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Part Variable\2021\Animation PV fin d'année\"/>
    </mc:Choice>
  </mc:AlternateContent>
  <xr:revisionPtr revIDLastSave="0" documentId="13_ncr:1_{9B002ADD-67D3-44AA-A736-3EAF68C8B923}" xr6:coauthVersionLast="45" xr6:coauthVersionMax="45" xr10:uidLastSave="{00000000-0000-0000-0000-000000000000}"/>
  <bookViews>
    <workbookView showSheetTabs="0" xWindow="-120" yWindow="-120" windowWidth="29040" windowHeight="15840" activeTab="1" xr2:uid="{00000000-000D-0000-FFFF-FFFF00000000}"/>
  </bookViews>
  <sheets>
    <sheet name="Lexique" sheetId="21" r:id="rId1"/>
    <sheet name="Fiche Agence" sheetId="1" r:id="rId2"/>
    <sheet name="Coller ici dernier suivi PV" sheetId="3" r:id="rId3"/>
    <sheet name="CUMUL résultats semaine" sheetId="4" r:id="rId4"/>
    <sheet name="Meilleures_perf_2021_AGENCE" sheetId="27" r:id="rId5"/>
    <sheet name="Meilleures_perf_2021_TERRI_REGI" sheetId="26" r:id="rId6"/>
    <sheet name="GEDEL" sheetId="22" r:id="rId7"/>
    <sheet name="TAUX_DD_HDG" sheetId="25" r:id="rId8"/>
    <sheet name="PROD_AUTO5_PREV_PERI_PART_SOC" sheetId="20" r:id="rId9"/>
    <sheet name="S45" sheetId="7" r:id="rId10"/>
    <sheet name="S46" sheetId="8" r:id="rId11"/>
    <sheet name="S47" sheetId="9" r:id="rId12"/>
    <sheet name="S48" sheetId="10" r:id="rId13"/>
    <sheet name="S49" sheetId="11" r:id="rId14"/>
    <sheet name="S50" sheetId="12" r:id="rId15"/>
    <sheet name="S0 remplacer avec S44" sheetId="6" r:id="rId16"/>
    <sheet name="OBJ_PARTS_SOC" sheetId="23" r:id="rId17"/>
    <sheet name="ETP_Challenge (2)" sheetId="24" r:id="rId18"/>
    <sheet name="ETP_Challenge" sheetId="13" r:id="rId19"/>
    <sheet name="Structures EDS" sheetId="17" r:id="rId20"/>
  </sheets>
  <externalReferences>
    <externalReference r:id="rId21"/>
  </externalReferences>
  <definedNames>
    <definedName name="_xlnm._FilterDatabase" localSheetId="2" hidden="1">'Coller ici dernier suivi PV'!$A$5:$CE$262</definedName>
    <definedName name="_xlnm._FilterDatabase" localSheetId="3" hidden="1">'CUMUL résultats semaine'!$A$2:$EQ$295</definedName>
    <definedName name="_xlnm._FilterDatabase" localSheetId="18" hidden="1">ETP_Challenge!$A$1:$F$258</definedName>
    <definedName name="_xlnm._FilterDatabase" localSheetId="17" hidden="1">'ETP_Challenge (2)'!$A$1:$F$253</definedName>
    <definedName name="_xlnm._FilterDatabase" localSheetId="6" hidden="1">GEDEL!$A$1:$G$299</definedName>
    <definedName name="_xlnm._FilterDatabase" localSheetId="4" hidden="1">Meilleures_perf_2021_AGENCE!$A$1:$H$253</definedName>
    <definedName name="_xlnm._FilterDatabase" localSheetId="5" hidden="1">Meilleures_perf_2021_TERRI_REGI!$A$1:$H$253</definedName>
    <definedName name="_xlnm._FilterDatabase" localSheetId="16" hidden="1">OBJ_PARTS_SOC!$A$1:$F$253</definedName>
    <definedName name="_xlnm._FilterDatabase" localSheetId="8" hidden="1">PROD_AUTO5_PREV_PERI_PART_SOC!$A$1:$H$260</definedName>
    <definedName name="_xlnm._FilterDatabase" localSheetId="15" hidden="1">'S0 remplacer avec S44'!$A$5:$CE$262</definedName>
    <definedName name="_xlnm._FilterDatabase" localSheetId="9" hidden="1">'S45'!$A$2:$B$5</definedName>
    <definedName name="_xlnm._FilterDatabase" localSheetId="10" hidden="1">'S46'!$A$5:$CE$262</definedName>
    <definedName name="_xlnm._FilterDatabase" localSheetId="7" hidden="1">TAUX_DD_HDG!$A$1:$I$258</definedName>
    <definedName name="AUBE_HAUTE_MARNE">'Structures EDS'!$C$3:$C$4</definedName>
    <definedName name="BAS_RHIN">'Structures EDS'!$D$3:$D$5</definedName>
    <definedName name="CHALONS_EN_CHAMPAGNE">'Structures EDS'!$T$3:$T$12</definedName>
    <definedName name="CHARLEVILLE_MEZIERES">'Structures EDS'!$U$3:$U$15</definedName>
    <definedName name="CHAUMONT">'Structures EDS'!$M$3:$M$8</definedName>
    <definedName name="COLMAR">'Structures EDS'!$R$3:$R$14</definedName>
    <definedName name="EPINAL">'Structures EDS'!$AC$3:$AC$17</definedName>
    <definedName name="HAGUENAU">'Structures EDS'!$O$3:$O$16</definedName>
    <definedName name="HAUT_RHIN">'Structures EDS'!$E$3:$E$4</definedName>
    <definedName name="MARNE_ARDENNES">'Structures EDS'!$F$3:$F$5</definedName>
    <definedName name="METZ">'Structures EDS'!$Z$3:$Z$24</definedName>
    <definedName name="MEURTHE_ET_MOSELLE_MEUSE">'Structures EDS'!$G$3:$G$5</definedName>
    <definedName name="MOSELLE">'Structures EDS'!$H$3:$H$5</definedName>
    <definedName name="MOSELLE_EST">'Structures EDS'!$AA$3:$AA$17</definedName>
    <definedName name="MOSELLE_NORD">'Structures EDS'!$AB$3:$AB$17</definedName>
    <definedName name="MULHOUSE">'Structures EDS'!$S$3:$S$12</definedName>
    <definedName name="NANCY">'Structures EDS'!$W$3:$W$17</definedName>
    <definedName name="PONT_A_MOUSSON">'Structures EDS'!$X$3:$X$20</definedName>
    <definedName name="REIMS">'Structures EDS'!$V$3:$V$19</definedName>
    <definedName name="SAINT_DIE">'Structures EDS'!$AD$3:$AD$12</definedName>
    <definedName name="SELESTAT">'Structures EDS'!$P$3:$P$17</definedName>
    <definedName name="STRASBOURG">'Structures EDS'!$Q$3:$Q$20</definedName>
    <definedName name="TROYES">'Structures EDS'!$N$3:$N$15</definedName>
    <definedName name="VERDUN">'Structures EDS'!$Y$3:$Y$16</definedName>
    <definedName name="VOSGES">'Structures EDS'!$I$3:$I$4</definedName>
    <definedName name="_xlnm.Print_Area" localSheetId="1">'Fiche Agence'!$B$1:$R$68</definedName>
    <definedName name="_xlnm.Print_Area" localSheetId="0">Lexique!$A:$P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A82" i="1" l="1"/>
  <c r="Z14" i="1" l="1"/>
  <c r="Y1" i="1" l="1"/>
  <c r="B4" i="1" l="1"/>
  <c r="N54" i="1" l="1"/>
  <c r="G63" i="1"/>
  <c r="AB46" i="1" l="1"/>
  <c r="AB45" i="1"/>
  <c r="AB44" i="1"/>
  <c r="AB43" i="1"/>
  <c r="Y46" i="1"/>
  <c r="Y45" i="1"/>
  <c r="Y44" i="1"/>
  <c r="Y43" i="1"/>
  <c r="Y31" i="1"/>
  <c r="CD7" i="3" l="1"/>
  <c r="CD8" i="3"/>
  <c r="CD9" i="3"/>
  <c r="CD10" i="3"/>
  <c r="CD11" i="3"/>
  <c r="CD12" i="3"/>
  <c r="CD13" i="3"/>
  <c r="CD14" i="3"/>
  <c r="CD15" i="3"/>
  <c r="CD16" i="3"/>
  <c r="CD17" i="3"/>
  <c r="CD18" i="3"/>
  <c r="CD19" i="3"/>
  <c r="CD20" i="3"/>
  <c r="CD21" i="3"/>
  <c r="CD22" i="3"/>
  <c r="CD23" i="3"/>
  <c r="CD24" i="3"/>
  <c r="CD25" i="3"/>
  <c r="CD26" i="3"/>
  <c r="CD27" i="3"/>
  <c r="CD28" i="3"/>
  <c r="CD29" i="3"/>
  <c r="CD30" i="3"/>
  <c r="CD31" i="3"/>
  <c r="CD32" i="3"/>
  <c r="CD33" i="3"/>
  <c r="CD34" i="3"/>
  <c r="CD35" i="3"/>
  <c r="CD36" i="3"/>
  <c r="CD37" i="3"/>
  <c r="CD38" i="3"/>
  <c r="CD39" i="3"/>
  <c r="CD40" i="3"/>
  <c r="CD41" i="3"/>
  <c r="CD42" i="3"/>
  <c r="CD43" i="3"/>
  <c r="CD44" i="3"/>
  <c r="CD45" i="3"/>
  <c r="CD46" i="3"/>
  <c r="CD47" i="3"/>
  <c r="CD48" i="3"/>
  <c r="CD49" i="3"/>
  <c r="CD50" i="3"/>
  <c r="CD51" i="3"/>
  <c r="CD52" i="3"/>
  <c r="CD53" i="3"/>
  <c r="CD54" i="3"/>
  <c r="CD55" i="3"/>
  <c r="CD56" i="3"/>
  <c r="CD57" i="3"/>
  <c r="CD58" i="3"/>
  <c r="CD59" i="3"/>
  <c r="CD60" i="3"/>
  <c r="CD61" i="3"/>
  <c r="CD62" i="3"/>
  <c r="CD63" i="3"/>
  <c r="CD64" i="3"/>
  <c r="CD65" i="3"/>
  <c r="CD66" i="3"/>
  <c r="CD67" i="3"/>
  <c r="CD68" i="3"/>
  <c r="CD69" i="3"/>
  <c r="CD70" i="3"/>
  <c r="CD71" i="3"/>
  <c r="CD72" i="3"/>
  <c r="CD73" i="3"/>
  <c r="CD74" i="3"/>
  <c r="CD75" i="3"/>
  <c r="CD76" i="3"/>
  <c r="CD77" i="3"/>
  <c r="CD78" i="3"/>
  <c r="CD79" i="3"/>
  <c r="CD80" i="3"/>
  <c r="CD81" i="3"/>
  <c r="CD82" i="3"/>
  <c r="CD83" i="3"/>
  <c r="CD84" i="3"/>
  <c r="CD85" i="3"/>
  <c r="CD86" i="3"/>
  <c r="CD87" i="3"/>
  <c r="CD88" i="3"/>
  <c r="CD89" i="3"/>
  <c r="CD90" i="3"/>
  <c r="CD91" i="3"/>
  <c r="CD92" i="3"/>
  <c r="CD93" i="3"/>
  <c r="CD94" i="3"/>
  <c r="CD95" i="3"/>
  <c r="CD96" i="3"/>
  <c r="CD97" i="3"/>
  <c r="CD98" i="3"/>
  <c r="CD99" i="3"/>
  <c r="CD100" i="3"/>
  <c r="CD101" i="3"/>
  <c r="CD102" i="3"/>
  <c r="CD103" i="3"/>
  <c r="CD104" i="3"/>
  <c r="CD105" i="3"/>
  <c r="CD106" i="3"/>
  <c r="CD107" i="3"/>
  <c r="CD108" i="3"/>
  <c r="CD109" i="3"/>
  <c r="CD110" i="3"/>
  <c r="CD111" i="3"/>
  <c r="CD112" i="3"/>
  <c r="CD113" i="3"/>
  <c r="CD114" i="3"/>
  <c r="CD115" i="3"/>
  <c r="CD116" i="3"/>
  <c r="CD117" i="3"/>
  <c r="CD118" i="3"/>
  <c r="CD119" i="3"/>
  <c r="CD120" i="3"/>
  <c r="CD121" i="3"/>
  <c r="CD122" i="3"/>
  <c r="CD123" i="3"/>
  <c r="CD124" i="3"/>
  <c r="CD125" i="3"/>
  <c r="CD126" i="3"/>
  <c r="CD127" i="3"/>
  <c r="CD128" i="3"/>
  <c r="CD129" i="3"/>
  <c r="CD130" i="3"/>
  <c r="CD131" i="3"/>
  <c r="CD132" i="3"/>
  <c r="CD133" i="3"/>
  <c r="CD134" i="3"/>
  <c r="CD135" i="3"/>
  <c r="CD136" i="3"/>
  <c r="CD137" i="3"/>
  <c r="CD138" i="3"/>
  <c r="CD139" i="3"/>
  <c r="CD140" i="3"/>
  <c r="CD141" i="3"/>
  <c r="CD142" i="3"/>
  <c r="CD143" i="3"/>
  <c r="CD144" i="3"/>
  <c r="CD145" i="3"/>
  <c r="CD146" i="3"/>
  <c r="CD147" i="3"/>
  <c r="CD148" i="3"/>
  <c r="CD149" i="3"/>
  <c r="CD150" i="3"/>
  <c r="CD151" i="3"/>
  <c r="CD152" i="3"/>
  <c r="CD153" i="3"/>
  <c r="CD154" i="3"/>
  <c r="CD155" i="3"/>
  <c r="CD156" i="3"/>
  <c r="CD157" i="3"/>
  <c r="CD158" i="3"/>
  <c r="CD159" i="3"/>
  <c r="CD160" i="3"/>
  <c r="CD161" i="3"/>
  <c r="CD162" i="3"/>
  <c r="CD163" i="3"/>
  <c r="CD164" i="3"/>
  <c r="CD165" i="3"/>
  <c r="CD166" i="3"/>
  <c r="CD167" i="3"/>
  <c r="CD168" i="3"/>
  <c r="CD169" i="3"/>
  <c r="CD170" i="3"/>
  <c r="CD171" i="3"/>
  <c r="CD172" i="3"/>
  <c r="CD173" i="3"/>
  <c r="CD174" i="3"/>
  <c r="CD175" i="3"/>
  <c r="CD176" i="3"/>
  <c r="CD177" i="3"/>
  <c r="CD178" i="3"/>
  <c r="CD179" i="3"/>
  <c r="CD180" i="3"/>
  <c r="CD181" i="3"/>
  <c r="CD182" i="3"/>
  <c r="CD183" i="3"/>
  <c r="CD184" i="3"/>
  <c r="CD185" i="3"/>
  <c r="CD186" i="3"/>
  <c r="CD187" i="3"/>
  <c r="CD188" i="3"/>
  <c r="CD189" i="3"/>
  <c r="CD190" i="3"/>
  <c r="CD191" i="3"/>
  <c r="CD192" i="3"/>
  <c r="CD193" i="3"/>
  <c r="CD194" i="3"/>
  <c r="CD195" i="3"/>
  <c r="CD196" i="3"/>
  <c r="CD197" i="3"/>
  <c r="CD198" i="3"/>
  <c r="CD199" i="3"/>
  <c r="CD200" i="3"/>
  <c r="CD201" i="3"/>
  <c r="CD202" i="3"/>
  <c r="CD203" i="3"/>
  <c r="CD204" i="3"/>
  <c r="CD205" i="3"/>
  <c r="CD206" i="3"/>
  <c r="CD207" i="3"/>
  <c r="CD208" i="3"/>
  <c r="CD209" i="3"/>
  <c r="CD210" i="3"/>
  <c r="CD211" i="3"/>
  <c r="CD212" i="3"/>
  <c r="CD213" i="3"/>
  <c r="CD214" i="3"/>
  <c r="CD215" i="3"/>
  <c r="CD216" i="3"/>
  <c r="CD217" i="3"/>
  <c r="CD218" i="3"/>
  <c r="CD219" i="3"/>
  <c r="CD220" i="3"/>
  <c r="CD221" i="3"/>
  <c r="CD222" i="3"/>
  <c r="CD223" i="3"/>
  <c r="CD224" i="3"/>
  <c r="CD225" i="3"/>
  <c r="CD226" i="3"/>
  <c r="CD227" i="3"/>
  <c r="CD228" i="3"/>
  <c r="CD229" i="3"/>
  <c r="CD230" i="3"/>
  <c r="CD231" i="3"/>
  <c r="CD232" i="3"/>
  <c r="CD233" i="3"/>
  <c r="CD234" i="3"/>
  <c r="CD235" i="3"/>
  <c r="CD236" i="3"/>
  <c r="CD237" i="3"/>
  <c r="CD238" i="3"/>
  <c r="CD239" i="3"/>
  <c r="CD240" i="3"/>
  <c r="CD241" i="3"/>
  <c r="CD242" i="3"/>
  <c r="CD243" i="3"/>
  <c r="CD244" i="3"/>
  <c r="CD245" i="3"/>
  <c r="CD246" i="3"/>
  <c r="CD247" i="3"/>
  <c r="CD248" i="3"/>
  <c r="CD249" i="3"/>
  <c r="CD250" i="3"/>
  <c r="CD251" i="3"/>
  <c r="CD252" i="3"/>
  <c r="CD253" i="3"/>
  <c r="CD254" i="3"/>
  <c r="CD255" i="3"/>
  <c r="CD256" i="3"/>
  <c r="CD257" i="3"/>
  <c r="CD258" i="3"/>
  <c r="CD259" i="3"/>
  <c r="CD260" i="3"/>
  <c r="CD261" i="3"/>
  <c r="CD262" i="3"/>
  <c r="CD6" i="3"/>
  <c r="H99" i="25" l="1"/>
  <c r="I99" i="25"/>
  <c r="H141" i="25"/>
  <c r="I141" i="25"/>
  <c r="H128" i="25"/>
  <c r="I128" i="25"/>
  <c r="H5" i="25"/>
  <c r="I5" i="25"/>
  <c r="H182" i="25"/>
  <c r="I182" i="25"/>
  <c r="H25" i="25"/>
  <c r="I25" i="25"/>
  <c r="H258" i="25"/>
  <c r="I258" i="25"/>
  <c r="H107" i="25"/>
  <c r="I107" i="25"/>
  <c r="H56" i="25"/>
  <c r="I56" i="25"/>
  <c r="H174" i="25"/>
  <c r="I174" i="25"/>
  <c r="H230" i="25"/>
  <c r="I230" i="25"/>
  <c r="H191" i="25"/>
  <c r="I191" i="25"/>
  <c r="H43" i="25"/>
  <c r="I43" i="25"/>
  <c r="H207" i="25"/>
  <c r="I207" i="25"/>
  <c r="H176" i="25"/>
  <c r="I176" i="25"/>
  <c r="H149" i="25"/>
  <c r="I149" i="25"/>
  <c r="H134" i="25"/>
  <c r="I134" i="25"/>
  <c r="H222" i="25"/>
  <c r="I222" i="25"/>
  <c r="H20" i="25"/>
  <c r="I20" i="25"/>
  <c r="H193" i="25"/>
  <c r="I193" i="25"/>
  <c r="H19" i="25"/>
  <c r="I19" i="25"/>
  <c r="H164" i="25"/>
  <c r="I164" i="25"/>
  <c r="H137" i="25"/>
  <c r="I137" i="25"/>
  <c r="H110" i="25"/>
  <c r="I110" i="25"/>
  <c r="H3" i="25"/>
  <c r="I3" i="25"/>
  <c r="H136" i="25"/>
  <c r="I136" i="25"/>
  <c r="H186" i="25"/>
  <c r="I186" i="25"/>
  <c r="H77" i="25"/>
  <c r="I77" i="25"/>
  <c r="H18" i="25"/>
  <c r="I18" i="25"/>
  <c r="H84" i="25"/>
  <c r="I84" i="25"/>
  <c r="H68" i="25"/>
  <c r="I68" i="25"/>
  <c r="H162" i="25"/>
  <c r="I162" i="25"/>
  <c r="H216" i="25"/>
  <c r="I216" i="25"/>
  <c r="H238" i="25"/>
  <c r="I238" i="25"/>
  <c r="H214" i="25"/>
  <c r="I214" i="25"/>
  <c r="H254" i="25"/>
  <c r="I254" i="25"/>
  <c r="H209" i="25"/>
  <c r="I209" i="25"/>
  <c r="H172" i="25"/>
  <c r="I172" i="25"/>
  <c r="H202" i="25"/>
  <c r="I202" i="25"/>
  <c r="H131" i="25"/>
  <c r="I131" i="25"/>
  <c r="H8" i="25"/>
  <c r="I8" i="25"/>
  <c r="H247" i="25"/>
  <c r="I247" i="25"/>
  <c r="H4" i="25"/>
  <c r="I4" i="25"/>
  <c r="H34" i="25"/>
  <c r="I34" i="25"/>
  <c r="H157" i="25"/>
  <c r="I157" i="25"/>
  <c r="H70" i="25"/>
  <c r="I70" i="25"/>
  <c r="H158" i="25"/>
  <c r="I158" i="25"/>
  <c r="H69" i="25"/>
  <c r="I69" i="25"/>
  <c r="H23" i="25"/>
  <c r="I23" i="25"/>
  <c r="H175" i="25"/>
  <c r="I175" i="25"/>
  <c r="H33" i="25"/>
  <c r="I33" i="25"/>
  <c r="H218" i="25"/>
  <c r="I218" i="25"/>
  <c r="H240" i="25"/>
  <c r="I240" i="25"/>
  <c r="H256" i="25"/>
  <c r="I256" i="25"/>
  <c r="H145" i="25"/>
  <c r="I145" i="25"/>
  <c r="H245" i="25"/>
  <c r="I245" i="25"/>
  <c r="H200" i="25"/>
  <c r="I200" i="25"/>
  <c r="H114" i="25"/>
  <c r="I114" i="25"/>
  <c r="H22" i="25"/>
  <c r="I22" i="25"/>
  <c r="H29" i="25"/>
  <c r="I29" i="25"/>
  <c r="H251" i="25"/>
  <c r="I251" i="25"/>
  <c r="H225" i="25"/>
  <c r="I225" i="25"/>
  <c r="H156" i="25"/>
  <c r="I156" i="25"/>
  <c r="H233" i="25"/>
  <c r="I233" i="25"/>
  <c r="H206" i="25"/>
  <c r="I206" i="25"/>
  <c r="H50" i="25"/>
  <c r="I50" i="25"/>
  <c r="H228" i="25"/>
  <c r="I228" i="25"/>
  <c r="H12" i="25"/>
  <c r="I12" i="25"/>
  <c r="H237" i="25"/>
  <c r="I237" i="25"/>
  <c r="H231" i="25"/>
  <c r="I231" i="25"/>
  <c r="H28" i="25"/>
  <c r="I28" i="25"/>
  <c r="H111" i="25"/>
  <c r="I111" i="25"/>
  <c r="H196" i="25"/>
  <c r="I196" i="25"/>
  <c r="H163" i="25"/>
  <c r="I163" i="25"/>
  <c r="H117" i="25"/>
  <c r="I117" i="25"/>
  <c r="H59" i="25"/>
  <c r="I59" i="25"/>
  <c r="H42" i="25"/>
  <c r="I42" i="25"/>
  <c r="H87" i="25"/>
  <c r="I87" i="25"/>
  <c r="H250" i="25"/>
  <c r="I250" i="25"/>
  <c r="H127" i="25"/>
  <c r="I127" i="25"/>
  <c r="H227" i="25"/>
  <c r="I227" i="25"/>
  <c r="H181" i="25"/>
  <c r="I181" i="25"/>
  <c r="H39" i="25"/>
  <c r="I39" i="25"/>
  <c r="H81" i="25"/>
  <c r="I81" i="25"/>
  <c r="H243" i="25"/>
  <c r="I243" i="25"/>
  <c r="H220" i="25"/>
  <c r="I220" i="25"/>
  <c r="H143" i="25"/>
  <c r="I143" i="25"/>
  <c r="H40" i="25"/>
  <c r="I40" i="25"/>
  <c r="H167" i="25"/>
  <c r="I167" i="25"/>
  <c r="H165" i="25"/>
  <c r="I165" i="25"/>
  <c r="H11" i="25"/>
  <c r="I11" i="25"/>
  <c r="H47" i="25"/>
  <c r="I47" i="25"/>
  <c r="H44" i="25"/>
  <c r="I44" i="25"/>
  <c r="H78" i="25"/>
  <c r="I78" i="25"/>
  <c r="H142" i="25"/>
  <c r="I142" i="25"/>
  <c r="H17" i="25"/>
  <c r="I17" i="25"/>
  <c r="H124" i="25"/>
  <c r="I124" i="25"/>
  <c r="H79" i="25"/>
  <c r="I79" i="25"/>
  <c r="H21" i="25"/>
  <c r="I21" i="25"/>
  <c r="H32" i="25"/>
  <c r="I32" i="25"/>
  <c r="H101" i="25"/>
  <c r="I101" i="25"/>
  <c r="H234" i="25"/>
  <c r="I234" i="25"/>
  <c r="H96" i="25"/>
  <c r="I96" i="25"/>
  <c r="H178" i="25"/>
  <c r="I178" i="25"/>
  <c r="H215" i="25"/>
  <c r="I215" i="25"/>
  <c r="H198" i="25"/>
  <c r="I198" i="25"/>
  <c r="H41" i="25"/>
  <c r="I41" i="25"/>
  <c r="H190" i="25"/>
  <c r="I190" i="25"/>
  <c r="H95" i="25"/>
  <c r="I95" i="25"/>
  <c r="H74" i="25"/>
  <c r="I74" i="25"/>
  <c r="H179" i="25"/>
  <c r="I179" i="25"/>
  <c r="H211" i="25"/>
  <c r="I211" i="25"/>
  <c r="H244" i="25"/>
  <c r="I244" i="25"/>
  <c r="H146" i="25"/>
  <c r="I146" i="25"/>
  <c r="H36" i="25"/>
  <c r="I36" i="25"/>
  <c r="H102" i="25"/>
  <c r="I102" i="25"/>
  <c r="H155" i="25"/>
  <c r="I155" i="25"/>
  <c r="H241" i="25"/>
  <c r="I241" i="25"/>
  <c r="H64" i="25"/>
  <c r="I64" i="25"/>
  <c r="H226" i="25"/>
  <c r="I226" i="25"/>
  <c r="H154" i="25"/>
  <c r="I154" i="25"/>
  <c r="H30" i="25"/>
  <c r="I30" i="25"/>
  <c r="H253" i="25"/>
  <c r="I253" i="25"/>
  <c r="H105" i="25"/>
  <c r="I105" i="25"/>
  <c r="H187" i="25"/>
  <c r="I187" i="25"/>
  <c r="H55" i="25"/>
  <c r="I55" i="25"/>
  <c r="H76" i="25"/>
  <c r="I76" i="25"/>
  <c r="H106" i="25"/>
  <c r="I106" i="25"/>
  <c r="H197" i="25"/>
  <c r="I197" i="25"/>
  <c r="H53" i="25"/>
  <c r="I53" i="25"/>
  <c r="H153" i="25"/>
  <c r="I153" i="25"/>
  <c r="H93" i="25"/>
  <c r="I93" i="25"/>
  <c r="H26" i="25"/>
  <c r="I26" i="25"/>
  <c r="H15" i="25"/>
  <c r="I15" i="25"/>
  <c r="H159" i="25"/>
  <c r="I159" i="25"/>
  <c r="H139" i="25"/>
  <c r="I139" i="25"/>
  <c r="H184" i="25"/>
  <c r="I184" i="25"/>
  <c r="H116" i="25"/>
  <c r="I116" i="25"/>
  <c r="H188" i="25"/>
  <c r="I188" i="25"/>
  <c r="H192" i="25"/>
  <c r="I192" i="25"/>
  <c r="H9" i="25"/>
  <c r="I9" i="25"/>
  <c r="H75" i="25"/>
  <c r="I75" i="25"/>
  <c r="H235" i="25"/>
  <c r="I235" i="25"/>
  <c r="H140" i="25"/>
  <c r="I140" i="25"/>
  <c r="H83" i="25"/>
  <c r="I83" i="25"/>
  <c r="H108" i="25"/>
  <c r="I108" i="25"/>
  <c r="H208" i="25"/>
  <c r="I208" i="25"/>
  <c r="H2" i="25"/>
  <c r="I2" i="25"/>
  <c r="H62" i="25"/>
  <c r="I62" i="25"/>
  <c r="H201" i="25"/>
  <c r="I201" i="25"/>
  <c r="H89" i="25"/>
  <c r="I89" i="25"/>
  <c r="H248" i="25"/>
  <c r="I248" i="25"/>
  <c r="H51" i="25"/>
  <c r="I51" i="25"/>
  <c r="H223" i="25"/>
  <c r="I223" i="25"/>
  <c r="H7" i="25"/>
  <c r="I7" i="25"/>
  <c r="H150" i="25"/>
  <c r="I150" i="25"/>
  <c r="H242" i="25"/>
  <c r="I242" i="25"/>
  <c r="H168" i="25"/>
  <c r="I168" i="25"/>
  <c r="H63" i="25"/>
  <c r="I63" i="25"/>
  <c r="H195" i="25"/>
  <c r="I195" i="25"/>
  <c r="H92" i="25"/>
  <c r="I92" i="25"/>
  <c r="H161" i="25"/>
  <c r="I161" i="25"/>
  <c r="H90" i="25"/>
  <c r="I90" i="25"/>
  <c r="H66" i="25"/>
  <c r="I66" i="25"/>
  <c r="H125" i="25"/>
  <c r="I125" i="25"/>
  <c r="H123" i="25"/>
  <c r="I123" i="25"/>
  <c r="H58" i="25"/>
  <c r="I58" i="25"/>
  <c r="H118" i="25"/>
  <c r="I118" i="25"/>
  <c r="H185" i="25"/>
  <c r="I185" i="25"/>
  <c r="H129" i="25"/>
  <c r="I129" i="25"/>
  <c r="H85" i="25"/>
  <c r="I85" i="25"/>
  <c r="H115" i="25"/>
  <c r="I115" i="25"/>
  <c r="H252" i="25"/>
  <c r="I252" i="25"/>
  <c r="H132" i="25"/>
  <c r="I132" i="25"/>
  <c r="H210" i="25"/>
  <c r="I210" i="25"/>
  <c r="H177" i="25"/>
  <c r="I177" i="25"/>
  <c r="H204" i="25"/>
  <c r="I204" i="25"/>
  <c r="H38" i="25"/>
  <c r="I38" i="25"/>
  <c r="H219" i="25"/>
  <c r="I219" i="25"/>
  <c r="H57" i="25"/>
  <c r="I57" i="25"/>
  <c r="H138" i="25"/>
  <c r="I138" i="25"/>
  <c r="H14" i="25"/>
  <c r="I14" i="25"/>
  <c r="H183" i="25"/>
  <c r="I183" i="25"/>
  <c r="H130" i="25"/>
  <c r="I130" i="25"/>
  <c r="H60" i="25"/>
  <c r="I60" i="25"/>
  <c r="H180" i="25"/>
  <c r="I180" i="25"/>
  <c r="H171" i="25"/>
  <c r="I171" i="25"/>
  <c r="H169" i="25"/>
  <c r="I169" i="25"/>
  <c r="H121" i="25"/>
  <c r="I121" i="25"/>
  <c r="H205" i="25"/>
  <c r="I205" i="25"/>
  <c r="H199" i="25"/>
  <c r="I199" i="25"/>
  <c r="H6" i="25"/>
  <c r="I6" i="25"/>
  <c r="H113" i="25"/>
  <c r="I113" i="25"/>
  <c r="H104" i="25"/>
  <c r="I104" i="25"/>
  <c r="H144" i="25"/>
  <c r="I144" i="25"/>
  <c r="H67" i="25"/>
  <c r="I67" i="25"/>
  <c r="H49" i="25"/>
  <c r="I49" i="25"/>
  <c r="H98" i="25"/>
  <c r="I98" i="25"/>
  <c r="H166" i="25"/>
  <c r="I166" i="25"/>
  <c r="H35" i="25"/>
  <c r="I35" i="25"/>
  <c r="H109" i="25"/>
  <c r="I109" i="25"/>
  <c r="H135" i="25"/>
  <c r="I135" i="25"/>
  <c r="H10" i="25"/>
  <c r="I10" i="25"/>
  <c r="H152" i="25"/>
  <c r="I152" i="25"/>
  <c r="H82" i="25"/>
  <c r="I82" i="25"/>
  <c r="H126" i="25"/>
  <c r="I126" i="25"/>
  <c r="H170" i="25"/>
  <c r="I170" i="25"/>
  <c r="H52" i="25"/>
  <c r="I52" i="25"/>
  <c r="H86" i="25"/>
  <c r="I86" i="25"/>
  <c r="H91" i="25"/>
  <c r="I91" i="25"/>
  <c r="H217" i="25"/>
  <c r="I217" i="25"/>
  <c r="H236" i="25"/>
  <c r="I236" i="25"/>
  <c r="H48" i="25"/>
  <c r="I48" i="25"/>
  <c r="H133" i="25"/>
  <c r="I133" i="25"/>
  <c r="H147" i="25"/>
  <c r="I147" i="25"/>
  <c r="H213" i="25"/>
  <c r="I213" i="25"/>
  <c r="H112" i="25"/>
  <c r="I112" i="25"/>
  <c r="H73" i="25"/>
  <c r="I73" i="25"/>
  <c r="H119" i="25"/>
  <c r="I119" i="25"/>
  <c r="H229" i="25"/>
  <c r="I229" i="25"/>
  <c r="H24" i="25"/>
  <c r="I24" i="25"/>
  <c r="H255" i="25"/>
  <c r="I255" i="25"/>
  <c r="H31" i="25"/>
  <c r="I31" i="25"/>
  <c r="H122" i="25"/>
  <c r="I122" i="25"/>
  <c r="H16" i="25"/>
  <c r="I16" i="25"/>
  <c r="H103" i="25"/>
  <c r="I103" i="25"/>
  <c r="H249" i="25"/>
  <c r="I249" i="25"/>
  <c r="H88" i="25"/>
  <c r="I88" i="25"/>
  <c r="H27" i="25"/>
  <c r="I27" i="25"/>
  <c r="H65" i="25"/>
  <c r="I65" i="25"/>
  <c r="H160" i="25"/>
  <c r="I160" i="25"/>
  <c r="H148" i="25"/>
  <c r="I148" i="25"/>
  <c r="H151" i="25"/>
  <c r="I151" i="25"/>
  <c r="H100" i="25"/>
  <c r="I100" i="25"/>
  <c r="H232" i="25"/>
  <c r="I232" i="25"/>
  <c r="H189" i="25"/>
  <c r="I189" i="25"/>
  <c r="H239" i="25"/>
  <c r="I239" i="25"/>
  <c r="H54" i="25"/>
  <c r="I54" i="25"/>
  <c r="H80" i="25"/>
  <c r="I80" i="25"/>
  <c r="H94" i="25"/>
  <c r="I94" i="25"/>
  <c r="H257" i="25"/>
  <c r="I257" i="25"/>
  <c r="H173" i="25"/>
  <c r="I173" i="25"/>
  <c r="H46" i="25"/>
  <c r="I46" i="25"/>
  <c r="H13" i="25"/>
  <c r="I13" i="25"/>
  <c r="H61" i="25"/>
  <c r="I61" i="25"/>
  <c r="H246" i="25"/>
  <c r="I246" i="25"/>
  <c r="H45" i="25"/>
  <c r="I45" i="25"/>
  <c r="H224" i="25"/>
  <c r="I224" i="25"/>
  <c r="H194" i="25"/>
  <c r="I194" i="25"/>
  <c r="H221" i="25"/>
  <c r="I221" i="25"/>
  <c r="H71" i="25"/>
  <c r="I71" i="25"/>
  <c r="I212" i="25"/>
  <c r="H212" i="25"/>
  <c r="Y33" i="1"/>
  <c r="Y32" i="1"/>
  <c r="AA20" i="1"/>
  <c r="K13" i="1"/>
  <c r="Y36" i="1" l="1"/>
  <c r="Y37" i="1"/>
  <c r="Y34" i="1"/>
  <c r="Y35" i="1"/>
  <c r="M56" i="4"/>
  <c r="K56" i="4"/>
  <c r="Y6" i="1"/>
  <c r="AB26" i="1"/>
  <c r="AA17" i="1" l="1"/>
  <c r="AA26" i="1"/>
  <c r="AA23" i="1"/>
  <c r="J65" i="1"/>
  <c r="K49" i="1"/>
  <c r="T65" i="1" l="1"/>
  <c r="L65" i="1"/>
  <c r="M49" i="1"/>
  <c r="Y5" i="1"/>
  <c r="AB82" i="1" s="1"/>
  <c r="Y81" i="1" s="1"/>
  <c r="Z81" i="1" s="1"/>
  <c r="Z83" i="1" s="1"/>
  <c r="K20" i="1"/>
  <c r="T66" i="1" l="1"/>
  <c r="T19" i="1"/>
  <c r="T20" i="1" s="1"/>
  <c r="T13" i="1"/>
  <c r="T14" i="1" s="1"/>
  <c r="M20" i="1"/>
  <c r="AC43" i="1"/>
  <c r="AF43" i="1" s="1"/>
  <c r="AC44" i="1"/>
  <c r="AF44" i="1" s="1"/>
  <c r="AC45" i="1"/>
  <c r="AF45" i="1" s="1"/>
  <c r="O27" i="1" s="1"/>
  <c r="AC46" i="1"/>
  <c r="AF46" i="1" s="1"/>
  <c r="G48" i="1" s="1"/>
  <c r="O49" i="1"/>
  <c r="AB17" i="1"/>
  <c r="Y16" i="1" s="1"/>
  <c r="Z5" i="1"/>
  <c r="Y25" i="1"/>
  <c r="AB20" i="1"/>
  <c r="Y19" i="1" s="1"/>
  <c r="AB23" i="1"/>
  <c r="Y22" i="1" s="1"/>
  <c r="M13" i="1"/>
  <c r="P4" i="4" l="1"/>
  <c r="Q4" i="4"/>
  <c r="R4" i="4"/>
  <c r="S4" i="4"/>
  <c r="T4" i="4"/>
  <c r="U4" i="4"/>
  <c r="V4" i="4"/>
  <c r="W4" i="4"/>
  <c r="X4" i="4"/>
  <c r="Y4" i="4"/>
  <c r="Z4" i="4"/>
  <c r="AA4" i="4"/>
  <c r="AB4" i="4"/>
  <c r="AC4" i="4"/>
  <c r="AD4" i="4"/>
  <c r="AE4" i="4"/>
  <c r="AF4" i="4"/>
  <c r="AG4" i="4"/>
  <c r="AH4" i="4"/>
  <c r="AI4" i="4"/>
  <c r="AJ4" i="4"/>
  <c r="AK4" i="4"/>
  <c r="AL4" i="4"/>
  <c r="AM4" i="4"/>
  <c r="AN4" i="4"/>
  <c r="AO4" i="4"/>
  <c r="AP4" i="4"/>
  <c r="AQ4" i="4"/>
  <c r="AR4" i="4"/>
  <c r="AS4" i="4"/>
  <c r="AT4" i="4"/>
  <c r="AU4" i="4"/>
  <c r="AV4" i="4"/>
  <c r="AW4" i="4"/>
  <c r="AX4" i="4"/>
  <c r="AY4" i="4"/>
  <c r="AZ4" i="4"/>
  <c r="BA4" i="4"/>
  <c r="BB4" i="4"/>
  <c r="BC4" i="4"/>
  <c r="BD4" i="4"/>
  <c r="BE4" i="4"/>
  <c r="BF4" i="4"/>
  <c r="BG4" i="4"/>
  <c r="BH4" i="4"/>
  <c r="BI4" i="4"/>
  <c r="BJ4" i="4"/>
  <c r="BK4" i="4"/>
  <c r="BL4" i="4"/>
  <c r="BM4" i="4"/>
  <c r="BN4" i="4"/>
  <c r="BO4" i="4"/>
  <c r="BP4" i="4"/>
  <c r="BQ4" i="4"/>
  <c r="BR4" i="4"/>
  <c r="BS4" i="4"/>
  <c r="BT4" i="4"/>
  <c r="BU4" i="4"/>
  <c r="BV4" i="4"/>
  <c r="BW4" i="4"/>
  <c r="BX4" i="4"/>
  <c r="BY4" i="4"/>
  <c r="BZ4" i="4"/>
  <c r="CA4" i="4"/>
  <c r="CB4" i="4"/>
  <c r="CC4" i="4"/>
  <c r="CD4" i="4"/>
  <c r="CE4" i="4"/>
  <c r="CF4" i="4"/>
  <c r="CG4" i="4"/>
  <c r="CH4" i="4"/>
  <c r="CI4" i="4"/>
  <c r="P5" i="4"/>
  <c r="Q5" i="4"/>
  <c r="R5" i="4"/>
  <c r="S5" i="4"/>
  <c r="T5" i="4"/>
  <c r="U5" i="4"/>
  <c r="V5" i="4"/>
  <c r="W5" i="4"/>
  <c r="X5" i="4"/>
  <c r="Y5" i="4"/>
  <c r="Z5" i="4"/>
  <c r="AA5" i="4"/>
  <c r="AB5" i="4"/>
  <c r="AC5" i="4"/>
  <c r="AD5" i="4"/>
  <c r="AE5" i="4"/>
  <c r="AF5" i="4"/>
  <c r="AG5" i="4"/>
  <c r="AH5" i="4"/>
  <c r="AI5" i="4"/>
  <c r="AJ5" i="4"/>
  <c r="AK5" i="4"/>
  <c r="AL5" i="4"/>
  <c r="AM5" i="4"/>
  <c r="AN5" i="4"/>
  <c r="AO5" i="4"/>
  <c r="AP5" i="4"/>
  <c r="AQ5" i="4"/>
  <c r="AR5" i="4"/>
  <c r="AS5" i="4"/>
  <c r="AT5" i="4"/>
  <c r="AU5" i="4"/>
  <c r="AV5" i="4"/>
  <c r="AW5" i="4"/>
  <c r="AX5" i="4"/>
  <c r="AY5" i="4"/>
  <c r="AZ5" i="4"/>
  <c r="BA5" i="4"/>
  <c r="BB5" i="4"/>
  <c r="BC5" i="4"/>
  <c r="BD5" i="4"/>
  <c r="BE5" i="4"/>
  <c r="BF5" i="4"/>
  <c r="BG5" i="4"/>
  <c r="BH5" i="4"/>
  <c r="BI5" i="4"/>
  <c r="BJ5" i="4"/>
  <c r="BK5" i="4"/>
  <c r="BL5" i="4"/>
  <c r="BM5" i="4"/>
  <c r="BN5" i="4"/>
  <c r="BO5" i="4"/>
  <c r="BP5" i="4"/>
  <c r="BQ5" i="4"/>
  <c r="BR5" i="4"/>
  <c r="BS5" i="4"/>
  <c r="BT5" i="4"/>
  <c r="BU5" i="4"/>
  <c r="BV5" i="4"/>
  <c r="BW5" i="4"/>
  <c r="BX5" i="4"/>
  <c r="BY5" i="4"/>
  <c r="BZ5" i="4"/>
  <c r="CA5" i="4"/>
  <c r="CB5" i="4"/>
  <c r="CC5" i="4"/>
  <c r="CD5" i="4"/>
  <c r="CE5" i="4"/>
  <c r="CF5" i="4"/>
  <c r="CG5" i="4"/>
  <c r="CH5" i="4"/>
  <c r="CI5" i="4"/>
  <c r="P6" i="4"/>
  <c r="Q6" i="4"/>
  <c r="R6" i="4"/>
  <c r="S6" i="4"/>
  <c r="T6" i="4"/>
  <c r="U6" i="4"/>
  <c r="V6" i="4"/>
  <c r="W6" i="4"/>
  <c r="X6" i="4"/>
  <c r="Y6" i="4"/>
  <c r="Z6" i="4"/>
  <c r="AA6" i="4"/>
  <c r="AB6" i="4"/>
  <c r="AC6" i="4"/>
  <c r="AD6" i="4"/>
  <c r="AE6" i="4"/>
  <c r="AF6" i="4"/>
  <c r="AG6" i="4"/>
  <c r="AH6" i="4"/>
  <c r="AI6" i="4"/>
  <c r="AJ6" i="4"/>
  <c r="AK6" i="4"/>
  <c r="AL6" i="4"/>
  <c r="AM6" i="4"/>
  <c r="AN6" i="4"/>
  <c r="AO6" i="4"/>
  <c r="AP6" i="4"/>
  <c r="AQ6" i="4"/>
  <c r="AR6" i="4"/>
  <c r="AS6" i="4"/>
  <c r="AT6" i="4"/>
  <c r="AU6" i="4"/>
  <c r="AV6" i="4"/>
  <c r="AW6" i="4"/>
  <c r="AX6" i="4"/>
  <c r="AY6" i="4"/>
  <c r="AZ6" i="4"/>
  <c r="BA6" i="4"/>
  <c r="BB6" i="4"/>
  <c r="BC6" i="4"/>
  <c r="BD6" i="4"/>
  <c r="BE6" i="4"/>
  <c r="BF6" i="4"/>
  <c r="BG6" i="4"/>
  <c r="BH6" i="4"/>
  <c r="BI6" i="4"/>
  <c r="BJ6" i="4"/>
  <c r="BK6" i="4"/>
  <c r="BL6" i="4"/>
  <c r="BM6" i="4"/>
  <c r="BN6" i="4"/>
  <c r="BO6" i="4"/>
  <c r="BP6" i="4"/>
  <c r="BQ6" i="4"/>
  <c r="BR6" i="4"/>
  <c r="BS6" i="4"/>
  <c r="BT6" i="4"/>
  <c r="BU6" i="4"/>
  <c r="BV6" i="4"/>
  <c r="BW6" i="4"/>
  <c r="BX6" i="4"/>
  <c r="BY6" i="4"/>
  <c r="BZ6" i="4"/>
  <c r="CA6" i="4"/>
  <c r="CB6" i="4"/>
  <c r="CC6" i="4"/>
  <c r="CD6" i="4"/>
  <c r="CE6" i="4"/>
  <c r="CF6" i="4"/>
  <c r="CG6" i="4"/>
  <c r="CH6" i="4"/>
  <c r="CI6" i="4"/>
  <c r="P7" i="4"/>
  <c r="Q7" i="4"/>
  <c r="R7" i="4"/>
  <c r="S7" i="4"/>
  <c r="T7" i="4"/>
  <c r="U7" i="4"/>
  <c r="V7" i="4"/>
  <c r="W7" i="4"/>
  <c r="X7" i="4"/>
  <c r="Y7" i="4"/>
  <c r="Z7" i="4"/>
  <c r="AA7" i="4"/>
  <c r="AB7" i="4"/>
  <c r="AC7" i="4"/>
  <c r="AD7" i="4"/>
  <c r="AE7" i="4"/>
  <c r="AF7" i="4"/>
  <c r="AG7" i="4"/>
  <c r="AH7" i="4"/>
  <c r="AI7" i="4"/>
  <c r="AJ7" i="4"/>
  <c r="AK7" i="4"/>
  <c r="AL7" i="4"/>
  <c r="AM7" i="4"/>
  <c r="AN7" i="4"/>
  <c r="AO7" i="4"/>
  <c r="AP7" i="4"/>
  <c r="AQ7" i="4"/>
  <c r="AR7" i="4"/>
  <c r="AS7" i="4"/>
  <c r="AT7" i="4"/>
  <c r="AU7" i="4"/>
  <c r="AV7" i="4"/>
  <c r="AW7" i="4"/>
  <c r="AX7" i="4"/>
  <c r="AY7" i="4"/>
  <c r="AZ7" i="4"/>
  <c r="BA7" i="4"/>
  <c r="BB7" i="4"/>
  <c r="BC7" i="4"/>
  <c r="BD7" i="4"/>
  <c r="BE7" i="4"/>
  <c r="BF7" i="4"/>
  <c r="BG7" i="4"/>
  <c r="BH7" i="4"/>
  <c r="BI7" i="4"/>
  <c r="BJ7" i="4"/>
  <c r="BK7" i="4"/>
  <c r="BL7" i="4"/>
  <c r="BM7" i="4"/>
  <c r="BN7" i="4"/>
  <c r="BO7" i="4"/>
  <c r="BP7" i="4"/>
  <c r="BQ7" i="4"/>
  <c r="BR7" i="4"/>
  <c r="BS7" i="4"/>
  <c r="BT7" i="4"/>
  <c r="BU7" i="4"/>
  <c r="BV7" i="4"/>
  <c r="BW7" i="4"/>
  <c r="BX7" i="4"/>
  <c r="BY7" i="4"/>
  <c r="BZ7" i="4"/>
  <c r="CA7" i="4"/>
  <c r="CB7" i="4"/>
  <c r="CC7" i="4"/>
  <c r="CD7" i="4"/>
  <c r="CE7" i="4"/>
  <c r="CF7" i="4"/>
  <c r="CG7" i="4"/>
  <c r="CH7" i="4"/>
  <c r="CI7" i="4"/>
  <c r="P8" i="4"/>
  <c r="Q8" i="4"/>
  <c r="R8" i="4"/>
  <c r="S8" i="4"/>
  <c r="T8" i="4"/>
  <c r="U8" i="4"/>
  <c r="V8" i="4"/>
  <c r="W8" i="4"/>
  <c r="X8" i="4"/>
  <c r="Y8" i="4"/>
  <c r="Z8" i="4"/>
  <c r="AA8" i="4"/>
  <c r="AB8" i="4"/>
  <c r="AC8" i="4"/>
  <c r="AD8" i="4"/>
  <c r="AE8" i="4"/>
  <c r="AF8" i="4"/>
  <c r="AG8" i="4"/>
  <c r="AH8" i="4"/>
  <c r="AI8" i="4"/>
  <c r="AJ8" i="4"/>
  <c r="AK8" i="4"/>
  <c r="AL8" i="4"/>
  <c r="AM8" i="4"/>
  <c r="AN8" i="4"/>
  <c r="AO8" i="4"/>
  <c r="AP8" i="4"/>
  <c r="AQ8" i="4"/>
  <c r="AR8" i="4"/>
  <c r="AS8" i="4"/>
  <c r="AT8" i="4"/>
  <c r="AU8" i="4"/>
  <c r="AV8" i="4"/>
  <c r="AW8" i="4"/>
  <c r="AX8" i="4"/>
  <c r="AY8" i="4"/>
  <c r="AZ8" i="4"/>
  <c r="BA8" i="4"/>
  <c r="BB8" i="4"/>
  <c r="BC8" i="4"/>
  <c r="BD8" i="4"/>
  <c r="BE8" i="4"/>
  <c r="BF8" i="4"/>
  <c r="BG8" i="4"/>
  <c r="BH8" i="4"/>
  <c r="BI8" i="4"/>
  <c r="BJ8" i="4"/>
  <c r="BK8" i="4"/>
  <c r="BL8" i="4"/>
  <c r="BM8" i="4"/>
  <c r="BN8" i="4"/>
  <c r="BO8" i="4"/>
  <c r="BP8" i="4"/>
  <c r="BQ8" i="4"/>
  <c r="BR8" i="4"/>
  <c r="BS8" i="4"/>
  <c r="BT8" i="4"/>
  <c r="BU8" i="4"/>
  <c r="BV8" i="4"/>
  <c r="BW8" i="4"/>
  <c r="BX8" i="4"/>
  <c r="BY8" i="4"/>
  <c r="BZ8" i="4"/>
  <c r="CA8" i="4"/>
  <c r="CB8" i="4"/>
  <c r="CC8" i="4"/>
  <c r="CD8" i="4"/>
  <c r="CE8" i="4"/>
  <c r="CF8" i="4"/>
  <c r="CG8" i="4"/>
  <c r="CH8" i="4"/>
  <c r="CI8" i="4"/>
  <c r="P9" i="4"/>
  <c r="Q9" i="4"/>
  <c r="R9" i="4"/>
  <c r="S9" i="4"/>
  <c r="T9" i="4"/>
  <c r="U9" i="4"/>
  <c r="V9" i="4"/>
  <c r="W9" i="4"/>
  <c r="X9" i="4"/>
  <c r="Y9" i="4"/>
  <c r="Z9" i="4"/>
  <c r="AA9" i="4"/>
  <c r="AB9" i="4"/>
  <c r="AC9" i="4"/>
  <c r="AD9" i="4"/>
  <c r="AE9" i="4"/>
  <c r="AF9" i="4"/>
  <c r="AG9" i="4"/>
  <c r="AH9" i="4"/>
  <c r="AI9" i="4"/>
  <c r="AJ9" i="4"/>
  <c r="AK9" i="4"/>
  <c r="AL9" i="4"/>
  <c r="AM9" i="4"/>
  <c r="AN9" i="4"/>
  <c r="AO9" i="4"/>
  <c r="AP9" i="4"/>
  <c r="AQ9" i="4"/>
  <c r="AR9" i="4"/>
  <c r="AS9" i="4"/>
  <c r="AT9" i="4"/>
  <c r="AU9" i="4"/>
  <c r="AV9" i="4"/>
  <c r="AW9" i="4"/>
  <c r="AX9" i="4"/>
  <c r="AY9" i="4"/>
  <c r="AZ9" i="4"/>
  <c r="BA9" i="4"/>
  <c r="BB9" i="4"/>
  <c r="BC9" i="4"/>
  <c r="BD9" i="4"/>
  <c r="BE9" i="4"/>
  <c r="BF9" i="4"/>
  <c r="BG9" i="4"/>
  <c r="BH9" i="4"/>
  <c r="BI9" i="4"/>
  <c r="BJ9" i="4"/>
  <c r="BK9" i="4"/>
  <c r="BL9" i="4"/>
  <c r="BM9" i="4"/>
  <c r="BN9" i="4"/>
  <c r="BO9" i="4"/>
  <c r="BP9" i="4"/>
  <c r="BQ9" i="4"/>
  <c r="BR9" i="4"/>
  <c r="BS9" i="4"/>
  <c r="BT9" i="4"/>
  <c r="BU9" i="4"/>
  <c r="BV9" i="4"/>
  <c r="BW9" i="4"/>
  <c r="BX9" i="4"/>
  <c r="BY9" i="4"/>
  <c r="BZ9" i="4"/>
  <c r="CA9" i="4"/>
  <c r="CB9" i="4"/>
  <c r="CC9" i="4"/>
  <c r="CD9" i="4"/>
  <c r="CE9" i="4"/>
  <c r="CF9" i="4"/>
  <c r="CG9" i="4"/>
  <c r="CH9" i="4"/>
  <c r="CI9" i="4"/>
  <c r="P10" i="4"/>
  <c r="Q10" i="4"/>
  <c r="R10" i="4"/>
  <c r="S10" i="4"/>
  <c r="T10" i="4"/>
  <c r="U10" i="4"/>
  <c r="V10" i="4"/>
  <c r="W10" i="4"/>
  <c r="X10" i="4"/>
  <c r="Y10" i="4"/>
  <c r="Z10" i="4"/>
  <c r="AA10" i="4"/>
  <c r="AB10" i="4"/>
  <c r="AC10" i="4"/>
  <c r="AD10" i="4"/>
  <c r="AE10" i="4"/>
  <c r="AF10" i="4"/>
  <c r="AG10" i="4"/>
  <c r="AH10" i="4"/>
  <c r="AI10" i="4"/>
  <c r="AJ10" i="4"/>
  <c r="AK10" i="4"/>
  <c r="AL10" i="4"/>
  <c r="AM10" i="4"/>
  <c r="AN10" i="4"/>
  <c r="AO10" i="4"/>
  <c r="AP10" i="4"/>
  <c r="AQ10" i="4"/>
  <c r="AR10" i="4"/>
  <c r="AS10" i="4"/>
  <c r="AT10" i="4"/>
  <c r="AU10" i="4"/>
  <c r="AV10" i="4"/>
  <c r="AW10" i="4"/>
  <c r="AX10" i="4"/>
  <c r="AY10" i="4"/>
  <c r="AZ10" i="4"/>
  <c r="BA10" i="4"/>
  <c r="BB10" i="4"/>
  <c r="BC10" i="4"/>
  <c r="BD10" i="4"/>
  <c r="BE10" i="4"/>
  <c r="BF10" i="4"/>
  <c r="BG10" i="4"/>
  <c r="BH10" i="4"/>
  <c r="BI10" i="4"/>
  <c r="BJ10" i="4"/>
  <c r="BK10" i="4"/>
  <c r="BL10" i="4"/>
  <c r="BM10" i="4"/>
  <c r="BN10" i="4"/>
  <c r="BO10" i="4"/>
  <c r="BP10" i="4"/>
  <c r="BQ10" i="4"/>
  <c r="BR10" i="4"/>
  <c r="BS10" i="4"/>
  <c r="BT10" i="4"/>
  <c r="BU10" i="4"/>
  <c r="BV10" i="4"/>
  <c r="BW10" i="4"/>
  <c r="BX10" i="4"/>
  <c r="BY10" i="4"/>
  <c r="BZ10" i="4"/>
  <c r="CA10" i="4"/>
  <c r="CB10" i="4"/>
  <c r="CC10" i="4"/>
  <c r="CD10" i="4"/>
  <c r="CE10" i="4"/>
  <c r="CF10" i="4"/>
  <c r="CG10" i="4"/>
  <c r="CH10" i="4"/>
  <c r="CI10" i="4"/>
  <c r="P11" i="4"/>
  <c r="Q11" i="4"/>
  <c r="R11" i="4"/>
  <c r="S11" i="4"/>
  <c r="T11" i="4"/>
  <c r="U11" i="4"/>
  <c r="V11" i="4"/>
  <c r="W11" i="4"/>
  <c r="X11" i="4"/>
  <c r="Y11" i="4"/>
  <c r="Z11" i="4"/>
  <c r="AA11" i="4"/>
  <c r="AB11" i="4"/>
  <c r="AC11" i="4"/>
  <c r="AD11" i="4"/>
  <c r="AE11" i="4"/>
  <c r="AF11" i="4"/>
  <c r="AG11" i="4"/>
  <c r="AH11" i="4"/>
  <c r="AI11" i="4"/>
  <c r="AJ11" i="4"/>
  <c r="AK11" i="4"/>
  <c r="AL11" i="4"/>
  <c r="AM11" i="4"/>
  <c r="AN11" i="4"/>
  <c r="AO11" i="4"/>
  <c r="AP11" i="4"/>
  <c r="AQ11" i="4"/>
  <c r="AR11" i="4"/>
  <c r="AS11" i="4"/>
  <c r="AT11" i="4"/>
  <c r="AU11" i="4"/>
  <c r="AV11" i="4"/>
  <c r="AW11" i="4"/>
  <c r="AX11" i="4"/>
  <c r="AY11" i="4"/>
  <c r="AZ11" i="4"/>
  <c r="BA11" i="4"/>
  <c r="BB11" i="4"/>
  <c r="BC11" i="4"/>
  <c r="BD11" i="4"/>
  <c r="BE11" i="4"/>
  <c r="BF11" i="4"/>
  <c r="BG11" i="4"/>
  <c r="BH11" i="4"/>
  <c r="BI11" i="4"/>
  <c r="BJ11" i="4"/>
  <c r="BK11" i="4"/>
  <c r="BL11" i="4"/>
  <c r="BM11" i="4"/>
  <c r="BN11" i="4"/>
  <c r="BO11" i="4"/>
  <c r="BP11" i="4"/>
  <c r="BQ11" i="4"/>
  <c r="BR11" i="4"/>
  <c r="BS11" i="4"/>
  <c r="BT11" i="4"/>
  <c r="BU11" i="4"/>
  <c r="BV11" i="4"/>
  <c r="BW11" i="4"/>
  <c r="BX11" i="4"/>
  <c r="BY11" i="4"/>
  <c r="BZ11" i="4"/>
  <c r="CA11" i="4"/>
  <c r="CB11" i="4"/>
  <c r="CC11" i="4"/>
  <c r="CD11" i="4"/>
  <c r="CE11" i="4"/>
  <c r="CF11" i="4"/>
  <c r="CG11" i="4"/>
  <c r="CH11" i="4"/>
  <c r="CI11" i="4"/>
  <c r="P12" i="4"/>
  <c r="Q12" i="4"/>
  <c r="R12" i="4"/>
  <c r="S12" i="4"/>
  <c r="T12" i="4"/>
  <c r="U12" i="4"/>
  <c r="V12" i="4"/>
  <c r="W12" i="4"/>
  <c r="X12" i="4"/>
  <c r="Y12" i="4"/>
  <c r="Z12" i="4"/>
  <c r="AA12" i="4"/>
  <c r="AB12" i="4"/>
  <c r="AC12" i="4"/>
  <c r="AD12" i="4"/>
  <c r="AE12" i="4"/>
  <c r="AF12" i="4"/>
  <c r="AG12" i="4"/>
  <c r="AH12" i="4"/>
  <c r="AI12" i="4"/>
  <c r="AJ12" i="4"/>
  <c r="AK12" i="4"/>
  <c r="AL12" i="4"/>
  <c r="AM12" i="4"/>
  <c r="AN12" i="4"/>
  <c r="AO12" i="4"/>
  <c r="AP12" i="4"/>
  <c r="AQ12" i="4"/>
  <c r="AR12" i="4"/>
  <c r="AS12" i="4"/>
  <c r="AT12" i="4"/>
  <c r="AU12" i="4"/>
  <c r="AV12" i="4"/>
  <c r="AW12" i="4"/>
  <c r="AX12" i="4"/>
  <c r="AY12" i="4"/>
  <c r="AZ12" i="4"/>
  <c r="BA12" i="4"/>
  <c r="BB12" i="4"/>
  <c r="BC12" i="4"/>
  <c r="BD12" i="4"/>
  <c r="BE12" i="4"/>
  <c r="BF12" i="4"/>
  <c r="BG12" i="4"/>
  <c r="BH12" i="4"/>
  <c r="BI12" i="4"/>
  <c r="BJ12" i="4"/>
  <c r="BK12" i="4"/>
  <c r="BL12" i="4"/>
  <c r="BM12" i="4"/>
  <c r="BN12" i="4"/>
  <c r="BO12" i="4"/>
  <c r="BP12" i="4"/>
  <c r="BQ12" i="4"/>
  <c r="BR12" i="4"/>
  <c r="BS12" i="4"/>
  <c r="BT12" i="4"/>
  <c r="BU12" i="4"/>
  <c r="BV12" i="4"/>
  <c r="BW12" i="4"/>
  <c r="BX12" i="4"/>
  <c r="BY12" i="4"/>
  <c r="BZ12" i="4"/>
  <c r="CA12" i="4"/>
  <c r="CB12" i="4"/>
  <c r="CC12" i="4"/>
  <c r="CD12" i="4"/>
  <c r="CE12" i="4"/>
  <c r="CF12" i="4"/>
  <c r="CG12" i="4"/>
  <c r="CH12" i="4"/>
  <c r="CI12" i="4"/>
  <c r="P13" i="4"/>
  <c r="Q13" i="4"/>
  <c r="R13" i="4"/>
  <c r="S13" i="4"/>
  <c r="T13" i="4"/>
  <c r="U13" i="4"/>
  <c r="V13" i="4"/>
  <c r="W13" i="4"/>
  <c r="X13" i="4"/>
  <c r="Y13" i="4"/>
  <c r="Z13" i="4"/>
  <c r="AA13" i="4"/>
  <c r="AB13" i="4"/>
  <c r="AC13" i="4"/>
  <c r="AD13" i="4"/>
  <c r="AE13" i="4"/>
  <c r="AF13" i="4"/>
  <c r="AG13" i="4"/>
  <c r="AH13" i="4"/>
  <c r="AI13" i="4"/>
  <c r="AJ13" i="4"/>
  <c r="AK13" i="4"/>
  <c r="AL13" i="4"/>
  <c r="AM13" i="4"/>
  <c r="AN13" i="4"/>
  <c r="AO13" i="4"/>
  <c r="AP13" i="4"/>
  <c r="AQ13" i="4"/>
  <c r="AR13" i="4"/>
  <c r="AS13" i="4"/>
  <c r="AT13" i="4"/>
  <c r="AU13" i="4"/>
  <c r="AV13" i="4"/>
  <c r="AW13" i="4"/>
  <c r="AX13" i="4"/>
  <c r="AY13" i="4"/>
  <c r="AZ13" i="4"/>
  <c r="BA13" i="4"/>
  <c r="BB13" i="4"/>
  <c r="BC13" i="4"/>
  <c r="BD13" i="4"/>
  <c r="BE13" i="4"/>
  <c r="BF13" i="4"/>
  <c r="BG13" i="4"/>
  <c r="BH13" i="4"/>
  <c r="BI13" i="4"/>
  <c r="BJ13" i="4"/>
  <c r="BK13" i="4"/>
  <c r="BL13" i="4"/>
  <c r="BM13" i="4"/>
  <c r="BN13" i="4"/>
  <c r="BO13" i="4"/>
  <c r="BP13" i="4"/>
  <c r="BQ13" i="4"/>
  <c r="BR13" i="4"/>
  <c r="BS13" i="4"/>
  <c r="BT13" i="4"/>
  <c r="BU13" i="4"/>
  <c r="BV13" i="4"/>
  <c r="BW13" i="4"/>
  <c r="BX13" i="4"/>
  <c r="BY13" i="4"/>
  <c r="BZ13" i="4"/>
  <c r="CA13" i="4"/>
  <c r="CB13" i="4"/>
  <c r="CC13" i="4"/>
  <c r="CD13" i="4"/>
  <c r="CE13" i="4"/>
  <c r="CF13" i="4"/>
  <c r="CG13" i="4"/>
  <c r="CH13" i="4"/>
  <c r="CI13" i="4"/>
  <c r="P14" i="4"/>
  <c r="Q14" i="4"/>
  <c r="R14" i="4"/>
  <c r="S14" i="4"/>
  <c r="T14" i="4"/>
  <c r="U14" i="4"/>
  <c r="V14" i="4"/>
  <c r="W14" i="4"/>
  <c r="X14" i="4"/>
  <c r="Y14" i="4"/>
  <c r="Z14" i="4"/>
  <c r="AA14" i="4"/>
  <c r="AB14" i="4"/>
  <c r="AC14" i="4"/>
  <c r="AD14" i="4"/>
  <c r="AE14" i="4"/>
  <c r="AF14" i="4"/>
  <c r="AG14" i="4"/>
  <c r="AH14" i="4"/>
  <c r="AI14" i="4"/>
  <c r="AJ14" i="4"/>
  <c r="AK14" i="4"/>
  <c r="AL14" i="4"/>
  <c r="AM14" i="4"/>
  <c r="AN14" i="4"/>
  <c r="AO14" i="4"/>
  <c r="AP14" i="4"/>
  <c r="AQ14" i="4"/>
  <c r="AR14" i="4"/>
  <c r="AS14" i="4"/>
  <c r="AT14" i="4"/>
  <c r="AU14" i="4"/>
  <c r="AV14" i="4"/>
  <c r="AW14" i="4"/>
  <c r="AX14" i="4"/>
  <c r="AY14" i="4"/>
  <c r="AZ14" i="4"/>
  <c r="BA14" i="4"/>
  <c r="BB14" i="4"/>
  <c r="BC14" i="4"/>
  <c r="BD14" i="4"/>
  <c r="BE14" i="4"/>
  <c r="BF14" i="4"/>
  <c r="BG14" i="4"/>
  <c r="BH14" i="4"/>
  <c r="BI14" i="4"/>
  <c r="BJ14" i="4"/>
  <c r="BK14" i="4"/>
  <c r="BL14" i="4"/>
  <c r="BM14" i="4"/>
  <c r="BN14" i="4"/>
  <c r="BO14" i="4"/>
  <c r="BP14" i="4"/>
  <c r="BQ14" i="4"/>
  <c r="BR14" i="4"/>
  <c r="BS14" i="4"/>
  <c r="BT14" i="4"/>
  <c r="BU14" i="4"/>
  <c r="BV14" i="4"/>
  <c r="BW14" i="4"/>
  <c r="BX14" i="4"/>
  <c r="BY14" i="4"/>
  <c r="BZ14" i="4"/>
  <c r="CA14" i="4"/>
  <c r="CB14" i="4"/>
  <c r="CC14" i="4"/>
  <c r="CD14" i="4"/>
  <c r="CE14" i="4"/>
  <c r="CF14" i="4"/>
  <c r="CG14" i="4"/>
  <c r="CH14" i="4"/>
  <c r="CI14" i="4"/>
  <c r="P15" i="4"/>
  <c r="Q15" i="4"/>
  <c r="R15" i="4"/>
  <c r="S15" i="4"/>
  <c r="T15" i="4"/>
  <c r="U15" i="4"/>
  <c r="V15" i="4"/>
  <c r="W15" i="4"/>
  <c r="X15" i="4"/>
  <c r="Y15" i="4"/>
  <c r="Z15" i="4"/>
  <c r="AA15" i="4"/>
  <c r="AB15" i="4"/>
  <c r="AC15" i="4"/>
  <c r="AD15" i="4"/>
  <c r="AE15" i="4"/>
  <c r="AF15" i="4"/>
  <c r="AG15" i="4"/>
  <c r="AH15" i="4"/>
  <c r="AI15" i="4"/>
  <c r="AJ15" i="4"/>
  <c r="AK15" i="4"/>
  <c r="AL15" i="4"/>
  <c r="AM15" i="4"/>
  <c r="AN15" i="4"/>
  <c r="AO15" i="4"/>
  <c r="AP15" i="4"/>
  <c r="AQ15" i="4"/>
  <c r="AR15" i="4"/>
  <c r="AS15" i="4"/>
  <c r="AT15" i="4"/>
  <c r="AU15" i="4"/>
  <c r="AV15" i="4"/>
  <c r="AW15" i="4"/>
  <c r="AX15" i="4"/>
  <c r="AY15" i="4"/>
  <c r="AZ15" i="4"/>
  <c r="BA15" i="4"/>
  <c r="BB15" i="4"/>
  <c r="BC15" i="4"/>
  <c r="BD15" i="4"/>
  <c r="BE15" i="4"/>
  <c r="BF15" i="4"/>
  <c r="BG15" i="4"/>
  <c r="BH15" i="4"/>
  <c r="BI15" i="4"/>
  <c r="BJ15" i="4"/>
  <c r="BK15" i="4"/>
  <c r="BL15" i="4"/>
  <c r="BM15" i="4"/>
  <c r="BN15" i="4"/>
  <c r="BO15" i="4"/>
  <c r="BP15" i="4"/>
  <c r="BQ15" i="4"/>
  <c r="BR15" i="4"/>
  <c r="BS15" i="4"/>
  <c r="BT15" i="4"/>
  <c r="BU15" i="4"/>
  <c r="BV15" i="4"/>
  <c r="BW15" i="4"/>
  <c r="BX15" i="4"/>
  <c r="BY15" i="4"/>
  <c r="BZ15" i="4"/>
  <c r="CA15" i="4"/>
  <c r="CB15" i="4"/>
  <c r="CC15" i="4"/>
  <c r="CD15" i="4"/>
  <c r="CE15" i="4"/>
  <c r="CF15" i="4"/>
  <c r="CG15" i="4"/>
  <c r="CH15" i="4"/>
  <c r="CI15" i="4"/>
  <c r="P16" i="4"/>
  <c r="Q16" i="4"/>
  <c r="R16" i="4"/>
  <c r="S16" i="4"/>
  <c r="T16" i="4"/>
  <c r="U16" i="4"/>
  <c r="V16" i="4"/>
  <c r="W16" i="4"/>
  <c r="X16" i="4"/>
  <c r="Y16" i="4"/>
  <c r="Z16" i="4"/>
  <c r="AA16" i="4"/>
  <c r="AB16" i="4"/>
  <c r="AC16" i="4"/>
  <c r="AD16" i="4"/>
  <c r="AE16" i="4"/>
  <c r="AF16" i="4"/>
  <c r="AG16" i="4"/>
  <c r="AH16" i="4"/>
  <c r="AI16" i="4"/>
  <c r="AJ16" i="4"/>
  <c r="AK16" i="4"/>
  <c r="AL16" i="4"/>
  <c r="AM16" i="4"/>
  <c r="AN16" i="4"/>
  <c r="AO16" i="4"/>
  <c r="AP16" i="4"/>
  <c r="AQ16" i="4"/>
  <c r="AR16" i="4"/>
  <c r="AS16" i="4"/>
  <c r="AT16" i="4"/>
  <c r="AU16" i="4"/>
  <c r="AV16" i="4"/>
  <c r="AW16" i="4"/>
  <c r="AX16" i="4"/>
  <c r="AY16" i="4"/>
  <c r="AZ16" i="4"/>
  <c r="BA16" i="4"/>
  <c r="BB16" i="4"/>
  <c r="BC16" i="4"/>
  <c r="BD16" i="4"/>
  <c r="BE16" i="4"/>
  <c r="BF16" i="4"/>
  <c r="BG16" i="4"/>
  <c r="BH16" i="4"/>
  <c r="BI16" i="4"/>
  <c r="BJ16" i="4"/>
  <c r="BK16" i="4"/>
  <c r="BL16" i="4"/>
  <c r="BM16" i="4"/>
  <c r="BN16" i="4"/>
  <c r="BO16" i="4"/>
  <c r="BP16" i="4"/>
  <c r="BQ16" i="4"/>
  <c r="BR16" i="4"/>
  <c r="BS16" i="4"/>
  <c r="BT16" i="4"/>
  <c r="BU16" i="4"/>
  <c r="BV16" i="4"/>
  <c r="BW16" i="4"/>
  <c r="BX16" i="4"/>
  <c r="BY16" i="4"/>
  <c r="BZ16" i="4"/>
  <c r="CA16" i="4"/>
  <c r="CB16" i="4"/>
  <c r="CC16" i="4"/>
  <c r="CD16" i="4"/>
  <c r="CE16" i="4"/>
  <c r="CF16" i="4"/>
  <c r="CG16" i="4"/>
  <c r="CH16" i="4"/>
  <c r="CI16" i="4"/>
  <c r="P17" i="4"/>
  <c r="Q17" i="4"/>
  <c r="R17" i="4"/>
  <c r="S17" i="4"/>
  <c r="T17" i="4"/>
  <c r="U17" i="4"/>
  <c r="V17" i="4"/>
  <c r="W17" i="4"/>
  <c r="X17" i="4"/>
  <c r="Y17" i="4"/>
  <c r="Z17" i="4"/>
  <c r="AA17" i="4"/>
  <c r="AB17" i="4"/>
  <c r="AC17" i="4"/>
  <c r="AD17" i="4"/>
  <c r="AE17" i="4"/>
  <c r="AF17" i="4"/>
  <c r="AG17" i="4"/>
  <c r="AH17" i="4"/>
  <c r="AI17" i="4"/>
  <c r="AJ17" i="4"/>
  <c r="AK17" i="4"/>
  <c r="AL17" i="4"/>
  <c r="AM17" i="4"/>
  <c r="AN17" i="4"/>
  <c r="AO17" i="4"/>
  <c r="AP17" i="4"/>
  <c r="AQ17" i="4"/>
  <c r="AR17" i="4"/>
  <c r="AS17" i="4"/>
  <c r="AT17" i="4"/>
  <c r="AU17" i="4"/>
  <c r="AV17" i="4"/>
  <c r="AW17" i="4"/>
  <c r="AX17" i="4"/>
  <c r="AY17" i="4"/>
  <c r="AZ17" i="4"/>
  <c r="BA17" i="4"/>
  <c r="BB17" i="4"/>
  <c r="BC17" i="4"/>
  <c r="BD17" i="4"/>
  <c r="BE17" i="4"/>
  <c r="BF17" i="4"/>
  <c r="BG17" i="4"/>
  <c r="BH17" i="4"/>
  <c r="BI17" i="4"/>
  <c r="BJ17" i="4"/>
  <c r="BK17" i="4"/>
  <c r="BL17" i="4"/>
  <c r="BM17" i="4"/>
  <c r="BN17" i="4"/>
  <c r="BO17" i="4"/>
  <c r="BP17" i="4"/>
  <c r="BQ17" i="4"/>
  <c r="BR17" i="4"/>
  <c r="BS17" i="4"/>
  <c r="BT17" i="4"/>
  <c r="BU17" i="4"/>
  <c r="BV17" i="4"/>
  <c r="BW17" i="4"/>
  <c r="BX17" i="4"/>
  <c r="BY17" i="4"/>
  <c r="BZ17" i="4"/>
  <c r="CA17" i="4"/>
  <c r="CB17" i="4"/>
  <c r="CC17" i="4"/>
  <c r="CD17" i="4"/>
  <c r="CE17" i="4"/>
  <c r="CF17" i="4"/>
  <c r="CG17" i="4"/>
  <c r="CH17" i="4"/>
  <c r="CI17" i="4"/>
  <c r="P18" i="4"/>
  <c r="Q18" i="4"/>
  <c r="R18" i="4"/>
  <c r="S18" i="4"/>
  <c r="T18" i="4"/>
  <c r="U18" i="4"/>
  <c r="V18" i="4"/>
  <c r="W18" i="4"/>
  <c r="X18" i="4"/>
  <c r="Y18" i="4"/>
  <c r="Z18" i="4"/>
  <c r="AA18" i="4"/>
  <c r="AB18" i="4"/>
  <c r="AC18" i="4"/>
  <c r="AD18" i="4"/>
  <c r="AE18" i="4"/>
  <c r="AF18" i="4"/>
  <c r="AG18" i="4"/>
  <c r="AH18" i="4"/>
  <c r="AI18" i="4"/>
  <c r="AJ18" i="4"/>
  <c r="AK18" i="4"/>
  <c r="AL18" i="4"/>
  <c r="AM18" i="4"/>
  <c r="AN18" i="4"/>
  <c r="AO18" i="4"/>
  <c r="AP18" i="4"/>
  <c r="AQ18" i="4"/>
  <c r="AR18" i="4"/>
  <c r="AS18" i="4"/>
  <c r="AT18" i="4"/>
  <c r="AU18" i="4"/>
  <c r="AV18" i="4"/>
  <c r="AW18" i="4"/>
  <c r="AX18" i="4"/>
  <c r="AY18" i="4"/>
  <c r="AZ18" i="4"/>
  <c r="BA18" i="4"/>
  <c r="BB18" i="4"/>
  <c r="BC18" i="4"/>
  <c r="BD18" i="4"/>
  <c r="BE18" i="4"/>
  <c r="BF18" i="4"/>
  <c r="BG18" i="4"/>
  <c r="BH18" i="4"/>
  <c r="BI18" i="4"/>
  <c r="BJ18" i="4"/>
  <c r="BK18" i="4"/>
  <c r="BL18" i="4"/>
  <c r="BM18" i="4"/>
  <c r="BN18" i="4"/>
  <c r="BO18" i="4"/>
  <c r="BP18" i="4"/>
  <c r="BQ18" i="4"/>
  <c r="BR18" i="4"/>
  <c r="BS18" i="4"/>
  <c r="BT18" i="4"/>
  <c r="BU18" i="4"/>
  <c r="BV18" i="4"/>
  <c r="BW18" i="4"/>
  <c r="BX18" i="4"/>
  <c r="BY18" i="4"/>
  <c r="BZ18" i="4"/>
  <c r="CA18" i="4"/>
  <c r="CB18" i="4"/>
  <c r="CC18" i="4"/>
  <c r="CD18" i="4"/>
  <c r="CE18" i="4"/>
  <c r="CF18" i="4"/>
  <c r="CG18" i="4"/>
  <c r="CH18" i="4"/>
  <c r="CI18" i="4"/>
  <c r="P19" i="4"/>
  <c r="Q19" i="4"/>
  <c r="R19" i="4"/>
  <c r="S19" i="4"/>
  <c r="T19" i="4"/>
  <c r="U19" i="4"/>
  <c r="V19" i="4"/>
  <c r="W19" i="4"/>
  <c r="X19" i="4"/>
  <c r="Y19" i="4"/>
  <c r="Z19" i="4"/>
  <c r="AA19" i="4"/>
  <c r="AB19" i="4"/>
  <c r="AC19" i="4"/>
  <c r="AD19" i="4"/>
  <c r="AE19" i="4"/>
  <c r="AF19" i="4"/>
  <c r="AG19" i="4"/>
  <c r="AH19" i="4"/>
  <c r="AI19" i="4"/>
  <c r="AJ19" i="4"/>
  <c r="AK19" i="4"/>
  <c r="AL19" i="4"/>
  <c r="AM19" i="4"/>
  <c r="AN19" i="4"/>
  <c r="AO19" i="4"/>
  <c r="AP19" i="4"/>
  <c r="AQ19" i="4"/>
  <c r="AR19" i="4"/>
  <c r="AS19" i="4"/>
  <c r="AT19" i="4"/>
  <c r="AU19" i="4"/>
  <c r="AV19" i="4"/>
  <c r="AW19" i="4"/>
  <c r="AX19" i="4"/>
  <c r="AY19" i="4"/>
  <c r="AZ19" i="4"/>
  <c r="BA19" i="4"/>
  <c r="BB19" i="4"/>
  <c r="BC19" i="4"/>
  <c r="BD19" i="4"/>
  <c r="BE19" i="4"/>
  <c r="BF19" i="4"/>
  <c r="BG19" i="4"/>
  <c r="BH19" i="4"/>
  <c r="BI19" i="4"/>
  <c r="BJ19" i="4"/>
  <c r="BK19" i="4"/>
  <c r="BL19" i="4"/>
  <c r="BM19" i="4"/>
  <c r="BN19" i="4"/>
  <c r="BO19" i="4"/>
  <c r="BP19" i="4"/>
  <c r="BQ19" i="4"/>
  <c r="BR19" i="4"/>
  <c r="BS19" i="4"/>
  <c r="BT19" i="4"/>
  <c r="BU19" i="4"/>
  <c r="BV19" i="4"/>
  <c r="BW19" i="4"/>
  <c r="BX19" i="4"/>
  <c r="BY19" i="4"/>
  <c r="BZ19" i="4"/>
  <c r="CA19" i="4"/>
  <c r="CB19" i="4"/>
  <c r="CC19" i="4"/>
  <c r="CD19" i="4"/>
  <c r="CE19" i="4"/>
  <c r="CF19" i="4"/>
  <c r="CG19" i="4"/>
  <c r="CH19" i="4"/>
  <c r="CI19" i="4"/>
  <c r="P20" i="4"/>
  <c r="Q20" i="4"/>
  <c r="R20" i="4"/>
  <c r="S20" i="4"/>
  <c r="T20" i="4"/>
  <c r="U20" i="4"/>
  <c r="V20" i="4"/>
  <c r="W20" i="4"/>
  <c r="X20" i="4"/>
  <c r="Y20" i="4"/>
  <c r="Z20" i="4"/>
  <c r="AA20" i="4"/>
  <c r="AB20" i="4"/>
  <c r="AC20" i="4"/>
  <c r="AD20" i="4"/>
  <c r="AE20" i="4"/>
  <c r="AF20" i="4"/>
  <c r="AG20" i="4"/>
  <c r="AH20" i="4"/>
  <c r="AI20" i="4"/>
  <c r="AJ20" i="4"/>
  <c r="AK20" i="4"/>
  <c r="AL20" i="4"/>
  <c r="AM20" i="4"/>
  <c r="AN20" i="4"/>
  <c r="AO20" i="4"/>
  <c r="AP20" i="4"/>
  <c r="AQ20" i="4"/>
  <c r="AR20" i="4"/>
  <c r="AS20" i="4"/>
  <c r="AT20" i="4"/>
  <c r="AU20" i="4"/>
  <c r="AV20" i="4"/>
  <c r="AW20" i="4"/>
  <c r="AX20" i="4"/>
  <c r="AY20" i="4"/>
  <c r="AZ20" i="4"/>
  <c r="BA20" i="4"/>
  <c r="BB20" i="4"/>
  <c r="BC20" i="4"/>
  <c r="BD20" i="4"/>
  <c r="BE20" i="4"/>
  <c r="BF20" i="4"/>
  <c r="BG20" i="4"/>
  <c r="BH20" i="4"/>
  <c r="BI20" i="4"/>
  <c r="BJ20" i="4"/>
  <c r="BK20" i="4"/>
  <c r="BL20" i="4"/>
  <c r="BM20" i="4"/>
  <c r="BN20" i="4"/>
  <c r="BO20" i="4"/>
  <c r="BP20" i="4"/>
  <c r="BQ20" i="4"/>
  <c r="BR20" i="4"/>
  <c r="BS20" i="4"/>
  <c r="BT20" i="4"/>
  <c r="BU20" i="4"/>
  <c r="BV20" i="4"/>
  <c r="BW20" i="4"/>
  <c r="BX20" i="4"/>
  <c r="BY20" i="4"/>
  <c r="BZ20" i="4"/>
  <c r="CA20" i="4"/>
  <c r="CB20" i="4"/>
  <c r="CC20" i="4"/>
  <c r="CD20" i="4"/>
  <c r="CE20" i="4"/>
  <c r="CF20" i="4"/>
  <c r="CG20" i="4"/>
  <c r="CH20" i="4"/>
  <c r="CI20" i="4"/>
  <c r="P21" i="4"/>
  <c r="Q21" i="4"/>
  <c r="R21" i="4"/>
  <c r="S21" i="4"/>
  <c r="T21" i="4"/>
  <c r="U21" i="4"/>
  <c r="V21" i="4"/>
  <c r="W21" i="4"/>
  <c r="X21" i="4"/>
  <c r="Y21" i="4"/>
  <c r="Z21" i="4"/>
  <c r="AA21" i="4"/>
  <c r="AB21" i="4"/>
  <c r="AC21" i="4"/>
  <c r="AD21" i="4"/>
  <c r="AE21" i="4"/>
  <c r="AF21" i="4"/>
  <c r="AG21" i="4"/>
  <c r="AH21" i="4"/>
  <c r="AI21" i="4"/>
  <c r="AJ21" i="4"/>
  <c r="AK21" i="4"/>
  <c r="AL21" i="4"/>
  <c r="AM21" i="4"/>
  <c r="AN21" i="4"/>
  <c r="AO21" i="4"/>
  <c r="AP21" i="4"/>
  <c r="AQ21" i="4"/>
  <c r="AR21" i="4"/>
  <c r="AS21" i="4"/>
  <c r="AT21" i="4"/>
  <c r="AU21" i="4"/>
  <c r="AV21" i="4"/>
  <c r="AW21" i="4"/>
  <c r="AX21" i="4"/>
  <c r="AY21" i="4"/>
  <c r="AZ21" i="4"/>
  <c r="BA21" i="4"/>
  <c r="BB21" i="4"/>
  <c r="BC21" i="4"/>
  <c r="BD21" i="4"/>
  <c r="BE21" i="4"/>
  <c r="BF21" i="4"/>
  <c r="BG21" i="4"/>
  <c r="BH21" i="4"/>
  <c r="BI21" i="4"/>
  <c r="BJ21" i="4"/>
  <c r="BK21" i="4"/>
  <c r="BL21" i="4"/>
  <c r="BM21" i="4"/>
  <c r="BN21" i="4"/>
  <c r="BO21" i="4"/>
  <c r="BP21" i="4"/>
  <c r="BQ21" i="4"/>
  <c r="BR21" i="4"/>
  <c r="BS21" i="4"/>
  <c r="BT21" i="4"/>
  <c r="BU21" i="4"/>
  <c r="BV21" i="4"/>
  <c r="BW21" i="4"/>
  <c r="BX21" i="4"/>
  <c r="BY21" i="4"/>
  <c r="BZ21" i="4"/>
  <c r="CA21" i="4"/>
  <c r="CB21" i="4"/>
  <c r="CC21" i="4"/>
  <c r="CD21" i="4"/>
  <c r="CE21" i="4"/>
  <c r="CF21" i="4"/>
  <c r="CG21" i="4"/>
  <c r="CH21" i="4"/>
  <c r="CI21" i="4"/>
  <c r="P22" i="4"/>
  <c r="Q22" i="4"/>
  <c r="R22" i="4"/>
  <c r="S22" i="4"/>
  <c r="T22" i="4"/>
  <c r="U22" i="4"/>
  <c r="V22" i="4"/>
  <c r="W22" i="4"/>
  <c r="X22" i="4"/>
  <c r="Y22" i="4"/>
  <c r="Z22" i="4"/>
  <c r="AA22" i="4"/>
  <c r="AB22" i="4"/>
  <c r="AC22" i="4"/>
  <c r="AD22" i="4"/>
  <c r="AE22" i="4"/>
  <c r="AF22" i="4"/>
  <c r="AG22" i="4"/>
  <c r="AH22" i="4"/>
  <c r="AI22" i="4"/>
  <c r="AJ22" i="4"/>
  <c r="AK22" i="4"/>
  <c r="AL22" i="4"/>
  <c r="AM22" i="4"/>
  <c r="AN22" i="4"/>
  <c r="AO22" i="4"/>
  <c r="AP22" i="4"/>
  <c r="AQ22" i="4"/>
  <c r="AR22" i="4"/>
  <c r="AS22" i="4"/>
  <c r="AT22" i="4"/>
  <c r="AU22" i="4"/>
  <c r="AV22" i="4"/>
  <c r="AW22" i="4"/>
  <c r="AX22" i="4"/>
  <c r="AY22" i="4"/>
  <c r="AZ22" i="4"/>
  <c r="BA22" i="4"/>
  <c r="BB22" i="4"/>
  <c r="BC22" i="4"/>
  <c r="BD22" i="4"/>
  <c r="BE22" i="4"/>
  <c r="BF22" i="4"/>
  <c r="BG22" i="4"/>
  <c r="BH22" i="4"/>
  <c r="BI22" i="4"/>
  <c r="BJ22" i="4"/>
  <c r="BK22" i="4"/>
  <c r="BL22" i="4"/>
  <c r="BM22" i="4"/>
  <c r="BN22" i="4"/>
  <c r="BO22" i="4"/>
  <c r="BP22" i="4"/>
  <c r="BQ22" i="4"/>
  <c r="BR22" i="4"/>
  <c r="BS22" i="4"/>
  <c r="BT22" i="4"/>
  <c r="BU22" i="4"/>
  <c r="BV22" i="4"/>
  <c r="BW22" i="4"/>
  <c r="BX22" i="4"/>
  <c r="BY22" i="4"/>
  <c r="BZ22" i="4"/>
  <c r="CA22" i="4"/>
  <c r="CB22" i="4"/>
  <c r="CC22" i="4"/>
  <c r="CD22" i="4"/>
  <c r="CE22" i="4"/>
  <c r="CF22" i="4"/>
  <c r="CG22" i="4"/>
  <c r="CH22" i="4"/>
  <c r="CI22" i="4"/>
  <c r="P23" i="4"/>
  <c r="Q23" i="4"/>
  <c r="R23" i="4"/>
  <c r="S23" i="4"/>
  <c r="T23" i="4"/>
  <c r="U23" i="4"/>
  <c r="V23" i="4"/>
  <c r="W23" i="4"/>
  <c r="X23" i="4"/>
  <c r="Y23" i="4"/>
  <c r="Z23" i="4"/>
  <c r="AA23" i="4"/>
  <c r="AB23" i="4"/>
  <c r="AC23" i="4"/>
  <c r="AD23" i="4"/>
  <c r="AE23" i="4"/>
  <c r="AF23" i="4"/>
  <c r="AG23" i="4"/>
  <c r="AH23" i="4"/>
  <c r="AI23" i="4"/>
  <c r="AJ23" i="4"/>
  <c r="AK23" i="4"/>
  <c r="AL23" i="4"/>
  <c r="AM23" i="4"/>
  <c r="AN23" i="4"/>
  <c r="AO23" i="4"/>
  <c r="AP23" i="4"/>
  <c r="AQ23" i="4"/>
  <c r="AR23" i="4"/>
  <c r="AS23" i="4"/>
  <c r="AT23" i="4"/>
  <c r="AU23" i="4"/>
  <c r="AV23" i="4"/>
  <c r="AW23" i="4"/>
  <c r="AX23" i="4"/>
  <c r="AY23" i="4"/>
  <c r="AZ23" i="4"/>
  <c r="BA23" i="4"/>
  <c r="BB23" i="4"/>
  <c r="BC23" i="4"/>
  <c r="BD23" i="4"/>
  <c r="BE23" i="4"/>
  <c r="BF23" i="4"/>
  <c r="BG23" i="4"/>
  <c r="BH23" i="4"/>
  <c r="BI23" i="4"/>
  <c r="BJ23" i="4"/>
  <c r="BK23" i="4"/>
  <c r="BL23" i="4"/>
  <c r="BM23" i="4"/>
  <c r="BN23" i="4"/>
  <c r="BO23" i="4"/>
  <c r="BP23" i="4"/>
  <c r="BQ23" i="4"/>
  <c r="BR23" i="4"/>
  <c r="BS23" i="4"/>
  <c r="BT23" i="4"/>
  <c r="BU23" i="4"/>
  <c r="BV23" i="4"/>
  <c r="BW23" i="4"/>
  <c r="BX23" i="4"/>
  <c r="BY23" i="4"/>
  <c r="BZ23" i="4"/>
  <c r="CA23" i="4"/>
  <c r="CB23" i="4"/>
  <c r="CC23" i="4"/>
  <c r="CD23" i="4"/>
  <c r="CE23" i="4"/>
  <c r="CF23" i="4"/>
  <c r="CG23" i="4"/>
  <c r="CH23" i="4"/>
  <c r="CI23" i="4"/>
  <c r="P24" i="4"/>
  <c r="Q24" i="4"/>
  <c r="R24" i="4"/>
  <c r="S24" i="4"/>
  <c r="T24" i="4"/>
  <c r="U24" i="4"/>
  <c r="V24" i="4"/>
  <c r="W24" i="4"/>
  <c r="X24" i="4"/>
  <c r="Y24" i="4"/>
  <c r="Z24" i="4"/>
  <c r="AA24" i="4"/>
  <c r="AB24" i="4"/>
  <c r="AC24" i="4"/>
  <c r="AD24" i="4"/>
  <c r="AE24" i="4"/>
  <c r="AF24" i="4"/>
  <c r="AG24" i="4"/>
  <c r="AH24" i="4"/>
  <c r="AI24" i="4"/>
  <c r="AJ24" i="4"/>
  <c r="AK24" i="4"/>
  <c r="AL24" i="4"/>
  <c r="AM24" i="4"/>
  <c r="AN24" i="4"/>
  <c r="AO24" i="4"/>
  <c r="AP24" i="4"/>
  <c r="AQ24" i="4"/>
  <c r="AR24" i="4"/>
  <c r="AS24" i="4"/>
  <c r="AT24" i="4"/>
  <c r="AU24" i="4"/>
  <c r="AV24" i="4"/>
  <c r="AW24" i="4"/>
  <c r="AX24" i="4"/>
  <c r="AY24" i="4"/>
  <c r="AZ24" i="4"/>
  <c r="BA24" i="4"/>
  <c r="BB24" i="4"/>
  <c r="BC24" i="4"/>
  <c r="BD24" i="4"/>
  <c r="BE24" i="4"/>
  <c r="BF24" i="4"/>
  <c r="BG24" i="4"/>
  <c r="BH24" i="4"/>
  <c r="BI24" i="4"/>
  <c r="BJ24" i="4"/>
  <c r="BK24" i="4"/>
  <c r="BL24" i="4"/>
  <c r="BM24" i="4"/>
  <c r="BN24" i="4"/>
  <c r="BO24" i="4"/>
  <c r="BP24" i="4"/>
  <c r="BQ24" i="4"/>
  <c r="BR24" i="4"/>
  <c r="BS24" i="4"/>
  <c r="BT24" i="4"/>
  <c r="BU24" i="4"/>
  <c r="BV24" i="4"/>
  <c r="BW24" i="4"/>
  <c r="BX24" i="4"/>
  <c r="BY24" i="4"/>
  <c r="BZ24" i="4"/>
  <c r="CA24" i="4"/>
  <c r="CB24" i="4"/>
  <c r="CC24" i="4"/>
  <c r="CD24" i="4"/>
  <c r="CE24" i="4"/>
  <c r="CF24" i="4"/>
  <c r="CG24" i="4"/>
  <c r="CH24" i="4"/>
  <c r="CI24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E25" i="4"/>
  <c r="AF25" i="4"/>
  <c r="AG25" i="4"/>
  <c r="AH25" i="4"/>
  <c r="AI25" i="4"/>
  <c r="AJ25" i="4"/>
  <c r="AK25" i="4"/>
  <c r="AL25" i="4"/>
  <c r="AM25" i="4"/>
  <c r="AN25" i="4"/>
  <c r="AO25" i="4"/>
  <c r="AP25" i="4"/>
  <c r="AQ25" i="4"/>
  <c r="AR25" i="4"/>
  <c r="AS25" i="4"/>
  <c r="AT25" i="4"/>
  <c r="AU25" i="4"/>
  <c r="AV25" i="4"/>
  <c r="AW25" i="4"/>
  <c r="AX25" i="4"/>
  <c r="AY25" i="4"/>
  <c r="AZ25" i="4"/>
  <c r="BA25" i="4"/>
  <c r="BB25" i="4"/>
  <c r="BC25" i="4"/>
  <c r="BD25" i="4"/>
  <c r="BE25" i="4"/>
  <c r="BF25" i="4"/>
  <c r="BG25" i="4"/>
  <c r="BH25" i="4"/>
  <c r="BI25" i="4"/>
  <c r="BJ25" i="4"/>
  <c r="BK25" i="4"/>
  <c r="BL25" i="4"/>
  <c r="BM25" i="4"/>
  <c r="BN25" i="4"/>
  <c r="BO25" i="4"/>
  <c r="BP25" i="4"/>
  <c r="BQ25" i="4"/>
  <c r="BR25" i="4"/>
  <c r="BS25" i="4"/>
  <c r="BT25" i="4"/>
  <c r="BU25" i="4"/>
  <c r="BV25" i="4"/>
  <c r="BW25" i="4"/>
  <c r="BX25" i="4"/>
  <c r="BY25" i="4"/>
  <c r="BZ25" i="4"/>
  <c r="CA25" i="4"/>
  <c r="CB25" i="4"/>
  <c r="CC25" i="4"/>
  <c r="CD25" i="4"/>
  <c r="CE25" i="4"/>
  <c r="CF25" i="4"/>
  <c r="CG25" i="4"/>
  <c r="CH25" i="4"/>
  <c r="CI25" i="4"/>
  <c r="P26" i="4"/>
  <c r="Q26" i="4"/>
  <c r="R26" i="4"/>
  <c r="S26" i="4"/>
  <c r="T26" i="4"/>
  <c r="U26" i="4"/>
  <c r="V26" i="4"/>
  <c r="W26" i="4"/>
  <c r="X26" i="4"/>
  <c r="Y26" i="4"/>
  <c r="Z26" i="4"/>
  <c r="AA26" i="4"/>
  <c r="AB26" i="4"/>
  <c r="AC26" i="4"/>
  <c r="AD26" i="4"/>
  <c r="AE26" i="4"/>
  <c r="AF26" i="4"/>
  <c r="AG26" i="4"/>
  <c r="AH26" i="4"/>
  <c r="AI26" i="4"/>
  <c r="AJ26" i="4"/>
  <c r="AK26" i="4"/>
  <c r="AL26" i="4"/>
  <c r="AM26" i="4"/>
  <c r="AN26" i="4"/>
  <c r="AO26" i="4"/>
  <c r="AP26" i="4"/>
  <c r="AQ26" i="4"/>
  <c r="AR26" i="4"/>
  <c r="AS26" i="4"/>
  <c r="AT26" i="4"/>
  <c r="AU26" i="4"/>
  <c r="AV26" i="4"/>
  <c r="AW26" i="4"/>
  <c r="AX26" i="4"/>
  <c r="AY26" i="4"/>
  <c r="AZ26" i="4"/>
  <c r="BA26" i="4"/>
  <c r="BB26" i="4"/>
  <c r="BC26" i="4"/>
  <c r="BD26" i="4"/>
  <c r="BE26" i="4"/>
  <c r="BF26" i="4"/>
  <c r="BG26" i="4"/>
  <c r="BH26" i="4"/>
  <c r="BI26" i="4"/>
  <c r="BJ26" i="4"/>
  <c r="BK26" i="4"/>
  <c r="BL26" i="4"/>
  <c r="BM26" i="4"/>
  <c r="BN26" i="4"/>
  <c r="BO26" i="4"/>
  <c r="BP26" i="4"/>
  <c r="BQ26" i="4"/>
  <c r="BR26" i="4"/>
  <c r="BS26" i="4"/>
  <c r="BT26" i="4"/>
  <c r="BU26" i="4"/>
  <c r="BV26" i="4"/>
  <c r="BW26" i="4"/>
  <c r="BX26" i="4"/>
  <c r="BY26" i="4"/>
  <c r="BZ26" i="4"/>
  <c r="CA26" i="4"/>
  <c r="CB26" i="4"/>
  <c r="CC26" i="4"/>
  <c r="CD26" i="4"/>
  <c r="CE26" i="4"/>
  <c r="CF26" i="4"/>
  <c r="CG26" i="4"/>
  <c r="CH26" i="4"/>
  <c r="CI26" i="4"/>
  <c r="P27" i="4"/>
  <c r="Q27" i="4"/>
  <c r="R27" i="4"/>
  <c r="S27" i="4"/>
  <c r="T27" i="4"/>
  <c r="U27" i="4"/>
  <c r="V27" i="4"/>
  <c r="W27" i="4"/>
  <c r="X27" i="4"/>
  <c r="Y27" i="4"/>
  <c r="Z27" i="4"/>
  <c r="AA27" i="4"/>
  <c r="AB27" i="4"/>
  <c r="AC27" i="4"/>
  <c r="AD27" i="4"/>
  <c r="AE27" i="4"/>
  <c r="AF27" i="4"/>
  <c r="AG27" i="4"/>
  <c r="AH27" i="4"/>
  <c r="AI27" i="4"/>
  <c r="AJ27" i="4"/>
  <c r="AK27" i="4"/>
  <c r="AL27" i="4"/>
  <c r="AM27" i="4"/>
  <c r="AN27" i="4"/>
  <c r="AO27" i="4"/>
  <c r="AP27" i="4"/>
  <c r="AQ27" i="4"/>
  <c r="AR27" i="4"/>
  <c r="AS27" i="4"/>
  <c r="AT27" i="4"/>
  <c r="AU27" i="4"/>
  <c r="AV27" i="4"/>
  <c r="AW27" i="4"/>
  <c r="AX27" i="4"/>
  <c r="AY27" i="4"/>
  <c r="AZ27" i="4"/>
  <c r="BA27" i="4"/>
  <c r="BB27" i="4"/>
  <c r="BC27" i="4"/>
  <c r="BD27" i="4"/>
  <c r="BE27" i="4"/>
  <c r="BF27" i="4"/>
  <c r="BG27" i="4"/>
  <c r="BH27" i="4"/>
  <c r="BI27" i="4"/>
  <c r="BJ27" i="4"/>
  <c r="BK27" i="4"/>
  <c r="BL27" i="4"/>
  <c r="BM27" i="4"/>
  <c r="BN27" i="4"/>
  <c r="BO27" i="4"/>
  <c r="BP27" i="4"/>
  <c r="BQ27" i="4"/>
  <c r="BR27" i="4"/>
  <c r="BS27" i="4"/>
  <c r="BT27" i="4"/>
  <c r="BU27" i="4"/>
  <c r="BV27" i="4"/>
  <c r="BW27" i="4"/>
  <c r="BX27" i="4"/>
  <c r="BY27" i="4"/>
  <c r="BZ27" i="4"/>
  <c r="CA27" i="4"/>
  <c r="CB27" i="4"/>
  <c r="CC27" i="4"/>
  <c r="CD27" i="4"/>
  <c r="CE27" i="4"/>
  <c r="CF27" i="4"/>
  <c r="CG27" i="4"/>
  <c r="CH27" i="4"/>
  <c r="CI27" i="4"/>
  <c r="P28" i="4"/>
  <c r="Q28" i="4"/>
  <c r="R28" i="4"/>
  <c r="S28" i="4"/>
  <c r="T28" i="4"/>
  <c r="U28" i="4"/>
  <c r="V28" i="4"/>
  <c r="W28" i="4"/>
  <c r="X28" i="4"/>
  <c r="Y28" i="4"/>
  <c r="Z28" i="4"/>
  <c r="AA28" i="4"/>
  <c r="AB28" i="4"/>
  <c r="AC28" i="4"/>
  <c r="AD28" i="4"/>
  <c r="AE28" i="4"/>
  <c r="AF28" i="4"/>
  <c r="AG28" i="4"/>
  <c r="AH28" i="4"/>
  <c r="AI28" i="4"/>
  <c r="AJ28" i="4"/>
  <c r="AK28" i="4"/>
  <c r="AL28" i="4"/>
  <c r="AM28" i="4"/>
  <c r="AN28" i="4"/>
  <c r="AO28" i="4"/>
  <c r="AP28" i="4"/>
  <c r="AQ28" i="4"/>
  <c r="AR28" i="4"/>
  <c r="AS28" i="4"/>
  <c r="AT28" i="4"/>
  <c r="AU28" i="4"/>
  <c r="AV28" i="4"/>
  <c r="AW28" i="4"/>
  <c r="AX28" i="4"/>
  <c r="AY28" i="4"/>
  <c r="AZ28" i="4"/>
  <c r="BA28" i="4"/>
  <c r="BB28" i="4"/>
  <c r="BC28" i="4"/>
  <c r="BD28" i="4"/>
  <c r="BE28" i="4"/>
  <c r="BF28" i="4"/>
  <c r="BG28" i="4"/>
  <c r="BH28" i="4"/>
  <c r="BI28" i="4"/>
  <c r="BJ28" i="4"/>
  <c r="BK28" i="4"/>
  <c r="BL28" i="4"/>
  <c r="BM28" i="4"/>
  <c r="BN28" i="4"/>
  <c r="BO28" i="4"/>
  <c r="BP28" i="4"/>
  <c r="BQ28" i="4"/>
  <c r="BR28" i="4"/>
  <c r="BS28" i="4"/>
  <c r="BT28" i="4"/>
  <c r="BU28" i="4"/>
  <c r="BV28" i="4"/>
  <c r="BW28" i="4"/>
  <c r="BX28" i="4"/>
  <c r="BY28" i="4"/>
  <c r="BZ28" i="4"/>
  <c r="CA28" i="4"/>
  <c r="CB28" i="4"/>
  <c r="CC28" i="4"/>
  <c r="CD28" i="4"/>
  <c r="CE28" i="4"/>
  <c r="CF28" i="4"/>
  <c r="CG28" i="4"/>
  <c r="CH28" i="4"/>
  <c r="CI28" i="4"/>
  <c r="P29" i="4"/>
  <c r="Q29" i="4"/>
  <c r="R29" i="4"/>
  <c r="S29" i="4"/>
  <c r="T29" i="4"/>
  <c r="U29" i="4"/>
  <c r="V29" i="4"/>
  <c r="W29" i="4"/>
  <c r="X29" i="4"/>
  <c r="Y29" i="4"/>
  <c r="Z29" i="4"/>
  <c r="AA29" i="4"/>
  <c r="AB29" i="4"/>
  <c r="AC29" i="4"/>
  <c r="AD29" i="4"/>
  <c r="AE29" i="4"/>
  <c r="AF29" i="4"/>
  <c r="AG29" i="4"/>
  <c r="AH29" i="4"/>
  <c r="AI29" i="4"/>
  <c r="AJ29" i="4"/>
  <c r="AK29" i="4"/>
  <c r="AL29" i="4"/>
  <c r="AM29" i="4"/>
  <c r="AN29" i="4"/>
  <c r="AO29" i="4"/>
  <c r="AP29" i="4"/>
  <c r="AQ29" i="4"/>
  <c r="AR29" i="4"/>
  <c r="AS29" i="4"/>
  <c r="AT29" i="4"/>
  <c r="AU29" i="4"/>
  <c r="AV29" i="4"/>
  <c r="AW29" i="4"/>
  <c r="AX29" i="4"/>
  <c r="AY29" i="4"/>
  <c r="AZ29" i="4"/>
  <c r="BA29" i="4"/>
  <c r="BB29" i="4"/>
  <c r="BC29" i="4"/>
  <c r="BD29" i="4"/>
  <c r="BE29" i="4"/>
  <c r="BF29" i="4"/>
  <c r="BG29" i="4"/>
  <c r="BH29" i="4"/>
  <c r="BI29" i="4"/>
  <c r="BJ29" i="4"/>
  <c r="BK29" i="4"/>
  <c r="BL29" i="4"/>
  <c r="BM29" i="4"/>
  <c r="BN29" i="4"/>
  <c r="BO29" i="4"/>
  <c r="BP29" i="4"/>
  <c r="BQ29" i="4"/>
  <c r="BR29" i="4"/>
  <c r="BS29" i="4"/>
  <c r="BT29" i="4"/>
  <c r="BU29" i="4"/>
  <c r="BV29" i="4"/>
  <c r="BW29" i="4"/>
  <c r="BX29" i="4"/>
  <c r="BY29" i="4"/>
  <c r="BZ29" i="4"/>
  <c r="CA29" i="4"/>
  <c r="CB29" i="4"/>
  <c r="CC29" i="4"/>
  <c r="CD29" i="4"/>
  <c r="CE29" i="4"/>
  <c r="CF29" i="4"/>
  <c r="CG29" i="4"/>
  <c r="CH29" i="4"/>
  <c r="CI29" i="4"/>
  <c r="P30" i="4"/>
  <c r="Q30" i="4"/>
  <c r="R30" i="4"/>
  <c r="S30" i="4"/>
  <c r="T30" i="4"/>
  <c r="U30" i="4"/>
  <c r="V30" i="4"/>
  <c r="W30" i="4"/>
  <c r="X30" i="4"/>
  <c r="Y30" i="4"/>
  <c r="Z30" i="4"/>
  <c r="AA30" i="4"/>
  <c r="AB30" i="4"/>
  <c r="AC30" i="4"/>
  <c r="AD30" i="4"/>
  <c r="AE30" i="4"/>
  <c r="AF30" i="4"/>
  <c r="AG30" i="4"/>
  <c r="AH30" i="4"/>
  <c r="AI30" i="4"/>
  <c r="AJ30" i="4"/>
  <c r="AK30" i="4"/>
  <c r="AL30" i="4"/>
  <c r="AM30" i="4"/>
  <c r="AN30" i="4"/>
  <c r="AO30" i="4"/>
  <c r="AP30" i="4"/>
  <c r="AQ30" i="4"/>
  <c r="AR30" i="4"/>
  <c r="AS30" i="4"/>
  <c r="AT30" i="4"/>
  <c r="AU30" i="4"/>
  <c r="AV30" i="4"/>
  <c r="AW30" i="4"/>
  <c r="AX30" i="4"/>
  <c r="AY30" i="4"/>
  <c r="AZ30" i="4"/>
  <c r="BA30" i="4"/>
  <c r="BB30" i="4"/>
  <c r="BC30" i="4"/>
  <c r="BD30" i="4"/>
  <c r="BE30" i="4"/>
  <c r="BF30" i="4"/>
  <c r="BG30" i="4"/>
  <c r="BH30" i="4"/>
  <c r="BI30" i="4"/>
  <c r="BJ30" i="4"/>
  <c r="BK30" i="4"/>
  <c r="BL30" i="4"/>
  <c r="BM30" i="4"/>
  <c r="BN30" i="4"/>
  <c r="BO30" i="4"/>
  <c r="BP30" i="4"/>
  <c r="BQ30" i="4"/>
  <c r="BR30" i="4"/>
  <c r="BS30" i="4"/>
  <c r="BT30" i="4"/>
  <c r="BU30" i="4"/>
  <c r="BV30" i="4"/>
  <c r="BW30" i="4"/>
  <c r="BX30" i="4"/>
  <c r="BY30" i="4"/>
  <c r="BZ30" i="4"/>
  <c r="CA30" i="4"/>
  <c r="CB30" i="4"/>
  <c r="CC30" i="4"/>
  <c r="CD30" i="4"/>
  <c r="CE30" i="4"/>
  <c r="CF30" i="4"/>
  <c r="CG30" i="4"/>
  <c r="CH30" i="4"/>
  <c r="CI30" i="4"/>
  <c r="P31" i="4"/>
  <c r="Q31" i="4"/>
  <c r="R31" i="4"/>
  <c r="S31" i="4"/>
  <c r="T31" i="4"/>
  <c r="U31" i="4"/>
  <c r="V31" i="4"/>
  <c r="W31" i="4"/>
  <c r="X31" i="4"/>
  <c r="Y31" i="4"/>
  <c r="Z31" i="4"/>
  <c r="AA31" i="4"/>
  <c r="AB31" i="4"/>
  <c r="AC31" i="4"/>
  <c r="AD31" i="4"/>
  <c r="AE31" i="4"/>
  <c r="AF31" i="4"/>
  <c r="AG31" i="4"/>
  <c r="AH31" i="4"/>
  <c r="AI31" i="4"/>
  <c r="AJ31" i="4"/>
  <c r="AK31" i="4"/>
  <c r="AL31" i="4"/>
  <c r="AM31" i="4"/>
  <c r="AN31" i="4"/>
  <c r="AO31" i="4"/>
  <c r="AP31" i="4"/>
  <c r="AQ31" i="4"/>
  <c r="AR31" i="4"/>
  <c r="AS31" i="4"/>
  <c r="AT31" i="4"/>
  <c r="AU31" i="4"/>
  <c r="AV31" i="4"/>
  <c r="AW31" i="4"/>
  <c r="AX31" i="4"/>
  <c r="AY31" i="4"/>
  <c r="AZ31" i="4"/>
  <c r="BA31" i="4"/>
  <c r="BB31" i="4"/>
  <c r="BC31" i="4"/>
  <c r="BD31" i="4"/>
  <c r="BE31" i="4"/>
  <c r="BF31" i="4"/>
  <c r="BG31" i="4"/>
  <c r="BH31" i="4"/>
  <c r="BI31" i="4"/>
  <c r="BJ31" i="4"/>
  <c r="BK31" i="4"/>
  <c r="BL31" i="4"/>
  <c r="BM31" i="4"/>
  <c r="BN31" i="4"/>
  <c r="BO31" i="4"/>
  <c r="BP31" i="4"/>
  <c r="BQ31" i="4"/>
  <c r="BR31" i="4"/>
  <c r="BS31" i="4"/>
  <c r="BT31" i="4"/>
  <c r="BU31" i="4"/>
  <c r="BV31" i="4"/>
  <c r="BW31" i="4"/>
  <c r="BX31" i="4"/>
  <c r="BY31" i="4"/>
  <c r="BZ31" i="4"/>
  <c r="CA31" i="4"/>
  <c r="CB31" i="4"/>
  <c r="CC31" i="4"/>
  <c r="CD31" i="4"/>
  <c r="CE31" i="4"/>
  <c r="CF31" i="4"/>
  <c r="CG31" i="4"/>
  <c r="CH31" i="4"/>
  <c r="CI31" i="4"/>
  <c r="P32" i="4"/>
  <c r="Q32" i="4"/>
  <c r="R32" i="4"/>
  <c r="S32" i="4"/>
  <c r="T32" i="4"/>
  <c r="U32" i="4"/>
  <c r="V32" i="4"/>
  <c r="W32" i="4"/>
  <c r="X32" i="4"/>
  <c r="Y32" i="4"/>
  <c r="Z32" i="4"/>
  <c r="AA32" i="4"/>
  <c r="AB32" i="4"/>
  <c r="AC32" i="4"/>
  <c r="AD32" i="4"/>
  <c r="AE32" i="4"/>
  <c r="AF32" i="4"/>
  <c r="AG32" i="4"/>
  <c r="AH32" i="4"/>
  <c r="AI32" i="4"/>
  <c r="AJ32" i="4"/>
  <c r="AK32" i="4"/>
  <c r="AL32" i="4"/>
  <c r="AM32" i="4"/>
  <c r="AN32" i="4"/>
  <c r="AO32" i="4"/>
  <c r="AP32" i="4"/>
  <c r="AQ32" i="4"/>
  <c r="AR32" i="4"/>
  <c r="AS32" i="4"/>
  <c r="AT32" i="4"/>
  <c r="AU32" i="4"/>
  <c r="AV32" i="4"/>
  <c r="AW32" i="4"/>
  <c r="AX32" i="4"/>
  <c r="AY32" i="4"/>
  <c r="AZ32" i="4"/>
  <c r="BA32" i="4"/>
  <c r="BB32" i="4"/>
  <c r="BC32" i="4"/>
  <c r="BD32" i="4"/>
  <c r="BE32" i="4"/>
  <c r="BF32" i="4"/>
  <c r="BG32" i="4"/>
  <c r="BH32" i="4"/>
  <c r="BI32" i="4"/>
  <c r="BJ32" i="4"/>
  <c r="BK32" i="4"/>
  <c r="BL32" i="4"/>
  <c r="BM32" i="4"/>
  <c r="BN32" i="4"/>
  <c r="BO32" i="4"/>
  <c r="BP32" i="4"/>
  <c r="BQ32" i="4"/>
  <c r="BR32" i="4"/>
  <c r="BS32" i="4"/>
  <c r="BT32" i="4"/>
  <c r="BU32" i="4"/>
  <c r="BV32" i="4"/>
  <c r="BW32" i="4"/>
  <c r="BX32" i="4"/>
  <c r="BY32" i="4"/>
  <c r="BZ32" i="4"/>
  <c r="CA32" i="4"/>
  <c r="CB32" i="4"/>
  <c r="CC32" i="4"/>
  <c r="CD32" i="4"/>
  <c r="CE32" i="4"/>
  <c r="CF32" i="4"/>
  <c r="CG32" i="4"/>
  <c r="CH32" i="4"/>
  <c r="CI32" i="4"/>
  <c r="P33" i="4"/>
  <c r="Q33" i="4"/>
  <c r="R33" i="4"/>
  <c r="S33" i="4"/>
  <c r="T33" i="4"/>
  <c r="U33" i="4"/>
  <c r="V33" i="4"/>
  <c r="W33" i="4"/>
  <c r="X33" i="4"/>
  <c r="Y33" i="4"/>
  <c r="Z33" i="4"/>
  <c r="AA33" i="4"/>
  <c r="AB33" i="4"/>
  <c r="AC33" i="4"/>
  <c r="AD33" i="4"/>
  <c r="AE33" i="4"/>
  <c r="AF33" i="4"/>
  <c r="AG33" i="4"/>
  <c r="AH33" i="4"/>
  <c r="AI33" i="4"/>
  <c r="AJ33" i="4"/>
  <c r="AK33" i="4"/>
  <c r="AL33" i="4"/>
  <c r="AM33" i="4"/>
  <c r="AN33" i="4"/>
  <c r="AO33" i="4"/>
  <c r="AP33" i="4"/>
  <c r="AQ33" i="4"/>
  <c r="AR33" i="4"/>
  <c r="AS33" i="4"/>
  <c r="AT33" i="4"/>
  <c r="AU33" i="4"/>
  <c r="AV33" i="4"/>
  <c r="AW33" i="4"/>
  <c r="AX33" i="4"/>
  <c r="AY33" i="4"/>
  <c r="AZ33" i="4"/>
  <c r="BA33" i="4"/>
  <c r="BB33" i="4"/>
  <c r="BC33" i="4"/>
  <c r="BD33" i="4"/>
  <c r="BE33" i="4"/>
  <c r="BF33" i="4"/>
  <c r="BG33" i="4"/>
  <c r="BH33" i="4"/>
  <c r="BI33" i="4"/>
  <c r="BJ33" i="4"/>
  <c r="BK33" i="4"/>
  <c r="BL33" i="4"/>
  <c r="BM33" i="4"/>
  <c r="BN33" i="4"/>
  <c r="BO33" i="4"/>
  <c r="BP33" i="4"/>
  <c r="BQ33" i="4"/>
  <c r="BR33" i="4"/>
  <c r="BS33" i="4"/>
  <c r="BT33" i="4"/>
  <c r="BU33" i="4"/>
  <c r="BV33" i="4"/>
  <c r="BW33" i="4"/>
  <c r="BX33" i="4"/>
  <c r="BY33" i="4"/>
  <c r="BZ33" i="4"/>
  <c r="CA33" i="4"/>
  <c r="CB33" i="4"/>
  <c r="CC33" i="4"/>
  <c r="CD33" i="4"/>
  <c r="CE33" i="4"/>
  <c r="CF33" i="4"/>
  <c r="CG33" i="4"/>
  <c r="CH33" i="4"/>
  <c r="CI33" i="4"/>
  <c r="P34" i="4"/>
  <c r="Q34" i="4"/>
  <c r="R34" i="4"/>
  <c r="S34" i="4"/>
  <c r="T34" i="4"/>
  <c r="U34" i="4"/>
  <c r="V34" i="4"/>
  <c r="W34" i="4"/>
  <c r="X34" i="4"/>
  <c r="Y34" i="4"/>
  <c r="Z34" i="4"/>
  <c r="AA34" i="4"/>
  <c r="AB34" i="4"/>
  <c r="AC34" i="4"/>
  <c r="AD34" i="4"/>
  <c r="AE34" i="4"/>
  <c r="AF34" i="4"/>
  <c r="AG34" i="4"/>
  <c r="AH34" i="4"/>
  <c r="AI34" i="4"/>
  <c r="AJ34" i="4"/>
  <c r="AK34" i="4"/>
  <c r="AL34" i="4"/>
  <c r="AM34" i="4"/>
  <c r="AN34" i="4"/>
  <c r="AO34" i="4"/>
  <c r="AP34" i="4"/>
  <c r="AQ34" i="4"/>
  <c r="AR34" i="4"/>
  <c r="AS34" i="4"/>
  <c r="AT34" i="4"/>
  <c r="AU34" i="4"/>
  <c r="AV34" i="4"/>
  <c r="AW34" i="4"/>
  <c r="AX34" i="4"/>
  <c r="AY34" i="4"/>
  <c r="AZ34" i="4"/>
  <c r="BA34" i="4"/>
  <c r="BB34" i="4"/>
  <c r="BC34" i="4"/>
  <c r="BD34" i="4"/>
  <c r="BE34" i="4"/>
  <c r="BF34" i="4"/>
  <c r="BG34" i="4"/>
  <c r="BH34" i="4"/>
  <c r="BI34" i="4"/>
  <c r="BJ34" i="4"/>
  <c r="BK34" i="4"/>
  <c r="BL34" i="4"/>
  <c r="BM34" i="4"/>
  <c r="BN34" i="4"/>
  <c r="BO34" i="4"/>
  <c r="BP34" i="4"/>
  <c r="BQ34" i="4"/>
  <c r="BR34" i="4"/>
  <c r="BS34" i="4"/>
  <c r="BT34" i="4"/>
  <c r="BU34" i="4"/>
  <c r="BV34" i="4"/>
  <c r="BW34" i="4"/>
  <c r="BX34" i="4"/>
  <c r="BY34" i="4"/>
  <c r="BZ34" i="4"/>
  <c r="CA34" i="4"/>
  <c r="CB34" i="4"/>
  <c r="CC34" i="4"/>
  <c r="CD34" i="4"/>
  <c r="CE34" i="4"/>
  <c r="CF34" i="4"/>
  <c r="CG34" i="4"/>
  <c r="CH34" i="4"/>
  <c r="CI34" i="4"/>
  <c r="P35" i="4"/>
  <c r="Q35" i="4"/>
  <c r="R35" i="4"/>
  <c r="S35" i="4"/>
  <c r="T35" i="4"/>
  <c r="U35" i="4"/>
  <c r="V35" i="4"/>
  <c r="W35" i="4"/>
  <c r="X35" i="4"/>
  <c r="Y35" i="4"/>
  <c r="Z35" i="4"/>
  <c r="AA35" i="4"/>
  <c r="AB35" i="4"/>
  <c r="AC35" i="4"/>
  <c r="AD35" i="4"/>
  <c r="AE35" i="4"/>
  <c r="AF35" i="4"/>
  <c r="AG35" i="4"/>
  <c r="AH35" i="4"/>
  <c r="AI35" i="4"/>
  <c r="AJ35" i="4"/>
  <c r="AK35" i="4"/>
  <c r="AL35" i="4"/>
  <c r="AM35" i="4"/>
  <c r="AN35" i="4"/>
  <c r="AO35" i="4"/>
  <c r="AP35" i="4"/>
  <c r="AQ35" i="4"/>
  <c r="AR35" i="4"/>
  <c r="AS35" i="4"/>
  <c r="AT35" i="4"/>
  <c r="AU35" i="4"/>
  <c r="AV35" i="4"/>
  <c r="AW35" i="4"/>
  <c r="AX35" i="4"/>
  <c r="AY35" i="4"/>
  <c r="AZ35" i="4"/>
  <c r="BA35" i="4"/>
  <c r="BB35" i="4"/>
  <c r="BC35" i="4"/>
  <c r="BD35" i="4"/>
  <c r="BE35" i="4"/>
  <c r="BF35" i="4"/>
  <c r="BG35" i="4"/>
  <c r="BH35" i="4"/>
  <c r="BI35" i="4"/>
  <c r="BJ35" i="4"/>
  <c r="BK35" i="4"/>
  <c r="BL35" i="4"/>
  <c r="BM35" i="4"/>
  <c r="BN35" i="4"/>
  <c r="BO35" i="4"/>
  <c r="BP35" i="4"/>
  <c r="BQ35" i="4"/>
  <c r="BR35" i="4"/>
  <c r="BS35" i="4"/>
  <c r="BT35" i="4"/>
  <c r="BU35" i="4"/>
  <c r="BV35" i="4"/>
  <c r="BW35" i="4"/>
  <c r="BX35" i="4"/>
  <c r="BY35" i="4"/>
  <c r="BZ35" i="4"/>
  <c r="CA35" i="4"/>
  <c r="CB35" i="4"/>
  <c r="CC35" i="4"/>
  <c r="CD35" i="4"/>
  <c r="CE35" i="4"/>
  <c r="CF35" i="4"/>
  <c r="CG35" i="4"/>
  <c r="CH35" i="4"/>
  <c r="CI35" i="4"/>
  <c r="P36" i="4"/>
  <c r="Q36" i="4"/>
  <c r="R36" i="4"/>
  <c r="S36" i="4"/>
  <c r="T36" i="4"/>
  <c r="U36" i="4"/>
  <c r="V36" i="4"/>
  <c r="W36" i="4"/>
  <c r="X36" i="4"/>
  <c r="Y36" i="4"/>
  <c r="Z36" i="4"/>
  <c r="AA36" i="4"/>
  <c r="AB36" i="4"/>
  <c r="AC36" i="4"/>
  <c r="AD36" i="4"/>
  <c r="AE36" i="4"/>
  <c r="AF36" i="4"/>
  <c r="AG36" i="4"/>
  <c r="AH36" i="4"/>
  <c r="AI36" i="4"/>
  <c r="AJ36" i="4"/>
  <c r="AK36" i="4"/>
  <c r="AL36" i="4"/>
  <c r="AM36" i="4"/>
  <c r="AN36" i="4"/>
  <c r="AO36" i="4"/>
  <c r="AP36" i="4"/>
  <c r="AQ36" i="4"/>
  <c r="AR36" i="4"/>
  <c r="AS36" i="4"/>
  <c r="AT36" i="4"/>
  <c r="AU36" i="4"/>
  <c r="AV36" i="4"/>
  <c r="AW36" i="4"/>
  <c r="AX36" i="4"/>
  <c r="AY36" i="4"/>
  <c r="AZ36" i="4"/>
  <c r="BA36" i="4"/>
  <c r="BB36" i="4"/>
  <c r="BC36" i="4"/>
  <c r="BD36" i="4"/>
  <c r="BE36" i="4"/>
  <c r="BF36" i="4"/>
  <c r="BG36" i="4"/>
  <c r="BH36" i="4"/>
  <c r="BI36" i="4"/>
  <c r="BJ36" i="4"/>
  <c r="BK36" i="4"/>
  <c r="BL36" i="4"/>
  <c r="BM36" i="4"/>
  <c r="BN36" i="4"/>
  <c r="BO36" i="4"/>
  <c r="BP36" i="4"/>
  <c r="BQ36" i="4"/>
  <c r="BR36" i="4"/>
  <c r="BS36" i="4"/>
  <c r="BT36" i="4"/>
  <c r="BU36" i="4"/>
  <c r="BV36" i="4"/>
  <c r="BW36" i="4"/>
  <c r="BX36" i="4"/>
  <c r="BY36" i="4"/>
  <c r="BZ36" i="4"/>
  <c r="CA36" i="4"/>
  <c r="CB36" i="4"/>
  <c r="CC36" i="4"/>
  <c r="CD36" i="4"/>
  <c r="CE36" i="4"/>
  <c r="CF36" i="4"/>
  <c r="CG36" i="4"/>
  <c r="CH36" i="4"/>
  <c r="CI36" i="4"/>
  <c r="P37" i="4"/>
  <c r="Q37" i="4"/>
  <c r="R37" i="4"/>
  <c r="S37" i="4"/>
  <c r="T37" i="4"/>
  <c r="U37" i="4"/>
  <c r="V37" i="4"/>
  <c r="W37" i="4"/>
  <c r="X37" i="4"/>
  <c r="Y37" i="4"/>
  <c r="Z37" i="4"/>
  <c r="AA37" i="4"/>
  <c r="AB37" i="4"/>
  <c r="AC37" i="4"/>
  <c r="AD37" i="4"/>
  <c r="AE37" i="4"/>
  <c r="AF37" i="4"/>
  <c r="AG37" i="4"/>
  <c r="AH37" i="4"/>
  <c r="AI37" i="4"/>
  <c r="AJ37" i="4"/>
  <c r="AK37" i="4"/>
  <c r="AL37" i="4"/>
  <c r="AM37" i="4"/>
  <c r="AN37" i="4"/>
  <c r="AO37" i="4"/>
  <c r="AP37" i="4"/>
  <c r="AQ37" i="4"/>
  <c r="AR37" i="4"/>
  <c r="AS37" i="4"/>
  <c r="AT37" i="4"/>
  <c r="AU37" i="4"/>
  <c r="AV37" i="4"/>
  <c r="AW37" i="4"/>
  <c r="AX37" i="4"/>
  <c r="AY37" i="4"/>
  <c r="AZ37" i="4"/>
  <c r="BA37" i="4"/>
  <c r="BB37" i="4"/>
  <c r="BC37" i="4"/>
  <c r="BD37" i="4"/>
  <c r="BE37" i="4"/>
  <c r="BF37" i="4"/>
  <c r="BG37" i="4"/>
  <c r="BH37" i="4"/>
  <c r="BI37" i="4"/>
  <c r="BJ37" i="4"/>
  <c r="BK37" i="4"/>
  <c r="BL37" i="4"/>
  <c r="BM37" i="4"/>
  <c r="BN37" i="4"/>
  <c r="BO37" i="4"/>
  <c r="BP37" i="4"/>
  <c r="BQ37" i="4"/>
  <c r="BR37" i="4"/>
  <c r="BS37" i="4"/>
  <c r="BT37" i="4"/>
  <c r="BU37" i="4"/>
  <c r="BV37" i="4"/>
  <c r="BW37" i="4"/>
  <c r="BX37" i="4"/>
  <c r="BY37" i="4"/>
  <c r="BZ37" i="4"/>
  <c r="CA37" i="4"/>
  <c r="CB37" i="4"/>
  <c r="CC37" i="4"/>
  <c r="CD37" i="4"/>
  <c r="CE37" i="4"/>
  <c r="CF37" i="4"/>
  <c r="CG37" i="4"/>
  <c r="CH37" i="4"/>
  <c r="CI37" i="4"/>
  <c r="P38" i="4"/>
  <c r="Q38" i="4"/>
  <c r="R38" i="4"/>
  <c r="S38" i="4"/>
  <c r="T38" i="4"/>
  <c r="U38" i="4"/>
  <c r="V38" i="4"/>
  <c r="W38" i="4"/>
  <c r="X38" i="4"/>
  <c r="Y38" i="4"/>
  <c r="Z38" i="4"/>
  <c r="AA38" i="4"/>
  <c r="AB38" i="4"/>
  <c r="AC38" i="4"/>
  <c r="AD38" i="4"/>
  <c r="AE38" i="4"/>
  <c r="AF38" i="4"/>
  <c r="AG38" i="4"/>
  <c r="AH38" i="4"/>
  <c r="AI38" i="4"/>
  <c r="AJ38" i="4"/>
  <c r="AK38" i="4"/>
  <c r="AL38" i="4"/>
  <c r="AM38" i="4"/>
  <c r="AN38" i="4"/>
  <c r="AO38" i="4"/>
  <c r="AP38" i="4"/>
  <c r="AQ38" i="4"/>
  <c r="AR38" i="4"/>
  <c r="AS38" i="4"/>
  <c r="AT38" i="4"/>
  <c r="AU38" i="4"/>
  <c r="AV38" i="4"/>
  <c r="AW38" i="4"/>
  <c r="AX38" i="4"/>
  <c r="AY38" i="4"/>
  <c r="AZ38" i="4"/>
  <c r="BA38" i="4"/>
  <c r="BB38" i="4"/>
  <c r="BC38" i="4"/>
  <c r="BD38" i="4"/>
  <c r="BE38" i="4"/>
  <c r="BF38" i="4"/>
  <c r="BG38" i="4"/>
  <c r="BH38" i="4"/>
  <c r="BI38" i="4"/>
  <c r="BJ38" i="4"/>
  <c r="BK38" i="4"/>
  <c r="BL38" i="4"/>
  <c r="BM38" i="4"/>
  <c r="BN38" i="4"/>
  <c r="BO38" i="4"/>
  <c r="BP38" i="4"/>
  <c r="BQ38" i="4"/>
  <c r="BR38" i="4"/>
  <c r="BS38" i="4"/>
  <c r="BT38" i="4"/>
  <c r="BU38" i="4"/>
  <c r="BV38" i="4"/>
  <c r="BW38" i="4"/>
  <c r="BX38" i="4"/>
  <c r="BY38" i="4"/>
  <c r="BZ38" i="4"/>
  <c r="CA38" i="4"/>
  <c r="CB38" i="4"/>
  <c r="CC38" i="4"/>
  <c r="CD38" i="4"/>
  <c r="CE38" i="4"/>
  <c r="CF38" i="4"/>
  <c r="CG38" i="4"/>
  <c r="CH38" i="4"/>
  <c r="CI38" i="4"/>
  <c r="P39" i="4"/>
  <c r="Q39" i="4"/>
  <c r="R39" i="4"/>
  <c r="S39" i="4"/>
  <c r="T39" i="4"/>
  <c r="U39" i="4"/>
  <c r="V39" i="4"/>
  <c r="W39" i="4"/>
  <c r="X39" i="4"/>
  <c r="Y39" i="4"/>
  <c r="Z39" i="4"/>
  <c r="AA39" i="4"/>
  <c r="AB39" i="4"/>
  <c r="AC39" i="4"/>
  <c r="AD39" i="4"/>
  <c r="AE39" i="4"/>
  <c r="AF39" i="4"/>
  <c r="AG39" i="4"/>
  <c r="AH39" i="4"/>
  <c r="AI39" i="4"/>
  <c r="AJ39" i="4"/>
  <c r="AK39" i="4"/>
  <c r="AL39" i="4"/>
  <c r="AM39" i="4"/>
  <c r="AN39" i="4"/>
  <c r="AO39" i="4"/>
  <c r="AP39" i="4"/>
  <c r="AQ39" i="4"/>
  <c r="AR39" i="4"/>
  <c r="AS39" i="4"/>
  <c r="AT39" i="4"/>
  <c r="AU39" i="4"/>
  <c r="AV39" i="4"/>
  <c r="AW39" i="4"/>
  <c r="AX39" i="4"/>
  <c r="AY39" i="4"/>
  <c r="AZ39" i="4"/>
  <c r="BA39" i="4"/>
  <c r="BB39" i="4"/>
  <c r="BC39" i="4"/>
  <c r="BD39" i="4"/>
  <c r="BE39" i="4"/>
  <c r="BF39" i="4"/>
  <c r="BG39" i="4"/>
  <c r="BH39" i="4"/>
  <c r="BI39" i="4"/>
  <c r="BJ39" i="4"/>
  <c r="BK39" i="4"/>
  <c r="BL39" i="4"/>
  <c r="BM39" i="4"/>
  <c r="BN39" i="4"/>
  <c r="BO39" i="4"/>
  <c r="BP39" i="4"/>
  <c r="BQ39" i="4"/>
  <c r="BR39" i="4"/>
  <c r="BS39" i="4"/>
  <c r="BT39" i="4"/>
  <c r="BU39" i="4"/>
  <c r="BV39" i="4"/>
  <c r="BW39" i="4"/>
  <c r="BX39" i="4"/>
  <c r="BY39" i="4"/>
  <c r="BZ39" i="4"/>
  <c r="CA39" i="4"/>
  <c r="CB39" i="4"/>
  <c r="CC39" i="4"/>
  <c r="CD39" i="4"/>
  <c r="CE39" i="4"/>
  <c r="CF39" i="4"/>
  <c r="CG39" i="4"/>
  <c r="CH39" i="4"/>
  <c r="CI39" i="4"/>
  <c r="P40" i="4"/>
  <c r="Q40" i="4"/>
  <c r="R40" i="4"/>
  <c r="S40" i="4"/>
  <c r="T40" i="4"/>
  <c r="U40" i="4"/>
  <c r="V40" i="4"/>
  <c r="W40" i="4"/>
  <c r="X40" i="4"/>
  <c r="Y40" i="4"/>
  <c r="Z40" i="4"/>
  <c r="AA40" i="4"/>
  <c r="AB40" i="4"/>
  <c r="AC40" i="4"/>
  <c r="AD40" i="4"/>
  <c r="AE40" i="4"/>
  <c r="AF40" i="4"/>
  <c r="AG40" i="4"/>
  <c r="AH40" i="4"/>
  <c r="AI40" i="4"/>
  <c r="AJ40" i="4"/>
  <c r="AK40" i="4"/>
  <c r="AL40" i="4"/>
  <c r="AM40" i="4"/>
  <c r="AN40" i="4"/>
  <c r="AO40" i="4"/>
  <c r="AP40" i="4"/>
  <c r="AQ40" i="4"/>
  <c r="AR40" i="4"/>
  <c r="AS40" i="4"/>
  <c r="AT40" i="4"/>
  <c r="AU40" i="4"/>
  <c r="AV40" i="4"/>
  <c r="AW40" i="4"/>
  <c r="AX40" i="4"/>
  <c r="AY40" i="4"/>
  <c r="AZ40" i="4"/>
  <c r="BA40" i="4"/>
  <c r="BB40" i="4"/>
  <c r="BC40" i="4"/>
  <c r="BD40" i="4"/>
  <c r="BE40" i="4"/>
  <c r="BF40" i="4"/>
  <c r="BG40" i="4"/>
  <c r="BH40" i="4"/>
  <c r="BI40" i="4"/>
  <c r="BJ40" i="4"/>
  <c r="BK40" i="4"/>
  <c r="BL40" i="4"/>
  <c r="BM40" i="4"/>
  <c r="BN40" i="4"/>
  <c r="BO40" i="4"/>
  <c r="BP40" i="4"/>
  <c r="BQ40" i="4"/>
  <c r="BR40" i="4"/>
  <c r="BS40" i="4"/>
  <c r="BT40" i="4"/>
  <c r="BU40" i="4"/>
  <c r="BV40" i="4"/>
  <c r="BW40" i="4"/>
  <c r="BX40" i="4"/>
  <c r="BY40" i="4"/>
  <c r="BZ40" i="4"/>
  <c r="CA40" i="4"/>
  <c r="CB40" i="4"/>
  <c r="CC40" i="4"/>
  <c r="CD40" i="4"/>
  <c r="CE40" i="4"/>
  <c r="CF40" i="4"/>
  <c r="CG40" i="4"/>
  <c r="CH40" i="4"/>
  <c r="CI40" i="4"/>
  <c r="P41" i="4"/>
  <c r="Q41" i="4"/>
  <c r="R41" i="4"/>
  <c r="S41" i="4"/>
  <c r="T41" i="4"/>
  <c r="U41" i="4"/>
  <c r="V41" i="4"/>
  <c r="W41" i="4"/>
  <c r="X41" i="4"/>
  <c r="Y41" i="4"/>
  <c r="Z41" i="4"/>
  <c r="AA41" i="4"/>
  <c r="AB41" i="4"/>
  <c r="AC41" i="4"/>
  <c r="AD41" i="4"/>
  <c r="AE41" i="4"/>
  <c r="AF41" i="4"/>
  <c r="AG41" i="4"/>
  <c r="AH41" i="4"/>
  <c r="AI41" i="4"/>
  <c r="AJ41" i="4"/>
  <c r="AK41" i="4"/>
  <c r="AL41" i="4"/>
  <c r="AM41" i="4"/>
  <c r="AN41" i="4"/>
  <c r="AO41" i="4"/>
  <c r="AP41" i="4"/>
  <c r="AQ41" i="4"/>
  <c r="AR41" i="4"/>
  <c r="AS41" i="4"/>
  <c r="AT41" i="4"/>
  <c r="AU41" i="4"/>
  <c r="AV41" i="4"/>
  <c r="AW41" i="4"/>
  <c r="AX41" i="4"/>
  <c r="AY41" i="4"/>
  <c r="AZ41" i="4"/>
  <c r="BA41" i="4"/>
  <c r="BB41" i="4"/>
  <c r="BC41" i="4"/>
  <c r="BD41" i="4"/>
  <c r="BE41" i="4"/>
  <c r="BF41" i="4"/>
  <c r="BG41" i="4"/>
  <c r="BH41" i="4"/>
  <c r="BI41" i="4"/>
  <c r="BJ41" i="4"/>
  <c r="BK41" i="4"/>
  <c r="BL41" i="4"/>
  <c r="BM41" i="4"/>
  <c r="BN41" i="4"/>
  <c r="BO41" i="4"/>
  <c r="BP41" i="4"/>
  <c r="BQ41" i="4"/>
  <c r="BR41" i="4"/>
  <c r="BS41" i="4"/>
  <c r="BT41" i="4"/>
  <c r="BU41" i="4"/>
  <c r="BV41" i="4"/>
  <c r="BW41" i="4"/>
  <c r="BX41" i="4"/>
  <c r="BY41" i="4"/>
  <c r="BZ41" i="4"/>
  <c r="CA41" i="4"/>
  <c r="CB41" i="4"/>
  <c r="CC41" i="4"/>
  <c r="CD41" i="4"/>
  <c r="CE41" i="4"/>
  <c r="CF41" i="4"/>
  <c r="CG41" i="4"/>
  <c r="CH41" i="4"/>
  <c r="CI41" i="4"/>
  <c r="P42" i="4"/>
  <c r="Q42" i="4"/>
  <c r="R42" i="4"/>
  <c r="S42" i="4"/>
  <c r="T42" i="4"/>
  <c r="U42" i="4"/>
  <c r="V42" i="4"/>
  <c r="W42" i="4"/>
  <c r="X42" i="4"/>
  <c r="Y42" i="4"/>
  <c r="Z42" i="4"/>
  <c r="AA42" i="4"/>
  <c r="AB42" i="4"/>
  <c r="AC42" i="4"/>
  <c r="AD42" i="4"/>
  <c r="AE42" i="4"/>
  <c r="AF42" i="4"/>
  <c r="AG42" i="4"/>
  <c r="AH42" i="4"/>
  <c r="AI42" i="4"/>
  <c r="AJ42" i="4"/>
  <c r="AK42" i="4"/>
  <c r="AL42" i="4"/>
  <c r="AM42" i="4"/>
  <c r="AN42" i="4"/>
  <c r="AO42" i="4"/>
  <c r="AP42" i="4"/>
  <c r="AQ42" i="4"/>
  <c r="AR42" i="4"/>
  <c r="AS42" i="4"/>
  <c r="AT42" i="4"/>
  <c r="AU42" i="4"/>
  <c r="AV42" i="4"/>
  <c r="AW42" i="4"/>
  <c r="AX42" i="4"/>
  <c r="AY42" i="4"/>
  <c r="AZ42" i="4"/>
  <c r="BA42" i="4"/>
  <c r="BB42" i="4"/>
  <c r="BC42" i="4"/>
  <c r="BD42" i="4"/>
  <c r="BE42" i="4"/>
  <c r="BF42" i="4"/>
  <c r="BG42" i="4"/>
  <c r="BH42" i="4"/>
  <c r="BI42" i="4"/>
  <c r="BJ42" i="4"/>
  <c r="BK42" i="4"/>
  <c r="BL42" i="4"/>
  <c r="BM42" i="4"/>
  <c r="BN42" i="4"/>
  <c r="BO42" i="4"/>
  <c r="BP42" i="4"/>
  <c r="BQ42" i="4"/>
  <c r="BR42" i="4"/>
  <c r="BS42" i="4"/>
  <c r="BT42" i="4"/>
  <c r="BU42" i="4"/>
  <c r="BV42" i="4"/>
  <c r="BW42" i="4"/>
  <c r="BX42" i="4"/>
  <c r="BY42" i="4"/>
  <c r="BZ42" i="4"/>
  <c r="CA42" i="4"/>
  <c r="CB42" i="4"/>
  <c r="CC42" i="4"/>
  <c r="CD42" i="4"/>
  <c r="CE42" i="4"/>
  <c r="CF42" i="4"/>
  <c r="CG42" i="4"/>
  <c r="CH42" i="4"/>
  <c r="CI42" i="4"/>
  <c r="P43" i="4"/>
  <c r="Q43" i="4"/>
  <c r="R43" i="4"/>
  <c r="S43" i="4"/>
  <c r="T43" i="4"/>
  <c r="U43" i="4"/>
  <c r="V43" i="4"/>
  <c r="W43" i="4"/>
  <c r="X43" i="4"/>
  <c r="Y43" i="4"/>
  <c r="Z43" i="4"/>
  <c r="AA43" i="4"/>
  <c r="AB43" i="4"/>
  <c r="AC43" i="4"/>
  <c r="AD43" i="4"/>
  <c r="AE43" i="4"/>
  <c r="AF43" i="4"/>
  <c r="AG43" i="4"/>
  <c r="AH43" i="4"/>
  <c r="AI43" i="4"/>
  <c r="AJ43" i="4"/>
  <c r="AK43" i="4"/>
  <c r="AL43" i="4"/>
  <c r="AM43" i="4"/>
  <c r="AN43" i="4"/>
  <c r="AO43" i="4"/>
  <c r="AP43" i="4"/>
  <c r="AQ43" i="4"/>
  <c r="AR43" i="4"/>
  <c r="AS43" i="4"/>
  <c r="AT43" i="4"/>
  <c r="AU43" i="4"/>
  <c r="AV43" i="4"/>
  <c r="AW43" i="4"/>
  <c r="AX43" i="4"/>
  <c r="AY43" i="4"/>
  <c r="AZ43" i="4"/>
  <c r="BA43" i="4"/>
  <c r="BB43" i="4"/>
  <c r="BC43" i="4"/>
  <c r="BD43" i="4"/>
  <c r="BE43" i="4"/>
  <c r="BF43" i="4"/>
  <c r="BG43" i="4"/>
  <c r="BH43" i="4"/>
  <c r="BI43" i="4"/>
  <c r="BJ43" i="4"/>
  <c r="BK43" i="4"/>
  <c r="BL43" i="4"/>
  <c r="BM43" i="4"/>
  <c r="BN43" i="4"/>
  <c r="BO43" i="4"/>
  <c r="BP43" i="4"/>
  <c r="BQ43" i="4"/>
  <c r="BR43" i="4"/>
  <c r="BS43" i="4"/>
  <c r="BT43" i="4"/>
  <c r="BU43" i="4"/>
  <c r="BV43" i="4"/>
  <c r="BW43" i="4"/>
  <c r="BX43" i="4"/>
  <c r="BY43" i="4"/>
  <c r="BZ43" i="4"/>
  <c r="CA43" i="4"/>
  <c r="CB43" i="4"/>
  <c r="CC43" i="4"/>
  <c r="CD43" i="4"/>
  <c r="CE43" i="4"/>
  <c r="CF43" i="4"/>
  <c r="CG43" i="4"/>
  <c r="CH43" i="4"/>
  <c r="CI43" i="4"/>
  <c r="P44" i="4"/>
  <c r="Q44" i="4"/>
  <c r="R44" i="4"/>
  <c r="S44" i="4"/>
  <c r="T44" i="4"/>
  <c r="U44" i="4"/>
  <c r="V44" i="4"/>
  <c r="W44" i="4"/>
  <c r="X44" i="4"/>
  <c r="Y44" i="4"/>
  <c r="Z44" i="4"/>
  <c r="AA44" i="4"/>
  <c r="AB44" i="4"/>
  <c r="AC44" i="4"/>
  <c r="AD44" i="4"/>
  <c r="AE44" i="4"/>
  <c r="AF44" i="4"/>
  <c r="AG44" i="4"/>
  <c r="AH44" i="4"/>
  <c r="AI44" i="4"/>
  <c r="AJ44" i="4"/>
  <c r="AK44" i="4"/>
  <c r="AL44" i="4"/>
  <c r="AM44" i="4"/>
  <c r="AN44" i="4"/>
  <c r="AO44" i="4"/>
  <c r="AP44" i="4"/>
  <c r="AQ44" i="4"/>
  <c r="AR44" i="4"/>
  <c r="AS44" i="4"/>
  <c r="AT44" i="4"/>
  <c r="AU44" i="4"/>
  <c r="AV44" i="4"/>
  <c r="AW44" i="4"/>
  <c r="AX44" i="4"/>
  <c r="AY44" i="4"/>
  <c r="AZ44" i="4"/>
  <c r="BA44" i="4"/>
  <c r="BB44" i="4"/>
  <c r="BC44" i="4"/>
  <c r="BD44" i="4"/>
  <c r="BE44" i="4"/>
  <c r="BF44" i="4"/>
  <c r="BG44" i="4"/>
  <c r="BH44" i="4"/>
  <c r="BI44" i="4"/>
  <c r="BJ44" i="4"/>
  <c r="BK44" i="4"/>
  <c r="BL44" i="4"/>
  <c r="BM44" i="4"/>
  <c r="BN44" i="4"/>
  <c r="BO44" i="4"/>
  <c r="BP44" i="4"/>
  <c r="BQ44" i="4"/>
  <c r="BR44" i="4"/>
  <c r="BS44" i="4"/>
  <c r="BT44" i="4"/>
  <c r="BU44" i="4"/>
  <c r="BV44" i="4"/>
  <c r="BW44" i="4"/>
  <c r="BX44" i="4"/>
  <c r="BY44" i="4"/>
  <c r="BZ44" i="4"/>
  <c r="CA44" i="4"/>
  <c r="CB44" i="4"/>
  <c r="CC44" i="4"/>
  <c r="CD44" i="4"/>
  <c r="CE44" i="4"/>
  <c r="CF44" i="4"/>
  <c r="CG44" i="4"/>
  <c r="CH44" i="4"/>
  <c r="CI44" i="4"/>
  <c r="P45" i="4"/>
  <c r="Q45" i="4"/>
  <c r="R45" i="4"/>
  <c r="S45" i="4"/>
  <c r="T45" i="4"/>
  <c r="U45" i="4"/>
  <c r="V45" i="4"/>
  <c r="W45" i="4"/>
  <c r="X45" i="4"/>
  <c r="Y45" i="4"/>
  <c r="Z45" i="4"/>
  <c r="AA45" i="4"/>
  <c r="AB45" i="4"/>
  <c r="AC45" i="4"/>
  <c r="AD45" i="4"/>
  <c r="AE45" i="4"/>
  <c r="AF45" i="4"/>
  <c r="AG45" i="4"/>
  <c r="AH45" i="4"/>
  <c r="AI45" i="4"/>
  <c r="AJ45" i="4"/>
  <c r="AK45" i="4"/>
  <c r="AL45" i="4"/>
  <c r="AM45" i="4"/>
  <c r="AN45" i="4"/>
  <c r="AO45" i="4"/>
  <c r="AP45" i="4"/>
  <c r="AQ45" i="4"/>
  <c r="AR45" i="4"/>
  <c r="AS45" i="4"/>
  <c r="AT45" i="4"/>
  <c r="AU45" i="4"/>
  <c r="AV45" i="4"/>
  <c r="AW45" i="4"/>
  <c r="AX45" i="4"/>
  <c r="AY45" i="4"/>
  <c r="AZ45" i="4"/>
  <c r="BA45" i="4"/>
  <c r="BB45" i="4"/>
  <c r="BC45" i="4"/>
  <c r="BD45" i="4"/>
  <c r="BE45" i="4"/>
  <c r="BF45" i="4"/>
  <c r="BG45" i="4"/>
  <c r="BH45" i="4"/>
  <c r="BI45" i="4"/>
  <c r="BJ45" i="4"/>
  <c r="BK45" i="4"/>
  <c r="BL45" i="4"/>
  <c r="BM45" i="4"/>
  <c r="BN45" i="4"/>
  <c r="BO45" i="4"/>
  <c r="BP45" i="4"/>
  <c r="BQ45" i="4"/>
  <c r="BR45" i="4"/>
  <c r="BS45" i="4"/>
  <c r="BT45" i="4"/>
  <c r="BU45" i="4"/>
  <c r="BV45" i="4"/>
  <c r="BW45" i="4"/>
  <c r="BX45" i="4"/>
  <c r="BY45" i="4"/>
  <c r="BZ45" i="4"/>
  <c r="CA45" i="4"/>
  <c r="CB45" i="4"/>
  <c r="CC45" i="4"/>
  <c r="CD45" i="4"/>
  <c r="CE45" i="4"/>
  <c r="CF45" i="4"/>
  <c r="CG45" i="4"/>
  <c r="CH45" i="4"/>
  <c r="CI45" i="4"/>
  <c r="P46" i="4"/>
  <c r="Q46" i="4"/>
  <c r="R46" i="4"/>
  <c r="S46" i="4"/>
  <c r="T46" i="4"/>
  <c r="U46" i="4"/>
  <c r="V46" i="4"/>
  <c r="W46" i="4"/>
  <c r="X46" i="4"/>
  <c r="Y46" i="4"/>
  <c r="Z46" i="4"/>
  <c r="AA46" i="4"/>
  <c r="AB46" i="4"/>
  <c r="AC46" i="4"/>
  <c r="AD46" i="4"/>
  <c r="AE46" i="4"/>
  <c r="AF46" i="4"/>
  <c r="AG46" i="4"/>
  <c r="AH46" i="4"/>
  <c r="AI46" i="4"/>
  <c r="AJ46" i="4"/>
  <c r="AK46" i="4"/>
  <c r="AL46" i="4"/>
  <c r="AM46" i="4"/>
  <c r="AN46" i="4"/>
  <c r="AO46" i="4"/>
  <c r="AP46" i="4"/>
  <c r="AQ46" i="4"/>
  <c r="AR46" i="4"/>
  <c r="AS46" i="4"/>
  <c r="AT46" i="4"/>
  <c r="AU46" i="4"/>
  <c r="AV46" i="4"/>
  <c r="AW46" i="4"/>
  <c r="AX46" i="4"/>
  <c r="AY46" i="4"/>
  <c r="AZ46" i="4"/>
  <c r="BA46" i="4"/>
  <c r="BB46" i="4"/>
  <c r="BC46" i="4"/>
  <c r="BD46" i="4"/>
  <c r="BE46" i="4"/>
  <c r="BF46" i="4"/>
  <c r="BG46" i="4"/>
  <c r="BH46" i="4"/>
  <c r="BI46" i="4"/>
  <c r="BJ46" i="4"/>
  <c r="BK46" i="4"/>
  <c r="BL46" i="4"/>
  <c r="BM46" i="4"/>
  <c r="BN46" i="4"/>
  <c r="BO46" i="4"/>
  <c r="BP46" i="4"/>
  <c r="BQ46" i="4"/>
  <c r="BR46" i="4"/>
  <c r="BS46" i="4"/>
  <c r="BT46" i="4"/>
  <c r="BU46" i="4"/>
  <c r="BV46" i="4"/>
  <c r="BW46" i="4"/>
  <c r="BX46" i="4"/>
  <c r="BY46" i="4"/>
  <c r="BZ46" i="4"/>
  <c r="CA46" i="4"/>
  <c r="CB46" i="4"/>
  <c r="CC46" i="4"/>
  <c r="CD46" i="4"/>
  <c r="CE46" i="4"/>
  <c r="CF46" i="4"/>
  <c r="CG46" i="4"/>
  <c r="CH46" i="4"/>
  <c r="CI46" i="4"/>
  <c r="P47" i="4"/>
  <c r="Q47" i="4"/>
  <c r="R47" i="4"/>
  <c r="S47" i="4"/>
  <c r="T47" i="4"/>
  <c r="U47" i="4"/>
  <c r="V47" i="4"/>
  <c r="W47" i="4"/>
  <c r="X47" i="4"/>
  <c r="Y47" i="4"/>
  <c r="Z47" i="4"/>
  <c r="AA47" i="4"/>
  <c r="AB47" i="4"/>
  <c r="AC47" i="4"/>
  <c r="AD47" i="4"/>
  <c r="AE47" i="4"/>
  <c r="AF47" i="4"/>
  <c r="AG47" i="4"/>
  <c r="AH47" i="4"/>
  <c r="AI47" i="4"/>
  <c r="AJ47" i="4"/>
  <c r="AK47" i="4"/>
  <c r="AL47" i="4"/>
  <c r="AM47" i="4"/>
  <c r="AN47" i="4"/>
  <c r="AO47" i="4"/>
  <c r="AP47" i="4"/>
  <c r="AQ47" i="4"/>
  <c r="AR47" i="4"/>
  <c r="AS47" i="4"/>
  <c r="AT47" i="4"/>
  <c r="AU47" i="4"/>
  <c r="AV47" i="4"/>
  <c r="AW47" i="4"/>
  <c r="AX47" i="4"/>
  <c r="AY47" i="4"/>
  <c r="AZ47" i="4"/>
  <c r="BA47" i="4"/>
  <c r="BB47" i="4"/>
  <c r="BC47" i="4"/>
  <c r="BD47" i="4"/>
  <c r="BE47" i="4"/>
  <c r="BF47" i="4"/>
  <c r="BG47" i="4"/>
  <c r="BH47" i="4"/>
  <c r="BI47" i="4"/>
  <c r="BJ47" i="4"/>
  <c r="BK47" i="4"/>
  <c r="BL47" i="4"/>
  <c r="BM47" i="4"/>
  <c r="BN47" i="4"/>
  <c r="BO47" i="4"/>
  <c r="BP47" i="4"/>
  <c r="BQ47" i="4"/>
  <c r="BR47" i="4"/>
  <c r="BS47" i="4"/>
  <c r="BT47" i="4"/>
  <c r="BU47" i="4"/>
  <c r="BV47" i="4"/>
  <c r="BW47" i="4"/>
  <c r="BX47" i="4"/>
  <c r="BY47" i="4"/>
  <c r="BZ47" i="4"/>
  <c r="CA47" i="4"/>
  <c r="CB47" i="4"/>
  <c r="CC47" i="4"/>
  <c r="CD47" i="4"/>
  <c r="CE47" i="4"/>
  <c r="CF47" i="4"/>
  <c r="CG47" i="4"/>
  <c r="CH47" i="4"/>
  <c r="CI47" i="4"/>
  <c r="P48" i="4"/>
  <c r="Q48" i="4"/>
  <c r="R48" i="4"/>
  <c r="S48" i="4"/>
  <c r="T48" i="4"/>
  <c r="U48" i="4"/>
  <c r="V48" i="4"/>
  <c r="W48" i="4"/>
  <c r="X48" i="4"/>
  <c r="Y48" i="4"/>
  <c r="Z48" i="4"/>
  <c r="AA48" i="4"/>
  <c r="AB48" i="4"/>
  <c r="AC48" i="4"/>
  <c r="AD48" i="4"/>
  <c r="AE48" i="4"/>
  <c r="AF48" i="4"/>
  <c r="AG48" i="4"/>
  <c r="AH48" i="4"/>
  <c r="AI48" i="4"/>
  <c r="AJ48" i="4"/>
  <c r="AK48" i="4"/>
  <c r="AL48" i="4"/>
  <c r="AM48" i="4"/>
  <c r="AN48" i="4"/>
  <c r="AO48" i="4"/>
  <c r="AP48" i="4"/>
  <c r="AQ48" i="4"/>
  <c r="AR48" i="4"/>
  <c r="AS48" i="4"/>
  <c r="AT48" i="4"/>
  <c r="AU48" i="4"/>
  <c r="AV48" i="4"/>
  <c r="AW48" i="4"/>
  <c r="AX48" i="4"/>
  <c r="AY48" i="4"/>
  <c r="AZ48" i="4"/>
  <c r="BA48" i="4"/>
  <c r="BB48" i="4"/>
  <c r="BC48" i="4"/>
  <c r="BD48" i="4"/>
  <c r="BE48" i="4"/>
  <c r="BF48" i="4"/>
  <c r="BG48" i="4"/>
  <c r="BH48" i="4"/>
  <c r="BI48" i="4"/>
  <c r="BJ48" i="4"/>
  <c r="BK48" i="4"/>
  <c r="BL48" i="4"/>
  <c r="BM48" i="4"/>
  <c r="BN48" i="4"/>
  <c r="BO48" i="4"/>
  <c r="BP48" i="4"/>
  <c r="BQ48" i="4"/>
  <c r="BR48" i="4"/>
  <c r="BS48" i="4"/>
  <c r="BT48" i="4"/>
  <c r="BU48" i="4"/>
  <c r="BV48" i="4"/>
  <c r="BW48" i="4"/>
  <c r="BX48" i="4"/>
  <c r="BY48" i="4"/>
  <c r="BZ48" i="4"/>
  <c r="CA48" i="4"/>
  <c r="CB48" i="4"/>
  <c r="CC48" i="4"/>
  <c r="CD48" i="4"/>
  <c r="CE48" i="4"/>
  <c r="CF48" i="4"/>
  <c r="CG48" i="4"/>
  <c r="CH48" i="4"/>
  <c r="CI48" i="4"/>
  <c r="P49" i="4"/>
  <c r="Q49" i="4"/>
  <c r="R49" i="4"/>
  <c r="S49" i="4"/>
  <c r="T49" i="4"/>
  <c r="U49" i="4"/>
  <c r="V49" i="4"/>
  <c r="W49" i="4"/>
  <c r="X49" i="4"/>
  <c r="Y49" i="4"/>
  <c r="Z49" i="4"/>
  <c r="AA49" i="4"/>
  <c r="AB49" i="4"/>
  <c r="AC49" i="4"/>
  <c r="AD49" i="4"/>
  <c r="AE49" i="4"/>
  <c r="AF49" i="4"/>
  <c r="AG49" i="4"/>
  <c r="AH49" i="4"/>
  <c r="AI49" i="4"/>
  <c r="AJ49" i="4"/>
  <c r="AK49" i="4"/>
  <c r="AL49" i="4"/>
  <c r="AM49" i="4"/>
  <c r="AN49" i="4"/>
  <c r="AO49" i="4"/>
  <c r="AP49" i="4"/>
  <c r="AQ49" i="4"/>
  <c r="AR49" i="4"/>
  <c r="AS49" i="4"/>
  <c r="AT49" i="4"/>
  <c r="AU49" i="4"/>
  <c r="AV49" i="4"/>
  <c r="AW49" i="4"/>
  <c r="AX49" i="4"/>
  <c r="AY49" i="4"/>
  <c r="AZ49" i="4"/>
  <c r="BA49" i="4"/>
  <c r="BB49" i="4"/>
  <c r="BC49" i="4"/>
  <c r="BD49" i="4"/>
  <c r="BE49" i="4"/>
  <c r="BF49" i="4"/>
  <c r="BG49" i="4"/>
  <c r="BH49" i="4"/>
  <c r="BI49" i="4"/>
  <c r="BJ49" i="4"/>
  <c r="BK49" i="4"/>
  <c r="BL49" i="4"/>
  <c r="BM49" i="4"/>
  <c r="BN49" i="4"/>
  <c r="BO49" i="4"/>
  <c r="BP49" i="4"/>
  <c r="BQ49" i="4"/>
  <c r="BR49" i="4"/>
  <c r="BS49" i="4"/>
  <c r="BT49" i="4"/>
  <c r="BU49" i="4"/>
  <c r="BV49" i="4"/>
  <c r="BW49" i="4"/>
  <c r="BX49" i="4"/>
  <c r="BY49" i="4"/>
  <c r="BZ49" i="4"/>
  <c r="CA49" i="4"/>
  <c r="CB49" i="4"/>
  <c r="CC49" i="4"/>
  <c r="CD49" i="4"/>
  <c r="CE49" i="4"/>
  <c r="CF49" i="4"/>
  <c r="CG49" i="4"/>
  <c r="CH49" i="4"/>
  <c r="CI49" i="4"/>
  <c r="P50" i="4"/>
  <c r="Q50" i="4"/>
  <c r="R50" i="4"/>
  <c r="S50" i="4"/>
  <c r="T50" i="4"/>
  <c r="U50" i="4"/>
  <c r="V50" i="4"/>
  <c r="W50" i="4"/>
  <c r="X50" i="4"/>
  <c r="Y50" i="4"/>
  <c r="Z50" i="4"/>
  <c r="AA50" i="4"/>
  <c r="AB50" i="4"/>
  <c r="AC50" i="4"/>
  <c r="AD50" i="4"/>
  <c r="AE50" i="4"/>
  <c r="AF50" i="4"/>
  <c r="AG50" i="4"/>
  <c r="AH50" i="4"/>
  <c r="AI50" i="4"/>
  <c r="AJ50" i="4"/>
  <c r="AK50" i="4"/>
  <c r="AL50" i="4"/>
  <c r="AM50" i="4"/>
  <c r="AN50" i="4"/>
  <c r="AO50" i="4"/>
  <c r="AP50" i="4"/>
  <c r="AQ50" i="4"/>
  <c r="AR50" i="4"/>
  <c r="AS50" i="4"/>
  <c r="AT50" i="4"/>
  <c r="AU50" i="4"/>
  <c r="AV50" i="4"/>
  <c r="AW50" i="4"/>
  <c r="AX50" i="4"/>
  <c r="AY50" i="4"/>
  <c r="AZ50" i="4"/>
  <c r="BA50" i="4"/>
  <c r="BB50" i="4"/>
  <c r="BC50" i="4"/>
  <c r="BD50" i="4"/>
  <c r="BE50" i="4"/>
  <c r="BF50" i="4"/>
  <c r="BG50" i="4"/>
  <c r="BH50" i="4"/>
  <c r="BI50" i="4"/>
  <c r="BJ50" i="4"/>
  <c r="BK50" i="4"/>
  <c r="BL50" i="4"/>
  <c r="BM50" i="4"/>
  <c r="BN50" i="4"/>
  <c r="BO50" i="4"/>
  <c r="BP50" i="4"/>
  <c r="BQ50" i="4"/>
  <c r="BR50" i="4"/>
  <c r="BS50" i="4"/>
  <c r="BT50" i="4"/>
  <c r="BU50" i="4"/>
  <c r="BV50" i="4"/>
  <c r="BW50" i="4"/>
  <c r="BX50" i="4"/>
  <c r="BY50" i="4"/>
  <c r="BZ50" i="4"/>
  <c r="CA50" i="4"/>
  <c r="CB50" i="4"/>
  <c r="CC50" i="4"/>
  <c r="CD50" i="4"/>
  <c r="CE50" i="4"/>
  <c r="CF50" i="4"/>
  <c r="CG50" i="4"/>
  <c r="CH50" i="4"/>
  <c r="CI50" i="4"/>
  <c r="P51" i="4"/>
  <c r="Q51" i="4"/>
  <c r="R51" i="4"/>
  <c r="S51" i="4"/>
  <c r="T51" i="4"/>
  <c r="U51" i="4"/>
  <c r="V51" i="4"/>
  <c r="W51" i="4"/>
  <c r="X51" i="4"/>
  <c r="Y51" i="4"/>
  <c r="Z51" i="4"/>
  <c r="AA51" i="4"/>
  <c r="AB51" i="4"/>
  <c r="AC51" i="4"/>
  <c r="AD51" i="4"/>
  <c r="AE51" i="4"/>
  <c r="AF51" i="4"/>
  <c r="AG51" i="4"/>
  <c r="AH51" i="4"/>
  <c r="AI51" i="4"/>
  <c r="AJ51" i="4"/>
  <c r="AK51" i="4"/>
  <c r="AL51" i="4"/>
  <c r="AM51" i="4"/>
  <c r="AN51" i="4"/>
  <c r="AO51" i="4"/>
  <c r="AP51" i="4"/>
  <c r="AQ51" i="4"/>
  <c r="AR51" i="4"/>
  <c r="AS51" i="4"/>
  <c r="AT51" i="4"/>
  <c r="AU51" i="4"/>
  <c r="AV51" i="4"/>
  <c r="AW51" i="4"/>
  <c r="AX51" i="4"/>
  <c r="AY51" i="4"/>
  <c r="AZ51" i="4"/>
  <c r="BA51" i="4"/>
  <c r="BB51" i="4"/>
  <c r="BC51" i="4"/>
  <c r="BD51" i="4"/>
  <c r="BE51" i="4"/>
  <c r="BF51" i="4"/>
  <c r="BG51" i="4"/>
  <c r="BH51" i="4"/>
  <c r="BI51" i="4"/>
  <c r="BJ51" i="4"/>
  <c r="BK51" i="4"/>
  <c r="BL51" i="4"/>
  <c r="BM51" i="4"/>
  <c r="BN51" i="4"/>
  <c r="BO51" i="4"/>
  <c r="BP51" i="4"/>
  <c r="BQ51" i="4"/>
  <c r="BR51" i="4"/>
  <c r="BS51" i="4"/>
  <c r="BT51" i="4"/>
  <c r="BU51" i="4"/>
  <c r="BV51" i="4"/>
  <c r="BW51" i="4"/>
  <c r="BX51" i="4"/>
  <c r="BY51" i="4"/>
  <c r="BZ51" i="4"/>
  <c r="CA51" i="4"/>
  <c r="CB51" i="4"/>
  <c r="CC51" i="4"/>
  <c r="CD51" i="4"/>
  <c r="CE51" i="4"/>
  <c r="CF51" i="4"/>
  <c r="CG51" i="4"/>
  <c r="CH51" i="4"/>
  <c r="CI51" i="4"/>
  <c r="P52" i="4"/>
  <c r="Q52" i="4"/>
  <c r="R52" i="4"/>
  <c r="S52" i="4"/>
  <c r="T52" i="4"/>
  <c r="U52" i="4"/>
  <c r="V52" i="4"/>
  <c r="W52" i="4"/>
  <c r="X52" i="4"/>
  <c r="Y52" i="4"/>
  <c r="Z52" i="4"/>
  <c r="AA52" i="4"/>
  <c r="AB52" i="4"/>
  <c r="AC52" i="4"/>
  <c r="AD52" i="4"/>
  <c r="AE52" i="4"/>
  <c r="AF52" i="4"/>
  <c r="AG52" i="4"/>
  <c r="AH52" i="4"/>
  <c r="AI52" i="4"/>
  <c r="AJ52" i="4"/>
  <c r="AK52" i="4"/>
  <c r="AL52" i="4"/>
  <c r="AM52" i="4"/>
  <c r="AN52" i="4"/>
  <c r="AO52" i="4"/>
  <c r="AP52" i="4"/>
  <c r="AQ52" i="4"/>
  <c r="AR52" i="4"/>
  <c r="AS52" i="4"/>
  <c r="AT52" i="4"/>
  <c r="AU52" i="4"/>
  <c r="AV52" i="4"/>
  <c r="AW52" i="4"/>
  <c r="AX52" i="4"/>
  <c r="AY52" i="4"/>
  <c r="AZ52" i="4"/>
  <c r="BA52" i="4"/>
  <c r="BB52" i="4"/>
  <c r="BC52" i="4"/>
  <c r="BD52" i="4"/>
  <c r="BE52" i="4"/>
  <c r="BF52" i="4"/>
  <c r="BG52" i="4"/>
  <c r="BH52" i="4"/>
  <c r="BI52" i="4"/>
  <c r="BJ52" i="4"/>
  <c r="BK52" i="4"/>
  <c r="BL52" i="4"/>
  <c r="BM52" i="4"/>
  <c r="BN52" i="4"/>
  <c r="BO52" i="4"/>
  <c r="BP52" i="4"/>
  <c r="BQ52" i="4"/>
  <c r="BR52" i="4"/>
  <c r="BS52" i="4"/>
  <c r="BT52" i="4"/>
  <c r="BU52" i="4"/>
  <c r="BV52" i="4"/>
  <c r="BW52" i="4"/>
  <c r="BX52" i="4"/>
  <c r="BY52" i="4"/>
  <c r="BZ52" i="4"/>
  <c r="CA52" i="4"/>
  <c r="CB52" i="4"/>
  <c r="CC52" i="4"/>
  <c r="CD52" i="4"/>
  <c r="CE52" i="4"/>
  <c r="CF52" i="4"/>
  <c r="CG52" i="4"/>
  <c r="CH52" i="4"/>
  <c r="CI52" i="4"/>
  <c r="P53" i="4"/>
  <c r="Q53" i="4"/>
  <c r="R53" i="4"/>
  <c r="S53" i="4"/>
  <c r="T53" i="4"/>
  <c r="U53" i="4"/>
  <c r="V53" i="4"/>
  <c r="W53" i="4"/>
  <c r="X53" i="4"/>
  <c r="Y53" i="4"/>
  <c r="Z53" i="4"/>
  <c r="AA53" i="4"/>
  <c r="AB53" i="4"/>
  <c r="AC53" i="4"/>
  <c r="AD53" i="4"/>
  <c r="AE53" i="4"/>
  <c r="AF53" i="4"/>
  <c r="AG53" i="4"/>
  <c r="AH53" i="4"/>
  <c r="AI53" i="4"/>
  <c r="AJ53" i="4"/>
  <c r="AK53" i="4"/>
  <c r="AL53" i="4"/>
  <c r="AM53" i="4"/>
  <c r="AN53" i="4"/>
  <c r="AO53" i="4"/>
  <c r="AP53" i="4"/>
  <c r="AQ53" i="4"/>
  <c r="AR53" i="4"/>
  <c r="AS53" i="4"/>
  <c r="AT53" i="4"/>
  <c r="AU53" i="4"/>
  <c r="AV53" i="4"/>
  <c r="AW53" i="4"/>
  <c r="AX53" i="4"/>
  <c r="AY53" i="4"/>
  <c r="AZ53" i="4"/>
  <c r="BA53" i="4"/>
  <c r="BB53" i="4"/>
  <c r="BC53" i="4"/>
  <c r="BD53" i="4"/>
  <c r="BE53" i="4"/>
  <c r="BF53" i="4"/>
  <c r="BG53" i="4"/>
  <c r="BH53" i="4"/>
  <c r="BI53" i="4"/>
  <c r="BJ53" i="4"/>
  <c r="BK53" i="4"/>
  <c r="BL53" i="4"/>
  <c r="BM53" i="4"/>
  <c r="BN53" i="4"/>
  <c r="BO53" i="4"/>
  <c r="BP53" i="4"/>
  <c r="BQ53" i="4"/>
  <c r="BR53" i="4"/>
  <c r="BS53" i="4"/>
  <c r="BT53" i="4"/>
  <c r="BU53" i="4"/>
  <c r="BV53" i="4"/>
  <c r="BW53" i="4"/>
  <c r="BX53" i="4"/>
  <c r="BY53" i="4"/>
  <c r="BZ53" i="4"/>
  <c r="CA53" i="4"/>
  <c r="CB53" i="4"/>
  <c r="CC53" i="4"/>
  <c r="CD53" i="4"/>
  <c r="CE53" i="4"/>
  <c r="CF53" i="4"/>
  <c r="CG53" i="4"/>
  <c r="CH53" i="4"/>
  <c r="CI53" i="4"/>
  <c r="P54" i="4"/>
  <c r="Q54" i="4"/>
  <c r="R54" i="4"/>
  <c r="S54" i="4"/>
  <c r="T54" i="4"/>
  <c r="U54" i="4"/>
  <c r="V54" i="4"/>
  <c r="W54" i="4"/>
  <c r="X54" i="4"/>
  <c r="Y54" i="4"/>
  <c r="Z54" i="4"/>
  <c r="AA54" i="4"/>
  <c r="AB54" i="4"/>
  <c r="AC54" i="4"/>
  <c r="AD54" i="4"/>
  <c r="AE54" i="4"/>
  <c r="AF54" i="4"/>
  <c r="AG54" i="4"/>
  <c r="AH54" i="4"/>
  <c r="AI54" i="4"/>
  <c r="AJ54" i="4"/>
  <c r="AK54" i="4"/>
  <c r="AL54" i="4"/>
  <c r="AM54" i="4"/>
  <c r="AN54" i="4"/>
  <c r="AO54" i="4"/>
  <c r="AP54" i="4"/>
  <c r="AQ54" i="4"/>
  <c r="AR54" i="4"/>
  <c r="AS54" i="4"/>
  <c r="AT54" i="4"/>
  <c r="AU54" i="4"/>
  <c r="AV54" i="4"/>
  <c r="AW54" i="4"/>
  <c r="AX54" i="4"/>
  <c r="AY54" i="4"/>
  <c r="AZ54" i="4"/>
  <c r="BA54" i="4"/>
  <c r="BB54" i="4"/>
  <c r="BC54" i="4"/>
  <c r="BD54" i="4"/>
  <c r="BE54" i="4"/>
  <c r="BF54" i="4"/>
  <c r="BG54" i="4"/>
  <c r="BH54" i="4"/>
  <c r="BI54" i="4"/>
  <c r="BJ54" i="4"/>
  <c r="BK54" i="4"/>
  <c r="BL54" i="4"/>
  <c r="BM54" i="4"/>
  <c r="BN54" i="4"/>
  <c r="BO54" i="4"/>
  <c r="BP54" i="4"/>
  <c r="BQ54" i="4"/>
  <c r="BR54" i="4"/>
  <c r="BS54" i="4"/>
  <c r="BT54" i="4"/>
  <c r="BU54" i="4"/>
  <c r="BV54" i="4"/>
  <c r="BW54" i="4"/>
  <c r="BX54" i="4"/>
  <c r="BY54" i="4"/>
  <c r="BZ54" i="4"/>
  <c r="CA54" i="4"/>
  <c r="CB54" i="4"/>
  <c r="CC54" i="4"/>
  <c r="CD54" i="4"/>
  <c r="CE54" i="4"/>
  <c r="CF54" i="4"/>
  <c r="CG54" i="4"/>
  <c r="CH54" i="4"/>
  <c r="CI54" i="4"/>
  <c r="P55" i="4"/>
  <c r="Q55" i="4"/>
  <c r="R55" i="4"/>
  <c r="S55" i="4"/>
  <c r="T55" i="4"/>
  <c r="U55" i="4"/>
  <c r="V55" i="4"/>
  <c r="W55" i="4"/>
  <c r="X55" i="4"/>
  <c r="Y55" i="4"/>
  <c r="Z55" i="4"/>
  <c r="AA55" i="4"/>
  <c r="AB55" i="4"/>
  <c r="AC55" i="4"/>
  <c r="AD55" i="4"/>
  <c r="AE55" i="4"/>
  <c r="AF55" i="4"/>
  <c r="AG55" i="4"/>
  <c r="AH55" i="4"/>
  <c r="AI55" i="4"/>
  <c r="AJ55" i="4"/>
  <c r="AK55" i="4"/>
  <c r="AL55" i="4"/>
  <c r="AM55" i="4"/>
  <c r="AN55" i="4"/>
  <c r="AO55" i="4"/>
  <c r="AP55" i="4"/>
  <c r="AQ55" i="4"/>
  <c r="AR55" i="4"/>
  <c r="AS55" i="4"/>
  <c r="AT55" i="4"/>
  <c r="AU55" i="4"/>
  <c r="AV55" i="4"/>
  <c r="AW55" i="4"/>
  <c r="AX55" i="4"/>
  <c r="AY55" i="4"/>
  <c r="AZ55" i="4"/>
  <c r="BA55" i="4"/>
  <c r="BB55" i="4"/>
  <c r="BC55" i="4"/>
  <c r="BD55" i="4"/>
  <c r="BE55" i="4"/>
  <c r="BF55" i="4"/>
  <c r="BG55" i="4"/>
  <c r="BH55" i="4"/>
  <c r="BI55" i="4"/>
  <c r="BJ55" i="4"/>
  <c r="BK55" i="4"/>
  <c r="BL55" i="4"/>
  <c r="BM55" i="4"/>
  <c r="BN55" i="4"/>
  <c r="BO55" i="4"/>
  <c r="BP55" i="4"/>
  <c r="BQ55" i="4"/>
  <c r="BR55" i="4"/>
  <c r="BS55" i="4"/>
  <c r="BT55" i="4"/>
  <c r="BU55" i="4"/>
  <c r="BV55" i="4"/>
  <c r="BW55" i="4"/>
  <c r="BX55" i="4"/>
  <c r="BY55" i="4"/>
  <c r="BZ55" i="4"/>
  <c r="CA55" i="4"/>
  <c r="CB55" i="4"/>
  <c r="CC55" i="4"/>
  <c r="CD55" i="4"/>
  <c r="CE55" i="4"/>
  <c r="CF55" i="4"/>
  <c r="CG55" i="4"/>
  <c r="CH55" i="4"/>
  <c r="CI55" i="4"/>
  <c r="P56" i="4"/>
  <c r="Q56" i="4"/>
  <c r="R56" i="4"/>
  <c r="S56" i="4"/>
  <c r="T56" i="4"/>
  <c r="U56" i="4"/>
  <c r="V56" i="4"/>
  <c r="W56" i="4"/>
  <c r="X56" i="4"/>
  <c r="Y56" i="4"/>
  <c r="Z56" i="4"/>
  <c r="AA56" i="4"/>
  <c r="AB56" i="4"/>
  <c r="AC56" i="4"/>
  <c r="AD56" i="4"/>
  <c r="AE56" i="4"/>
  <c r="AF56" i="4"/>
  <c r="AG56" i="4"/>
  <c r="AH56" i="4"/>
  <c r="AI56" i="4"/>
  <c r="AJ56" i="4"/>
  <c r="AK56" i="4"/>
  <c r="AL56" i="4"/>
  <c r="AM56" i="4"/>
  <c r="AN56" i="4"/>
  <c r="AO56" i="4"/>
  <c r="AP56" i="4"/>
  <c r="AQ56" i="4"/>
  <c r="AR56" i="4"/>
  <c r="AS56" i="4"/>
  <c r="AT56" i="4"/>
  <c r="AU56" i="4"/>
  <c r="AV56" i="4"/>
  <c r="AW56" i="4"/>
  <c r="AX56" i="4"/>
  <c r="AY56" i="4"/>
  <c r="AZ56" i="4"/>
  <c r="BA56" i="4"/>
  <c r="BB56" i="4"/>
  <c r="BC56" i="4"/>
  <c r="BD56" i="4"/>
  <c r="BE56" i="4"/>
  <c r="BF56" i="4"/>
  <c r="BG56" i="4"/>
  <c r="BH56" i="4"/>
  <c r="BI56" i="4"/>
  <c r="BJ56" i="4"/>
  <c r="BK56" i="4"/>
  <c r="BL56" i="4"/>
  <c r="BM56" i="4"/>
  <c r="BN56" i="4"/>
  <c r="BO56" i="4"/>
  <c r="BP56" i="4"/>
  <c r="BQ56" i="4"/>
  <c r="BR56" i="4"/>
  <c r="BS56" i="4"/>
  <c r="BT56" i="4"/>
  <c r="BU56" i="4"/>
  <c r="BV56" i="4"/>
  <c r="BW56" i="4"/>
  <c r="BX56" i="4"/>
  <c r="BY56" i="4"/>
  <c r="BZ56" i="4"/>
  <c r="CA56" i="4"/>
  <c r="CB56" i="4"/>
  <c r="CC56" i="4"/>
  <c r="CD56" i="4"/>
  <c r="CE56" i="4"/>
  <c r="CF56" i="4"/>
  <c r="CG56" i="4"/>
  <c r="CH56" i="4"/>
  <c r="CI56" i="4"/>
  <c r="P57" i="4"/>
  <c r="Q57" i="4"/>
  <c r="R57" i="4"/>
  <c r="S57" i="4"/>
  <c r="T57" i="4"/>
  <c r="U57" i="4"/>
  <c r="V57" i="4"/>
  <c r="W57" i="4"/>
  <c r="X57" i="4"/>
  <c r="Y57" i="4"/>
  <c r="Z57" i="4"/>
  <c r="AA57" i="4"/>
  <c r="AB57" i="4"/>
  <c r="AC57" i="4"/>
  <c r="AD57" i="4"/>
  <c r="AE57" i="4"/>
  <c r="AF57" i="4"/>
  <c r="AG57" i="4"/>
  <c r="AH57" i="4"/>
  <c r="AI57" i="4"/>
  <c r="AJ57" i="4"/>
  <c r="AK57" i="4"/>
  <c r="AL57" i="4"/>
  <c r="AM57" i="4"/>
  <c r="AN57" i="4"/>
  <c r="AO57" i="4"/>
  <c r="AP57" i="4"/>
  <c r="AQ57" i="4"/>
  <c r="AR57" i="4"/>
  <c r="AS57" i="4"/>
  <c r="AT57" i="4"/>
  <c r="AU57" i="4"/>
  <c r="AV57" i="4"/>
  <c r="AW57" i="4"/>
  <c r="AX57" i="4"/>
  <c r="AY57" i="4"/>
  <c r="AZ57" i="4"/>
  <c r="BA57" i="4"/>
  <c r="BB57" i="4"/>
  <c r="BC57" i="4"/>
  <c r="BD57" i="4"/>
  <c r="BE57" i="4"/>
  <c r="BF57" i="4"/>
  <c r="BG57" i="4"/>
  <c r="BH57" i="4"/>
  <c r="BI57" i="4"/>
  <c r="BJ57" i="4"/>
  <c r="BK57" i="4"/>
  <c r="BL57" i="4"/>
  <c r="BM57" i="4"/>
  <c r="BN57" i="4"/>
  <c r="BO57" i="4"/>
  <c r="BP57" i="4"/>
  <c r="BQ57" i="4"/>
  <c r="BR57" i="4"/>
  <c r="BS57" i="4"/>
  <c r="BT57" i="4"/>
  <c r="BU57" i="4"/>
  <c r="BV57" i="4"/>
  <c r="BW57" i="4"/>
  <c r="BX57" i="4"/>
  <c r="BY57" i="4"/>
  <c r="BZ57" i="4"/>
  <c r="CA57" i="4"/>
  <c r="CB57" i="4"/>
  <c r="CC57" i="4"/>
  <c r="CD57" i="4"/>
  <c r="CE57" i="4"/>
  <c r="CF57" i="4"/>
  <c r="CG57" i="4"/>
  <c r="CH57" i="4"/>
  <c r="CI57" i="4"/>
  <c r="P58" i="4"/>
  <c r="Q58" i="4"/>
  <c r="R58" i="4"/>
  <c r="S58" i="4"/>
  <c r="T58" i="4"/>
  <c r="U58" i="4"/>
  <c r="V58" i="4"/>
  <c r="W58" i="4"/>
  <c r="X58" i="4"/>
  <c r="Y58" i="4"/>
  <c r="Z58" i="4"/>
  <c r="AA58" i="4"/>
  <c r="AB58" i="4"/>
  <c r="AC58" i="4"/>
  <c r="AD58" i="4"/>
  <c r="AE58" i="4"/>
  <c r="AF58" i="4"/>
  <c r="AG58" i="4"/>
  <c r="AH58" i="4"/>
  <c r="AI58" i="4"/>
  <c r="AJ58" i="4"/>
  <c r="AK58" i="4"/>
  <c r="AL58" i="4"/>
  <c r="AM58" i="4"/>
  <c r="AN58" i="4"/>
  <c r="AO58" i="4"/>
  <c r="AP58" i="4"/>
  <c r="AQ58" i="4"/>
  <c r="AR58" i="4"/>
  <c r="AS58" i="4"/>
  <c r="AT58" i="4"/>
  <c r="AU58" i="4"/>
  <c r="AV58" i="4"/>
  <c r="AW58" i="4"/>
  <c r="AX58" i="4"/>
  <c r="AY58" i="4"/>
  <c r="AZ58" i="4"/>
  <c r="BA58" i="4"/>
  <c r="BB58" i="4"/>
  <c r="BC58" i="4"/>
  <c r="BD58" i="4"/>
  <c r="BE58" i="4"/>
  <c r="BF58" i="4"/>
  <c r="BG58" i="4"/>
  <c r="BH58" i="4"/>
  <c r="BI58" i="4"/>
  <c r="BJ58" i="4"/>
  <c r="BK58" i="4"/>
  <c r="BL58" i="4"/>
  <c r="BM58" i="4"/>
  <c r="BN58" i="4"/>
  <c r="BO58" i="4"/>
  <c r="BP58" i="4"/>
  <c r="BQ58" i="4"/>
  <c r="BR58" i="4"/>
  <c r="BS58" i="4"/>
  <c r="BT58" i="4"/>
  <c r="BU58" i="4"/>
  <c r="BV58" i="4"/>
  <c r="BW58" i="4"/>
  <c r="BX58" i="4"/>
  <c r="BY58" i="4"/>
  <c r="BZ58" i="4"/>
  <c r="CA58" i="4"/>
  <c r="CB58" i="4"/>
  <c r="CC58" i="4"/>
  <c r="CD58" i="4"/>
  <c r="CE58" i="4"/>
  <c r="CF58" i="4"/>
  <c r="CG58" i="4"/>
  <c r="CH58" i="4"/>
  <c r="CI58" i="4"/>
  <c r="P59" i="4"/>
  <c r="Q59" i="4"/>
  <c r="R59" i="4"/>
  <c r="S59" i="4"/>
  <c r="T59" i="4"/>
  <c r="U59" i="4"/>
  <c r="V59" i="4"/>
  <c r="W59" i="4"/>
  <c r="X59" i="4"/>
  <c r="Y59" i="4"/>
  <c r="Z59" i="4"/>
  <c r="AA59" i="4"/>
  <c r="AB59" i="4"/>
  <c r="AC59" i="4"/>
  <c r="AD59" i="4"/>
  <c r="AE59" i="4"/>
  <c r="AF59" i="4"/>
  <c r="AG59" i="4"/>
  <c r="AH59" i="4"/>
  <c r="AI59" i="4"/>
  <c r="AJ59" i="4"/>
  <c r="AK59" i="4"/>
  <c r="AL59" i="4"/>
  <c r="AM59" i="4"/>
  <c r="AN59" i="4"/>
  <c r="AO59" i="4"/>
  <c r="AP59" i="4"/>
  <c r="AQ59" i="4"/>
  <c r="AR59" i="4"/>
  <c r="AS59" i="4"/>
  <c r="AT59" i="4"/>
  <c r="AU59" i="4"/>
  <c r="AV59" i="4"/>
  <c r="AW59" i="4"/>
  <c r="AX59" i="4"/>
  <c r="AY59" i="4"/>
  <c r="AZ59" i="4"/>
  <c r="BA59" i="4"/>
  <c r="BB59" i="4"/>
  <c r="BC59" i="4"/>
  <c r="BD59" i="4"/>
  <c r="BE59" i="4"/>
  <c r="BF59" i="4"/>
  <c r="BG59" i="4"/>
  <c r="BH59" i="4"/>
  <c r="BI59" i="4"/>
  <c r="BJ59" i="4"/>
  <c r="BK59" i="4"/>
  <c r="BL59" i="4"/>
  <c r="BM59" i="4"/>
  <c r="BN59" i="4"/>
  <c r="BO59" i="4"/>
  <c r="BP59" i="4"/>
  <c r="BQ59" i="4"/>
  <c r="BR59" i="4"/>
  <c r="BS59" i="4"/>
  <c r="BT59" i="4"/>
  <c r="BU59" i="4"/>
  <c r="BV59" i="4"/>
  <c r="BW59" i="4"/>
  <c r="BX59" i="4"/>
  <c r="BY59" i="4"/>
  <c r="BZ59" i="4"/>
  <c r="CA59" i="4"/>
  <c r="CB59" i="4"/>
  <c r="CC59" i="4"/>
  <c r="CD59" i="4"/>
  <c r="CE59" i="4"/>
  <c r="CF59" i="4"/>
  <c r="CG59" i="4"/>
  <c r="CH59" i="4"/>
  <c r="CI59" i="4"/>
  <c r="P60" i="4"/>
  <c r="Q60" i="4"/>
  <c r="R60" i="4"/>
  <c r="S60" i="4"/>
  <c r="T60" i="4"/>
  <c r="U60" i="4"/>
  <c r="V60" i="4"/>
  <c r="W60" i="4"/>
  <c r="X60" i="4"/>
  <c r="Y60" i="4"/>
  <c r="Z60" i="4"/>
  <c r="AA60" i="4"/>
  <c r="AB60" i="4"/>
  <c r="AC60" i="4"/>
  <c r="AD60" i="4"/>
  <c r="AE60" i="4"/>
  <c r="AF60" i="4"/>
  <c r="AG60" i="4"/>
  <c r="AH60" i="4"/>
  <c r="AI60" i="4"/>
  <c r="AJ60" i="4"/>
  <c r="AK60" i="4"/>
  <c r="AL60" i="4"/>
  <c r="AM60" i="4"/>
  <c r="AN60" i="4"/>
  <c r="AO60" i="4"/>
  <c r="AP60" i="4"/>
  <c r="AQ60" i="4"/>
  <c r="AR60" i="4"/>
  <c r="AS60" i="4"/>
  <c r="AT60" i="4"/>
  <c r="AU60" i="4"/>
  <c r="AV60" i="4"/>
  <c r="AW60" i="4"/>
  <c r="AX60" i="4"/>
  <c r="AY60" i="4"/>
  <c r="AZ60" i="4"/>
  <c r="BA60" i="4"/>
  <c r="BB60" i="4"/>
  <c r="BC60" i="4"/>
  <c r="BD60" i="4"/>
  <c r="BE60" i="4"/>
  <c r="BF60" i="4"/>
  <c r="BG60" i="4"/>
  <c r="BH60" i="4"/>
  <c r="BI60" i="4"/>
  <c r="BJ60" i="4"/>
  <c r="BK60" i="4"/>
  <c r="BL60" i="4"/>
  <c r="BM60" i="4"/>
  <c r="BN60" i="4"/>
  <c r="BO60" i="4"/>
  <c r="BP60" i="4"/>
  <c r="BQ60" i="4"/>
  <c r="BR60" i="4"/>
  <c r="BS60" i="4"/>
  <c r="BT60" i="4"/>
  <c r="BU60" i="4"/>
  <c r="BV60" i="4"/>
  <c r="BW60" i="4"/>
  <c r="BX60" i="4"/>
  <c r="BY60" i="4"/>
  <c r="BZ60" i="4"/>
  <c r="CA60" i="4"/>
  <c r="CB60" i="4"/>
  <c r="CC60" i="4"/>
  <c r="CD60" i="4"/>
  <c r="CE60" i="4"/>
  <c r="CF60" i="4"/>
  <c r="CG60" i="4"/>
  <c r="CH60" i="4"/>
  <c r="CI60" i="4"/>
  <c r="P61" i="4"/>
  <c r="Q61" i="4"/>
  <c r="R61" i="4"/>
  <c r="S61" i="4"/>
  <c r="T61" i="4"/>
  <c r="U61" i="4"/>
  <c r="V61" i="4"/>
  <c r="W61" i="4"/>
  <c r="X61" i="4"/>
  <c r="Y61" i="4"/>
  <c r="Z61" i="4"/>
  <c r="AA61" i="4"/>
  <c r="AB61" i="4"/>
  <c r="AC61" i="4"/>
  <c r="AD61" i="4"/>
  <c r="AE61" i="4"/>
  <c r="AF61" i="4"/>
  <c r="AG61" i="4"/>
  <c r="AH61" i="4"/>
  <c r="AI61" i="4"/>
  <c r="AJ61" i="4"/>
  <c r="AK61" i="4"/>
  <c r="AL61" i="4"/>
  <c r="AM61" i="4"/>
  <c r="AN61" i="4"/>
  <c r="AO61" i="4"/>
  <c r="AP61" i="4"/>
  <c r="AQ61" i="4"/>
  <c r="AR61" i="4"/>
  <c r="AS61" i="4"/>
  <c r="AT61" i="4"/>
  <c r="AU61" i="4"/>
  <c r="AV61" i="4"/>
  <c r="AW61" i="4"/>
  <c r="AX61" i="4"/>
  <c r="AY61" i="4"/>
  <c r="AZ61" i="4"/>
  <c r="BA61" i="4"/>
  <c r="BB61" i="4"/>
  <c r="BC61" i="4"/>
  <c r="BD61" i="4"/>
  <c r="BE61" i="4"/>
  <c r="BF61" i="4"/>
  <c r="BG61" i="4"/>
  <c r="BH61" i="4"/>
  <c r="BI61" i="4"/>
  <c r="BJ61" i="4"/>
  <c r="BK61" i="4"/>
  <c r="BL61" i="4"/>
  <c r="BM61" i="4"/>
  <c r="BN61" i="4"/>
  <c r="BO61" i="4"/>
  <c r="BP61" i="4"/>
  <c r="BQ61" i="4"/>
  <c r="BR61" i="4"/>
  <c r="BS61" i="4"/>
  <c r="BT61" i="4"/>
  <c r="BU61" i="4"/>
  <c r="BV61" i="4"/>
  <c r="BW61" i="4"/>
  <c r="BX61" i="4"/>
  <c r="BY61" i="4"/>
  <c r="BZ61" i="4"/>
  <c r="CA61" i="4"/>
  <c r="CB61" i="4"/>
  <c r="CC61" i="4"/>
  <c r="CD61" i="4"/>
  <c r="CE61" i="4"/>
  <c r="CF61" i="4"/>
  <c r="CG61" i="4"/>
  <c r="CH61" i="4"/>
  <c r="CI61" i="4"/>
  <c r="P62" i="4"/>
  <c r="Q62" i="4"/>
  <c r="R62" i="4"/>
  <c r="S62" i="4"/>
  <c r="T62" i="4"/>
  <c r="U62" i="4"/>
  <c r="V62" i="4"/>
  <c r="W62" i="4"/>
  <c r="X62" i="4"/>
  <c r="Y62" i="4"/>
  <c r="Z62" i="4"/>
  <c r="AA62" i="4"/>
  <c r="AB62" i="4"/>
  <c r="AC62" i="4"/>
  <c r="AD62" i="4"/>
  <c r="AE62" i="4"/>
  <c r="AF62" i="4"/>
  <c r="AG62" i="4"/>
  <c r="AH62" i="4"/>
  <c r="AI62" i="4"/>
  <c r="AJ62" i="4"/>
  <c r="AK62" i="4"/>
  <c r="AL62" i="4"/>
  <c r="AM62" i="4"/>
  <c r="AN62" i="4"/>
  <c r="AO62" i="4"/>
  <c r="AP62" i="4"/>
  <c r="AQ62" i="4"/>
  <c r="AR62" i="4"/>
  <c r="AS62" i="4"/>
  <c r="AT62" i="4"/>
  <c r="AU62" i="4"/>
  <c r="AV62" i="4"/>
  <c r="AW62" i="4"/>
  <c r="AX62" i="4"/>
  <c r="AY62" i="4"/>
  <c r="AZ62" i="4"/>
  <c r="BA62" i="4"/>
  <c r="BB62" i="4"/>
  <c r="BC62" i="4"/>
  <c r="BD62" i="4"/>
  <c r="BE62" i="4"/>
  <c r="BF62" i="4"/>
  <c r="BG62" i="4"/>
  <c r="BH62" i="4"/>
  <c r="BI62" i="4"/>
  <c r="BJ62" i="4"/>
  <c r="BK62" i="4"/>
  <c r="BL62" i="4"/>
  <c r="BM62" i="4"/>
  <c r="BN62" i="4"/>
  <c r="BO62" i="4"/>
  <c r="BP62" i="4"/>
  <c r="BQ62" i="4"/>
  <c r="BR62" i="4"/>
  <c r="BS62" i="4"/>
  <c r="BT62" i="4"/>
  <c r="BU62" i="4"/>
  <c r="BV62" i="4"/>
  <c r="BW62" i="4"/>
  <c r="BX62" i="4"/>
  <c r="BY62" i="4"/>
  <c r="BZ62" i="4"/>
  <c r="CA62" i="4"/>
  <c r="CB62" i="4"/>
  <c r="CC62" i="4"/>
  <c r="CD62" i="4"/>
  <c r="CE62" i="4"/>
  <c r="CF62" i="4"/>
  <c r="CG62" i="4"/>
  <c r="CH62" i="4"/>
  <c r="CI62" i="4"/>
  <c r="P63" i="4"/>
  <c r="Q63" i="4"/>
  <c r="R63" i="4"/>
  <c r="S63" i="4"/>
  <c r="T63" i="4"/>
  <c r="U63" i="4"/>
  <c r="V63" i="4"/>
  <c r="W63" i="4"/>
  <c r="X63" i="4"/>
  <c r="Y63" i="4"/>
  <c r="Z63" i="4"/>
  <c r="AA63" i="4"/>
  <c r="AB63" i="4"/>
  <c r="AC63" i="4"/>
  <c r="AD63" i="4"/>
  <c r="AE63" i="4"/>
  <c r="AF63" i="4"/>
  <c r="AG63" i="4"/>
  <c r="AH63" i="4"/>
  <c r="AI63" i="4"/>
  <c r="AJ63" i="4"/>
  <c r="AK63" i="4"/>
  <c r="AL63" i="4"/>
  <c r="AM63" i="4"/>
  <c r="AN63" i="4"/>
  <c r="AO63" i="4"/>
  <c r="AP63" i="4"/>
  <c r="AQ63" i="4"/>
  <c r="AR63" i="4"/>
  <c r="AS63" i="4"/>
  <c r="AT63" i="4"/>
  <c r="AU63" i="4"/>
  <c r="AV63" i="4"/>
  <c r="AW63" i="4"/>
  <c r="AX63" i="4"/>
  <c r="AY63" i="4"/>
  <c r="AZ63" i="4"/>
  <c r="BA63" i="4"/>
  <c r="BB63" i="4"/>
  <c r="BC63" i="4"/>
  <c r="BD63" i="4"/>
  <c r="BE63" i="4"/>
  <c r="BF63" i="4"/>
  <c r="BG63" i="4"/>
  <c r="BH63" i="4"/>
  <c r="BI63" i="4"/>
  <c r="BJ63" i="4"/>
  <c r="BK63" i="4"/>
  <c r="BL63" i="4"/>
  <c r="BM63" i="4"/>
  <c r="BN63" i="4"/>
  <c r="BO63" i="4"/>
  <c r="BP63" i="4"/>
  <c r="BQ63" i="4"/>
  <c r="BR63" i="4"/>
  <c r="BS63" i="4"/>
  <c r="BT63" i="4"/>
  <c r="BU63" i="4"/>
  <c r="BV63" i="4"/>
  <c r="BW63" i="4"/>
  <c r="BX63" i="4"/>
  <c r="BY63" i="4"/>
  <c r="BZ63" i="4"/>
  <c r="CA63" i="4"/>
  <c r="CB63" i="4"/>
  <c r="CC63" i="4"/>
  <c r="CD63" i="4"/>
  <c r="CE63" i="4"/>
  <c r="CF63" i="4"/>
  <c r="CG63" i="4"/>
  <c r="CH63" i="4"/>
  <c r="CI63" i="4"/>
  <c r="P64" i="4"/>
  <c r="Q64" i="4"/>
  <c r="R64" i="4"/>
  <c r="S64" i="4"/>
  <c r="T64" i="4"/>
  <c r="U64" i="4"/>
  <c r="V64" i="4"/>
  <c r="W64" i="4"/>
  <c r="X64" i="4"/>
  <c r="Y64" i="4"/>
  <c r="Z64" i="4"/>
  <c r="AA64" i="4"/>
  <c r="AB64" i="4"/>
  <c r="AC64" i="4"/>
  <c r="AD64" i="4"/>
  <c r="AE64" i="4"/>
  <c r="AF64" i="4"/>
  <c r="AG64" i="4"/>
  <c r="AH64" i="4"/>
  <c r="AI64" i="4"/>
  <c r="AJ64" i="4"/>
  <c r="AK64" i="4"/>
  <c r="AL64" i="4"/>
  <c r="AM64" i="4"/>
  <c r="AN64" i="4"/>
  <c r="AO64" i="4"/>
  <c r="AP64" i="4"/>
  <c r="AQ64" i="4"/>
  <c r="AR64" i="4"/>
  <c r="AS64" i="4"/>
  <c r="AT64" i="4"/>
  <c r="AU64" i="4"/>
  <c r="AV64" i="4"/>
  <c r="AW64" i="4"/>
  <c r="AX64" i="4"/>
  <c r="AY64" i="4"/>
  <c r="AZ64" i="4"/>
  <c r="BA64" i="4"/>
  <c r="BB64" i="4"/>
  <c r="BC64" i="4"/>
  <c r="BD64" i="4"/>
  <c r="BE64" i="4"/>
  <c r="BF64" i="4"/>
  <c r="BG64" i="4"/>
  <c r="BH64" i="4"/>
  <c r="BI64" i="4"/>
  <c r="BJ64" i="4"/>
  <c r="BK64" i="4"/>
  <c r="BL64" i="4"/>
  <c r="BM64" i="4"/>
  <c r="BN64" i="4"/>
  <c r="BO64" i="4"/>
  <c r="BP64" i="4"/>
  <c r="BQ64" i="4"/>
  <c r="BR64" i="4"/>
  <c r="BS64" i="4"/>
  <c r="BT64" i="4"/>
  <c r="BU64" i="4"/>
  <c r="BV64" i="4"/>
  <c r="BW64" i="4"/>
  <c r="BX64" i="4"/>
  <c r="BY64" i="4"/>
  <c r="BZ64" i="4"/>
  <c r="CA64" i="4"/>
  <c r="CB64" i="4"/>
  <c r="CC64" i="4"/>
  <c r="CD64" i="4"/>
  <c r="CE64" i="4"/>
  <c r="CF64" i="4"/>
  <c r="CG64" i="4"/>
  <c r="CH64" i="4"/>
  <c r="CI64" i="4"/>
  <c r="P65" i="4"/>
  <c r="Q65" i="4"/>
  <c r="R65" i="4"/>
  <c r="S65" i="4"/>
  <c r="T65" i="4"/>
  <c r="U65" i="4"/>
  <c r="V65" i="4"/>
  <c r="W65" i="4"/>
  <c r="X65" i="4"/>
  <c r="Y65" i="4"/>
  <c r="Z65" i="4"/>
  <c r="AA65" i="4"/>
  <c r="AB65" i="4"/>
  <c r="AC65" i="4"/>
  <c r="AD65" i="4"/>
  <c r="AE65" i="4"/>
  <c r="AF65" i="4"/>
  <c r="AG65" i="4"/>
  <c r="AH65" i="4"/>
  <c r="AI65" i="4"/>
  <c r="AJ65" i="4"/>
  <c r="AK65" i="4"/>
  <c r="AL65" i="4"/>
  <c r="AM65" i="4"/>
  <c r="AN65" i="4"/>
  <c r="AO65" i="4"/>
  <c r="AP65" i="4"/>
  <c r="AQ65" i="4"/>
  <c r="AR65" i="4"/>
  <c r="AS65" i="4"/>
  <c r="AT65" i="4"/>
  <c r="AU65" i="4"/>
  <c r="AV65" i="4"/>
  <c r="AW65" i="4"/>
  <c r="AX65" i="4"/>
  <c r="AY65" i="4"/>
  <c r="AZ65" i="4"/>
  <c r="BA65" i="4"/>
  <c r="BB65" i="4"/>
  <c r="BC65" i="4"/>
  <c r="BD65" i="4"/>
  <c r="BE65" i="4"/>
  <c r="BF65" i="4"/>
  <c r="BG65" i="4"/>
  <c r="BH65" i="4"/>
  <c r="BI65" i="4"/>
  <c r="BJ65" i="4"/>
  <c r="BK65" i="4"/>
  <c r="BL65" i="4"/>
  <c r="BM65" i="4"/>
  <c r="BN65" i="4"/>
  <c r="BO65" i="4"/>
  <c r="BP65" i="4"/>
  <c r="BQ65" i="4"/>
  <c r="BR65" i="4"/>
  <c r="BS65" i="4"/>
  <c r="BT65" i="4"/>
  <c r="BU65" i="4"/>
  <c r="BV65" i="4"/>
  <c r="BW65" i="4"/>
  <c r="BX65" i="4"/>
  <c r="BY65" i="4"/>
  <c r="BZ65" i="4"/>
  <c r="CA65" i="4"/>
  <c r="CB65" i="4"/>
  <c r="CC65" i="4"/>
  <c r="CD65" i="4"/>
  <c r="CE65" i="4"/>
  <c r="CF65" i="4"/>
  <c r="CG65" i="4"/>
  <c r="CH65" i="4"/>
  <c r="CI65" i="4"/>
  <c r="P66" i="4"/>
  <c r="Q66" i="4"/>
  <c r="R66" i="4"/>
  <c r="S66" i="4"/>
  <c r="T66" i="4"/>
  <c r="U66" i="4"/>
  <c r="V66" i="4"/>
  <c r="W66" i="4"/>
  <c r="X66" i="4"/>
  <c r="Y66" i="4"/>
  <c r="Z66" i="4"/>
  <c r="AA66" i="4"/>
  <c r="AB66" i="4"/>
  <c r="AC66" i="4"/>
  <c r="AD66" i="4"/>
  <c r="AE66" i="4"/>
  <c r="AF66" i="4"/>
  <c r="AG66" i="4"/>
  <c r="AH66" i="4"/>
  <c r="AI66" i="4"/>
  <c r="AJ66" i="4"/>
  <c r="AK66" i="4"/>
  <c r="AL66" i="4"/>
  <c r="AM66" i="4"/>
  <c r="AN66" i="4"/>
  <c r="AO66" i="4"/>
  <c r="AP66" i="4"/>
  <c r="AQ66" i="4"/>
  <c r="AR66" i="4"/>
  <c r="AS66" i="4"/>
  <c r="AT66" i="4"/>
  <c r="AU66" i="4"/>
  <c r="AV66" i="4"/>
  <c r="AW66" i="4"/>
  <c r="AX66" i="4"/>
  <c r="AY66" i="4"/>
  <c r="AZ66" i="4"/>
  <c r="BA66" i="4"/>
  <c r="BB66" i="4"/>
  <c r="BC66" i="4"/>
  <c r="BD66" i="4"/>
  <c r="BE66" i="4"/>
  <c r="BF66" i="4"/>
  <c r="BG66" i="4"/>
  <c r="BH66" i="4"/>
  <c r="BI66" i="4"/>
  <c r="BJ66" i="4"/>
  <c r="BK66" i="4"/>
  <c r="BL66" i="4"/>
  <c r="BM66" i="4"/>
  <c r="BN66" i="4"/>
  <c r="BO66" i="4"/>
  <c r="BP66" i="4"/>
  <c r="BQ66" i="4"/>
  <c r="BR66" i="4"/>
  <c r="BS66" i="4"/>
  <c r="BT66" i="4"/>
  <c r="BU66" i="4"/>
  <c r="BV66" i="4"/>
  <c r="BW66" i="4"/>
  <c r="BX66" i="4"/>
  <c r="BY66" i="4"/>
  <c r="BZ66" i="4"/>
  <c r="CA66" i="4"/>
  <c r="CB66" i="4"/>
  <c r="CC66" i="4"/>
  <c r="CD66" i="4"/>
  <c r="CE66" i="4"/>
  <c r="CF66" i="4"/>
  <c r="CG66" i="4"/>
  <c r="CH66" i="4"/>
  <c r="CI66" i="4"/>
  <c r="P67" i="4"/>
  <c r="Q67" i="4"/>
  <c r="R67" i="4"/>
  <c r="S67" i="4"/>
  <c r="T67" i="4"/>
  <c r="U67" i="4"/>
  <c r="V67" i="4"/>
  <c r="W67" i="4"/>
  <c r="X67" i="4"/>
  <c r="Y67" i="4"/>
  <c r="Z67" i="4"/>
  <c r="AA67" i="4"/>
  <c r="AB67" i="4"/>
  <c r="AC67" i="4"/>
  <c r="AD67" i="4"/>
  <c r="AE67" i="4"/>
  <c r="AF67" i="4"/>
  <c r="AG67" i="4"/>
  <c r="AH67" i="4"/>
  <c r="AI67" i="4"/>
  <c r="AJ67" i="4"/>
  <c r="AK67" i="4"/>
  <c r="AL67" i="4"/>
  <c r="AM67" i="4"/>
  <c r="AN67" i="4"/>
  <c r="AO67" i="4"/>
  <c r="AP67" i="4"/>
  <c r="AQ67" i="4"/>
  <c r="AR67" i="4"/>
  <c r="AS67" i="4"/>
  <c r="AT67" i="4"/>
  <c r="AU67" i="4"/>
  <c r="AV67" i="4"/>
  <c r="AW67" i="4"/>
  <c r="AX67" i="4"/>
  <c r="AY67" i="4"/>
  <c r="AZ67" i="4"/>
  <c r="BA67" i="4"/>
  <c r="BB67" i="4"/>
  <c r="BC67" i="4"/>
  <c r="BD67" i="4"/>
  <c r="BE67" i="4"/>
  <c r="BF67" i="4"/>
  <c r="BG67" i="4"/>
  <c r="BH67" i="4"/>
  <c r="BI67" i="4"/>
  <c r="BJ67" i="4"/>
  <c r="BK67" i="4"/>
  <c r="BL67" i="4"/>
  <c r="BM67" i="4"/>
  <c r="BN67" i="4"/>
  <c r="BO67" i="4"/>
  <c r="BP67" i="4"/>
  <c r="BQ67" i="4"/>
  <c r="BR67" i="4"/>
  <c r="BS67" i="4"/>
  <c r="BT67" i="4"/>
  <c r="BU67" i="4"/>
  <c r="BV67" i="4"/>
  <c r="BW67" i="4"/>
  <c r="BX67" i="4"/>
  <c r="BY67" i="4"/>
  <c r="BZ67" i="4"/>
  <c r="CA67" i="4"/>
  <c r="CB67" i="4"/>
  <c r="CC67" i="4"/>
  <c r="CD67" i="4"/>
  <c r="CE67" i="4"/>
  <c r="CF67" i="4"/>
  <c r="CG67" i="4"/>
  <c r="CH67" i="4"/>
  <c r="CI67" i="4"/>
  <c r="P68" i="4"/>
  <c r="Q68" i="4"/>
  <c r="R68" i="4"/>
  <c r="S68" i="4"/>
  <c r="T68" i="4"/>
  <c r="U68" i="4"/>
  <c r="V68" i="4"/>
  <c r="W68" i="4"/>
  <c r="X68" i="4"/>
  <c r="Y68" i="4"/>
  <c r="Z68" i="4"/>
  <c r="AA68" i="4"/>
  <c r="AB68" i="4"/>
  <c r="AC68" i="4"/>
  <c r="AD68" i="4"/>
  <c r="AE68" i="4"/>
  <c r="AF68" i="4"/>
  <c r="AG68" i="4"/>
  <c r="AH68" i="4"/>
  <c r="AI68" i="4"/>
  <c r="AJ68" i="4"/>
  <c r="AK68" i="4"/>
  <c r="AL68" i="4"/>
  <c r="AM68" i="4"/>
  <c r="AN68" i="4"/>
  <c r="AO68" i="4"/>
  <c r="AP68" i="4"/>
  <c r="AQ68" i="4"/>
  <c r="AR68" i="4"/>
  <c r="AS68" i="4"/>
  <c r="AT68" i="4"/>
  <c r="AU68" i="4"/>
  <c r="AV68" i="4"/>
  <c r="AW68" i="4"/>
  <c r="AX68" i="4"/>
  <c r="AY68" i="4"/>
  <c r="AZ68" i="4"/>
  <c r="BA68" i="4"/>
  <c r="BB68" i="4"/>
  <c r="BC68" i="4"/>
  <c r="BD68" i="4"/>
  <c r="BE68" i="4"/>
  <c r="BF68" i="4"/>
  <c r="BG68" i="4"/>
  <c r="BH68" i="4"/>
  <c r="BI68" i="4"/>
  <c r="BJ68" i="4"/>
  <c r="BK68" i="4"/>
  <c r="BL68" i="4"/>
  <c r="BM68" i="4"/>
  <c r="BN68" i="4"/>
  <c r="BO68" i="4"/>
  <c r="BP68" i="4"/>
  <c r="BQ68" i="4"/>
  <c r="BR68" i="4"/>
  <c r="BS68" i="4"/>
  <c r="BT68" i="4"/>
  <c r="BU68" i="4"/>
  <c r="BV68" i="4"/>
  <c r="BW68" i="4"/>
  <c r="BX68" i="4"/>
  <c r="BY68" i="4"/>
  <c r="BZ68" i="4"/>
  <c r="CA68" i="4"/>
  <c r="CB68" i="4"/>
  <c r="CC68" i="4"/>
  <c r="CD68" i="4"/>
  <c r="CE68" i="4"/>
  <c r="CF68" i="4"/>
  <c r="CG68" i="4"/>
  <c r="CH68" i="4"/>
  <c r="CI68" i="4"/>
  <c r="P69" i="4"/>
  <c r="Q69" i="4"/>
  <c r="R69" i="4"/>
  <c r="S69" i="4"/>
  <c r="T69" i="4"/>
  <c r="U69" i="4"/>
  <c r="V69" i="4"/>
  <c r="W69" i="4"/>
  <c r="X69" i="4"/>
  <c r="Y69" i="4"/>
  <c r="Z69" i="4"/>
  <c r="AA69" i="4"/>
  <c r="AB69" i="4"/>
  <c r="AC69" i="4"/>
  <c r="AD69" i="4"/>
  <c r="AE69" i="4"/>
  <c r="AF69" i="4"/>
  <c r="AG69" i="4"/>
  <c r="AH69" i="4"/>
  <c r="AI69" i="4"/>
  <c r="AJ69" i="4"/>
  <c r="AK69" i="4"/>
  <c r="AL69" i="4"/>
  <c r="AM69" i="4"/>
  <c r="AN69" i="4"/>
  <c r="AO69" i="4"/>
  <c r="AP69" i="4"/>
  <c r="AQ69" i="4"/>
  <c r="AR69" i="4"/>
  <c r="AS69" i="4"/>
  <c r="AT69" i="4"/>
  <c r="AU69" i="4"/>
  <c r="AV69" i="4"/>
  <c r="AW69" i="4"/>
  <c r="AX69" i="4"/>
  <c r="AY69" i="4"/>
  <c r="AZ69" i="4"/>
  <c r="BA69" i="4"/>
  <c r="BB69" i="4"/>
  <c r="BC69" i="4"/>
  <c r="BD69" i="4"/>
  <c r="BE69" i="4"/>
  <c r="BF69" i="4"/>
  <c r="BG69" i="4"/>
  <c r="BH69" i="4"/>
  <c r="BI69" i="4"/>
  <c r="BJ69" i="4"/>
  <c r="BK69" i="4"/>
  <c r="BL69" i="4"/>
  <c r="BM69" i="4"/>
  <c r="BN69" i="4"/>
  <c r="BO69" i="4"/>
  <c r="BP69" i="4"/>
  <c r="BQ69" i="4"/>
  <c r="BR69" i="4"/>
  <c r="BS69" i="4"/>
  <c r="BT69" i="4"/>
  <c r="BU69" i="4"/>
  <c r="BV69" i="4"/>
  <c r="BW69" i="4"/>
  <c r="BX69" i="4"/>
  <c r="BY69" i="4"/>
  <c r="BZ69" i="4"/>
  <c r="CA69" i="4"/>
  <c r="CB69" i="4"/>
  <c r="CC69" i="4"/>
  <c r="CD69" i="4"/>
  <c r="CE69" i="4"/>
  <c r="CF69" i="4"/>
  <c r="CG69" i="4"/>
  <c r="CH69" i="4"/>
  <c r="CI69" i="4"/>
  <c r="P70" i="4"/>
  <c r="Q70" i="4"/>
  <c r="R70" i="4"/>
  <c r="S70" i="4"/>
  <c r="T70" i="4"/>
  <c r="U70" i="4"/>
  <c r="V70" i="4"/>
  <c r="W70" i="4"/>
  <c r="X70" i="4"/>
  <c r="Y70" i="4"/>
  <c r="Z70" i="4"/>
  <c r="AA70" i="4"/>
  <c r="AB70" i="4"/>
  <c r="AC70" i="4"/>
  <c r="AD70" i="4"/>
  <c r="AE70" i="4"/>
  <c r="AF70" i="4"/>
  <c r="AG70" i="4"/>
  <c r="AH70" i="4"/>
  <c r="AI70" i="4"/>
  <c r="AJ70" i="4"/>
  <c r="AK70" i="4"/>
  <c r="AL70" i="4"/>
  <c r="AM70" i="4"/>
  <c r="AN70" i="4"/>
  <c r="AO70" i="4"/>
  <c r="AP70" i="4"/>
  <c r="AQ70" i="4"/>
  <c r="AR70" i="4"/>
  <c r="AS70" i="4"/>
  <c r="AT70" i="4"/>
  <c r="AU70" i="4"/>
  <c r="AV70" i="4"/>
  <c r="AW70" i="4"/>
  <c r="AX70" i="4"/>
  <c r="AY70" i="4"/>
  <c r="AZ70" i="4"/>
  <c r="BA70" i="4"/>
  <c r="BB70" i="4"/>
  <c r="BC70" i="4"/>
  <c r="BD70" i="4"/>
  <c r="BE70" i="4"/>
  <c r="BF70" i="4"/>
  <c r="BG70" i="4"/>
  <c r="BH70" i="4"/>
  <c r="BI70" i="4"/>
  <c r="BJ70" i="4"/>
  <c r="BK70" i="4"/>
  <c r="BL70" i="4"/>
  <c r="BM70" i="4"/>
  <c r="BN70" i="4"/>
  <c r="BO70" i="4"/>
  <c r="BP70" i="4"/>
  <c r="BQ70" i="4"/>
  <c r="BR70" i="4"/>
  <c r="BS70" i="4"/>
  <c r="BT70" i="4"/>
  <c r="BU70" i="4"/>
  <c r="BV70" i="4"/>
  <c r="BW70" i="4"/>
  <c r="BX70" i="4"/>
  <c r="BY70" i="4"/>
  <c r="BZ70" i="4"/>
  <c r="CA70" i="4"/>
  <c r="CB70" i="4"/>
  <c r="CC70" i="4"/>
  <c r="CD70" i="4"/>
  <c r="CE70" i="4"/>
  <c r="CF70" i="4"/>
  <c r="CG70" i="4"/>
  <c r="CH70" i="4"/>
  <c r="CI70" i="4"/>
  <c r="P71" i="4"/>
  <c r="Q71" i="4"/>
  <c r="R71" i="4"/>
  <c r="S71" i="4"/>
  <c r="T71" i="4"/>
  <c r="U71" i="4"/>
  <c r="V71" i="4"/>
  <c r="W71" i="4"/>
  <c r="X71" i="4"/>
  <c r="Y71" i="4"/>
  <c r="Z71" i="4"/>
  <c r="AA71" i="4"/>
  <c r="AB71" i="4"/>
  <c r="AC71" i="4"/>
  <c r="AD71" i="4"/>
  <c r="AE71" i="4"/>
  <c r="AF71" i="4"/>
  <c r="AG71" i="4"/>
  <c r="AH71" i="4"/>
  <c r="AI71" i="4"/>
  <c r="AJ71" i="4"/>
  <c r="AK71" i="4"/>
  <c r="AL71" i="4"/>
  <c r="AM71" i="4"/>
  <c r="AN71" i="4"/>
  <c r="AO71" i="4"/>
  <c r="AP71" i="4"/>
  <c r="AQ71" i="4"/>
  <c r="AR71" i="4"/>
  <c r="AS71" i="4"/>
  <c r="AT71" i="4"/>
  <c r="AU71" i="4"/>
  <c r="AV71" i="4"/>
  <c r="AW71" i="4"/>
  <c r="AX71" i="4"/>
  <c r="AY71" i="4"/>
  <c r="AZ71" i="4"/>
  <c r="BA71" i="4"/>
  <c r="BB71" i="4"/>
  <c r="BC71" i="4"/>
  <c r="BD71" i="4"/>
  <c r="BE71" i="4"/>
  <c r="BF71" i="4"/>
  <c r="BG71" i="4"/>
  <c r="BH71" i="4"/>
  <c r="BI71" i="4"/>
  <c r="BJ71" i="4"/>
  <c r="BK71" i="4"/>
  <c r="BL71" i="4"/>
  <c r="BM71" i="4"/>
  <c r="BN71" i="4"/>
  <c r="BO71" i="4"/>
  <c r="BP71" i="4"/>
  <c r="BQ71" i="4"/>
  <c r="BR71" i="4"/>
  <c r="BS71" i="4"/>
  <c r="BT71" i="4"/>
  <c r="BU71" i="4"/>
  <c r="BV71" i="4"/>
  <c r="BW71" i="4"/>
  <c r="BX71" i="4"/>
  <c r="BY71" i="4"/>
  <c r="BZ71" i="4"/>
  <c r="CA71" i="4"/>
  <c r="CB71" i="4"/>
  <c r="CC71" i="4"/>
  <c r="CD71" i="4"/>
  <c r="CE71" i="4"/>
  <c r="CF71" i="4"/>
  <c r="CG71" i="4"/>
  <c r="CH71" i="4"/>
  <c r="CI71" i="4"/>
  <c r="P72" i="4"/>
  <c r="Q72" i="4"/>
  <c r="R72" i="4"/>
  <c r="S72" i="4"/>
  <c r="T72" i="4"/>
  <c r="U72" i="4"/>
  <c r="V72" i="4"/>
  <c r="W72" i="4"/>
  <c r="X72" i="4"/>
  <c r="Y72" i="4"/>
  <c r="Z72" i="4"/>
  <c r="AA72" i="4"/>
  <c r="AB72" i="4"/>
  <c r="AC72" i="4"/>
  <c r="AD72" i="4"/>
  <c r="AE72" i="4"/>
  <c r="AF72" i="4"/>
  <c r="AG72" i="4"/>
  <c r="AH72" i="4"/>
  <c r="AI72" i="4"/>
  <c r="AJ72" i="4"/>
  <c r="AK72" i="4"/>
  <c r="AL72" i="4"/>
  <c r="AM72" i="4"/>
  <c r="AN72" i="4"/>
  <c r="AO72" i="4"/>
  <c r="AP72" i="4"/>
  <c r="AQ72" i="4"/>
  <c r="AR72" i="4"/>
  <c r="AS72" i="4"/>
  <c r="AT72" i="4"/>
  <c r="AU72" i="4"/>
  <c r="AV72" i="4"/>
  <c r="AW72" i="4"/>
  <c r="AX72" i="4"/>
  <c r="AY72" i="4"/>
  <c r="AZ72" i="4"/>
  <c r="BA72" i="4"/>
  <c r="BB72" i="4"/>
  <c r="BC72" i="4"/>
  <c r="BD72" i="4"/>
  <c r="BE72" i="4"/>
  <c r="BF72" i="4"/>
  <c r="BG72" i="4"/>
  <c r="BH72" i="4"/>
  <c r="BI72" i="4"/>
  <c r="BJ72" i="4"/>
  <c r="BK72" i="4"/>
  <c r="BL72" i="4"/>
  <c r="BM72" i="4"/>
  <c r="BN72" i="4"/>
  <c r="BO72" i="4"/>
  <c r="BP72" i="4"/>
  <c r="BQ72" i="4"/>
  <c r="BR72" i="4"/>
  <c r="BS72" i="4"/>
  <c r="BT72" i="4"/>
  <c r="BU72" i="4"/>
  <c r="BV72" i="4"/>
  <c r="BW72" i="4"/>
  <c r="BX72" i="4"/>
  <c r="BY72" i="4"/>
  <c r="BZ72" i="4"/>
  <c r="CA72" i="4"/>
  <c r="CB72" i="4"/>
  <c r="CC72" i="4"/>
  <c r="CD72" i="4"/>
  <c r="CE72" i="4"/>
  <c r="CF72" i="4"/>
  <c r="CG72" i="4"/>
  <c r="CH72" i="4"/>
  <c r="CI72" i="4"/>
  <c r="P73" i="4"/>
  <c r="Q73" i="4"/>
  <c r="R73" i="4"/>
  <c r="S73" i="4"/>
  <c r="T73" i="4"/>
  <c r="U73" i="4"/>
  <c r="V73" i="4"/>
  <c r="W73" i="4"/>
  <c r="X73" i="4"/>
  <c r="Y73" i="4"/>
  <c r="Z73" i="4"/>
  <c r="AA73" i="4"/>
  <c r="AB73" i="4"/>
  <c r="AC73" i="4"/>
  <c r="AD73" i="4"/>
  <c r="AE73" i="4"/>
  <c r="AF73" i="4"/>
  <c r="AG73" i="4"/>
  <c r="AH73" i="4"/>
  <c r="AI73" i="4"/>
  <c r="AJ73" i="4"/>
  <c r="AK73" i="4"/>
  <c r="AL73" i="4"/>
  <c r="AM73" i="4"/>
  <c r="AN73" i="4"/>
  <c r="AO73" i="4"/>
  <c r="AP73" i="4"/>
  <c r="AQ73" i="4"/>
  <c r="AR73" i="4"/>
  <c r="AS73" i="4"/>
  <c r="AT73" i="4"/>
  <c r="AU73" i="4"/>
  <c r="AV73" i="4"/>
  <c r="AW73" i="4"/>
  <c r="AX73" i="4"/>
  <c r="AY73" i="4"/>
  <c r="AZ73" i="4"/>
  <c r="BA73" i="4"/>
  <c r="BB73" i="4"/>
  <c r="BC73" i="4"/>
  <c r="BD73" i="4"/>
  <c r="BE73" i="4"/>
  <c r="BF73" i="4"/>
  <c r="BG73" i="4"/>
  <c r="BH73" i="4"/>
  <c r="BI73" i="4"/>
  <c r="BJ73" i="4"/>
  <c r="BK73" i="4"/>
  <c r="BL73" i="4"/>
  <c r="BM73" i="4"/>
  <c r="BN73" i="4"/>
  <c r="BO73" i="4"/>
  <c r="BP73" i="4"/>
  <c r="BQ73" i="4"/>
  <c r="BR73" i="4"/>
  <c r="BS73" i="4"/>
  <c r="BT73" i="4"/>
  <c r="BU73" i="4"/>
  <c r="BV73" i="4"/>
  <c r="BW73" i="4"/>
  <c r="BX73" i="4"/>
  <c r="BY73" i="4"/>
  <c r="BZ73" i="4"/>
  <c r="CA73" i="4"/>
  <c r="CB73" i="4"/>
  <c r="CC73" i="4"/>
  <c r="CD73" i="4"/>
  <c r="CE73" i="4"/>
  <c r="CF73" i="4"/>
  <c r="CG73" i="4"/>
  <c r="CH73" i="4"/>
  <c r="CI73" i="4"/>
  <c r="P74" i="4"/>
  <c r="Q74" i="4"/>
  <c r="R74" i="4"/>
  <c r="S74" i="4"/>
  <c r="T74" i="4"/>
  <c r="U74" i="4"/>
  <c r="V74" i="4"/>
  <c r="W74" i="4"/>
  <c r="X74" i="4"/>
  <c r="Y74" i="4"/>
  <c r="Z74" i="4"/>
  <c r="AA74" i="4"/>
  <c r="AB74" i="4"/>
  <c r="AC74" i="4"/>
  <c r="AD74" i="4"/>
  <c r="AE74" i="4"/>
  <c r="AF74" i="4"/>
  <c r="AG74" i="4"/>
  <c r="AH74" i="4"/>
  <c r="AI74" i="4"/>
  <c r="AJ74" i="4"/>
  <c r="AK74" i="4"/>
  <c r="AL74" i="4"/>
  <c r="AM74" i="4"/>
  <c r="AN74" i="4"/>
  <c r="AO74" i="4"/>
  <c r="AP74" i="4"/>
  <c r="AQ74" i="4"/>
  <c r="AR74" i="4"/>
  <c r="AS74" i="4"/>
  <c r="AT74" i="4"/>
  <c r="AU74" i="4"/>
  <c r="AV74" i="4"/>
  <c r="AW74" i="4"/>
  <c r="AX74" i="4"/>
  <c r="AY74" i="4"/>
  <c r="AZ74" i="4"/>
  <c r="BA74" i="4"/>
  <c r="BB74" i="4"/>
  <c r="BC74" i="4"/>
  <c r="BD74" i="4"/>
  <c r="BE74" i="4"/>
  <c r="BF74" i="4"/>
  <c r="BG74" i="4"/>
  <c r="BH74" i="4"/>
  <c r="BI74" i="4"/>
  <c r="BJ74" i="4"/>
  <c r="BK74" i="4"/>
  <c r="BL74" i="4"/>
  <c r="BM74" i="4"/>
  <c r="BN74" i="4"/>
  <c r="BO74" i="4"/>
  <c r="BP74" i="4"/>
  <c r="BQ74" i="4"/>
  <c r="BR74" i="4"/>
  <c r="BS74" i="4"/>
  <c r="BT74" i="4"/>
  <c r="BU74" i="4"/>
  <c r="BV74" i="4"/>
  <c r="BW74" i="4"/>
  <c r="BX74" i="4"/>
  <c r="BY74" i="4"/>
  <c r="BZ74" i="4"/>
  <c r="CA74" i="4"/>
  <c r="CB74" i="4"/>
  <c r="CC74" i="4"/>
  <c r="CD74" i="4"/>
  <c r="CE74" i="4"/>
  <c r="CF74" i="4"/>
  <c r="CG74" i="4"/>
  <c r="CH74" i="4"/>
  <c r="CI74" i="4"/>
  <c r="P75" i="4"/>
  <c r="Q75" i="4"/>
  <c r="R75" i="4"/>
  <c r="S75" i="4"/>
  <c r="T75" i="4"/>
  <c r="U75" i="4"/>
  <c r="V75" i="4"/>
  <c r="W75" i="4"/>
  <c r="X75" i="4"/>
  <c r="Y75" i="4"/>
  <c r="Z75" i="4"/>
  <c r="AA75" i="4"/>
  <c r="AB75" i="4"/>
  <c r="AC75" i="4"/>
  <c r="AD75" i="4"/>
  <c r="AE75" i="4"/>
  <c r="AF75" i="4"/>
  <c r="AG75" i="4"/>
  <c r="AH75" i="4"/>
  <c r="AI75" i="4"/>
  <c r="AJ75" i="4"/>
  <c r="AK75" i="4"/>
  <c r="AL75" i="4"/>
  <c r="AM75" i="4"/>
  <c r="AN75" i="4"/>
  <c r="AO75" i="4"/>
  <c r="AP75" i="4"/>
  <c r="AQ75" i="4"/>
  <c r="AR75" i="4"/>
  <c r="AS75" i="4"/>
  <c r="AT75" i="4"/>
  <c r="AU75" i="4"/>
  <c r="AV75" i="4"/>
  <c r="AW75" i="4"/>
  <c r="AX75" i="4"/>
  <c r="AY75" i="4"/>
  <c r="AZ75" i="4"/>
  <c r="BA75" i="4"/>
  <c r="BB75" i="4"/>
  <c r="BC75" i="4"/>
  <c r="BD75" i="4"/>
  <c r="BE75" i="4"/>
  <c r="BF75" i="4"/>
  <c r="BG75" i="4"/>
  <c r="BH75" i="4"/>
  <c r="BI75" i="4"/>
  <c r="BJ75" i="4"/>
  <c r="BK75" i="4"/>
  <c r="BL75" i="4"/>
  <c r="BM75" i="4"/>
  <c r="BN75" i="4"/>
  <c r="BO75" i="4"/>
  <c r="BP75" i="4"/>
  <c r="BQ75" i="4"/>
  <c r="BR75" i="4"/>
  <c r="BS75" i="4"/>
  <c r="BT75" i="4"/>
  <c r="BU75" i="4"/>
  <c r="BV75" i="4"/>
  <c r="BW75" i="4"/>
  <c r="BX75" i="4"/>
  <c r="BY75" i="4"/>
  <c r="BZ75" i="4"/>
  <c r="CA75" i="4"/>
  <c r="CB75" i="4"/>
  <c r="CC75" i="4"/>
  <c r="CD75" i="4"/>
  <c r="CE75" i="4"/>
  <c r="CF75" i="4"/>
  <c r="CG75" i="4"/>
  <c r="CH75" i="4"/>
  <c r="CI75" i="4"/>
  <c r="P76" i="4"/>
  <c r="Q76" i="4"/>
  <c r="R76" i="4"/>
  <c r="S76" i="4"/>
  <c r="T76" i="4"/>
  <c r="U76" i="4"/>
  <c r="V76" i="4"/>
  <c r="W76" i="4"/>
  <c r="X76" i="4"/>
  <c r="Y76" i="4"/>
  <c r="Z76" i="4"/>
  <c r="AA76" i="4"/>
  <c r="AB76" i="4"/>
  <c r="AC76" i="4"/>
  <c r="AD76" i="4"/>
  <c r="AE76" i="4"/>
  <c r="AF76" i="4"/>
  <c r="AG76" i="4"/>
  <c r="AH76" i="4"/>
  <c r="AI76" i="4"/>
  <c r="AJ76" i="4"/>
  <c r="AK76" i="4"/>
  <c r="AL76" i="4"/>
  <c r="AM76" i="4"/>
  <c r="AN76" i="4"/>
  <c r="AO76" i="4"/>
  <c r="AP76" i="4"/>
  <c r="AQ76" i="4"/>
  <c r="AR76" i="4"/>
  <c r="AS76" i="4"/>
  <c r="AT76" i="4"/>
  <c r="AU76" i="4"/>
  <c r="AV76" i="4"/>
  <c r="AW76" i="4"/>
  <c r="AX76" i="4"/>
  <c r="AY76" i="4"/>
  <c r="AZ76" i="4"/>
  <c r="BA76" i="4"/>
  <c r="BB76" i="4"/>
  <c r="BC76" i="4"/>
  <c r="BD76" i="4"/>
  <c r="BE76" i="4"/>
  <c r="BF76" i="4"/>
  <c r="BG76" i="4"/>
  <c r="BH76" i="4"/>
  <c r="BI76" i="4"/>
  <c r="BJ76" i="4"/>
  <c r="BK76" i="4"/>
  <c r="BL76" i="4"/>
  <c r="BM76" i="4"/>
  <c r="BN76" i="4"/>
  <c r="BO76" i="4"/>
  <c r="BP76" i="4"/>
  <c r="BQ76" i="4"/>
  <c r="BR76" i="4"/>
  <c r="BS76" i="4"/>
  <c r="BT76" i="4"/>
  <c r="BU76" i="4"/>
  <c r="BV76" i="4"/>
  <c r="BW76" i="4"/>
  <c r="BX76" i="4"/>
  <c r="BY76" i="4"/>
  <c r="BZ76" i="4"/>
  <c r="CA76" i="4"/>
  <c r="CB76" i="4"/>
  <c r="CC76" i="4"/>
  <c r="CD76" i="4"/>
  <c r="CE76" i="4"/>
  <c r="CF76" i="4"/>
  <c r="CG76" i="4"/>
  <c r="CH76" i="4"/>
  <c r="CI76" i="4"/>
  <c r="P77" i="4"/>
  <c r="Q77" i="4"/>
  <c r="R77" i="4"/>
  <c r="S77" i="4"/>
  <c r="T77" i="4"/>
  <c r="U77" i="4"/>
  <c r="V77" i="4"/>
  <c r="W77" i="4"/>
  <c r="X77" i="4"/>
  <c r="Y77" i="4"/>
  <c r="Z77" i="4"/>
  <c r="AA77" i="4"/>
  <c r="AB77" i="4"/>
  <c r="AC77" i="4"/>
  <c r="AD77" i="4"/>
  <c r="AE77" i="4"/>
  <c r="AF77" i="4"/>
  <c r="AG77" i="4"/>
  <c r="AH77" i="4"/>
  <c r="AI77" i="4"/>
  <c r="AJ77" i="4"/>
  <c r="AK77" i="4"/>
  <c r="AL77" i="4"/>
  <c r="AM77" i="4"/>
  <c r="AN77" i="4"/>
  <c r="AO77" i="4"/>
  <c r="AP77" i="4"/>
  <c r="AQ77" i="4"/>
  <c r="AR77" i="4"/>
  <c r="AS77" i="4"/>
  <c r="AT77" i="4"/>
  <c r="AU77" i="4"/>
  <c r="AV77" i="4"/>
  <c r="AW77" i="4"/>
  <c r="AX77" i="4"/>
  <c r="AY77" i="4"/>
  <c r="AZ77" i="4"/>
  <c r="BA77" i="4"/>
  <c r="BB77" i="4"/>
  <c r="BC77" i="4"/>
  <c r="BD77" i="4"/>
  <c r="BE77" i="4"/>
  <c r="BF77" i="4"/>
  <c r="BG77" i="4"/>
  <c r="BH77" i="4"/>
  <c r="BI77" i="4"/>
  <c r="BJ77" i="4"/>
  <c r="BK77" i="4"/>
  <c r="BL77" i="4"/>
  <c r="BM77" i="4"/>
  <c r="BN77" i="4"/>
  <c r="BO77" i="4"/>
  <c r="BP77" i="4"/>
  <c r="BQ77" i="4"/>
  <c r="BR77" i="4"/>
  <c r="BS77" i="4"/>
  <c r="BT77" i="4"/>
  <c r="BU77" i="4"/>
  <c r="BV77" i="4"/>
  <c r="BW77" i="4"/>
  <c r="BX77" i="4"/>
  <c r="BY77" i="4"/>
  <c r="BZ77" i="4"/>
  <c r="CA77" i="4"/>
  <c r="CB77" i="4"/>
  <c r="CC77" i="4"/>
  <c r="CD77" i="4"/>
  <c r="CE77" i="4"/>
  <c r="CF77" i="4"/>
  <c r="CG77" i="4"/>
  <c r="CH77" i="4"/>
  <c r="CI77" i="4"/>
  <c r="P78" i="4"/>
  <c r="Q78" i="4"/>
  <c r="R78" i="4"/>
  <c r="S78" i="4"/>
  <c r="T78" i="4"/>
  <c r="U78" i="4"/>
  <c r="V78" i="4"/>
  <c r="W78" i="4"/>
  <c r="X78" i="4"/>
  <c r="Y78" i="4"/>
  <c r="Z78" i="4"/>
  <c r="AA78" i="4"/>
  <c r="AB78" i="4"/>
  <c r="AC78" i="4"/>
  <c r="AD78" i="4"/>
  <c r="AE78" i="4"/>
  <c r="AF78" i="4"/>
  <c r="AG78" i="4"/>
  <c r="AH78" i="4"/>
  <c r="AI78" i="4"/>
  <c r="AJ78" i="4"/>
  <c r="AK78" i="4"/>
  <c r="AL78" i="4"/>
  <c r="AM78" i="4"/>
  <c r="AN78" i="4"/>
  <c r="AO78" i="4"/>
  <c r="AP78" i="4"/>
  <c r="AQ78" i="4"/>
  <c r="AR78" i="4"/>
  <c r="AS78" i="4"/>
  <c r="AT78" i="4"/>
  <c r="AU78" i="4"/>
  <c r="AV78" i="4"/>
  <c r="AW78" i="4"/>
  <c r="AX78" i="4"/>
  <c r="AY78" i="4"/>
  <c r="AZ78" i="4"/>
  <c r="BA78" i="4"/>
  <c r="BB78" i="4"/>
  <c r="BC78" i="4"/>
  <c r="BD78" i="4"/>
  <c r="BE78" i="4"/>
  <c r="BF78" i="4"/>
  <c r="BG78" i="4"/>
  <c r="BH78" i="4"/>
  <c r="BI78" i="4"/>
  <c r="BJ78" i="4"/>
  <c r="BK78" i="4"/>
  <c r="BL78" i="4"/>
  <c r="BM78" i="4"/>
  <c r="BN78" i="4"/>
  <c r="BO78" i="4"/>
  <c r="BP78" i="4"/>
  <c r="BQ78" i="4"/>
  <c r="BR78" i="4"/>
  <c r="BS78" i="4"/>
  <c r="BT78" i="4"/>
  <c r="BU78" i="4"/>
  <c r="BV78" i="4"/>
  <c r="BW78" i="4"/>
  <c r="BX78" i="4"/>
  <c r="BY78" i="4"/>
  <c r="BZ78" i="4"/>
  <c r="CA78" i="4"/>
  <c r="CB78" i="4"/>
  <c r="CC78" i="4"/>
  <c r="CD78" i="4"/>
  <c r="CE78" i="4"/>
  <c r="CF78" i="4"/>
  <c r="CG78" i="4"/>
  <c r="CH78" i="4"/>
  <c r="CI78" i="4"/>
  <c r="P79" i="4"/>
  <c r="Q79" i="4"/>
  <c r="R79" i="4"/>
  <c r="S79" i="4"/>
  <c r="T79" i="4"/>
  <c r="U79" i="4"/>
  <c r="V79" i="4"/>
  <c r="W79" i="4"/>
  <c r="X79" i="4"/>
  <c r="Y79" i="4"/>
  <c r="Z79" i="4"/>
  <c r="AA79" i="4"/>
  <c r="AB79" i="4"/>
  <c r="AC79" i="4"/>
  <c r="AD79" i="4"/>
  <c r="AE79" i="4"/>
  <c r="AF79" i="4"/>
  <c r="AG79" i="4"/>
  <c r="AH79" i="4"/>
  <c r="AI79" i="4"/>
  <c r="AJ79" i="4"/>
  <c r="AK79" i="4"/>
  <c r="AL79" i="4"/>
  <c r="AM79" i="4"/>
  <c r="AN79" i="4"/>
  <c r="AO79" i="4"/>
  <c r="AP79" i="4"/>
  <c r="AQ79" i="4"/>
  <c r="AR79" i="4"/>
  <c r="AS79" i="4"/>
  <c r="AT79" i="4"/>
  <c r="AU79" i="4"/>
  <c r="AV79" i="4"/>
  <c r="AW79" i="4"/>
  <c r="AX79" i="4"/>
  <c r="AY79" i="4"/>
  <c r="AZ79" i="4"/>
  <c r="BA79" i="4"/>
  <c r="BB79" i="4"/>
  <c r="BC79" i="4"/>
  <c r="BD79" i="4"/>
  <c r="BE79" i="4"/>
  <c r="BF79" i="4"/>
  <c r="BG79" i="4"/>
  <c r="BH79" i="4"/>
  <c r="BI79" i="4"/>
  <c r="BJ79" i="4"/>
  <c r="BK79" i="4"/>
  <c r="BL79" i="4"/>
  <c r="BM79" i="4"/>
  <c r="BN79" i="4"/>
  <c r="BO79" i="4"/>
  <c r="BP79" i="4"/>
  <c r="BQ79" i="4"/>
  <c r="BR79" i="4"/>
  <c r="BS79" i="4"/>
  <c r="BT79" i="4"/>
  <c r="BU79" i="4"/>
  <c r="BV79" i="4"/>
  <c r="BW79" i="4"/>
  <c r="BX79" i="4"/>
  <c r="BY79" i="4"/>
  <c r="BZ79" i="4"/>
  <c r="CA79" i="4"/>
  <c r="CB79" i="4"/>
  <c r="CC79" i="4"/>
  <c r="CD79" i="4"/>
  <c r="CE79" i="4"/>
  <c r="CF79" i="4"/>
  <c r="CG79" i="4"/>
  <c r="CH79" i="4"/>
  <c r="CI79" i="4"/>
  <c r="P80" i="4"/>
  <c r="Q80" i="4"/>
  <c r="R80" i="4"/>
  <c r="S80" i="4"/>
  <c r="T80" i="4"/>
  <c r="U80" i="4"/>
  <c r="V80" i="4"/>
  <c r="W80" i="4"/>
  <c r="X80" i="4"/>
  <c r="Y80" i="4"/>
  <c r="Z80" i="4"/>
  <c r="AA80" i="4"/>
  <c r="AB80" i="4"/>
  <c r="AC80" i="4"/>
  <c r="AD80" i="4"/>
  <c r="AE80" i="4"/>
  <c r="AF80" i="4"/>
  <c r="AG80" i="4"/>
  <c r="AH80" i="4"/>
  <c r="AI80" i="4"/>
  <c r="AJ80" i="4"/>
  <c r="AK80" i="4"/>
  <c r="AL80" i="4"/>
  <c r="AM80" i="4"/>
  <c r="AN80" i="4"/>
  <c r="AO80" i="4"/>
  <c r="AP80" i="4"/>
  <c r="AQ80" i="4"/>
  <c r="AR80" i="4"/>
  <c r="AS80" i="4"/>
  <c r="AT80" i="4"/>
  <c r="AU80" i="4"/>
  <c r="AV80" i="4"/>
  <c r="AW80" i="4"/>
  <c r="AX80" i="4"/>
  <c r="AY80" i="4"/>
  <c r="AZ80" i="4"/>
  <c r="BA80" i="4"/>
  <c r="BB80" i="4"/>
  <c r="BC80" i="4"/>
  <c r="BD80" i="4"/>
  <c r="BE80" i="4"/>
  <c r="BF80" i="4"/>
  <c r="BG80" i="4"/>
  <c r="BH80" i="4"/>
  <c r="BI80" i="4"/>
  <c r="BJ80" i="4"/>
  <c r="BK80" i="4"/>
  <c r="BL80" i="4"/>
  <c r="BM80" i="4"/>
  <c r="BN80" i="4"/>
  <c r="BO80" i="4"/>
  <c r="BP80" i="4"/>
  <c r="BQ80" i="4"/>
  <c r="BR80" i="4"/>
  <c r="BS80" i="4"/>
  <c r="BT80" i="4"/>
  <c r="BU80" i="4"/>
  <c r="BV80" i="4"/>
  <c r="BW80" i="4"/>
  <c r="BX80" i="4"/>
  <c r="BY80" i="4"/>
  <c r="BZ80" i="4"/>
  <c r="CA80" i="4"/>
  <c r="CB80" i="4"/>
  <c r="CC80" i="4"/>
  <c r="CD80" i="4"/>
  <c r="CE80" i="4"/>
  <c r="CF80" i="4"/>
  <c r="CG80" i="4"/>
  <c r="CH80" i="4"/>
  <c r="CI80" i="4"/>
  <c r="P81" i="4"/>
  <c r="Q81" i="4"/>
  <c r="R81" i="4"/>
  <c r="S81" i="4"/>
  <c r="T81" i="4"/>
  <c r="U81" i="4"/>
  <c r="V81" i="4"/>
  <c r="W81" i="4"/>
  <c r="X81" i="4"/>
  <c r="Y81" i="4"/>
  <c r="Z81" i="4"/>
  <c r="AA81" i="4"/>
  <c r="AB81" i="4"/>
  <c r="AC81" i="4"/>
  <c r="AD81" i="4"/>
  <c r="AE81" i="4"/>
  <c r="AF81" i="4"/>
  <c r="AG81" i="4"/>
  <c r="AH81" i="4"/>
  <c r="AI81" i="4"/>
  <c r="AJ81" i="4"/>
  <c r="AK81" i="4"/>
  <c r="AL81" i="4"/>
  <c r="AM81" i="4"/>
  <c r="AN81" i="4"/>
  <c r="AO81" i="4"/>
  <c r="AP81" i="4"/>
  <c r="AQ81" i="4"/>
  <c r="AR81" i="4"/>
  <c r="AS81" i="4"/>
  <c r="AT81" i="4"/>
  <c r="AU81" i="4"/>
  <c r="AV81" i="4"/>
  <c r="AW81" i="4"/>
  <c r="AX81" i="4"/>
  <c r="AY81" i="4"/>
  <c r="AZ81" i="4"/>
  <c r="BA81" i="4"/>
  <c r="BB81" i="4"/>
  <c r="BC81" i="4"/>
  <c r="BD81" i="4"/>
  <c r="BE81" i="4"/>
  <c r="BF81" i="4"/>
  <c r="BG81" i="4"/>
  <c r="BH81" i="4"/>
  <c r="BI81" i="4"/>
  <c r="BJ81" i="4"/>
  <c r="BK81" i="4"/>
  <c r="BL81" i="4"/>
  <c r="BM81" i="4"/>
  <c r="BN81" i="4"/>
  <c r="BO81" i="4"/>
  <c r="BP81" i="4"/>
  <c r="BQ81" i="4"/>
  <c r="BR81" i="4"/>
  <c r="BS81" i="4"/>
  <c r="BT81" i="4"/>
  <c r="BU81" i="4"/>
  <c r="BV81" i="4"/>
  <c r="BW81" i="4"/>
  <c r="BX81" i="4"/>
  <c r="BY81" i="4"/>
  <c r="BZ81" i="4"/>
  <c r="CA81" i="4"/>
  <c r="CB81" i="4"/>
  <c r="CC81" i="4"/>
  <c r="CD81" i="4"/>
  <c r="CE81" i="4"/>
  <c r="CF81" i="4"/>
  <c r="CG81" i="4"/>
  <c r="CH81" i="4"/>
  <c r="CI81" i="4"/>
  <c r="P82" i="4"/>
  <c r="Q82" i="4"/>
  <c r="R82" i="4"/>
  <c r="S82" i="4"/>
  <c r="T82" i="4"/>
  <c r="U82" i="4"/>
  <c r="V82" i="4"/>
  <c r="W82" i="4"/>
  <c r="X82" i="4"/>
  <c r="Y82" i="4"/>
  <c r="Z82" i="4"/>
  <c r="AA82" i="4"/>
  <c r="AB82" i="4"/>
  <c r="AC82" i="4"/>
  <c r="AD82" i="4"/>
  <c r="AE82" i="4"/>
  <c r="AF82" i="4"/>
  <c r="AG82" i="4"/>
  <c r="AH82" i="4"/>
  <c r="AI82" i="4"/>
  <c r="AJ82" i="4"/>
  <c r="AK82" i="4"/>
  <c r="AL82" i="4"/>
  <c r="AM82" i="4"/>
  <c r="AN82" i="4"/>
  <c r="AO82" i="4"/>
  <c r="AP82" i="4"/>
  <c r="AQ82" i="4"/>
  <c r="AR82" i="4"/>
  <c r="AS82" i="4"/>
  <c r="AT82" i="4"/>
  <c r="AU82" i="4"/>
  <c r="AV82" i="4"/>
  <c r="AW82" i="4"/>
  <c r="AX82" i="4"/>
  <c r="AY82" i="4"/>
  <c r="AZ82" i="4"/>
  <c r="BA82" i="4"/>
  <c r="BB82" i="4"/>
  <c r="BC82" i="4"/>
  <c r="BD82" i="4"/>
  <c r="BE82" i="4"/>
  <c r="BF82" i="4"/>
  <c r="BG82" i="4"/>
  <c r="BH82" i="4"/>
  <c r="BI82" i="4"/>
  <c r="BJ82" i="4"/>
  <c r="BK82" i="4"/>
  <c r="BL82" i="4"/>
  <c r="BM82" i="4"/>
  <c r="BN82" i="4"/>
  <c r="BO82" i="4"/>
  <c r="BP82" i="4"/>
  <c r="BQ82" i="4"/>
  <c r="BR82" i="4"/>
  <c r="BS82" i="4"/>
  <c r="BT82" i="4"/>
  <c r="BU82" i="4"/>
  <c r="BV82" i="4"/>
  <c r="BW82" i="4"/>
  <c r="BX82" i="4"/>
  <c r="BY82" i="4"/>
  <c r="BZ82" i="4"/>
  <c r="CA82" i="4"/>
  <c r="CB82" i="4"/>
  <c r="CC82" i="4"/>
  <c r="CD82" i="4"/>
  <c r="CE82" i="4"/>
  <c r="CF82" i="4"/>
  <c r="CG82" i="4"/>
  <c r="CH82" i="4"/>
  <c r="CI82" i="4"/>
  <c r="P83" i="4"/>
  <c r="Q83" i="4"/>
  <c r="R83" i="4"/>
  <c r="S83" i="4"/>
  <c r="T83" i="4"/>
  <c r="U83" i="4"/>
  <c r="V83" i="4"/>
  <c r="W83" i="4"/>
  <c r="X83" i="4"/>
  <c r="Y83" i="4"/>
  <c r="Z83" i="4"/>
  <c r="AA83" i="4"/>
  <c r="AB83" i="4"/>
  <c r="AC83" i="4"/>
  <c r="AD83" i="4"/>
  <c r="AE83" i="4"/>
  <c r="AF83" i="4"/>
  <c r="AG83" i="4"/>
  <c r="AH83" i="4"/>
  <c r="AI83" i="4"/>
  <c r="AJ83" i="4"/>
  <c r="AK83" i="4"/>
  <c r="AL83" i="4"/>
  <c r="AM83" i="4"/>
  <c r="AN83" i="4"/>
  <c r="AO83" i="4"/>
  <c r="AP83" i="4"/>
  <c r="AQ83" i="4"/>
  <c r="AR83" i="4"/>
  <c r="AS83" i="4"/>
  <c r="AT83" i="4"/>
  <c r="AU83" i="4"/>
  <c r="AV83" i="4"/>
  <c r="AW83" i="4"/>
  <c r="AX83" i="4"/>
  <c r="AY83" i="4"/>
  <c r="AZ83" i="4"/>
  <c r="BA83" i="4"/>
  <c r="BB83" i="4"/>
  <c r="BC83" i="4"/>
  <c r="BD83" i="4"/>
  <c r="BE83" i="4"/>
  <c r="BF83" i="4"/>
  <c r="BG83" i="4"/>
  <c r="BH83" i="4"/>
  <c r="BI83" i="4"/>
  <c r="BJ83" i="4"/>
  <c r="BK83" i="4"/>
  <c r="BL83" i="4"/>
  <c r="BM83" i="4"/>
  <c r="BN83" i="4"/>
  <c r="BO83" i="4"/>
  <c r="BP83" i="4"/>
  <c r="BQ83" i="4"/>
  <c r="BR83" i="4"/>
  <c r="BS83" i="4"/>
  <c r="BT83" i="4"/>
  <c r="BU83" i="4"/>
  <c r="BV83" i="4"/>
  <c r="BW83" i="4"/>
  <c r="BX83" i="4"/>
  <c r="BY83" i="4"/>
  <c r="BZ83" i="4"/>
  <c r="CA83" i="4"/>
  <c r="CB83" i="4"/>
  <c r="CC83" i="4"/>
  <c r="CD83" i="4"/>
  <c r="CE83" i="4"/>
  <c r="CF83" i="4"/>
  <c r="CG83" i="4"/>
  <c r="CH83" i="4"/>
  <c r="CI83" i="4"/>
  <c r="P84" i="4"/>
  <c r="Q84" i="4"/>
  <c r="R84" i="4"/>
  <c r="S84" i="4"/>
  <c r="T84" i="4"/>
  <c r="U84" i="4"/>
  <c r="V84" i="4"/>
  <c r="W84" i="4"/>
  <c r="X84" i="4"/>
  <c r="Y84" i="4"/>
  <c r="Z84" i="4"/>
  <c r="AA84" i="4"/>
  <c r="AB84" i="4"/>
  <c r="AC84" i="4"/>
  <c r="AD84" i="4"/>
  <c r="AE84" i="4"/>
  <c r="AF84" i="4"/>
  <c r="AG84" i="4"/>
  <c r="AH84" i="4"/>
  <c r="AI84" i="4"/>
  <c r="AJ84" i="4"/>
  <c r="AK84" i="4"/>
  <c r="AL84" i="4"/>
  <c r="AM84" i="4"/>
  <c r="AN84" i="4"/>
  <c r="AO84" i="4"/>
  <c r="AP84" i="4"/>
  <c r="AQ84" i="4"/>
  <c r="AR84" i="4"/>
  <c r="AS84" i="4"/>
  <c r="AT84" i="4"/>
  <c r="AU84" i="4"/>
  <c r="AV84" i="4"/>
  <c r="AW84" i="4"/>
  <c r="AX84" i="4"/>
  <c r="AY84" i="4"/>
  <c r="AZ84" i="4"/>
  <c r="BA84" i="4"/>
  <c r="BB84" i="4"/>
  <c r="BC84" i="4"/>
  <c r="BD84" i="4"/>
  <c r="BE84" i="4"/>
  <c r="BF84" i="4"/>
  <c r="BG84" i="4"/>
  <c r="BH84" i="4"/>
  <c r="BI84" i="4"/>
  <c r="BJ84" i="4"/>
  <c r="BK84" i="4"/>
  <c r="BL84" i="4"/>
  <c r="BM84" i="4"/>
  <c r="BN84" i="4"/>
  <c r="BO84" i="4"/>
  <c r="BP84" i="4"/>
  <c r="BQ84" i="4"/>
  <c r="BR84" i="4"/>
  <c r="BS84" i="4"/>
  <c r="BT84" i="4"/>
  <c r="BU84" i="4"/>
  <c r="BV84" i="4"/>
  <c r="BW84" i="4"/>
  <c r="BX84" i="4"/>
  <c r="BY84" i="4"/>
  <c r="BZ84" i="4"/>
  <c r="CA84" i="4"/>
  <c r="CB84" i="4"/>
  <c r="CC84" i="4"/>
  <c r="CD84" i="4"/>
  <c r="CE84" i="4"/>
  <c r="CF84" i="4"/>
  <c r="CG84" i="4"/>
  <c r="CH84" i="4"/>
  <c r="CI84" i="4"/>
  <c r="P85" i="4"/>
  <c r="Q85" i="4"/>
  <c r="R85" i="4"/>
  <c r="S85" i="4"/>
  <c r="T85" i="4"/>
  <c r="U85" i="4"/>
  <c r="V85" i="4"/>
  <c r="W85" i="4"/>
  <c r="X85" i="4"/>
  <c r="Y85" i="4"/>
  <c r="Z85" i="4"/>
  <c r="AA85" i="4"/>
  <c r="AB85" i="4"/>
  <c r="AC85" i="4"/>
  <c r="AD85" i="4"/>
  <c r="AE85" i="4"/>
  <c r="AF85" i="4"/>
  <c r="AG85" i="4"/>
  <c r="AH85" i="4"/>
  <c r="AI85" i="4"/>
  <c r="AJ85" i="4"/>
  <c r="AK85" i="4"/>
  <c r="AL85" i="4"/>
  <c r="AM85" i="4"/>
  <c r="AN85" i="4"/>
  <c r="AO85" i="4"/>
  <c r="AP85" i="4"/>
  <c r="AQ85" i="4"/>
  <c r="AR85" i="4"/>
  <c r="AS85" i="4"/>
  <c r="AT85" i="4"/>
  <c r="AU85" i="4"/>
  <c r="AV85" i="4"/>
  <c r="AW85" i="4"/>
  <c r="AX85" i="4"/>
  <c r="AY85" i="4"/>
  <c r="AZ85" i="4"/>
  <c r="BA85" i="4"/>
  <c r="BB85" i="4"/>
  <c r="BC85" i="4"/>
  <c r="BD85" i="4"/>
  <c r="BE85" i="4"/>
  <c r="BF85" i="4"/>
  <c r="BG85" i="4"/>
  <c r="BH85" i="4"/>
  <c r="BI85" i="4"/>
  <c r="BJ85" i="4"/>
  <c r="BK85" i="4"/>
  <c r="BL85" i="4"/>
  <c r="BM85" i="4"/>
  <c r="BN85" i="4"/>
  <c r="BO85" i="4"/>
  <c r="BP85" i="4"/>
  <c r="BQ85" i="4"/>
  <c r="BR85" i="4"/>
  <c r="BS85" i="4"/>
  <c r="BT85" i="4"/>
  <c r="BU85" i="4"/>
  <c r="BV85" i="4"/>
  <c r="BW85" i="4"/>
  <c r="BX85" i="4"/>
  <c r="BY85" i="4"/>
  <c r="BZ85" i="4"/>
  <c r="CA85" i="4"/>
  <c r="CB85" i="4"/>
  <c r="CC85" i="4"/>
  <c r="CD85" i="4"/>
  <c r="CE85" i="4"/>
  <c r="CF85" i="4"/>
  <c r="CG85" i="4"/>
  <c r="CH85" i="4"/>
  <c r="CI85" i="4"/>
  <c r="P86" i="4"/>
  <c r="Q86" i="4"/>
  <c r="R86" i="4"/>
  <c r="S86" i="4"/>
  <c r="T86" i="4"/>
  <c r="U86" i="4"/>
  <c r="V86" i="4"/>
  <c r="W86" i="4"/>
  <c r="X86" i="4"/>
  <c r="Y86" i="4"/>
  <c r="Z86" i="4"/>
  <c r="AA86" i="4"/>
  <c r="AB86" i="4"/>
  <c r="AC86" i="4"/>
  <c r="AD86" i="4"/>
  <c r="AE86" i="4"/>
  <c r="AF86" i="4"/>
  <c r="AG86" i="4"/>
  <c r="AH86" i="4"/>
  <c r="AI86" i="4"/>
  <c r="AJ86" i="4"/>
  <c r="AK86" i="4"/>
  <c r="AL86" i="4"/>
  <c r="AM86" i="4"/>
  <c r="AN86" i="4"/>
  <c r="AO86" i="4"/>
  <c r="AP86" i="4"/>
  <c r="AQ86" i="4"/>
  <c r="AR86" i="4"/>
  <c r="AS86" i="4"/>
  <c r="AT86" i="4"/>
  <c r="AU86" i="4"/>
  <c r="AV86" i="4"/>
  <c r="AW86" i="4"/>
  <c r="AX86" i="4"/>
  <c r="AY86" i="4"/>
  <c r="AZ86" i="4"/>
  <c r="BA86" i="4"/>
  <c r="BB86" i="4"/>
  <c r="BC86" i="4"/>
  <c r="BD86" i="4"/>
  <c r="BE86" i="4"/>
  <c r="BF86" i="4"/>
  <c r="BG86" i="4"/>
  <c r="BH86" i="4"/>
  <c r="BI86" i="4"/>
  <c r="BJ86" i="4"/>
  <c r="BK86" i="4"/>
  <c r="BL86" i="4"/>
  <c r="BM86" i="4"/>
  <c r="BN86" i="4"/>
  <c r="BO86" i="4"/>
  <c r="BP86" i="4"/>
  <c r="BQ86" i="4"/>
  <c r="BR86" i="4"/>
  <c r="BS86" i="4"/>
  <c r="BT86" i="4"/>
  <c r="BU86" i="4"/>
  <c r="BV86" i="4"/>
  <c r="BW86" i="4"/>
  <c r="BX86" i="4"/>
  <c r="BY86" i="4"/>
  <c r="BZ86" i="4"/>
  <c r="CA86" i="4"/>
  <c r="CB86" i="4"/>
  <c r="CC86" i="4"/>
  <c r="CD86" i="4"/>
  <c r="CE86" i="4"/>
  <c r="CF86" i="4"/>
  <c r="CG86" i="4"/>
  <c r="CH86" i="4"/>
  <c r="CI86" i="4"/>
  <c r="P87" i="4"/>
  <c r="Q87" i="4"/>
  <c r="R87" i="4"/>
  <c r="S87" i="4"/>
  <c r="T87" i="4"/>
  <c r="U87" i="4"/>
  <c r="V87" i="4"/>
  <c r="W87" i="4"/>
  <c r="X87" i="4"/>
  <c r="Y87" i="4"/>
  <c r="Z87" i="4"/>
  <c r="AA87" i="4"/>
  <c r="AB87" i="4"/>
  <c r="AC87" i="4"/>
  <c r="AD87" i="4"/>
  <c r="AE87" i="4"/>
  <c r="AF87" i="4"/>
  <c r="AG87" i="4"/>
  <c r="AH87" i="4"/>
  <c r="AI87" i="4"/>
  <c r="AJ87" i="4"/>
  <c r="AK87" i="4"/>
  <c r="AL87" i="4"/>
  <c r="AM87" i="4"/>
  <c r="AN87" i="4"/>
  <c r="AO87" i="4"/>
  <c r="AP87" i="4"/>
  <c r="AQ87" i="4"/>
  <c r="AR87" i="4"/>
  <c r="AS87" i="4"/>
  <c r="AT87" i="4"/>
  <c r="AU87" i="4"/>
  <c r="AV87" i="4"/>
  <c r="AW87" i="4"/>
  <c r="AX87" i="4"/>
  <c r="AY87" i="4"/>
  <c r="AZ87" i="4"/>
  <c r="BA87" i="4"/>
  <c r="BB87" i="4"/>
  <c r="BC87" i="4"/>
  <c r="BD87" i="4"/>
  <c r="BE87" i="4"/>
  <c r="BF87" i="4"/>
  <c r="BG87" i="4"/>
  <c r="BH87" i="4"/>
  <c r="BI87" i="4"/>
  <c r="BJ87" i="4"/>
  <c r="BK87" i="4"/>
  <c r="BL87" i="4"/>
  <c r="BM87" i="4"/>
  <c r="BN87" i="4"/>
  <c r="BO87" i="4"/>
  <c r="BP87" i="4"/>
  <c r="BQ87" i="4"/>
  <c r="BR87" i="4"/>
  <c r="BS87" i="4"/>
  <c r="BT87" i="4"/>
  <c r="BU87" i="4"/>
  <c r="BV87" i="4"/>
  <c r="BW87" i="4"/>
  <c r="BX87" i="4"/>
  <c r="BY87" i="4"/>
  <c r="BZ87" i="4"/>
  <c r="CA87" i="4"/>
  <c r="CB87" i="4"/>
  <c r="CC87" i="4"/>
  <c r="CD87" i="4"/>
  <c r="CE87" i="4"/>
  <c r="CF87" i="4"/>
  <c r="CG87" i="4"/>
  <c r="CH87" i="4"/>
  <c r="CI87" i="4"/>
  <c r="P88" i="4"/>
  <c r="Q88" i="4"/>
  <c r="R88" i="4"/>
  <c r="S88" i="4"/>
  <c r="T88" i="4"/>
  <c r="U88" i="4"/>
  <c r="V88" i="4"/>
  <c r="W88" i="4"/>
  <c r="X88" i="4"/>
  <c r="Y88" i="4"/>
  <c r="Z88" i="4"/>
  <c r="AA88" i="4"/>
  <c r="AB88" i="4"/>
  <c r="AC88" i="4"/>
  <c r="AD88" i="4"/>
  <c r="AE88" i="4"/>
  <c r="AF88" i="4"/>
  <c r="AG88" i="4"/>
  <c r="AH88" i="4"/>
  <c r="AI88" i="4"/>
  <c r="AJ88" i="4"/>
  <c r="AK88" i="4"/>
  <c r="AL88" i="4"/>
  <c r="AM88" i="4"/>
  <c r="AN88" i="4"/>
  <c r="AO88" i="4"/>
  <c r="AP88" i="4"/>
  <c r="AQ88" i="4"/>
  <c r="AR88" i="4"/>
  <c r="AS88" i="4"/>
  <c r="AT88" i="4"/>
  <c r="AU88" i="4"/>
  <c r="AV88" i="4"/>
  <c r="AW88" i="4"/>
  <c r="AX88" i="4"/>
  <c r="AY88" i="4"/>
  <c r="AZ88" i="4"/>
  <c r="BA88" i="4"/>
  <c r="BB88" i="4"/>
  <c r="BC88" i="4"/>
  <c r="BD88" i="4"/>
  <c r="BE88" i="4"/>
  <c r="BF88" i="4"/>
  <c r="BG88" i="4"/>
  <c r="BH88" i="4"/>
  <c r="BI88" i="4"/>
  <c r="BJ88" i="4"/>
  <c r="BK88" i="4"/>
  <c r="BL88" i="4"/>
  <c r="BM88" i="4"/>
  <c r="BN88" i="4"/>
  <c r="BO88" i="4"/>
  <c r="BP88" i="4"/>
  <c r="BQ88" i="4"/>
  <c r="BR88" i="4"/>
  <c r="BS88" i="4"/>
  <c r="BT88" i="4"/>
  <c r="BU88" i="4"/>
  <c r="BV88" i="4"/>
  <c r="BW88" i="4"/>
  <c r="BX88" i="4"/>
  <c r="BY88" i="4"/>
  <c r="BZ88" i="4"/>
  <c r="CA88" i="4"/>
  <c r="CB88" i="4"/>
  <c r="CC88" i="4"/>
  <c r="CD88" i="4"/>
  <c r="CE88" i="4"/>
  <c r="CF88" i="4"/>
  <c r="CG88" i="4"/>
  <c r="CH88" i="4"/>
  <c r="CI88" i="4"/>
  <c r="P89" i="4"/>
  <c r="Q89" i="4"/>
  <c r="R89" i="4"/>
  <c r="S89" i="4"/>
  <c r="T89" i="4"/>
  <c r="U89" i="4"/>
  <c r="V89" i="4"/>
  <c r="W89" i="4"/>
  <c r="X89" i="4"/>
  <c r="Y89" i="4"/>
  <c r="Z89" i="4"/>
  <c r="AA89" i="4"/>
  <c r="AB89" i="4"/>
  <c r="AC89" i="4"/>
  <c r="AD89" i="4"/>
  <c r="AE89" i="4"/>
  <c r="AF89" i="4"/>
  <c r="AG89" i="4"/>
  <c r="AH89" i="4"/>
  <c r="AI89" i="4"/>
  <c r="AJ89" i="4"/>
  <c r="AK89" i="4"/>
  <c r="AL89" i="4"/>
  <c r="AM89" i="4"/>
  <c r="AN89" i="4"/>
  <c r="AO89" i="4"/>
  <c r="AP89" i="4"/>
  <c r="AQ89" i="4"/>
  <c r="AR89" i="4"/>
  <c r="AS89" i="4"/>
  <c r="AT89" i="4"/>
  <c r="AU89" i="4"/>
  <c r="AV89" i="4"/>
  <c r="AW89" i="4"/>
  <c r="AX89" i="4"/>
  <c r="AY89" i="4"/>
  <c r="AZ89" i="4"/>
  <c r="BA89" i="4"/>
  <c r="BB89" i="4"/>
  <c r="BC89" i="4"/>
  <c r="BD89" i="4"/>
  <c r="BE89" i="4"/>
  <c r="BF89" i="4"/>
  <c r="BG89" i="4"/>
  <c r="BH89" i="4"/>
  <c r="BI89" i="4"/>
  <c r="BJ89" i="4"/>
  <c r="BK89" i="4"/>
  <c r="BL89" i="4"/>
  <c r="BM89" i="4"/>
  <c r="BN89" i="4"/>
  <c r="BO89" i="4"/>
  <c r="BP89" i="4"/>
  <c r="BQ89" i="4"/>
  <c r="BR89" i="4"/>
  <c r="BS89" i="4"/>
  <c r="BT89" i="4"/>
  <c r="BU89" i="4"/>
  <c r="BV89" i="4"/>
  <c r="BW89" i="4"/>
  <c r="BX89" i="4"/>
  <c r="BY89" i="4"/>
  <c r="BZ89" i="4"/>
  <c r="CA89" i="4"/>
  <c r="CB89" i="4"/>
  <c r="CC89" i="4"/>
  <c r="CD89" i="4"/>
  <c r="CE89" i="4"/>
  <c r="CF89" i="4"/>
  <c r="CG89" i="4"/>
  <c r="CH89" i="4"/>
  <c r="CI89" i="4"/>
  <c r="P90" i="4"/>
  <c r="Q90" i="4"/>
  <c r="R90" i="4"/>
  <c r="S90" i="4"/>
  <c r="T90" i="4"/>
  <c r="U90" i="4"/>
  <c r="V90" i="4"/>
  <c r="W90" i="4"/>
  <c r="X90" i="4"/>
  <c r="Y90" i="4"/>
  <c r="Z90" i="4"/>
  <c r="AA90" i="4"/>
  <c r="AB90" i="4"/>
  <c r="AC90" i="4"/>
  <c r="AD90" i="4"/>
  <c r="AE90" i="4"/>
  <c r="AF90" i="4"/>
  <c r="AG90" i="4"/>
  <c r="AH90" i="4"/>
  <c r="AI90" i="4"/>
  <c r="AJ90" i="4"/>
  <c r="AK90" i="4"/>
  <c r="AL90" i="4"/>
  <c r="AM90" i="4"/>
  <c r="AN90" i="4"/>
  <c r="AO90" i="4"/>
  <c r="AP90" i="4"/>
  <c r="AQ90" i="4"/>
  <c r="AR90" i="4"/>
  <c r="AS90" i="4"/>
  <c r="AT90" i="4"/>
  <c r="AU90" i="4"/>
  <c r="AV90" i="4"/>
  <c r="AW90" i="4"/>
  <c r="AX90" i="4"/>
  <c r="AY90" i="4"/>
  <c r="AZ90" i="4"/>
  <c r="BA90" i="4"/>
  <c r="BB90" i="4"/>
  <c r="BC90" i="4"/>
  <c r="BD90" i="4"/>
  <c r="BE90" i="4"/>
  <c r="BF90" i="4"/>
  <c r="BG90" i="4"/>
  <c r="BH90" i="4"/>
  <c r="BI90" i="4"/>
  <c r="BJ90" i="4"/>
  <c r="BK90" i="4"/>
  <c r="BL90" i="4"/>
  <c r="BM90" i="4"/>
  <c r="BN90" i="4"/>
  <c r="BO90" i="4"/>
  <c r="BP90" i="4"/>
  <c r="BQ90" i="4"/>
  <c r="BR90" i="4"/>
  <c r="BS90" i="4"/>
  <c r="BT90" i="4"/>
  <c r="BU90" i="4"/>
  <c r="BV90" i="4"/>
  <c r="BW90" i="4"/>
  <c r="BX90" i="4"/>
  <c r="BY90" i="4"/>
  <c r="BZ90" i="4"/>
  <c r="CA90" i="4"/>
  <c r="CB90" i="4"/>
  <c r="CC90" i="4"/>
  <c r="CD90" i="4"/>
  <c r="CE90" i="4"/>
  <c r="CF90" i="4"/>
  <c r="CG90" i="4"/>
  <c r="CH90" i="4"/>
  <c r="CI90" i="4"/>
  <c r="P91" i="4"/>
  <c r="Q91" i="4"/>
  <c r="R91" i="4"/>
  <c r="S91" i="4"/>
  <c r="T91" i="4"/>
  <c r="U91" i="4"/>
  <c r="V91" i="4"/>
  <c r="W91" i="4"/>
  <c r="X91" i="4"/>
  <c r="Y91" i="4"/>
  <c r="Z91" i="4"/>
  <c r="AA91" i="4"/>
  <c r="AB91" i="4"/>
  <c r="AC91" i="4"/>
  <c r="AD91" i="4"/>
  <c r="AE91" i="4"/>
  <c r="AF91" i="4"/>
  <c r="AG91" i="4"/>
  <c r="AH91" i="4"/>
  <c r="AI91" i="4"/>
  <c r="AJ91" i="4"/>
  <c r="AK91" i="4"/>
  <c r="AL91" i="4"/>
  <c r="AM91" i="4"/>
  <c r="AN91" i="4"/>
  <c r="AO91" i="4"/>
  <c r="AP91" i="4"/>
  <c r="AQ91" i="4"/>
  <c r="AR91" i="4"/>
  <c r="AS91" i="4"/>
  <c r="AT91" i="4"/>
  <c r="AU91" i="4"/>
  <c r="AV91" i="4"/>
  <c r="AW91" i="4"/>
  <c r="AX91" i="4"/>
  <c r="AY91" i="4"/>
  <c r="AZ91" i="4"/>
  <c r="BA91" i="4"/>
  <c r="BB91" i="4"/>
  <c r="BC91" i="4"/>
  <c r="BD91" i="4"/>
  <c r="BE91" i="4"/>
  <c r="BF91" i="4"/>
  <c r="BG91" i="4"/>
  <c r="BH91" i="4"/>
  <c r="BI91" i="4"/>
  <c r="BJ91" i="4"/>
  <c r="BK91" i="4"/>
  <c r="BL91" i="4"/>
  <c r="BM91" i="4"/>
  <c r="BN91" i="4"/>
  <c r="BO91" i="4"/>
  <c r="BP91" i="4"/>
  <c r="BQ91" i="4"/>
  <c r="BR91" i="4"/>
  <c r="BS91" i="4"/>
  <c r="BT91" i="4"/>
  <c r="BU91" i="4"/>
  <c r="BV91" i="4"/>
  <c r="BW91" i="4"/>
  <c r="BX91" i="4"/>
  <c r="BY91" i="4"/>
  <c r="BZ91" i="4"/>
  <c r="CA91" i="4"/>
  <c r="CB91" i="4"/>
  <c r="CC91" i="4"/>
  <c r="CD91" i="4"/>
  <c r="CE91" i="4"/>
  <c r="CF91" i="4"/>
  <c r="CG91" i="4"/>
  <c r="CH91" i="4"/>
  <c r="CI91" i="4"/>
  <c r="P92" i="4"/>
  <c r="Q92" i="4"/>
  <c r="R92" i="4"/>
  <c r="S92" i="4"/>
  <c r="T92" i="4"/>
  <c r="U92" i="4"/>
  <c r="V92" i="4"/>
  <c r="W92" i="4"/>
  <c r="X92" i="4"/>
  <c r="Y92" i="4"/>
  <c r="Z92" i="4"/>
  <c r="AA92" i="4"/>
  <c r="AB92" i="4"/>
  <c r="AC92" i="4"/>
  <c r="AD92" i="4"/>
  <c r="AE92" i="4"/>
  <c r="AF92" i="4"/>
  <c r="AG92" i="4"/>
  <c r="AH92" i="4"/>
  <c r="AI92" i="4"/>
  <c r="AJ92" i="4"/>
  <c r="AK92" i="4"/>
  <c r="AL92" i="4"/>
  <c r="AM92" i="4"/>
  <c r="AN92" i="4"/>
  <c r="AO92" i="4"/>
  <c r="AP92" i="4"/>
  <c r="AQ92" i="4"/>
  <c r="AR92" i="4"/>
  <c r="AS92" i="4"/>
  <c r="AT92" i="4"/>
  <c r="AU92" i="4"/>
  <c r="AV92" i="4"/>
  <c r="AW92" i="4"/>
  <c r="AX92" i="4"/>
  <c r="AY92" i="4"/>
  <c r="AZ92" i="4"/>
  <c r="BA92" i="4"/>
  <c r="BB92" i="4"/>
  <c r="BC92" i="4"/>
  <c r="BD92" i="4"/>
  <c r="BE92" i="4"/>
  <c r="BF92" i="4"/>
  <c r="BG92" i="4"/>
  <c r="BH92" i="4"/>
  <c r="BI92" i="4"/>
  <c r="BJ92" i="4"/>
  <c r="BK92" i="4"/>
  <c r="BL92" i="4"/>
  <c r="BM92" i="4"/>
  <c r="BN92" i="4"/>
  <c r="BO92" i="4"/>
  <c r="BP92" i="4"/>
  <c r="BQ92" i="4"/>
  <c r="BR92" i="4"/>
  <c r="BS92" i="4"/>
  <c r="BT92" i="4"/>
  <c r="BU92" i="4"/>
  <c r="BV92" i="4"/>
  <c r="BW92" i="4"/>
  <c r="BX92" i="4"/>
  <c r="BY92" i="4"/>
  <c r="BZ92" i="4"/>
  <c r="CA92" i="4"/>
  <c r="CB92" i="4"/>
  <c r="CC92" i="4"/>
  <c r="CD92" i="4"/>
  <c r="CE92" i="4"/>
  <c r="CF92" i="4"/>
  <c r="CG92" i="4"/>
  <c r="CH92" i="4"/>
  <c r="CI92" i="4"/>
  <c r="P93" i="4"/>
  <c r="Q93" i="4"/>
  <c r="R93" i="4"/>
  <c r="S93" i="4"/>
  <c r="T93" i="4"/>
  <c r="U93" i="4"/>
  <c r="V93" i="4"/>
  <c r="W93" i="4"/>
  <c r="X93" i="4"/>
  <c r="Y93" i="4"/>
  <c r="Z93" i="4"/>
  <c r="AA93" i="4"/>
  <c r="AB93" i="4"/>
  <c r="AC93" i="4"/>
  <c r="AD93" i="4"/>
  <c r="AE93" i="4"/>
  <c r="AF93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Z93" i="4"/>
  <c r="BA93" i="4"/>
  <c r="BB93" i="4"/>
  <c r="BC93" i="4"/>
  <c r="BD93" i="4"/>
  <c r="BE93" i="4"/>
  <c r="BF93" i="4"/>
  <c r="BG93" i="4"/>
  <c r="BH93" i="4"/>
  <c r="BI93" i="4"/>
  <c r="BJ93" i="4"/>
  <c r="BK93" i="4"/>
  <c r="BL93" i="4"/>
  <c r="BM93" i="4"/>
  <c r="BN93" i="4"/>
  <c r="BO93" i="4"/>
  <c r="BP93" i="4"/>
  <c r="BQ93" i="4"/>
  <c r="BR93" i="4"/>
  <c r="BS93" i="4"/>
  <c r="BT93" i="4"/>
  <c r="BU93" i="4"/>
  <c r="BV93" i="4"/>
  <c r="BW93" i="4"/>
  <c r="BX93" i="4"/>
  <c r="BY93" i="4"/>
  <c r="BZ93" i="4"/>
  <c r="CA93" i="4"/>
  <c r="CB93" i="4"/>
  <c r="CC93" i="4"/>
  <c r="CD93" i="4"/>
  <c r="CE93" i="4"/>
  <c r="CF93" i="4"/>
  <c r="CG93" i="4"/>
  <c r="CH93" i="4"/>
  <c r="CI93" i="4"/>
  <c r="P94" i="4"/>
  <c r="Q94" i="4"/>
  <c r="R94" i="4"/>
  <c r="S94" i="4"/>
  <c r="T94" i="4"/>
  <c r="U94" i="4"/>
  <c r="V94" i="4"/>
  <c r="W94" i="4"/>
  <c r="X94" i="4"/>
  <c r="Y94" i="4"/>
  <c r="Z94" i="4"/>
  <c r="AA94" i="4"/>
  <c r="AB94" i="4"/>
  <c r="AC94" i="4"/>
  <c r="AD94" i="4"/>
  <c r="AE94" i="4"/>
  <c r="AF94" i="4"/>
  <c r="AG94" i="4"/>
  <c r="AH94" i="4"/>
  <c r="AI94" i="4"/>
  <c r="AJ94" i="4"/>
  <c r="AK94" i="4"/>
  <c r="AL94" i="4"/>
  <c r="AM94" i="4"/>
  <c r="AN94" i="4"/>
  <c r="AO94" i="4"/>
  <c r="AP94" i="4"/>
  <c r="AQ94" i="4"/>
  <c r="AR94" i="4"/>
  <c r="AS94" i="4"/>
  <c r="AT94" i="4"/>
  <c r="AU94" i="4"/>
  <c r="AV94" i="4"/>
  <c r="AW94" i="4"/>
  <c r="AX94" i="4"/>
  <c r="AY94" i="4"/>
  <c r="AZ94" i="4"/>
  <c r="BA94" i="4"/>
  <c r="BB94" i="4"/>
  <c r="BC94" i="4"/>
  <c r="BD94" i="4"/>
  <c r="BE94" i="4"/>
  <c r="BF94" i="4"/>
  <c r="BG94" i="4"/>
  <c r="BH94" i="4"/>
  <c r="BI94" i="4"/>
  <c r="BJ94" i="4"/>
  <c r="BK94" i="4"/>
  <c r="BL94" i="4"/>
  <c r="BM94" i="4"/>
  <c r="BN94" i="4"/>
  <c r="BO94" i="4"/>
  <c r="BP94" i="4"/>
  <c r="BQ94" i="4"/>
  <c r="BR94" i="4"/>
  <c r="BS94" i="4"/>
  <c r="BT94" i="4"/>
  <c r="BU94" i="4"/>
  <c r="BV94" i="4"/>
  <c r="BW94" i="4"/>
  <c r="BX94" i="4"/>
  <c r="BY94" i="4"/>
  <c r="BZ94" i="4"/>
  <c r="CA94" i="4"/>
  <c r="CB94" i="4"/>
  <c r="CC94" i="4"/>
  <c r="CD94" i="4"/>
  <c r="CE94" i="4"/>
  <c r="CF94" i="4"/>
  <c r="CG94" i="4"/>
  <c r="CH94" i="4"/>
  <c r="CI94" i="4"/>
  <c r="P95" i="4"/>
  <c r="Q95" i="4"/>
  <c r="R95" i="4"/>
  <c r="S95" i="4"/>
  <c r="T95" i="4"/>
  <c r="U95" i="4"/>
  <c r="V95" i="4"/>
  <c r="W95" i="4"/>
  <c r="X95" i="4"/>
  <c r="Y95" i="4"/>
  <c r="Z95" i="4"/>
  <c r="AA95" i="4"/>
  <c r="AB95" i="4"/>
  <c r="AC95" i="4"/>
  <c r="AD95" i="4"/>
  <c r="AE95" i="4"/>
  <c r="AF95" i="4"/>
  <c r="AG95" i="4"/>
  <c r="AH95" i="4"/>
  <c r="AI95" i="4"/>
  <c r="AJ95" i="4"/>
  <c r="AK95" i="4"/>
  <c r="AL95" i="4"/>
  <c r="AM95" i="4"/>
  <c r="AN95" i="4"/>
  <c r="AO95" i="4"/>
  <c r="AP95" i="4"/>
  <c r="AQ95" i="4"/>
  <c r="AR95" i="4"/>
  <c r="AS95" i="4"/>
  <c r="AT95" i="4"/>
  <c r="AU95" i="4"/>
  <c r="AV95" i="4"/>
  <c r="AW95" i="4"/>
  <c r="AX95" i="4"/>
  <c r="AY95" i="4"/>
  <c r="AZ95" i="4"/>
  <c r="BA95" i="4"/>
  <c r="BB95" i="4"/>
  <c r="BC95" i="4"/>
  <c r="BD95" i="4"/>
  <c r="BE95" i="4"/>
  <c r="BF95" i="4"/>
  <c r="BG95" i="4"/>
  <c r="BH95" i="4"/>
  <c r="BI95" i="4"/>
  <c r="BJ95" i="4"/>
  <c r="BK95" i="4"/>
  <c r="BL95" i="4"/>
  <c r="BM95" i="4"/>
  <c r="BN95" i="4"/>
  <c r="BO95" i="4"/>
  <c r="BP95" i="4"/>
  <c r="BQ95" i="4"/>
  <c r="BR95" i="4"/>
  <c r="BS95" i="4"/>
  <c r="BT95" i="4"/>
  <c r="BU95" i="4"/>
  <c r="BV95" i="4"/>
  <c r="BW95" i="4"/>
  <c r="BX95" i="4"/>
  <c r="BY95" i="4"/>
  <c r="BZ95" i="4"/>
  <c r="CA95" i="4"/>
  <c r="CB95" i="4"/>
  <c r="CC95" i="4"/>
  <c r="CD95" i="4"/>
  <c r="CE95" i="4"/>
  <c r="CF95" i="4"/>
  <c r="CG95" i="4"/>
  <c r="CH95" i="4"/>
  <c r="CI95" i="4"/>
  <c r="P96" i="4"/>
  <c r="Q96" i="4"/>
  <c r="R96" i="4"/>
  <c r="S96" i="4"/>
  <c r="T96" i="4"/>
  <c r="U96" i="4"/>
  <c r="V96" i="4"/>
  <c r="W96" i="4"/>
  <c r="X96" i="4"/>
  <c r="Y96" i="4"/>
  <c r="Z96" i="4"/>
  <c r="AA96" i="4"/>
  <c r="AB96" i="4"/>
  <c r="AC96" i="4"/>
  <c r="AD96" i="4"/>
  <c r="AE96" i="4"/>
  <c r="AF96" i="4"/>
  <c r="AG96" i="4"/>
  <c r="AH96" i="4"/>
  <c r="AI96" i="4"/>
  <c r="AJ96" i="4"/>
  <c r="AK96" i="4"/>
  <c r="AL96" i="4"/>
  <c r="AM96" i="4"/>
  <c r="AN96" i="4"/>
  <c r="AO96" i="4"/>
  <c r="AP96" i="4"/>
  <c r="AQ96" i="4"/>
  <c r="AR96" i="4"/>
  <c r="AS96" i="4"/>
  <c r="AT96" i="4"/>
  <c r="AU96" i="4"/>
  <c r="AV96" i="4"/>
  <c r="AW96" i="4"/>
  <c r="AX96" i="4"/>
  <c r="AY96" i="4"/>
  <c r="AZ96" i="4"/>
  <c r="BA96" i="4"/>
  <c r="BB96" i="4"/>
  <c r="BC96" i="4"/>
  <c r="BD96" i="4"/>
  <c r="BE96" i="4"/>
  <c r="BF96" i="4"/>
  <c r="BG96" i="4"/>
  <c r="BH96" i="4"/>
  <c r="BI96" i="4"/>
  <c r="BJ96" i="4"/>
  <c r="BK96" i="4"/>
  <c r="BL96" i="4"/>
  <c r="BM96" i="4"/>
  <c r="BN96" i="4"/>
  <c r="BO96" i="4"/>
  <c r="BP96" i="4"/>
  <c r="BQ96" i="4"/>
  <c r="BR96" i="4"/>
  <c r="BS96" i="4"/>
  <c r="BT96" i="4"/>
  <c r="BU96" i="4"/>
  <c r="BV96" i="4"/>
  <c r="BW96" i="4"/>
  <c r="BX96" i="4"/>
  <c r="BY96" i="4"/>
  <c r="BZ96" i="4"/>
  <c r="CA96" i="4"/>
  <c r="CB96" i="4"/>
  <c r="CC96" i="4"/>
  <c r="CD96" i="4"/>
  <c r="CE96" i="4"/>
  <c r="CF96" i="4"/>
  <c r="CG96" i="4"/>
  <c r="CH96" i="4"/>
  <c r="CI96" i="4"/>
  <c r="P97" i="4"/>
  <c r="Q97" i="4"/>
  <c r="R97" i="4"/>
  <c r="S97" i="4"/>
  <c r="T97" i="4"/>
  <c r="U97" i="4"/>
  <c r="V97" i="4"/>
  <c r="W97" i="4"/>
  <c r="X97" i="4"/>
  <c r="Y97" i="4"/>
  <c r="Z97" i="4"/>
  <c r="AA97" i="4"/>
  <c r="AB97" i="4"/>
  <c r="AC97" i="4"/>
  <c r="AD97" i="4"/>
  <c r="AE97" i="4"/>
  <c r="AF97" i="4"/>
  <c r="AG97" i="4"/>
  <c r="AH97" i="4"/>
  <c r="AI97" i="4"/>
  <c r="AJ97" i="4"/>
  <c r="AK97" i="4"/>
  <c r="AL97" i="4"/>
  <c r="AM97" i="4"/>
  <c r="AN97" i="4"/>
  <c r="AO97" i="4"/>
  <c r="AP97" i="4"/>
  <c r="AQ97" i="4"/>
  <c r="AR97" i="4"/>
  <c r="AS97" i="4"/>
  <c r="AT97" i="4"/>
  <c r="AU97" i="4"/>
  <c r="AV97" i="4"/>
  <c r="AW97" i="4"/>
  <c r="AX97" i="4"/>
  <c r="AY97" i="4"/>
  <c r="AZ97" i="4"/>
  <c r="BA97" i="4"/>
  <c r="BB97" i="4"/>
  <c r="BC97" i="4"/>
  <c r="BD97" i="4"/>
  <c r="BE97" i="4"/>
  <c r="BF97" i="4"/>
  <c r="BG97" i="4"/>
  <c r="BH97" i="4"/>
  <c r="BI97" i="4"/>
  <c r="BJ97" i="4"/>
  <c r="BK97" i="4"/>
  <c r="BL97" i="4"/>
  <c r="BM97" i="4"/>
  <c r="BN97" i="4"/>
  <c r="BO97" i="4"/>
  <c r="BP97" i="4"/>
  <c r="BQ97" i="4"/>
  <c r="BR97" i="4"/>
  <c r="BS97" i="4"/>
  <c r="BT97" i="4"/>
  <c r="BU97" i="4"/>
  <c r="BV97" i="4"/>
  <c r="BW97" i="4"/>
  <c r="BX97" i="4"/>
  <c r="BY97" i="4"/>
  <c r="BZ97" i="4"/>
  <c r="CA97" i="4"/>
  <c r="CB97" i="4"/>
  <c r="CC97" i="4"/>
  <c r="CD97" i="4"/>
  <c r="CE97" i="4"/>
  <c r="CF97" i="4"/>
  <c r="CG97" i="4"/>
  <c r="CH97" i="4"/>
  <c r="CI97" i="4"/>
  <c r="P98" i="4"/>
  <c r="Q98" i="4"/>
  <c r="R98" i="4"/>
  <c r="S98" i="4"/>
  <c r="T98" i="4"/>
  <c r="U98" i="4"/>
  <c r="V98" i="4"/>
  <c r="W98" i="4"/>
  <c r="X98" i="4"/>
  <c r="Y98" i="4"/>
  <c r="Z98" i="4"/>
  <c r="AA98" i="4"/>
  <c r="AB98" i="4"/>
  <c r="AC98" i="4"/>
  <c r="AD98" i="4"/>
  <c r="AE98" i="4"/>
  <c r="AF98" i="4"/>
  <c r="AG98" i="4"/>
  <c r="AH98" i="4"/>
  <c r="AI98" i="4"/>
  <c r="AJ98" i="4"/>
  <c r="AK98" i="4"/>
  <c r="AL98" i="4"/>
  <c r="AM98" i="4"/>
  <c r="AN98" i="4"/>
  <c r="AO98" i="4"/>
  <c r="AP98" i="4"/>
  <c r="AQ98" i="4"/>
  <c r="AR98" i="4"/>
  <c r="AS98" i="4"/>
  <c r="AT98" i="4"/>
  <c r="AU98" i="4"/>
  <c r="AV98" i="4"/>
  <c r="AW98" i="4"/>
  <c r="AX98" i="4"/>
  <c r="AY98" i="4"/>
  <c r="AZ98" i="4"/>
  <c r="BA98" i="4"/>
  <c r="BB98" i="4"/>
  <c r="BC98" i="4"/>
  <c r="BD98" i="4"/>
  <c r="BE98" i="4"/>
  <c r="BF98" i="4"/>
  <c r="BG98" i="4"/>
  <c r="BH98" i="4"/>
  <c r="BI98" i="4"/>
  <c r="BJ98" i="4"/>
  <c r="BK98" i="4"/>
  <c r="BL98" i="4"/>
  <c r="BM98" i="4"/>
  <c r="BN98" i="4"/>
  <c r="BO98" i="4"/>
  <c r="BP98" i="4"/>
  <c r="BQ98" i="4"/>
  <c r="BR98" i="4"/>
  <c r="BS98" i="4"/>
  <c r="BT98" i="4"/>
  <c r="BU98" i="4"/>
  <c r="BV98" i="4"/>
  <c r="BW98" i="4"/>
  <c r="BX98" i="4"/>
  <c r="BY98" i="4"/>
  <c r="BZ98" i="4"/>
  <c r="CA98" i="4"/>
  <c r="CB98" i="4"/>
  <c r="CC98" i="4"/>
  <c r="CD98" i="4"/>
  <c r="CE98" i="4"/>
  <c r="CF98" i="4"/>
  <c r="CG98" i="4"/>
  <c r="CH98" i="4"/>
  <c r="CI98" i="4"/>
  <c r="P99" i="4"/>
  <c r="Q99" i="4"/>
  <c r="R99" i="4"/>
  <c r="S99" i="4"/>
  <c r="T99" i="4"/>
  <c r="U99" i="4"/>
  <c r="V99" i="4"/>
  <c r="W99" i="4"/>
  <c r="X99" i="4"/>
  <c r="Y99" i="4"/>
  <c r="Z99" i="4"/>
  <c r="AA99" i="4"/>
  <c r="AB99" i="4"/>
  <c r="AC99" i="4"/>
  <c r="AD99" i="4"/>
  <c r="AE99" i="4"/>
  <c r="AF99" i="4"/>
  <c r="AG99" i="4"/>
  <c r="AH99" i="4"/>
  <c r="AI99" i="4"/>
  <c r="AJ99" i="4"/>
  <c r="AK99" i="4"/>
  <c r="AL99" i="4"/>
  <c r="AM99" i="4"/>
  <c r="AN99" i="4"/>
  <c r="AO99" i="4"/>
  <c r="AP99" i="4"/>
  <c r="AQ99" i="4"/>
  <c r="AR99" i="4"/>
  <c r="AS99" i="4"/>
  <c r="AT99" i="4"/>
  <c r="AU99" i="4"/>
  <c r="AV99" i="4"/>
  <c r="AW99" i="4"/>
  <c r="AX99" i="4"/>
  <c r="AY99" i="4"/>
  <c r="AZ99" i="4"/>
  <c r="BA99" i="4"/>
  <c r="BB99" i="4"/>
  <c r="BC99" i="4"/>
  <c r="BD99" i="4"/>
  <c r="BE99" i="4"/>
  <c r="BF99" i="4"/>
  <c r="BG99" i="4"/>
  <c r="BH99" i="4"/>
  <c r="BI99" i="4"/>
  <c r="BJ99" i="4"/>
  <c r="BK99" i="4"/>
  <c r="BL99" i="4"/>
  <c r="BM99" i="4"/>
  <c r="BN99" i="4"/>
  <c r="BO99" i="4"/>
  <c r="BP99" i="4"/>
  <c r="BQ99" i="4"/>
  <c r="BR99" i="4"/>
  <c r="BS99" i="4"/>
  <c r="BT99" i="4"/>
  <c r="BU99" i="4"/>
  <c r="BV99" i="4"/>
  <c r="BW99" i="4"/>
  <c r="BX99" i="4"/>
  <c r="BY99" i="4"/>
  <c r="BZ99" i="4"/>
  <c r="CA99" i="4"/>
  <c r="CB99" i="4"/>
  <c r="CC99" i="4"/>
  <c r="CD99" i="4"/>
  <c r="CE99" i="4"/>
  <c r="CF99" i="4"/>
  <c r="CG99" i="4"/>
  <c r="CH99" i="4"/>
  <c r="CI99" i="4"/>
  <c r="P100" i="4"/>
  <c r="Q100" i="4"/>
  <c r="R100" i="4"/>
  <c r="S100" i="4"/>
  <c r="T100" i="4"/>
  <c r="U100" i="4"/>
  <c r="V100" i="4"/>
  <c r="W100" i="4"/>
  <c r="X100" i="4"/>
  <c r="Y100" i="4"/>
  <c r="Z100" i="4"/>
  <c r="AA100" i="4"/>
  <c r="AB100" i="4"/>
  <c r="AC100" i="4"/>
  <c r="AD100" i="4"/>
  <c r="AE100" i="4"/>
  <c r="AF100" i="4"/>
  <c r="AG100" i="4"/>
  <c r="AH100" i="4"/>
  <c r="AI100" i="4"/>
  <c r="AJ100" i="4"/>
  <c r="AK100" i="4"/>
  <c r="AL100" i="4"/>
  <c r="AM100" i="4"/>
  <c r="AN100" i="4"/>
  <c r="AO100" i="4"/>
  <c r="AP100" i="4"/>
  <c r="AQ100" i="4"/>
  <c r="AR100" i="4"/>
  <c r="AS100" i="4"/>
  <c r="AT100" i="4"/>
  <c r="AU100" i="4"/>
  <c r="AV100" i="4"/>
  <c r="AW100" i="4"/>
  <c r="AX100" i="4"/>
  <c r="AY100" i="4"/>
  <c r="AZ100" i="4"/>
  <c r="BA100" i="4"/>
  <c r="BB100" i="4"/>
  <c r="BC100" i="4"/>
  <c r="BD100" i="4"/>
  <c r="BE100" i="4"/>
  <c r="BF100" i="4"/>
  <c r="BG100" i="4"/>
  <c r="BH100" i="4"/>
  <c r="BI100" i="4"/>
  <c r="BJ100" i="4"/>
  <c r="BK100" i="4"/>
  <c r="BL100" i="4"/>
  <c r="BM100" i="4"/>
  <c r="BN100" i="4"/>
  <c r="BO100" i="4"/>
  <c r="BP100" i="4"/>
  <c r="BQ100" i="4"/>
  <c r="BR100" i="4"/>
  <c r="BS100" i="4"/>
  <c r="BT100" i="4"/>
  <c r="BU100" i="4"/>
  <c r="BV100" i="4"/>
  <c r="BW100" i="4"/>
  <c r="BX100" i="4"/>
  <c r="BY100" i="4"/>
  <c r="BZ100" i="4"/>
  <c r="CA100" i="4"/>
  <c r="CB100" i="4"/>
  <c r="CC100" i="4"/>
  <c r="CD100" i="4"/>
  <c r="CE100" i="4"/>
  <c r="CF100" i="4"/>
  <c r="CG100" i="4"/>
  <c r="CH100" i="4"/>
  <c r="CI100" i="4"/>
  <c r="P101" i="4"/>
  <c r="Q101" i="4"/>
  <c r="R101" i="4"/>
  <c r="S101" i="4"/>
  <c r="T101" i="4"/>
  <c r="U101" i="4"/>
  <c r="V101" i="4"/>
  <c r="W101" i="4"/>
  <c r="X101" i="4"/>
  <c r="Y101" i="4"/>
  <c r="Z101" i="4"/>
  <c r="AA101" i="4"/>
  <c r="AB101" i="4"/>
  <c r="AC101" i="4"/>
  <c r="AD101" i="4"/>
  <c r="AE101" i="4"/>
  <c r="AF101" i="4"/>
  <c r="AG101" i="4"/>
  <c r="AH101" i="4"/>
  <c r="AI101" i="4"/>
  <c r="AJ101" i="4"/>
  <c r="AK101" i="4"/>
  <c r="AL101" i="4"/>
  <c r="AM101" i="4"/>
  <c r="AN101" i="4"/>
  <c r="AO101" i="4"/>
  <c r="AP101" i="4"/>
  <c r="AQ101" i="4"/>
  <c r="AR101" i="4"/>
  <c r="AS101" i="4"/>
  <c r="AT101" i="4"/>
  <c r="AU101" i="4"/>
  <c r="AV101" i="4"/>
  <c r="AW101" i="4"/>
  <c r="AX101" i="4"/>
  <c r="AY101" i="4"/>
  <c r="AZ101" i="4"/>
  <c r="BA101" i="4"/>
  <c r="BB101" i="4"/>
  <c r="BC101" i="4"/>
  <c r="BD101" i="4"/>
  <c r="BE101" i="4"/>
  <c r="BF101" i="4"/>
  <c r="BG101" i="4"/>
  <c r="BH101" i="4"/>
  <c r="BI101" i="4"/>
  <c r="BJ101" i="4"/>
  <c r="BK101" i="4"/>
  <c r="BL101" i="4"/>
  <c r="BM101" i="4"/>
  <c r="BN101" i="4"/>
  <c r="BO101" i="4"/>
  <c r="BP101" i="4"/>
  <c r="BQ101" i="4"/>
  <c r="BR101" i="4"/>
  <c r="BS101" i="4"/>
  <c r="BT101" i="4"/>
  <c r="BU101" i="4"/>
  <c r="BV101" i="4"/>
  <c r="BW101" i="4"/>
  <c r="BX101" i="4"/>
  <c r="BY101" i="4"/>
  <c r="BZ101" i="4"/>
  <c r="CA101" i="4"/>
  <c r="CB101" i="4"/>
  <c r="CC101" i="4"/>
  <c r="CD101" i="4"/>
  <c r="CE101" i="4"/>
  <c r="CF101" i="4"/>
  <c r="CG101" i="4"/>
  <c r="CH101" i="4"/>
  <c r="CI101" i="4"/>
  <c r="P102" i="4"/>
  <c r="Q102" i="4"/>
  <c r="R102" i="4"/>
  <c r="S102" i="4"/>
  <c r="T102" i="4"/>
  <c r="U102" i="4"/>
  <c r="V102" i="4"/>
  <c r="W102" i="4"/>
  <c r="X102" i="4"/>
  <c r="Y102" i="4"/>
  <c r="Z102" i="4"/>
  <c r="AA102" i="4"/>
  <c r="AB102" i="4"/>
  <c r="AC102" i="4"/>
  <c r="AD102" i="4"/>
  <c r="AE102" i="4"/>
  <c r="AF102" i="4"/>
  <c r="AG102" i="4"/>
  <c r="AH102" i="4"/>
  <c r="AI102" i="4"/>
  <c r="AJ102" i="4"/>
  <c r="AK102" i="4"/>
  <c r="AL102" i="4"/>
  <c r="AM102" i="4"/>
  <c r="AN102" i="4"/>
  <c r="AO102" i="4"/>
  <c r="AP102" i="4"/>
  <c r="AQ102" i="4"/>
  <c r="AR102" i="4"/>
  <c r="AS102" i="4"/>
  <c r="AT102" i="4"/>
  <c r="AU102" i="4"/>
  <c r="AV102" i="4"/>
  <c r="AW102" i="4"/>
  <c r="AX102" i="4"/>
  <c r="AY102" i="4"/>
  <c r="AZ102" i="4"/>
  <c r="BA102" i="4"/>
  <c r="BB102" i="4"/>
  <c r="BC102" i="4"/>
  <c r="BD102" i="4"/>
  <c r="BE102" i="4"/>
  <c r="BF102" i="4"/>
  <c r="BG102" i="4"/>
  <c r="BH102" i="4"/>
  <c r="BI102" i="4"/>
  <c r="BJ102" i="4"/>
  <c r="BK102" i="4"/>
  <c r="BL102" i="4"/>
  <c r="BM102" i="4"/>
  <c r="BN102" i="4"/>
  <c r="BO102" i="4"/>
  <c r="BP102" i="4"/>
  <c r="BQ102" i="4"/>
  <c r="BR102" i="4"/>
  <c r="BS102" i="4"/>
  <c r="BT102" i="4"/>
  <c r="BU102" i="4"/>
  <c r="BV102" i="4"/>
  <c r="BW102" i="4"/>
  <c r="BX102" i="4"/>
  <c r="BY102" i="4"/>
  <c r="BZ102" i="4"/>
  <c r="CA102" i="4"/>
  <c r="CB102" i="4"/>
  <c r="CC102" i="4"/>
  <c r="CD102" i="4"/>
  <c r="CE102" i="4"/>
  <c r="CF102" i="4"/>
  <c r="CG102" i="4"/>
  <c r="CH102" i="4"/>
  <c r="CI102" i="4"/>
  <c r="P103" i="4"/>
  <c r="Q103" i="4"/>
  <c r="R103" i="4"/>
  <c r="S103" i="4"/>
  <c r="T103" i="4"/>
  <c r="U103" i="4"/>
  <c r="V103" i="4"/>
  <c r="W103" i="4"/>
  <c r="X103" i="4"/>
  <c r="Y103" i="4"/>
  <c r="Z103" i="4"/>
  <c r="AA103" i="4"/>
  <c r="AB103" i="4"/>
  <c r="AC103" i="4"/>
  <c r="AD103" i="4"/>
  <c r="AE103" i="4"/>
  <c r="AF103" i="4"/>
  <c r="AG103" i="4"/>
  <c r="AH103" i="4"/>
  <c r="AI103" i="4"/>
  <c r="AJ103" i="4"/>
  <c r="AK103" i="4"/>
  <c r="AL103" i="4"/>
  <c r="AM103" i="4"/>
  <c r="AN103" i="4"/>
  <c r="AO103" i="4"/>
  <c r="AP103" i="4"/>
  <c r="AQ103" i="4"/>
  <c r="AR103" i="4"/>
  <c r="AS103" i="4"/>
  <c r="AT103" i="4"/>
  <c r="AU103" i="4"/>
  <c r="AV103" i="4"/>
  <c r="AW103" i="4"/>
  <c r="AX103" i="4"/>
  <c r="AY103" i="4"/>
  <c r="AZ103" i="4"/>
  <c r="BA103" i="4"/>
  <c r="BB103" i="4"/>
  <c r="BC103" i="4"/>
  <c r="BD103" i="4"/>
  <c r="BE103" i="4"/>
  <c r="BF103" i="4"/>
  <c r="BG103" i="4"/>
  <c r="BH103" i="4"/>
  <c r="BI103" i="4"/>
  <c r="BJ103" i="4"/>
  <c r="BK103" i="4"/>
  <c r="BL103" i="4"/>
  <c r="BM103" i="4"/>
  <c r="BN103" i="4"/>
  <c r="BO103" i="4"/>
  <c r="BP103" i="4"/>
  <c r="BQ103" i="4"/>
  <c r="BR103" i="4"/>
  <c r="BS103" i="4"/>
  <c r="BT103" i="4"/>
  <c r="BU103" i="4"/>
  <c r="BV103" i="4"/>
  <c r="BW103" i="4"/>
  <c r="BX103" i="4"/>
  <c r="BY103" i="4"/>
  <c r="BZ103" i="4"/>
  <c r="CA103" i="4"/>
  <c r="CB103" i="4"/>
  <c r="CC103" i="4"/>
  <c r="CD103" i="4"/>
  <c r="CE103" i="4"/>
  <c r="CF103" i="4"/>
  <c r="CG103" i="4"/>
  <c r="CH103" i="4"/>
  <c r="CI103" i="4"/>
  <c r="P104" i="4"/>
  <c r="Q104" i="4"/>
  <c r="R104" i="4"/>
  <c r="S104" i="4"/>
  <c r="T104" i="4"/>
  <c r="U104" i="4"/>
  <c r="V104" i="4"/>
  <c r="W104" i="4"/>
  <c r="X104" i="4"/>
  <c r="Y104" i="4"/>
  <c r="Z104" i="4"/>
  <c r="AA104" i="4"/>
  <c r="AB104" i="4"/>
  <c r="AC104" i="4"/>
  <c r="AD104" i="4"/>
  <c r="AE104" i="4"/>
  <c r="AF104" i="4"/>
  <c r="AG104" i="4"/>
  <c r="AH104" i="4"/>
  <c r="AI104" i="4"/>
  <c r="AJ104" i="4"/>
  <c r="AK104" i="4"/>
  <c r="AL104" i="4"/>
  <c r="AM104" i="4"/>
  <c r="AN104" i="4"/>
  <c r="AO104" i="4"/>
  <c r="AP104" i="4"/>
  <c r="AQ104" i="4"/>
  <c r="AR104" i="4"/>
  <c r="AS104" i="4"/>
  <c r="AT104" i="4"/>
  <c r="AU104" i="4"/>
  <c r="AV104" i="4"/>
  <c r="AW104" i="4"/>
  <c r="AX104" i="4"/>
  <c r="AY104" i="4"/>
  <c r="AZ104" i="4"/>
  <c r="BA104" i="4"/>
  <c r="BB104" i="4"/>
  <c r="BC104" i="4"/>
  <c r="BD104" i="4"/>
  <c r="BE104" i="4"/>
  <c r="BF104" i="4"/>
  <c r="BG104" i="4"/>
  <c r="BH104" i="4"/>
  <c r="BI104" i="4"/>
  <c r="BJ104" i="4"/>
  <c r="BK104" i="4"/>
  <c r="BL104" i="4"/>
  <c r="BM104" i="4"/>
  <c r="BN104" i="4"/>
  <c r="BO104" i="4"/>
  <c r="BP104" i="4"/>
  <c r="BQ104" i="4"/>
  <c r="BR104" i="4"/>
  <c r="BS104" i="4"/>
  <c r="BT104" i="4"/>
  <c r="BU104" i="4"/>
  <c r="BV104" i="4"/>
  <c r="BW104" i="4"/>
  <c r="BX104" i="4"/>
  <c r="BY104" i="4"/>
  <c r="BZ104" i="4"/>
  <c r="CA104" i="4"/>
  <c r="CB104" i="4"/>
  <c r="CC104" i="4"/>
  <c r="CD104" i="4"/>
  <c r="CE104" i="4"/>
  <c r="CF104" i="4"/>
  <c r="CG104" i="4"/>
  <c r="CH104" i="4"/>
  <c r="CI104" i="4"/>
  <c r="P105" i="4"/>
  <c r="Q105" i="4"/>
  <c r="R105" i="4"/>
  <c r="S105" i="4"/>
  <c r="T105" i="4"/>
  <c r="U105" i="4"/>
  <c r="V105" i="4"/>
  <c r="W105" i="4"/>
  <c r="X105" i="4"/>
  <c r="Y105" i="4"/>
  <c r="Z105" i="4"/>
  <c r="AA105" i="4"/>
  <c r="AB105" i="4"/>
  <c r="AC105" i="4"/>
  <c r="AD105" i="4"/>
  <c r="AE105" i="4"/>
  <c r="AF105" i="4"/>
  <c r="AG105" i="4"/>
  <c r="AH105" i="4"/>
  <c r="AI105" i="4"/>
  <c r="AJ105" i="4"/>
  <c r="AK105" i="4"/>
  <c r="AL105" i="4"/>
  <c r="AM105" i="4"/>
  <c r="AN105" i="4"/>
  <c r="AO105" i="4"/>
  <c r="AP105" i="4"/>
  <c r="AQ105" i="4"/>
  <c r="AR105" i="4"/>
  <c r="AS105" i="4"/>
  <c r="AT105" i="4"/>
  <c r="AU105" i="4"/>
  <c r="AV105" i="4"/>
  <c r="AW105" i="4"/>
  <c r="AX105" i="4"/>
  <c r="AY105" i="4"/>
  <c r="AZ105" i="4"/>
  <c r="BA105" i="4"/>
  <c r="BB105" i="4"/>
  <c r="BC105" i="4"/>
  <c r="BD105" i="4"/>
  <c r="BE105" i="4"/>
  <c r="BF105" i="4"/>
  <c r="BG105" i="4"/>
  <c r="BH105" i="4"/>
  <c r="BI105" i="4"/>
  <c r="BJ105" i="4"/>
  <c r="BK105" i="4"/>
  <c r="BL105" i="4"/>
  <c r="BM105" i="4"/>
  <c r="BN105" i="4"/>
  <c r="BO105" i="4"/>
  <c r="BP105" i="4"/>
  <c r="BQ105" i="4"/>
  <c r="BR105" i="4"/>
  <c r="BS105" i="4"/>
  <c r="BT105" i="4"/>
  <c r="BU105" i="4"/>
  <c r="BV105" i="4"/>
  <c r="BW105" i="4"/>
  <c r="BX105" i="4"/>
  <c r="BY105" i="4"/>
  <c r="BZ105" i="4"/>
  <c r="CA105" i="4"/>
  <c r="CB105" i="4"/>
  <c r="CC105" i="4"/>
  <c r="CD105" i="4"/>
  <c r="CE105" i="4"/>
  <c r="CF105" i="4"/>
  <c r="CG105" i="4"/>
  <c r="CH105" i="4"/>
  <c r="CI105" i="4"/>
  <c r="P106" i="4"/>
  <c r="Q106" i="4"/>
  <c r="R106" i="4"/>
  <c r="S106" i="4"/>
  <c r="T106" i="4"/>
  <c r="U106" i="4"/>
  <c r="V106" i="4"/>
  <c r="W106" i="4"/>
  <c r="X106" i="4"/>
  <c r="Y106" i="4"/>
  <c r="Z106" i="4"/>
  <c r="AA106" i="4"/>
  <c r="AB106" i="4"/>
  <c r="AC106" i="4"/>
  <c r="AD106" i="4"/>
  <c r="AE106" i="4"/>
  <c r="AF106" i="4"/>
  <c r="AG106" i="4"/>
  <c r="AH106" i="4"/>
  <c r="AI106" i="4"/>
  <c r="AJ106" i="4"/>
  <c r="AK106" i="4"/>
  <c r="AL106" i="4"/>
  <c r="AM106" i="4"/>
  <c r="AN106" i="4"/>
  <c r="AO106" i="4"/>
  <c r="AP106" i="4"/>
  <c r="AQ106" i="4"/>
  <c r="AR106" i="4"/>
  <c r="AS106" i="4"/>
  <c r="AT106" i="4"/>
  <c r="AU106" i="4"/>
  <c r="AV106" i="4"/>
  <c r="AW106" i="4"/>
  <c r="AX106" i="4"/>
  <c r="AY106" i="4"/>
  <c r="AZ106" i="4"/>
  <c r="BA106" i="4"/>
  <c r="BB106" i="4"/>
  <c r="BC106" i="4"/>
  <c r="BD106" i="4"/>
  <c r="BE106" i="4"/>
  <c r="BF106" i="4"/>
  <c r="BG106" i="4"/>
  <c r="BH106" i="4"/>
  <c r="BI106" i="4"/>
  <c r="BJ106" i="4"/>
  <c r="BK106" i="4"/>
  <c r="BL106" i="4"/>
  <c r="BM106" i="4"/>
  <c r="BN106" i="4"/>
  <c r="BO106" i="4"/>
  <c r="BP106" i="4"/>
  <c r="BQ106" i="4"/>
  <c r="BR106" i="4"/>
  <c r="BS106" i="4"/>
  <c r="BT106" i="4"/>
  <c r="BU106" i="4"/>
  <c r="BV106" i="4"/>
  <c r="BW106" i="4"/>
  <c r="BX106" i="4"/>
  <c r="BY106" i="4"/>
  <c r="BZ106" i="4"/>
  <c r="CA106" i="4"/>
  <c r="CB106" i="4"/>
  <c r="CC106" i="4"/>
  <c r="CD106" i="4"/>
  <c r="CE106" i="4"/>
  <c r="CF106" i="4"/>
  <c r="CG106" i="4"/>
  <c r="CH106" i="4"/>
  <c r="CI106" i="4"/>
  <c r="P107" i="4"/>
  <c r="Q107" i="4"/>
  <c r="R107" i="4"/>
  <c r="S107" i="4"/>
  <c r="T107" i="4"/>
  <c r="U107" i="4"/>
  <c r="V107" i="4"/>
  <c r="W107" i="4"/>
  <c r="X107" i="4"/>
  <c r="Y107" i="4"/>
  <c r="Z107" i="4"/>
  <c r="AA107" i="4"/>
  <c r="AB107" i="4"/>
  <c r="AC107" i="4"/>
  <c r="AD107" i="4"/>
  <c r="AE107" i="4"/>
  <c r="AF107" i="4"/>
  <c r="AG107" i="4"/>
  <c r="AH107" i="4"/>
  <c r="AI107" i="4"/>
  <c r="AJ107" i="4"/>
  <c r="AK107" i="4"/>
  <c r="AL107" i="4"/>
  <c r="AM107" i="4"/>
  <c r="AN107" i="4"/>
  <c r="AO107" i="4"/>
  <c r="AP107" i="4"/>
  <c r="AQ107" i="4"/>
  <c r="AR107" i="4"/>
  <c r="AS107" i="4"/>
  <c r="AT107" i="4"/>
  <c r="AU107" i="4"/>
  <c r="AV107" i="4"/>
  <c r="AW107" i="4"/>
  <c r="AX107" i="4"/>
  <c r="AY107" i="4"/>
  <c r="AZ107" i="4"/>
  <c r="BA107" i="4"/>
  <c r="BB107" i="4"/>
  <c r="BC107" i="4"/>
  <c r="BD107" i="4"/>
  <c r="BE107" i="4"/>
  <c r="BF107" i="4"/>
  <c r="BG107" i="4"/>
  <c r="BH107" i="4"/>
  <c r="BI107" i="4"/>
  <c r="BJ107" i="4"/>
  <c r="BK107" i="4"/>
  <c r="BL107" i="4"/>
  <c r="BM107" i="4"/>
  <c r="BN107" i="4"/>
  <c r="BO107" i="4"/>
  <c r="BP107" i="4"/>
  <c r="BQ107" i="4"/>
  <c r="BR107" i="4"/>
  <c r="BS107" i="4"/>
  <c r="BT107" i="4"/>
  <c r="BU107" i="4"/>
  <c r="BV107" i="4"/>
  <c r="BW107" i="4"/>
  <c r="BX107" i="4"/>
  <c r="BY107" i="4"/>
  <c r="BZ107" i="4"/>
  <c r="CA107" i="4"/>
  <c r="CB107" i="4"/>
  <c r="CC107" i="4"/>
  <c r="CD107" i="4"/>
  <c r="CE107" i="4"/>
  <c r="CF107" i="4"/>
  <c r="CG107" i="4"/>
  <c r="CH107" i="4"/>
  <c r="CI107" i="4"/>
  <c r="P108" i="4"/>
  <c r="Q108" i="4"/>
  <c r="R108" i="4"/>
  <c r="S108" i="4"/>
  <c r="T108" i="4"/>
  <c r="U108" i="4"/>
  <c r="V108" i="4"/>
  <c r="W108" i="4"/>
  <c r="X108" i="4"/>
  <c r="Y108" i="4"/>
  <c r="Z108" i="4"/>
  <c r="AA108" i="4"/>
  <c r="AB108" i="4"/>
  <c r="AC108" i="4"/>
  <c r="AD108" i="4"/>
  <c r="AE108" i="4"/>
  <c r="AF108" i="4"/>
  <c r="AG108" i="4"/>
  <c r="AH108" i="4"/>
  <c r="AI108" i="4"/>
  <c r="AJ108" i="4"/>
  <c r="AK108" i="4"/>
  <c r="AL108" i="4"/>
  <c r="AM108" i="4"/>
  <c r="AN108" i="4"/>
  <c r="AO108" i="4"/>
  <c r="AP108" i="4"/>
  <c r="AQ108" i="4"/>
  <c r="AR108" i="4"/>
  <c r="AS108" i="4"/>
  <c r="AT108" i="4"/>
  <c r="AU108" i="4"/>
  <c r="AV108" i="4"/>
  <c r="AW108" i="4"/>
  <c r="AX108" i="4"/>
  <c r="AY108" i="4"/>
  <c r="AZ108" i="4"/>
  <c r="BA108" i="4"/>
  <c r="BB108" i="4"/>
  <c r="BC108" i="4"/>
  <c r="BD108" i="4"/>
  <c r="BE108" i="4"/>
  <c r="BF108" i="4"/>
  <c r="BG108" i="4"/>
  <c r="BH108" i="4"/>
  <c r="BI108" i="4"/>
  <c r="BJ108" i="4"/>
  <c r="BK108" i="4"/>
  <c r="BL108" i="4"/>
  <c r="BM108" i="4"/>
  <c r="BN108" i="4"/>
  <c r="BO108" i="4"/>
  <c r="BP108" i="4"/>
  <c r="BQ108" i="4"/>
  <c r="BR108" i="4"/>
  <c r="BS108" i="4"/>
  <c r="BT108" i="4"/>
  <c r="BU108" i="4"/>
  <c r="BV108" i="4"/>
  <c r="BW108" i="4"/>
  <c r="BX108" i="4"/>
  <c r="BY108" i="4"/>
  <c r="BZ108" i="4"/>
  <c r="CA108" i="4"/>
  <c r="CB108" i="4"/>
  <c r="CC108" i="4"/>
  <c r="CD108" i="4"/>
  <c r="CE108" i="4"/>
  <c r="CF108" i="4"/>
  <c r="CG108" i="4"/>
  <c r="CH108" i="4"/>
  <c r="CI108" i="4"/>
  <c r="P109" i="4"/>
  <c r="Q109" i="4"/>
  <c r="R109" i="4"/>
  <c r="S109" i="4"/>
  <c r="T109" i="4"/>
  <c r="U109" i="4"/>
  <c r="V109" i="4"/>
  <c r="W109" i="4"/>
  <c r="X109" i="4"/>
  <c r="Y109" i="4"/>
  <c r="Z109" i="4"/>
  <c r="AA109" i="4"/>
  <c r="AB109" i="4"/>
  <c r="AC109" i="4"/>
  <c r="AD109" i="4"/>
  <c r="AE109" i="4"/>
  <c r="AF109" i="4"/>
  <c r="AG109" i="4"/>
  <c r="AH109" i="4"/>
  <c r="AI109" i="4"/>
  <c r="AJ109" i="4"/>
  <c r="AK109" i="4"/>
  <c r="AL109" i="4"/>
  <c r="AM109" i="4"/>
  <c r="AN109" i="4"/>
  <c r="AO109" i="4"/>
  <c r="AP109" i="4"/>
  <c r="AQ109" i="4"/>
  <c r="AR109" i="4"/>
  <c r="AS109" i="4"/>
  <c r="AT109" i="4"/>
  <c r="AU109" i="4"/>
  <c r="AV109" i="4"/>
  <c r="AW109" i="4"/>
  <c r="AX109" i="4"/>
  <c r="AY109" i="4"/>
  <c r="AZ109" i="4"/>
  <c r="BA109" i="4"/>
  <c r="BB109" i="4"/>
  <c r="BC109" i="4"/>
  <c r="BD109" i="4"/>
  <c r="BE109" i="4"/>
  <c r="BF109" i="4"/>
  <c r="BG109" i="4"/>
  <c r="BH109" i="4"/>
  <c r="BI109" i="4"/>
  <c r="BJ109" i="4"/>
  <c r="BK109" i="4"/>
  <c r="BL109" i="4"/>
  <c r="BM109" i="4"/>
  <c r="BN109" i="4"/>
  <c r="BO109" i="4"/>
  <c r="BP109" i="4"/>
  <c r="BQ109" i="4"/>
  <c r="BR109" i="4"/>
  <c r="BS109" i="4"/>
  <c r="BT109" i="4"/>
  <c r="BU109" i="4"/>
  <c r="BV109" i="4"/>
  <c r="BW109" i="4"/>
  <c r="BX109" i="4"/>
  <c r="BY109" i="4"/>
  <c r="BZ109" i="4"/>
  <c r="CA109" i="4"/>
  <c r="CB109" i="4"/>
  <c r="CC109" i="4"/>
  <c r="CD109" i="4"/>
  <c r="CE109" i="4"/>
  <c r="CF109" i="4"/>
  <c r="CG109" i="4"/>
  <c r="CH109" i="4"/>
  <c r="CI109" i="4"/>
  <c r="P110" i="4"/>
  <c r="Q110" i="4"/>
  <c r="R110" i="4"/>
  <c r="S110" i="4"/>
  <c r="T110" i="4"/>
  <c r="U110" i="4"/>
  <c r="V110" i="4"/>
  <c r="W110" i="4"/>
  <c r="X110" i="4"/>
  <c r="Y110" i="4"/>
  <c r="Z110" i="4"/>
  <c r="AA110" i="4"/>
  <c r="AB110" i="4"/>
  <c r="AC110" i="4"/>
  <c r="AD110" i="4"/>
  <c r="AE110" i="4"/>
  <c r="AF110" i="4"/>
  <c r="AG110" i="4"/>
  <c r="AH110" i="4"/>
  <c r="AI110" i="4"/>
  <c r="AJ110" i="4"/>
  <c r="AK110" i="4"/>
  <c r="AL110" i="4"/>
  <c r="AM110" i="4"/>
  <c r="AN110" i="4"/>
  <c r="AO110" i="4"/>
  <c r="AP110" i="4"/>
  <c r="AQ110" i="4"/>
  <c r="AR110" i="4"/>
  <c r="AS110" i="4"/>
  <c r="AT110" i="4"/>
  <c r="AU110" i="4"/>
  <c r="AV110" i="4"/>
  <c r="AW110" i="4"/>
  <c r="AX110" i="4"/>
  <c r="AY110" i="4"/>
  <c r="AZ110" i="4"/>
  <c r="BA110" i="4"/>
  <c r="BB110" i="4"/>
  <c r="BC110" i="4"/>
  <c r="BD110" i="4"/>
  <c r="BE110" i="4"/>
  <c r="BF110" i="4"/>
  <c r="BG110" i="4"/>
  <c r="BH110" i="4"/>
  <c r="BI110" i="4"/>
  <c r="BJ110" i="4"/>
  <c r="BK110" i="4"/>
  <c r="BL110" i="4"/>
  <c r="BM110" i="4"/>
  <c r="BN110" i="4"/>
  <c r="BO110" i="4"/>
  <c r="BP110" i="4"/>
  <c r="BQ110" i="4"/>
  <c r="BR110" i="4"/>
  <c r="BS110" i="4"/>
  <c r="BT110" i="4"/>
  <c r="BU110" i="4"/>
  <c r="BV110" i="4"/>
  <c r="BW110" i="4"/>
  <c r="BX110" i="4"/>
  <c r="BY110" i="4"/>
  <c r="BZ110" i="4"/>
  <c r="CA110" i="4"/>
  <c r="CB110" i="4"/>
  <c r="CC110" i="4"/>
  <c r="CD110" i="4"/>
  <c r="CE110" i="4"/>
  <c r="CF110" i="4"/>
  <c r="CG110" i="4"/>
  <c r="CH110" i="4"/>
  <c r="CI110" i="4"/>
  <c r="P111" i="4"/>
  <c r="Q111" i="4"/>
  <c r="R111" i="4"/>
  <c r="S111" i="4"/>
  <c r="T111" i="4"/>
  <c r="U111" i="4"/>
  <c r="V111" i="4"/>
  <c r="W111" i="4"/>
  <c r="X111" i="4"/>
  <c r="Y111" i="4"/>
  <c r="Z111" i="4"/>
  <c r="AA111" i="4"/>
  <c r="AB111" i="4"/>
  <c r="AC111" i="4"/>
  <c r="AD111" i="4"/>
  <c r="AE111" i="4"/>
  <c r="AF111" i="4"/>
  <c r="AG111" i="4"/>
  <c r="AH111" i="4"/>
  <c r="AI111" i="4"/>
  <c r="AJ111" i="4"/>
  <c r="AK111" i="4"/>
  <c r="AL111" i="4"/>
  <c r="AM111" i="4"/>
  <c r="AN111" i="4"/>
  <c r="AO111" i="4"/>
  <c r="AP111" i="4"/>
  <c r="AQ111" i="4"/>
  <c r="AR111" i="4"/>
  <c r="AS111" i="4"/>
  <c r="AT111" i="4"/>
  <c r="AU111" i="4"/>
  <c r="AV111" i="4"/>
  <c r="AW111" i="4"/>
  <c r="AX111" i="4"/>
  <c r="AY111" i="4"/>
  <c r="AZ111" i="4"/>
  <c r="BA111" i="4"/>
  <c r="BB111" i="4"/>
  <c r="BC111" i="4"/>
  <c r="BD111" i="4"/>
  <c r="BE111" i="4"/>
  <c r="BF111" i="4"/>
  <c r="BG111" i="4"/>
  <c r="BH111" i="4"/>
  <c r="BI111" i="4"/>
  <c r="BJ111" i="4"/>
  <c r="BK111" i="4"/>
  <c r="BL111" i="4"/>
  <c r="BM111" i="4"/>
  <c r="BN111" i="4"/>
  <c r="BO111" i="4"/>
  <c r="BP111" i="4"/>
  <c r="BQ111" i="4"/>
  <c r="BR111" i="4"/>
  <c r="BS111" i="4"/>
  <c r="BT111" i="4"/>
  <c r="BU111" i="4"/>
  <c r="BV111" i="4"/>
  <c r="BW111" i="4"/>
  <c r="BX111" i="4"/>
  <c r="BY111" i="4"/>
  <c r="BZ111" i="4"/>
  <c r="CA111" i="4"/>
  <c r="CB111" i="4"/>
  <c r="CC111" i="4"/>
  <c r="CD111" i="4"/>
  <c r="CE111" i="4"/>
  <c r="CF111" i="4"/>
  <c r="CG111" i="4"/>
  <c r="CH111" i="4"/>
  <c r="CI111" i="4"/>
  <c r="P112" i="4"/>
  <c r="Q112" i="4"/>
  <c r="R112" i="4"/>
  <c r="S112" i="4"/>
  <c r="T112" i="4"/>
  <c r="U112" i="4"/>
  <c r="V112" i="4"/>
  <c r="W112" i="4"/>
  <c r="X112" i="4"/>
  <c r="Y112" i="4"/>
  <c r="Z112" i="4"/>
  <c r="AA112" i="4"/>
  <c r="AB112" i="4"/>
  <c r="AC112" i="4"/>
  <c r="AD112" i="4"/>
  <c r="AE112" i="4"/>
  <c r="AF112" i="4"/>
  <c r="AG112" i="4"/>
  <c r="AH112" i="4"/>
  <c r="AI112" i="4"/>
  <c r="AJ112" i="4"/>
  <c r="AK112" i="4"/>
  <c r="AL112" i="4"/>
  <c r="AM112" i="4"/>
  <c r="AN112" i="4"/>
  <c r="AO112" i="4"/>
  <c r="AP112" i="4"/>
  <c r="AQ112" i="4"/>
  <c r="AR112" i="4"/>
  <c r="AS112" i="4"/>
  <c r="AT112" i="4"/>
  <c r="AU112" i="4"/>
  <c r="AV112" i="4"/>
  <c r="AW112" i="4"/>
  <c r="AX112" i="4"/>
  <c r="AY112" i="4"/>
  <c r="AZ112" i="4"/>
  <c r="BA112" i="4"/>
  <c r="BB112" i="4"/>
  <c r="BC112" i="4"/>
  <c r="BD112" i="4"/>
  <c r="BE112" i="4"/>
  <c r="BF112" i="4"/>
  <c r="BG112" i="4"/>
  <c r="BH112" i="4"/>
  <c r="BI112" i="4"/>
  <c r="BJ112" i="4"/>
  <c r="BK112" i="4"/>
  <c r="BL112" i="4"/>
  <c r="BM112" i="4"/>
  <c r="BN112" i="4"/>
  <c r="BO112" i="4"/>
  <c r="BP112" i="4"/>
  <c r="BQ112" i="4"/>
  <c r="BR112" i="4"/>
  <c r="BS112" i="4"/>
  <c r="BT112" i="4"/>
  <c r="BU112" i="4"/>
  <c r="BV112" i="4"/>
  <c r="BW112" i="4"/>
  <c r="BX112" i="4"/>
  <c r="BY112" i="4"/>
  <c r="BZ112" i="4"/>
  <c r="CA112" i="4"/>
  <c r="CB112" i="4"/>
  <c r="CC112" i="4"/>
  <c r="CD112" i="4"/>
  <c r="CE112" i="4"/>
  <c r="CF112" i="4"/>
  <c r="CG112" i="4"/>
  <c r="CH112" i="4"/>
  <c r="CI112" i="4"/>
  <c r="P113" i="4"/>
  <c r="Q113" i="4"/>
  <c r="R113" i="4"/>
  <c r="S113" i="4"/>
  <c r="T113" i="4"/>
  <c r="U113" i="4"/>
  <c r="V113" i="4"/>
  <c r="W113" i="4"/>
  <c r="X113" i="4"/>
  <c r="Y113" i="4"/>
  <c r="Z113" i="4"/>
  <c r="AA113" i="4"/>
  <c r="AB113" i="4"/>
  <c r="AC113" i="4"/>
  <c r="AD113" i="4"/>
  <c r="AE113" i="4"/>
  <c r="AF113" i="4"/>
  <c r="AG113" i="4"/>
  <c r="AH113" i="4"/>
  <c r="AI113" i="4"/>
  <c r="AJ113" i="4"/>
  <c r="AK113" i="4"/>
  <c r="AL113" i="4"/>
  <c r="AM113" i="4"/>
  <c r="AN113" i="4"/>
  <c r="AO113" i="4"/>
  <c r="AP113" i="4"/>
  <c r="AQ113" i="4"/>
  <c r="AR113" i="4"/>
  <c r="AS113" i="4"/>
  <c r="AT113" i="4"/>
  <c r="AU113" i="4"/>
  <c r="AV113" i="4"/>
  <c r="AW113" i="4"/>
  <c r="AX113" i="4"/>
  <c r="AY113" i="4"/>
  <c r="AZ113" i="4"/>
  <c r="BA113" i="4"/>
  <c r="BB113" i="4"/>
  <c r="BC113" i="4"/>
  <c r="BD113" i="4"/>
  <c r="BE113" i="4"/>
  <c r="BF113" i="4"/>
  <c r="BG113" i="4"/>
  <c r="BH113" i="4"/>
  <c r="BI113" i="4"/>
  <c r="BJ113" i="4"/>
  <c r="BK113" i="4"/>
  <c r="BL113" i="4"/>
  <c r="BM113" i="4"/>
  <c r="BN113" i="4"/>
  <c r="BO113" i="4"/>
  <c r="BP113" i="4"/>
  <c r="BQ113" i="4"/>
  <c r="BR113" i="4"/>
  <c r="BS113" i="4"/>
  <c r="BT113" i="4"/>
  <c r="BU113" i="4"/>
  <c r="BV113" i="4"/>
  <c r="BW113" i="4"/>
  <c r="BX113" i="4"/>
  <c r="BY113" i="4"/>
  <c r="BZ113" i="4"/>
  <c r="CA113" i="4"/>
  <c r="CB113" i="4"/>
  <c r="CC113" i="4"/>
  <c r="CD113" i="4"/>
  <c r="CE113" i="4"/>
  <c r="CF113" i="4"/>
  <c r="CG113" i="4"/>
  <c r="CH113" i="4"/>
  <c r="CI113" i="4"/>
  <c r="P114" i="4"/>
  <c r="Q114" i="4"/>
  <c r="R114" i="4"/>
  <c r="S114" i="4"/>
  <c r="T114" i="4"/>
  <c r="U114" i="4"/>
  <c r="V114" i="4"/>
  <c r="W114" i="4"/>
  <c r="X114" i="4"/>
  <c r="Y114" i="4"/>
  <c r="Z114" i="4"/>
  <c r="AA114" i="4"/>
  <c r="AB114" i="4"/>
  <c r="AC114" i="4"/>
  <c r="AD114" i="4"/>
  <c r="AE114" i="4"/>
  <c r="AF114" i="4"/>
  <c r="AG114" i="4"/>
  <c r="AH114" i="4"/>
  <c r="AI114" i="4"/>
  <c r="AJ114" i="4"/>
  <c r="AK114" i="4"/>
  <c r="AL114" i="4"/>
  <c r="AM114" i="4"/>
  <c r="AN114" i="4"/>
  <c r="AO114" i="4"/>
  <c r="AP114" i="4"/>
  <c r="AQ114" i="4"/>
  <c r="AR114" i="4"/>
  <c r="AS114" i="4"/>
  <c r="AT114" i="4"/>
  <c r="AU114" i="4"/>
  <c r="AV114" i="4"/>
  <c r="AW114" i="4"/>
  <c r="AX114" i="4"/>
  <c r="AY114" i="4"/>
  <c r="AZ114" i="4"/>
  <c r="BA114" i="4"/>
  <c r="BB114" i="4"/>
  <c r="BC114" i="4"/>
  <c r="BD114" i="4"/>
  <c r="BE114" i="4"/>
  <c r="BF114" i="4"/>
  <c r="BG114" i="4"/>
  <c r="BH114" i="4"/>
  <c r="BI114" i="4"/>
  <c r="BJ114" i="4"/>
  <c r="BK114" i="4"/>
  <c r="BL114" i="4"/>
  <c r="BM114" i="4"/>
  <c r="BN114" i="4"/>
  <c r="BO114" i="4"/>
  <c r="BP114" i="4"/>
  <c r="BQ114" i="4"/>
  <c r="BR114" i="4"/>
  <c r="BS114" i="4"/>
  <c r="BT114" i="4"/>
  <c r="BU114" i="4"/>
  <c r="BV114" i="4"/>
  <c r="BW114" i="4"/>
  <c r="BX114" i="4"/>
  <c r="BY114" i="4"/>
  <c r="BZ114" i="4"/>
  <c r="CA114" i="4"/>
  <c r="CB114" i="4"/>
  <c r="CC114" i="4"/>
  <c r="CD114" i="4"/>
  <c r="CE114" i="4"/>
  <c r="CF114" i="4"/>
  <c r="CG114" i="4"/>
  <c r="CH114" i="4"/>
  <c r="CI114" i="4"/>
  <c r="P115" i="4"/>
  <c r="Q115" i="4"/>
  <c r="R115" i="4"/>
  <c r="S115" i="4"/>
  <c r="T115" i="4"/>
  <c r="U115" i="4"/>
  <c r="V115" i="4"/>
  <c r="W115" i="4"/>
  <c r="X115" i="4"/>
  <c r="Y115" i="4"/>
  <c r="Z115" i="4"/>
  <c r="AA115" i="4"/>
  <c r="AB115" i="4"/>
  <c r="AC115" i="4"/>
  <c r="AD115" i="4"/>
  <c r="AE115" i="4"/>
  <c r="AF115" i="4"/>
  <c r="AG115" i="4"/>
  <c r="AH115" i="4"/>
  <c r="AI115" i="4"/>
  <c r="AJ115" i="4"/>
  <c r="AK115" i="4"/>
  <c r="AL115" i="4"/>
  <c r="AM115" i="4"/>
  <c r="AN115" i="4"/>
  <c r="AO115" i="4"/>
  <c r="AP115" i="4"/>
  <c r="AQ115" i="4"/>
  <c r="AR115" i="4"/>
  <c r="AS115" i="4"/>
  <c r="AT115" i="4"/>
  <c r="AU115" i="4"/>
  <c r="AV115" i="4"/>
  <c r="AW115" i="4"/>
  <c r="AX115" i="4"/>
  <c r="AY115" i="4"/>
  <c r="AZ115" i="4"/>
  <c r="BA115" i="4"/>
  <c r="BB115" i="4"/>
  <c r="BC115" i="4"/>
  <c r="BD115" i="4"/>
  <c r="BE115" i="4"/>
  <c r="BF115" i="4"/>
  <c r="BG115" i="4"/>
  <c r="BH115" i="4"/>
  <c r="BI115" i="4"/>
  <c r="BJ115" i="4"/>
  <c r="BK115" i="4"/>
  <c r="BL115" i="4"/>
  <c r="BM115" i="4"/>
  <c r="BN115" i="4"/>
  <c r="BO115" i="4"/>
  <c r="BP115" i="4"/>
  <c r="BQ115" i="4"/>
  <c r="BR115" i="4"/>
  <c r="BS115" i="4"/>
  <c r="BT115" i="4"/>
  <c r="BU115" i="4"/>
  <c r="BV115" i="4"/>
  <c r="BW115" i="4"/>
  <c r="BX115" i="4"/>
  <c r="BY115" i="4"/>
  <c r="BZ115" i="4"/>
  <c r="CA115" i="4"/>
  <c r="CB115" i="4"/>
  <c r="CC115" i="4"/>
  <c r="CD115" i="4"/>
  <c r="CE115" i="4"/>
  <c r="CF115" i="4"/>
  <c r="CG115" i="4"/>
  <c r="CH115" i="4"/>
  <c r="CI115" i="4"/>
  <c r="P116" i="4"/>
  <c r="Q116" i="4"/>
  <c r="R116" i="4"/>
  <c r="S116" i="4"/>
  <c r="T116" i="4"/>
  <c r="U116" i="4"/>
  <c r="V116" i="4"/>
  <c r="W116" i="4"/>
  <c r="X116" i="4"/>
  <c r="Y116" i="4"/>
  <c r="Z116" i="4"/>
  <c r="AA116" i="4"/>
  <c r="AB116" i="4"/>
  <c r="AC116" i="4"/>
  <c r="AD116" i="4"/>
  <c r="AE116" i="4"/>
  <c r="AF116" i="4"/>
  <c r="AG116" i="4"/>
  <c r="AH116" i="4"/>
  <c r="AI116" i="4"/>
  <c r="AJ116" i="4"/>
  <c r="AK116" i="4"/>
  <c r="AL116" i="4"/>
  <c r="AM116" i="4"/>
  <c r="AN116" i="4"/>
  <c r="AO116" i="4"/>
  <c r="AP116" i="4"/>
  <c r="AQ116" i="4"/>
  <c r="AR116" i="4"/>
  <c r="AS116" i="4"/>
  <c r="AT116" i="4"/>
  <c r="AU116" i="4"/>
  <c r="AV116" i="4"/>
  <c r="AW116" i="4"/>
  <c r="AX116" i="4"/>
  <c r="AY116" i="4"/>
  <c r="AZ116" i="4"/>
  <c r="BA116" i="4"/>
  <c r="BB116" i="4"/>
  <c r="BC116" i="4"/>
  <c r="BD116" i="4"/>
  <c r="BE116" i="4"/>
  <c r="BF116" i="4"/>
  <c r="BG116" i="4"/>
  <c r="BH116" i="4"/>
  <c r="BI116" i="4"/>
  <c r="BJ116" i="4"/>
  <c r="BK116" i="4"/>
  <c r="BL116" i="4"/>
  <c r="BM116" i="4"/>
  <c r="BN116" i="4"/>
  <c r="BO116" i="4"/>
  <c r="BP116" i="4"/>
  <c r="BQ116" i="4"/>
  <c r="BR116" i="4"/>
  <c r="BS116" i="4"/>
  <c r="BT116" i="4"/>
  <c r="BU116" i="4"/>
  <c r="BV116" i="4"/>
  <c r="BW116" i="4"/>
  <c r="BX116" i="4"/>
  <c r="BY116" i="4"/>
  <c r="BZ116" i="4"/>
  <c r="CA116" i="4"/>
  <c r="CB116" i="4"/>
  <c r="CC116" i="4"/>
  <c r="CD116" i="4"/>
  <c r="CE116" i="4"/>
  <c r="CF116" i="4"/>
  <c r="CG116" i="4"/>
  <c r="CH116" i="4"/>
  <c r="CI116" i="4"/>
  <c r="P117" i="4"/>
  <c r="Q117" i="4"/>
  <c r="R117" i="4"/>
  <c r="S117" i="4"/>
  <c r="T117" i="4"/>
  <c r="U117" i="4"/>
  <c r="V117" i="4"/>
  <c r="W117" i="4"/>
  <c r="X117" i="4"/>
  <c r="Y117" i="4"/>
  <c r="Z117" i="4"/>
  <c r="AA117" i="4"/>
  <c r="AB117" i="4"/>
  <c r="AC117" i="4"/>
  <c r="AD117" i="4"/>
  <c r="AE117" i="4"/>
  <c r="AF117" i="4"/>
  <c r="AG117" i="4"/>
  <c r="AH117" i="4"/>
  <c r="AI117" i="4"/>
  <c r="AJ117" i="4"/>
  <c r="AK117" i="4"/>
  <c r="AL117" i="4"/>
  <c r="AM117" i="4"/>
  <c r="AN117" i="4"/>
  <c r="AO117" i="4"/>
  <c r="AP117" i="4"/>
  <c r="AQ117" i="4"/>
  <c r="AR117" i="4"/>
  <c r="AS117" i="4"/>
  <c r="AT117" i="4"/>
  <c r="AU117" i="4"/>
  <c r="AV117" i="4"/>
  <c r="AW117" i="4"/>
  <c r="AX117" i="4"/>
  <c r="AY117" i="4"/>
  <c r="AZ117" i="4"/>
  <c r="BA117" i="4"/>
  <c r="BB117" i="4"/>
  <c r="BC117" i="4"/>
  <c r="BD117" i="4"/>
  <c r="BE117" i="4"/>
  <c r="BF117" i="4"/>
  <c r="BG117" i="4"/>
  <c r="BH117" i="4"/>
  <c r="BI117" i="4"/>
  <c r="BJ117" i="4"/>
  <c r="BK117" i="4"/>
  <c r="BL117" i="4"/>
  <c r="BM117" i="4"/>
  <c r="BN117" i="4"/>
  <c r="BO117" i="4"/>
  <c r="BP117" i="4"/>
  <c r="BQ117" i="4"/>
  <c r="BR117" i="4"/>
  <c r="BS117" i="4"/>
  <c r="BT117" i="4"/>
  <c r="BU117" i="4"/>
  <c r="BV117" i="4"/>
  <c r="BW117" i="4"/>
  <c r="BX117" i="4"/>
  <c r="BY117" i="4"/>
  <c r="BZ117" i="4"/>
  <c r="CA117" i="4"/>
  <c r="CB117" i="4"/>
  <c r="CC117" i="4"/>
  <c r="CD117" i="4"/>
  <c r="CE117" i="4"/>
  <c r="CF117" i="4"/>
  <c r="CG117" i="4"/>
  <c r="CH117" i="4"/>
  <c r="CI117" i="4"/>
  <c r="P118" i="4"/>
  <c r="Q118" i="4"/>
  <c r="R118" i="4"/>
  <c r="S118" i="4"/>
  <c r="T118" i="4"/>
  <c r="U118" i="4"/>
  <c r="V118" i="4"/>
  <c r="W118" i="4"/>
  <c r="X118" i="4"/>
  <c r="Y118" i="4"/>
  <c r="Z118" i="4"/>
  <c r="AA118" i="4"/>
  <c r="AB118" i="4"/>
  <c r="AC118" i="4"/>
  <c r="AD118" i="4"/>
  <c r="AE118" i="4"/>
  <c r="AF118" i="4"/>
  <c r="AG118" i="4"/>
  <c r="AH118" i="4"/>
  <c r="AI118" i="4"/>
  <c r="AJ118" i="4"/>
  <c r="AK118" i="4"/>
  <c r="AL118" i="4"/>
  <c r="AM118" i="4"/>
  <c r="AN118" i="4"/>
  <c r="AO118" i="4"/>
  <c r="AP118" i="4"/>
  <c r="AQ118" i="4"/>
  <c r="AR118" i="4"/>
  <c r="AS118" i="4"/>
  <c r="AT118" i="4"/>
  <c r="AU118" i="4"/>
  <c r="AV118" i="4"/>
  <c r="AW118" i="4"/>
  <c r="AX118" i="4"/>
  <c r="AY118" i="4"/>
  <c r="AZ118" i="4"/>
  <c r="BA118" i="4"/>
  <c r="BB118" i="4"/>
  <c r="BC118" i="4"/>
  <c r="BD118" i="4"/>
  <c r="BE118" i="4"/>
  <c r="BF118" i="4"/>
  <c r="BG118" i="4"/>
  <c r="BH118" i="4"/>
  <c r="BI118" i="4"/>
  <c r="BJ118" i="4"/>
  <c r="BK118" i="4"/>
  <c r="BL118" i="4"/>
  <c r="BM118" i="4"/>
  <c r="BN118" i="4"/>
  <c r="BO118" i="4"/>
  <c r="BP118" i="4"/>
  <c r="BQ118" i="4"/>
  <c r="BR118" i="4"/>
  <c r="BS118" i="4"/>
  <c r="BT118" i="4"/>
  <c r="BU118" i="4"/>
  <c r="BV118" i="4"/>
  <c r="BW118" i="4"/>
  <c r="BX118" i="4"/>
  <c r="BY118" i="4"/>
  <c r="BZ118" i="4"/>
  <c r="CA118" i="4"/>
  <c r="CB118" i="4"/>
  <c r="CC118" i="4"/>
  <c r="CD118" i="4"/>
  <c r="CE118" i="4"/>
  <c r="CF118" i="4"/>
  <c r="CG118" i="4"/>
  <c r="CH118" i="4"/>
  <c r="CI118" i="4"/>
  <c r="P119" i="4"/>
  <c r="Q119" i="4"/>
  <c r="R119" i="4"/>
  <c r="S119" i="4"/>
  <c r="T119" i="4"/>
  <c r="U119" i="4"/>
  <c r="V119" i="4"/>
  <c r="W119" i="4"/>
  <c r="X119" i="4"/>
  <c r="Y119" i="4"/>
  <c r="Z119" i="4"/>
  <c r="AA119" i="4"/>
  <c r="AB119" i="4"/>
  <c r="AC119" i="4"/>
  <c r="AD119" i="4"/>
  <c r="AE119" i="4"/>
  <c r="AF119" i="4"/>
  <c r="AG119" i="4"/>
  <c r="AH119" i="4"/>
  <c r="AI119" i="4"/>
  <c r="AJ119" i="4"/>
  <c r="AK119" i="4"/>
  <c r="AL119" i="4"/>
  <c r="AM119" i="4"/>
  <c r="AN119" i="4"/>
  <c r="AO119" i="4"/>
  <c r="AP119" i="4"/>
  <c r="AQ119" i="4"/>
  <c r="AR119" i="4"/>
  <c r="AS119" i="4"/>
  <c r="AT119" i="4"/>
  <c r="AU119" i="4"/>
  <c r="AV119" i="4"/>
  <c r="AW119" i="4"/>
  <c r="AX119" i="4"/>
  <c r="AY119" i="4"/>
  <c r="AZ119" i="4"/>
  <c r="BA119" i="4"/>
  <c r="BB119" i="4"/>
  <c r="BC119" i="4"/>
  <c r="BD119" i="4"/>
  <c r="BE119" i="4"/>
  <c r="BF119" i="4"/>
  <c r="BG119" i="4"/>
  <c r="BH119" i="4"/>
  <c r="BI119" i="4"/>
  <c r="BJ119" i="4"/>
  <c r="BK119" i="4"/>
  <c r="BL119" i="4"/>
  <c r="BM119" i="4"/>
  <c r="BN119" i="4"/>
  <c r="BO119" i="4"/>
  <c r="BP119" i="4"/>
  <c r="BQ119" i="4"/>
  <c r="BR119" i="4"/>
  <c r="BS119" i="4"/>
  <c r="BT119" i="4"/>
  <c r="BU119" i="4"/>
  <c r="BV119" i="4"/>
  <c r="BW119" i="4"/>
  <c r="BX119" i="4"/>
  <c r="BY119" i="4"/>
  <c r="BZ119" i="4"/>
  <c r="CA119" i="4"/>
  <c r="CB119" i="4"/>
  <c r="CC119" i="4"/>
  <c r="CD119" i="4"/>
  <c r="CE119" i="4"/>
  <c r="CF119" i="4"/>
  <c r="CG119" i="4"/>
  <c r="CH119" i="4"/>
  <c r="CI119" i="4"/>
  <c r="P120" i="4"/>
  <c r="Q120" i="4"/>
  <c r="R120" i="4"/>
  <c r="S120" i="4"/>
  <c r="T120" i="4"/>
  <c r="U120" i="4"/>
  <c r="V120" i="4"/>
  <c r="W120" i="4"/>
  <c r="X120" i="4"/>
  <c r="Y120" i="4"/>
  <c r="Z120" i="4"/>
  <c r="AA120" i="4"/>
  <c r="AB120" i="4"/>
  <c r="AC120" i="4"/>
  <c r="AD120" i="4"/>
  <c r="AE120" i="4"/>
  <c r="AF120" i="4"/>
  <c r="AG120" i="4"/>
  <c r="AH120" i="4"/>
  <c r="AI120" i="4"/>
  <c r="AJ120" i="4"/>
  <c r="AK120" i="4"/>
  <c r="AL120" i="4"/>
  <c r="AM120" i="4"/>
  <c r="AN120" i="4"/>
  <c r="AO120" i="4"/>
  <c r="AP120" i="4"/>
  <c r="AQ120" i="4"/>
  <c r="AR120" i="4"/>
  <c r="AS120" i="4"/>
  <c r="AT120" i="4"/>
  <c r="AU120" i="4"/>
  <c r="AV120" i="4"/>
  <c r="AW120" i="4"/>
  <c r="AX120" i="4"/>
  <c r="AY120" i="4"/>
  <c r="AZ120" i="4"/>
  <c r="BA120" i="4"/>
  <c r="BB120" i="4"/>
  <c r="BC120" i="4"/>
  <c r="BD120" i="4"/>
  <c r="BE120" i="4"/>
  <c r="BF120" i="4"/>
  <c r="BG120" i="4"/>
  <c r="BH120" i="4"/>
  <c r="BI120" i="4"/>
  <c r="BJ120" i="4"/>
  <c r="BK120" i="4"/>
  <c r="BL120" i="4"/>
  <c r="BM120" i="4"/>
  <c r="BN120" i="4"/>
  <c r="BO120" i="4"/>
  <c r="BP120" i="4"/>
  <c r="BQ120" i="4"/>
  <c r="BR120" i="4"/>
  <c r="BS120" i="4"/>
  <c r="BT120" i="4"/>
  <c r="BU120" i="4"/>
  <c r="BV120" i="4"/>
  <c r="BW120" i="4"/>
  <c r="BX120" i="4"/>
  <c r="BY120" i="4"/>
  <c r="BZ120" i="4"/>
  <c r="CA120" i="4"/>
  <c r="CB120" i="4"/>
  <c r="CC120" i="4"/>
  <c r="CD120" i="4"/>
  <c r="CE120" i="4"/>
  <c r="CF120" i="4"/>
  <c r="CG120" i="4"/>
  <c r="CH120" i="4"/>
  <c r="CI120" i="4"/>
  <c r="P121" i="4"/>
  <c r="Q121" i="4"/>
  <c r="R121" i="4"/>
  <c r="S121" i="4"/>
  <c r="T121" i="4"/>
  <c r="U121" i="4"/>
  <c r="V121" i="4"/>
  <c r="W121" i="4"/>
  <c r="X121" i="4"/>
  <c r="Y121" i="4"/>
  <c r="Z121" i="4"/>
  <c r="AA121" i="4"/>
  <c r="AB121" i="4"/>
  <c r="AC121" i="4"/>
  <c r="AD121" i="4"/>
  <c r="AE121" i="4"/>
  <c r="AF121" i="4"/>
  <c r="AG121" i="4"/>
  <c r="AH121" i="4"/>
  <c r="AI121" i="4"/>
  <c r="AJ121" i="4"/>
  <c r="AK121" i="4"/>
  <c r="AL121" i="4"/>
  <c r="AM121" i="4"/>
  <c r="AN121" i="4"/>
  <c r="AO121" i="4"/>
  <c r="AP121" i="4"/>
  <c r="AQ121" i="4"/>
  <c r="AR121" i="4"/>
  <c r="AS121" i="4"/>
  <c r="AT121" i="4"/>
  <c r="AU121" i="4"/>
  <c r="AV121" i="4"/>
  <c r="AW121" i="4"/>
  <c r="AX121" i="4"/>
  <c r="AY121" i="4"/>
  <c r="AZ121" i="4"/>
  <c r="BA121" i="4"/>
  <c r="BB121" i="4"/>
  <c r="BC121" i="4"/>
  <c r="BD121" i="4"/>
  <c r="BE121" i="4"/>
  <c r="BF121" i="4"/>
  <c r="BG121" i="4"/>
  <c r="BH121" i="4"/>
  <c r="BI121" i="4"/>
  <c r="BJ121" i="4"/>
  <c r="BK121" i="4"/>
  <c r="BL121" i="4"/>
  <c r="BM121" i="4"/>
  <c r="BN121" i="4"/>
  <c r="BO121" i="4"/>
  <c r="BP121" i="4"/>
  <c r="BQ121" i="4"/>
  <c r="BR121" i="4"/>
  <c r="BS121" i="4"/>
  <c r="BT121" i="4"/>
  <c r="BU121" i="4"/>
  <c r="BV121" i="4"/>
  <c r="BW121" i="4"/>
  <c r="BX121" i="4"/>
  <c r="BY121" i="4"/>
  <c r="BZ121" i="4"/>
  <c r="CA121" i="4"/>
  <c r="CB121" i="4"/>
  <c r="CC121" i="4"/>
  <c r="CD121" i="4"/>
  <c r="CE121" i="4"/>
  <c r="CF121" i="4"/>
  <c r="CG121" i="4"/>
  <c r="CH121" i="4"/>
  <c r="CI121" i="4"/>
  <c r="P122" i="4"/>
  <c r="Q122" i="4"/>
  <c r="R122" i="4"/>
  <c r="S122" i="4"/>
  <c r="T122" i="4"/>
  <c r="U122" i="4"/>
  <c r="V122" i="4"/>
  <c r="W122" i="4"/>
  <c r="X122" i="4"/>
  <c r="Y122" i="4"/>
  <c r="Z122" i="4"/>
  <c r="AA122" i="4"/>
  <c r="AB122" i="4"/>
  <c r="AC122" i="4"/>
  <c r="AD122" i="4"/>
  <c r="AE122" i="4"/>
  <c r="AF122" i="4"/>
  <c r="AG122" i="4"/>
  <c r="AH122" i="4"/>
  <c r="AI122" i="4"/>
  <c r="AJ122" i="4"/>
  <c r="AK122" i="4"/>
  <c r="AL122" i="4"/>
  <c r="AM122" i="4"/>
  <c r="AN122" i="4"/>
  <c r="AO122" i="4"/>
  <c r="AP122" i="4"/>
  <c r="AQ122" i="4"/>
  <c r="AR122" i="4"/>
  <c r="AS122" i="4"/>
  <c r="AT122" i="4"/>
  <c r="AU122" i="4"/>
  <c r="AV122" i="4"/>
  <c r="AW122" i="4"/>
  <c r="AX122" i="4"/>
  <c r="AY122" i="4"/>
  <c r="AZ122" i="4"/>
  <c r="BA122" i="4"/>
  <c r="BB122" i="4"/>
  <c r="BC122" i="4"/>
  <c r="BD122" i="4"/>
  <c r="BE122" i="4"/>
  <c r="BF122" i="4"/>
  <c r="BG122" i="4"/>
  <c r="BH122" i="4"/>
  <c r="BI122" i="4"/>
  <c r="BJ122" i="4"/>
  <c r="BK122" i="4"/>
  <c r="BL122" i="4"/>
  <c r="BM122" i="4"/>
  <c r="BN122" i="4"/>
  <c r="BO122" i="4"/>
  <c r="BP122" i="4"/>
  <c r="BQ122" i="4"/>
  <c r="BR122" i="4"/>
  <c r="BS122" i="4"/>
  <c r="BT122" i="4"/>
  <c r="BU122" i="4"/>
  <c r="BV122" i="4"/>
  <c r="BW122" i="4"/>
  <c r="BX122" i="4"/>
  <c r="BY122" i="4"/>
  <c r="BZ122" i="4"/>
  <c r="CA122" i="4"/>
  <c r="CB122" i="4"/>
  <c r="CC122" i="4"/>
  <c r="CD122" i="4"/>
  <c r="CE122" i="4"/>
  <c r="CF122" i="4"/>
  <c r="CG122" i="4"/>
  <c r="CH122" i="4"/>
  <c r="CI122" i="4"/>
  <c r="P123" i="4"/>
  <c r="Q123" i="4"/>
  <c r="R123" i="4"/>
  <c r="S123" i="4"/>
  <c r="T123" i="4"/>
  <c r="U123" i="4"/>
  <c r="V123" i="4"/>
  <c r="W123" i="4"/>
  <c r="X123" i="4"/>
  <c r="Y123" i="4"/>
  <c r="Z123" i="4"/>
  <c r="AA123" i="4"/>
  <c r="AB123" i="4"/>
  <c r="AC123" i="4"/>
  <c r="AD123" i="4"/>
  <c r="AE123" i="4"/>
  <c r="AF123" i="4"/>
  <c r="AG123" i="4"/>
  <c r="AH123" i="4"/>
  <c r="AI123" i="4"/>
  <c r="AJ123" i="4"/>
  <c r="AK123" i="4"/>
  <c r="AL123" i="4"/>
  <c r="AM123" i="4"/>
  <c r="AN123" i="4"/>
  <c r="AO123" i="4"/>
  <c r="AP123" i="4"/>
  <c r="AQ123" i="4"/>
  <c r="AR123" i="4"/>
  <c r="AS123" i="4"/>
  <c r="AT123" i="4"/>
  <c r="AU123" i="4"/>
  <c r="AV123" i="4"/>
  <c r="AW123" i="4"/>
  <c r="AX123" i="4"/>
  <c r="AY123" i="4"/>
  <c r="AZ123" i="4"/>
  <c r="BA123" i="4"/>
  <c r="BB123" i="4"/>
  <c r="BC123" i="4"/>
  <c r="BD123" i="4"/>
  <c r="BE123" i="4"/>
  <c r="BF123" i="4"/>
  <c r="BG123" i="4"/>
  <c r="BH123" i="4"/>
  <c r="BI123" i="4"/>
  <c r="BJ123" i="4"/>
  <c r="BK123" i="4"/>
  <c r="BL123" i="4"/>
  <c r="BM123" i="4"/>
  <c r="BN123" i="4"/>
  <c r="BO123" i="4"/>
  <c r="BP123" i="4"/>
  <c r="BQ123" i="4"/>
  <c r="BR123" i="4"/>
  <c r="BS123" i="4"/>
  <c r="BT123" i="4"/>
  <c r="BU123" i="4"/>
  <c r="BV123" i="4"/>
  <c r="BW123" i="4"/>
  <c r="BX123" i="4"/>
  <c r="BY123" i="4"/>
  <c r="BZ123" i="4"/>
  <c r="CA123" i="4"/>
  <c r="CB123" i="4"/>
  <c r="CC123" i="4"/>
  <c r="CD123" i="4"/>
  <c r="CE123" i="4"/>
  <c r="CF123" i="4"/>
  <c r="CG123" i="4"/>
  <c r="CH123" i="4"/>
  <c r="CI123" i="4"/>
  <c r="P124" i="4"/>
  <c r="Q124" i="4"/>
  <c r="R124" i="4"/>
  <c r="S124" i="4"/>
  <c r="T124" i="4"/>
  <c r="U124" i="4"/>
  <c r="V124" i="4"/>
  <c r="W124" i="4"/>
  <c r="X124" i="4"/>
  <c r="Y124" i="4"/>
  <c r="Z124" i="4"/>
  <c r="AA124" i="4"/>
  <c r="AB124" i="4"/>
  <c r="AC124" i="4"/>
  <c r="AD124" i="4"/>
  <c r="AE124" i="4"/>
  <c r="AF124" i="4"/>
  <c r="AG124" i="4"/>
  <c r="AH124" i="4"/>
  <c r="AI124" i="4"/>
  <c r="AJ124" i="4"/>
  <c r="AK124" i="4"/>
  <c r="AL124" i="4"/>
  <c r="AM124" i="4"/>
  <c r="AN124" i="4"/>
  <c r="AO124" i="4"/>
  <c r="AP124" i="4"/>
  <c r="AQ124" i="4"/>
  <c r="AR124" i="4"/>
  <c r="AS124" i="4"/>
  <c r="AT124" i="4"/>
  <c r="AU124" i="4"/>
  <c r="AV124" i="4"/>
  <c r="AW124" i="4"/>
  <c r="AX124" i="4"/>
  <c r="AY124" i="4"/>
  <c r="AZ124" i="4"/>
  <c r="BA124" i="4"/>
  <c r="BB124" i="4"/>
  <c r="BC124" i="4"/>
  <c r="BD124" i="4"/>
  <c r="BE124" i="4"/>
  <c r="BF124" i="4"/>
  <c r="BG124" i="4"/>
  <c r="BH124" i="4"/>
  <c r="BI124" i="4"/>
  <c r="BJ124" i="4"/>
  <c r="BK124" i="4"/>
  <c r="BL124" i="4"/>
  <c r="BM124" i="4"/>
  <c r="BN124" i="4"/>
  <c r="BO124" i="4"/>
  <c r="BP124" i="4"/>
  <c r="BQ124" i="4"/>
  <c r="BR124" i="4"/>
  <c r="BS124" i="4"/>
  <c r="BT124" i="4"/>
  <c r="BU124" i="4"/>
  <c r="BV124" i="4"/>
  <c r="BW124" i="4"/>
  <c r="BX124" i="4"/>
  <c r="BY124" i="4"/>
  <c r="BZ124" i="4"/>
  <c r="CA124" i="4"/>
  <c r="CB124" i="4"/>
  <c r="CC124" i="4"/>
  <c r="CD124" i="4"/>
  <c r="CE124" i="4"/>
  <c r="CF124" i="4"/>
  <c r="CG124" i="4"/>
  <c r="CH124" i="4"/>
  <c r="CI124" i="4"/>
  <c r="P125" i="4"/>
  <c r="Q125" i="4"/>
  <c r="R125" i="4"/>
  <c r="S125" i="4"/>
  <c r="T125" i="4"/>
  <c r="U125" i="4"/>
  <c r="V125" i="4"/>
  <c r="W125" i="4"/>
  <c r="X125" i="4"/>
  <c r="Y125" i="4"/>
  <c r="Z125" i="4"/>
  <c r="AA125" i="4"/>
  <c r="AB125" i="4"/>
  <c r="AC125" i="4"/>
  <c r="AD125" i="4"/>
  <c r="AE125" i="4"/>
  <c r="AF125" i="4"/>
  <c r="AG125" i="4"/>
  <c r="AH125" i="4"/>
  <c r="AI125" i="4"/>
  <c r="AJ125" i="4"/>
  <c r="AK125" i="4"/>
  <c r="AL125" i="4"/>
  <c r="AM125" i="4"/>
  <c r="AN125" i="4"/>
  <c r="AO125" i="4"/>
  <c r="AP125" i="4"/>
  <c r="AQ125" i="4"/>
  <c r="AR125" i="4"/>
  <c r="AS125" i="4"/>
  <c r="AT125" i="4"/>
  <c r="AU125" i="4"/>
  <c r="AV125" i="4"/>
  <c r="AW125" i="4"/>
  <c r="AX125" i="4"/>
  <c r="AY125" i="4"/>
  <c r="AZ125" i="4"/>
  <c r="BA125" i="4"/>
  <c r="BB125" i="4"/>
  <c r="BC125" i="4"/>
  <c r="BD125" i="4"/>
  <c r="BE125" i="4"/>
  <c r="BF125" i="4"/>
  <c r="BG125" i="4"/>
  <c r="BH125" i="4"/>
  <c r="BI125" i="4"/>
  <c r="BJ125" i="4"/>
  <c r="BK125" i="4"/>
  <c r="BL125" i="4"/>
  <c r="BM125" i="4"/>
  <c r="BN125" i="4"/>
  <c r="BO125" i="4"/>
  <c r="BP125" i="4"/>
  <c r="BQ125" i="4"/>
  <c r="BR125" i="4"/>
  <c r="BS125" i="4"/>
  <c r="BT125" i="4"/>
  <c r="BU125" i="4"/>
  <c r="BV125" i="4"/>
  <c r="BW125" i="4"/>
  <c r="BX125" i="4"/>
  <c r="BY125" i="4"/>
  <c r="BZ125" i="4"/>
  <c r="CA125" i="4"/>
  <c r="CB125" i="4"/>
  <c r="CC125" i="4"/>
  <c r="CD125" i="4"/>
  <c r="CE125" i="4"/>
  <c r="CF125" i="4"/>
  <c r="CG125" i="4"/>
  <c r="CH125" i="4"/>
  <c r="CI125" i="4"/>
  <c r="P126" i="4"/>
  <c r="Q126" i="4"/>
  <c r="R126" i="4"/>
  <c r="S126" i="4"/>
  <c r="T126" i="4"/>
  <c r="U126" i="4"/>
  <c r="V126" i="4"/>
  <c r="W126" i="4"/>
  <c r="X126" i="4"/>
  <c r="Y126" i="4"/>
  <c r="Z126" i="4"/>
  <c r="AA126" i="4"/>
  <c r="AB126" i="4"/>
  <c r="AC126" i="4"/>
  <c r="AD126" i="4"/>
  <c r="AE126" i="4"/>
  <c r="AF126" i="4"/>
  <c r="AG126" i="4"/>
  <c r="AH126" i="4"/>
  <c r="AI126" i="4"/>
  <c r="AJ126" i="4"/>
  <c r="AK126" i="4"/>
  <c r="AL126" i="4"/>
  <c r="AM126" i="4"/>
  <c r="AN126" i="4"/>
  <c r="AO126" i="4"/>
  <c r="AP126" i="4"/>
  <c r="AQ126" i="4"/>
  <c r="AR126" i="4"/>
  <c r="AS126" i="4"/>
  <c r="AT126" i="4"/>
  <c r="AU126" i="4"/>
  <c r="AV126" i="4"/>
  <c r="AW126" i="4"/>
  <c r="AX126" i="4"/>
  <c r="AY126" i="4"/>
  <c r="AZ126" i="4"/>
  <c r="BA126" i="4"/>
  <c r="BB126" i="4"/>
  <c r="BC126" i="4"/>
  <c r="BD126" i="4"/>
  <c r="BE126" i="4"/>
  <c r="BF126" i="4"/>
  <c r="BG126" i="4"/>
  <c r="BH126" i="4"/>
  <c r="BI126" i="4"/>
  <c r="BJ126" i="4"/>
  <c r="BK126" i="4"/>
  <c r="BL126" i="4"/>
  <c r="BM126" i="4"/>
  <c r="BN126" i="4"/>
  <c r="BO126" i="4"/>
  <c r="BP126" i="4"/>
  <c r="BQ126" i="4"/>
  <c r="BR126" i="4"/>
  <c r="BS126" i="4"/>
  <c r="BT126" i="4"/>
  <c r="BU126" i="4"/>
  <c r="BV126" i="4"/>
  <c r="BW126" i="4"/>
  <c r="BX126" i="4"/>
  <c r="BY126" i="4"/>
  <c r="BZ126" i="4"/>
  <c r="CA126" i="4"/>
  <c r="CB126" i="4"/>
  <c r="CC126" i="4"/>
  <c r="CD126" i="4"/>
  <c r="CE126" i="4"/>
  <c r="CF126" i="4"/>
  <c r="CG126" i="4"/>
  <c r="CH126" i="4"/>
  <c r="CI126" i="4"/>
  <c r="P127" i="4"/>
  <c r="Q127" i="4"/>
  <c r="R127" i="4"/>
  <c r="S127" i="4"/>
  <c r="T127" i="4"/>
  <c r="U127" i="4"/>
  <c r="V127" i="4"/>
  <c r="W127" i="4"/>
  <c r="X127" i="4"/>
  <c r="Y127" i="4"/>
  <c r="Z127" i="4"/>
  <c r="AA127" i="4"/>
  <c r="AB127" i="4"/>
  <c r="AC127" i="4"/>
  <c r="AD127" i="4"/>
  <c r="AE127" i="4"/>
  <c r="AF127" i="4"/>
  <c r="AG127" i="4"/>
  <c r="AH127" i="4"/>
  <c r="AI127" i="4"/>
  <c r="AJ127" i="4"/>
  <c r="AK127" i="4"/>
  <c r="AL127" i="4"/>
  <c r="AM127" i="4"/>
  <c r="AN127" i="4"/>
  <c r="AO127" i="4"/>
  <c r="AP127" i="4"/>
  <c r="AQ127" i="4"/>
  <c r="AR127" i="4"/>
  <c r="AS127" i="4"/>
  <c r="AT127" i="4"/>
  <c r="AU127" i="4"/>
  <c r="AV127" i="4"/>
  <c r="AW127" i="4"/>
  <c r="AX127" i="4"/>
  <c r="AY127" i="4"/>
  <c r="AZ127" i="4"/>
  <c r="BA127" i="4"/>
  <c r="BB127" i="4"/>
  <c r="BC127" i="4"/>
  <c r="BD127" i="4"/>
  <c r="BE127" i="4"/>
  <c r="BF127" i="4"/>
  <c r="BG127" i="4"/>
  <c r="BH127" i="4"/>
  <c r="BI127" i="4"/>
  <c r="BJ127" i="4"/>
  <c r="BK127" i="4"/>
  <c r="BL127" i="4"/>
  <c r="BM127" i="4"/>
  <c r="BN127" i="4"/>
  <c r="BO127" i="4"/>
  <c r="BP127" i="4"/>
  <c r="BQ127" i="4"/>
  <c r="BR127" i="4"/>
  <c r="BS127" i="4"/>
  <c r="BT127" i="4"/>
  <c r="BU127" i="4"/>
  <c r="BV127" i="4"/>
  <c r="BW127" i="4"/>
  <c r="BX127" i="4"/>
  <c r="BY127" i="4"/>
  <c r="BZ127" i="4"/>
  <c r="CA127" i="4"/>
  <c r="CB127" i="4"/>
  <c r="CC127" i="4"/>
  <c r="CD127" i="4"/>
  <c r="CE127" i="4"/>
  <c r="CF127" i="4"/>
  <c r="CG127" i="4"/>
  <c r="CH127" i="4"/>
  <c r="CI127" i="4"/>
  <c r="P128" i="4"/>
  <c r="Q128" i="4"/>
  <c r="R128" i="4"/>
  <c r="S128" i="4"/>
  <c r="T128" i="4"/>
  <c r="U128" i="4"/>
  <c r="V128" i="4"/>
  <c r="W128" i="4"/>
  <c r="X128" i="4"/>
  <c r="Y128" i="4"/>
  <c r="Z128" i="4"/>
  <c r="AA128" i="4"/>
  <c r="AB128" i="4"/>
  <c r="AC128" i="4"/>
  <c r="AD128" i="4"/>
  <c r="AE128" i="4"/>
  <c r="AF128" i="4"/>
  <c r="AG128" i="4"/>
  <c r="AH128" i="4"/>
  <c r="AI128" i="4"/>
  <c r="AJ128" i="4"/>
  <c r="AK128" i="4"/>
  <c r="AL128" i="4"/>
  <c r="AM128" i="4"/>
  <c r="AN128" i="4"/>
  <c r="AO128" i="4"/>
  <c r="AP128" i="4"/>
  <c r="AQ128" i="4"/>
  <c r="AR128" i="4"/>
  <c r="AS128" i="4"/>
  <c r="AT128" i="4"/>
  <c r="AU128" i="4"/>
  <c r="AV128" i="4"/>
  <c r="AW128" i="4"/>
  <c r="AX128" i="4"/>
  <c r="AY128" i="4"/>
  <c r="AZ128" i="4"/>
  <c r="BA128" i="4"/>
  <c r="BB128" i="4"/>
  <c r="BC128" i="4"/>
  <c r="BD128" i="4"/>
  <c r="BE128" i="4"/>
  <c r="BF128" i="4"/>
  <c r="BG128" i="4"/>
  <c r="BH128" i="4"/>
  <c r="BI128" i="4"/>
  <c r="BJ128" i="4"/>
  <c r="BK128" i="4"/>
  <c r="BL128" i="4"/>
  <c r="BM128" i="4"/>
  <c r="BN128" i="4"/>
  <c r="BO128" i="4"/>
  <c r="BP128" i="4"/>
  <c r="BQ128" i="4"/>
  <c r="BR128" i="4"/>
  <c r="BS128" i="4"/>
  <c r="BT128" i="4"/>
  <c r="BU128" i="4"/>
  <c r="BV128" i="4"/>
  <c r="BW128" i="4"/>
  <c r="BX128" i="4"/>
  <c r="BY128" i="4"/>
  <c r="BZ128" i="4"/>
  <c r="CA128" i="4"/>
  <c r="CB128" i="4"/>
  <c r="CC128" i="4"/>
  <c r="CD128" i="4"/>
  <c r="CE128" i="4"/>
  <c r="CF128" i="4"/>
  <c r="CG128" i="4"/>
  <c r="CH128" i="4"/>
  <c r="CI128" i="4"/>
  <c r="P129" i="4"/>
  <c r="Q129" i="4"/>
  <c r="R129" i="4"/>
  <c r="S129" i="4"/>
  <c r="T129" i="4"/>
  <c r="U129" i="4"/>
  <c r="V129" i="4"/>
  <c r="W129" i="4"/>
  <c r="X129" i="4"/>
  <c r="Y129" i="4"/>
  <c r="Z129" i="4"/>
  <c r="AA129" i="4"/>
  <c r="AB129" i="4"/>
  <c r="AC129" i="4"/>
  <c r="AD129" i="4"/>
  <c r="AE129" i="4"/>
  <c r="AF129" i="4"/>
  <c r="AG129" i="4"/>
  <c r="AH129" i="4"/>
  <c r="AI129" i="4"/>
  <c r="AJ129" i="4"/>
  <c r="AK129" i="4"/>
  <c r="AL129" i="4"/>
  <c r="AM129" i="4"/>
  <c r="AN129" i="4"/>
  <c r="AO129" i="4"/>
  <c r="AP129" i="4"/>
  <c r="AQ129" i="4"/>
  <c r="AR129" i="4"/>
  <c r="AS129" i="4"/>
  <c r="AT129" i="4"/>
  <c r="AU129" i="4"/>
  <c r="AV129" i="4"/>
  <c r="AW129" i="4"/>
  <c r="AX129" i="4"/>
  <c r="AY129" i="4"/>
  <c r="AZ129" i="4"/>
  <c r="BA129" i="4"/>
  <c r="BB129" i="4"/>
  <c r="BC129" i="4"/>
  <c r="BD129" i="4"/>
  <c r="BE129" i="4"/>
  <c r="BF129" i="4"/>
  <c r="BG129" i="4"/>
  <c r="BH129" i="4"/>
  <c r="BI129" i="4"/>
  <c r="BJ129" i="4"/>
  <c r="BK129" i="4"/>
  <c r="BL129" i="4"/>
  <c r="BM129" i="4"/>
  <c r="BN129" i="4"/>
  <c r="BO129" i="4"/>
  <c r="BP129" i="4"/>
  <c r="BQ129" i="4"/>
  <c r="BR129" i="4"/>
  <c r="BS129" i="4"/>
  <c r="BT129" i="4"/>
  <c r="BU129" i="4"/>
  <c r="BV129" i="4"/>
  <c r="BW129" i="4"/>
  <c r="BX129" i="4"/>
  <c r="BY129" i="4"/>
  <c r="BZ129" i="4"/>
  <c r="CA129" i="4"/>
  <c r="CB129" i="4"/>
  <c r="CC129" i="4"/>
  <c r="CD129" i="4"/>
  <c r="CE129" i="4"/>
  <c r="CF129" i="4"/>
  <c r="CG129" i="4"/>
  <c r="CH129" i="4"/>
  <c r="CI129" i="4"/>
  <c r="P130" i="4"/>
  <c r="Q130" i="4"/>
  <c r="R130" i="4"/>
  <c r="S130" i="4"/>
  <c r="T130" i="4"/>
  <c r="U130" i="4"/>
  <c r="V130" i="4"/>
  <c r="W130" i="4"/>
  <c r="X130" i="4"/>
  <c r="Y130" i="4"/>
  <c r="Z130" i="4"/>
  <c r="AA130" i="4"/>
  <c r="AB130" i="4"/>
  <c r="AC130" i="4"/>
  <c r="AD130" i="4"/>
  <c r="AE130" i="4"/>
  <c r="AF130" i="4"/>
  <c r="AG130" i="4"/>
  <c r="AH130" i="4"/>
  <c r="AI130" i="4"/>
  <c r="AJ130" i="4"/>
  <c r="AK130" i="4"/>
  <c r="AL130" i="4"/>
  <c r="AM130" i="4"/>
  <c r="AN130" i="4"/>
  <c r="AO130" i="4"/>
  <c r="AP130" i="4"/>
  <c r="AQ130" i="4"/>
  <c r="AR130" i="4"/>
  <c r="AS130" i="4"/>
  <c r="AT130" i="4"/>
  <c r="AU130" i="4"/>
  <c r="AV130" i="4"/>
  <c r="AW130" i="4"/>
  <c r="AX130" i="4"/>
  <c r="AY130" i="4"/>
  <c r="AZ130" i="4"/>
  <c r="BA130" i="4"/>
  <c r="BB130" i="4"/>
  <c r="BC130" i="4"/>
  <c r="BD130" i="4"/>
  <c r="BE130" i="4"/>
  <c r="BF130" i="4"/>
  <c r="BG130" i="4"/>
  <c r="BH130" i="4"/>
  <c r="BI130" i="4"/>
  <c r="BJ130" i="4"/>
  <c r="BK130" i="4"/>
  <c r="BL130" i="4"/>
  <c r="BM130" i="4"/>
  <c r="BN130" i="4"/>
  <c r="BO130" i="4"/>
  <c r="BP130" i="4"/>
  <c r="BQ130" i="4"/>
  <c r="BR130" i="4"/>
  <c r="BS130" i="4"/>
  <c r="BT130" i="4"/>
  <c r="BU130" i="4"/>
  <c r="BV130" i="4"/>
  <c r="BW130" i="4"/>
  <c r="BX130" i="4"/>
  <c r="BY130" i="4"/>
  <c r="BZ130" i="4"/>
  <c r="CA130" i="4"/>
  <c r="CB130" i="4"/>
  <c r="CC130" i="4"/>
  <c r="CD130" i="4"/>
  <c r="CE130" i="4"/>
  <c r="CF130" i="4"/>
  <c r="CG130" i="4"/>
  <c r="CH130" i="4"/>
  <c r="CI130" i="4"/>
  <c r="P131" i="4"/>
  <c r="Q131" i="4"/>
  <c r="R131" i="4"/>
  <c r="S131" i="4"/>
  <c r="T131" i="4"/>
  <c r="U131" i="4"/>
  <c r="V131" i="4"/>
  <c r="W131" i="4"/>
  <c r="X131" i="4"/>
  <c r="Y131" i="4"/>
  <c r="Z131" i="4"/>
  <c r="AA131" i="4"/>
  <c r="AB131" i="4"/>
  <c r="AC131" i="4"/>
  <c r="AD131" i="4"/>
  <c r="AE131" i="4"/>
  <c r="AF131" i="4"/>
  <c r="AG131" i="4"/>
  <c r="AH131" i="4"/>
  <c r="AI131" i="4"/>
  <c r="AJ131" i="4"/>
  <c r="AK131" i="4"/>
  <c r="AL131" i="4"/>
  <c r="AM131" i="4"/>
  <c r="AN131" i="4"/>
  <c r="AO131" i="4"/>
  <c r="AP131" i="4"/>
  <c r="AQ131" i="4"/>
  <c r="AR131" i="4"/>
  <c r="AS131" i="4"/>
  <c r="AT131" i="4"/>
  <c r="AU131" i="4"/>
  <c r="AV131" i="4"/>
  <c r="AW131" i="4"/>
  <c r="AX131" i="4"/>
  <c r="AY131" i="4"/>
  <c r="AZ131" i="4"/>
  <c r="BA131" i="4"/>
  <c r="BB131" i="4"/>
  <c r="BC131" i="4"/>
  <c r="BD131" i="4"/>
  <c r="BE131" i="4"/>
  <c r="BF131" i="4"/>
  <c r="BG131" i="4"/>
  <c r="BH131" i="4"/>
  <c r="BI131" i="4"/>
  <c r="BJ131" i="4"/>
  <c r="BK131" i="4"/>
  <c r="BL131" i="4"/>
  <c r="BM131" i="4"/>
  <c r="BN131" i="4"/>
  <c r="BO131" i="4"/>
  <c r="BP131" i="4"/>
  <c r="BQ131" i="4"/>
  <c r="BR131" i="4"/>
  <c r="BS131" i="4"/>
  <c r="BT131" i="4"/>
  <c r="BU131" i="4"/>
  <c r="BV131" i="4"/>
  <c r="BW131" i="4"/>
  <c r="BX131" i="4"/>
  <c r="BY131" i="4"/>
  <c r="BZ131" i="4"/>
  <c r="CA131" i="4"/>
  <c r="CB131" i="4"/>
  <c r="CC131" i="4"/>
  <c r="CD131" i="4"/>
  <c r="CE131" i="4"/>
  <c r="CF131" i="4"/>
  <c r="CG131" i="4"/>
  <c r="CH131" i="4"/>
  <c r="CI131" i="4"/>
  <c r="P132" i="4"/>
  <c r="Q132" i="4"/>
  <c r="R132" i="4"/>
  <c r="S132" i="4"/>
  <c r="T132" i="4"/>
  <c r="U132" i="4"/>
  <c r="V132" i="4"/>
  <c r="W132" i="4"/>
  <c r="X132" i="4"/>
  <c r="Y132" i="4"/>
  <c r="Z132" i="4"/>
  <c r="AA132" i="4"/>
  <c r="AB132" i="4"/>
  <c r="AC132" i="4"/>
  <c r="AD132" i="4"/>
  <c r="AE132" i="4"/>
  <c r="AF132" i="4"/>
  <c r="AG132" i="4"/>
  <c r="AH132" i="4"/>
  <c r="AI132" i="4"/>
  <c r="AJ132" i="4"/>
  <c r="AK132" i="4"/>
  <c r="AL132" i="4"/>
  <c r="AM132" i="4"/>
  <c r="AN132" i="4"/>
  <c r="AO132" i="4"/>
  <c r="AP132" i="4"/>
  <c r="AQ132" i="4"/>
  <c r="AR132" i="4"/>
  <c r="AS132" i="4"/>
  <c r="AT132" i="4"/>
  <c r="AU132" i="4"/>
  <c r="AV132" i="4"/>
  <c r="AW132" i="4"/>
  <c r="AX132" i="4"/>
  <c r="AY132" i="4"/>
  <c r="AZ132" i="4"/>
  <c r="BA132" i="4"/>
  <c r="BB132" i="4"/>
  <c r="BC132" i="4"/>
  <c r="BD132" i="4"/>
  <c r="BE132" i="4"/>
  <c r="BF132" i="4"/>
  <c r="BG132" i="4"/>
  <c r="BH132" i="4"/>
  <c r="BI132" i="4"/>
  <c r="BJ132" i="4"/>
  <c r="BK132" i="4"/>
  <c r="BL132" i="4"/>
  <c r="BM132" i="4"/>
  <c r="BN132" i="4"/>
  <c r="BO132" i="4"/>
  <c r="BP132" i="4"/>
  <c r="BQ132" i="4"/>
  <c r="BR132" i="4"/>
  <c r="BS132" i="4"/>
  <c r="BT132" i="4"/>
  <c r="BU132" i="4"/>
  <c r="BV132" i="4"/>
  <c r="BW132" i="4"/>
  <c r="BX132" i="4"/>
  <c r="BY132" i="4"/>
  <c r="BZ132" i="4"/>
  <c r="CA132" i="4"/>
  <c r="CB132" i="4"/>
  <c r="CC132" i="4"/>
  <c r="CD132" i="4"/>
  <c r="CE132" i="4"/>
  <c r="CF132" i="4"/>
  <c r="CG132" i="4"/>
  <c r="CH132" i="4"/>
  <c r="CI132" i="4"/>
  <c r="P133" i="4"/>
  <c r="Q133" i="4"/>
  <c r="R133" i="4"/>
  <c r="S133" i="4"/>
  <c r="T133" i="4"/>
  <c r="U133" i="4"/>
  <c r="V133" i="4"/>
  <c r="W133" i="4"/>
  <c r="X133" i="4"/>
  <c r="Y133" i="4"/>
  <c r="Z133" i="4"/>
  <c r="AA133" i="4"/>
  <c r="AB133" i="4"/>
  <c r="AC133" i="4"/>
  <c r="AD133" i="4"/>
  <c r="AE133" i="4"/>
  <c r="AF133" i="4"/>
  <c r="AG133" i="4"/>
  <c r="AH133" i="4"/>
  <c r="AI133" i="4"/>
  <c r="AJ133" i="4"/>
  <c r="AK133" i="4"/>
  <c r="AL133" i="4"/>
  <c r="AM133" i="4"/>
  <c r="AN133" i="4"/>
  <c r="AO133" i="4"/>
  <c r="AP133" i="4"/>
  <c r="AQ133" i="4"/>
  <c r="AR133" i="4"/>
  <c r="AS133" i="4"/>
  <c r="AT133" i="4"/>
  <c r="AU133" i="4"/>
  <c r="AV133" i="4"/>
  <c r="AW133" i="4"/>
  <c r="AX133" i="4"/>
  <c r="AY133" i="4"/>
  <c r="AZ133" i="4"/>
  <c r="BA133" i="4"/>
  <c r="BB133" i="4"/>
  <c r="BC133" i="4"/>
  <c r="BD133" i="4"/>
  <c r="BE133" i="4"/>
  <c r="BF133" i="4"/>
  <c r="BG133" i="4"/>
  <c r="BH133" i="4"/>
  <c r="BI133" i="4"/>
  <c r="BJ133" i="4"/>
  <c r="BK133" i="4"/>
  <c r="BL133" i="4"/>
  <c r="BM133" i="4"/>
  <c r="BN133" i="4"/>
  <c r="BO133" i="4"/>
  <c r="BP133" i="4"/>
  <c r="BQ133" i="4"/>
  <c r="BR133" i="4"/>
  <c r="BS133" i="4"/>
  <c r="BT133" i="4"/>
  <c r="BU133" i="4"/>
  <c r="BV133" i="4"/>
  <c r="BW133" i="4"/>
  <c r="BX133" i="4"/>
  <c r="BY133" i="4"/>
  <c r="BZ133" i="4"/>
  <c r="CA133" i="4"/>
  <c r="CB133" i="4"/>
  <c r="CC133" i="4"/>
  <c r="CD133" i="4"/>
  <c r="CE133" i="4"/>
  <c r="CF133" i="4"/>
  <c r="CG133" i="4"/>
  <c r="CH133" i="4"/>
  <c r="CI133" i="4"/>
  <c r="P134" i="4"/>
  <c r="Q134" i="4"/>
  <c r="R134" i="4"/>
  <c r="S134" i="4"/>
  <c r="T134" i="4"/>
  <c r="U134" i="4"/>
  <c r="V134" i="4"/>
  <c r="W134" i="4"/>
  <c r="X134" i="4"/>
  <c r="Y134" i="4"/>
  <c r="Z134" i="4"/>
  <c r="AA134" i="4"/>
  <c r="AB134" i="4"/>
  <c r="AC134" i="4"/>
  <c r="AD134" i="4"/>
  <c r="AE134" i="4"/>
  <c r="AF134" i="4"/>
  <c r="AG134" i="4"/>
  <c r="AH134" i="4"/>
  <c r="AI134" i="4"/>
  <c r="AJ134" i="4"/>
  <c r="AK134" i="4"/>
  <c r="AL134" i="4"/>
  <c r="AM134" i="4"/>
  <c r="AN134" i="4"/>
  <c r="AO134" i="4"/>
  <c r="AP134" i="4"/>
  <c r="AQ134" i="4"/>
  <c r="AR134" i="4"/>
  <c r="AS134" i="4"/>
  <c r="AT134" i="4"/>
  <c r="AU134" i="4"/>
  <c r="AV134" i="4"/>
  <c r="AW134" i="4"/>
  <c r="AX134" i="4"/>
  <c r="AY134" i="4"/>
  <c r="AZ134" i="4"/>
  <c r="BA134" i="4"/>
  <c r="BB134" i="4"/>
  <c r="BC134" i="4"/>
  <c r="BD134" i="4"/>
  <c r="BE134" i="4"/>
  <c r="BF134" i="4"/>
  <c r="BG134" i="4"/>
  <c r="BH134" i="4"/>
  <c r="BI134" i="4"/>
  <c r="BJ134" i="4"/>
  <c r="BK134" i="4"/>
  <c r="BL134" i="4"/>
  <c r="BM134" i="4"/>
  <c r="BN134" i="4"/>
  <c r="BO134" i="4"/>
  <c r="BP134" i="4"/>
  <c r="BQ134" i="4"/>
  <c r="BR134" i="4"/>
  <c r="BS134" i="4"/>
  <c r="BT134" i="4"/>
  <c r="BU134" i="4"/>
  <c r="BV134" i="4"/>
  <c r="BW134" i="4"/>
  <c r="BX134" i="4"/>
  <c r="BY134" i="4"/>
  <c r="BZ134" i="4"/>
  <c r="CA134" i="4"/>
  <c r="CB134" i="4"/>
  <c r="CC134" i="4"/>
  <c r="CD134" i="4"/>
  <c r="CE134" i="4"/>
  <c r="CF134" i="4"/>
  <c r="CG134" i="4"/>
  <c r="CH134" i="4"/>
  <c r="CI134" i="4"/>
  <c r="P135" i="4"/>
  <c r="Q135" i="4"/>
  <c r="R135" i="4"/>
  <c r="S135" i="4"/>
  <c r="T135" i="4"/>
  <c r="U135" i="4"/>
  <c r="V135" i="4"/>
  <c r="W135" i="4"/>
  <c r="X135" i="4"/>
  <c r="Y135" i="4"/>
  <c r="Z135" i="4"/>
  <c r="AA135" i="4"/>
  <c r="AB135" i="4"/>
  <c r="AC135" i="4"/>
  <c r="AD135" i="4"/>
  <c r="AE135" i="4"/>
  <c r="AF135" i="4"/>
  <c r="AG135" i="4"/>
  <c r="AH135" i="4"/>
  <c r="AI135" i="4"/>
  <c r="AJ135" i="4"/>
  <c r="AK135" i="4"/>
  <c r="AL135" i="4"/>
  <c r="AM135" i="4"/>
  <c r="AN135" i="4"/>
  <c r="AO135" i="4"/>
  <c r="AP135" i="4"/>
  <c r="AQ135" i="4"/>
  <c r="AR135" i="4"/>
  <c r="AS135" i="4"/>
  <c r="AT135" i="4"/>
  <c r="AU135" i="4"/>
  <c r="AV135" i="4"/>
  <c r="AW135" i="4"/>
  <c r="AX135" i="4"/>
  <c r="AY135" i="4"/>
  <c r="AZ135" i="4"/>
  <c r="BA135" i="4"/>
  <c r="BB135" i="4"/>
  <c r="BC135" i="4"/>
  <c r="BD135" i="4"/>
  <c r="BE135" i="4"/>
  <c r="BF135" i="4"/>
  <c r="BG135" i="4"/>
  <c r="BH135" i="4"/>
  <c r="BI135" i="4"/>
  <c r="BJ135" i="4"/>
  <c r="BK135" i="4"/>
  <c r="BL135" i="4"/>
  <c r="BM135" i="4"/>
  <c r="BN135" i="4"/>
  <c r="BO135" i="4"/>
  <c r="BP135" i="4"/>
  <c r="BQ135" i="4"/>
  <c r="BR135" i="4"/>
  <c r="BS135" i="4"/>
  <c r="BT135" i="4"/>
  <c r="BU135" i="4"/>
  <c r="BV135" i="4"/>
  <c r="BW135" i="4"/>
  <c r="BX135" i="4"/>
  <c r="BY135" i="4"/>
  <c r="BZ135" i="4"/>
  <c r="CA135" i="4"/>
  <c r="CB135" i="4"/>
  <c r="CC135" i="4"/>
  <c r="CD135" i="4"/>
  <c r="CE135" i="4"/>
  <c r="CF135" i="4"/>
  <c r="CG135" i="4"/>
  <c r="CH135" i="4"/>
  <c r="CI135" i="4"/>
  <c r="P136" i="4"/>
  <c r="Q136" i="4"/>
  <c r="R136" i="4"/>
  <c r="S136" i="4"/>
  <c r="T136" i="4"/>
  <c r="U136" i="4"/>
  <c r="V136" i="4"/>
  <c r="W136" i="4"/>
  <c r="X136" i="4"/>
  <c r="Y136" i="4"/>
  <c r="Z136" i="4"/>
  <c r="AA136" i="4"/>
  <c r="AB136" i="4"/>
  <c r="AC136" i="4"/>
  <c r="AD136" i="4"/>
  <c r="AE136" i="4"/>
  <c r="AF136" i="4"/>
  <c r="AG136" i="4"/>
  <c r="AH136" i="4"/>
  <c r="AI136" i="4"/>
  <c r="AJ136" i="4"/>
  <c r="AK136" i="4"/>
  <c r="AL136" i="4"/>
  <c r="AM136" i="4"/>
  <c r="AN136" i="4"/>
  <c r="AO136" i="4"/>
  <c r="AP136" i="4"/>
  <c r="AQ136" i="4"/>
  <c r="AR136" i="4"/>
  <c r="AS136" i="4"/>
  <c r="AT136" i="4"/>
  <c r="AU136" i="4"/>
  <c r="AV136" i="4"/>
  <c r="AW136" i="4"/>
  <c r="AX136" i="4"/>
  <c r="AY136" i="4"/>
  <c r="AZ136" i="4"/>
  <c r="BA136" i="4"/>
  <c r="BB136" i="4"/>
  <c r="BC136" i="4"/>
  <c r="BD136" i="4"/>
  <c r="BE136" i="4"/>
  <c r="BF136" i="4"/>
  <c r="BG136" i="4"/>
  <c r="BH136" i="4"/>
  <c r="BI136" i="4"/>
  <c r="BJ136" i="4"/>
  <c r="BK136" i="4"/>
  <c r="BL136" i="4"/>
  <c r="BM136" i="4"/>
  <c r="BN136" i="4"/>
  <c r="BO136" i="4"/>
  <c r="BP136" i="4"/>
  <c r="BQ136" i="4"/>
  <c r="BR136" i="4"/>
  <c r="BS136" i="4"/>
  <c r="BT136" i="4"/>
  <c r="BU136" i="4"/>
  <c r="BV136" i="4"/>
  <c r="BW136" i="4"/>
  <c r="BX136" i="4"/>
  <c r="BY136" i="4"/>
  <c r="BZ136" i="4"/>
  <c r="CA136" i="4"/>
  <c r="CB136" i="4"/>
  <c r="CC136" i="4"/>
  <c r="CD136" i="4"/>
  <c r="CE136" i="4"/>
  <c r="CF136" i="4"/>
  <c r="CG136" i="4"/>
  <c r="CH136" i="4"/>
  <c r="CI136" i="4"/>
  <c r="P137" i="4"/>
  <c r="Q137" i="4"/>
  <c r="R137" i="4"/>
  <c r="S137" i="4"/>
  <c r="T137" i="4"/>
  <c r="U137" i="4"/>
  <c r="V137" i="4"/>
  <c r="W137" i="4"/>
  <c r="X137" i="4"/>
  <c r="Y137" i="4"/>
  <c r="Z137" i="4"/>
  <c r="AA137" i="4"/>
  <c r="AB137" i="4"/>
  <c r="AC137" i="4"/>
  <c r="AD137" i="4"/>
  <c r="AE137" i="4"/>
  <c r="AF137" i="4"/>
  <c r="AG137" i="4"/>
  <c r="AH137" i="4"/>
  <c r="AI137" i="4"/>
  <c r="AJ137" i="4"/>
  <c r="AK137" i="4"/>
  <c r="AL137" i="4"/>
  <c r="AM137" i="4"/>
  <c r="AN137" i="4"/>
  <c r="AO137" i="4"/>
  <c r="AP137" i="4"/>
  <c r="AQ137" i="4"/>
  <c r="AR137" i="4"/>
  <c r="AS137" i="4"/>
  <c r="AT137" i="4"/>
  <c r="AU137" i="4"/>
  <c r="AV137" i="4"/>
  <c r="AW137" i="4"/>
  <c r="AX137" i="4"/>
  <c r="AY137" i="4"/>
  <c r="AZ137" i="4"/>
  <c r="BA137" i="4"/>
  <c r="BB137" i="4"/>
  <c r="BC137" i="4"/>
  <c r="BD137" i="4"/>
  <c r="BE137" i="4"/>
  <c r="BF137" i="4"/>
  <c r="BG137" i="4"/>
  <c r="BH137" i="4"/>
  <c r="BI137" i="4"/>
  <c r="BJ137" i="4"/>
  <c r="BK137" i="4"/>
  <c r="BL137" i="4"/>
  <c r="BM137" i="4"/>
  <c r="BN137" i="4"/>
  <c r="BO137" i="4"/>
  <c r="BP137" i="4"/>
  <c r="BQ137" i="4"/>
  <c r="BR137" i="4"/>
  <c r="BS137" i="4"/>
  <c r="BT137" i="4"/>
  <c r="BU137" i="4"/>
  <c r="BV137" i="4"/>
  <c r="BW137" i="4"/>
  <c r="BX137" i="4"/>
  <c r="BY137" i="4"/>
  <c r="BZ137" i="4"/>
  <c r="CA137" i="4"/>
  <c r="CB137" i="4"/>
  <c r="CC137" i="4"/>
  <c r="CD137" i="4"/>
  <c r="CE137" i="4"/>
  <c r="CF137" i="4"/>
  <c r="CG137" i="4"/>
  <c r="CH137" i="4"/>
  <c r="CI137" i="4"/>
  <c r="P138" i="4"/>
  <c r="Q138" i="4"/>
  <c r="R138" i="4"/>
  <c r="S138" i="4"/>
  <c r="T138" i="4"/>
  <c r="U138" i="4"/>
  <c r="V138" i="4"/>
  <c r="W138" i="4"/>
  <c r="X138" i="4"/>
  <c r="Y138" i="4"/>
  <c r="Z138" i="4"/>
  <c r="AA138" i="4"/>
  <c r="AB138" i="4"/>
  <c r="AC138" i="4"/>
  <c r="AD138" i="4"/>
  <c r="AE138" i="4"/>
  <c r="AF138" i="4"/>
  <c r="AG138" i="4"/>
  <c r="AH138" i="4"/>
  <c r="AI138" i="4"/>
  <c r="AJ138" i="4"/>
  <c r="AK138" i="4"/>
  <c r="AL138" i="4"/>
  <c r="AM138" i="4"/>
  <c r="AN138" i="4"/>
  <c r="AO138" i="4"/>
  <c r="AP138" i="4"/>
  <c r="AQ138" i="4"/>
  <c r="AR138" i="4"/>
  <c r="AS138" i="4"/>
  <c r="AT138" i="4"/>
  <c r="AU138" i="4"/>
  <c r="AV138" i="4"/>
  <c r="AW138" i="4"/>
  <c r="AX138" i="4"/>
  <c r="AY138" i="4"/>
  <c r="AZ138" i="4"/>
  <c r="BA138" i="4"/>
  <c r="BB138" i="4"/>
  <c r="BC138" i="4"/>
  <c r="BD138" i="4"/>
  <c r="BE138" i="4"/>
  <c r="BF138" i="4"/>
  <c r="BG138" i="4"/>
  <c r="BH138" i="4"/>
  <c r="BI138" i="4"/>
  <c r="BJ138" i="4"/>
  <c r="BK138" i="4"/>
  <c r="BL138" i="4"/>
  <c r="BM138" i="4"/>
  <c r="BN138" i="4"/>
  <c r="BO138" i="4"/>
  <c r="BP138" i="4"/>
  <c r="BQ138" i="4"/>
  <c r="BR138" i="4"/>
  <c r="BS138" i="4"/>
  <c r="BT138" i="4"/>
  <c r="BU138" i="4"/>
  <c r="BV138" i="4"/>
  <c r="BW138" i="4"/>
  <c r="BX138" i="4"/>
  <c r="BY138" i="4"/>
  <c r="BZ138" i="4"/>
  <c r="CA138" i="4"/>
  <c r="CB138" i="4"/>
  <c r="CC138" i="4"/>
  <c r="CD138" i="4"/>
  <c r="CE138" i="4"/>
  <c r="CF138" i="4"/>
  <c r="CG138" i="4"/>
  <c r="CH138" i="4"/>
  <c r="CI138" i="4"/>
  <c r="P139" i="4"/>
  <c r="Q139" i="4"/>
  <c r="R139" i="4"/>
  <c r="S139" i="4"/>
  <c r="T139" i="4"/>
  <c r="U139" i="4"/>
  <c r="V139" i="4"/>
  <c r="W139" i="4"/>
  <c r="X139" i="4"/>
  <c r="Y139" i="4"/>
  <c r="Z139" i="4"/>
  <c r="AA139" i="4"/>
  <c r="AB139" i="4"/>
  <c r="AC139" i="4"/>
  <c r="AD139" i="4"/>
  <c r="AE139" i="4"/>
  <c r="AF139" i="4"/>
  <c r="AG139" i="4"/>
  <c r="AH139" i="4"/>
  <c r="AI139" i="4"/>
  <c r="AJ139" i="4"/>
  <c r="AK139" i="4"/>
  <c r="AL139" i="4"/>
  <c r="AM139" i="4"/>
  <c r="AN139" i="4"/>
  <c r="AO139" i="4"/>
  <c r="AP139" i="4"/>
  <c r="AQ139" i="4"/>
  <c r="AR139" i="4"/>
  <c r="AS139" i="4"/>
  <c r="AT139" i="4"/>
  <c r="AU139" i="4"/>
  <c r="AV139" i="4"/>
  <c r="AW139" i="4"/>
  <c r="AX139" i="4"/>
  <c r="AY139" i="4"/>
  <c r="AZ139" i="4"/>
  <c r="BA139" i="4"/>
  <c r="BB139" i="4"/>
  <c r="BC139" i="4"/>
  <c r="BD139" i="4"/>
  <c r="BE139" i="4"/>
  <c r="BF139" i="4"/>
  <c r="BG139" i="4"/>
  <c r="BH139" i="4"/>
  <c r="BI139" i="4"/>
  <c r="BJ139" i="4"/>
  <c r="BK139" i="4"/>
  <c r="BL139" i="4"/>
  <c r="BM139" i="4"/>
  <c r="BN139" i="4"/>
  <c r="BO139" i="4"/>
  <c r="BP139" i="4"/>
  <c r="BQ139" i="4"/>
  <c r="BR139" i="4"/>
  <c r="BS139" i="4"/>
  <c r="BT139" i="4"/>
  <c r="BU139" i="4"/>
  <c r="BV139" i="4"/>
  <c r="BW139" i="4"/>
  <c r="BX139" i="4"/>
  <c r="BY139" i="4"/>
  <c r="BZ139" i="4"/>
  <c r="CA139" i="4"/>
  <c r="CB139" i="4"/>
  <c r="CC139" i="4"/>
  <c r="CD139" i="4"/>
  <c r="CE139" i="4"/>
  <c r="CF139" i="4"/>
  <c r="CG139" i="4"/>
  <c r="CH139" i="4"/>
  <c r="CI139" i="4"/>
  <c r="P140" i="4"/>
  <c r="Q140" i="4"/>
  <c r="R140" i="4"/>
  <c r="S140" i="4"/>
  <c r="T140" i="4"/>
  <c r="U140" i="4"/>
  <c r="V140" i="4"/>
  <c r="W140" i="4"/>
  <c r="X140" i="4"/>
  <c r="Y140" i="4"/>
  <c r="Z140" i="4"/>
  <c r="AA140" i="4"/>
  <c r="AB140" i="4"/>
  <c r="AC140" i="4"/>
  <c r="AD140" i="4"/>
  <c r="AE140" i="4"/>
  <c r="AF140" i="4"/>
  <c r="AG140" i="4"/>
  <c r="AH140" i="4"/>
  <c r="AI140" i="4"/>
  <c r="AJ140" i="4"/>
  <c r="AK140" i="4"/>
  <c r="AL140" i="4"/>
  <c r="AM140" i="4"/>
  <c r="AN140" i="4"/>
  <c r="AO140" i="4"/>
  <c r="AP140" i="4"/>
  <c r="AQ140" i="4"/>
  <c r="AR140" i="4"/>
  <c r="AS140" i="4"/>
  <c r="AT140" i="4"/>
  <c r="AU140" i="4"/>
  <c r="AV140" i="4"/>
  <c r="AW140" i="4"/>
  <c r="AX140" i="4"/>
  <c r="AY140" i="4"/>
  <c r="AZ140" i="4"/>
  <c r="BA140" i="4"/>
  <c r="BB140" i="4"/>
  <c r="BC140" i="4"/>
  <c r="BD140" i="4"/>
  <c r="BE140" i="4"/>
  <c r="BF140" i="4"/>
  <c r="BG140" i="4"/>
  <c r="BH140" i="4"/>
  <c r="BI140" i="4"/>
  <c r="BJ140" i="4"/>
  <c r="BK140" i="4"/>
  <c r="BL140" i="4"/>
  <c r="BM140" i="4"/>
  <c r="BN140" i="4"/>
  <c r="BO140" i="4"/>
  <c r="BP140" i="4"/>
  <c r="BQ140" i="4"/>
  <c r="BR140" i="4"/>
  <c r="BS140" i="4"/>
  <c r="BT140" i="4"/>
  <c r="BU140" i="4"/>
  <c r="BV140" i="4"/>
  <c r="BW140" i="4"/>
  <c r="BX140" i="4"/>
  <c r="BY140" i="4"/>
  <c r="BZ140" i="4"/>
  <c r="CA140" i="4"/>
  <c r="CB140" i="4"/>
  <c r="CC140" i="4"/>
  <c r="CD140" i="4"/>
  <c r="CE140" i="4"/>
  <c r="CF140" i="4"/>
  <c r="CG140" i="4"/>
  <c r="CH140" i="4"/>
  <c r="CI140" i="4"/>
  <c r="P141" i="4"/>
  <c r="Q141" i="4"/>
  <c r="R141" i="4"/>
  <c r="S141" i="4"/>
  <c r="T141" i="4"/>
  <c r="U141" i="4"/>
  <c r="V141" i="4"/>
  <c r="W141" i="4"/>
  <c r="X141" i="4"/>
  <c r="Y141" i="4"/>
  <c r="Z141" i="4"/>
  <c r="AA141" i="4"/>
  <c r="AB141" i="4"/>
  <c r="AC141" i="4"/>
  <c r="AD141" i="4"/>
  <c r="AE141" i="4"/>
  <c r="AF141" i="4"/>
  <c r="AG141" i="4"/>
  <c r="AH141" i="4"/>
  <c r="AI141" i="4"/>
  <c r="AJ141" i="4"/>
  <c r="AK141" i="4"/>
  <c r="AL141" i="4"/>
  <c r="AM141" i="4"/>
  <c r="AN141" i="4"/>
  <c r="AO141" i="4"/>
  <c r="AP141" i="4"/>
  <c r="AQ141" i="4"/>
  <c r="AR141" i="4"/>
  <c r="AS141" i="4"/>
  <c r="AT141" i="4"/>
  <c r="AU141" i="4"/>
  <c r="AV141" i="4"/>
  <c r="AW141" i="4"/>
  <c r="AX141" i="4"/>
  <c r="AY141" i="4"/>
  <c r="AZ141" i="4"/>
  <c r="BA141" i="4"/>
  <c r="BB141" i="4"/>
  <c r="BC141" i="4"/>
  <c r="BD141" i="4"/>
  <c r="BE141" i="4"/>
  <c r="BF141" i="4"/>
  <c r="BG141" i="4"/>
  <c r="BH141" i="4"/>
  <c r="BI141" i="4"/>
  <c r="BJ141" i="4"/>
  <c r="BK141" i="4"/>
  <c r="BL141" i="4"/>
  <c r="BM141" i="4"/>
  <c r="BN141" i="4"/>
  <c r="BO141" i="4"/>
  <c r="BP141" i="4"/>
  <c r="BQ141" i="4"/>
  <c r="BR141" i="4"/>
  <c r="BS141" i="4"/>
  <c r="BT141" i="4"/>
  <c r="BU141" i="4"/>
  <c r="BV141" i="4"/>
  <c r="BW141" i="4"/>
  <c r="BX141" i="4"/>
  <c r="BY141" i="4"/>
  <c r="BZ141" i="4"/>
  <c r="CA141" i="4"/>
  <c r="CB141" i="4"/>
  <c r="CC141" i="4"/>
  <c r="CD141" i="4"/>
  <c r="CE141" i="4"/>
  <c r="CF141" i="4"/>
  <c r="CG141" i="4"/>
  <c r="CH141" i="4"/>
  <c r="CI141" i="4"/>
  <c r="P142" i="4"/>
  <c r="Q142" i="4"/>
  <c r="R142" i="4"/>
  <c r="S142" i="4"/>
  <c r="T142" i="4"/>
  <c r="U142" i="4"/>
  <c r="V142" i="4"/>
  <c r="W142" i="4"/>
  <c r="X142" i="4"/>
  <c r="Y142" i="4"/>
  <c r="Z142" i="4"/>
  <c r="AA142" i="4"/>
  <c r="AB142" i="4"/>
  <c r="AC142" i="4"/>
  <c r="AD142" i="4"/>
  <c r="AE142" i="4"/>
  <c r="AF142" i="4"/>
  <c r="AG142" i="4"/>
  <c r="AH142" i="4"/>
  <c r="AI142" i="4"/>
  <c r="AJ142" i="4"/>
  <c r="AK142" i="4"/>
  <c r="AL142" i="4"/>
  <c r="AM142" i="4"/>
  <c r="AN142" i="4"/>
  <c r="AO142" i="4"/>
  <c r="AP142" i="4"/>
  <c r="AQ142" i="4"/>
  <c r="AR142" i="4"/>
  <c r="AS142" i="4"/>
  <c r="AT142" i="4"/>
  <c r="AU142" i="4"/>
  <c r="AV142" i="4"/>
  <c r="AW142" i="4"/>
  <c r="AX142" i="4"/>
  <c r="AY142" i="4"/>
  <c r="AZ142" i="4"/>
  <c r="BA142" i="4"/>
  <c r="BB142" i="4"/>
  <c r="BC142" i="4"/>
  <c r="BD142" i="4"/>
  <c r="BE142" i="4"/>
  <c r="BF142" i="4"/>
  <c r="BG142" i="4"/>
  <c r="BH142" i="4"/>
  <c r="BI142" i="4"/>
  <c r="BJ142" i="4"/>
  <c r="BK142" i="4"/>
  <c r="BL142" i="4"/>
  <c r="BM142" i="4"/>
  <c r="BN142" i="4"/>
  <c r="BO142" i="4"/>
  <c r="BP142" i="4"/>
  <c r="BQ142" i="4"/>
  <c r="BR142" i="4"/>
  <c r="BS142" i="4"/>
  <c r="BT142" i="4"/>
  <c r="BU142" i="4"/>
  <c r="BV142" i="4"/>
  <c r="BW142" i="4"/>
  <c r="BX142" i="4"/>
  <c r="BY142" i="4"/>
  <c r="BZ142" i="4"/>
  <c r="CA142" i="4"/>
  <c r="CB142" i="4"/>
  <c r="CC142" i="4"/>
  <c r="CD142" i="4"/>
  <c r="CE142" i="4"/>
  <c r="CF142" i="4"/>
  <c r="CG142" i="4"/>
  <c r="CH142" i="4"/>
  <c r="CI142" i="4"/>
  <c r="P143" i="4"/>
  <c r="Q143" i="4"/>
  <c r="R143" i="4"/>
  <c r="S143" i="4"/>
  <c r="T143" i="4"/>
  <c r="U143" i="4"/>
  <c r="V143" i="4"/>
  <c r="W143" i="4"/>
  <c r="X143" i="4"/>
  <c r="Y143" i="4"/>
  <c r="Z143" i="4"/>
  <c r="AA143" i="4"/>
  <c r="AB143" i="4"/>
  <c r="AC143" i="4"/>
  <c r="AD143" i="4"/>
  <c r="AE143" i="4"/>
  <c r="AF143" i="4"/>
  <c r="AG143" i="4"/>
  <c r="AH143" i="4"/>
  <c r="AI143" i="4"/>
  <c r="AJ143" i="4"/>
  <c r="AK143" i="4"/>
  <c r="AL143" i="4"/>
  <c r="AM143" i="4"/>
  <c r="AN143" i="4"/>
  <c r="AO143" i="4"/>
  <c r="AP143" i="4"/>
  <c r="AQ143" i="4"/>
  <c r="AR143" i="4"/>
  <c r="AS143" i="4"/>
  <c r="AT143" i="4"/>
  <c r="AU143" i="4"/>
  <c r="AV143" i="4"/>
  <c r="AW143" i="4"/>
  <c r="AX143" i="4"/>
  <c r="AY143" i="4"/>
  <c r="AZ143" i="4"/>
  <c r="BA143" i="4"/>
  <c r="BB143" i="4"/>
  <c r="BC143" i="4"/>
  <c r="BD143" i="4"/>
  <c r="BE143" i="4"/>
  <c r="BF143" i="4"/>
  <c r="BG143" i="4"/>
  <c r="BH143" i="4"/>
  <c r="BI143" i="4"/>
  <c r="BJ143" i="4"/>
  <c r="BK143" i="4"/>
  <c r="BL143" i="4"/>
  <c r="BM143" i="4"/>
  <c r="BN143" i="4"/>
  <c r="BO143" i="4"/>
  <c r="BP143" i="4"/>
  <c r="BQ143" i="4"/>
  <c r="BR143" i="4"/>
  <c r="BS143" i="4"/>
  <c r="BT143" i="4"/>
  <c r="BU143" i="4"/>
  <c r="BV143" i="4"/>
  <c r="BW143" i="4"/>
  <c r="BX143" i="4"/>
  <c r="BY143" i="4"/>
  <c r="BZ143" i="4"/>
  <c r="CA143" i="4"/>
  <c r="CB143" i="4"/>
  <c r="CC143" i="4"/>
  <c r="CD143" i="4"/>
  <c r="CE143" i="4"/>
  <c r="CF143" i="4"/>
  <c r="CG143" i="4"/>
  <c r="CH143" i="4"/>
  <c r="CI143" i="4"/>
  <c r="P144" i="4"/>
  <c r="Q144" i="4"/>
  <c r="R144" i="4"/>
  <c r="S144" i="4"/>
  <c r="T144" i="4"/>
  <c r="U144" i="4"/>
  <c r="V144" i="4"/>
  <c r="W144" i="4"/>
  <c r="X144" i="4"/>
  <c r="Y144" i="4"/>
  <c r="Z144" i="4"/>
  <c r="AA144" i="4"/>
  <c r="AB144" i="4"/>
  <c r="AC144" i="4"/>
  <c r="AD144" i="4"/>
  <c r="AE144" i="4"/>
  <c r="AF144" i="4"/>
  <c r="AG144" i="4"/>
  <c r="AH144" i="4"/>
  <c r="AI144" i="4"/>
  <c r="AJ144" i="4"/>
  <c r="AK144" i="4"/>
  <c r="AL144" i="4"/>
  <c r="AM144" i="4"/>
  <c r="AN144" i="4"/>
  <c r="AO144" i="4"/>
  <c r="AP144" i="4"/>
  <c r="AQ144" i="4"/>
  <c r="AR144" i="4"/>
  <c r="AS144" i="4"/>
  <c r="AT144" i="4"/>
  <c r="AU144" i="4"/>
  <c r="AV144" i="4"/>
  <c r="AW144" i="4"/>
  <c r="AX144" i="4"/>
  <c r="AY144" i="4"/>
  <c r="AZ144" i="4"/>
  <c r="BA144" i="4"/>
  <c r="BB144" i="4"/>
  <c r="BC144" i="4"/>
  <c r="BD144" i="4"/>
  <c r="BE144" i="4"/>
  <c r="BF144" i="4"/>
  <c r="BG144" i="4"/>
  <c r="BH144" i="4"/>
  <c r="BI144" i="4"/>
  <c r="BJ144" i="4"/>
  <c r="BK144" i="4"/>
  <c r="BL144" i="4"/>
  <c r="BM144" i="4"/>
  <c r="BN144" i="4"/>
  <c r="BO144" i="4"/>
  <c r="BP144" i="4"/>
  <c r="BQ144" i="4"/>
  <c r="BR144" i="4"/>
  <c r="BS144" i="4"/>
  <c r="BT144" i="4"/>
  <c r="BU144" i="4"/>
  <c r="BV144" i="4"/>
  <c r="BW144" i="4"/>
  <c r="BX144" i="4"/>
  <c r="BY144" i="4"/>
  <c r="BZ144" i="4"/>
  <c r="CA144" i="4"/>
  <c r="CB144" i="4"/>
  <c r="CC144" i="4"/>
  <c r="CD144" i="4"/>
  <c r="CE144" i="4"/>
  <c r="CF144" i="4"/>
  <c r="CG144" i="4"/>
  <c r="CH144" i="4"/>
  <c r="CI144" i="4"/>
  <c r="P145" i="4"/>
  <c r="Q145" i="4"/>
  <c r="R145" i="4"/>
  <c r="S145" i="4"/>
  <c r="T145" i="4"/>
  <c r="U145" i="4"/>
  <c r="V145" i="4"/>
  <c r="W145" i="4"/>
  <c r="X145" i="4"/>
  <c r="Y145" i="4"/>
  <c r="Z145" i="4"/>
  <c r="AA145" i="4"/>
  <c r="AB145" i="4"/>
  <c r="AC145" i="4"/>
  <c r="AD145" i="4"/>
  <c r="AE145" i="4"/>
  <c r="AF145" i="4"/>
  <c r="AG145" i="4"/>
  <c r="AH145" i="4"/>
  <c r="AI145" i="4"/>
  <c r="AJ145" i="4"/>
  <c r="AK145" i="4"/>
  <c r="AL145" i="4"/>
  <c r="AM145" i="4"/>
  <c r="AN145" i="4"/>
  <c r="AO145" i="4"/>
  <c r="AP145" i="4"/>
  <c r="AQ145" i="4"/>
  <c r="AR145" i="4"/>
  <c r="AS145" i="4"/>
  <c r="AT145" i="4"/>
  <c r="AU145" i="4"/>
  <c r="AV145" i="4"/>
  <c r="AW145" i="4"/>
  <c r="AX145" i="4"/>
  <c r="AY145" i="4"/>
  <c r="AZ145" i="4"/>
  <c r="BA145" i="4"/>
  <c r="BB145" i="4"/>
  <c r="BC145" i="4"/>
  <c r="BD145" i="4"/>
  <c r="BE145" i="4"/>
  <c r="BF145" i="4"/>
  <c r="BG145" i="4"/>
  <c r="BH145" i="4"/>
  <c r="BI145" i="4"/>
  <c r="BJ145" i="4"/>
  <c r="BK145" i="4"/>
  <c r="BL145" i="4"/>
  <c r="BM145" i="4"/>
  <c r="BN145" i="4"/>
  <c r="BO145" i="4"/>
  <c r="BP145" i="4"/>
  <c r="BQ145" i="4"/>
  <c r="BR145" i="4"/>
  <c r="BS145" i="4"/>
  <c r="BT145" i="4"/>
  <c r="BU145" i="4"/>
  <c r="BV145" i="4"/>
  <c r="BW145" i="4"/>
  <c r="BX145" i="4"/>
  <c r="BY145" i="4"/>
  <c r="BZ145" i="4"/>
  <c r="CA145" i="4"/>
  <c r="CB145" i="4"/>
  <c r="CC145" i="4"/>
  <c r="CD145" i="4"/>
  <c r="CE145" i="4"/>
  <c r="CF145" i="4"/>
  <c r="CG145" i="4"/>
  <c r="CH145" i="4"/>
  <c r="CI145" i="4"/>
  <c r="P146" i="4"/>
  <c r="Q146" i="4"/>
  <c r="R146" i="4"/>
  <c r="S146" i="4"/>
  <c r="T146" i="4"/>
  <c r="U146" i="4"/>
  <c r="V146" i="4"/>
  <c r="W146" i="4"/>
  <c r="X146" i="4"/>
  <c r="Y146" i="4"/>
  <c r="Z146" i="4"/>
  <c r="AA146" i="4"/>
  <c r="AB146" i="4"/>
  <c r="AC146" i="4"/>
  <c r="AD146" i="4"/>
  <c r="AE146" i="4"/>
  <c r="AF146" i="4"/>
  <c r="AG146" i="4"/>
  <c r="AH146" i="4"/>
  <c r="AI146" i="4"/>
  <c r="AJ146" i="4"/>
  <c r="AK146" i="4"/>
  <c r="AL146" i="4"/>
  <c r="AM146" i="4"/>
  <c r="AN146" i="4"/>
  <c r="AO146" i="4"/>
  <c r="AP146" i="4"/>
  <c r="AQ146" i="4"/>
  <c r="AR146" i="4"/>
  <c r="AS146" i="4"/>
  <c r="AT146" i="4"/>
  <c r="AU146" i="4"/>
  <c r="AV146" i="4"/>
  <c r="AW146" i="4"/>
  <c r="AX146" i="4"/>
  <c r="AY146" i="4"/>
  <c r="AZ146" i="4"/>
  <c r="BA146" i="4"/>
  <c r="BB146" i="4"/>
  <c r="BC146" i="4"/>
  <c r="BD146" i="4"/>
  <c r="BE146" i="4"/>
  <c r="BF146" i="4"/>
  <c r="BG146" i="4"/>
  <c r="BH146" i="4"/>
  <c r="BI146" i="4"/>
  <c r="BJ146" i="4"/>
  <c r="BK146" i="4"/>
  <c r="BL146" i="4"/>
  <c r="BM146" i="4"/>
  <c r="BN146" i="4"/>
  <c r="BO146" i="4"/>
  <c r="BP146" i="4"/>
  <c r="BQ146" i="4"/>
  <c r="BR146" i="4"/>
  <c r="BS146" i="4"/>
  <c r="BT146" i="4"/>
  <c r="BU146" i="4"/>
  <c r="BV146" i="4"/>
  <c r="BW146" i="4"/>
  <c r="BX146" i="4"/>
  <c r="BY146" i="4"/>
  <c r="BZ146" i="4"/>
  <c r="CA146" i="4"/>
  <c r="CB146" i="4"/>
  <c r="CC146" i="4"/>
  <c r="CD146" i="4"/>
  <c r="CE146" i="4"/>
  <c r="CF146" i="4"/>
  <c r="CG146" i="4"/>
  <c r="CH146" i="4"/>
  <c r="CI146" i="4"/>
  <c r="P147" i="4"/>
  <c r="Q147" i="4"/>
  <c r="R147" i="4"/>
  <c r="S147" i="4"/>
  <c r="T147" i="4"/>
  <c r="U147" i="4"/>
  <c r="V147" i="4"/>
  <c r="W147" i="4"/>
  <c r="X147" i="4"/>
  <c r="Y147" i="4"/>
  <c r="Z147" i="4"/>
  <c r="AA147" i="4"/>
  <c r="AB147" i="4"/>
  <c r="AC147" i="4"/>
  <c r="AD147" i="4"/>
  <c r="AE147" i="4"/>
  <c r="AF147" i="4"/>
  <c r="AG147" i="4"/>
  <c r="AH147" i="4"/>
  <c r="AI147" i="4"/>
  <c r="AJ147" i="4"/>
  <c r="AK147" i="4"/>
  <c r="AL147" i="4"/>
  <c r="AM147" i="4"/>
  <c r="AN147" i="4"/>
  <c r="AO147" i="4"/>
  <c r="AP147" i="4"/>
  <c r="AQ147" i="4"/>
  <c r="AR147" i="4"/>
  <c r="AS147" i="4"/>
  <c r="AT147" i="4"/>
  <c r="AU147" i="4"/>
  <c r="AV147" i="4"/>
  <c r="AW147" i="4"/>
  <c r="AX147" i="4"/>
  <c r="AY147" i="4"/>
  <c r="AZ147" i="4"/>
  <c r="BA147" i="4"/>
  <c r="BB147" i="4"/>
  <c r="BC147" i="4"/>
  <c r="BD147" i="4"/>
  <c r="BE147" i="4"/>
  <c r="BF147" i="4"/>
  <c r="BG147" i="4"/>
  <c r="BH147" i="4"/>
  <c r="BI147" i="4"/>
  <c r="BJ147" i="4"/>
  <c r="BK147" i="4"/>
  <c r="BL147" i="4"/>
  <c r="BM147" i="4"/>
  <c r="BN147" i="4"/>
  <c r="BO147" i="4"/>
  <c r="BP147" i="4"/>
  <c r="BQ147" i="4"/>
  <c r="BR147" i="4"/>
  <c r="BS147" i="4"/>
  <c r="BT147" i="4"/>
  <c r="BU147" i="4"/>
  <c r="BV147" i="4"/>
  <c r="BW147" i="4"/>
  <c r="BX147" i="4"/>
  <c r="BY147" i="4"/>
  <c r="BZ147" i="4"/>
  <c r="CA147" i="4"/>
  <c r="CB147" i="4"/>
  <c r="CC147" i="4"/>
  <c r="CD147" i="4"/>
  <c r="CE147" i="4"/>
  <c r="CF147" i="4"/>
  <c r="CG147" i="4"/>
  <c r="CH147" i="4"/>
  <c r="CI147" i="4"/>
  <c r="P148" i="4"/>
  <c r="Q148" i="4"/>
  <c r="R148" i="4"/>
  <c r="S148" i="4"/>
  <c r="T148" i="4"/>
  <c r="U148" i="4"/>
  <c r="V148" i="4"/>
  <c r="W148" i="4"/>
  <c r="X148" i="4"/>
  <c r="Y148" i="4"/>
  <c r="Z148" i="4"/>
  <c r="AA148" i="4"/>
  <c r="AB148" i="4"/>
  <c r="AC148" i="4"/>
  <c r="AD148" i="4"/>
  <c r="AE148" i="4"/>
  <c r="AF148" i="4"/>
  <c r="AG148" i="4"/>
  <c r="AH148" i="4"/>
  <c r="AI148" i="4"/>
  <c r="AJ148" i="4"/>
  <c r="AK148" i="4"/>
  <c r="AL148" i="4"/>
  <c r="AM148" i="4"/>
  <c r="AN148" i="4"/>
  <c r="AO148" i="4"/>
  <c r="AP148" i="4"/>
  <c r="AQ148" i="4"/>
  <c r="AR148" i="4"/>
  <c r="AS148" i="4"/>
  <c r="AT148" i="4"/>
  <c r="AU148" i="4"/>
  <c r="AV148" i="4"/>
  <c r="AW148" i="4"/>
  <c r="AX148" i="4"/>
  <c r="AY148" i="4"/>
  <c r="AZ148" i="4"/>
  <c r="BA148" i="4"/>
  <c r="BB148" i="4"/>
  <c r="BC148" i="4"/>
  <c r="BD148" i="4"/>
  <c r="BE148" i="4"/>
  <c r="BF148" i="4"/>
  <c r="BG148" i="4"/>
  <c r="BH148" i="4"/>
  <c r="BI148" i="4"/>
  <c r="BJ148" i="4"/>
  <c r="BK148" i="4"/>
  <c r="BL148" i="4"/>
  <c r="BM148" i="4"/>
  <c r="BN148" i="4"/>
  <c r="BO148" i="4"/>
  <c r="BP148" i="4"/>
  <c r="BQ148" i="4"/>
  <c r="BR148" i="4"/>
  <c r="BS148" i="4"/>
  <c r="BT148" i="4"/>
  <c r="BU148" i="4"/>
  <c r="BV148" i="4"/>
  <c r="BW148" i="4"/>
  <c r="BX148" i="4"/>
  <c r="BY148" i="4"/>
  <c r="BZ148" i="4"/>
  <c r="CA148" i="4"/>
  <c r="CB148" i="4"/>
  <c r="CC148" i="4"/>
  <c r="CD148" i="4"/>
  <c r="CE148" i="4"/>
  <c r="CF148" i="4"/>
  <c r="CG148" i="4"/>
  <c r="CH148" i="4"/>
  <c r="CI148" i="4"/>
  <c r="P149" i="4"/>
  <c r="Q149" i="4"/>
  <c r="R149" i="4"/>
  <c r="S149" i="4"/>
  <c r="T149" i="4"/>
  <c r="U149" i="4"/>
  <c r="V149" i="4"/>
  <c r="W149" i="4"/>
  <c r="X149" i="4"/>
  <c r="Y149" i="4"/>
  <c r="Z149" i="4"/>
  <c r="AA149" i="4"/>
  <c r="AB149" i="4"/>
  <c r="AC149" i="4"/>
  <c r="AD149" i="4"/>
  <c r="AE149" i="4"/>
  <c r="AF149" i="4"/>
  <c r="AG149" i="4"/>
  <c r="AH149" i="4"/>
  <c r="AI149" i="4"/>
  <c r="AJ149" i="4"/>
  <c r="AK149" i="4"/>
  <c r="AL149" i="4"/>
  <c r="AM149" i="4"/>
  <c r="AN149" i="4"/>
  <c r="AO149" i="4"/>
  <c r="AP149" i="4"/>
  <c r="AQ149" i="4"/>
  <c r="AR149" i="4"/>
  <c r="AS149" i="4"/>
  <c r="AT149" i="4"/>
  <c r="AU149" i="4"/>
  <c r="AV149" i="4"/>
  <c r="AW149" i="4"/>
  <c r="AX149" i="4"/>
  <c r="AY149" i="4"/>
  <c r="AZ149" i="4"/>
  <c r="BA149" i="4"/>
  <c r="BB149" i="4"/>
  <c r="BC149" i="4"/>
  <c r="BD149" i="4"/>
  <c r="BE149" i="4"/>
  <c r="BF149" i="4"/>
  <c r="BG149" i="4"/>
  <c r="BH149" i="4"/>
  <c r="BI149" i="4"/>
  <c r="BJ149" i="4"/>
  <c r="BK149" i="4"/>
  <c r="BL149" i="4"/>
  <c r="BM149" i="4"/>
  <c r="BN149" i="4"/>
  <c r="BO149" i="4"/>
  <c r="BP149" i="4"/>
  <c r="BQ149" i="4"/>
  <c r="BR149" i="4"/>
  <c r="BS149" i="4"/>
  <c r="BT149" i="4"/>
  <c r="BU149" i="4"/>
  <c r="BV149" i="4"/>
  <c r="BW149" i="4"/>
  <c r="BX149" i="4"/>
  <c r="BY149" i="4"/>
  <c r="BZ149" i="4"/>
  <c r="CA149" i="4"/>
  <c r="CB149" i="4"/>
  <c r="CC149" i="4"/>
  <c r="CD149" i="4"/>
  <c r="CE149" i="4"/>
  <c r="CF149" i="4"/>
  <c r="CG149" i="4"/>
  <c r="CH149" i="4"/>
  <c r="CI149" i="4"/>
  <c r="P150" i="4"/>
  <c r="Q150" i="4"/>
  <c r="R150" i="4"/>
  <c r="S150" i="4"/>
  <c r="T150" i="4"/>
  <c r="U150" i="4"/>
  <c r="V150" i="4"/>
  <c r="W150" i="4"/>
  <c r="X150" i="4"/>
  <c r="Y150" i="4"/>
  <c r="Z150" i="4"/>
  <c r="AA150" i="4"/>
  <c r="AB150" i="4"/>
  <c r="AC150" i="4"/>
  <c r="AD150" i="4"/>
  <c r="AE150" i="4"/>
  <c r="AF150" i="4"/>
  <c r="AG150" i="4"/>
  <c r="AH150" i="4"/>
  <c r="AI150" i="4"/>
  <c r="AJ150" i="4"/>
  <c r="AK150" i="4"/>
  <c r="AL150" i="4"/>
  <c r="AM150" i="4"/>
  <c r="AN150" i="4"/>
  <c r="AO150" i="4"/>
  <c r="AP150" i="4"/>
  <c r="AQ150" i="4"/>
  <c r="AR150" i="4"/>
  <c r="AS150" i="4"/>
  <c r="AT150" i="4"/>
  <c r="AU150" i="4"/>
  <c r="AV150" i="4"/>
  <c r="AW150" i="4"/>
  <c r="AX150" i="4"/>
  <c r="AY150" i="4"/>
  <c r="AZ150" i="4"/>
  <c r="BA150" i="4"/>
  <c r="BB150" i="4"/>
  <c r="BC150" i="4"/>
  <c r="BD150" i="4"/>
  <c r="BE150" i="4"/>
  <c r="BF150" i="4"/>
  <c r="BG150" i="4"/>
  <c r="BH150" i="4"/>
  <c r="BI150" i="4"/>
  <c r="BJ150" i="4"/>
  <c r="BK150" i="4"/>
  <c r="BL150" i="4"/>
  <c r="BM150" i="4"/>
  <c r="BN150" i="4"/>
  <c r="BO150" i="4"/>
  <c r="BP150" i="4"/>
  <c r="BQ150" i="4"/>
  <c r="BR150" i="4"/>
  <c r="BS150" i="4"/>
  <c r="BT150" i="4"/>
  <c r="BU150" i="4"/>
  <c r="BV150" i="4"/>
  <c r="BW150" i="4"/>
  <c r="BX150" i="4"/>
  <c r="BY150" i="4"/>
  <c r="BZ150" i="4"/>
  <c r="CA150" i="4"/>
  <c r="CB150" i="4"/>
  <c r="CC150" i="4"/>
  <c r="CD150" i="4"/>
  <c r="CE150" i="4"/>
  <c r="CF150" i="4"/>
  <c r="CG150" i="4"/>
  <c r="CH150" i="4"/>
  <c r="CI150" i="4"/>
  <c r="P151" i="4"/>
  <c r="Q151" i="4"/>
  <c r="R151" i="4"/>
  <c r="S151" i="4"/>
  <c r="T151" i="4"/>
  <c r="U151" i="4"/>
  <c r="V151" i="4"/>
  <c r="W151" i="4"/>
  <c r="X151" i="4"/>
  <c r="Y151" i="4"/>
  <c r="Z151" i="4"/>
  <c r="AA151" i="4"/>
  <c r="AB151" i="4"/>
  <c r="AC151" i="4"/>
  <c r="AD151" i="4"/>
  <c r="AE151" i="4"/>
  <c r="AF151" i="4"/>
  <c r="AG151" i="4"/>
  <c r="AH151" i="4"/>
  <c r="AI151" i="4"/>
  <c r="AJ151" i="4"/>
  <c r="AK151" i="4"/>
  <c r="AL151" i="4"/>
  <c r="AM151" i="4"/>
  <c r="AN151" i="4"/>
  <c r="AO151" i="4"/>
  <c r="AP151" i="4"/>
  <c r="AQ151" i="4"/>
  <c r="AR151" i="4"/>
  <c r="AS151" i="4"/>
  <c r="AT151" i="4"/>
  <c r="AU151" i="4"/>
  <c r="AV151" i="4"/>
  <c r="AW151" i="4"/>
  <c r="AX151" i="4"/>
  <c r="AY151" i="4"/>
  <c r="AZ151" i="4"/>
  <c r="BA151" i="4"/>
  <c r="BB151" i="4"/>
  <c r="BC151" i="4"/>
  <c r="BD151" i="4"/>
  <c r="BE151" i="4"/>
  <c r="BF151" i="4"/>
  <c r="BG151" i="4"/>
  <c r="BH151" i="4"/>
  <c r="BI151" i="4"/>
  <c r="BJ151" i="4"/>
  <c r="BK151" i="4"/>
  <c r="BL151" i="4"/>
  <c r="BM151" i="4"/>
  <c r="BN151" i="4"/>
  <c r="BO151" i="4"/>
  <c r="BP151" i="4"/>
  <c r="BQ151" i="4"/>
  <c r="BR151" i="4"/>
  <c r="BS151" i="4"/>
  <c r="BT151" i="4"/>
  <c r="BU151" i="4"/>
  <c r="BV151" i="4"/>
  <c r="BW151" i="4"/>
  <c r="BX151" i="4"/>
  <c r="BY151" i="4"/>
  <c r="BZ151" i="4"/>
  <c r="CA151" i="4"/>
  <c r="CB151" i="4"/>
  <c r="CC151" i="4"/>
  <c r="CD151" i="4"/>
  <c r="CE151" i="4"/>
  <c r="CF151" i="4"/>
  <c r="CG151" i="4"/>
  <c r="CH151" i="4"/>
  <c r="CI151" i="4"/>
  <c r="P152" i="4"/>
  <c r="Q152" i="4"/>
  <c r="R152" i="4"/>
  <c r="S152" i="4"/>
  <c r="T152" i="4"/>
  <c r="U152" i="4"/>
  <c r="V152" i="4"/>
  <c r="W152" i="4"/>
  <c r="X152" i="4"/>
  <c r="Y152" i="4"/>
  <c r="Z152" i="4"/>
  <c r="AA152" i="4"/>
  <c r="AB152" i="4"/>
  <c r="AC152" i="4"/>
  <c r="AD152" i="4"/>
  <c r="AE152" i="4"/>
  <c r="AF152" i="4"/>
  <c r="AG152" i="4"/>
  <c r="AH152" i="4"/>
  <c r="AI152" i="4"/>
  <c r="AJ152" i="4"/>
  <c r="AK152" i="4"/>
  <c r="AL152" i="4"/>
  <c r="AM152" i="4"/>
  <c r="AN152" i="4"/>
  <c r="AO152" i="4"/>
  <c r="AP152" i="4"/>
  <c r="AQ152" i="4"/>
  <c r="AR152" i="4"/>
  <c r="AS152" i="4"/>
  <c r="AT152" i="4"/>
  <c r="AU152" i="4"/>
  <c r="AV152" i="4"/>
  <c r="AW152" i="4"/>
  <c r="AX152" i="4"/>
  <c r="AY152" i="4"/>
  <c r="AZ152" i="4"/>
  <c r="BA152" i="4"/>
  <c r="BB152" i="4"/>
  <c r="BC152" i="4"/>
  <c r="BD152" i="4"/>
  <c r="BE152" i="4"/>
  <c r="BF152" i="4"/>
  <c r="BG152" i="4"/>
  <c r="BH152" i="4"/>
  <c r="BI152" i="4"/>
  <c r="BJ152" i="4"/>
  <c r="BK152" i="4"/>
  <c r="BL152" i="4"/>
  <c r="BM152" i="4"/>
  <c r="BN152" i="4"/>
  <c r="BO152" i="4"/>
  <c r="BP152" i="4"/>
  <c r="BQ152" i="4"/>
  <c r="BR152" i="4"/>
  <c r="BS152" i="4"/>
  <c r="BT152" i="4"/>
  <c r="BU152" i="4"/>
  <c r="BV152" i="4"/>
  <c r="BW152" i="4"/>
  <c r="BX152" i="4"/>
  <c r="BY152" i="4"/>
  <c r="BZ152" i="4"/>
  <c r="CA152" i="4"/>
  <c r="CB152" i="4"/>
  <c r="CC152" i="4"/>
  <c r="CD152" i="4"/>
  <c r="CE152" i="4"/>
  <c r="CF152" i="4"/>
  <c r="CG152" i="4"/>
  <c r="CH152" i="4"/>
  <c r="CI152" i="4"/>
  <c r="P153" i="4"/>
  <c r="Q153" i="4"/>
  <c r="R153" i="4"/>
  <c r="S153" i="4"/>
  <c r="T153" i="4"/>
  <c r="U153" i="4"/>
  <c r="V153" i="4"/>
  <c r="W153" i="4"/>
  <c r="X153" i="4"/>
  <c r="Y153" i="4"/>
  <c r="Z153" i="4"/>
  <c r="AA153" i="4"/>
  <c r="AB153" i="4"/>
  <c r="AC153" i="4"/>
  <c r="AD153" i="4"/>
  <c r="AE153" i="4"/>
  <c r="AF153" i="4"/>
  <c r="AG153" i="4"/>
  <c r="AH153" i="4"/>
  <c r="AI153" i="4"/>
  <c r="AJ153" i="4"/>
  <c r="AK153" i="4"/>
  <c r="AL153" i="4"/>
  <c r="AM153" i="4"/>
  <c r="AN153" i="4"/>
  <c r="AO153" i="4"/>
  <c r="AP153" i="4"/>
  <c r="AQ153" i="4"/>
  <c r="AR153" i="4"/>
  <c r="AS153" i="4"/>
  <c r="AT153" i="4"/>
  <c r="AU153" i="4"/>
  <c r="AV153" i="4"/>
  <c r="AW153" i="4"/>
  <c r="AX153" i="4"/>
  <c r="AY153" i="4"/>
  <c r="AZ153" i="4"/>
  <c r="BA153" i="4"/>
  <c r="BB153" i="4"/>
  <c r="BC153" i="4"/>
  <c r="BD153" i="4"/>
  <c r="BE153" i="4"/>
  <c r="BF153" i="4"/>
  <c r="BG153" i="4"/>
  <c r="BH153" i="4"/>
  <c r="BI153" i="4"/>
  <c r="BJ153" i="4"/>
  <c r="BK153" i="4"/>
  <c r="BL153" i="4"/>
  <c r="BM153" i="4"/>
  <c r="BN153" i="4"/>
  <c r="BO153" i="4"/>
  <c r="BP153" i="4"/>
  <c r="BQ153" i="4"/>
  <c r="BR153" i="4"/>
  <c r="BS153" i="4"/>
  <c r="BT153" i="4"/>
  <c r="BU153" i="4"/>
  <c r="BV153" i="4"/>
  <c r="BW153" i="4"/>
  <c r="BX153" i="4"/>
  <c r="BY153" i="4"/>
  <c r="BZ153" i="4"/>
  <c r="CA153" i="4"/>
  <c r="CB153" i="4"/>
  <c r="CC153" i="4"/>
  <c r="CD153" i="4"/>
  <c r="CE153" i="4"/>
  <c r="CF153" i="4"/>
  <c r="CG153" i="4"/>
  <c r="CH153" i="4"/>
  <c r="CI153" i="4"/>
  <c r="P154" i="4"/>
  <c r="Q154" i="4"/>
  <c r="R154" i="4"/>
  <c r="S154" i="4"/>
  <c r="T154" i="4"/>
  <c r="U154" i="4"/>
  <c r="V154" i="4"/>
  <c r="W154" i="4"/>
  <c r="X154" i="4"/>
  <c r="Y154" i="4"/>
  <c r="Z154" i="4"/>
  <c r="AA154" i="4"/>
  <c r="AB154" i="4"/>
  <c r="AC154" i="4"/>
  <c r="AD154" i="4"/>
  <c r="AE154" i="4"/>
  <c r="AF154" i="4"/>
  <c r="AG154" i="4"/>
  <c r="AH154" i="4"/>
  <c r="AI154" i="4"/>
  <c r="AJ154" i="4"/>
  <c r="AK154" i="4"/>
  <c r="AL154" i="4"/>
  <c r="AM154" i="4"/>
  <c r="AN154" i="4"/>
  <c r="AO154" i="4"/>
  <c r="AP154" i="4"/>
  <c r="AQ154" i="4"/>
  <c r="AR154" i="4"/>
  <c r="AS154" i="4"/>
  <c r="AT154" i="4"/>
  <c r="AU154" i="4"/>
  <c r="AV154" i="4"/>
  <c r="AW154" i="4"/>
  <c r="AX154" i="4"/>
  <c r="AY154" i="4"/>
  <c r="AZ154" i="4"/>
  <c r="BA154" i="4"/>
  <c r="BB154" i="4"/>
  <c r="BC154" i="4"/>
  <c r="BD154" i="4"/>
  <c r="BE154" i="4"/>
  <c r="BF154" i="4"/>
  <c r="BG154" i="4"/>
  <c r="BH154" i="4"/>
  <c r="BI154" i="4"/>
  <c r="BJ154" i="4"/>
  <c r="BK154" i="4"/>
  <c r="BL154" i="4"/>
  <c r="BM154" i="4"/>
  <c r="BN154" i="4"/>
  <c r="BO154" i="4"/>
  <c r="BP154" i="4"/>
  <c r="BQ154" i="4"/>
  <c r="BR154" i="4"/>
  <c r="BS154" i="4"/>
  <c r="BT154" i="4"/>
  <c r="BU154" i="4"/>
  <c r="BV154" i="4"/>
  <c r="BW154" i="4"/>
  <c r="BX154" i="4"/>
  <c r="BY154" i="4"/>
  <c r="BZ154" i="4"/>
  <c r="CA154" i="4"/>
  <c r="CB154" i="4"/>
  <c r="CC154" i="4"/>
  <c r="CD154" i="4"/>
  <c r="CE154" i="4"/>
  <c r="CF154" i="4"/>
  <c r="CG154" i="4"/>
  <c r="CH154" i="4"/>
  <c r="CI154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X155" i="4"/>
  <c r="BY155" i="4"/>
  <c r="BZ155" i="4"/>
  <c r="CA155" i="4"/>
  <c r="CB155" i="4"/>
  <c r="CC155" i="4"/>
  <c r="CD155" i="4"/>
  <c r="CE155" i="4"/>
  <c r="CF155" i="4"/>
  <c r="CG155" i="4"/>
  <c r="CH155" i="4"/>
  <c r="CI155" i="4"/>
  <c r="P156" i="4"/>
  <c r="Q156" i="4"/>
  <c r="R156" i="4"/>
  <c r="S156" i="4"/>
  <c r="T156" i="4"/>
  <c r="U156" i="4"/>
  <c r="V156" i="4"/>
  <c r="W156" i="4"/>
  <c r="X156" i="4"/>
  <c r="Y156" i="4"/>
  <c r="Z156" i="4"/>
  <c r="AA156" i="4"/>
  <c r="AB156" i="4"/>
  <c r="AC156" i="4"/>
  <c r="AD156" i="4"/>
  <c r="AE156" i="4"/>
  <c r="AF156" i="4"/>
  <c r="AG156" i="4"/>
  <c r="AH156" i="4"/>
  <c r="AI156" i="4"/>
  <c r="AJ156" i="4"/>
  <c r="AK156" i="4"/>
  <c r="AL156" i="4"/>
  <c r="AM156" i="4"/>
  <c r="AN156" i="4"/>
  <c r="AO156" i="4"/>
  <c r="AP156" i="4"/>
  <c r="AQ156" i="4"/>
  <c r="AR156" i="4"/>
  <c r="AS156" i="4"/>
  <c r="AT156" i="4"/>
  <c r="AU156" i="4"/>
  <c r="AV156" i="4"/>
  <c r="AW156" i="4"/>
  <c r="AX156" i="4"/>
  <c r="AY156" i="4"/>
  <c r="AZ156" i="4"/>
  <c r="BA156" i="4"/>
  <c r="BB156" i="4"/>
  <c r="BC156" i="4"/>
  <c r="BD156" i="4"/>
  <c r="BE156" i="4"/>
  <c r="BF156" i="4"/>
  <c r="BG156" i="4"/>
  <c r="BH156" i="4"/>
  <c r="BI156" i="4"/>
  <c r="BJ156" i="4"/>
  <c r="BK156" i="4"/>
  <c r="BL156" i="4"/>
  <c r="BM156" i="4"/>
  <c r="BN156" i="4"/>
  <c r="BO156" i="4"/>
  <c r="BP156" i="4"/>
  <c r="BQ156" i="4"/>
  <c r="BR156" i="4"/>
  <c r="BS156" i="4"/>
  <c r="BT156" i="4"/>
  <c r="BU156" i="4"/>
  <c r="BV156" i="4"/>
  <c r="BW156" i="4"/>
  <c r="BX156" i="4"/>
  <c r="BY156" i="4"/>
  <c r="BZ156" i="4"/>
  <c r="CA156" i="4"/>
  <c r="CB156" i="4"/>
  <c r="CC156" i="4"/>
  <c r="CD156" i="4"/>
  <c r="CE156" i="4"/>
  <c r="CF156" i="4"/>
  <c r="CG156" i="4"/>
  <c r="CH156" i="4"/>
  <c r="CI156" i="4"/>
  <c r="P157" i="4"/>
  <c r="Q157" i="4"/>
  <c r="R157" i="4"/>
  <c r="S157" i="4"/>
  <c r="T157" i="4"/>
  <c r="U157" i="4"/>
  <c r="V157" i="4"/>
  <c r="W157" i="4"/>
  <c r="X157" i="4"/>
  <c r="Y157" i="4"/>
  <c r="Z157" i="4"/>
  <c r="AA157" i="4"/>
  <c r="AB157" i="4"/>
  <c r="AC157" i="4"/>
  <c r="AD157" i="4"/>
  <c r="AE157" i="4"/>
  <c r="AF157" i="4"/>
  <c r="AG157" i="4"/>
  <c r="AH157" i="4"/>
  <c r="AI157" i="4"/>
  <c r="AJ157" i="4"/>
  <c r="AK157" i="4"/>
  <c r="AL157" i="4"/>
  <c r="AM157" i="4"/>
  <c r="AN157" i="4"/>
  <c r="AO157" i="4"/>
  <c r="AP157" i="4"/>
  <c r="AQ157" i="4"/>
  <c r="AR157" i="4"/>
  <c r="AS157" i="4"/>
  <c r="AT157" i="4"/>
  <c r="AU157" i="4"/>
  <c r="AV157" i="4"/>
  <c r="AW157" i="4"/>
  <c r="AX157" i="4"/>
  <c r="AY157" i="4"/>
  <c r="AZ157" i="4"/>
  <c r="BA157" i="4"/>
  <c r="BB157" i="4"/>
  <c r="BC157" i="4"/>
  <c r="BD157" i="4"/>
  <c r="BE157" i="4"/>
  <c r="BF157" i="4"/>
  <c r="BG157" i="4"/>
  <c r="BH157" i="4"/>
  <c r="BI157" i="4"/>
  <c r="BJ157" i="4"/>
  <c r="BK157" i="4"/>
  <c r="BL157" i="4"/>
  <c r="BM157" i="4"/>
  <c r="BN157" i="4"/>
  <c r="BO157" i="4"/>
  <c r="BP157" i="4"/>
  <c r="BQ157" i="4"/>
  <c r="BR157" i="4"/>
  <c r="BS157" i="4"/>
  <c r="BT157" i="4"/>
  <c r="BU157" i="4"/>
  <c r="BV157" i="4"/>
  <c r="BW157" i="4"/>
  <c r="BX157" i="4"/>
  <c r="BY157" i="4"/>
  <c r="BZ157" i="4"/>
  <c r="CA157" i="4"/>
  <c r="CB157" i="4"/>
  <c r="CC157" i="4"/>
  <c r="CD157" i="4"/>
  <c r="CE157" i="4"/>
  <c r="CF157" i="4"/>
  <c r="CG157" i="4"/>
  <c r="CH157" i="4"/>
  <c r="CI157" i="4"/>
  <c r="P158" i="4"/>
  <c r="Q158" i="4"/>
  <c r="R158" i="4"/>
  <c r="S158" i="4"/>
  <c r="T158" i="4"/>
  <c r="U158" i="4"/>
  <c r="V158" i="4"/>
  <c r="W158" i="4"/>
  <c r="X158" i="4"/>
  <c r="Y158" i="4"/>
  <c r="Z158" i="4"/>
  <c r="AA158" i="4"/>
  <c r="AB158" i="4"/>
  <c r="AC158" i="4"/>
  <c r="AD158" i="4"/>
  <c r="AE158" i="4"/>
  <c r="AF158" i="4"/>
  <c r="AG158" i="4"/>
  <c r="AH158" i="4"/>
  <c r="AI158" i="4"/>
  <c r="AJ158" i="4"/>
  <c r="AK158" i="4"/>
  <c r="AL158" i="4"/>
  <c r="AM158" i="4"/>
  <c r="AN158" i="4"/>
  <c r="AO158" i="4"/>
  <c r="AP158" i="4"/>
  <c r="AQ158" i="4"/>
  <c r="AR158" i="4"/>
  <c r="AS158" i="4"/>
  <c r="AT158" i="4"/>
  <c r="AU158" i="4"/>
  <c r="AV158" i="4"/>
  <c r="AW158" i="4"/>
  <c r="AX158" i="4"/>
  <c r="AY158" i="4"/>
  <c r="AZ158" i="4"/>
  <c r="BA158" i="4"/>
  <c r="BB158" i="4"/>
  <c r="BC158" i="4"/>
  <c r="BD158" i="4"/>
  <c r="BE158" i="4"/>
  <c r="BF158" i="4"/>
  <c r="BG158" i="4"/>
  <c r="BH158" i="4"/>
  <c r="BI158" i="4"/>
  <c r="BJ158" i="4"/>
  <c r="BK158" i="4"/>
  <c r="BL158" i="4"/>
  <c r="BM158" i="4"/>
  <c r="BN158" i="4"/>
  <c r="BO158" i="4"/>
  <c r="BP158" i="4"/>
  <c r="BQ158" i="4"/>
  <c r="BR158" i="4"/>
  <c r="BS158" i="4"/>
  <c r="BT158" i="4"/>
  <c r="BU158" i="4"/>
  <c r="BV158" i="4"/>
  <c r="BW158" i="4"/>
  <c r="BX158" i="4"/>
  <c r="BY158" i="4"/>
  <c r="BZ158" i="4"/>
  <c r="CA158" i="4"/>
  <c r="CB158" i="4"/>
  <c r="CC158" i="4"/>
  <c r="CD158" i="4"/>
  <c r="CE158" i="4"/>
  <c r="CF158" i="4"/>
  <c r="CG158" i="4"/>
  <c r="CH158" i="4"/>
  <c r="CI158" i="4"/>
  <c r="P159" i="4"/>
  <c r="Q159" i="4"/>
  <c r="R159" i="4"/>
  <c r="S159" i="4"/>
  <c r="T159" i="4"/>
  <c r="U159" i="4"/>
  <c r="V159" i="4"/>
  <c r="W159" i="4"/>
  <c r="X159" i="4"/>
  <c r="Y159" i="4"/>
  <c r="Z159" i="4"/>
  <c r="AA159" i="4"/>
  <c r="AB159" i="4"/>
  <c r="AC159" i="4"/>
  <c r="AD159" i="4"/>
  <c r="AE159" i="4"/>
  <c r="AF159" i="4"/>
  <c r="AG159" i="4"/>
  <c r="AH159" i="4"/>
  <c r="AI159" i="4"/>
  <c r="AJ159" i="4"/>
  <c r="AK159" i="4"/>
  <c r="AL159" i="4"/>
  <c r="AM159" i="4"/>
  <c r="AN159" i="4"/>
  <c r="AO159" i="4"/>
  <c r="AP159" i="4"/>
  <c r="AQ159" i="4"/>
  <c r="AR159" i="4"/>
  <c r="AS159" i="4"/>
  <c r="AT159" i="4"/>
  <c r="AU159" i="4"/>
  <c r="AV159" i="4"/>
  <c r="AW159" i="4"/>
  <c r="AX159" i="4"/>
  <c r="AY159" i="4"/>
  <c r="AZ159" i="4"/>
  <c r="BA159" i="4"/>
  <c r="BB159" i="4"/>
  <c r="BC159" i="4"/>
  <c r="BD159" i="4"/>
  <c r="BE159" i="4"/>
  <c r="BF159" i="4"/>
  <c r="BG159" i="4"/>
  <c r="BH159" i="4"/>
  <c r="BI159" i="4"/>
  <c r="BJ159" i="4"/>
  <c r="BK159" i="4"/>
  <c r="BL159" i="4"/>
  <c r="BM159" i="4"/>
  <c r="BN159" i="4"/>
  <c r="BO159" i="4"/>
  <c r="BP159" i="4"/>
  <c r="BQ159" i="4"/>
  <c r="BR159" i="4"/>
  <c r="BS159" i="4"/>
  <c r="BT159" i="4"/>
  <c r="BU159" i="4"/>
  <c r="BV159" i="4"/>
  <c r="BW159" i="4"/>
  <c r="BX159" i="4"/>
  <c r="BY159" i="4"/>
  <c r="BZ159" i="4"/>
  <c r="CA159" i="4"/>
  <c r="CB159" i="4"/>
  <c r="CC159" i="4"/>
  <c r="CD159" i="4"/>
  <c r="CE159" i="4"/>
  <c r="CF159" i="4"/>
  <c r="CG159" i="4"/>
  <c r="CH159" i="4"/>
  <c r="CI159" i="4"/>
  <c r="P160" i="4"/>
  <c r="Q160" i="4"/>
  <c r="R160" i="4"/>
  <c r="S160" i="4"/>
  <c r="T160" i="4"/>
  <c r="U160" i="4"/>
  <c r="V160" i="4"/>
  <c r="W160" i="4"/>
  <c r="X160" i="4"/>
  <c r="Y160" i="4"/>
  <c r="Z160" i="4"/>
  <c r="AA160" i="4"/>
  <c r="AB160" i="4"/>
  <c r="AC160" i="4"/>
  <c r="AD160" i="4"/>
  <c r="AE160" i="4"/>
  <c r="AF160" i="4"/>
  <c r="AG160" i="4"/>
  <c r="AH160" i="4"/>
  <c r="AI160" i="4"/>
  <c r="AJ160" i="4"/>
  <c r="AK160" i="4"/>
  <c r="AL160" i="4"/>
  <c r="AM160" i="4"/>
  <c r="AN160" i="4"/>
  <c r="AO160" i="4"/>
  <c r="AP160" i="4"/>
  <c r="AQ160" i="4"/>
  <c r="AR160" i="4"/>
  <c r="AS160" i="4"/>
  <c r="AT160" i="4"/>
  <c r="AU160" i="4"/>
  <c r="AV160" i="4"/>
  <c r="AW160" i="4"/>
  <c r="AX160" i="4"/>
  <c r="AY160" i="4"/>
  <c r="AZ160" i="4"/>
  <c r="BA160" i="4"/>
  <c r="BB160" i="4"/>
  <c r="BC160" i="4"/>
  <c r="BD160" i="4"/>
  <c r="BE160" i="4"/>
  <c r="BF160" i="4"/>
  <c r="BG160" i="4"/>
  <c r="BH160" i="4"/>
  <c r="BI160" i="4"/>
  <c r="BJ160" i="4"/>
  <c r="BK160" i="4"/>
  <c r="BL160" i="4"/>
  <c r="BM160" i="4"/>
  <c r="BN160" i="4"/>
  <c r="BO160" i="4"/>
  <c r="BP160" i="4"/>
  <c r="BQ160" i="4"/>
  <c r="BR160" i="4"/>
  <c r="BS160" i="4"/>
  <c r="BT160" i="4"/>
  <c r="BU160" i="4"/>
  <c r="BV160" i="4"/>
  <c r="BW160" i="4"/>
  <c r="BX160" i="4"/>
  <c r="BY160" i="4"/>
  <c r="BZ160" i="4"/>
  <c r="CA160" i="4"/>
  <c r="CB160" i="4"/>
  <c r="CC160" i="4"/>
  <c r="CD160" i="4"/>
  <c r="CE160" i="4"/>
  <c r="CF160" i="4"/>
  <c r="CG160" i="4"/>
  <c r="CH160" i="4"/>
  <c r="CI160" i="4"/>
  <c r="P161" i="4"/>
  <c r="Q161" i="4"/>
  <c r="R161" i="4"/>
  <c r="S161" i="4"/>
  <c r="T161" i="4"/>
  <c r="U161" i="4"/>
  <c r="V161" i="4"/>
  <c r="W161" i="4"/>
  <c r="X161" i="4"/>
  <c r="Y161" i="4"/>
  <c r="Z161" i="4"/>
  <c r="AA161" i="4"/>
  <c r="AB161" i="4"/>
  <c r="AC161" i="4"/>
  <c r="AD161" i="4"/>
  <c r="AE161" i="4"/>
  <c r="AF161" i="4"/>
  <c r="AG161" i="4"/>
  <c r="AH161" i="4"/>
  <c r="AI161" i="4"/>
  <c r="AJ161" i="4"/>
  <c r="AK161" i="4"/>
  <c r="AL161" i="4"/>
  <c r="AM161" i="4"/>
  <c r="AN161" i="4"/>
  <c r="AO161" i="4"/>
  <c r="AP161" i="4"/>
  <c r="AQ161" i="4"/>
  <c r="AR161" i="4"/>
  <c r="AS161" i="4"/>
  <c r="AT161" i="4"/>
  <c r="AU161" i="4"/>
  <c r="AV161" i="4"/>
  <c r="AW161" i="4"/>
  <c r="AX161" i="4"/>
  <c r="AY161" i="4"/>
  <c r="AZ161" i="4"/>
  <c r="BA161" i="4"/>
  <c r="BB161" i="4"/>
  <c r="BC161" i="4"/>
  <c r="BD161" i="4"/>
  <c r="BE161" i="4"/>
  <c r="BF161" i="4"/>
  <c r="BG161" i="4"/>
  <c r="BH161" i="4"/>
  <c r="BI161" i="4"/>
  <c r="BJ161" i="4"/>
  <c r="BK161" i="4"/>
  <c r="BL161" i="4"/>
  <c r="BM161" i="4"/>
  <c r="BN161" i="4"/>
  <c r="BO161" i="4"/>
  <c r="BP161" i="4"/>
  <c r="BQ161" i="4"/>
  <c r="BR161" i="4"/>
  <c r="BS161" i="4"/>
  <c r="BT161" i="4"/>
  <c r="BU161" i="4"/>
  <c r="BV161" i="4"/>
  <c r="BW161" i="4"/>
  <c r="BX161" i="4"/>
  <c r="BY161" i="4"/>
  <c r="BZ161" i="4"/>
  <c r="CA161" i="4"/>
  <c r="CB161" i="4"/>
  <c r="CC161" i="4"/>
  <c r="CD161" i="4"/>
  <c r="CE161" i="4"/>
  <c r="CF161" i="4"/>
  <c r="CG161" i="4"/>
  <c r="CH161" i="4"/>
  <c r="CI161" i="4"/>
  <c r="P162" i="4"/>
  <c r="Q162" i="4"/>
  <c r="R162" i="4"/>
  <c r="S162" i="4"/>
  <c r="T162" i="4"/>
  <c r="U162" i="4"/>
  <c r="V162" i="4"/>
  <c r="W162" i="4"/>
  <c r="X162" i="4"/>
  <c r="Y162" i="4"/>
  <c r="Z162" i="4"/>
  <c r="AA162" i="4"/>
  <c r="AB162" i="4"/>
  <c r="AC162" i="4"/>
  <c r="AD162" i="4"/>
  <c r="AE162" i="4"/>
  <c r="AF162" i="4"/>
  <c r="AG162" i="4"/>
  <c r="AH162" i="4"/>
  <c r="AI162" i="4"/>
  <c r="AJ162" i="4"/>
  <c r="AK162" i="4"/>
  <c r="AL162" i="4"/>
  <c r="AM162" i="4"/>
  <c r="AN162" i="4"/>
  <c r="AO162" i="4"/>
  <c r="AP162" i="4"/>
  <c r="AQ162" i="4"/>
  <c r="AR162" i="4"/>
  <c r="AS162" i="4"/>
  <c r="AT162" i="4"/>
  <c r="AU162" i="4"/>
  <c r="AV162" i="4"/>
  <c r="AW162" i="4"/>
  <c r="AX162" i="4"/>
  <c r="AY162" i="4"/>
  <c r="AZ162" i="4"/>
  <c r="BA162" i="4"/>
  <c r="BB162" i="4"/>
  <c r="BC162" i="4"/>
  <c r="BD162" i="4"/>
  <c r="BE162" i="4"/>
  <c r="BF162" i="4"/>
  <c r="BG162" i="4"/>
  <c r="BH162" i="4"/>
  <c r="BI162" i="4"/>
  <c r="BJ162" i="4"/>
  <c r="BK162" i="4"/>
  <c r="BL162" i="4"/>
  <c r="BM162" i="4"/>
  <c r="BN162" i="4"/>
  <c r="BO162" i="4"/>
  <c r="BP162" i="4"/>
  <c r="BQ162" i="4"/>
  <c r="BR162" i="4"/>
  <c r="BS162" i="4"/>
  <c r="BT162" i="4"/>
  <c r="BU162" i="4"/>
  <c r="BV162" i="4"/>
  <c r="BW162" i="4"/>
  <c r="BX162" i="4"/>
  <c r="BY162" i="4"/>
  <c r="BZ162" i="4"/>
  <c r="CA162" i="4"/>
  <c r="CB162" i="4"/>
  <c r="CC162" i="4"/>
  <c r="CD162" i="4"/>
  <c r="CE162" i="4"/>
  <c r="CF162" i="4"/>
  <c r="CG162" i="4"/>
  <c r="CH162" i="4"/>
  <c r="CI162" i="4"/>
  <c r="P163" i="4"/>
  <c r="Q163" i="4"/>
  <c r="R163" i="4"/>
  <c r="S163" i="4"/>
  <c r="T163" i="4"/>
  <c r="U163" i="4"/>
  <c r="V163" i="4"/>
  <c r="W163" i="4"/>
  <c r="X163" i="4"/>
  <c r="Y163" i="4"/>
  <c r="Z163" i="4"/>
  <c r="AA163" i="4"/>
  <c r="AB163" i="4"/>
  <c r="AC163" i="4"/>
  <c r="AD163" i="4"/>
  <c r="AE163" i="4"/>
  <c r="AF163" i="4"/>
  <c r="AG163" i="4"/>
  <c r="AH163" i="4"/>
  <c r="AI163" i="4"/>
  <c r="AJ163" i="4"/>
  <c r="AK163" i="4"/>
  <c r="AL163" i="4"/>
  <c r="AM163" i="4"/>
  <c r="AN163" i="4"/>
  <c r="AO163" i="4"/>
  <c r="AP163" i="4"/>
  <c r="AQ163" i="4"/>
  <c r="AR163" i="4"/>
  <c r="AS163" i="4"/>
  <c r="AT163" i="4"/>
  <c r="AU163" i="4"/>
  <c r="AV163" i="4"/>
  <c r="AW163" i="4"/>
  <c r="AX163" i="4"/>
  <c r="AY163" i="4"/>
  <c r="AZ163" i="4"/>
  <c r="BA163" i="4"/>
  <c r="BB163" i="4"/>
  <c r="BC163" i="4"/>
  <c r="BD163" i="4"/>
  <c r="BE163" i="4"/>
  <c r="BF163" i="4"/>
  <c r="BG163" i="4"/>
  <c r="BH163" i="4"/>
  <c r="BI163" i="4"/>
  <c r="BJ163" i="4"/>
  <c r="BK163" i="4"/>
  <c r="BL163" i="4"/>
  <c r="BM163" i="4"/>
  <c r="BN163" i="4"/>
  <c r="BO163" i="4"/>
  <c r="BP163" i="4"/>
  <c r="BQ163" i="4"/>
  <c r="BR163" i="4"/>
  <c r="BS163" i="4"/>
  <c r="BT163" i="4"/>
  <c r="BU163" i="4"/>
  <c r="BV163" i="4"/>
  <c r="BW163" i="4"/>
  <c r="BX163" i="4"/>
  <c r="BY163" i="4"/>
  <c r="BZ163" i="4"/>
  <c r="CA163" i="4"/>
  <c r="CB163" i="4"/>
  <c r="CC163" i="4"/>
  <c r="CD163" i="4"/>
  <c r="CE163" i="4"/>
  <c r="CF163" i="4"/>
  <c r="CG163" i="4"/>
  <c r="CH163" i="4"/>
  <c r="CI163" i="4"/>
  <c r="P164" i="4"/>
  <c r="Q164" i="4"/>
  <c r="R164" i="4"/>
  <c r="S164" i="4"/>
  <c r="T164" i="4"/>
  <c r="U164" i="4"/>
  <c r="V164" i="4"/>
  <c r="W164" i="4"/>
  <c r="X164" i="4"/>
  <c r="Y164" i="4"/>
  <c r="Z164" i="4"/>
  <c r="AA164" i="4"/>
  <c r="AB164" i="4"/>
  <c r="AC164" i="4"/>
  <c r="AD164" i="4"/>
  <c r="AE164" i="4"/>
  <c r="AF164" i="4"/>
  <c r="AG164" i="4"/>
  <c r="AH164" i="4"/>
  <c r="AI164" i="4"/>
  <c r="AJ164" i="4"/>
  <c r="AK164" i="4"/>
  <c r="AL164" i="4"/>
  <c r="AM164" i="4"/>
  <c r="AN164" i="4"/>
  <c r="AO164" i="4"/>
  <c r="AP164" i="4"/>
  <c r="AQ164" i="4"/>
  <c r="AR164" i="4"/>
  <c r="AS164" i="4"/>
  <c r="AT164" i="4"/>
  <c r="AU164" i="4"/>
  <c r="AV164" i="4"/>
  <c r="AW164" i="4"/>
  <c r="AX164" i="4"/>
  <c r="AY164" i="4"/>
  <c r="AZ164" i="4"/>
  <c r="BA164" i="4"/>
  <c r="BB164" i="4"/>
  <c r="BC164" i="4"/>
  <c r="BD164" i="4"/>
  <c r="BE164" i="4"/>
  <c r="BF164" i="4"/>
  <c r="BG164" i="4"/>
  <c r="BH164" i="4"/>
  <c r="BI164" i="4"/>
  <c r="BJ164" i="4"/>
  <c r="BK164" i="4"/>
  <c r="BL164" i="4"/>
  <c r="BM164" i="4"/>
  <c r="BN164" i="4"/>
  <c r="BO164" i="4"/>
  <c r="BP164" i="4"/>
  <c r="BQ164" i="4"/>
  <c r="BR164" i="4"/>
  <c r="BS164" i="4"/>
  <c r="BT164" i="4"/>
  <c r="BU164" i="4"/>
  <c r="BV164" i="4"/>
  <c r="BW164" i="4"/>
  <c r="BX164" i="4"/>
  <c r="BY164" i="4"/>
  <c r="BZ164" i="4"/>
  <c r="CA164" i="4"/>
  <c r="CB164" i="4"/>
  <c r="CC164" i="4"/>
  <c r="CD164" i="4"/>
  <c r="CE164" i="4"/>
  <c r="CF164" i="4"/>
  <c r="CG164" i="4"/>
  <c r="CH164" i="4"/>
  <c r="CI164" i="4"/>
  <c r="P165" i="4"/>
  <c r="Q165" i="4"/>
  <c r="R165" i="4"/>
  <c r="S165" i="4"/>
  <c r="T165" i="4"/>
  <c r="U165" i="4"/>
  <c r="V165" i="4"/>
  <c r="W165" i="4"/>
  <c r="X165" i="4"/>
  <c r="Y165" i="4"/>
  <c r="Z165" i="4"/>
  <c r="AA165" i="4"/>
  <c r="AB165" i="4"/>
  <c r="AC165" i="4"/>
  <c r="AD165" i="4"/>
  <c r="AE165" i="4"/>
  <c r="AF165" i="4"/>
  <c r="AG165" i="4"/>
  <c r="AH165" i="4"/>
  <c r="AI165" i="4"/>
  <c r="AJ165" i="4"/>
  <c r="AK165" i="4"/>
  <c r="AL165" i="4"/>
  <c r="AM165" i="4"/>
  <c r="AN165" i="4"/>
  <c r="AO165" i="4"/>
  <c r="AP165" i="4"/>
  <c r="AQ165" i="4"/>
  <c r="AR165" i="4"/>
  <c r="AS165" i="4"/>
  <c r="AT165" i="4"/>
  <c r="AU165" i="4"/>
  <c r="AV165" i="4"/>
  <c r="AW165" i="4"/>
  <c r="AX165" i="4"/>
  <c r="AY165" i="4"/>
  <c r="AZ165" i="4"/>
  <c r="BA165" i="4"/>
  <c r="BB165" i="4"/>
  <c r="BC165" i="4"/>
  <c r="BD165" i="4"/>
  <c r="BE165" i="4"/>
  <c r="BF165" i="4"/>
  <c r="BG165" i="4"/>
  <c r="BH165" i="4"/>
  <c r="BI165" i="4"/>
  <c r="BJ165" i="4"/>
  <c r="BK165" i="4"/>
  <c r="BL165" i="4"/>
  <c r="BM165" i="4"/>
  <c r="BN165" i="4"/>
  <c r="BO165" i="4"/>
  <c r="BP165" i="4"/>
  <c r="BQ165" i="4"/>
  <c r="BR165" i="4"/>
  <c r="BS165" i="4"/>
  <c r="BT165" i="4"/>
  <c r="BU165" i="4"/>
  <c r="BV165" i="4"/>
  <c r="BW165" i="4"/>
  <c r="BX165" i="4"/>
  <c r="BY165" i="4"/>
  <c r="BZ165" i="4"/>
  <c r="CA165" i="4"/>
  <c r="CB165" i="4"/>
  <c r="CC165" i="4"/>
  <c r="CD165" i="4"/>
  <c r="CE165" i="4"/>
  <c r="CF165" i="4"/>
  <c r="CG165" i="4"/>
  <c r="CH165" i="4"/>
  <c r="CI165" i="4"/>
  <c r="P166" i="4"/>
  <c r="Q166" i="4"/>
  <c r="R166" i="4"/>
  <c r="S166" i="4"/>
  <c r="T166" i="4"/>
  <c r="U166" i="4"/>
  <c r="V166" i="4"/>
  <c r="W166" i="4"/>
  <c r="X166" i="4"/>
  <c r="Y166" i="4"/>
  <c r="Z166" i="4"/>
  <c r="AA166" i="4"/>
  <c r="AB166" i="4"/>
  <c r="AC166" i="4"/>
  <c r="AD166" i="4"/>
  <c r="AE166" i="4"/>
  <c r="AF166" i="4"/>
  <c r="AG166" i="4"/>
  <c r="AH166" i="4"/>
  <c r="AI166" i="4"/>
  <c r="AJ166" i="4"/>
  <c r="AK166" i="4"/>
  <c r="AL166" i="4"/>
  <c r="AM166" i="4"/>
  <c r="AN166" i="4"/>
  <c r="AO166" i="4"/>
  <c r="AP166" i="4"/>
  <c r="AQ166" i="4"/>
  <c r="AR166" i="4"/>
  <c r="AS166" i="4"/>
  <c r="AT166" i="4"/>
  <c r="AU166" i="4"/>
  <c r="AV166" i="4"/>
  <c r="AW166" i="4"/>
  <c r="AX166" i="4"/>
  <c r="AY166" i="4"/>
  <c r="AZ166" i="4"/>
  <c r="BA166" i="4"/>
  <c r="BB166" i="4"/>
  <c r="BC166" i="4"/>
  <c r="BD166" i="4"/>
  <c r="BE166" i="4"/>
  <c r="BF166" i="4"/>
  <c r="BG166" i="4"/>
  <c r="BH166" i="4"/>
  <c r="BI166" i="4"/>
  <c r="BJ166" i="4"/>
  <c r="BK166" i="4"/>
  <c r="BL166" i="4"/>
  <c r="BM166" i="4"/>
  <c r="BN166" i="4"/>
  <c r="BO166" i="4"/>
  <c r="BP166" i="4"/>
  <c r="BQ166" i="4"/>
  <c r="BR166" i="4"/>
  <c r="BS166" i="4"/>
  <c r="BT166" i="4"/>
  <c r="BU166" i="4"/>
  <c r="BV166" i="4"/>
  <c r="BW166" i="4"/>
  <c r="BX166" i="4"/>
  <c r="BY166" i="4"/>
  <c r="BZ166" i="4"/>
  <c r="CA166" i="4"/>
  <c r="CB166" i="4"/>
  <c r="CC166" i="4"/>
  <c r="CD166" i="4"/>
  <c r="CE166" i="4"/>
  <c r="CF166" i="4"/>
  <c r="CG166" i="4"/>
  <c r="CH166" i="4"/>
  <c r="CI166" i="4"/>
  <c r="P167" i="4"/>
  <c r="Q167" i="4"/>
  <c r="R167" i="4"/>
  <c r="S167" i="4"/>
  <c r="T167" i="4"/>
  <c r="U167" i="4"/>
  <c r="V167" i="4"/>
  <c r="W167" i="4"/>
  <c r="X167" i="4"/>
  <c r="Y167" i="4"/>
  <c r="Z167" i="4"/>
  <c r="AA167" i="4"/>
  <c r="AB167" i="4"/>
  <c r="AC167" i="4"/>
  <c r="AD167" i="4"/>
  <c r="AE167" i="4"/>
  <c r="AF167" i="4"/>
  <c r="AG167" i="4"/>
  <c r="AH167" i="4"/>
  <c r="AI167" i="4"/>
  <c r="AJ167" i="4"/>
  <c r="AK167" i="4"/>
  <c r="AL167" i="4"/>
  <c r="AM167" i="4"/>
  <c r="AN167" i="4"/>
  <c r="AO167" i="4"/>
  <c r="AP167" i="4"/>
  <c r="AQ167" i="4"/>
  <c r="AR167" i="4"/>
  <c r="AS167" i="4"/>
  <c r="AT167" i="4"/>
  <c r="AU167" i="4"/>
  <c r="AV167" i="4"/>
  <c r="AW167" i="4"/>
  <c r="AX167" i="4"/>
  <c r="AY167" i="4"/>
  <c r="AZ167" i="4"/>
  <c r="BA167" i="4"/>
  <c r="BB167" i="4"/>
  <c r="BC167" i="4"/>
  <c r="BD167" i="4"/>
  <c r="BE167" i="4"/>
  <c r="BF167" i="4"/>
  <c r="BG167" i="4"/>
  <c r="BH167" i="4"/>
  <c r="BI167" i="4"/>
  <c r="BJ167" i="4"/>
  <c r="BK167" i="4"/>
  <c r="BL167" i="4"/>
  <c r="BM167" i="4"/>
  <c r="BN167" i="4"/>
  <c r="BO167" i="4"/>
  <c r="BP167" i="4"/>
  <c r="BQ167" i="4"/>
  <c r="BR167" i="4"/>
  <c r="BS167" i="4"/>
  <c r="BT167" i="4"/>
  <c r="BU167" i="4"/>
  <c r="BV167" i="4"/>
  <c r="BW167" i="4"/>
  <c r="BX167" i="4"/>
  <c r="BY167" i="4"/>
  <c r="BZ167" i="4"/>
  <c r="CA167" i="4"/>
  <c r="CB167" i="4"/>
  <c r="CC167" i="4"/>
  <c r="CD167" i="4"/>
  <c r="CE167" i="4"/>
  <c r="CF167" i="4"/>
  <c r="CG167" i="4"/>
  <c r="CH167" i="4"/>
  <c r="CI167" i="4"/>
  <c r="P168" i="4"/>
  <c r="Q168" i="4"/>
  <c r="R168" i="4"/>
  <c r="S168" i="4"/>
  <c r="T168" i="4"/>
  <c r="U168" i="4"/>
  <c r="V168" i="4"/>
  <c r="W168" i="4"/>
  <c r="X168" i="4"/>
  <c r="Y168" i="4"/>
  <c r="Z168" i="4"/>
  <c r="AA168" i="4"/>
  <c r="AB168" i="4"/>
  <c r="AC168" i="4"/>
  <c r="AD168" i="4"/>
  <c r="AE168" i="4"/>
  <c r="AF168" i="4"/>
  <c r="AG168" i="4"/>
  <c r="AH168" i="4"/>
  <c r="AI168" i="4"/>
  <c r="AJ168" i="4"/>
  <c r="AK168" i="4"/>
  <c r="AL168" i="4"/>
  <c r="AM168" i="4"/>
  <c r="AN168" i="4"/>
  <c r="AO168" i="4"/>
  <c r="AP168" i="4"/>
  <c r="AQ168" i="4"/>
  <c r="AR168" i="4"/>
  <c r="AS168" i="4"/>
  <c r="AT168" i="4"/>
  <c r="AU168" i="4"/>
  <c r="AV168" i="4"/>
  <c r="AW168" i="4"/>
  <c r="AX168" i="4"/>
  <c r="AY168" i="4"/>
  <c r="AZ168" i="4"/>
  <c r="BA168" i="4"/>
  <c r="BB168" i="4"/>
  <c r="BC168" i="4"/>
  <c r="BD168" i="4"/>
  <c r="BE168" i="4"/>
  <c r="BF168" i="4"/>
  <c r="BG168" i="4"/>
  <c r="BH168" i="4"/>
  <c r="BI168" i="4"/>
  <c r="BJ168" i="4"/>
  <c r="BK168" i="4"/>
  <c r="BL168" i="4"/>
  <c r="BM168" i="4"/>
  <c r="BN168" i="4"/>
  <c r="BO168" i="4"/>
  <c r="BP168" i="4"/>
  <c r="BQ168" i="4"/>
  <c r="BR168" i="4"/>
  <c r="BS168" i="4"/>
  <c r="BT168" i="4"/>
  <c r="BU168" i="4"/>
  <c r="BV168" i="4"/>
  <c r="BW168" i="4"/>
  <c r="BX168" i="4"/>
  <c r="BY168" i="4"/>
  <c r="BZ168" i="4"/>
  <c r="CA168" i="4"/>
  <c r="CB168" i="4"/>
  <c r="CC168" i="4"/>
  <c r="CD168" i="4"/>
  <c r="CE168" i="4"/>
  <c r="CF168" i="4"/>
  <c r="CG168" i="4"/>
  <c r="CH168" i="4"/>
  <c r="CI168" i="4"/>
  <c r="P169" i="4"/>
  <c r="Q169" i="4"/>
  <c r="R169" i="4"/>
  <c r="S169" i="4"/>
  <c r="T169" i="4"/>
  <c r="U169" i="4"/>
  <c r="V169" i="4"/>
  <c r="W169" i="4"/>
  <c r="X169" i="4"/>
  <c r="Y169" i="4"/>
  <c r="Z169" i="4"/>
  <c r="AA169" i="4"/>
  <c r="AB169" i="4"/>
  <c r="AC169" i="4"/>
  <c r="AD169" i="4"/>
  <c r="AE169" i="4"/>
  <c r="AF169" i="4"/>
  <c r="AG169" i="4"/>
  <c r="AH169" i="4"/>
  <c r="AI169" i="4"/>
  <c r="AJ169" i="4"/>
  <c r="AK169" i="4"/>
  <c r="AL169" i="4"/>
  <c r="AM169" i="4"/>
  <c r="AN169" i="4"/>
  <c r="AO169" i="4"/>
  <c r="AP169" i="4"/>
  <c r="AQ169" i="4"/>
  <c r="AR169" i="4"/>
  <c r="AS169" i="4"/>
  <c r="AT169" i="4"/>
  <c r="AU169" i="4"/>
  <c r="AV169" i="4"/>
  <c r="AW169" i="4"/>
  <c r="AX169" i="4"/>
  <c r="AY169" i="4"/>
  <c r="AZ169" i="4"/>
  <c r="BA169" i="4"/>
  <c r="BB169" i="4"/>
  <c r="BC169" i="4"/>
  <c r="BD169" i="4"/>
  <c r="BE169" i="4"/>
  <c r="BF169" i="4"/>
  <c r="BG169" i="4"/>
  <c r="BH169" i="4"/>
  <c r="BI169" i="4"/>
  <c r="BJ169" i="4"/>
  <c r="BK169" i="4"/>
  <c r="BL169" i="4"/>
  <c r="BM169" i="4"/>
  <c r="BN169" i="4"/>
  <c r="BO169" i="4"/>
  <c r="BP169" i="4"/>
  <c r="BQ169" i="4"/>
  <c r="BR169" i="4"/>
  <c r="BS169" i="4"/>
  <c r="BT169" i="4"/>
  <c r="BU169" i="4"/>
  <c r="BV169" i="4"/>
  <c r="BW169" i="4"/>
  <c r="BX169" i="4"/>
  <c r="BY169" i="4"/>
  <c r="BZ169" i="4"/>
  <c r="CA169" i="4"/>
  <c r="CB169" i="4"/>
  <c r="CC169" i="4"/>
  <c r="CD169" i="4"/>
  <c r="CE169" i="4"/>
  <c r="CF169" i="4"/>
  <c r="CG169" i="4"/>
  <c r="CH169" i="4"/>
  <c r="CI169" i="4"/>
  <c r="P170" i="4"/>
  <c r="Q170" i="4"/>
  <c r="R170" i="4"/>
  <c r="S170" i="4"/>
  <c r="T170" i="4"/>
  <c r="U170" i="4"/>
  <c r="V170" i="4"/>
  <c r="W170" i="4"/>
  <c r="X170" i="4"/>
  <c r="Y170" i="4"/>
  <c r="Z170" i="4"/>
  <c r="AA170" i="4"/>
  <c r="AB170" i="4"/>
  <c r="AC170" i="4"/>
  <c r="AD170" i="4"/>
  <c r="AE170" i="4"/>
  <c r="AF170" i="4"/>
  <c r="AG170" i="4"/>
  <c r="AH170" i="4"/>
  <c r="AI170" i="4"/>
  <c r="AJ170" i="4"/>
  <c r="AK170" i="4"/>
  <c r="AL170" i="4"/>
  <c r="AM170" i="4"/>
  <c r="AN170" i="4"/>
  <c r="AO170" i="4"/>
  <c r="AP170" i="4"/>
  <c r="AQ170" i="4"/>
  <c r="AR170" i="4"/>
  <c r="AS170" i="4"/>
  <c r="AT170" i="4"/>
  <c r="AU170" i="4"/>
  <c r="AV170" i="4"/>
  <c r="AW170" i="4"/>
  <c r="AX170" i="4"/>
  <c r="AY170" i="4"/>
  <c r="AZ170" i="4"/>
  <c r="BA170" i="4"/>
  <c r="BB170" i="4"/>
  <c r="BC170" i="4"/>
  <c r="BD170" i="4"/>
  <c r="BE170" i="4"/>
  <c r="BF170" i="4"/>
  <c r="BG170" i="4"/>
  <c r="BH170" i="4"/>
  <c r="BI170" i="4"/>
  <c r="BJ170" i="4"/>
  <c r="BK170" i="4"/>
  <c r="BL170" i="4"/>
  <c r="BM170" i="4"/>
  <c r="BN170" i="4"/>
  <c r="BO170" i="4"/>
  <c r="BP170" i="4"/>
  <c r="BQ170" i="4"/>
  <c r="BR170" i="4"/>
  <c r="BS170" i="4"/>
  <c r="BT170" i="4"/>
  <c r="BU170" i="4"/>
  <c r="BV170" i="4"/>
  <c r="BW170" i="4"/>
  <c r="BX170" i="4"/>
  <c r="BY170" i="4"/>
  <c r="BZ170" i="4"/>
  <c r="CA170" i="4"/>
  <c r="CB170" i="4"/>
  <c r="CC170" i="4"/>
  <c r="CD170" i="4"/>
  <c r="CE170" i="4"/>
  <c r="CF170" i="4"/>
  <c r="CG170" i="4"/>
  <c r="CH170" i="4"/>
  <c r="CI170" i="4"/>
  <c r="P171" i="4"/>
  <c r="Q171" i="4"/>
  <c r="R171" i="4"/>
  <c r="S171" i="4"/>
  <c r="T171" i="4"/>
  <c r="U171" i="4"/>
  <c r="V171" i="4"/>
  <c r="W171" i="4"/>
  <c r="X171" i="4"/>
  <c r="Y171" i="4"/>
  <c r="Z171" i="4"/>
  <c r="AA171" i="4"/>
  <c r="AB171" i="4"/>
  <c r="AC171" i="4"/>
  <c r="AD171" i="4"/>
  <c r="AE171" i="4"/>
  <c r="AF171" i="4"/>
  <c r="AG171" i="4"/>
  <c r="AH171" i="4"/>
  <c r="AI171" i="4"/>
  <c r="AJ171" i="4"/>
  <c r="AK171" i="4"/>
  <c r="AL171" i="4"/>
  <c r="AM171" i="4"/>
  <c r="AN171" i="4"/>
  <c r="AO171" i="4"/>
  <c r="AP171" i="4"/>
  <c r="AQ171" i="4"/>
  <c r="AR171" i="4"/>
  <c r="AS171" i="4"/>
  <c r="AT171" i="4"/>
  <c r="AU171" i="4"/>
  <c r="AV171" i="4"/>
  <c r="AW171" i="4"/>
  <c r="AX171" i="4"/>
  <c r="AY171" i="4"/>
  <c r="AZ171" i="4"/>
  <c r="BA171" i="4"/>
  <c r="BB171" i="4"/>
  <c r="BC171" i="4"/>
  <c r="BD171" i="4"/>
  <c r="BE171" i="4"/>
  <c r="BF171" i="4"/>
  <c r="BG171" i="4"/>
  <c r="BH171" i="4"/>
  <c r="BI171" i="4"/>
  <c r="BJ171" i="4"/>
  <c r="BK171" i="4"/>
  <c r="BL171" i="4"/>
  <c r="BM171" i="4"/>
  <c r="BN171" i="4"/>
  <c r="BO171" i="4"/>
  <c r="BP171" i="4"/>
  <c r="BQ171" i="4"/>
  <c r="BR171" i="4"/>
  <c r="BS171" i="4"/>
  <c r="BT171" i="4"/>
  <c r="BU171" i="4"/>
  <c r="BV171" i="4"/>
  <c r="BW171" i="4"/>
  <c r="BX171" i="4"/>
  <c r="BY171" i="4"/>
  <c r="BZ171" i="4"/>
  <c r="CA171" i="4"/>
  <c r="CB171" i="4"/>
  <c r="CC171" i="4"/>
  <c r="CD171" i="4"/>
  <c r="CE171" i="4"/>
  <c r="CF171" i="4"/>
  <c r="CG171" i="4"/>
  <c r="CH171" i="4"/>
  <c r="CI171" i="4"/>
  <c r="P172" i="4"/>
  <c r="Q172" i="4"/>
  <c r="R172" i="4"/>
  <c r="S172" i="4"/>
  <c r="T172" i="4"/>
  <c r="U172" i="4"/>
  <c r="V172" i="4"/>
  <c r="W172" i="4"/>
  <c r="X172" i="4"/>
  <c r="Y172" i="4"/>
  <c r="Z172" i="4"/>
  <c r="AA172" i="4"/>
  <c r="AB172" i="4"/>
  <c r="AC172" i="4"/>
  <c r="AD172" i="4"/>
  <c r="AE172" i="4"/>
  <c r="AF172" i="4"/>
  <c r="AG172" i="4"/>
  <c r="AH172" i="4"/>
  <c r="AI172" i="4"/>
  <c r="AJ172" i="4"/>
  <c r="AK172" i="4"/>
  <c r="AL172" i="4"/>
  <c r="AM172" i="4"/>
  <c r="AN172" i="4"/>
  <c r="AO172" i="4"/>
  <c r="AP172" i="4"/>
  <c r="AQ172" i="4"/>
  <c r="AR172" i="4"/>
  <c r="AS172" i="4"/>
  <c r="AT172" i="4"/>
  <c r="AU172" i="4"/>
  <c r="AV172" i="4"/>
  <c r="AW172" i="4"/>
  <c r="AX172" i="4"/>
  <c r="AY172" i="4"/>
  <c r="AZ172" i="4"/>
  <c r="BA172" i="4"/>
  <c r="BB172" i="4"/>
  <c r="BC172" i="4"/>
  <c r="BD172" i="4"/>
  <c r="BE172" i="4"/>
  <c r="BF172" i="4"/>
  <c r="BG172" i="4"/>
  <c r="BH172" i="4"/>
  <c r="BI172" i="4"/>
  <c r="BJ172" i="4"/>
  <c r="BK172" i="4"/>
  <c r="BL172" i="4"/>
  <c r="BM172" i="4"/>
  <c r="BN172" i="4"/>
  <c r="BO172" i="4"/>
  <c r="BP172" i="4"/>
  <c r="BQ172" i="4"/>
  <c r="BR172" i="4"/>
  <c r="BS172" i="4"/>
  <c r="BT172" i="4"/>
  <c r="BU172" i="4"/>
  <c r="BV172" i="4"/>
  <c r="BW172" i="4"/>
  <c r="BX172" i="4"/>
  <c r="BY172" i="4"/>
  <c r="BZ172" i="4"/>
  <c r="CA172" i="4"/>
  <c r="CB172" i="4"/>
  <c r="CC172" i="4"/>
  <c r="CD172" i="4"/>
  <c r="CE172" i="4"/>
  <c r="CF172" i="4"/>
  <c r="CG172" i="4"/>
  <c r="CH172" i="4"/>
  <c r="CI172" i="4"/>
  <c r="P173" i="4"/>
  <c r="Q173" i="4"/>
  <c r="R173" i="4"/>
  <c r="S173" i="4"/>
  <c r="T173" i="4"/>
  <c r="U173" i="4"/>
  <c r="V173" i="4"/>
  <c r="W173" i="4"/>
  <c r="X173" i="4"/>
  <c r="Y173" i="4"/>
  <c r="Z173" i="4"/>
  <c r="AA173" i="4"/>
  <c r="AB173" i="4"/>
  <c r="AC173" i="4"/>
  <c r="AD173" i="4"/>
  <c r="AE173" i="4"/>
  <c r="AF173" i="4"/>
  <c r="AG173" i="4"/>
  <c r="AH173" i="4"/>
  <c r="AI173" i="4"/>
  <c r="AJ173" i="4"/>
  <c r="AK173" i="4"/>
  <c r="AL173" i="4"/>
  <c r="AM173" i="4"/>
  <c r="AN173" i="4"/>
  <c r="AO173" i="4"/>
  <c r="AP173" i="4"/>
  <c r="AQ173" i="4"/>
  <c r="AR173" i="4"/>
  <c r="AS173" i="4"/>
  <c r="AT173" i="4"/>
  <c r="AU173" i="4"/>
  <c r="AV173" i="4"/>
  <c r="AW173" i="4"/>
  <c r="AX173" i="4"/>
  <c r="AY173" i="4"/>
  <c r="AZ173" i="4"/>
  <c r="BA173" i="4"/>
  <c r="BB173" i="4"/>
  <c r="BC173" i="4"/>
  <c r="BD173" i="4"/>
  <c r="BE173" i="4"/>
  <c r="BF173" i="4"/>
  <c r="BG173" i="4"/>
  <c r="BH173" i="4"/>
  <c r="BI173" i="4"/>
  <c r="BJ173" i="4"/>
  <c r="BK173" i="4"/>
  <c r="BL173" i="4"/>
  <c r="BM173" i="4"/>
  <c r="BN173" i="4"/>
  <c r="BO173" i="4"/>
  <c r="BP173" i="4"/>
  <c r="BQ173" i="4"/>
  <c r="BR173" i="4"/>
  <c r="BS173" i="4"/>
  <c r="BT173" i="4"/>
  <c r="BU173" i="4"/>
  <c r="BV173" i="4"/>
  <c r="BW173" i="4"/>
  <c r="BX173" i="4"/>
  <c r="BY173" i="4"/>
  <c r="BZ173" i="4"/>
  <c r="CA173" i="4"/>
  <c r="CB173" i="4"/>
  <c r="CC173" i="4"/>
  <c r="CD173" i="4"/>
  <c r="CE173" i="4"/>
  <c r="CF173" i="4"/>
  <c r="CG173" i="4"/>
  <c r="CH173" i="4"/>
  <c r="CI173" i="4"/>
  <c r="P174" i="4"/>
  <c r="Q174" i="4"/>
  <c r="R174" i="4"/>
  <c r="S174" i="4"/>
  <c r="T174" i="4"/>
  <c r="U174" i="4"/>
  <c r="V174" i="4"/>
  <c r="W174" i="4"/>
  <c r="X174" i="4"/>
  <c r="Y174" i="4"/>
  <c r="Z174" i="4"/>
  <c r="AA174" i="4"/>
  <c r="AB174" i="4"/>
  <c r="AC174" i="4"/>
  <c r="AD174" i="4"/>
  <c r="AE174" i="4"/>
  <c r="AF174" i="4"/>
  <c r="AG174" i="4"/>
  <c r="AH174" i="4"/>
  <c r="AI174" i="4"/>
  <c r="AJ174" i="4"/>
  <c r="AK174" i="4"/>
  <c r="AL174" i="4"/>
  <c r="AM174" i="4"/>
  <c r="AN174" i="4"/>
  <c r="AO174" i="4"/>
  <c r="AP174" i="4"/>
  <c r="AQ174" i="4"/>
  <c r="AR174" i="4"/>
  <c r="AS174" i="4"/>
  <c r="AT174" i="4"/>
  <c r="AU174" i="4"/>
  <c r="AV174" i="4"/>
  <c r="AW174" i="4"/>
  <c r="AX174" i="4"/>
  <c r="AY174" i="4"/>
  <c r="AZ174" i="4"/>
  <c r="BA174" i="4"/>
  <c r="BB174" i="4"/>
  <c r="BC174" i="4"/>
  <c r="BD174" i="4"/>
  <c r="BE174" i="4"/>
  <c r="BF174" i="4"/>
  <c r="BG174" i="4"/>
  <c r="BH174" i="4"/>
  <c r="BI174" i="4"/>
  <c r="BJ174" i="4"/>
  <c r="BK174" i="4"/>
  <c r="BL174" i="4"/>
  <c r="BM174" i="4"/>
  <c r="BN174" i="4"/>
  <c r="BO174" i="4"/>
  <c r="BP174" i="4"/>
  <c r="BQ174" i="4"/>
  <c r="BR174" i="4"/>
  <c r="BS174" i="4"/>
  <c r="BT174" i="4"/>
  <c r="BU174" i="4"/>
  <c r="BV174" i="4"/>
  <c r="BW174" i="4"/>
  <c r="BX174" i="4"/>
  <c r="BY174" i="4"/>
  <c r="BZ174" i="4"/>
  <c r="CA174" i="4"/>
  <c r="CB174" i="4"/>
  <c r="CC174" i="4"/>
  <c r="CD174" i="4"/>
  <c r="CE174" i="4"/>
  <c r="CF174" i="4"/>
  <c r="CG174" i="4"/>
  <c r="CH174" i="4"/>
  <c r="CI174" i="4"/>
  <c r="P175" i="4"/>
  <c r="Q175" i="4"/>
  <c r="R175" i="4"/>
  <c r="S175" i="4"/>
  <c r="T175" i="4"/>
  <c r="U175" i="4"/>
  <c r="V175" i="4"/>
  <c r="W175" i="4"/>
  <c r="X175" i="4"/>
  <c r="Y175" i="4"/>
  <c r="Z175" i="4"/>
  <c r="AA175" i="4"/>
  <c r="AB175" i="4"/>
  <c r="AC175" i="4"/>
  <c r="AD175" i="4"/>
  <c r="AE175" i="4"/>
  <c r="AF175" i="4"/>
  <c r="AG175" i="4"/>
  <c r="AH175" i="4"/>
  <c r="AI175" i="4"/>
  <c r="AJ175" i="4"/>
  <c r="AK175" i="4"/>
  <c r="AL175" i="4"/>
  <c r="AM175" i="4"/>
  <c r="AN175" i="4"/>
  <c r="AO175" i="4"/>
  <c r="AP175" i="4"/>
  <c r="AQ175" i="4"/>
  <c r="AR175" i="4"/>
  <c r="AS175" i="4"/>
  <c r="AT175" i="4"/>
  <c r="AU175" i="4"/>
  <c r="AV175" i="4"/>
  <c r="AW175" i="4"/>
  <c r="AX175" i="4"/>
  <c r="AY175" i="4"/>
  <c r="AZ175" i="4"/>
  <c r="BA175" i="4"/>
  <c r="BB175" i="4"/>
  <c r="BC175" i="4"/>
  <c r="BD175" i="4"/>
  <c r="BE175" i="4"/>
  <c r="BF175" i="4"/>
  <c r="BG175" i="4"/>
  <c r="BH175" i="4"/>
  <c r="BI175" i="4"/>
  <c r="BJ175" i="4"/>
  <c r="BK175" i="4"/>
  <c r="BL175" i="4"/>
  <c r="BM175" i="4"/>
  <c r="BN175" i="4"/>
  <c r="BO175" i="4"/>
  <c r="BP175" i="4"/>
  <c r="BQ175" i="4"/>
  <c r="BR175" i="4"/>
  <c r="BS175" i="4"/>
  <c r="BT175" i="4"/>
  <c r="BU175" i="4"/>
  <c r="BV175" i="4"/>
  <c r="BW175" i="4"/>
  <c r="BX175" i="4"/>
  <c r="BY175" i="4"/>
  <c r="BZ175" i="4"/>
  <c r="CA175" i="4"/>
  <c r="CB175" i="4"/>
  <c r="CC175" i="4"/>
  <c r="CD175" i="4"/>
  <c r="CE175" i="4"/>
  <c r="CF175" i="4"/>
  <c r="CG175" i="4"/>
  <c r="CH175" i="4"/>
  <c r="CI175" i="4"/>
  <c r="P176" i="4"/>
  <c r="Q176" i="4"/>
  <c r="R176" i="4"/>
  <c r="S176" i="4"/>
  <c r="T176" i="4"/>
  <c r="U176" i="4"/>
  <c r="V176" i="4"/>
  <c r="W176" i="4"/>
  <c r="X176" i="4"/>
  <c r="Y176" i="4"/>
  <c r="Z176" i="4"/>
  <c r="AA176" i="4"/>
  <c r="AB176" i="4"/>
  <c r="AC176" i="4"/>
  <c r="AD176" i="4"/>
  <c r="AE176" i="4"/>
  <c r="AF176" i="4"/>
  <c r="AG176" i="4"/>
  <c r="AH176" i="4"/>
  <c r="AI176" i="4"/>
  <c r="AJ176" i="4"/>
  <c r="AK176" i="4"/>
  <c r="AL176" i="4"/>
  <c r="AM176" i="4"/>
  <c r="AN176" i="4"/>
  <c r="AO176" i="4"/>
  <c r="AP176" i="4"/>
  <c r="AQ176" i="4"/>
  <c r="AR176" i="4"/>
  <c r="AS176" i="4"/>
  <c r="AT176" i="4"/>
  <c r="AU176" i="4"/>
  <c r="AV176" i="4"/>
  <c r="AW176" i="4"/>
  <c r="AX176" i="4"/>
  <c r="AY176" i="4"/>
  <c r="AZ176" i="4"/>
  <c r="BA176" i="4"/>
  <c r="BB176" i="4"/>
  <c r="BC176" i="4"/>
  <c r="BD176" i="4"/>
  <c r="BE176" i="4"/>
  <c r="BF176" i="4"/>
  <c r="BG176" i="4"/>
  <c r="BH176" i="4"/>
  <c r="BI176" i="4"/>
  <c r="BJ176" i="4"/>
  <c r="BK176" i="4"/>
  <c r="BL176" i="4"/>
  <c r="BM176" i="4"/>
  <c r="BN176" i="4"/>
  <c r="BO176" i="4"/>
  <c r="BP176" i="4"/>
  <c r="BQ176" i="4"/>
  <c r="BR176" i="4"/>
  <c r="BS176" i="4"/>
  <c r="BT176" i="4"/>
  <c r="BU176" i="4"/>
  <c r="BV176" i="4"/>
  <c r="BW176" i="4"/>
  <c r="BX176" i="4"/>
  <c r="BY176" i="4"/>
  <c r="BZ176" i="4"/>
  <c r="CA176" i="4"/>
  <c r="CB176" i="4"/>
  <c r="CC176" i="4"/>
  <c r="CD176" i="4"/>
  <c r="CE176" i="4"/>
  <c r="CF176" i="4"/>
  <c r="CG176" i="4"/>
  <c r="CH176" i="4"/>
  <c r="CI176" i="4"/>
  <c r="P177" i="4"/>
  <c r="Q177" i="4"/>
  <c r="R177" i="4"/>
  <c r="S177" i="4"/>
  <c r="T177" i="4"/>
  <c r="U177" i="4"/>
  <c r="V177" i="4"/>
  <c r="W177" i="4"/>
  <c r="X177" i="4"/>
  <c r="Y177" i="4"/>
  <c r="Z177" i="4"/>
  <c r="AA177" i="4"/>
  <c r="AB177" i="4"/>
  <c r="AC177" i="4"/>
  <c r="AD177" i="4"/>
  <c r="AE177" i="4"/>
  <c r="AF177" i="4"/>
  <c r="AG177" i="4"/>
  <c r="AH177" i="4"/>
  <c r="AI177" i="4"/>
  <c r="AJ177" i="4"/>
  <c r="AK177" i="4"/>
  <c r="AL177" i="4"/>
  <c r="AM177" i="4"/>
  <c r="AN177" i="4"/>
  <c r="AO177" i="4"/>
  <c r="AP177" i="4"/>
  <c r="AQ177" i="4"/>
  <c r="AR177" i="4"/>
  <c r="AS177" i="4"/>
  <c r="AT177" i="4"/>
  <c r="AU177" i="4"/>
  <c r="AV177" i="4"/>
  <c r="AW177" i="4"/>
  <c r="AX177" i="4"/>
  <c r="AY177" i="4"/>
  <c r="AZ177" i="4"/>
  <c r="BA177" i="4"/>
  <c r="BB177" i="4"/>
  <c r="BC177" i="4"/>
  <c r="BD177" i="4"/>
  <c r="BE177" i="4"/>
  <c r="BF177" i="4"/>
  <c r="BG177" i="4"/>
  <c r="BH177" i="4"/>
  <c r="BI177" i="4"/>
  <c r="BJ177" i="4"/>
  <c r="BK177" i="4"/>
  <c r="BL177" i="4"/>
  <c r="BM177" i="4"/>
  <c r="BN177" i="4"/>
  <c r="BO177" i="4"/>
  <c r="BP177" i="4"/>
  <c r="BQ177" i="4"/>
  <c r="BR177" i="4"/>
  <c r="BS177" i="4"/>
  <c r="BT177" i="4"/>
  <c r="BU177" i="4"/>
  <c r="BV177" i="4"/>
  <c r="BW177" i="4"/>
  <c r="BX177" i="4"/>
  <c r="BY177" i="4"/>
  <c r="BZ177" i="4"/>
  <c r="CA177" i="4"/>
  <c r="CB177" i="4"/>
  <c r="CC177" i="4"/>
  <c r="CD177" i="4"/>
  <c r="CE177" i="4"/>
  <c r="CF177" i="4"/>
  <c r="CG177" i="4"/>
  <c r="CH177" i="4"/>
  <c r="CI177" i="4"/>
  <c r="P178" i="4"/>
  <c r="Q178" i="4"/>
  <c r="R178" i="4"/>
  <c r="S178" i="4"/>
  <c r="T178" i="4"/>
  <c r="U178" i="4"/>
  <c r="V178" i="4"/>
  <c r="W178" i="4"/>
  <c r="X178" i="4"/>
  <c r="Y178" i="4"/>
  <c r="Z178" i="4"/>
  <c r="AA178" i="4"/>
  <c r="AB178" i="4"/>
  <c r="AC178" i="4"/>
  <c r="AD178" i="4"/>
  <c r="AE178" i="4"/>
  <c r="AF178" i="4"/>
  <c r="AG178" i="4"/>
  <c r="AH178" i="4"/>
  <c r="AI178" i="4"/>
  <c r="AJ178" i="4"/>
  <c r="AK178" i="4"/>
  <c r="AL178" i="4"/>
  <c r="AM178" i="4"/>
  <c r="AN178" i="4"/>
  <c r="AO178" i="4"/>
  <c r="AP178" i="4"/>
  <c r="AQ178" i="4"/>
  <c r="AR178" i="4"/>
  <c r="AS178" i="4"/>
  <c r="AT178" i="4"/>
  <c r="AU178" i="4"/>
  <c r="AV178" i="4"/>
  <c r="AW178" i="4"/>
  <c r="AX178" i="4"/>
  <c r="AY178" i="4"/>
  <c r="AZ178" i="4"/>
  <c r="BA178" i="4"/>
  <c r="BB178" i="4"/>
  <c r="BC178" i="4"/>
  <c r="BD178" i="4"/>
  <c r="BE178" i="4"/>
  <c r="BF178" i="4"/>
  <c r="BG178" i="4"/>
  <c r="BH178" i="4"/>
  <c r="BI178" i="4"/>
  <c r="BJ178" i="4"/>
  <c r="BK178" i="4"/>
  <c r="BL178" i="4"/>
  <c r="BM178" i="4"/>
  <c r="BN178" i="4"/>
  <c r="BO178" i="4"/>
  <c r="BP178" i="4"/>
  <c r="BQ178" i="4"/>
  <c r="BR178" i="4"/>
  <c r="BS178" i="4"/>
  <c r="BT178" i="4"/>
  <c r="BU178" i="4"/>
  <c r="BV178" i="4"/>
  <c r="BW178" i="4"/>
  <c r="BX178" i="4"/>
  <c r="BY178" i="4"/>
  <c r="BZ178" i="4"/>
  <c r="CA178" i="4"/>
  <c r="CB178" i="4"/>
  <c r="CC178" i="4"/>
  <c r="CD178" i="4"/>
  <c r="CE178" i="4"/>
  <c r="CF178" i="4"/>
  <c r="CG178" i="4"/>
  <c r="CH178" i="4"/>
  <c r="CI178" i="4"/>
  <c r="P179" i="4"/>
  <c r="Q179" i="4"/>
  <c r="R179" i="4"/>
  <c r="S179" i="4"/>
  <c r="T179" i="4"/>
  <c r="U179" i="4"/>
  <c r="V179" i="4"/>
  <c r="W179" i="4"/>
  <c r="X179" i="4"/>
  <c r="Y179" i="4"/>
  <c r="Z179" i="4"/>
  <c r="AA179" i="4"/>
  <c r="AB179" i="4"/>
  <c r="AC179" i="4"/>
  <c r="AD179" i="4"/>
  <c r="AE179" i="4"/>
  <c r="AF179" i="4"/>
  <c r="AG179" i="4"/>
  <c r="AH179" i="4"/>
  <c r="AI179" i="4"/>
  <c r="AJ179" i="4"/>
  <c r="AK179" i="4"/>
  <c r="AL179" i="4"/>
  <c r="AM179" i="4"/>
  <c r="AN179" i="4"/>
  <c r="AO179" i="4"/>
  <c r="AP179" i="4"/>
  <c r="AQ179" i="4"/>
  <c r="AR179" i="4"/>
  <c r="AS179" i="4"/>
  <c r="AT179" i="4"/>
  <c r="AU179" i="4"/>
  <c r="AV179" i="4"/>
  <c r="AW179" i="4"/>
  <c r="AX179" i="4"/>
  <c r="AY179" i="4"/>
  <c r="AZ179" i="4"/>
  <c r="BA179" i="4"/>
  <c r="BB179" i="4"/>
  <c r="BC179" i="4"/>
  <c r="BD179" i="4"/>
  <c r="BE179" i="4"/>
  <c r="BF179" i="4"/>
  <c r="BG179" i="4"/>
  <c r="BH179" i="4"/>
  <c r="BI179" i="4"/>
  <c r="BJ179" i="4"/>
  <c r="BK179" i="4"/>
  <c r="BL179" i="4"/>
  <c r="BM179" i="4"/>
  <c r="BN179" i="4"/>
  <c r="BO179" i="4"/>
  <c r="BP179" i="4"/>
  <c r="BQ179" i="4"/>
  <c r="BR179" i="4"/>
  <c r="BS179" i="4"/>
  <c r="BT179" i="4"/>
  <c r="BU179" i="4"/>
  <c r="BV179" i="4"/>
  <c r="BW179" i="4"/>
  <c r="BX179" i="4"/>
  <c r="BY179" i="4"/>
  <c r="BZ179" i="4"/>
  <c r="CA179" i="4"/>
  <c r="CB179" i="4"/>
  <c r="CC179" i="4"/>
  <c r="CD179" i="4"/>
  <c r="CE179" i="4"/>
  <c r="CF179" i="4"/>
  <c r="CG179" i="4"/>
  <c r="CH179" i="4"/>
  <c r="CI179" i="4"/>
  <c r="P180" i="4"/>
  <c r="Q180" i="4"/>
  <c r="R180" i="4"/>
  <c r="S180" i="4"/>
  <c r="T180" i="4"/>
  <c r="U180" i="4"/>
  <c r="V180" i="4"/>
  <c r="W180" i="4"/>
  <c r="X180" i="4"/>
  <c r="Y180" i="4"/>
  <c r="Z180" i="4"/>
  <c r="AA180" i="4"/>
  <c r="AB180" i="4"/>
  <c r="AC180" i="4"/>
  <c r="AD180" i="4"/>
  <c r="AE180" i="4"/>
  <c r="AF180" i="4"/>
  <c r="AG180" i="4"/>
  <c r="AH180" i="4"/>
  <c r="AI180" i="4"/>
  <c r="AJ180" i="4"/>
  <c r="AK180" i="4"/>
  <c r="AL180" i="4"/>
  <c r="AM180" i="4"/>
  <c r="AN180" i="4"/>
  <c r="AO180" i="4"/>
  <c r="AP180" i="4"/>
  <c r="AQ180" i="4"/>
  <c r="AR180" i="4"/>
  <c r="AS180" i="4"/>
  <c r="AT180" i="4"/>
  <c r="AU180" i="4"/>
  <c r="AV180" i="4"/>
  <c r="AW180" i="4"/>
  <c r="AX180" i="4"/>
  <c r="AY180" i="4"/>
  <c r="AZ180" i="4"/>
  <c r="BA180" i="4"/>
  <c r="BB180" i="4"/>
  <c r="BC180" i="4"/>
  <c r="BD180" i="4"/>
  <c r="BE180" i="4"/>
  <c r="BF180" i="4"/>
  <c r="BG180" i="4"/>
  <c r="BH180" i="4"/>
  <c r="BI180" i="4"/>
  <c r="BJ180" i="4"/>
  <c r="BK180" i="4"/>
  <c r="BL180" i="4"/>
  <c r="BM180" i="4"/>
  <c r="BN180" i="4"/>
  <c r="BO180" i="4"/>
  <c r="BP180" i="4"/>
  <c r="BQ180" i="4"/>
  <c r="BR180" i="4"/>
  <c r="BS180" i="4"/>
  <c r="BT180" i="4"/>
  <c r="BU180" i="4"/>
  <c r="BV180" i="4"/>
  <c r="BW180" i="4"/>
  <c r="BX180" i="4"/>
  <c r="BY180" i="4"/>
  <c r="BZ180" i="4"/>
  <c r="CA180" i="4"/>
  <c r="CB180" i="4"/>
  <c r="CC180" i="4"/>
  <c r="CD180" i="4"/>
  <c r="CE180" i="4"/>
  <c r="CF180" i="4"/>
  <c r="CG180" i="4"/>
  <c r="CH180" i="4"/>
  <c r="CI180" i="4"/>
  <c r="P181" i="4"/>
  <c r="Q181" i="4"/>
  <c r="R181" i="4"/>
  <c r="S181" i="4"/>
  <c r="T181" i="4"/>
  <c r="U181" i="4"/>
  <c r="V181" i="4"/>
  <c r="W181" i="4"/>
  <c r="X181" i="4"/>
  <c r="Y181" i="4"/>
  <c r="Z181" i="4"/>
  <c r="AA181" i="4"/>
  <c r="AB181" i="4"/>
  <c r="AC181" i="4"/>
  <c r="AD181" i="4"/>
  <c r="AE181" i="4"/>
  <c r="AF181" i="4"/>
  <c r="AG181" i="4"/>
  <c r="AH181" i="4"/>
  <c r="AI181" i="4"/>
  <c r="AJ181" i="4"/>
  <c r="AK181" i="4"/>
  <c r="AL181" i="4"/>
  <c r="AM181" i="4"/>
  <c r="AN181" i="4"/>
  <c r="AO181" i="4"/>
  <c r="AP181" i="4"/>
  <c r="AQ181" i="4"/>
  <c r="AR181" i="4"/>
  <c r="AS181" i="4"/>
  <c r="AT181" i="4"/>
  <c r="AU181" i="4"/>
  <c r="AV181" i="4"/>
  <c r="AW181" i="4"/>
  <c r="AX181" i="4"/>
  <c r="AY181" i="4"/>
  <c r="AZ181" i="4"/>
  <c r="BA181" i="4"/>
  <c r="BB181" i="4"/>
  <c r="BC181" i="4"/>
  <c r="BD181" i="4"/>
  <c r="BE181" i="4"/>
  <c r="BF181" i="4"/>
  <c r="BG181" i="4"/>
  <c r="BH181" i="4"/>
  <c r="BI181" i="4"/>
  <c r="BJ181" i="4"/>
  <c r="BK181" i="4"/>
  <c r="BL181" i="4"/>
  <c r="BM181" i="4"/>
  <c r="BN181" i="4"/>
  <c r="BO181" i="4"/>
  <c r="BP181" i="4"/>
  <c r="BQ181" i="4"/>
  <c r="BR181" i="4"/>
  <c r="BS181" i="4"/>
  <c r="BT181" i="4"/>
  <c r="BU181" i="4"/>
  <c r="BV181" i="4"/>
  <c r="BW181" i="4"/>
  <c r="BX181" i="4"/>
  <c r="BY181" i="4"/>
  <c r="BZ181" i="4"/>
  <c r="CA181" i="4"/>
  <c r="CB181" i="4"/>
  <c r="CC181" i="4"/>
  <c r="CD181" i="4"/>
  <c r="CE181" i="4"/>
  <c r="CF181" i="4"/>
  <c r="CG181" i="4"/>
  <c r="CH181" i="4"/>
  <c r="CI181" i="4"/>
  <c r="P182" i="4"/>
  <c r="Q182" i="4"/>
  <c r="R182" i="4"/>
  <c r="S182" i="4"/>
  <c r="T182" i="4"/>
  <c r="U182" i="4"/>
  <c r="V182" i="4"/>
  <c r="W182" i="4"/>
  <c r="X182" i="4"/>
  <c r="Y182" i="4"/>
  <c r="Z182" i="4"/>
  <c r="AA182" i="4"/>
  <c r="AB182" i="4"/>
  <c r="AC182" i="4"/>
  <c r="AD182" i="4"/>
  <c r="AE182" i="4"/>
  <c r="AF182" i="4"/>
  <c r="AG182" i="4"/>
  <c r="AH182" i="4"/>
  <c r="AI182" i="4"/>
  <c r="AJ182" i="4"/>
  <c r="AK182" i="4"/>
  <c r="AL182" i="4"/>
  <c r="AM182" i="4"/>
  <c r="AN182" i="4"/>
  <c r="AO182" i="4"/>
  <c r="AP182" i="4"/>
  <c r="AQ182" i="4"/>
  <c r="AR182" i="4"/>
  <c r="AS182" i="4"/>
  <c r="AT182" i="4"/>
  <c r="AU182" i="4"/>
  <c r="AV182" i="4"/>
  <c r="AW182" i="4"/>
  <c r="AX182" i="4"/>
  <c r="AY182" i="4"/>
  <c r="AZ182" i="4"/>
  <c r="BA182" i="4"/>
  <c r="BB182" i="4"/>
  <c r="BC182" i="4"/>
  <c r="BD182" i="4"/>
  <c r="BE182" i="4"/>
  <c r="BF182" i="4"/>
  <c r="BG182" i="4"/>
  <c r="BH182" i="4"/>
  <c r="BI182" i="4"/>
  <c r="BJ182" i="4"/>
  <c r="BK182" i="4"/>
  <c r="BL182" i="4"/>
  <c r="BM182" i="4"/>
  <c r="BN182" i="4"/>
  <c r="BO182" i="4"/>
  <c r="BP182" i="4"/>
  <c r="BQ182" i="4"/>
  <c r="BR182" i="4"/>
  <c r="BS182" i="4"/>
  <c r="BT182" i="4"/>
  <c r="BU182" i="4"/>
  <c r="BV182" i="4"/>
  <c r="BW182" i="4"/>
  <c r="BX182" i="4"/>
  <c r="BY182" i="4"/>
  <c r="BZ182" i="4"/>
  <c r="CA182" i="4"/>
  <c r="CB182" i="4"/>
  <c r="CC182" i="4"/>
  <c r="CD182" i="4"/>
  <c r="CE182" i="4"/>
  <c r="CF182" i="4"/>
  <c r="CG182" i="4"/>
  <c r="CH182" i="4"/>
  <c r="CI182" i="4"/>
  <c r="P183" i="4"/>
  <c r="Q183" i="4"/>
  <c r="R183" i="4"/>
  <c r="S183" i="4"/>
  <c r="T183" i="4"/>
  <c r="U183" i="4"/>
  <c r="V183" i="4"/>
  <c r="W183" i="4"/>
  <c r="X183" i="4"/>
  <c r="Y183" i="4"/>
  <c r="Z183" i="4"/>
  <c r="AA183" i="4"/>
  <c r="AB183" i="4"/>
  <c r="AC183" i="4"/>
  <c r="AD183" i="4"/>
  <c r="AE183" i="4"/>
  <c r="AF183" i="4"/>
  <c r="AG183" i="4"/>
  <c r="AH183" i="4"/>
  <c r="AI183" i="4"/>
  <c r="AJ183" i="4"/>
  <c r="AK183" i="4"/>
  <c r="AL183" i="4"/>
  <c r="AM183" i="4"/>
  <c r="AN183" i="4"/>
  <c r="AO183" i="4"/>
  <c r="AP183" i="4"/>
  <c r="AQ183" i="4"/>
  <c r="AR183" i="4"/>
  <c r="AS183" i="4"/>
  <c r="AT183" i="4"/>
  <c r="AU183" i="4"/>
  <c r="AV183" i="4"/>
  <c r="AW183" i="4"/>
  <c r="AX183" i="4"/>
  <c r="AY183" i="4"/>
  <c r="AZ183" i="4"/>
  <c r="BA183" i="4"/>
  <c r="BB183" i="4"/>
  <c r="BC183" i="4"/>
  <c r="BD183" i="4"/>
  <c r="BE183" i="4"/>
  <c r="BF183" i="4"/>
  <c r="BG183" i="4"/>
  <c r="BH183" i="4"/>
  <c r="BI183" i="4"/>
  <c r="BJ183" i="4"/>
  <c r="BK183" i="4"/>
  <c r="BL183" i="4"/>
  <c r="BM183" i="4"/>
  <c r="BN183" i="4"/>
  <c r="BO183" i="4"/>
  <c r="BP183" i="4"/>
  <c r="BQ183" i="4"/>
  <c r="BR183" i="4"/>
  <c r="BS183" i="4"/>
  <c r="BT183" i="4"/>
  <c r="BU183" i="4"/>
  <c r="BV183" i="4"/>
  <c r="BW183" i="4"/>
  <c r="BX183" i="4"/>
  <c r="BY183" i="4"/>
  <c r="BZ183" i="4"/>
  <c r="CA183" i="4"/>
  <c r="CB183" i="4"/>
  <c r="CC183" i="4"/>
  <c r="CD183" i="4"/>
  <c r="CE183" i="4"/>
  <c r="CF183" i="4"/>
  <c r="CG183" i="4"/>
  <c r="CH183" i="4"/>
  <c r="CI183" i="4"/>
  <c r="P184" i="4"/>
  <c r="Q184" i="4"/>
  <c r="R184" i="4"/>
  <c r="S184" i="4"/>
  <c r="T184" i="4"/>
  <c r="U184" i="4"/>
  <c r="V184" i="4"/>
  <c r="W184" i="4"/>
  <c r="X184" i="4"/>
  <c r="Y184" i="4"/>
  <c r="Z184" i="4"/>
  <c r="AA184" i="4"/>
  <c r="AB184" i="4"/>
  <c r="AC184" i="4"/>
  <c r="AD184" i="4"/>
  <c r="AE184" i="4"/>
  <c r="AF184" i="4"/>
  <c r="AG184" i="4"/>
  <c r="AH184" i="4"/>
  <c r="AI184" i="4"/>
  <c r="AJ184" i="4"/>
  <c r="AK184" i="4"/>
  <c r="AL184" i="4"/>
  <c r="AM184" i="4"/>
  <c r="AN184" i="4"/>
  <c r="AO184" i="4"/>
  <c r="AP184" i="4"/>
  <c r="AQ184" i="4"/>
  <c r="AR184" i="4"/>
  <c r="AS184" i="4"/>
  <c r="AT184" i="4"/>
  <c r="AU184" i="4"/>
  <c r="AV184" i="4"/>
  <c r="AW184" i="4"/>
  <c r="AX184" i="4"/>
  <c r="AY184" i="4"/>
  <c r="AZ184" i="4"/>
  <c r="BA184" i="4"/>
  <c r="BB184" i="4"/>
  <c r="BC184" i="4"/>
  <c r="BD184" i="4"/>
  <c r="BE184" i="4"/>
  <c r="BF184" i="4"/>
  <c r="BG184" i="4"/>
  <c r="BH184" i="4"/>
  <c r="BI184" i="4"/>
  <c r="BJ184" i="4"/>
  <c r="BK184" i="4"/>
  <c r="BL184" i="4"/>
  <c r="BM184" i="4"/>
  <c r="BN184" i="4"/>
  <c r="BO184" i="4"/>
  <c r="BP184" i="4"/>
  <c r="BQ184" i="4"/>
  <c r="BR184" i="4"/>
  <c r="BS184" i="4"/>
  <c r="BT184" i="4"/>
  <c r="BU184" i="4"/>
  <c r="BV184" i="4"/>
  <c r="BW184" i="4"/>
  <c r="BX184" i="4"/>
  <c r="BY184" i="4"/>
  <c r="BZ184" i="4"/>
  <c r="CA184" i="4"/>
  <c r="CB184" i="4"/>
  <c r="CC184" i="4"/>
  <c r="CD184" i="4"/>
  <c r="CE184" i="4"/>
  <c r="CF184" i="4"/>
  <c r="CG184" i="4"/>
  <c r="CH184" i="4"/>
  <c r="CI184" i="4"/>
  <c r="P185" i="4"/>
  <c r="Q185" i="4"/>
  <c r="R185" i="4"/>
  <c r="S185" i="4"/>
  <c r="T185" i="4"/>
  <c r="U185" i="4"/>
  <c r="V185" i="4"/>
  <c r="W185" i="4"/>
  <c r="X185" i="4"/>
  <c r="Y185" i="4"/>
  <c r="Z185" i="4"/>
  <c r="AA185" i="4"/>
  <c r="AB185" i="4"/>
  <c r="AC185" i="4"/>
  <c r="AD185" i="4"/>
  <c r="AE185" i="4"/>
  <c r="AF185" i="4"/>
  <c r="AG185" i="4"/>
  <c r="AH185" i="4"/>
  <c r="AI185" i="4"/>
  <c r="AJ185" i="4"/>
  <c r="AK185" i="4"/>
  <c r="AL185" i="4"/>
  <c r="AM185" i="4"/>
  <c r="AN185" i="4"/>
  <c r="AO185" i="4"/>
  <c r="AP185" i="4"/>
  <c r="AQ185" i="4"/>
  <c r="AR185" i="4"/>
  <c r="AS185" i="4"/>
  <c r="AT185" i="4"/>
  <c r="AU185" i="4"/>
  <c r="AV185" i="4"/>
  <c r="AW185" i="4"/>
  <c r="AX185" i="4"/>
  <c r="AY185" i="4"/>
  <c r="AZ185" i="4"/>
  <c r="BA185" i="4"/>
  <c r="BB185" i="4"/>
  <c r="BC185" i="4"/>
  <c r="BD185" i="4"/>
  <c r="BE185" i="4"/>
  <c r="BF185" i="4"/>
  <c r="BG185" i="4"/>
  <c r="BH185" i="4"/>
  <c r="BI185" i="4"/>
  <c r="BJ185" i="4"/>
  <c r="BK185" i="4"/>
  <c r="BL185" i="4"/>
  <c r="BM185" i="4"/>
  <c r="BN185" i="4"/>
  <c r="BO185" i="4"/>
  <c r="BP185" i="4"/>
  <c r="BQ185" i="4"/>
  <c r="BR185" i="4"/>
  <c r="BS185" i="4"/>
  <c r="BT185" i="4"/>
  <c r="BU185" i="4"/>
  <c r="BV185" i="4"/>
  <c r="BW185" i="4"/>
  <c r="BX185" i="4"/>
  <c r="BY185" i="4"/>
  <c r="BZ185" i="4"/>
  <c r="CA185" i="4"/>
  <c r="CB185" i="4"/>
  <c r="CC185" i="4"/>
  <c r="CD185" i="4"/>
  <c r="CE185" i="4"/>
  <c r="CF185" i="4"/>
  <c r="CG185" i="4"/>
  <c r="CH185" i="4"/>
  <c r="CI185" i="4"/>
  <c r="P186" i="4"/>
  <c r="Q186" i="4"/>
  <c r="R186" i="4"/>
  <c r="S186" i="4"/>
  <c r="T186" i="4"/>
  <c r="U186" i="4"/>
  <c r="V186" i="4"/>
  <c r="W186" i="4"/>
  <c r="X186" i="4"/>
  <c r="Y186" i="4"/>
  <c r="Z186" i="4"/>
  <c r="AA186" i="4"/>
  <c r="AB186" i="4"/>
  <c r="AC186" i="4"/>
  <c r="AD186" i="4"/>
  <c r="AE186" i="4"/>
  <c r="AF186" i="4"/>
  <c r="AG186" i="4"/>
  <c r="AH186" i="4"/>
  <c r="AI186" i="4"/>
  <c r="AJ186" i="4"/>
  <c r="AK186" i="4"/>
  <c r="AL186" i="4"/>
  <c r="AM186" i="4"/>
  <c r="AN186" i="4"/>
  <c r="AO186" i="4"/>
  <c r="AP186" i="4"/>
  <c r="AQ186" i="4"/>
  <c r="AR186" i="4"/>
  <c r="AS186" i="4"/>
  <c r="AT186" i="4"/>
  <c r="AU186" i="4"/>
  <c r="AV186" i="4"/>
  <c r="AW186" i="4"/>
  <c r="AX186" i="4"/>
  <c r="AY186" i="4"/>
  <c r="AZ186" i="4"/>
  <c r="BA186" i="4"/>
  <c r="BB186" i="4"/>
  <c r="BC186" i="4"/>
  <c r="BD186" i="4"/>
  <c r="BE186" i="4"/>
  <c r="BF186" i="4"/>
  <c r="BG186" i="4"/>
  <c r="BH186" i="4"/>
  <c r="BI186" i="4"/>
  <c r="BJ186" i="4"/>
  <c r="BK186" i="4"/>
  <c r="BL186" i="4"/>
  <c r="BM186" i="4"/>
  <c r="BN186" i="4"/>
  <c r="BO186" i="4"/>
  <c r="BP186" i="4"/>
  <c r="BQ186" i="4"/>
  <c r="BR186" i="4"/>
  <c r="BS186" i="4"/>
  <c r="BT186" i="4"/>
  <c r="BU186" i="4"/>
  <c r="BV186" i="4"/>
  <c r="BW186" i="4"/>
  <c r="BX186" i="4"/>
  <c r="BY186" i="4"/>
  <c r="BZ186" i="4"/>
  <c r="CA186" i="4"/>
  <c r="CB186" i="4"/>
  <c r="CC186" i="4"/>
  <c r="CD186" i="4"/>
  <c r="CE186" i="4"/>
  <c r="CF186" i="4"/>
  <c r="CG186" i="4"/>
  <c r="CH186" i="4"/>
  <c r="CI186" i="4"/>
  <c r="P187" i="4"/>
  <c r="Q187" i="4"/>
  <c r="R187" i="4"/>
  <c r="S187" i="4"/>
  <c r="T187" i="4"/>
  <c r="U187" i="4"/>
  <c r="V187" i="4"/>
  <c r="W187" i="4"/>
  <c r="X187" i="4"/>
  <c r="Y187" i="4"/>
  <c r="Z187" i="4"/>
  <c r="AA187" i="4"/>
  <c r="AB187" i="4"/>
  <c r="AC187" i="4"/>
  <c r="AD187" i="4"/>
  <c r="AE187" i="4"/>
  <c r="AF187" i="4"/>
  <c r="AG187" i="4"/>
  <c r="AH187" i="4"/>
  <c r="AI187" i="4"/>
  <c r="AJ187" i="4"/>
  <c r="AK187" i="4"/>
  <c r="AL187" i="4"/>
  <c r="AM187" i="4"/>
  <c r="AN187" i="4"/>
  <c r="AO187" i="4"/>
  <c r="AP187" i="4"/>
  <c r="AQ187" i="4"/>
  <c r="AR187" i="4"/>
  <c r="AS187" i="4"/>
  <c r="AT187" i="4"/>
  <c r="AU187" i="4"/>
  <c r="AV187" i="4"/>
  <c r="AW187" i="4"/>
  <c r="AX187" i="4"/>
  <c r="AY187" i="4"/>
  <c r="AZ187" i="4"/>
  <c r="BA187" i="4"/>
  <c r="BB187" i="4"/>
  <c r="BC187" i="4"/>
  <c r="BD187" i="4"/>
  <c r="BE187" i="4"/>
  <c r="BF187" i="4"/>
  <c r="BG187" i="4"/>
  <c r="BH187" i="4"/>
  <c r="BI187" i="4"/>
  <c r="BJ187" i="4"/>
  <c r="BK187" i="4"/>
  <c r="BL187" i="4"/>
  <c r="BM187" i="4"/>
  <c r="BN187" i="4"/>
  <c r="BO187" i="4"/>
  <c r="BP187" i="4"/>
  <c r="BQ187" i="4"/>
  <c r="BR187" i="4"/>
  <c r="BS187" i="4"/>
  <c r="BT187" i="4"/>
  <c r="BU187" i="4"/>
  <c r="BV187" i="4"/>
  <c r="BW187" i="4"/>
  <c r="BX187" i="4"/>
  <c r="BY187" i="4"/>
  <c r="BZ187" i="4"/>
  <c r="CA187" i="4"/>
  <c r="CB187" i="4"/>
  <c r="CC187" i="4"/>
  <c r="CD187" i="4"/>
  <c r="CE187" i="4"/>
  <c r="CF187" i="4"/>
  <c r="CG187" i="4"/>
  <c r="CH187" i="4"/>
  <c r="CI187" i="4"/>
  <c r="P188" i="4"/>
  <c r="Q188" i="4"/>
  <c r="R188" i="4"/>
  <c r="S188" i="4"/>
  <c r="T188" i="4"/>
  <c r="U188" i="4"/>
  <c r="V188" i="4"/>
  <c r="W188" i="4"/>
  <c r="X188" i="4"/>
  <c r="Y188" i="4"/>
  <c r="Z188" i="4"/>
  <c r="AA188" i="4"/>
  <c r="AB188" i="4"/>
  <c r="AC188" i="4"/>
  <c r="AD188" i="4"/>
  <c r="AE188" i="4"/>
  <c r="AF188" i="4"/>
  <c r="AG188" i="4"/>
  <c r="AH188" i="4"/>
  <c r="AI188" i="4"/>
  <c r="AJ188" i="4"/>
  <c r="AK188" i="4"/>
  <c r="AL188" i="4"/>
  <c r="AM188" i="4"/>
  <c r="AN188" i="4"/>
  <c r="AO188" i="4"/>
  <c r="AP188" i="4"/>
  <c r="AQ188" i="4"/>
  <c r="AR188" i="4"/>
  <c r="AS188" i="4"/>
  <c r="AT188" i="4"/>
  <c r="AU188" i="4"/>
  <c r="AV188" i="4"/>
  <c r="AW188" i="4"/>
  <c r="AX188" i="4"/>
  <c r="AY188" i="4"/>
  <c r="AZ188" i="4"/>
  <c r="BA188" i="4"/>
  <c r="BB188" i="4"/>
  <c r="BC188" i="4"/>
  <c r="BD188" i="4"/>
  <c r="BE188" i="4"/>
  <c r="BF188" i="4"/>
  <c r="BG188" i="4"/>
  <c r="BH188" i="4"/>
  <c r="BI188" i="4"/>
  <c r="BJ188" i="4"/>
  <c r="BK188" i="4"/>
  <c r="BL188" i="4"/>
  <c r="BM188" i="4"/>
  <c r="BN188" i="4"/>
  <c r="BO188" i="4"/>
  <c r="BP188" i="4"/>
  <c r="BQ188" i="4"/>
  <c r="BR188" i="4"/>
  <c r="BS188" i="4"/>
  <c r="BT188" i="4"/>
  <c r="BU188" i="4"/>
  <c r="BV188" i="4"/>
  <c r="BW188" i="4"/>
  <c r="BX188" i="4"/>
  <c r="BY188" i="4"/>
  <c r="BZ188" i="4"/>
  <c r="CA188" i="4"/>
  <c r="CB188" i="4"/>
  <c r="CC188" i="4"/>
  <c r="CD188" i="4"/>
  <c r="CE188" i="4"/>
  <c r="CF188" i="4"/>
  <c r="CG188" i="4"/>
  <c r="CH188" i="4"/>
  <c r="CI188" i="4"/>
  <c r="P189" i="4"/>
  <c r="Q189" i="4"/>
  <c r="R189" i="4"/>
  <c r="S189" i="4"/>
  <c r="T189" i="4"/>
  <c r="U189" i="4"/>
  <c r="V189" i="4"/>
  <c r="W189" i="4"/>
  <c r="X189" i="4"/>
  <c r="Y189" i="4"/>
  <c r="Z189" i="4"/>
  <c r="AA189" i="4"/>
  <c r="AB189" i="4"/>
  <c r="AC189" i="4"/>
  <c r="AD189" i="4"/>
  <c r="AE189" i="4"/>
  <c r="AF189" i="4"/>
  <c r="AG189" i="4"/>
  <c r="AH189" i="4"/>
  <c r="AI189" i="4"/>
  <c r="AJ189" i="4"/>
  <c r="AK189" i="4"/>
  <c r="AL189" i="4"/>
  <c r="AM189" i="4"/>
  <c r="AN189" i="4"/>
  <c r="AO189" i="4"/>
  <c r="AP189" i="4"/>
  <c r="AQ189" i="4"/>
  <c r="AR189" i="4"/>
  <c r="AS189" i="4"/>
  <c r="AT189" i="4"/>
  <c r="AU189" i="4"/>
  <c r="AV189" i="4"/>
  <c r="AW189" i="4"/>
  <c r="AX189" i="4"/>
  <c r="AY189" i="4"/>
  <c r="AZ189" i="4"/>
  <c r="BA189" i="4"/>
  <c r="BB189" i="4"/>
  <c r="BC189" i="4"/>
  <c r="BD189" i="4"/>
  <c r="BE189" i="4"/>
  <c r="BF189" i="4"/>
  <c r="BG189" i="4"/>
  <c r="BH189" i="4"/>
  <c r="BI189" i="4"/>
  <c r="BJ189" i="4"/>
  <c r="BK189" i="4"/>
  <c r="BL189" i="4"/>
  <c r="BM189" i="4"/>
  <c r="BN189" i="4"/>
  <c r="BO189" i="4"/>
  <c r="BP189" i="4"/>
  <c r="BQ189" i="4"/>
  <c r="BR189" i="4"/>
  <c r="BS189" i="4"/>
  <c r="BT189" i="4"/>
  <c r="BU189" i="4"/>
  <c r="BV189" i="4"/>
  <c r="BW189" i="4"/>
  <c r="BX189" i="4"/>
  <c r="BY189" i="4"/>
  <c r="BZ189" i="4"/>
  <c r="CA189" i="4"/>
  <c r="CB189" i="4"/>
  <c r="CC189" i="4"/>
  <c r="CD189" i="4"/>
  <c r="CE189" i="4"/>
  <c r="CF189" i="4"/>
  <c r="CG189" i="4"/>
  <c r="CH189" i="4"/>
  <c r="CI189" i="4"/>
  <c r="P190" i="4"/>
  <c r="Q190" i="4"/>
  <c r="R190" i="4"/>
  <c r="S190" i="4"/>
  <c r="T190" i="4"/>
  <c r="U190" i="4"/>
  <c r="V190" i="4"/>
  <c r="W190" i="4"/>
  <c r="X190" i="4"/>
  <c r="Y190" i="4"/>
  <c r="Z190" i="4"/>
  <c r="AA190" i="4"/>
  <c r="AB190" i="4"/>
  <c r="AC190" i="4"/>
  <c r="AD190" i="4"/>
  <c r="AE190" i="4"/>
  <c r="AF190" i="4"/>
  <c r="AG190" i="4"/>
  <c r="AH190" i="4"/>
  <c r="AI190" i="4"/>
  <c r="AJ190" i="4"/>
  <c r="AK190" i="4"/>
  <c r="AL190" i="4"/>
  <c r="AM190" i="4"/>
  <c r="AN190" i="4"/>
  <c r="AO190" i="4"/>
  <c r="AP190" i="4"/>
  <c r="AQ190" i="4"/>
  <c r="AR190" i="4"/>
  <c r="AS190" i="4"/>
  <c r="AT190" i="4"/>
  <c r="AU190" i="4"/>
  <c r="AV190" i="4"/>
  <c r="AW190" i="4"/>
  <c r="AX190" i="4"/>
  <c r="AY190" i="4"/>
  <c r="AZ190" i="4"/>
  <c r="BA190" i="4"/>
  <c r="BB190" i="4"/>
  <c r="BC190" i="4"/>
  <c r="BD190" i="4"/>
  <c r="BE190" i="4"/>
  <c r="BF190" i="4"/>
  <c r="BG190" i="4"/>
  <c r="BH190" i="4"/>
  <c r="BI190" i="4"/>
  <c r="BJ190" i="4"/>
  <c r="BK190" i="4"/>
  <c r="BL190" i="4"/>
  <c r="BM190" i="4"/>
  <c r="BN190" i="4"/>
  <c r="BO190" i="4"/>
  <c r="BP190" i="4"/>
  <c r="BQ190" i="4"/>
  <c r="BR190" i="4"/>
  <c r="BS190" i="4"/>
  <c r="BT190" i="4"/>
  <c r="BU190" i="4"/>
  <c r="BV190" i="4"/>
  <c r="BW190" i="4"/>
  <c r="BX190" i="4"/>
  <c r="BY190" i="4"/>
  <c r="BZ190" i="4"/>
  <c r="CA190" i="4"/>
  <c r="CB190" i="4"/>
  <c r="CC190" i="4"/>
  <c r="CD190" i="4"/>
  <c r="CE190" i="4"/>
  <c r="CF190" i="4"/>
  <c r="CG190" i="4"/>
  <c r="CH190" i="4"/>
  <c r="CI190" i="4"/>
  <c r="P191" i="4"/>
  <c r="Q191" i="4"/>
  <c r="R191" i="4"/>
  <c r="S191" i="4"/>
  <c r="T191" i="4"/>
  <c r="U191" i="4"/>
  <c r="V191" i="4"/>
  <c r="W191" i="4"/>
  <c r="X191" i="4"/>
  <c r="Y191" i="4"/>
  <c r="Z191" i="4"/>
  <c r="AA191" i="4"/>
  <c r="AB191" i="4"/>
  <c r="AC191" i="4"/>
  <c r="AD191" i="4"/>
  <c r="AE191" i="4"/>
  <c r="AF191" i="4"/>
  <c r="AG191" i="4"/>
  <c r="AH191" i="4"/>
  <c r="AI191" i="4"/>
  <c r="AJ191" i="4"/>
  <c r="AK191" i="4"/>
  <c r="AL191" i="4"/>
  <c r="AM191" i="4"/>
  <c r="AN191" i="4"/>
  <c r="AO191" i="4"/>
  <c r="AP191" i="4"/>
  <c r="AQ191" i="4"/>
  <c r="AR191" i="4"/>
  <c r="AS191" i="4"/>
  <c r="AT191" i="4"/>
  <c r="AU191" i="4"/>
  <c r="AV191" i="4"/>
  <c r="AW191" i="4"/>
  <c r="AX191" i="4"/>
  <c r="AY191" i="4"/>
  <c r="AZ191" i="4"/>
  <c r="BA191" i="4"/>
  <c r="BB191" i="4"/>
  <c r="BC191" i="4"/>
  <c r="BD191" i="4"/>
  <c r="BE191" i="4"/>
  <c r="BF191" i="4"/>
  <c r="BG191" i="4"/>
  <c r="BH191" i="4"/>
  <c r="BI191" i="4"/>
  <c r="BJ191" i="4"/>
  <c r="BK191" i="4"/>
  <c r="BL191" i="4"/>
  <c r="BM191" i="4"/>
  <c r="BN191" i="4"/>
  <c r="BO191" i="4"/>
  <c r="BP191" i="4"/>
  <c r="BQ191" i="4"/>
  <c r="BR191" i="4"/>
  <c r="BS191" i="4"/>
  <c r="BT191" i="4"/>
  <c r="BU191" i="4"/>
  <c r="BV191" i="4"/>
  <c r="BW191" i="4"/>
  <c r="BX191" i="4"/>
  <c r="BY191" i="4"/>
  <c r="BZ191" i="4"/>
  <c r="CA191" i="4"/>
  <c r="CB191" i="4"/>
  <c r="CC191" i="4"/>
  <c r="CD191" i="4"/>
  <c r="CE191" i="4"/>
  <c r="CF191" i="4"/>
  <c r="CG191" i="4"/>
  <c r="CH191" i="4"/>
  <c r="CI191" i="4"/>
  <c r="P192" i="4"/>
  <c r="Q192" i="4"/>
  <c r="R192" i="4"/>
  <c r="S192" i="4"/>
  <c r="T192" i="4"/>
  <c r="U192" i="4"/>
  <c r="V192" i="4"/>
  <c r="W192" i="4"/>
  <c r="X192" i="4"/>
  <c r="Y192" i="4"/>
  <c r="Z192" i="4"/>
  <c r="AA192" i="4"/>
  <c r="AB192" i="4"/>
  <c r="AC192" i="4"/>
  <c r="AD192" i="4"/>
  <c r="AE192" i="4"/>
  <c r="AF192" i="4"/>
  <c r="AG192" i="4"/>
  <c r="AH192" i="4"/>
  <c r="AI192" i="4"/>
  <c r="AJ192" i="4"/>
  <c r="AK192" i="4"/>
  <c r="AL192" i="4"/>
  <c r="AM192" i="4"/>
  <c r="AN192" i="4"/>
  <c r="AO192" i="4"/>
  <c r="AP192" i="4"/>
  <c r="AQ192" i="4"/>
  <c r="AR192" i="4"/>
  <c r="AS192" i="4"/>
  <c r="AT192" i="4"/>
  <c r="AU192" i="4"/>
  <c r="AV192" i="4"/>
  <c r="AW192" i="4"/>
  <c r="AX192" i="4"/>
  <c r="AY192" i="4"/>
  <c r="AZ192" i="4"/>
  <c r="BA192" i="4"/>
  <c r="BB192" i="4"/>
  <c r="BC192" i="4"/>
  <c r="BD192" i="4"/>
  <c r="BE192" i="4"/>
  <c r="BF192" i="4"/>
  <c r="BG192" i="4"/>
  <c r="BH192" i="4"/>
  <c r="BI192" i="4"/>
  <c r="BJ192" i="4"/>
  <c r="BK192" i="4"/>
  <c r="BL192" i="4"/>
  <c r="BM192" i="4"/>
  <c r="BN192" i="4"/>
  <c r="BO192" i="4"/>
  <c r="BP192" i="4"/>
  <c r="BQ192" i="4"/>
  <c r="BR192" i="4"/>
  <c r="BS192" i="4"/>
  <c r="BT192" i="4"/>
  <c r="BU192" i="4"/>
  <c r="BV192" i="4"/>
  <c r="BW192" i="4"/>
  <c r="BX192" i="4"/>
  <c r="BY192" i="4"/>
  <c r="BZ192" i="4"/>
  <c r="CA192" i="4"/>
  <c r="CB192" i="4"/>
  <c r="CC192" i="4"/>
  <c r="CD192" i="4"/>
  <c r="CE192" i="4"/>
  <c r="CF192" i="4"/>
  <c r="CG192" i="4"/>
  <c r="CH192" i="4"/>
  <c r="CI192" i="4"/>
  <c r="P193" i="4"/>
  <c r="Q193" i="4"/>
  <c r="R193" i="4"/>
  <c r="S193" i="4"/>
  <c r="T193" i="4"/>
  <c r="U193" i="4"/>
  <c r="V193" i="4"/>
  <c r="W193" i="4"/>
  <c r="X193" i="4"/>
  <c r="Y193" i="4"/>
  <c r="Z193" i="4"/>
  <c r="AA193" i="4"/>
  <c r="AB193" i="4"/>
  <c r="AC193" i="4"/>
  <c r="AD193" i="4"/>
  <c r="AE193" i="4"/>
  <c r="AF193" i="4"/>
  <c r="AG193" i="4"/>
  <c r="AH193" i="4"/>
  <c r="AI193" i="4"/>
  <c r="AJ193" i="4"/>
  <c r="AK193" i="4"/>
  <c r="AL193" i="4"/>
  <c r="AM193" i="4"/>
  <c r="AN193" i="4"/>
  <c r="AO193" i="4"/>
  <c r="AP193" i="4"/>
  <c r="AQ193" i="4"/>
  <c r="AR193" i="4"/>
  <c r="AS193" i="4"/>
  <c r="AT193" i="4"/>
  <c r="AU193" i="4"/>
  <c r="AV193" i="4"/>
  <c r="AW193" i="4"/>
  <c r="AX193" i="4"/>
  <c r="AY193" i="4"/>
  <c r="AZ193" i="4"/>
  <c r="BA193" i="4"/>
  <c r="BB193" i="4"/>
  <c r="BC193" i="4"/>
  <c r="BD193" i="4"/>
  <c r="BE193" i="4"/>
  <c r="BF193" i="4"/>
  <c r="BG193" i="4"/>
  <c r="BH193" i="4"/>
  <c r="BI193" i="4"/>
  <c r="BJ193" i="4"/>
  <c r="BK193" i="4"/>
  <c r="BL193" i="4"/>
  <c r="BM193" i="4"/>
  <c r="BN193" i="4"/>
  <c r="BO193" i="4"/>
  <c r="BP193" i="4"/>
  <c r="BQ193" i="4"/>
  <c r="BR193" i="4"/>
  <c r="BS193" i="4"/>
  <c r="BT193" i="4"/>
  <c r="BU193" i="4"/>
  <c r="BV193" i="4"/>
  <c r="BW193" i="4"/>
  <c r="BX193" i="4"/>
  <c r="BY193" i="4"/>
  <c r="BZ193" i="4"/>
  <c r="CA193" i="4"/>
  <c r="CB193" i="4"/>
  <c r="CC193" i="4"/>
  <c r="CD193" i="4"/>
  <c r="CE193" i="4"/>
  <c r="CF193" i="4"/>
  <c r="CG193" i="4"/>
  <c r="CH193" i="4"/>
  <c r="CI193" i="4"/>
  <c r="P194" i="4"/>
  <c r="Q194" i="4"/>
  <c r="R194" i="4"/>
  <c r="S194" i="4"/>
  <c r="T194" i="4"/>
  <c r="U194" i="4"/>
  <c r="V194" i="4"/>
  <c r="W194" i="4"/>
  <c r="X194" i="4"/>
  <c r="Y194" i="4"/>
  <c r="Z194" i="4"/>
  <c r="AA194" i="4"/>
  <c r="AB194" i="4"/>
  <c r="AC194" i="4"/>
  <c r="AD194" i="4"/>
  <c r="AE194" i="4"/>
  <c r="AF194" i="4"/>
  <c r="AG194" i="4"/>
  <c r="AH194" i="4"/>
  <c r="AI194" i="4"/>
  <c r="AJ194" i="4"/>
  <c r="AK194" i="4"/>
  <c r="AL194" i="4"/>
  <c r="AM194" i="4"/>
  <c r="AN194" i="4"/>
  <c r="AO194" i="4"/>
  <c r="AP194" i="4"/>
  <c r="AQ194" i="4"/>
  <c r="AR194" i="4"/>
  <c r="AS194" i="4"/>
  <c r="AT194" i="4"/>
  <c r="AU194" i="4"/>
  <c r="AV194" i="4"/>
  <c r="AW194" i="4"/>
  <c r="AX194" i="4"/>
  <c r="AY194" i="4"/>
  <c r="AZ194" i="4"/>
  <c r="BA194" i="4"/>
  <c r="BB194" i="4"/>
  <c r="BC194" i="4"/>
  <c r="BD194" i="4"/>
  <c r="BE194" i="4"/>
  <c r="BF194" i="4"/>
  <c r="BG194" i="4"/>
  <c r="BH194" i="4"/>
  <c r="BI194" i="4"/>
  <c r="BJ194" i="4"/>
  <c r="BK194" i="4"/>
  <c r="BL194" i="4"/>
  <c r="BM194" i="4"/>
  <c r="BN194" i="4"/>
  <c r="BO194" i="4"/>
  <c r="BP194" i="4"/>
  <c r="BQ194" i="4"/>
  <c r="BR194" i="4"/>
  <c r="BS194" i="4"/>
  <c r="BT194" i="4"/>
  <c r="BU194" i="4"/>
  <c r="BV194" i="4"/>
  <c r="BW194" i="4"/>
  <c r="BX194" i="4"/>
  <c r="BY194" i="4"/>
  <c r="BZ194" i="4"/>
  <c r="CA194" i="4"/>
  <c r="CB194" i="4"/>
  <c r="CC194" i="4"/>
  <c r="CD194" i="4"/>
  <c r="CE194" i="4"/>
  <c r="CF194" i="4"/>
  <c r="CG194" i="4"/>
  <c r="CH194" i="4"/>
  <c r="CI194" i="4"/>
  <c r="P195" i="4"/>
  <c r="Q195" i="4"/>
  <c r="R195" i="4"/>
  <c r="S195" i="4"/>
  <c r="T195" i="4"/>
  <c r="U195" i="4"/>
  <c r="V195" i="4"/>
  <c r="W195" i="4"/>
  <c r="X195" i="4"/>
  <c r="Y195" i="4"/>
  <c r="Z195" i="4"/>
  <c r="AA195" i="4"/>
  <c r="AB195" i="4"/>
  <c r="AC195" i="4"/>
  <c r="AD195" i="4"/>
  <c r="AE195" i="4"/>
  <c r="AF195" i="4"/>
  <c r="AG195" i="4"/>
  <c r="AH195" i="4"/>
  <c r="AI195" i="4"/>
  <c r="AJ195" i="4"/>
  <c r="AK195" i="4"/>
  <c r="AL195" i="4"/>
  <c r="AM195" i="4"/>
  <c r="AN195" i="4"/>
  <c r="AO195" i="4"/>
  <c r="AP195" i="4"/>
  <c r="AQ195" i="4"/>
  <c r="AR195" i="4"/>
  <c r="AS195" i="4"/>
  <c r="AT195" i="4"/>
  <c r="AU195" i="4"/>
  <c r="AV195" i="4"/>
  <c r="AW195" i="4"/>
  <c r="AX195" i="4"/>
  <c r="AY195" i="4"/>
  <c r="AZ195" i="4"/>
  <c r="BA195" i="4"/>
  <c r="BB195" i="4"/>
  <c r="BC195" i="4"/>
  <c r="BD195" i="4"/>
  <c r="BE195" i="4"/>
  <c r="BF195" i="4"/>
  <c r="BG195" i="4"/>
  <c r="BH195" i="4"/>
  <c r="BI195" i="4"/>
  <c r="BJ195" i="4"/>
  <c r="BK195" i="4"/>
  <c r="BL195" i="4"/>
  <c r="BM195" i="4"/>
  <c r="BN195" i="4"/>
  <c r="BO195" i="4"/>
  <c r="BP195" i="4"/>
  <c r="BQ195" i="4"/>
  <c r="BR195" i="4"/>
  <c r="BS195" i="4"/>
  <c r="BT195" i="4"/>
  <c r="BU195" i="4"/>
  <c r="BV195" i="4"/>
  <c r="BW195" i="4"/>
  <c r="BX195" i="4"/>
  <c r="BY195" i="4"/>
  <c r="BZ195" i="4"/>
  <c r="CA195" i="4"/>
  <c r="CB195" i="4"/>
  <c r="CC195" i="4"/>
  <c r="CD195" i="4"/>
  <c r="CE195" i="4"/>
  <c r="CF195" i="4"/>
  <c r="CG195" i="4"/>
  <c r="CH195" i="4"/>
  <c r="CI195" i="4"/>
  <c r="P196" i="4"/>
  <c r="Q196" i="4"/>
  <c r="R196" i="4"/>
  <c r="S196" i="4"/>
  <c r="T196" i="4"/>
  <c r="U196" i="4"/>
  <c r="V196" i="4"/>
  <c r="W196" i="4"/>
  <c r="X196" i="4"/>
  <c r="Y196" i="4"/>
  <c r="Z196" i="4"/>
  <c r="AA196" i="4"/>
  <c r="AB196" i="4"/>
  <c r="AC196" i="4"/>
  <c r="AD196" i="4"/>
  <c r="AE196" i="4"/>
  <c r="AF196" i="4"/>
  <c r="AG196" i="4"/>
  <c r="AH196" i="4"/>
  <c r="AI196" i="4"/>
  <c r="AJ196" i="4"/>
  <c r="AK196" i="4"/>
  <c r="AL196" i="4"/>
  <c r="AM196" i="4"/>
  <c r="AN196" i="4"/>
  <c r="AO196" i="4"/>
  <c r="AP196" i="4"/>
  <c r="AQ196" i="4"/>
  <c r="AR196" i="4"/>
  <c r="AS196" i="4"/>
  <c r="AT196" i="4"/>
  <c r="AU196" i="4"/>
  <c r="AV196" i="4"/>
  <c r="AW196" i="4"/>
  <c r="AX196" i="4"/>
  <c r="AY196" i="4"/>
  <c r="AZ196" i="4"/>
  <c r="BA196" i="4"/>
  <c r="BB196" i="4"/>
  <c r="BC196" i="4"/>
  <c r="BD196" i="4"/>
  <c r="BE196" i="4"/>
  <c r="BF196" i="4"/>
  <c r="BG196" i="4"/>
  <c r="BH196" i="4"/>
  <c r="BI196" i="4"/>
  <c r="BJ196" i="4"/>
  <c r="BK196" i="4"/>
  <c r="BL196" i="4"/>
  <c r="BM196" i="4"/>
  <c r="BN196" i="4"/>
  <c r="BO196" i="4"/>
  <c r="BP196" i="4"/>
  <c r="BQ196" i="4"/>
  <c r="BR196" i="4"/>
  <c r="BS196" i="4"/>
  <c r="BT196" i="4"/>
  <c r="BU196" i="4"/>
  <c r="BV196" i="4"/>
  <c r="BW196" i="4"/>
  <c r="BX196" i="4"/>
  <c r="BY196" i="4"/>
  <c r="BZ196" i="4"/>
  <c r="CA196" i="4"/>
  <c r="CB196" i="4"/>
  <c r="CC196" i="4"/>
  <c r="CD196" i="4"/>
  <c r="CE196" i="4"/>
  <c r="CF196" i="4"/>
  <c r="CG196" i="4"/>
  <c r="CH196" i="4"/>
  <c r="CI196" i="4"/>
  <c r="P197" i="4"/>
  <c r="Q197" i="4"/>
  <c r="R197" i="4"/>
  <c r="S197" i="4"/>
  <c r="T197" i="4"/>
  <c r="U197" i="4"/>
  <c r="V197" i="4"/>
  <c r="W197" i="4"/>
  <c r="X197" i="4"/>
  <c r="Y197" i="4"/>
  <c r="Z197" i="4"/>
  <c r="AA197" i="4"/>
  <c r="AB197" i="4"/>
  <c r="AC197" i="4"/>
  <c r="AD197" i="4"/>
  <c r="AE197" i="4"/>
  <c r="AF197" i="4"/>
  <c r="AG197" i="4"/>
  <c r="AH197" i="4"/>
  <c r="AI197" i="4"/>
  <c r="AJ197" i="4"/>
  <c r="AK197" i="4"/>
  <c r="AL197" i="4"/>
  <c r="AM197" i="4"/>
  <c r="AN197" i="4"/>
  <c r="AO197" i="4"/>
  <c r="AP197" i="4"/>
  <c r="AQ197" i="4"/>
  <c r="AR197" i="4"/>
  <c r="AS197" i="4"/>
  <c r="AT197" i="4"/>
  <c r="AU197" i="4"/>
  <c r="AV197" i="4"/>
  <c r="AW197" i="4"/>
  <c r="AX197" i="4"/>
  <c r="AY197" i="4"/>
  <c r="AZ197" i="4"/>
  <c r="BA197" i="4"/>
  <c r="BB197" i="4"/>
  <c r="BC197" i="4"/>
  <c r="BD197" i="4"/>
  <c r="BE197" i="4"/>
  <c r="BF197" i="4"/>
  <c r="BG197" i="4"/>
  <c r="BH197" i="4"/>
  <c r="BI197" i="4"/>
  <c r="BJ197" i="4"/>
  <c r="BK197" i="4"/>
  <c r="BL197" i="4"/>
  <c r="BM197" i="4"/>
  <c r="BN197" i="4"/>
  <c r="BO197" i="4"/>
  <c r="BP197" i="4"/>
  <c r="BQ197" i="4"/>
  <c r="BR197" i="4"/>
  <c r="BS197" i="4"/>
  <c r="BT197" i="4"/>
  <c r="BU197" i="4"/>
  <c r="BV197" i="4"/>
  <c r="BW197" i="4"/>
  <c r="BX197" i="4"/>
  <c r="BY197" i="4"/>
  <c r="BZ197" i="4"/>
  <c r="CA197" i="4"/>
  <c r="CB197" i="4"/>
  <c r="CC197" i="4"/>
  <c r="CD197" i="4"/>
  <c r="CE197" i="4"/>
  <c r="CF197" i="4"/>
  <c r="CG197" i="4"/>
  <c r="CH197" i="4"/>
  <c r="CI197" i="4"/>
  <c r="P198" i="4"/>
  <c r="Q198" i="4"/>
  <c r="R198" i="4"/>
  <c r="S198" i="4"/>
  <c r="T198" i="4"/>
  <c r="U198" i="4"/>
  <c r="V198" i="4"/>
  <c r="W198" i="4"/>
  <c r="X198" i="4"/>
  <c r="Y198" i="4"/>
  <c r="Z198" i="4"/>
  <c r="AA198" i="4"/>
  <c r="AB198" i="4"/>
  <c r="AC198" i="4"/>
  <c r="AD198" i="4"/>
  <c r="AE198" i="4"/>
  <c r="AF198" i="4"/>
  <c r="AG198" i="4"/>
  <c r="AH198" i="4"/>
  <c r="AI198" i="4"/>
  <c r="AJ198" i="4"/>
  <c r="AK198" i="4"/>
  <c r="AL198" i="4"/>
  <c r="AM198" i="4"/>
  <c r="AN198" i="4"/>
  <c r="AO198" i="4"/>
  <c r="AP198" i="4"/>
  <c r="AQ198" i="4"/>
  <c r="AR198" i="4"/>
  <c r="AS198" i="4"/>
  <c r="AT198" i="4"/>
  <c r="AU198" i="4"/>
  <c r="AV198" i="4"/>
  <c r="AW198" i="4"/>
  <c r="AX198" i="4"/>
  <c r="AY198" i="4"/>
  <c r="AZ198" i="4"/>
  <c r="BA198" i="4"/>
  <c r="BB198" i="4"/>
  <c r="BC198" i="4"/>
  <c r="BD198" i="4"/>
  <c r="BE198" i="4"/>
  <c r="BF198" i="4"/>
  <c r="BG198" i="4"/>
  <c r="BH198" i="4"/>
  <c r="BI198" i="4"/>
  <c r="BJ198" i="4"/>
  <c r="BK198" i="4"/>
  <c r="BL198" i="4"/>
  <c r="BM198" i="4"/>
  <c r="BN198" i="4"/>
  <c r="BO198" i="4"/>
  <c r="BP198" i="4"/>
  <c r="BQ198" i="4"/>
  <c r="BR198" i="4"/>
  <c r="BS198" i="4"/>
  <c r="BT198" i="4"/>
  <c r="BU198" i="4"/>
  <c r="BV198" i="4"/>
  <c r="BW198" i="4"/>
  <c r="BX198" i="4"/>
  <c r="BY198" i="4"/>
  <c r="BZ198" i="4"/>
  <c r="CA198" i="4"/>
  <c r="CB198" i="4"/>
  <c r="CC198" i="4"/>
  <c r="CD198" i="4"/>
  <c r="CE198" i="4"/>
  <c r="CF198" i="4"/>
  <c r="CG198" i="4"/>
  <c r="CH198" i="4"/>
  <c r="CI198" i="4"/>
  <c r="P199" i="4"/>
  <c r="Q199" i="4"/>
  <c r="R199" i="4"/>
  <c r="S199" i="4"/>
  <c r="T199" i="4"/>
  <c r="U199" i="4"/>
  <c r="V199" i="4"/>
  <c r="W199" i="4"/>
  <c r="X199" i="4"/>
  <c r="Y199" i="4"/>
  <c r="Z199" i="4"/>
  <c r="AA199" i="4"/>
  <c r="AB199" i="4"/>
  <c r="AC199" i="4"/>
  <c r="AD199" i="4"/>
  <c r="AE199" i="4"/>
  <c r="AF199" i="4"/>
  <c r="AG199" i="4"/>
  <c r="AH199" i="4"/>
  <c r="AI199" i="4"/>
  <c r="AJ199" i="4"/>
  <c r="AK199" i="4"/>
  <c r="AL199" i="4"/>
  <c r="AM199" i="4"/>
  <c r="AN199" i="4"/>
  <c r="AO199" i="4"/>
  <c r="AP199" i="4"/>
  <c r="AQ199" i="4"/>
  <c r="AR199" i="4"/>
  <c r="AS199" i="4"/>
  <c r="AT199" i="4"/>
  <c r="AU199" i="4"/>
  <c r="AV199" i="4"/>
  <c r="AW199" i="4"/>
  <c r="AX199" i="4"/>
  <c r="AY199" i="4"/>
  <c r="AZ199" i="4"/>
  <c r="BA199" i="4"/>
  <c r="BB199" i="4"/>
  <c r="BC199" i="4"/>
  <c r="BD199" i="4"/>
  <c r="BE199" i="4"/>
  <c r="BF199" i="4"/>
  <c r="BG199" i="4"/>
  <c r="BH199" i="4"/>
  <c r="BI199" i="4"/>
  <c r="BJ199" i="4"/>
  <c r="BK199" i="4"/>
  <c r="BL199" i="4"/>
  <c r="BM199" i="4"/>
  <c r="BN199" i="4"/>
  <c r="BO199" i="4"/>
  <c r="BP199" i="4"/>
  <c r="BQ199" i="4"/>
  <c r="BR199" i="4"/>
  <c r="BS199" i="4"/>
  <c r="BT199" i="4"/>
  <c r="BU199" i="4"/>
  <c r="BV199" i="4"/>
  <c r="BW199" i="4"/>
  <c r="BX199" i="4"/>
  <c r="BY199" i="4"/>
  <c r="BZ199" i="4"/>
  <c r="CA199" i="4"/>
  <c r="CB199" i="4"/>
  <c r="CC199" i="4"/>
  <c r="CD199" i="4"/>
  <c r="CE199" i="4"/>
  <c r="CF199" i="4"/>
  <c r="CG199" i="4"/>
  <c r="CH199" i="4"/>
  <c r="CI199" i="4"/>
  <c r="P200" i="4"/>
  <c r="Q200" i="4"/>
  <c r="R200" i="4"/>
  <c r="S200" i="4"/>
  <c r="T200" i="4"/>
  <c r="U200" i="4"/>
  <c r="V200" i="4"/>
  <c r="W200" i="4"/>
  <c r="X200" i="4"/>
  <c r="Y200" i="4"/>
  <c r="Z200" i="4"/>
  <c r="AA200" i="4"/>
  <c r="AB200" i="4"/>
  <c r="AC200" i="4"/>
  <c r="AD200" i="4"/>
  <c r="AE200" i="4"/>
  <c r="AF200" i="4"/>
  <c r="AG200" i="4"/>
  <c r="AH200" i="4"/>
  <c r="AI200" i="4"/>
  <c r="AJ200" i="4"/>
  <c r="AK200" i="4"/>
  <c r="AL200" i="4"/>
  <c r="AM200" i="4"/>
  <c r="AN200" i="4"/>
  <c r="AO200" i="4"/>
  <c r="AP200" i="4"/>
  <c r="AQ200" i="4"/>
  <c r="AR200" i="4"/>
  <c r="AS200" i="4"/>
  <c r="AT200" i="4"/>
  <c r="AU200" i="4"/>
  <c r="AV200" i="4"/>
  <c r="AW200" i="4"/>
  <c r="AX200" i="4"/>
  <c r="AY200" i="4"/>
  <c r="AZ200" i="4"/>
  <c r="BA200" i="4"/>
  <c r="BB200" i="4"/>
  <c r="BC200" i="4"/>
  <c r="BD200" i="4"/>
  <c r="BE200" i="4"/>
  <c r="BF200" i="4"/>
  <c r="BG200" i="4"/>
  <c r="BH200" i="4"/>
  <c r="BI200" i="4"/>
  <c r="BJ200" i="4"/>
  <c r="BK200" i="4"/>
  <c r="BL200" i="4"/>
  <c r="BM200" i="4"/>
  <c r="BN200" i="4"/>
  <c r="BO200" i="4"/>
  <c r="BP200" i="4"/>
  <c r="BQ200" i="4"/>
  <c r="BR200" i="4"/>
  <c r="BS200" i="4"/>
  <c r="BT200" i="4"/>
  <c r="BU200" i="4"/>
  <c r="BV200" i="4"/>
  <c r="BW200" i="4"/>
  <c r="BX200" i="4"/>
  <c r="BY200" i="4"/>
  <c r="BZ200" i="4"/>
  <c r="CA200" i="4"/>
  <c r="CB200" i="4"/>
  <c r="CC200" i="4"/>
  <c r="CD200" i="4"/>
  <c r="CE200" i="4"/>
  <c r="CF200" i="4"/>
  <c r="CG200" i="4"/>
  <c r="CH200" i="4"/>
  <c r="CI200" i="4"/>
  <c r="P201" i="4"/>
  <c r="Q201" i="4"/>
  <c r="R201" i="4"/>
  <c r="S201" i="4"/>
  <c r="T201" i="4"/>
  <c r="U201" i="4"/>
  <c r="V201" i="4"/>
  <c r="W201" i="4"/>
  <c r="X201" i="4"/>
  <c r="Y201" i="4"/>
  <c r="Z201" i="4"/>
  <c r="AA201" i="4"/>
  <c r="AB201" i="4"/>
  <c r="AC201" i="4"/>
  <c r="AD201" i="4"/>
  <c r="AE201" i="4"/>
  <c r="AF201" i="4"/>
  <c r="AG201" i="4"/>
  <c r="AH201" i="4"/>
  <c r="AI201" i="4"/>
  <c r="AJ201" i="4"/>
  <c r="AK201" i="4"/>
  <c r="AL201" i="4"/>
  <c r="AM201" i="4"/>
  <c r="AN201" i="4"/>
  <c r="AO201" i="4"/>
  <c r="AP201" i="4"/>
  <c r="AQ201" i="4"/>
  <c r="AR201" i="4"/>
  <c r="AS201" i="4"/>
  <c r="AT201" i="4"/>
  <c r="AU201" i="4"/>
  <c r="AV201" i="4"/>
  <c r="AW201" i="4"/>
  <c r="AX201" i="4"/>
  <c r="AY201" i="4"/>
  <c r="AZ201" i="4"/>
  <c r="BA201" i="4"/>
  <c r="BB201" i="4"/>
  <c r="BC201" i="4"/>
  <c r="BD201" i="4"/>
  <c r="BE201" i="4"/>
  <c r="BF201" i="4"/>
  <c r="BG201" i="4"/>
  <c r="BH201" i="4"/>
  <c r="BI201" i="4"/>
  <c r="BJ201" i="4"/>
  <c r="BK201" i="4"/>
  <c r="BL201" i="4"/>
  <c r="BM201" i="4"/>
  <c r="BN201" i="4"/>
  <c r="BO201" i="4"/>
  <c r="BP201" i="4"/>
  <c r="BQ201" i="4"/>
  <c r="BR201" i="4"/>
  <c r="BS201" i="4"/>
  <c r="BT201" i="4"/>
  <c r="BU201" i="4"/>
  <c r="BV201" i="4"/>
  <c r="BW201" i="4"/>
  <c r="BX201" i="4"/>
  <c r="BY201" i="4"/>
  <c r="BZ201" i="4"/>
  <c r="CA201" i="4"/>
  <c r="CB201" i="4"/>
  <c r="CC201" i="4"/>
  <c r="CD201" i="4"/>
  <c r="CE201" i="4"/>
  <c r="CF201" i="4"/>
  <c r="CG201" i="4"/>
  <c r="CH201" i="4"/>
  <c r="CI201" i="4"/>
  <c r="P202" i="4"/>
  <c r="Q202" i="4"/>
  <c r="R202" i="4"/>
  <c r="S202" i="4"/>
  <c r="T202" i="4"/>
  <c r="U202" i="4"/>
  <c r="V202" i="4"/>
  <c r="W202" i="4"/>
  <c r="X202" i="4"/>
  <c r="Y202" i="4"/>
  <c r="Z202" i="4"/>
  <c r="AA202" i="4"/>
  <c r="AB202" i="4"/>
  <c r="AC202" i="4"/>
  <c r="AD202" i="4"/>
  <c r="AE202" i="4"/>
  <c r="AF202" i="4"/>
  <c r="AG202" i="4"/>
  <c r="AH202" i="4"/>
  <c r="AI202" i="4"/>
  <c r="AJ202" i="4"/>
  <c r="AK202" i="4"/>
  <c r="AL202" i="4"/>
  <c r="AM202" i="4"/>
  <c r="AN202" i="4"/>
  <c r="AO202" i="4"/>
  <c r="AP202" i="4"/>
  <c r="AQ202" i="4"/>
  <c r="AR202" i="4"/>
  <c r="AS202" i="4"/>
  <c r="AT202" i="4"/>
  <c r="AU202" i="4"/>
  <c r="AV202" i="4"/>
  <c r="AW202" i="4"/>
  <c r="AX202" i="4"/>
  <c r="AY202" i="4"/>
  <c r="AZ202" i="4"/>
  <c r="BA202" i="4"/>
  <c r="BB202" i="4"/>
  <c r="BC202" i="4"/>
  <c r="BD202" i="4"/>
  <c r="BE202" i="4"/>
  <c r="BF202" i="4"/>
  <c r="BG202" i="4"/>
  <c r="BH202" i="4"/>
  <c r="BI202" i="4"/>
  <c r="BJ202" i="4"/>
  <c r="BK202" i="4"/>
  <c r="BL202" i="4"/>
  <c r="BM202" i="4"/>
  <c r="BN202" i="4"/>
  <c r="BO202" i="4"/>
  <c r="BP202" i="4"/>
  <c r="BQ202" i="4"/>
  <c r="BR202" i="4"/>
  <c r="BS202" i="4"/>
  <c r="BT202" i="4"/>
  <c r="BU202" i="4"/>
  <c r="BV202" i="4"/>
  <c r="BW202" i="4"/>
  <c r="BX202" i="4"/>
  <c r="BY202" i="4"/>
  <c r="BZ202" i="4"/>
  <c r="CA202" i="4"/>
  <c r="CB202" i="4"/>
  <c r="CC202" i="4"/>
  <c r="CD202" i="4"/>
  <c r="CE202" i="4"/>
  <c r="CF202" i="4"/>
  <c r="CG202" i="4"/>
  <c r="CH202" i="4"/>
  <c r="CI202" i="4"/>
  <c r="P203" i="4"/>
  <c r="Q203" i="4"/>
  <c r="R203" i="4"/>
  <c r="S203" i="4"/>
  <c r="T203" i="4"/>
  <c r="U203" i="4"/>
  <c r="V203" i="4"/>
  <c r="W203" i="4"/>
  <c r="X203" i="4"/>
  <c r="Y203" i="4"/>
  <c r="Z203" i="4"/>
  <c r="AA203" i="4"/>
  <c r="AB203" i="4"/>
  <c r="AC203" i="4"/>
  <c r="AD203" i="4"/>
  <c r="AE203" i="4"/>
  <c r="AF203" i="4"/>
  <c r="AG203" i="4"/>
  <c r="AH203" i="4"/>
  <c r="AI203" i="4"/>
  <c r="AJ203" i="4"/>
  <c r="AK203" i="4"/>
  <c r="AL203" i="4"/>
  <c r="AM203" i="4"/>
  <c r="AN203" i="4"/>
  <c r="AO203" i="4"/>
  <c r="AP203" i="4"/>
  <c r="AQ203" i="4"/>
  <c r="AR203" i="4"/>
  <c r="AS203" i="4"/>
  <c r="AT203" i="4"/>
  <c r="AU203" i="4"/>
  <c r="AV203" i="4"/>
  <c r="AW203" i="4"/>
  <c r="AX203" i="4"/>
  <c r="AY203" i="4"/>
  <c r="AZ203" i="4"/>
  <c r="BA203" i="4"/>
  <c r="BB203" i="4"/>
  <c r="BC203" i="4"/>
  <c r="BD203" i="4"/>
  <c r="BE203" i="4"/>
  <c r="BF203" i="4"/>
  <c r="BG203" i="4"/>
  <c r="BH203" i="4"/>
  <c r="BI203" i="4"/>
  <c r="BJ203" i="4"/>
  <c r="BK203" i="4"/>
  <c r="BL203" i="4"/>
  <c r="BM203" i="4"/>
  <c r="BN203" i="4"/>
  <c r="BO203" i="4"/>
  <c r="BP203" i="4"/>
  <c r="BQ203" i="4"/>
  <c r="BR203" i="4"/>
  <c r="BS203" i="4"/>
  <c r="BT203" i="4"/>
  <c r="BU203" i="4"/>
  <c r="BV203" i="4"/>
  <c r="BW203" i="4"/>
  <c r="BX203" i="4"/>
  <c r="BY203" i="4"/>
  <c r="BZ203" i="4"/>
  <c r="CA203" i="4"/>
  <c r="CB203" i="4"/>
  <c r="CC203" i="4"/>
  <c r="CD203" i="4"/>
  <c r="CE203" i="4"/>
  <c r="CF203" i="4"/>
  <c r="CG203" i="4"/>
  <c r="CH203" i="4"/>
  <c r="CI203" i="4"/>
  <c r="P204" i="4"/>
  <c r="Q204" i="4"/>
  <c r="R204" i="4"/>
  <c r="S204" i="4"/>
  <c r="T204" i="4"/>
  <c r="U204" i="4"/>
  <c r="V204" i="4"/>
  <c r="W204" i="4"/>
  <c r="X204" i="4"/>
  <c r="Y204" i="4"/>
  <c r="Z204" i="4"/>
  <c r="AA204" i="4"/>
  <c r="AB204" i="4"/>
  <c r="AC204" i="4"/>
  <c r="AD204" i="4"/>
  <c r="AE204" i="4"/>
  <c r="AF204" i="4"/>
  <c r="AG204" i="4"/>
  <c r="AH204" i="4"/>
  <c r="AI204" i="4"/>
  <c r="AJ204" i="4"/>
  <c r="AK204" i="4"/>
  <c r="AL204" i="4"/>
  <c r="AM204" i="4"/>
  <c r="AN204" i="4"/>
  <c r="AO204" i="4"/>
  <c r="AP204" i="4"/>
  <c r="AQ204" i="4"/>
  <c r="AR204" i="4"/>
  <c r="AS204" i="4"/>
  <c r="AT204" i="4"/>
  <c r="AU204" i="4"/>
  <c r="AV204" i="4"/>
  <c r="AW204" i="4"/>
  <c r="AX204" i="4"/>
  <c r="AY204" i="4"/>
  <c r="AZ204" i="4"/>
  <c r="BA204" i="4"/>
  <c r="BB204" i="4"/>
  <c r="BC204" i="4"/>
  <c r="BD204" i="4"/>
  <c r="BE204" i="4"/>
  <c r="BF204" i="4"/>
  <c r="BG204" i="4"/>
  <c r="BH204" i="4"/>
  <c r="BI204" i="4"/>
  <c r="BJ204" i="4"/>
  <c r="BK204" i="4"/>
  <c r="BL204" i="4"/>
  <c r="BM204" i="4"/>
  <c r="BN204" i="4"/>
  <c r="BO204" i="4"/>
  <c r="BP204" i="4"/>
  <c r="BQ204" i="4"/>
  <c r="BR204" i="4"/>
  <c r="BS204" i="4"/>
  <c r="BT204" i="4"/>
  <c r="BU204" i="4"/>
  <c r="BV204" i="4"/>
  <c r="BW204" i="4"/>
  <c r="BX204" i="4"/>
  <c r="BY204" i="4"/>
  <c r="BZ204" i="4"/>
  <c r="CA204" i="4"/>
  <c r="CB204" i="4"/>
  <c r="CC204" i="4"/>
  <c r="CD204" i="4"/>
  <c r="CE204" i="4"/>
  <c r="CF204" i="4"/>
  <c r="CG204" i="4"/>
  <c r="CH204" i="4"/>
  <c r="CI204" i="4"/>
  <c r="P205" i="4"/>
  <c r="Q205" i="4"/>
  <c r="R205" i="4"/>
  <c r="S205" i="4"/>
  <c r="T205" i="4"/>
  <c r="U205" i="4"/>
  <c r="V205" i="4"/>
  <c r="W205" i="4"/>
  <c r="X205" i="4"/>
  <c r="Y205" i="4"/>
  <c r="Z205" i="4"/>
  <c r="AA205" i="4"/>
  <c r="AB205" i="4"/>
  <c r="AC205" i="4"/>
  <c r="AD205" i="4"/>
  <c r="AE205" i="4"/>
  <c r="AF205" i="4"/>
  <c r="AG205" i="4"/>
  <c r="AH205" i="4"/>
  <c r="AI205" i="4"/>
  <c r="AJ205" i="4"/>
  <c r="AK205" i="4"/>
  <c r="AL205" i="4"/>
  <c r="AM205" i="4"/>
  <c r="AN205" i="4"/>
  <c r="AO205" i="4"/>
  <c r="AP205" i="4"/>
  <c r="AQ205" i="4"/>
  <c r="AR205" i="4"/>
  <c r="AS205" i="4"/>
  <c r="AT205" i="4"/>
  <c r="AU205" i="4"/>
  <c r="AV205" i="4"/>
  <c r="AW205" i="4"/>
  <c r="AX205" i="4"/>
  <c r="AY205" i="4"/>
  <c r="AZ205" i="4"/>
  <c r="BA205" i="4"/>
  <c r="BB205" i="4"/>
  <c r="BC205" i="4"/>
  <c r="BD205" i="4"/>
  <c r="BE205" i="4"/>
  <c r="BF205" i="4"/>
  <c r="BG205" i="4"/>
  <c r="BH205" i="4"/>
  <c r="BI205" i="4"/>
  <c r="BJ205" i="4"/>
  <c r="BK205" i="4"/>
  <c r="BL205" i="4"/>
  <c r="BM205" i="4"/>
  <c r="BN205" i="4"/>
  <c r="BO205" i="4"/>
  <c r="BP205" i="4"/>
  <c r="BQ205" i="4"/>
  <c r="BR205" i="4"/>
  <c r="BS205" i="4"/>
  <c r="BT205" i="4"/>
  <c r="BU205" i="4"/>
  <c r="BV205" i="4"/>
  <c r="BW205" i="4"/>
  <c r="BX205" i="4"/>
  <c r="BY205" i="4"/>
  <c r="BZ205" i="4"/>
  <c r="CA205" i="4"/>
  <c r="CB205" i="4"/>
  <c r="CC205" i="4"/>
  <c r="CD205" i="4"/>
  <c r="CE205" i="4"/>
  <c r="CF205" i="4"/>
  <c r="CG205" i="4"/>
  <c r="CH205" i="4"/>
  <c r="CI205" i="4"/>
  <c r="P206" i="4"/>
  <c r="Q206" i="4"/>
  <c r="R206" i="4"/>
  <c r="S206" i="4"/>
  <c r="T206" i="4"/>
  <c r="U206" i="4"/>
  <c r="V206" i="4"/>
  <c r="W206" i="4"/>
  <c r="X206" i="4"/>
  <c r="Y206" i="4"/>
  <c r="Z206" i="4"/>
  <c r="AA206" i="4"/>
  <c r="AB206" i="4"/>
  <c r="AC206" i="4"/>
  <c r="AD206" i="4"/>
  <c r="AE206" i="4"/>
  <c r="AF206" i="4"/>
  <c r="AG206" i="4"/>
  <c r="AH206" i="4"/>
  <c r="AI206" i="4"/>
  <c r="AJ206" i="4"/>
  <c r="AK206" i="4"/>
  <c r="AL206" i="4"/>
  <c r="AM206" i="4"/>
  <c r="AN206" i="4"/>
  <c r="AO206" i="4"/>
  <c r="AP206" i="4"/>
  <c r="AQ206" i="4"/>
  <c r="AR206" i="4"/>
  <c r="AS206" i="4"/>
  <c r="AT206" i="4"/>
  <c r="AU206" i="4"/>
  <c r="AV206" i="4"/>
  <c r="AW206" i="4"/>
  <c r="AX206" i="4"/>
  <c r="AY206" i="4"/>
  <c r="AZ206" i="4"/>
  <c r="BA206" i="4"/>
  <c r="BB206" i="4"/>
  <c r="BC206" i="4"/>
  <c r="BD206" i="4"/>
  <c r="BE206" i="4"/>
  <c r="BF206" i="4"/>
  <c r="BG206" i="4"/>
  <c r="BH206" i="4"/>
  <c r="BI206" i="4"/>
  <c r="BJ206" i="4"/>
  <c r="BK206" i="4"/>
  <c r="BL206" i="4"/>
  <c r="BM206" i="4"/>
  <c r="BN206" i="4"/>
  <c r="BO206" i="4"/>
  <c r="BP206" i="4"/>
  <c r="BQ206" i="4"/>
  <c r="BR206" i="4"/>
  <c r="BS206" i="4"/>
  <c r="BT206" i="4"/>
  <c r="BU206" i="4"/>
  <c r="BV206" i="4"/>
  <c r="BW206" i="4"/>
  <c r="BX206" i="4"/>
  <c r="BY206" i="4"/>
  <c r="BZ206" i="4"/>
  <c r="CA206" i="4"/>
  <c r="CB206" i="4"/>
  <c r="CC206" i="4"/>
  <c r="CD206" i="4"/>
  <c r="CE206" i="4"/>
  <c r="CF206" i="4"/>
  <c r="CG206" i="4"/>
  <c r="CH206" i="4"/>
  <c r="CI206" i="4"/>
  <c r="P207" i="4"/>
  <c r="Q207" i="4"/>
  <c r="R207" i="4"/>
  <c r="S207" i="4"/>
  <c r="T207" i="4"/>
  <c r="U207" i="4"/>
  <c r="V207" i="4"/>
  <c r="W207" i="4"/>
  <c r="X207" i="4"/>
  <c r="Y207" i="4"/>
  <c r="Z207" i="4"/>
  <c r="AA207" i="4"/>
  <c r="AB207" i="4"/>
  <c r="AC207" i="4"/>
  <c r="AD207" i="4"/>
  <c r="AE207" i="4"/>
  <c r="AF207" i="4"/>
  <c r="AG207" i="4"/>
  <c r="AH207" i="4"/>
  <c r="AI207" i="4"/>
  <c r="AJ207" i="4"/>
  <c r="AK207" i="4"/>
  <c r="AL207" i="4"/>
  <c r="AM207" i="4"/>
  <c r="AN207" i="4"/>
  <c r="AO207" i="4"/>
  <c r="AP207" i="4"/>
  <c r="AQ207" i="4"/>
  <c r="AR207" i="4"/>
  <c r="AS207" i="4"/>
  <c r="AT207" i="4"/>
  <c r="AU207" i="4"/>
  <c r="AV207" i="4"/>
  <c r="AW207" i="4"/>
  <c r="AX207" i="4"/>
  <c r="AY207" i="4"/>
  <c r="AZ207" i="4"/>
  <c r="BA207" i="4"/>
  <c r="BB207" i="4"/>
  <c r="BC207" i="4"/>
  <c r="BD207" i="4"/>
  <c r="BE207" i="4"/>
  <c r="BF207" i="4"/>
  <c r="BG207" i="4"/>
  <c r="BH207" i="4"/>
  <c r="BI207" i="4"/>
  <c r="BJ207" i="4"/>
  <c r="BK207" i="4"/>
  <c r="BL207" i="4"/>
  <c r="BM207" i="4"/>
  <c r="BN207" i="4"/>
  <c r="BO207" i="4"/>
  <c r="BP207" i="4"/>
  <c r="BQ207" i="4"/>
  <c r="BR207" i="4"/>
  <c r="BS207" i="4"/>
  <c r="BT207" i="4"/>
  <c r="BU207" i="4"/>
  <c r="BV207" i="4"/>
  <c r="BW207" i="4"/>
  <c r="BX207" i="4"/>
  <c r="BY207" i="4"/>
  <c r="BZ207" i="4"/>
  <c r="CA207" i="4"/>
  <c r="CB207" i="4"/>
  <c r="CC207" i="4"/>
  <c r="CD207" i="4"/>
  <c r="CE207" i="4"/>
  <c r="CF207" i="4"/>
  <c r="CG207" i="4"/>
  <c r="CH207" i="4"/>
  <c r="CI207" i="4"/>
  <c r="P208" i="4"/>
  <c r="Q208" i="4"/>
  <c r="R208" i="4"/>
  <c r="S208" i="4"/>
  <c r="T208" i="4"/>
  <c r="U208" i="4"/>
  <c r="V208" i="4"/>
  <c r="W208" i="4"/>
  <c r="X208" i="4"/>
  <c r="Y208" i="4"/>
  <c r="Z208" i="4"/>
  <c r="AA208" i="4"/>
  <c r="AB208" i="4"/>
  <c r="AC208" i="4"/>
  <c r="AD208" i="4"/>
  <c r="AE208" i="4"/>
  <c r="AF208" i="4"/>
  <c r="AG208" i="4"/>
  <c r="AH208" i="4"/>
  <c r="AI208" i="4"/>
  <c r="AJ208" i="4"/>
  <c r="AK208" i="4"/>
  <c r="AL208" i="4"/>
  <c r="AM208" i="4"/>
  <c r="AN208" i="4"/>
  <c r="AO208" i="4"/>
  <c r="AP208" i="4"/>
  <c r="AQ208" i="4"/>
  <c r="AR208" i="4"/>
  <c r="AS208" i="4"/>
  <c r="AT208" i="4"/>
  <c r="AU208" i="4"/>
  <c r="AV208" i="4"/>
  <c r="AW208" i="4"/>
  <c r="AX208" i="4"/>
  <c r="AY208" i="4"/>
  <c r="AZ208" i="4"/>
  <c r="BA208" i="4"/>
  <c r="BB208" i="4"/>
  <c r="BC208" i="4"/>
  <c r="BD208" i="4"/>
  <c r="BE208" i="4"/>
  <c r="BF208" i="4"/>
  <c r="BG208" i="4"/>
  <c r="BH208" i="4"/>
  <c r="BI208" i="4"/>
  <c r="BJ208" i="4"/>
  <c r="BK208" i="4"/>
  <c r="BL208" i="4"/>
  <c r="BM208" i="4"/>
  <c r="BN208" i="4"/>
  <c r="BO208" i="4"/>
  <c r="BP208" i="4"/>
  <c r="BQ208" i="4"/>
  <c r="BR208" i="4"/>
  <c r="BS208" i="4"/>
  <c r="BT208" i="4"/>
  <c r="BU208" i="4"/>
  <c r="BV208" i="4"/>
  <c r="BW208" i="4"/>
  <c r="BX208" i="4"/>
  <c r="BY208" i="4"/>
  <c r="BZ208" i="4"/>
  <c r="CA208" i="4"/>
  <c r="CB208" i="4"/>
  <c r="CC208" i="4"/>
  <c r="CD208" i="4"/>
  <c r="CE208" i="4"/>
  <c r="CF208" i="4"/>
  <c r="CG208" i="4"/>
  <c r="CH208" i="4"/>
  <c r="CI208" i="4"/>
  <c r="P209" i="4"/>
  <c r="Q209" i="4"/>
  <c r="R209" i="4"/>
  <c r="S209" i="4"/>
  <c r="T209" i="4"/>
  <c r="U209" i="4"/>
  <c r="V209" i="4"/>
  <c r="W209" i="4"/>
  <c r="X209" i="4"/>
  <c r="Y209" i="4"/>
  <c r="Z209" i="4"/>
  <c r="AA209" i="4"/>
  <c r="AB209" i="4"/>
  <c r="AC209" i="4"/>
  <c r="AD209" i="4"/>
  <c r="AE209" i="4"/>
  <c r="AF209" i="4"/>
  <c r="AG209" i="4"/>
  <c r="AH209" i="4"/>
  <c r="AI209" i="4"/>
  <c r="AJ209" i="4"/>
  <c r="AK209" i="4"/>
  <c r="AL209" i="4"/>
  <c r="AM209" i="4"/>
  <c r="AN209" i="4"/>
  <c r="AO209" i="4"/>
  <c r="AP209" i="4"/>
  <c r="AQ209" i="4"/>
  <c r="AR209" i="4"/>
  <c r="AS209" i="4"/>
  <c r="AT209" i="4"/>
  <c r="AU209" i="4"/>
  <c r="AV209" i="4"/>
  <c r="AW209" i="4"/>
  <c r="AX209" i="4"/>
  <c r="AY209" i="4"/>
  <c r="AZ209" i="4"/>
  <c r="BA209" i="4"/>
  <c r="BB209" i="4"/>
  <c r="BC209" i="4"/>
  <c r="BD209" i="4"/>
  <c r="BE209" i="4"/>
  <c r="BF209" i="4"/>
  <c r="BG209" i="4"/>
  <c r="BH209" i="4"/>
  <c r="BI209" i="4"/>
  <c r="BJ209" i="4"/>
  <c r="BK209" i="4"/>
  <c r="BL209" i="4"/>
  <c r="BM209" i="4"/>
  <c r="BN209" i="4"/>
  <c r="BO209" i="4"/>
  <c r="BP209" i="4"/>
  <c r="BQ209" i="4"/>
  <c r="BR209" i="4"/>
  <c r="BS209" i="4"/>
  <c r="BT209" i="4"/>
  <c r="BU209" i="4"/>
  <c r="BV209" i="4"/>
  <c r="BW209" i="4"/>
  <c r="BX209" i="4"/>
  <c r="BY209" i="4"/>
  <c r="BZ209" i="4"/>
  <c r="CA209" i="4"/>
  <c r="CB209" i="4"/>
  <c r="CC209" i="4"/>
  <c r="CD209" i="4"/>
  <c r="CE209" i="4"/>
  <c r="CF209" i="4"/>
  <c r="CG209" i="4"/>
  <c r="CH209" i="4"/>
  <c r="CI209" i="4"/>
  <c r="P210" i="4"/>
  <c r="Q210" i="4"/>
  <c r="R210" i="4"/>
  <c r="S210" i="4"/>
  <c r="T210" i="4"/>
  <c r="U210" i="4"/>
  <c r="V210" i="4"/>
  <c r="W210" i="4"/>
  <c r="X210" i="4"/>
  <c r="Y210" i="4"/>
  <c r="Z210" i="4"/>
  <c r="AA210" i="4"/>
  <c r="AB210" i="4"/>
  <c r="AC210" i="4"/>
  <c r="AD210" i="4"/>
  <c r="AE210" i="4"/>
  <c r="AF210" i="4"/>
  <c r="AG210" i="4"/>
  <c r="AH210" i="4"/>
  <c r="AI210" i="4"/>
  <c r="AJ210" i="4"/>
  <c r="AK210" i="4"/>
  <c r="AL210" i="4"/>
  <c r="AM210" i="4"/>
  <c r="AN210" i="4"/>
  <c r="AO210" i="4"/>
  <c r="AP210" i="4"/>
  <c r="AQ210" i="4"/>
  <c r="AR210" i="4"/>
  <c r="AS210" i="4"/>
  <c r="AT210" i="4"/>
  <c r="AU210" i="4"/>
  <c r="AV210" i="4"/>
  <c r="AW210" i="4"/>
  <c r="AX210" i="4"/>
  <c r="AY210" i="4"/>
  <c r="AZ210" i="4"/>
  <c r="BA210" i="4"/>
  <c r="BB210" i="4"/>
  <c r="BC210" i="4"/>
  <c r="BD210" i="4"/>
  <c r="BE210" i="4"/>
  <c r="BF210" i="4"/>
  <c r="BG210" i="4"/>
  <c r="BH210" i="4"/>
  <c r="BI210" i="4"/>
  <c r="BJ210" i="4"/>
  <c r="BK210" i="4"/>
  <c r="BL210" i="4"/>
  <c r="BM210" i="4"/>
  <c r="BN210" i="4"/>
  <c r="BO210" i="4"/>
  <c r="BP210" i="4"/>
  <c r="BQ210" i="4"/>
  <c r="BR210" i="4"/>
  <c r="BS210" i="4"/>
  <c r="BT210" i="4"/>
  <c r="BU210" i="4"/>
  <c r="BV210" i="4"/>
  <c r="BW210" i="4"/>
  <c r="BX210" i="4"/>
  <c r="BY210" i="4"/>
  <c r="BZ210" i="4"/>
  <c r="CA210" i="4"/>
  <c r="CB210" i="4"/>
  <c r="CC210" i="4"/>
  <c r="CD210" i="4"/>
  <c r="CE210" i="4"/>
  <c r="CF210" i="4"/>
  <c r="CG210" i="4"/>
  <c r="CH210" i="4"/>
  <c r="CI210" i="4"/>
  <c r="P211" i="4"/>
  <c r="Q211" i="4"/>
  <c r="R211" i="4"/>
  <c r="S211" i="4"/>
  <c r="T211" i="4"/>
  <c r="U211" i="4"/>
  <c r="V211" i="4"/>
  <c r="W211" i="4"/>
  <c r="X211" i="4"/>
  <c r="Y211" i="4"/>
  <c r="Z211" i="4"/>
  <c r="AA211" i="4"/>
  <c r="AB211" i="4"/>
  <c r="AC211" i="4"/>
  <c r="AD211" i="4"/>
  <c r="AE211" i="4"/>
  <c r="AF211" i="4"/>
  <c r="AG211" i="4"/>
  <c r="AH211" i="4"/>
  <c r="AI211" i="4"/>
  <c r="AJ211" i="4"/>
  <c r="AK211" i="4"/>
  <c r="AL211" i="4"/>
  <c r="AM211" i="4"/>
  <c r="AN211" i="4"/>
  <c r="AO211" i="4"/>
  <c r="AP211" i="4"/>
  <c r="AQ211" i="4"/>
  <c r="AR211" i="4"/>
  <c r="AS211" i="4"/>
  <c r="AT211" i="4"/>
  <c r="AU211" i="4"/>
  <c r="AV211" i="4"/>
  <c r="AW211" i="4"/>
  <c r="AX211" i="4"/>
  <c r="AY211" i="4"/>
  <c r="AZ211" i="4"/>
  <c r="BA211" i="4"/>
  <c r="BB211" i="4"/>
  <c r="BC211" i="4"/>
  <c r="BD211" i="4"/>
  <c r="BE211" i="4"/>
  <c r="BF211" i="4"/>
  <c r="BG211" i="4"/>
  <c r="BH211" i="4"/>
  <c r="BI211" i="4"/>
  <c r="BJ211" i="4"/>
  <c r="BK211" i="4"/>
  <c r="BL211" i="4"/>
  <c r="BM211" i="4"/>
  <c r="BN211" i="4"/>
  <c r="BO211" i="4"/>
  <c r="BP211" i="4"/>
  <c r="BQ211" i="4"/>
  <c r="BR211" i="4"/>
  <c r="BS211" i="4"/>
  <c r="BT211" i="4"/>
  <c r="BU211" i="4"/>
  <c r="BV211" i="4"/>
  <c r="BW211" i="4"/>
  <c r="BX211" i="4"/>
  <c r="BY211" i="4"/>
  <c r="BZ211" i="4"/>
  <c r="CA211" i="4"/>
  <c r="CB211" i="4"/>
  <c r="CC211" i="4"/>
  <c r="CD211" i="4"/>
  <c r="CE211" i="4"/>
  <c r="CF211" i="4"/>
  <c r="CG211" i="4"/>
  <c r="CH211" i="4"/>
  <c r="CI211" i="4"/>
  <c r="P212" i="4"/>
  <c r="Q212" i="4"/>
  <c r="R212" i="4"/>
  <c r="S212" i="4"/>
  <c r="T212" i="4"/>
  <c r="U212" i="4"/>
  <c r="V212" i="4"/>
  <c r="W212" i="4"/>
  <c r="X212" i="4"/>
  <c r="Y212" i="4"/>
  <c r="Z212" i="4"/>
  <c r="AA212" i="4"/>
  <c r="AB212" i="4"/>
  <c r="AC212" i="4"/>
  <c r="AD212" i="4"/>
  <c r="AE212" i="4"/>
  <c r="AF212" i="4"/>
  <c r="AG212" i="4"/>
  <c r="AH212" i="4"/>
  <c r="AI212" i="4"/>
  <c r="AJ212" i="4"/>
  <c r="AK212" i="4"/>
  <c r="AL212" i="4"/>
  <c r="AM212" i="4"/>
  <c r="AN212" i="4"/>
  <c r="AO212" i="4"/>
  <c r="AP212" i="4"/>
  <c r="AQ212" i="4"/>
  <c r="AR212" i="4"/>
  <c r="AS212" i="4"/>
  <c r="AT212" i="4"/>
  <c r="AU212" i="4"/>
  <c r="AV212" i="4"/>
  <c r="AW212" i="4"/>
  <c r="AX212" i="4"/>
  <c r="AY212" i="4"/>
  <c r="AZ212" i="4"/>
  <c r="BA212" i="4"/>
  <c r="BB212" i="4"/>
  <c r="BC212" i="4"/>
  <c r="BD212" i="4"/>
  <c r="BE212" i="4"/>
  <c r="BF212" i="4"/>
  <c r="BG212" i="4"/>
  <c r="BH212" i="4"/>
  <c r="BI212" i="4"/>
  <c r="BJ212" i="4"/>
  <c r="BK212" i="4"/>
  <c r="BL212" i="4"/>
  <c r="BM212" i="4"/>
  <c r="BN212" i="4"/>
  <c r="BO212" i="4"/>
  <c r="BP212" i="4"/>
  <c r="BQ212" i="4"/>
  <c r="BR212" i="4"/>
  <c r="BS212" i="4"/>
  <c r="BT212" i="4"/>
  <c r="BU212" i="4"/>
  <c r="BV212" i="4"/>
  <c r="BW212" i="4"/>
  <c r="BX212" i="4"/>
  <c r="BY212" i="4"/>
  <c r="BZ212" i="4"/>
  <c r="CA212" i="4"/>
  <c r="CB212" i="4"/>
  <c r="CC212" i="4"/>
  <c r="CD212" i="4"/>
  <c r="CE212" i="4"/>
  <c r="CF212" i="4"/>
  <c r="CG212" i="4"/>
  <c r="CH212" i="4"/>
  <c r="CI212" i="4"/>
  <c r="P213" i="4"/>
  <c r="Q213" i="4"/>
  <c r="R213" i="4"/>
  <c r="S213" i="4"/>
  <c r="T213" i="4"/>
  <c r="U213" i="4"/>
  <c r="V213" i="4"/>
  <c r="W213" i="4"/>
  <c r="X213" i="4"/>
  <c r="Y213" i="4"/>
  <c r="Z213" i="4"/>
  <c r="AA213" i="4"/>
  <c r="AB213" i="4"/>
  <c r="AC213" i="4"/>
  <c r="AD213" i="4"/>
  <c r="AE213" i="4"/>
  <c r="AF213" i="4"/>
  <c r="AG213" i="4"/>
  <c r="AH213" i="4"/>
  <c r="AI213" i="4"/>
  <c r="AJ213" i="4"/>
  <c r="AK213" i="4"/>
  <c r="AL213" i="4"/>
  <c r="AM213" i="4"/>
  <c r="AN213" i="4"/>
  <c r="AO213" i="4"/>
  <c r="AP213" i="4"/>
  <c r="AQ213" i="4"/>
  <c r="AR213" i="4"/>
  <c r="AS213" i="4"/>
  <c r="AT213" i="4"/>
  <c r="AU213" i="4"/>
  <c r="AV213" i="4"/>
  <c r="AW213" i="4"/>
  <c r="AX213" i="4"/>
  <c r="AY213" i="4"/>
  <c r="AZ213" i="4"/>
  <c r="BA213" i="4"/>
  <c r="BB213" i="4"/>
  <c r="BC213" i="4"/>
  <c r="BD213" i="4"/>
  <c r="BE213" i="4"/>
  <c r="BF213" i="4"/>
  <c r="BG213" i="4"/>
  <c r="BH213" i="4"/>
  <c r="BI213" i="4"/>
  <c r="BJ213" i="4"/>
  <c r="BK213" i="4"/>
  <c r="BL213" i="4"/>
  <c r="BM213" i="4"/>
  <c r="BN213" i="4"/>
  <c r="BO213" i="4"/>
  <c r="BP213" i="4"/>
  <c r="BQ213" i="4"/>
  <c r="BR213" i="4"/>
  <c r="BS213" i="4"/>
  <c r="BT213" i="4"/>
  <c r="BU213" i="4"/>
  <c r="BV213" i="4"/>
  <c r="BW213" i="4"/>
  <c r="BX213" i="4"/>
  <c r="BY213" i="4"/>
  <c r="BZ213" i="4"/>
  <c r="CA213" i="4"/>
  <c r="CB213" i="4"/>
  <c r="CC213" i="4"/>
  <c r="CD213" i="4"/>
  <c r="CE213" i="4"/>
  <c r="CF213" i="4"/>
  <c r="CG213" i="4"/>
  <c r="CH213" i="4"/>
  <c r="CI213" i="4"/>
  <c r="P214" i="4"/>
  <c r="Q214" i="4"/>
  <c r="R214" i="4"/>
  <c r="S214" i="4"/>
  <c r="T214" i="4"/>
  <c r="U214" i="4"/>
  <c r="V214" i="4"/>
  <c r="W214" i="4"/>
  <c r="X214" i="4"/>
  <c r="Y214" i="4"/>
  <c r="Z214" i="4"/>
  <c r="AA214" i="4"/>
  <c r="AB214" i="4"/>
  <c r="AC214" i="4"/>
  <c r="AD214" i="4"/>
  <c r="AE214" i="4"/>
  <c r="AF214" i="4"/>
  <c r="AG214" i="4"/>
  <c r="AH214" i="4"/>
  <c r="AI214" i="4"/>
  <c r="AJ214" i="4"/>
  <c r="AK214" i="4"/>
  <c r="AL214" i="4"/>
  <c r="AM214" i="4"/>
  <c r="AN214" i="4"/>
  <c r="AO214" i="4"/>
  <c r="AP214" i="4"/>
  <c r="AQ214" i="4"/>
  <c r="AR214" i="4"/>
  <c r="AS214" i="4"/>
  <c r="AT214" i="4"/>
  <c r="AU214" i="4"/>
  <c r="AV214" i="4"/>
  <c r="AW214" i="4"/>
  <c r="AX214" i="4"/>
  <c r="AY214" i="4"/>
  <c r="AZ214" i="4"/>
  <c r="BA214" i="4"/>
  <c r="BB214" i="4"/>
  <c r="BC214" i="4"/>
  <c r="BD214" i="4"/>
  <c r="BE214" i="4"/>
  <c r="BF214" i="4"/>
  <c r="BG214" i="4"/>
  <c r="BH214" i="4"/>
  <c r="BI214" i="4"/>
  <c r="BJ214" i="4"/>
  <c r="BK214" i="4"/>
  <c r="BL214" i="4"/>
  <c r="BM214" i="4"/>
  <c r="BN214" i="4"/>
  <c r="BO214" i="4"/>
  <c r="BP214" i="4"/>
  <c r="BQ214" i="4"/>
  <c r="BR214" i="4"/>
  <c r="BS214" i="4"/>
  <c r="BT214" i="4"/>
  <c r="BU214" i="4"/>
  <c r="BV214" i="4"/>
  <c r="BW214" i="4"/>
  <c r="BX214" i="4"/>
  <c r="BY214" i="4"/>
  <c r="BZ214" i="4"/>
  <c r="CA214" i="4"/>
  <c r="CB214" i="4"/>
  <c r="CC214" i="4"/>
  <c r="CD214" i="4"/>
  <c r="CE214" i="4"/>
  <c r="CF214" i="4"/>
  <c r="CG214" i="4"/>
  <c r="CH214" i="4"/>
  <c r="CI214" i="4"/>
  <c r="P215" i="4"/>
  <c r="Q215" i="4"/>
  <c r="R215" i="4"/>
  <c r="S215" i="4"/>
  <c r="T215" i="4"/>
  <c r="U215" i="4"/>
  <c r="V215" i="4"/>
  <c r="W215" i="4"/>
  <c r="X215" i="4"/>
  <c r="Y215" i="4"/>
  <c r="Z215" i="4"/>
  <c r="AA215" i="4"/>
  <c r="AB215" i="4"/>
  <c r="AC215" i="4"/>
  <c r="AD215" i="4"/>
  <c r="AE215" i="4"/>
  <c r="AF215" i="4"/>
  <c r="AG215" i="4"/>
  <c r="AH215" i="4"/>
  <c r="AI215" i="4"/>
  <c r="AJ215" i="4"/>
  <c r="AK215" i="4"/>
  <c r="AL215" i="4"/>
  <c r="AM215" i="4"/>
  <c r="AN215" i="4"/>
  <c r="AO215" i="4"/>
  <c r="AP215" i="4"/>
  <c r="AQ215" i="4"/>
  <c r="AR215" i="4"/>
  <c r="AS215" i="4"/>
  <c r="AT215" i="4"/>
  <c r="AU215" i="4"/>
  <c r="AV215" i="4"/>
  <c r="AW215" i="4"/>
  <c r="AX215" i="4"/>
  <c r="AY215" i="4"/>
  <c r="AZ215" i="4"/>
  <c r="BA215" i="4"/>
  <c r="BB215" i="4"/>
  <c r="BC215" i="4"/>
  <c r="BD215" i="4"/>
  <c r="BE215" i="4"/>
  <c r="BF215" i="4"/>
  <c r="BG215" i="4"/>
  <c r="BH215" i="4"/>
  <c r="BI215" i="4"/>
  <c r="BJ215" i="4"/>
  <c r="BK215" i="4"/>
  <c r="BL215" i="4"/>
  <c r="BM215" i="4"/>
  <c r="BN215" i="4"/>
  <c r="BO215" i="4"/>
  <c r="BP215" i="4"/>
  <c r="BQ215" i="4"/>
  <c r="BR215" i="4"/>
  <c r="BS215" i="4"/>
  <c r="BT215" i="4"/>
  <c r="BU215" i="4"/>
  <c r="BV215" i="4"/>
  <c r="BW215" i="4"/>
  <c r="BX215" i="4"/>
  <c r="BY215" i="4"/>
  <c r="BZ215" i="4"/>
  <c r="CA215" i="4"/>
  <c r="CB215" i="4"/>
  <c r="CC215" i="4"/>
  <c r="CD215" i="4"/>
  <c r="CE215" i="4"/>
  <c r="CF215" i="4"/>
  <c r="CG215" i="4"/>
  <c r="CH215" i="4"/>
  <c r="CI215" i="4"/>
  <c r="P216" i="4"/>
  <c r="Q216" i="4"/>
  <c r="R216" i="4"/>
  <c r="S216" i="4"/>
  <c r="T216" i="4"/>
  <c r="U216" i="4"/>
  <c r="V216" i="4"/>
  <c r="W216" i="4"/>
  <c r="X216" i="4"/>
  <c r="Y216" i="4"/>
  <c r="Z216" i="4"/>
  <c r="AA216" i="4"/>
  <c r="AB216" i="4"/>
  <c r="AC216" i="4"/>
  <c r="AD216" i="4"/>
  <c r="AE216" i="4"/>
  <c r="AF216" i="4"/>
  <c r="AG216" i="4"/>
  <c r="AH216" i="4"/>
  <c r="AI216" i="4"/>
  <c r="AJ216" i="4"/>
  <c r="AK216" i="4"/>
  <c r="AL216" i="4"/>
  <c r="AM216" i="4"/>
  <c r="AN216" i="4"/>
  <c r="AO216" i="4"/>
  <c r="AP216" i="4"/>
  <c r="AQ216" i="4"/>
  <c r="AR216" i="4"/>
  <c r="AS216" i="4"/>
  <c r="AT216" i="4"/>
  <c r="AU216" i="4"/>
  <c r="AV216" i="4"/>
  <c r="AW216" i="4"/>
  <c r="AX216" i="4"/>
  <c r="AY216" i="4"/>
  <c r="AZ216" i="4"/>
  <c r="BA216" i="4"/>
  <c r="BB216" i="4"/>
  <c r="BC216" i="4"/>
  <c r="BD216" i="4"/>
  <c r="BE216" i="4"/>
  <c r="BF216" i="4"/>
  <c r="BG216" i="4"/>
  <c r="BH216" i="4"/>
  <c r="BI216" i="4"/>
  <c r="BJ216" i="4"/>
  <c r="BK216" i="4"/>
  <c r="BL216" i="4"/>
  <c r="BM216" i="4"/>
  <c r="BN216" i="4"/>
  <c r="BO216" i="4"/>
  <c r="BP216" i="4"/>
  <c r="BQ216" i="4"/>
  <c r="BR216" i="4"/>
  <c r="BS216" i="4"/>
  <c r="BT216" i="4"/>
  <c r="BU216" i="4"/>
  <c r="BV216" i="4"/>
  <c r="BW216" i="4"/>
  <c r="BX216" i="4"/>
  <c r="BY216" i="4"/>
  <c r="BZ216" i="4"/>
  <c r="CA216" i="4"/>
  <c r="CB216" i="4"/>
  <c r="CC216" i="4"/>
  <c r="CD216" i="4"/>
  <c r="CE216" i="4"/>
  <c r="CF216" i="4"/>
  <c r="CG216" i="4"/>
  <c r="CH216" i="4"/>
  <c r="CI216" i="4"/>
  <c r="P217" i="4"/>
  <c r="Q217" i="4"/>
  <c r="R217" i="4"/>
  <c r="S217" i="4"/>
  <c r="T217" i="4"/>
  <c r="U217" i="4"/>
  <c r="V217" i="4"/>
  <c r="W217" i="4"/>
  <c r="X217" i="4"/>
  <c r="Y217" i="4"/>
  <c r="Z217" i="4"/>
  <c r="AA217" i="4"/>
  <c r="AB217" i="4"/>
  <c r="AC217" i="4"/>
  <c r="AD217" i="4"/>
  <c r="AE217" i="4"/>
  <c r="AF217" i="4"/>
  <c r="AG217" i="4"/>
  <c r="AH217" i="4"/>
  <c r="AI217" i="4"/>
  <c r="AJ217" i="4"/>
  <c r="AK217" i="4"/>
  <c r="AL217" i="4"/>
  <c r="AM217" i="4"/>
  <c r="AN217" i="4"/>
  <c r="AO217" i="4"/>
  <c r="AP217" i="4"/>
  <c r="AQ217" i="4"/>
  <c r="AR217" i="4"/>
  <c r="AS217" i="4"/>
  <c r="AT217" i="4"/>
  <c r="AU217" i="4"/>
  <c r="AV217" i="4"/>
  <c r="AW217" i="4"/>
  <c r="AX217" i="4"/>
  <c r="AY217" i="4"/>
  <c r="AZ217" i="4"/>
  <c r="BA217" i="4"/>
  <c r="BB217" i="4"/>
  <c r="BC217" i="4"/>
  <c r="BD217" i="4"/>
  <c r="BE217" i="4"/>
  <c r="BF217" i="4"/>
  <c r="BG217" i="4"/>
  <c r="BH217" i="4"/>
  <c r="BI217" i="4"/>
  <c r="BJ217" i="4"/>
  <c r="BK217" i="4"/>
  <c r="BL217" i="4"/>
  <c r="BM217" i="4"/>
  <c r="BN217" i="4"/>
  <c r="BO217" i="4"/>
  <c r="BP217" i="4"/>
  <c r="BQ217" i="4"/>
  <c r="BR217" i="4"/>
  <c r="BS217" i="4"/>
  <c r="BT217" i="4"/>
  <c r="BU217" i="4"/>
  <c r="BV217" i="4"/>
  <c r="BW217" i="4"/>
  <c r="BX217" i="4"/>
  <c r="BY217" i="4"/>
  <c r="BZ217" i="4"/>
  <c r="CA217" i="4"/>
  <c r="CB217" i="4"/>
  <c r="CC217" i="4"/>
  <c r="CD217" i="4"/>
  <c r="CE217" i="4"/>
  <c r="CF217" i="4"/>
  <c r="CG217" i="4"/>
  <c r="CH217" i="4"/>
  <c r="CI217" i="4"/>
  <c r="P218" i="4"/>
  <c r="Q218" i="4"/>
  <c r="R218" i="4"/>
  <c r="S218" i="4"/>
  <c r="T218" i="4"/>
  <c r="U218" i="4"/>
  <c r="V218" i="4"/>
  <c r="W218" i="4"/>
  <c r="X218" i="4"/>
  <c r="Y218" i="4"/>
  <c r="Z218" i="4"/>
  <c r="AA218" i="4"/>
  <c r="AB218" i="4"/>
  <c r="AC218" i="4"/>
  <c r="AD218" i="4"/>
  <c r="AE218" i="4"/>
  <c r="AF218" i="4"/>
  <c r="AG218" i="4"/>
  <c r="AH218" i="4"/>
  <c r="AI218" i="4"/>
  <c r="AJ218" i="4"/>
  <c r="AK218" i="4"/>
  <c r="AL218" i="4"/>
  <c r="AM218" i="4"/>
  <c r="AN218" i="4"/>
  <c r="AO218" i="4"/>
  <c r="AP218" i="4"/>
  <c r="AQ218" i="4"/>
  <c r="AR218" i="4"/>
  <c r="AS218" i="4"/>
  <c r="AT218" i="4"/>
  <c r="AU218" i="4"/>
  <c r="AV218" i="4"/>
  <c r="AW218" i="4"/>
  <c r="AX218" i="4"/>
  <c r="AY218" i="4"/>
  <c r="AZ218" i="4"/>
  <c r="BA218" i="4"/>
  <c r="BB218" i="4"/>
  <c r="BC218" i="4"/>
  <c r="BD218" i="4"/>
  <c r="BE218" i="4"/>
  <c r="BF218" i="4"/>
  <c r="BG218" i="4"/>
  <c r="BH218" i="4"/>
  <c r="BI218" i="4"/>
  <c r="BJ218" i="4"/>
  <c r="BK218" i="4"/>
  <c r="BL218" i="4"/>
  <c r="BM218" i="4"/>
  <c r="BN218" i="4"/>
  <c r="BO218" i="4"/>
  <c r="BP218" i="4"/>
  <c r="BQ218" i="4"/>
  <c r="BR218" i="4"/>
  <c r="BS218" i="4"/>
  <c r="BT218" i="4"/>
  <c r="BU218" i="4"/>
  <c r="BV218" i="4"/>
  <c r="BW218" i="4"/>
  <c r="BX218" i="4"/>
  <c r="BY218" i="4"/>
  <c r="BZ218" i="4"/>
  <c r="CA218" i="4"/>
  <c r="CB218" i="4"/>
  <c r="CC218" i="4"/>
  <c r="CD218" i="4"/>
  <c r="CE218" i="4"/>
  <c r="CF218" i="4"/>
  <c r="CG218" i="4"/>
  <c r="CH218" i="4"/>
  <c r="CI218" i="4"/>
  <c r="P219" i="4"/>
  <c r="Q219" i="4"/>
  <c r="R219" i="4"/>
  <c r="S219" i="4"/>
  <c r="T219" i="4"/>
  <c r="U219" i="4"/>
  <c r="V219" i="4"/>
  <c r="W219" i="4"/>
  <c r="X219" i="4"/>
  <c r="Y219" i="4"/>
  <c r="Z219" i="4"/>
  <c r="AA219" i="4"/>
  <c r="AB219" i="4"/>
  <c r="AC219" i="4"/>
  <c r="AD219" i="4"/>
  <c r="AE219" i="4"/>
  <c r="AF219" i="4"/>
  <c r="AG219" i="4"/>
  <c r="AH219" i="4"/>
  <c r="AI219" i="4"/>
  <c r="AJ219" i="4"/>
  <c r="AK219" i="4"/>
  <c r="AL219" i="4"/>
  <c r="AM219" i="4"/>
  <c r="AN219" i="4"/>
  <c r="AO219" i="4"/>
  <c r="AP219" i="4"/>
  <c r="AQ219" i="4"/>
  <c r="AR219" i="4"/>
  <c r="AS219" i="4"/>
  <c r="AT219" i="4"/>
  <c r="AU219" i="4"/>
  <c r="AV219" i="4"/>
  <c r="AW219" i="4"/>
  <c r="AX219" i="4"/>
  <c r="AY219" i="4"/>
  <c r="AZ219" i="4"/>
  <c r="BA219" i="4"/>
  <c r="BB219" i="4"/>
  <c r="BC219" i="4"/>
  <c r="BD219" i="4"/>
  <c r="BE219" i="4"/>
  <c r="BF219" i="4"/>
  <c r="BG219" i="4"/>
  <c r="BH219" i="4"/>
  <c r="BI219" i="4"/>
  <c r="BJ219" i="4"/>
  <c r="BK219" i="4"/>
  <c r="BL219" i="4"/>
  <c r="BM219" i="4"/>
  <c r="BN219" i="4"/>
  <c r="BO219" i="4"/>
  <c r="BP219" i="4"/>
  <c r="BQ219" i="4"/>
  <c r="BR219" i="4"/>
  <c r="BS219" i="4"/>
  <c r="BT219" i="4"/>
  <c r="BU219" i="4"/>
  <c r="BV219" i="4"/>
  <c r="BW219" i="4"/>
  <c r="BX219" i="4"/>
  <c r="BY219" i="4"/>
  <c r="BZ219" i="4"/>
  <c r="CA219" i="4"/>
  <c r="CB219" i="4"/>
  <c r="CC219" i="4"/>
  <c r="CD219" i="4"/>
  <c r="CE219" i="4"/>
  <c r="CF219" i="4"/>
  <c r="CG219" i="4"/>
  <c r="CH219" i="4"/>
  <c r="CI219" i="4"/>
  <c r="P220" i="4"/>
  <c r="Q220" i="4"/>
  <c r="R220" i="4"/>
  <c r="S220" i="4"/>
  <c r="T220" i="4"/>
  <c r="U220" i="4"/>
  <c r="V220" i="4"/>
  <c r="W220" i="4"/>
  <c r="X220" i="4"/>
  <c r="Y220" i="4"/>
  <c r="Z220" i="4"/>
  <c r="AA220" i="4"/>
  <c r="AB220" i="4"/>
  <c r="AC220" i="4"/>
  <c r="AD220" i="4"/>
  <c r="AE220" i="4"/>
  <c r="AF220" i="4"/>
  <c r="AG220" i="4"/>
  <c r="AH220" i="4"/>
  <c r="AI220" i="4"/>
  <c r="AJ220" i="4"/>
  <c r="AK220" i="4"/>
  <c r="AL220" i="4"/>
  <c r="AM220" i="4"/>
  <c r="AN220" i="4"/>
  <c r="AO220" i="4"/>
  <c r="AP220" i="4"/>
  <c r="AQ220" i="4"/>
  <c r="AR220" i="4"/>
  <c r="AS220" i="4"/>
  <c r="AT220" i="4"/>
  <c r="AU220" i="4"/>
  <c r="AV220" i="4"/>
  <c r="AW220" i="4"/>
  <c r="AX220" i="4"/>
  <c r="AY220" i="4"/>
  <c r="AZ220" i="4"/>
  <c r="BA220" i="4"/>
  <c r="BB220" i="4"/>
  <c r="BC220" i="4"/>
  <c r="BD220" i="4"/>
  <c r="BE220" i="4"/>
  <c r="BF220" i="4"/>
  <c r="BG220" i="4"/>
  <c r="BH220" i="4"/>
  <c r="BI220" i="4"/>
  <c r="BJ220" i="4"/>
  <c r="BK220" i="4"/>
  <c r="BL220" i="4"/>
  <c r="BM220" i="4"/>
  <c r="BN220" i="4"/>
  <c r="BO220" i="4"/>
  <c r="BP220" i="4"/>
  <c r="BQ220" i="4"/>
  <c r="BR220" i="4"/>
  <c r="BS220" i="4"/>
  <c r="BT220" i="4"/>
  <c r="BU220" i="4"/>
  <c r="BV220" i="4"/>
  <c r="BW220" i="4"/>
  <c r="BX220" i="4"/>
  <c r="BY220" i="4"/>
  <c r="BZ220" i="4"/>
  <c r="CA220" i="4"/>
  <c r="CB220" i="4"/>
  <c r="CC220" i="4"/>
  <c r="CD220" i="4"/>
  <c r="CE220" i="4"/>
  <c r="CF220" i="4"/>
  <c r="CG220" i="4"/>
  <c r="CH220" i="4"/>
  <c r="CI220" i="4"/>
  <c r="P221" i="4"/>
  <c r="Q221" i="4"/>
  <c r="R221" i="4"/>
  <c r="S221" i="4"/>
  <c r="T221" i="4"/>
  <c r="U221" i="4"/>
  <c r="V221" i="4"/>
  <c r="W221" i="4"/>
  <c r="X221" i="4"/>
  <c r="Y221" i="4"/>
  <c r="Z221" i="4"/>
  <c r="AA221" i="4"/>
  <c r="AB221" i="4"/>
  <c r="AC221" i="4"/>
  <c r="AD221" i="4"/>
  <c r="AE221" i="4"/>
  <c r="AF221" i="4"/>
  <c r="AG221" i="4"/>
  <c r="AH221" i="4"/>
  <c r="AI221" i="4"/>
  <c r="AJ221" i="4"/>
  <c r="AK221" i="4"/>
  <c r="AL221" i="4"/>
  <c r="AM221" i="4"/>
  <c r="AN221" i="4"/>
  <c r="AO221" i="4"/>
  <c r="AP221" i="4"/>
  <c r="AQ221" i="4"/>
  <c r="AR221" i="4"/>
  <c r="AS221" i="4"/>
  <c r="AT221" i="4"/>
  <c r="AU221" i="4"/>
  <c r="AV221" i="4"/>
  <c r="AW221" i="4"/>
  <c r="AX221" i="4"/>
  <c r="AY221" i="4"/>
  <c r="AZ221" i="4"/>
  <c r="BA221" i="4"/>
  <c r="BB221" i="4"/>
  <c r="BC221" i="4"/>
  <c r="BD221" i="4"/>
  <c r="BE221" i="4"/>
  <c r="BF221" i="4"/>
  <c r="BG221" i="4"/>
  <c r="BH221" i="4"/>
  <c r="BI221" i="4"/>
  <c r="BJ221" i="4"/>
  <c r="BK221" i="4"/>
  <c r="BL221" i="4"/>
  <c r="BM221" i="4"/>
  <c r="BN221" i="4"/>
  <c r="BO221" i="4"/>
  <c r="BP221" i="4"/>
  <c r="BQ221" i="4"/>
  <c r="BR221" i="4"/>
  <c r="BS221" i="4"/>
  <c r="BT221" i="4"/>
  <c r="BU221" i="4"/>
  <c r="BV221" i="4"/>
  <c r="BW221" i="4"/>
  <c r="BX221" i="4"/>
  <c r="BY221" i="4"/>
  <c r="BZ221" i="4"/>
  <c r="CA221" i="4"/>
  <c r="CB221" i="4"/>
  <c r="CC221" i="4"/>
  <c r="CD221" i="4"/>
  <c r="CE221" i="4"/>
  <c r="CF221" i="4"/>
  <c r="CG221" i="4"/>
  <c r="CH221" i="4"/>
  <c r="CI221" i="4"/>
  <c r="P222" i="4"/>
  <c r="Q222" i="4"/>
  <c r="R222" i="4"/>
  <c r="S222" i="4"/>
  <c r="T222" i="4"/>
  <c r="U222" i="4"/>
  <c r="V222" i="4"/>
  <c r="W222" i="4"/>
  <c r="X222" i="4"/>
  <c r="Y222" i="4"/>
  <c r="Z222" i="4"/>
  <c r="AA222" i="4"/>
  <c r="AB222" i="4"/>
  <c r="AC222" i="4"/>
  <c r="AD222" i="4"/>
  <c r="AE222" i="4"/>
  <c r="AF222" i="4"/>
  <c r="AG222" i="4"/>
  <c r="AH222" i="4"/>
  <c r="AI222" i="4"/>
  <c r="AJ222" i="4"/>
  <c r="AK222" i="4"/>
  <c r="AL222" i="4"/>
  <c r="AM222" i="4"/>
  <c r="AN222" i="4"/>
  <c r="AO222" i="4"/>
  <c r="AP222" i="4"/>
  <c r="AQ222" i="4"/>
  <c r="AR222" i="4"/>
  <c r="AS222" i="4"/>
  <c r="AT222" i="4"/>
  <c r="AU222" i="4"/>
  <c r="AV222" i="4"/>
  <c r="AW222" i="4"/>
  <c r="AX222" i="4"/>
  <c r="AY222" i="4"/>
  <c r="AZ222" i="4"/>
  <c r="BA222" i="4"/>
  <c r="BB222" i="4"/>
  <c r="BC222" i="4"/>
  <c r="BD222" i="4"/>
  <c r="BE222" i="4"/>
  <c r="BF222" i="4"/>
  <c r="BG222" i="4"/>
  <c r="BH222" i="4"/>
  <c r="BI222" i="4"/>
  <c r="BJ222" i="4"/>
  <c r="BK222" i="4"/>
  <c r="BL222" i="4"/>
  <c r="BM222" i="4"/>
  <c r="BN222" i="4"/>
  <c r="BO222" i="4"/>
  <c r="BP222" i="4"/>
  <c r="BQ222" i="4"/>
  <c r="BR222" i="4"/>
  <c r="BS222" i="4"/>
  <c r="BT222" i="4"/>
  <c r="BU222" i="4"/>
  <c r="BV222" i="4"/>
  <c r="BW222" i="4"/>
  <c r="BX222" i="4"/>
  <c r="BY222" i="4"/>
  <c r="BZ222" i="4"/>
  <c r="CA222" i="4"/>
  <c r="CB222" i="4"/>
  <c r="CC222" i="4"/>
  <c r="CD222" i="4"/>
  <c r="CE222" i="4"/>
  <c r="CF222" i="4"/>
  <c r="CG222" i="4"/>
  <c r="CH222" i="4"/>
  <c r="CI222" i="4"/>
  <c r="P223" i="4"/>
  <c r="Q223" i="4"/>
  <c r="R223" i="4"/>
  <c r="S223" i="4"/>
  <c r="T223" i="4"/>
  <c r="U223" i="4"/>
  <c r="V223" i="4"/>
  <c r="W223" i="4"/>
  <c r="X223" i="4"/>
  <c r="Y223" i="4"/>
  <c r="Z223" i="4"/>
  <c r="AA223" i="4"/>
  <c r="AB223" i="4"/>
  <c r="AC223" i="4"/>
  <c r="AD223" i="4"/>
  <c r="AE223" i="4"/>
  <c r="AF223" i="4"/>
  <c r="AG223" i="4"/>
  <c r="AH223" i="4"/>
  <c r="AI223" i="4"/>
  <c r="AJ223" i="4"/>
  <c r="AK223" i="4"/>
  <c r="AL223" i="4"/>
  <c r="AM223" i="4"/>
  <c r="AN223" i="4"/>
  <c r="AO223" i="4"/>
  <c r="AP223" i="4"/>
  <c r="AQ223" i="4"/>
  <c r="AR223" i="4"/>
  <c r="AS223" i="4"/>
  <c r="AT223" i="4"/>
  <c r="AU223" i="4"/>
  <c r="AV223" i="4"/>
  <c r="AW223" i="4"/>
  <c r="AX223" i="4"/>
  <c r="AY223" i="4"/>
  <c r="AZ223" i="4"/>
  <c r="BA223" i="4"/>
  <c r="BB223" i="4"/>
  <c r="BC223" i="4"/>
  <c r="BD223" i="4"/>
  <c r="BE223" i="4"/>
  <c r="BF223" i="4"/>
  <c r="BG223" i="4"/>
  <c r="BH223" i="4"/>
  <c r="BI223" i="4"/>
  <c r="BJ223" i="4"/>
  <c r="BK223" i="4"/>
  <c r="BL223" i="4"/>
  <c r="BM223" i="4"/>
  <c r="BN223" i="4"/>
  <c r="BO223" i="4"/>
  <c r="BP223" i="4"/>
  <c r="BQ223" i="4"/>
  <c r="BR223" i="4"/>
  <c r="BS223" i="4"/>
  <c r="BT223" i="4"/>
  <c r="BU223" i="4"/>
  <c r="BV223" i="4"/>
  <c r="BW223" i="4"/>
  <c r="BX223" i="4"/>
  <c r="BY223" i="4"/>
  <c r="BZ223" i="4"/>
  <c r="CA223" i="4"/>
  <c r="CB223" i="4"/>
  <c r="CC223" i="4"/>
  <c r="CD223" i="4"/>
  <c r="CE223" i="4"/>
  <c r="CF223" i="4"/>
  <c r="CG223" i="4"/>
  <c r="CH223" i="4"/>
  <c r="CI223" i="4"/>
  <c r="P224" i="4"/>
  <c r="Q224" i="4"/>
  <c r="R224" i="4"/>
  <c r="S224" i="4"/>
  <c r="T224" i="4"/>
  <c r="U224" i="4"/>
  <c r="V224" i="4"/>
  <c r="W224" i="4"/>
  <c r="X224" i="4"/>
  <c r="Y224" i="4"/>
  <c r="Z224" i="4"/>
  <c r="AA224" i="4"/>
  <c r="AB224" i="4"/>
  <c r="AC224" i="4"/>
  <c r="AD224" i="4"/>
  <c r="AE224" i="4"/>
  <c r="AF224" i="4"/>
  <c r="AG224" i="4"/>
  <c r="AH224" i="4"/>
  <c r="AI224" i="4"/>
  <c r="AJ224" i="4"/>
  <c r="AK224" i="4"/>
  <c r="AL224" i="4"/>
  <c r="AM224" i="4"/>
  <c r="AN224" i="4"/>
  <c r="AO224" i="4"/>
  <c r="AP224" i="4"/>
  <c r="AQ224" i="4"/>
  <c r="AR224" i="4"/>
  <c r="AS224" i="4"/>
  <c r="AT224" i="4"/>
  <c r="AU224" i="4"/>
  <c r="AV224" i="4"/>
  <c r="AW224" i="4"/>
  <c r="AX224" i="4"/>
  <c r="AY224" i="4"/>
  <c r="AZ224" i="4"/>
  <c r="BA224" i="4"/>
  <c r="BB224" i="4"/>
  <c r="BC224" i="4"/>
  <c r="BD224" i="4"/>
  <c r="BE224" i="4"/>
  <c r="BF224" i="4"/>
  <c r="BG224" i="4"/>
  <c r="BH224" i="4"/>
  <c r="BI224" i="4"/>
  <c r="BJ224" i="4"/>
  <c r="BK224" i="4"/>
  <c r="BL224" i="4"/>
  <c r="BM224" i="4"/>
  <c r="BN224" i="4"/>
  <c r="BO224" i="4"/>
  <c r="BP224" i="4"/>
  <c r="BQ224" i="4"/>
  <c r="BR224" i="4"/>
  <c r="BS224" i="4"/>
  <c r="BT224" i="4"/>
  <c r="BU224" i="4"/>
  <c r="BV224" i="4"/>
  <c r="BW224" i="4"/>
  <c r="BX224" i="4"/>
  <c r="BY224" i="4"/>
  <c r="BZ224" i="4"/>
  <c r="CA224" i="4"/>
  <c r="CB224" i="4"/>
  <c r="CC224" i="4"/>
  <c r="CD224" i="4"/>
  <c r="CE224" i="4"/>
  <c r="CF224" i="4"/>
  <c r="CG224" i="4"/>
  <c r="CH224" i="4"/>
  <c r="CI224" i="4"/>
  <c r="P225" i="4"/>
  <c r="Q225" i="4"/>
  <c r="R225" i="4"/>
  <c r="S225" i="4"/>
  <c r="T225" i="4"/>
  <c r="U225" i="4"/>
  <c r="V225" i="4"/>
  <c r="W225" i="4"/>
  <c r="X225" i="4"/>
  <c r="Y225" i="4"/>
  <c r="Z225" i="4"/>
  <c r="AA225" i="4"/>
  <c r="AB225" i="4"/>
  <c r="AC225" i="4"/>
  <c r="AD225" i="4"/>
  <c r="AE225" i="4"/>
  <c r="AF225" i="4"/>
  <c r="AG225" i="4"/>
  <c r="AH225" i="4"/>
  <c r="AI225" i="4"/>
  <c r="AJ225" i="4"/>
  <c r="AK225" i="4"/>
  <c r="AL225" i="4"/>
  <c r="AM225" i="4"/>
  <c r="AN225" i="4"/>
  <c r="AO225" i="4"/>
  <c r="AP225" i="4"/>
  <c r="AQ225" i="4"/>
  <c r="AR225" i="4"/>
  <c r="AS225" i="4"/>
  <c r="AT225" i="4"/>
  <c r="AU225" i="4"/>
  <c r="AV225" i="4"/>
  <c r="AW225" i="4"/>
  <c r="AX225" i="4"/>
  <c r="AY225" i="4"/>
  <c r="AZ225" i="4"/>
  <c r="BA225" i="4"/>
  <c r="BB225" i="4"/>
  <c r="BC225" i="4"/>
  <c r="BD225" i="4"/>
  <c r="BE225" i="4"/>
  <c r="BF225" i="4"/>
  <c r="BG225" i="4"/>
  <c r="BH225" i="4"/>
  <c r="BI225" i="4"/>
  <c r="BJ225" i="4"/>
  <c r="BK225" i="4"/>
  <c r="BL225" i="4"/>
  <c r="BM225" i="4"/>
  <c r="BN225" i="4"/>
  <c r="BO225" i="4"/>
  <c r="BP225" i="4"/>
  <c r="BQ225" i="4"/>
  <c r="BR225" i="4"/>
  <c r="BS225" i="4"/>
  <c r="BT225" i="4"/>
  <c r="BU225" i="4"/>
  <c r="BV225" i="4"/>
  <c r="BW225" i="4"/>
  <c r="BX225" i="4"/>
  <c r="BY225" i="4"/>
  <c r="BZ225" i="4"/>
  <c r="CA225" i="4"/>
  <c r="CB225" i="4"/>
  <c r="CC225" i="4"/>
  <c r="CD225" i="4"/>
  <c r="CE225" i="4"/>
  <c r="CF225" i="4"/>
  <c r="CG225" i="4"/>
  <c r="CH225" i="4"/>
  <c r="CI225" i="4"/>
  <c r="P226" i="4"/>
  <c r="Q226" i="4"/>
  <c r="R226" i="4"/>
  <c r="S226" i="4"/>
  <c r="T226" i="4"/>
  <c r="U226" i="4"/>
  <c r="V226" i="4"/>
  <c r="W226" i="4"/>
  <c r="X226" i="4"/>
  <c r="Y226" i="4"/>
  <c r="Z226" i="4"/>
  <c r="AA226" i="4"/>
  <c r="AB226" i="4"/>
  <c r="AC226" i="4"/>
  <c r="AD226" i="4"/>
  <c r="AE226" i="4"/>
  <c r="AF226" i="4"/>
  <c r="AG226" i="4"/>
  <c r="AH226" i="4"/>
  <c r="AI226" i="4"/>
  <c r="AJ226" i="4"/>
  <c r="AK226" i="4"/>
  <c r="AL226" i="4"/>
  <c r="AM226" i="4"/>
  <c r="AN226" i="4"/>
  <c r="AO226" i="4"/>
  <c r="AP226" i="4"/>
  <c r="AQ226" i="4"/>
  <c r="AR226" i="4"/>
  <c r="AS226" i="4"/>
  <c r="AT226" i="4"/>
  <c r="AU226" i="4"/>
  <c r="AV226" i="4"/>
  <c r="AW226" i="4"/>
  <c r="AX226" i="4"/>
  <c r="AY226" i="4"/>
  <c r="AZ226" i="4"/>
  <c r="BA226" i="4"/>
  <c r="BB226" i="4"/>
  <c r="BC226" i="4"/>
  <c r="BD226" i="4"/>
  <c r="BE226" i="4"/>
  <c r="BF226" i="4"/>
  <c r="BG226" i="4"/>
  <c r="BH226" i="4"/>
  <c r="BI226" i="4"/>
  <c r="BJ226" i="4"/>
  <c r="BK226" i="4"/>
  <c r="BL226" i="4"/>
  <c r="BM226" i="4"/>
  <c r="BN226" i="4"/>
  <c r="BO226" i="4"/>
  <c r="BP226" i="4"/>
  <c r="BQ226" i="4"/>
  <c r="BR226" i="4"/>
  <c r="BS226" i="4"/>
  <c r="BT226" i="4"/>
  <c r="BU226" i="4"/>
  <c r="BV226" i="4"/>
  <c r="BW226" i="4"/>
  <c r="BX226" i="4"/>
  <c r="BY226" i="4"/>
  <c r="BZ226" i="4"/>
  <c r="CA226" i="4"/>
  <c r="CB226" i="4"/>
  <c r="CC226" i="4"/>
  <c r="CD226" i="4"/>
  <c r="CE226" i="4"/>
  <c r="CF226" i="4"/>
  <c r="CG226" i="4"/>
  <c r="CH226" i="4"/>
  <c r="CI226" i="4"/>
  <c r="P227" i="4"/>
  <c r="Q227" i="4"/>
  <c r="R227" i="4"/>
  <c r="S227" i="4"/>
  <c r="T227" i="4"/>
  <c r="U227" i="4"/>
  <c r="V227" i="4"/>
  <c r="W227" i="4"/>
  <c r="X227" i="4"/>
  <c r="Y227" i="4"/>
  <c r="Z227" i="4"/>
  <c r="AA227" i="4"/>
  <c r="AB227" i="4"/>
  <c r="AC227" i="4"/>
  <c r="AD227" i="4"/>
  <c r="AE227" i="4"/>
  <c r="AF227" i="4"/>
  <c r="AG227" i="4"/>
  <c r="AH227" i="4"/>
  <c r="AI227" i="4"/>
  <c r="AJ227" i="4"/>
  <c r="AK227" i="4"/>
  <c r="AL227" i="4"/>
  <c r="AM227" i="4"/>
  <c r="AN227" i="4"/>
  <c r="AO227" i="4"/>
  <c r="AP227" i="4"/>
  <c r="AQ227" i="4"/>
  <c r="AR227" i="4"/>
  <c r="AS227" i="4"/>
  <c r="AT227" i="4"/>
  <c r="AU227" i="4"/>
  <c r="AV227" i="4"/>
  <c r="AW227" i="4"/>
  <c r="AX227" i="4"/>
  <c r="AY227" i="4"/>
  <c r="AZ227" i="4"/>
  <c r="BA227" i="4"/>
  <c r="BB227" i="4"/>
  <c r="BC227" i="4"/>
  <c r="BD227" i="4"/>
  <c r="BE227" i="4"/>
  <c r="BF227" i="4"/>
  <c r="BG227" i="4"/>
  <c r="BH227" i="4"/>
  <c r="BI227" i="4"/>
  <c r="BJ227" i="4"/>
  <c r="BK227" i="4"/>
  <c r="BL227" i="4"/>
  <c r="BM227" i="4"/>
  <c r="BN227" i="4"/>
  <c r="BO227" i="4"/>
  <c r="BP227" i="4"/>
  <c r="BQ227" i="4"/>
  <c r="BR227" i="4"/>
  <c r="BS227" i="4"/>
  <c r="BT227" i="4"/>
  <c r="BU227" i="4"/>
  <c r="BV227" i="4"/>
  <c r="BW227" i="4"/>
  <c r="BX227" i="4"/>
  <c r="BY227" i="4"/>
  <c r="BZ227" i="4"/>
  <c r="CA227" i="4"/>
  <c r="CB227" i="4"/>
  <c r="CC227" i="4"/>
  <c r="CD227" i="4"/>
  <c r="CE227" i="4"/>
  <c r="CF227" i="4"/>
  <c r="CG227" i="4"/>
  <c r="CH227" i="4"/>
  <c r="CI227" i="4"/>
  <c r="P228" i="4"/>
  <c r="Q228" i="4"/>
  <c r="R228" i="4"/>
  <c r="S228" i="4"/>
  <c r="T228" i="4"/>
  <c r="U228" i="4"/>
  <c r="V228" i="4"/>
  <c r="W228" i="4"/>
  <c r="X228" i="4"/>
  <c r="Y228" i="4"/>
  <c r="Z228" i="4"/>
  <c r="AA228" i="4"/>
  <c r="AB228" i="4"/>
  <c r="AC228" i="4"/>
  <c r="AD228" i="4"/>
  <c r="AE228" i="4"/>
  <c r="AF228" i="4"/>
  <c r="AG228" i="4"/>
  <c r="AH228" i="4"/>
  <c r="AI228" i="4"/>
  <c r="AJ228" i="4"/>
  <c r="AK228" i="4"/>
  <c r="AL228" i="4"/>
  <c r="AM228" i="4"/>
  <c r="AN228" i="4"/>
  <c r="AO228" i="4"/>
  <c r="AP228" i="4"/>
  <c r="AQ228" i="4"/>
  <c r="AR228" i="4"/>
  <c r="AS228" i="4"/>
  <c r="AT228" i="4"/>
  <c r="AU228" i="4"/>
  <c r="AV228" i="4"/>
  <c r="AW228" i="4"/>
  <c r="AX228" i="4"/>
  <c r="AY228" i="4"/>
  <c r="AZ228" i="4"/>
  <c r="BA228" i="4"/>
  <c r="BB228" i="4"/>
  <c r="BC228" i="4"/>
  <c r="BD228" i="4"/>
  <c r="BE228" i="4"/>
  <c r="BF228" i="4"/>
  <c r="BG228" i="4"/>
  <c r="BH228" i="4"/>
  <c r="BI228" i="4"/>
  <c r="BJ228" i="4"/>
  <c r="BK228" i="4"/>
  <c r="BL228" i="4"/>
  <c r="BM228" i="4"/>
  <c r="BN228" i="4"/>
  <c r="BO228" i="4"/>
  <c r="BP228" i="4"/>
  <c r="BQ228" i="4"/>
  <c r="BR228" i="4"/>
  <c r="BS228" i="4"/>
  <c r="BT228" i="4"/>
  <c r="BU228" i="4"/>
  <c r="BV228" i="4"/>
  <c r="BW228" i="4"/>
  <c r="BX228" i="4"/>
  <c r="BY228" i="4"/>
  <c r="BZ228" i="4"/>
  <c r="CA228" i="4"/>
  <c r="CB228" i="4"/>
  <c r="CC228" i="4"/>
  <c r="CD228" i="4"/>
  <c r="CE228" i="4"/>
  <c r="CF228" i="4"/>
  <c r="CG228" i="4"/>
  <c r="CH228" i="4"/>
  <c r="CI228" i="4"/>
  <c r="P229" i="4"/>
  <c r="Q229" i="4"/>
  <c r="R229" i="4"/>
  <c r="S229" i="4"/>
  <c r="T229" i="4"/>
  <c r="U229" i="4"/>
  <c r="V229" i="4"/>
  <c r="W229" i="4"/>
  <c r="X229" i="4"/>
  <c r="Y229" i="4"/>
  <c r="Z229" i="4"/>
  <c r="AA229" i="4"/>
  <c r="AB229" i="4"/>
  <c r="AC229" i="4"/>
  <c r="AD229" i="4"/>
  <c r="AE229" i="4"/>
  <c r="AF229" i="4"/>
  <c r="AG229" i="4"/>
  <c r="AH229" i="4"/>
  <c r="AI229" i="4"/>
  <c r="AJ229" i="4"/>
  <c r="AK229" i="4"/>
  <c r="AL229" i="4"/>
  <c r="AM229" i="4"/>
  <c r="AN229" i="4"/>
  <c r="AO229" i="4"/>
  <c r="AP229" i="4"/>
  <c r="AQ229" i="4"/>
  <c r="AR229" i="4"/>
  <c r="AS229" i="4"/>
  <c r="AT229" i="4"/>
  <c r="AU229" i="4"/>
  <c r="AV229" i="4"/>
  <c r="AW229" i="4"/>
  <c r="AX229" i="4"/>
  <c r="AY229" i="4"/>
  <c r="AZ229" i="4"/>
  <c r="BA229" i="4"/>
  <c r="BB229" i="4"/>
  <c r="BC229" i="4"/>
  <c r="BD229" i="4"/>
  <c r="BE229" i="4"/>
  <c r="BF229" i="4"/>
  <c r="BG229" i="4"/>
  <c r="BH229" i="4"/>
  <c r="BI229" i="4"/>
  <c r="BJ229" i="4"/>
  <c r="BK229" i="4"/>
  <c r="BL229" i="4"/>
  <c r="BM229" i="4"/>
  <c r="BN229" i="4"/>
  <c r="BO229" i="4"/>
  <c r="BP229" i="4"/>
  <c r="BQ229" i="4"/>
  <c r="BR229" i="4"/>
  <c r="BS229" i="4"/>
  <c r="BT229" i="4"/>
  <c r="BU229" i="4"/>
  <c r="BV229" i="4"/>
  <c r="BW229" i="4"/>
  <c r="BX229" i="4"/>
  <c r="BY229" i="4"/>
  <c r="BZ229" i="4"/>
  <c r="CA229" i="4"/>
  <c r="CB229" i="4"/>
  <c r="CC229" i="4"/>
  <c r="CD229" i="4"/>
  <c r="CE229" i="4"/>
  <c r="CF229" i="4"/>
  <c r="CG229" i="4"/>
  <c r="CH229" i="4"/>
  <c r="CI229" i="4"/>
  <c r="P230" i="4"/>
  <c r="Q230" i="4"/>
  <c r="R230" i="4"/>
  <c r="S230" i="4"/>
  <c r="T230" i="4"/>
  <c r="U230" i="4"/>
  <c r="V230" i="4"/>
  <c r="W230" i="4"/>
  <c r="X230" i="4"/>
  <c r="Y230" i="4"/>
  <c r="Z230" i="4"/>
  <c r="AA230" i="4"/>
  <c r="AB230" i="4"/>
  <c r="AC230" i="4"/>
  <c r="AD230" i="4"/>
  <c r="AE230" i="4"/>
  <c r="AF230" i="4"/>
  <c r="AG230" i="4"/>
  <c r="AH230" i="4"/>
  <c r="AI230" i="4"/>
  <c r="AJ230" i="4"/>
  <c r="AK230" i="4"/>
  <c r="AL230" i="4"/>
  <c r="AM230" i="4"/>
  <c r="AN230" i="4"/>
  <c r="AO230" i="4"/>
  <c r="AP230" i="4"/>
  <c r="AQ230" i="4"/>
  <c r="AR230" i="4"/>
  <c r="AS230" i="4"/>
  <c r="AT230" i="4"/>
  <c r="AU230" i="4"/>
  <c r="AV230" i="4"/>
  <c r="AW230" i="4"/>
  <c r="AX230" i="4"/>
  <c r="AY230" i="4"/>
  <c r="AZ230" i="4"/>
  <c r="BA230" i="4"/>
  <c r="BB230" i="4"/>
  <c r="BC230" i="4"/>
  <c r="BD230" i="4"/>
  <c r="BE230" i="4"/>
  <c r="BF230" i="4"/>
  <c r="BG230" i="4"/>
  <c r="BH230" i="4"/>
  <c r="BI230" i="4"/>
  <c r="BJ230" i="4"/>
  <c r="BK230" i="4"/>
  <c r="BL230" i="4"/>
  <c r="BM230" i="4"/>
  <c r="BN230" i="4"/>
  <c r="BO230" i="4"/>
  <c r="BP230" i="4"/>
  <c r="BQ230" i="4"/>
  <c r="BR230" i="4"/>
  <c r="BS230" i="4"/>
  <c r="BT230" i="4"/>
  <c r="BU230" i="4"/>
  <c r="BV230" i="4"/>
  <c r="BW230" i="4"/>
  <c r="BX230" i="4"/>
  <c r="BY230" i="4"/>
  <c r="BZ230" i="4"/>
  <c r="CA230" i="4"/>
  <c r="CB230" i="4"/>
  <c r="CC230" i="4"/>
  <c r="CD230" i="4"/>
  <c r="CE230" i="4"/>
  <c r="CF230" i="4"/>
  <c r="CG230" i="4"/>
  <c r="CH230" i="4"/>
  <c r="CI230" i="4"/>
  <c r="P231" i="4"/>
  <c r="Q231" i="4"/>
  <c r="R231" i="4"/>
  <c r="S231" i="4"/>
  <c r="T231" i="4"/>
  <c r="U231" i="4"/>
  <c r="V231" i="4"/>
  <c r="W231" i="4"/>
  <c r="X231" i="4"/>
  <c r="Y231" i="4"/>
  <c r="Z231" i="4"/>
  <c r="AA231" i="4"/>
  <c r="AB231" i="4"/>
  <c r="AC231" i="4"/>
  <c r="AD231" i="4"/>
  <c r="AE231" i="4"/>
  <c r="AF231" i="4"/>
  <c r="AG231" i="4"/>
  <c r="AH231" i="4"/>
  <c r="AI231" i="4"/>
  <c r="AJ231" i="4"/>
  <c r="AK231" i="4"/>
  <c r="AL231" i="4"/>
  <c r="AM231" i="4"/>
  <c r="AN231" i="4"/>
  <c r="AO231" i="4"/>
  <c r="AP231" i="4"/>
  <c r="AQ231" i="4"/>
  <c r="AR231" i="4"/>
  <c r="AS231" i="4"/>
  <c r="AT231" i="4"/>
  <c r="AU231" i="4"/>
  <c r="AV231" i="4"/>
  <c r="AW231" i="4"/>
  <c r="AX231" i="4"/>
  <c r="AY231" i="4"/>
  <c r="AZ231" i="4"/>
  <c r="BA231" i="4"/>
  <c r="BB231" i="4"/>
  <c r="BC231" i="4"/>
  <c r="BD231" i="4"/>
  <c r="BE231" i="4"/>
  <c r="BF231" i="4"/>
  <c r="BG231" i="4"/>
  <c r="BH231" i="4"/>
  <c r="BI231" i="4"/>
  <c r="BJ231" i="4"/>
  <c r="BK231" i="4"/>
  <c r="BL231" i="4"/>
  <c r="BM231" i="4"/>
  <c r="BN231" i="4"/>
  <c r="BO231" i="4"/>
  <c r="BP231" i="4"/>
  <c r="BQ231" i="4"/>
  <c r="BR231" i="4"/>
  <c r="BS231" i="4"/>
  <c r="BT231" i="4"/>
  <c r="BU231" i="4"/>
  <c r="BV231" i="4"/>
  <c r="BW231" i="4"/>
  <c r="BX231" i="4"/>
  <c r="BY231" i="4"/>
  <c r="BZ231" i="4"/>
  <c r="CA231" i="4"/>
  <c r="CB231" i="4"/>
  <c r="CC231" i="4"/>
  <c r="CD231" i="4"/>
  <c r="CE231" i="4"/>
  <c r="CF231" i="4"/>
  <c r="CG231" i="4"/>
  <c r="CH231" i="4"/>
  <c r="CI231" i="4"/>
  <c r="P232" i="4"/>
  <c r="Q232" i="4"/>
  <c r="R232" i="4"/>
  <c r="S232" i="4"/>
  <c r="T232" i="4"/>
  <c r="U232" i="4"/>
  <c r="V232" i="4"/>
  <c r="W232" i="4"/>
  <c r="X232" i="4"/>
  <c r="Y232" i="4"/>
  <c r="Z232" i="4"/>
  <c r="AA232" i="4"/>
  <c r="AB232" i="4"/>
  <c r="AC232" i="4"/>
  <c r="AD232" i="4"/>
  <c r="AE232" i="4"/>
  <c r="AF232" i="4"/>
  <c r="AG232" i="4"/>
  <c r="AH232" i="4"/>
  <c r="AI232" i="4"/>
  <c r="AJ232" i="4"/>
  <c r="AK232" i="4"/>
  <c r="AL232" i="4"/>
  <c r="AM232" i="4"/>
  <c r="AN232" i="4"/>
  <c r="AO232" i="4"/>
  <c r="AP232" i="4"/>
  <c r="AQ232" i="4"/>
  <c r="AR232" i="4"/>
  <c r="AS232" i="4"/>
  <c r="AT232" i="4"/>
  <c r="AU232" i="4"/>
  <c r="AV232" i="4"/>
  <c r="AW232" i="4"/>
  <c r="AX232" i="4"/>
  <c r="AY232" i="4"/>
  <c r="AZ232" i="4"/>
  <c r="BA232" i="4"/>
  <c r="BB232" i="4"/>
  <c r="BC232" i="4"/>
  <c r="BD232" i="4"/>
  <c r="BE232" i="4"/>
  <c r="BF232" i="4"/>
  <c r="BG232" i="4"/>
  <c r="BH232" i="4"/>
  <c r="BI232" i="4"/>
  <c r="BJ232" i="4"/>
  <c r="BK232" i="4"/>
  <c r="BL232" i="4"/>
  <c r="BM232" i="4"/>
  <c r="BN232" i="4"/>
  <c r="BO232" i="4"/>
  <c r="BP232" i="4"/>
  <c r="BQ232" i="4"/>
  <c r="BR232" i="4"/>
  <c r="BS232" i="4"/>
  <c r="BT232" i="4"/>
  <c r="BU232" i="4"/>
  <c r="BV232" i="4"/>
  <c r="BW232" i="4"/>
  <c r="BX232" i="4"/>
  <c r="BY232" i="4"/>
  <c r="BZ232" i="4"/>
  <c r="CA232" i="4"/>
  <c r="CB232" i="4"/>
  <c r="CC232" i="4"/>
  <c r="CD232" i="4"/>
  <c r="CE232" i="4"/>
  <c r="CF232" i="4"/>
  <c r="CG232" i="4"/>
  <c r="CH232" i="4"/>
  <c r="CI232" i="4"/>
  <c r="P233" i="4"/>
  <c r="Q233" i="4"/>
  <c r="R233" i="4"/>
  <c r="S233" i="4"/>
  <c r="T233" i="4"/>
  <c r="U233" i="4"/>
  <c r="V233" i="4"/>
  <c r="W233" i="4"/>
  <c r="X233" i="4"/>
  <c r="Y233" i="4"/>
  <c r="Z233" i="4"/>
  <c r="AA233" i="4"/>
  <c r="AB233" i="4"/>
  <c r="AC233" i="4"/>
  <c r="AD233" i="4"/>
  <c r="AE233" i="4"/>
  <c r="AF233" i="4"/>
  <c r="AG233" i="4"/>
  <c r="AH233" i="4"/>
  <c r="AI233" i="4"/>
  <c r="AJ233" i="4"/>
  <c r="AK233" i="4"/>
  <c r="AL233" i="4"/>
  <c r="AM233" i="4"/>
  <c r="AN233" i="4"/>
  <c r="AO233" i="4"/>
  <c r="AP233" i="4"/>
  <c r="AQ233" i="4"/>
  <c r="AR233" i="4"/>
  <c r="AS233" i="4"/>
  <c r="AT233" i="4"/>
  <c r="AU233" i="4"/>
  <c r="AV233" i="4"/>
  <c r="AW233" i="4"/>
  <c r="AX233" i="4"/>
  <c r="AY233" i="4"/>
  <c r="AZ233" i="4"/>
  <c r="BA233" i="4"/>
  <c r="BB233" i="4"/>
  <c r="BC233" i="4"/>
  <c r="BD233" i="4"/>
  <c r="BE233" i="4"/>
  <c r="BF233" i="4"/>
  <c r="BG233" i="4"/>
  <c r="BH233" i="4"/>
  <c r="BI233" i="4"/>
  <c r="BJ233" i="4"/>
  <c r="BK233" i="4"/>
  <c r="BL233" i="4"/>
  <c r="BM233" i="4"/>
  <c r="BN233" i="4"/>
  <c r="BO233" i="4"/>
  <c r="BP233" i="4"/>
  <c r="BQ233" i="4"/>
  <c r="BR233" i="4"/>
  <c r="BS233" i="4"/>
  <c r="BT233" i="4"/>
  <c r="BU233" i="4"/>
  <c r="BV233" i="4"/>
  <c r="BW233" i="4"/>
  <c r="BX233" i="4"/>
  <c r="BY233" i="4"/>
  <c r="BZ233" i="4"/>
  <c r="CA233" i="4"/>
  <c r="CB233" i="4"/>
  <c r="CC233" i="4"/>
  <c r="CD233" i="4"/>
  <c r="CE233" i="4"/>
  <c r="CF233" i="4"/>
  <c r="CG233" i="4"/>
  <c r="CH233" i="4"/>
  <c r="CI233" i="4"/>
  <c r="P234" i="4"/>
  <c r="Q234" i="4"/>
  <c r="R234" i="4"/>
  <c r="S234" i="4"/>
  <c r="T234" i="4"/>
  <c r="U234" i="4"/>
  <c r="V234" i="4"/>
  <c r="W234" i="4"/>
  <c r="X234" i="4"/>
  <c r="Y234" i="4"/>
  <c r="Z234" i="4"/>
  <c r="AA234" i="4"/>
  <c r="AB234" i="4"/>
  <c r="AC234" i="4"/>
  <c r="AD234" i="4"/>
  <c r="AE234" i="4"/>
  <c r="AF234" i="4"/>
  <c r="AG234" i="4"/>
  <c r="AH234" i="4"/>
  <c r="AI234" i="4"/>
  <c r="AJ234" i="4"/>
  <c r="AK234" i="4"/>
  <c r="AL234" i="4"/>
  <c r="AM234" i="4"/>
  <c r="AN234" i="4"/>
  <c r="AO234" i="4"/>
  <c r="AP234" i="4"/>
  <c r="AQ234" i="4"/>
  <c r="AR234" i="4"/>
  <c r="AS234" i="4"/>
  <c r="AT234" i="4"/>
  <c r="AU234" i="4"/>
  <c r="AV234" i="4"/>
  <c r="AW234" i="4"/>
  <c r="AX234" i="4"/>
  <c r="AY234" i="4"/>
  <c r="AZ234" i="4"/>
  <c r="BA234" i="4"/>
  <c r="BB234" i="4"/>
  <c r="BC234" i="4"/>
  <c r="BD234" i="4"/>
  <c r="BE234" i="4"/>
  <c r="BF234" i="4"/>
  <c r="BG234" i="4"/>
  <c r="BH234" i="4"/>
  <c r="BI234" i="4"/>
  <c r="BJ234" i="4"/>
  <c r="BK234" i="4"/>
  <c r="BL234" i="4"/>
  <c r="BM234" i="4"/>
  <c r="BN234" i="4"/>
  <c r="BO234" i="4"/>
  <c r="BP234" i="4"/>
  <c r="BQ234" i="4"/>
  <c r="BR234" i="4"/>
  <c r="BS234" i="4"/>
  <c r="BT234" i="4"/>
  <c r="BU234" i="4"/>
  <c r="BV234" i="4"/>
  <c r="BW234" i="4"/>
  <c r="BX234" i="4"/>
  <c r="BY234" i="4"/>
  <c r="BZ234" i="4"/>
  <c r="CA234" i="4"/>
  <c r="CB234" i="4"/>
  <c r="CC234" i="4"/>
  <c r="CD234" i="4"/>
  <c r="CE234" i="4"/>
  <c r="CF234" i="4"/>
  <c r="CG234" i="4"/>
  <c r="CH234" i="4"/>
  <c r="CI234" i="4"/>
  <c r="P235" i="4"/>
  <c r="Q235" i="4"/>
  <c r="R235" i="4"/>
  <c r="S235" i="4"/>
  <c r="T235" i="4"/>
  <c r="U235" i="4"/>
  <c r="V235" i="4"/>
  <c r="W235" i="4"/>
  <c r="X235" i="4"/>
  <c r="Y235" i="4"/>
  <c r="Z235" i="4"/>
  <c r="AA235" i="4"/>
  <c r="AB235" i="4"/>
  <c r="AC235" i="4"/>
  <c r="AD235" i="4"/>
  <c r="AE235" i="4"/>
  <c r="AF235" i="4"/>
  <c r="AG235" i="4"/>
  <c r="AH235" i="4"/>
  <c r="AI235" i="4"/>
  <c r="AJ235" i="4"/>
  <c r="AK235" i="4"/>
  <c r="AL235" i="4"/>
  <c r="AM235" i="4"/>
  <c r="AN235" i="4"/>
  <c r="AO235" i="4"/>
  <c r="AP235" i="4"/>
  <c r="AQ235" i="4"/>
  <c r="AR235" i="4"/>
  <c r="AS235" i="4"/>
  <c r="AT235" i="4"/>
  <c r="AU235" i="4"/>
  <c r="AV235" i="4"/>
  <c r="AW235" i="4"/>
  <c r="AX235" i="4"/>
  <c r="AY235" i="4"/>
  <c r="AZ235" i="4"/>
  <c r="BA235" i="4"/>
  <c r="BB235" i="4"/>
  <c r="BC235" i="4"/>
  <c r="BD235" i="4"/>
  <c r="BE235" i="4"/>
  <c r="BF235" i="4"/>
  <c r="BG235" i="4"/>
  <c r="BH235" i="4"/>
  <c r="BI235" i="4"/>
  <c r="BJ235" i="4"/>
  <c r="BK235" i="4"/>
  <c r="BL235" i="4"/>
  <c r="BM235" i="4"/>
  <c r="BN235" i="4"/>
  <c r="BO235" i="4"/>
  <c r="BP235" i="4"/>
  <c r="BQ235" i="4"/>
  <c r="BR235" i="4"/>
  <c r="BS235" i="4"/>
  <c r="BT235" i="4"/>
  <c r="BU235" i="4"/>
  <c r="BV235" i="4"/>
  <c r="BW235" i="4"/>
  <c r="BX235" i="4"/>
  <c r="BY235" i="4"/>
  <c r="BZ235" i="4"/>
  <c r="CA235" i="4"/>
  <c r="CB235" i="4"/>
  <c r="CC235" i="4"/>
  <c r="CD235" i="4"/>
  <c r="CE235" i="4"/>
  <c r="CF235" i="4"/>
  <c r="CG235" i="4"/>
  <c r="CH235" i="4"/>
  <c r="CI235" i="4"/>
  <c r="P236" i="4"/>
  <c r="Q236" i="4"/>
  <c r="R236" i="4"/>
  <c r="S236" i="4"/>
  <c r="T236" i="4"/>
  <c r="U236" i="4"/>
  <c r="V236" i="4"/>
  <c r="W236" i="4"/>
  <c r="X236" i="4"/>
  <c r="Y236" i="4"/>
  <c r="Z236" i="4"/>
  <c r="AA236" i="4"/>
  <c r="AB236" i="4"/>
  <c r="AC236" i="4"/>
  <c r="AD236" i="4"/>
  <c r="AE236" i="4"/>
  <c r="AF236" i="4"/>
  <c r="AG236" i="4"/>
  <c r="AH236" i="4"/>
  <c r="AI236" i="4"/>
  <c r="AJ236" i="4"/>
  <c r="AK236" i="4"/>
  <c r="AL236" i="4"/>
  <c r="AM236" i="4"/>
  <c r="AN236" i="4"/>
  <c r="AO236" i="4"/>
  <c r="AP236" i="4"/>
  <c r="AQ236" i="4"/>
  <c r="AR236" i="4"/>
  <c r="AS236" i="4"/>
  <c r="AT236" i="4"/>
  <c r="AU236" i="4"/>
  <c r="AV236" i="4"/>
  <c r="AW236" i="4"/>
  <c r="AX236" i="4"/>
  <c r="AY236" i="4"/>
  <c r="AZ236" i="4"/>
  <c r="BA236" i="4"/>
  <c r="BB236" i="4"/>
  <c r="BC236" i="4"/>
  <c r="BD236" i="4"/>
  <c r="BE236" i="4"/>
  <c r="BF236" i="4"/>
  <c r="BG236" i="4"/>
  <c r="BH236" i="4"/>
  <c r="BI236" i="4"/>
  <c r="BJ236" i="4"/>
  <c r="BK236" i="4"/>
  <c r="BL236" i="4"/>
  <c r="BM236" i="4"/>
  <c r="BN236" i="4"/>
  <c r="BO236" i="4"/>
  <c r="BP236" i="4"/>
  <c r="BQ236" i="4"/>
  <c r="BR236" i="4"/>
  <c r="BS236" i="4"/>
  <c r="BT236" i="4"/>
  <c r="BU236" i="4"/>
  <c r="BV236" i="4"/>
  <c r="BW236" i="4"/>
  <c r="BX236" i="4"/>
  <c r="BY236" i="4"/>
  <c r="BZ236" i="4"/>
  <c r="CA236" i="4"/>
  <c r="CB236" i="4"/>
  <c r="CC236" i="4"/>
  <c r="CD236" i="4"/>
  <c r="CE236" i="4"/>
  <c r="CF236" i="4"/>
  <c r="CG236" i="4"/>
  <c r="CH236" i="4"/>
  <c r="CI236" i="4"/>
  <c r="P237" i="4"/>
  <c r="Q237" i="4"/>
  <c r="R237" i="4"/>
  <c r="S237" i="4"/>
  <c r="T237" i="4"/>
  <c r="U237" i="4"/>
  <c r="V237" i="4"/>
  <c r="W237" i="4"/>
  <c r="X237" i="4"/>
  <c r="Y237" i="4"/>
  <c r="Z237" i="4"/>
  <c r="AA237" i="4"/>
  <c r="AB237" i="4"/>
  <c r="AC237" i="4"/>
  <c r="AD237" i="4"/>
  <c r="AE237" i="4"/>
  <c r="AF237" i="4"/>
  <c r="AG237" i="4"/>
  <c r="AH237" i="4"/>
  <c r="AI237" i="4"/>
  <c r="AJ237" i="4"/>
  <c r="AK237" i="4"/>
  <c r="AL237" i="4"/>
  <c r="AM237" i="4"/>
  <c r="AN237" i="4"/>
  <c r="AO237" i="4"/>
  <c r="AP237" i="4"/>
  <c r="AQ237" i="4"/>
  <c r="AR237" i="4"/>
  <c r="AS237" i="4"/>
  <c r="AT237" i="4"/>
  <c r="AU237" i="4"/>
  <c r="AV237" i="4"/>
  <c r="AW237" i="4"/>
  <c r="AX237" i="4"/>
  <c r="AY237" i="4"/>
  <c r="AZ237" i="4"/>
  <c r="BA237" i="4"/>
  <c r="BB237" i="4"/>
  <c r="BC237" i="4"/>
  <c r="BD237" i="4"/>
  <c r="BE237" i="4"/>
  <c r="BF237" i="4"/>
  <c r="BG237" i="4"/>
  <c r="BH237" i="4"/>
  <c r="BI237" i="4"/>
  <c r="BJ237" i="4"/>
  <c r="BK237" i="4"/>
  <c r="BL237" i="4"/>
  <c r="BM237" i="4"/>
  <c r="BN237" i="4"/>
  <c r="BO237" i="4"/>
  <c r="BP237" i="4"/>
  <c r="BQ237" i="4"/>
  <c r="BR237" i="4"/>
  <c r="BS237" i="4"/>
  <c r="BT237" i="4"/>
  <c r="BU237" i="4"/>
  <c r="BV237" i="4"/>
  <c r="BW237" i="4"/>
  <c r="BX237" i="4"/>
  <c r="BY237" i="4"/>
  <c r="BZ237" i="4"/>
  <c r="CA237" i="4"/>
  <c r="CB237" i="4"/>
  <c r="CC237" i="4"/>
  <c r="CD237" i="4"/>
  <c r="CE237" i="4"/>
  <c r="CF237" i="4"/>
  <c r="CG237" i="4"/>
  <c r="CH237" i="4"/>
  <c r="CI237" i="4"/>
  <c r="P238" i="4"/>
  <c r="Q238" i="4"/>
  <c r="R238" i="4"/>
  <c r="S238" i="4"/>
  <c r="T238" i="4"/>
  <c r="U238" i="4"/>
  <c r="V238" i="4"/>
  <c r="W238" i="4"/>
  <c r="X238" i="4"/>
  <c r="Y238" i="4"/>
  <c r="Z238" i="4"/>
  <c r="AA238" i="4"/>
  <c r="AB238" i="4"/>
  <c r="AC238" i="4"/>
  <c r="AD238" i="4"/>
  <c r="AE238" i="4"/>
  <c r="AF238" i="4"/>
  <c r="AG238" i="4"/>
  <c r="AH238" i="4"/>
  <c r="AI238" i="4"/>
  <c r="AJ238" i="4"/>
  <c r="AK238" i="4"/>
  <c r="AL238" i="4"/>
  <c r="AM238" i="4"/>
  <c r="AN238" i="4"/>
  <c r="AO238" i="4"/>
  <c r="AP238" i="4"/>
  <c r="AQ238" i="4"/>
  <c r="AR238" i="4"/>
  <c r="AS238" i="4"/>
  <c r="AT238" i="4"/>
  <c r="AU238" i="4"/>
  <c r="AV238" i="4"/>
  <c r="AW238" i="4"/>
  <c r="AX238" i="4"/>
  <c r="AY238" i="4"/>
  <c r="AZ238" i="4"/>
  <c r="BA238" i="4"/>
  <c r="BB238" i="4"/>
  <c r="BC238" i="4"/>
  <c r="BD238" i="4"/>
  <c r="BE238" i="4"/>
  <c r="BF238" i="4"/>
  <c r="BG238" i="4"/>
  <c r="BH238" i="4"/>
  <c r="BI238" i="4"/>
  <c r="BJ238" i="4"/>
  <c r="BK238" i="4"/>
  <c r="BL238" i="4"/>
  <c r="BM238" i="4"/>
  <c r="BN238" i="4"/>
  <c r="BO238" i="4"/>
  <c r="BP238" i="4"/>
  <c r="BQ238" i="4"/>
  <c r="BR238" i="4"/>
  <c r="BS238" i="4"/>
  <c r="BT238" i="4"/>
  <c r="BU238" i="4"/>
  <c r="BV238" i="4"/>
  <c r="BW238" i="4"/>
  <c r="BX238" i="4"/>
  <c r="BY238" i="4"/>
  <c r="BZ238" i="4"/>
  <c r="CA238" i="4"/>
  <c r="CB238" i="4"/>
  <c r="CC238" i="4"/>
  <c r="CD238" i="4"/>
  <c r="CE238" i="4"/>
  <c r="CF238" i="4"/>
  <c r="CG238" i="4"/>
  <c r="CH238" i="4"/>
  <c r="CI238" i="4"/>
  <c r="P239" i="4"/>
  <c r="Q239" i="4"/>
  <c r="R239" i="4"/>
  <c r="S239" i="4"/>
  <c r="T239" i="4"/>
  <c r="U239" i="4"/>
  <c r="V239" i="4"/>
  <c r="W239" i="4"/>
  <c r="X239" i="4"/>
  <c r="Y239" i="4"/>
  <c r="Z239" i="4"/>
  <c r="AA239" i="4"/>
  <c r="AB239" i="4"/>
  <c r="AC239" i="4"/>
  <c r="AD239" i="4"/>
  <c r="AE239" i="4"/>
  <c r="AF239" i="4"/>
  <c r="AG239" i="4"/>
  <c r="AH239" i="4"/>
  <c r="AI239" i="4"/>
  <c r="AJ239" i="4"/>
  <c r="AK239" i="4"/>
  <c r="AL239" i="4"/>
  <c r="AM239" i="4"/>
  <c r="AN239" i="4"/>
  <c r="AO239" i="4"/>
  <c r="AP239" i="4"/>
  <c r="AQ239" i="4"/>
  <c r="AR239" i="4"/>
  <c r="AS239" i="4"/>
  <c r="AT239" i="4"/>
  <c r="AU239" i="4"/>
  <c r="AV239" i="4"/>
  <c r="AW239" i="4"/>
  <c r="AX239" i="4"/>
  <c r="AY239" i="4"/>
  <c r="AZ239" i="4"/>
  <c r="BA239" i="4"/>
  <c r="BB239" i="4"/>
  <c r="BC239" i="4"/>
  <c r="BD239" i="4"/>
  <c r="BE239" i="4"/>
  <c r="BF239" i="4"/>
  <c r="BG239" i="4"/>
  <c r="BH239" i="4"/>
  <c r="BI239" i="4"/>
  <c r="BJ239" i="4"/>
  <c r="BK239" i="4"/>
  <c r="BL239" i="4"/>
  <c r="BM239" i="4"/>
  <c r="BN239" i="4"/>
  <c r="BO239" i="4"/>
  <c r="BP239" i="4"/>
  <c r="BQ239" i="4"/>
  <c r="BR239" i="4"/>
  <c r="BS239" i="4"/>
  <c r="BT239" i="4"/>
  <c r="BU239" i="4"/>
  <c r="BV239" i="4"/>
  <c r="BW239" i="4"/>
  <c r="BX239" i="4"/>
  <c r="BY239" i="4"/>
  <c r="BZ239" i="4"/>
  <c r="CA239" i="4"/>
  <c r="CB239" i="4"/>
  <c r="CC239" i="4"/>
  <c r="CD239" i="4"/>
  <c r="CE239" i="4"/>
  <c r="CF239" i="4"/>
  <c r="CG239" i="4"/>
  <c r="CH239" i="4"/>
  <c r="CI239" i="4"/>
  <c r="P240" i="4"/>
  <c r="Q240" i="4"/>
  <c r="R240" i="4"/>
  <c r="S240" i="4"/>
  <c r="T240" i="4"/>
  <c r="U240" i="4"/>
  <c r="V240" i="4"/>
  <c r="W240" i="4"/>
  <c r="X240" i="4"/>
  <c r="Y240" i="4"/>
  <c r="Z240" i="4"/>
  <c r="AA240" i="4"/>
  <c r="AB240" i="4"/>
  <c r="AC240" i="4"/>
  <c r="AD240" i="4"/>
  <c r="AE240" i="4"/>
  <c r="AF240" i="4"/>
  <c r="AG240" i="4"/>
  <c r="AH240" i="4"/>
  <c r="AI240" i="4"/>
  <c r="AJ240" i="4"/>
  <c r="AK240" i="4"/>
  <c r="AL240" i="4"/>
  <c r="AM240" i="4"/>
  <c r="AN240" i="4"/>
  <c r="AO240" i="4"/>
  <c r="AP240" i="4"/>
  <c r="AQ240" i="4"/>
  <c r="AR240" i="4"/>
  <c r="AS240" i="4"/>
  <c r="AT240" i="4"/>
  <c r="AU240" i="4"/>
  <c r="AV240" i="4"/>
  <c r="AW240" i="4"/>
  <c r="AX240" i="4"/>
  <c r="AY240" i="4"/>
  <c r="AZ240" i="4"/>
  <c r="BA240" i="4"/>
  <c r="BB240" i="4"/>
  <c r="BC240" i="4"/>
  <c r="BD240" i="4"/>
  <c r="BE240" i="4"/>
  <c r="BF240" i="4"/>
  <c r="BG240" i="4"/>
  <c r="BH240" i="4"/>
  <c r="BI240" i="4"/>
  <c r="BJ240" i="4"/>
  <c r="BK240" i="4"/>
  <c r="BL240" i="4"/>
  <c r="BM240" i="4"/>
  <c r="BN240" i="4"/>
  <c r="BO240" i="4"/>
  <c r="BP240" i="4"/>
  <c r="BQ240" i="4"/>
  <c r="BR240" i="4"/>
  <c r="BS240" i="4"/>
  <c r="BT240" i="4"/>
  <c r="BU240" i="4"/>
  <c r="BV240" i="4"/>
  <c r="BW240" i="4"/>
  <c r="BX240" i="4"/>
  <c r="BY240" i="4"/>
  <c r="BZ240" i="4"/>
  <c r="CA240" i="4"/>
  <c r="CB240" i="4"/>
  <c r="CC240" i="4"/>
  <c r="CD240" i="4"/>
  <c r="CE240" i="4"/>
  <c r="CF240" i="4"/>
  <c r="CG240" i="4"/>
  <c r="CH240" i="4"/>
  <c r="CI240" i="4"/>
  <c r="P241" i="4"/>
  <c r="Q241" i="4"/>
  <c r="R241" i="4"/>
  <c r="S241" i="4"/>
  <c r="T241" i="4"/>
  <c r="U241" i="4"/>
  <c r="V241" i="4"/>
  <c r="W241" i="4"/>
  <c r="X241" i="4"/>
  <c r="Y241" i="4"/>
  <c r="Z241" i="4"/>
  <c r="AA241" i="4"/>
  <c r="AB241" i="4"/>
  <c r="AC241" i="4"/>
  <c r="AD241" i="4"/>
  <c r="AE241" i="4"/>
  <c r="AF241" i="4"/>
  <c r="AG241" i="4"/>
  <c r="AH241" i="4"/>
  <c r="AI241" i="4"/>
  <c r="AJ241" i="4"/>
  <c r="AK241" i="4"/>
  <c r="AL241" i="4"/>
  <c r="AM241" i="4"/>
  <c r="AN241" i="4"/>
  <c r="AO241" i="4"/>
  <c r="AP241" i="4"/>
  <c r="AQ241" i="4"/>
  <c r="AR241" i="4"/>
  <c r="AS241" i="4"/>
  <c r="AT241" i="4"/>
  <c r="AU241" i="4"/>
  <c r="AV241" i="4"/>
  <c r="AW241" i="4"/>
  <c r="AX241" i="4"/>
  <c r="AY241" i="4"/>
  <c r="AZ241" i="4"/>
  <c r="BA241" i="4"/>
  <c r="BB241" i="4"/>
  <c r="BC241" i="4"/>
  <c r="BD241" i="4"/>
  <c r="BE241" i="4"/>
  <c r="BF241" i="4"/>
  <c r="BG241" i="4"/>
  <c r="BH241" i="4"/>
  <c r="BI241" i="4"/>
  <c r="BJ241" i="4"/>
  <c r="BK241" i="4"/>
  <c r="BL241" i="4"/>
  <c r="BM241" i="4"/>
  <c r="BN241" i="4"/>
  <c r="BO241" i="4"/>
  <c r="BP241" i="4"/>
  <c r="BQ241" i="4"/>
  <c r="BR241" i="4"/>
  <c r="BS241" i="4"/>
  <c r="BT241" i="4"/>
  <c r="BU241" i="4"/>
  <c r="BV241" i="4"/>
  <c r="BW241" i="4"/>
  <c r="BX241" i="4"/>
  <c r="BY241" i="4"/>
  <c r="BZ241" i="4"/>
  <c r="CA241" i="4"/>
  <c r="CB241" i="4"/>
  <c r="CC241" i="4"/>
  <c r="CD241" i="4"/>
  <c r="CE241" i="4"/>
  <c r="CF241" i="4"/>
  <c r="CG241" i="4"/>
  <c r="CH241" i="4"/>
  <c r="CI241" i="4"/>
  <c r="P242" i="4"/>
  <c r="Q242" i="4"/>
  <c r="R242" i="4"/>
  <c r="S242" i="4"/>
  <c r="T242" i="4"/>
  <c r="U242" i="4"/>
  <c r="V242" i="4"/>
  <c r="W242" i="4"/>
  <c r="X242" i="4"/>
  <c r="Y242" i="4"/>
  <c r="Z242" i="4"/>
  <c r="AA242" i="4"/>
  <c r="AB242" i="4"/>
  <c r="AC242" i="4"/>
  <c r="AD242" i="4"/>
  <c r="AE242" i="4"/>
  <c r="AF242" i="4"/>
  <c r="AG242" i="4"/>
  <c r="AH242" i="4"/>
  <c r="AI242" i="4"/>
  <c r="AJ242" i="4"/>
  <c r="AK242" i="4"/>
  <c r="AL242" i="4"/>
  <c r="AM242" i="4"/>
  <c r="AN242" i="4"/>
  <c r="AO242" i="4"/>
  <c r="AP242" i="4"/>
  <c r="AQ242" i="4"/>
  <c r="AR242" i="4"/>
  <c r="AS242" i="4"/>
  <c r="AT242" i="4"/>
  <c r="AU242" i="4"/>
  <c r="AV242" i="4"/>
  <c r="AW242" i="4"/>
  <c r="AX242" i="4"/>
  <c r="AY242" i="4"/>
  <c r="AZ242" i="4"/>
  <c r="BA242" i="4"/>
  <c r="BB242" i="4"/>
  <c r="BC242" i="4"/>
  <c r="BD242" i="4"/>
  <c r="BE242" i="4"/>
  <c r="BF242" i="4"/>
  <c r="BG242" i="4"/>
  <c r="BH242" i="4"/>
  <c r="BI242" i="4"/>
  <c r="BJ242" i="4"/>
  <c r="BK242" i="4"/>
  <c r="BL242" i="4"/>
  <c r="BM242" i="4"/>
  <c r="BN242" i="4"/>
  <c r="BO242" i="4"/>
  <c r="BP242" i="4"/>
  <c r="BQ242" i="4"/>
  <c r="BR242" i="4"/>
  <c r="BS242" i="4"/>
  <c r="BT242" i="4"/>
  <c r="BU242" i="4"/>
  <c r="BV242" i="4"/>
  <c r="BW242" i="4"/>
  <c r="BX242" i="4"/>
  <c r="BY242" i="4"/>
  <c r="BZ242" i="4"/>
  <c r="CA242" i="4"/>
  <c r="CB242" i="4"/>
  <c r="CC242" i="4"/>
  <c r="CD242" i="4"/>
  <c r="CE242" i="4"/>
  <c r="CF242" i="4"/>
  <c r="CG242" i="4"/>
  <c r="CH242" i="4"/>
  <c r="CI242" i="4"/>
  <c r="P243" i="4"/>
  <c r="Q243" i="4"/>
  <c r="R243" i="4"/>
  <c r="S243" i="4"/>
  <c r="T243" i="4"/>
  <c r="U243" i="4"/>
  <c r="V243" i="4"/>
  <c r="W243" i="4"/>
  <c r="X243" i="4"/>
  <c r="Y243" i="4"/>
  <c r="Z243" i="4"/>
  <c r="AA243" i="4"/>
  <c r="AB243" i="4"/>
  <c r="AC243" i="4"/>
  <c r="AD243" i="4"/>
  <c r="AE243" i="4"/>
  <c r="AF243" i="4"/>
  <c r="AG243" i="4"/>
  <c r="AH243" i="4"/>
  <c r="AI243" i="4"/>
  <c r="AJ243" i="4"/>
  <c r="AK243" i="4"/>
  <c r="AL243" i="4"/>
  <c r="AM243" i="4"/>
  <c r="AN243" i="4"/>
  <c r="AO243" i="4"/>
  <c r="AP243" i="4"/>
  <c r="AQ243" i="4"/>
  <c r="AR243" i="4"/>
  <c r="AS243" i="4"/>
  <c r="AT243" i="4"/>
  <c r="AU243" i="4"/>
  <c r="AV243" i="4"/>
  <c r="AW243" i="4"/>
  <c r="AX243" i="4"/>
  <c r="AY243" i="4"/>
  <c r="AZ243" i="4"/>
  <c r="BA243" i="4"/>
  <c r="BB243" i="4"/>
  <c r="BC243" i="4"/>
  <c r="BD243" i="4"/>
  <c r="BE243" i="4"/>
  <c r="BF243" i="4"/>
  <c r="BG243" i="4"/>
  <c r="BH243" i="4"/>
  <c r="BI243" i="4"/>
  <c r="BJ243" i="4"/>
  <c r="BK243" i="4"/>
  <c r="BL243" i="4"/>
  <c r="BM243" i="4"/>
  <c r="BN243" i="4"/>
  <c r="BO243" i="4"/>
  <c r="BP243" i="4"/>
  <c r="BQ243" i="4"/>
  <c r="BR243" i="4"/>
  <c r="BS243" i="4"/>
  <c r="BT243" i="4"/>
  <c r="BU243" i="4"/>
  <c r="BV243" i="4"/>
  <c r="BW243" i="4"/>
  <c r="BX243" i="4"/>
  <c r="BY243" i="4"/>
  <c r="BZ243" i="4"/>
  <c r="CA243" i="4"/>
  <c r="CB243" i="4"/>
  <c r="CC243" i="4"/>
  <c r="CD243" i="4"/>
  <c r="CE243" i="4"/>
  <c r="CF243" i="4"/>
  <c r="CG243" i="4"/>
  <c r="CH243" i="4"/>
  <c r="CI243" i="4"/>
  <c r="P244" i="4"/>
  <c r="Q244" i="4"/>
  <c r="R244" i="4"/>
  <c r="S244" i="4"/>
  <c r="T244" i="4"/>
  <c r="U244" i="4"/>
  <c r="V244" i="4"/>
  <c r="W244" i="4"/>
  <c r="X244" i="4"/>
  <c r="Y244" i="4"/>
  <c r="Z244" i="4"/>
  <c r="AA244" i="4"/>
  <c r="AB244" i="4"/>
  <c r="AC244" i="4"/>
  <c r="AD244" i="4"/>
  <c r="AE244" i="4"/>
  <c r="AF244" i="4"/>
  <c r="AG244" i="4"/>
  <c r="AH244" i="4"/>
  <c r="AI244" i="4"/>
  <c r="AJ244" i="4"/>
  <c r="AK244" i="4"/>
  <c r="AL244" i="4"/>
  <c r="AM244" i="4"/>
  <c r="AN244" i="4"/>
  <c r="AO244" i="4"/>
  <c r="AP244" i="4"/>
  <c r="AQ244" i="4"/>
  <c r="AR244" i="4"/>
  <c r="AS244" i="4"/>
  <c r="AT244" i="4"/>
  <c r="AU244" i="4"/>
  <c r="AV244" i="4"/>
  <c r="AW244" i="4"/>
  <c r="AX244" i="4"/>
  <c r="AY244" i="4"/>
  <c r="AZ244" i="4"/>
  <c r="BA244" i="4"/>
  <c r="BB244" i="4"/>
  <c r="BC244" i="4"/>
  <c r="BD244" i="4"/>
  <c r="BE244" i="4"/>
  <c r="BF244" i="4"/>
  <c r="BG244" i="4"/>
  <c r="BH244" i="4"/>
  <c r="BI244" i="4"/>
  <c r="BJ244" i="4"/>
  <c r="BK244" i="4"/>
  <c r="BL244" i="4"/>
  <c r="BM244" i="4"/>
  <c r="BN244" i="4"/>
  <c r="BO244" i="4"/>
  <c r="BP244" i="4"/>
  <c r="BQ244" i="4"/>
  <c r="BR244" i="4"/>
  <c r="BS244" i="4"/>
  <c r="BT244" i="4"/>
  <c r="BU244" i="4"/>
  <c r="BV244" i="4"/>
  <c r="BW244" i="4"/>
  <c r="BX244" i="4"/>
  <c r="BY244" i="4"/>
  <c r="BZ244" i="4"/>
  <c r="CA244" i="4"/>
  <c r="CB244" i="4"/>
  <c r="CC244" i="4"/>
  <c r="CD244" i="4"/>
  <c r="CE244" i="4"/>
  <c r="CF244" i="4"/>
  <c r="CG244" i="4"/>
  <c r="CH244" i="4"/>
  <c r="CI244" i="4"/>
  <c r="P245" i="4"/>
  <c r="Q245" i="4"/>
  <c r="R245" i="4"/>
  <c r="S245" i="4"/>
  <c r="T245" i="4"/>
  <c r="U245" i="4"/>
  <c r="V245" i="4"/>
  <c r="W245" i="4"/>
  <c r="X245" i="4"/>
  <c r="Y245" i="4"/>
  <c r="Z245" i="4"/>
  <c r="AA245" i="4"/>
  <c r="AB245" i="4"/>
  <c r="AC245" i="4"/>
  <c r="AD245" i="4"/>
  <c r="AE245" i="4"/>
  <c r="AF245" i="4"/>
  <c r="AG245" i="4"/>
  <c r="AH245" i="4"/>
  <c r="AI245" i="4"/>
  <c r="AJ245" i="4"/>
  <c r="AK245" i="4"/>
  <c r="AL245" i="4"/>
  <c r="AM245" i="4"/>
  <c r="AN245" i="4"/>
  <c r="AO245" i="4"/>
  <c r="AP245" i="4"/>
  <c r="AQ245" i="4"/>
  <c r="AR245" i="4"/>
  <c r="AS245" i="4"/>
  <c r="AT245" i="4"/>
  <c r="AU245" i="4"/>
  <c r="AV245" i="4"/>
  <c r="AW245" i="4"/>
  <c r="AX245" i="4"/>
  <c r="AY245" i="4"/>
  <c r="AZ245" i="4"/>
  <c r="BA245" i="4"/>
  <c r="BB245" i="4"/>
  <c r="BC245" i="4"/>
  <c r="BD245" i="4"/>
  <c r="BE245" i="4"/>
  <c r="BF245" i="4"/>
  <c r="BG245" i="4"/>
  <c r="BH245" i="4"/>
  <c r="BI245" i="4"/>
  <c r="BJ245" i="4"/>
  <c r="BK245" i="4"/>
  <c r="BL245" i="4"/>
  <c r="BM245" i="4"/>
  <c r="BN245" i="4"/>
  <c r="BO245" i="4"/>
  <c r="BP245" i="4"/>
  <c r="BQ245" i="4"/>
  <c r="BR245" i="4"/>
  <c r="BS245" i="4"/>
  <c r="BT245" i="4"/>
  <c r="BU245" i="4"/>
  <c r="BV245" i="4"/>
  <c r="BW245" i="4"/>
  <c r="BX245" i="4"/>
  <c r="BY245" i="4"/>
  <c r="BZ245" i="4"/>
  <c r="CA245" i="4"/>
  <c r="CB245" i="4"/>
  <c r="CC245" i="4"/>
  <c r="CD245" i="4"/>
  <c r="CE245" i="4"/>
  <c r="CF245" i="4"/>
  <c r="CG245" i="4"/>
  <c r="CH245" i="4"/>
  <c r="CI245" i="4"/>
  <c r="P246" i="4"/>
  <c r="Q246" i="4"/>
  <c r="R246" i="4"/>
  <c r="S246" i="4"/>
  <c r="T246" i="4"/>
  <c r="U246" i="4"/>
  <c r="V246" i="4"/>
  <c r="W246" i="4"/>
  <c r="X246" i="4"/>
  <c r="Y246" i="4"/>
  <c r="Z246" i="4"/>
  <c r="AA246" i="4"/>
  <c r="AB246" i="4"/>
  <c r="AC246" i="4"/>
  <c r="AD246" i="4"/>
  <c r="AE246" i="4"/>
  <c r="AF246" i="4"/>
  <c r="AG246" i="4"/>
  <c r="AH246" i="4"/>
  <c r="AI246" i="4"/>
  <c r="AJ246" i="4"/>
  <c r="AK246" i="4"/>
  <c r="AL246" i="4"/>
  <c r="AM246" i="4"/>
  <c r="AN246" i="4"/>
  <c r="AO246" i="4"/>
  <c r="AP246" i="4"/>
  <c r="AQ246" i="4"/>
  <c r="AR246" i="4"/>
  <c r="AS246" i="4"/>
  <c r="AT246" i="4"/>
  <c r="AU246" i="4"/>
  <c r="AV246" i="4"/>
  <c r="AW246" i="4"/>
  <c r="AX246" i="4"/>
  <c r="AY246" i="4"/>
  <c r="AZ246" i="4"/>
  <c r="BA246" i="4"/>
  <c r="BB246" i="4"/>
  <c r="BC246" i="4"/>
  <c r="BD246" i="4"/>
  <c r="BE246" i="4"/>
  <c r="BF246" i="4"/>
  <c r="BG246" i="4"/>
  <c r="BH246" i="4"/>
  <c r="BI246" i="4"/>
  <c r="BJ246" i="4"/>
  <c r="BK246" i="4"/>
  <c r="BL246" i="4"/>
  <c r="BM246" i="4"/>
  <c r="BN246" i="4"/>
  <c r="BO246" i="4"/>
  <c r="BP246" i="4"/>
  <c r="BQ246" i="4"/>
  <c r="BR246" i="4"/>
  <c r="BS246" i="4"/>
  <c r="BT246" i="4"/>
  <c r="BU246" i="4"/>
  <c r="BV246" i="4"/>
  <c r="BW246" i="4"/>
  <c r="BX246" i="4"/>
  <c r="BY246" i="4"/>
  <c r="BZ246" i="4"/>
  <c r="CA246" i="4"/>
  <c r="CB246" i="4"/>
  <c r="CC246" i="4"/>
  <c r="CD246" i="4"/>
  <c r="CE246" i="4"/>
  <c r="CF246" i="4"/>
  <c r="CG246" i="4"/>
  <c r="CH246" i="4"/>
  <c r="CI246" i="4"/>
  <c r="P247" i="4"/>
  <c r="Q247" i="4"/>
  <c r="R247" i="4"/>
  <c r="S247" i="4"/>
  <c r="T247" i="4"/>
  <c r="U247" i="4"/>
  <c r="V247" i="4"/>
  <c r="W247" i="4"/>
  <c r="X247" i="4"/>
  <c r="Y247" i="4"/>
  <c r="Z247" i="4"/>
  <c r="AA247" i="4"/>
  <c r="AB247" i="4"/>
  <c r="AC247" i="4"/>
  <c r="AD247" i="4"/>
  <c r="AE247" i="4"/>
  <c r="AF247" i="4"/>
  <c r="AG247" i="4"/>
  <c r="AH247" i="4"/>
  <c r="AI247" i="4"/>
  <c r="AJ247" i="4"/>
  <c r="AK247" i="4"/>
  <c r="AL247" i="4"/>
  <c r="AM247" i="4"/>
  <c r="AN247" i="4"/>
  <c r="AO247" i="4"/>
  <c r="AP247" i="4"/>
  <c r="AQ247" i="4"/>
  <c r="AR247" i="4"/>
  <c r="AS247" i="4"/>
  <c r="AT247" i="4"/>
  <c r="AU247" i="4"/>
  <c r="AV247" i="4"/>
  <c r="AW247" i="4"/>
  <c r="AX247" i="4"/>
  <c r="AY247" i="4"/>
  <c r="AZ247" i="4"/>
  <c r="BA247" i="4"/>
  <c r="BB247" i="4"/>
  <c r="BC247" i="4"/>
  <c r="BD247" i="4"/>
  <c r="BE247" i="4"/>
  <c r="BF247" i="4"/>
  <c r="BG247" i="4"/>
  <c r="BH247" i="4"/>
  <c r="BI247" i="4"/>
  <c r="BJ247" i="4"/>
  <c r="BK247" i="4"/>
  <c r="BL247" i="4"/>
  <c r="BM247" i="4"/>
  <c r="BN247" i="4"/>
  <c r="BO247" i="4"/>
  <c r="BP247" i="4"/>
  <c r="BQ247" i="4"/>
  <c r="BR247" i="4"/>
  <c r="BS247" i="4"/>
  <c r="BT247" i="4"/>
  <c r="BU247" i="4"/>
  <c r="BV247" i="4"/>
  <c r="BW247" i="4"/>
  <c r="BX247" i="4"/>
  <c r="BY247" i="4"/>
  <c r="BZ247" i="4"/>
  <c r="CA247" i="4"/>
  <c r="CB247" i="4"/>
  <c r="CC247" i="4"/>
  <c r="CD247" i="4"/>
  <c r="CE247" i="4"/>
  <c r="CF247" i="4"/>
  <c r="CG247" i="4"/>
  <c r="CH247" i="4"/>
  <c r="CI247" i="4"/>
  <c r="P248" i="4"/>
  <c r="Q248" i="4"/>
  <c r="R248" i="4"/>
  <c r="S248" i="4"/>
  <c r="T248" i="4"/>
  <c r="U248" i="4"/>
  <c r="V248" i="4"/>
  <c r="W248" i="4"/>
  <c r="X248" i="4"/>
  <c r="Y248" i="4"/>
  <c r="Z248" i="4"/>
  <c r="AA248" i="4"/>
  <c r="AB248" i="4"/>
  <c r="AC248" i="4"/>
  <c r="AD248" i="4"/>
  <c r="AE248" i="4"/>
  <c r="AF248" i="4"/>
  <c r="AG248" i="4"/>
  <c r="AH248" i="4"/>
  <c r="AI248" i="4"/>
  <c r="AJ248" i="4"/>
  <c r="AK248" i="4"/>
  <c r="AL248" i="4"/>
  <c r="AM248" i="4"/>
  <c r="AN248" i="4"/>
  <c r="AO248" i="4"/>
  <c r="AP248" i="4"/>
  <c r="AQ248" i="4"/>
  <c r="AR248" i="4"/>
  <c r="AS248" i="4"/>
  <c r="AT248" i="4"/>
  <c r="AU248" i="4"/>
  <c r="AV248" i="4"/>
  <c r="AW248" i="4"/>
  <c r="AX248" i="4"/>
  <c r="AY248" i="4"/>
  <c r="AZ248" i="4"/>
  <c r="BA248" i="4"/>
  <c r="BB248" i="4"/>
  <c r="BC248" i="4"/>
  <c r="BD248" i="4"/>
  <c r="BE248" i="4"/>
  <c r="BF248" i="4"/>
  <c r="BG248" i="4"/>
  <c r="BH248" i="4"/>
  <c r="BI248" i="4"/>
  <c r="BJ248" i="4"/>
  <c r="BK248" i="4"/>
  <c r="BL248" i="4"/>
  <c r="BM248" i="4"/>
  <c r="BN248" i="4"/>
  <c r="BO248" i="4"/>
  <c r="BP248" i="4"/>
  <c r="BQ248" i="4"/>
  <c r="BR248" i="4"/>
  <c r="BS248" i="4"/>
  <c r="BT248" i="4"/>
  <c r="BU248" i="4"/>
  <c r="BV248" i="4"/>
  <c r="BW248" i="4"/>
  <c r="BX248" i="4"/>
  <c r="BY248" i="4"/>
  <c r="BZ248" i="4"/>
  <c r="CA248" i="4"/>
  <c r="CB248" i="4"/>
  <c r="CC248" i="4"/>
  <c r="CD248" i="4"/>
  <c r="CE248" i="4"/>
  <c r="CF248" i="4"/>
  <c r="CG248" i="4"/>
  <c r="CH248" i="4"/>
  <c r="CI248" i="4"/>
  <c r="P249" i="4"/>
  <c r="Q249" i="4"/>
  <c r="R249" i="4"/>
  <c r="S249" i="4"/>
  <c r="T249" i="4"/>
  <c r="U249" i="4"/>
  <c r="V249" i="4"/>
  <c r="W249" i="4"/>
  <c r="X249" i="4"/>
  <c r="Y249" i="4"/>
  <c r="Z249" i="4"/>
  <c r="AA249" i="4"/>
  <c r="AB249" i="4"/>
  <c r="AC249" i="4"/>
  <c r="AD249" i="4"/>
  <c r="AE249" i="4"/>
  <c r="AF249" i="4"/>
  <c r="AG249" i="4"/>
  <c r="AH249" i="4"/>
  <c r="AI249" i="4"/>
  <c r="AJ249" i="4"/>
  <c r="AK249" i="4"/>
  <c r="AL249" i="4"/>
  <c r="AM249" i="4"/>
  <c r="AN249" i="4"/>
  <c r="AO249" i="4"/>
  <c r="AP249" i="4"/>
  <c r="AQ249" i="4"/>
  <c r="AR249" i="4"/>
  <c r="AS249" i="4"/>
  <c r="AT249" i="4"/>
  <c r="AU249" i="4"/>
  <c r="AV249" i="4"/>
  <c r="AW249" i="4"/>
  <c r="AX249" i="4"/>
  <c r="AY249" i="4"/>
  <c r="AZ249" i="4"/>
  <c r="BA249" i="4"/>
  <c r="BB249" i="4"/>
  <c r="BC249" i="4"/>
  <c r="BD249" i="4"/>
  <c r="BE249" i="4"/>
  <c r="BF249" i="4"/>
  <c r="BG249" i="4"/>
  <c r="BH249" i="4"/>
  <c r="BI249" i="4"/>
  <c r="BJ249" i="4"/>
  <c r="BK249" i="4"/>
  <c r="BL249" i="4"/>
  <c r="BM249" i="4"/>
  <c r="BN249" i="4"/>
  <c r="BO249" i="4"/>
  <c r="BP249" i="4"/>
  <c r="BQ249" i="4"/>
  <c r="BR249" i="4"/>
  <c r="BS249" i="4"/>
  <c r="BT249" i="4"/>
  <c r="BU249" i="4"/>
  <c r="BV249" i="4"/>
  <c r="BW249" i="4"/>
  <c r="BX249" i="4"/>
  <c r="BY249" i="4"/>
  <c r="BZ249" i="4"/>
  <c r="CA249" i="4"/>
  <c r="CB249" i="4"/>
  <c r="CC249" i="4"/>
  <c r="CD249" i="4"/>
  <c r="CE249" i="4"/>
  <c r="CF249" i="4"/>
  <c r="CG249" i="4"/>
  <c r="CH249" i="4"/>
  <c r="CI249" i="4"/>
  <c r="P250" i="4"/>
  <c r="Q250" i="4"/>
  <c r="R250" i="4"/>
  <c r="S250" i="4"/>
  <c r="T250" i="4"/>
  <c r="U250" i="4"/>
  <c r="V250" i="4"/>
  <c r="W250" i="4"/>
  <c r="X250" i="4"/>
  <c r="Y250" i="4"/>
  <c r="Z250" i="4"/>
  <c r="AA250" i="4"/>
  <c r="AB250" i="4"/>
  <c r="AC250" i="4"/>
  <c r="AD250" i="4"/>
  <c r="AE250" i="4"/>
  <c r="AF250" i="4"/>
  <c r="AG250" i="4"/>
  <c r="AH250" i="4"/>
  <c r="AI250" i="4"/>
  <c r="AJ250" i="4"/>
  <c r="AK250" i="4"/>
  <c r="AL250" i="4"/>
  <c r="AM250" i="4"/>
  <c r="AN250" i="4"/>
  <c r="AO250" i="4"/>
  <c r="AP250" i="4"/>
  <c r="AQ250" i="4"/>
  <c r="AR250" i="4"/>
  <c r="AS250" i="4"/>
  <c r="AT250" i="4"/>
  <c r="AU250" i="4"/>
  <c r="AV250" i="4"/>
  <c r="AW250" i="4"/>
  <c r="AX250" i="4"/>
  <c r="AY250" i="4"/>
  <c r="AZ250" i="4"/>
  <c r="BA250" i="4"/>
  <c r="BB250" i="4"/>
  <c r="BC250" i="4"/>
  <c r="BD250" i="4"/>
  <c r="BE250" i="4"/>
  <c r="BF250" i="4"/>
  <c r="BG250" i="4"/>
  <c r="BH250" i="4"/>
  <c r="BI250" i="4"/>
  <c r="BJ250" i="4"/>
  <c r="BK250" i="4"/>
  <c r="BL250" i="4"/>
  <c r="BM250" i="4"/>
  <c r="BN250" i="4"/>
  <c r="BO250" i="4"/>
  <c r="BP250" i="4"/>
  <c r="BQ250" i="4"/>
  <c r="BR250" i="4"/>
  <c r="BS250" i="4"/>
  <c r="BT250" i="4"/>
  <c r="BU250" i="4"/>
  <c r="BV250" i="4"/>
  <c r="BW250" i="4"/>
  <c r="BX250" i="4"/>
  <c r="BY250" i="4"/>
  <c r="BZ250" i="4"/>
  <c r="CA250" i="4"/>
  <c r="CB250" i="4"/>
  <c r="CC250" i="4"/>
  <c r="CD250" i="4"/>
  <c r="CE250" i="4"/>
  <c r="CF250" i="4"/>
  <c r="CG250" i="4"/>
  <c r="CH250" i="4"/>
  <c r="CI250" i="4"/>
  <c r="P251" i="4"/>
  <c r="Q251" i="4"/>
  <c r="R251" i="4"/>
  <c r="S251" i="4"/>
  <c r="T251" i="4"/>
  <c r="U251" i="4"/>
  <c r="V251" i="4"/>
  <c r="W251" i="4"/>
  <c r="X251" i="4"/>
  <c r="Y251" i="4"/>
  <c r="Z251" i="4"/>
  <c r="AA251" i="4"/>
  <c r="AB251" i="4"/>
  <c r="AC251" i="4"/>
  <c r="AD251" i="4"/>
  <c r="AE251" i="4"/>
  <c r="AF251" i="4"/>
  <c r="AG251" i="4"/>
  <c r="AH251" i="4"/>
  <c r="AI251" i="4"/>
  <c r="AJ251" i="4"/>
  <c r="AK251" i="4"/>
  <c r="AL251" i="4"/>
  <c r="AM251" i="4"/>
  <c r="AN251" i="4"/>
  <c r="AO251" i="4"/>
  <c r="AP251" i="4"/>
  <c r="AQ251" i="4"/>
  <c r="AR251" i="4"/>
  <c r="AS251" i="4"/>
  <c r="AT251" i="4"/>
  <c r="AU251" i="4"/>
  <c r="AV251" i="4"/>
  <c r="AW251" i="4"/>
  <c r="AX251" i="4"/>
  <c r="AY251" i="4"/>
  <c r="AZ251" i="4"/>
  <c r="BA251" i="4"/>
  <c r="BB251" i="4"/>
  <c r="BC251" i="4"/>
  <c r="BD251" i="4"/>
  <c r="BE251" i="4"/>
  <c r="BF251" i="4"/>
  <c r="BG251" i="4"/>
  <c r="BH251" i="4"/>
  <c r="BI251" i="4"/>
  <c r="BJ251" i="4"/>
  <c r="BK251" i="4"/>
  <c r="BL251" i="4"/>
  <c r="BM251" i="4"/>
  <c r="BN251" i="4"/>
  <c r="BO251" i="4"/>
  <c r="BP251" i="4"/>
  <c r="BQ251" i="4"/>
  <c r="BR251" i="4"/>
  <c r="BS251" i="4"/>
  <c r="BT251" i="4"/>
  <c r="BU251" i="4"/>
  <c r="BV251" i="4"/>
  <c r="BW251" i="4"/>
  <c r="BX251" i="4"/>
  <c r="BY251" i="4"/>
  <c r="BZ251" i="4"/>
  <c r="CA251" i="4"/>
  <c r="CB251" i="4"/>
  <c r="CC251" i="4"/>
  <c r="CD251" i="4"/>
  <c r="CE251" i="4"/>
  <c r="CF251" i="4"/>
  <c r="CG251" i="4"/>
  <c r="CH251" i="4"/>
  <c r="CI251" i="4"/>
  <c r="P252" i="4"/>
  <c r="Q252" i="4"/>
  <c r="R252" i="4"/>
  <c r="S252" i="4"/>
  <c r="T252" i="4"/>
  <c r="U252" i="4"/>
  <c r="V252" i="4"/>
  <c r="W252" i="4"/>
  <c r="X252" i="4"/>
  <c r="Y252" i="4"/>
  <c r="Z252" i="4"/>
  <c r="AA252" i="4"/>
  <c r="AB252" i="4"/>
  <c r="AC252" i="4"/>
  <c r="AD252" i="4"/>
  <c r="AE252" i="4"/>
  <c r="AF252" i="4"/>
  <c r="AG252" i="4"/>
  <c r="AH252" i="4"/>
  <c r="AI252" i="4"/>
  <c r="AJ252" i="4"/>
  <c r="AK252" i="4"/>
  <c r="AL252" i="4"/>
  <c r="AM252" i="4"/>
  <c r="AN252" i="4"/>
  <c r="AO252" i="4"/>
  <c r="AP252" i="4"/>
  <c r="AQ252" i="4"/>
  <c r="AR252" i="4"/>
  <c r="AS252" i="4"/>
  <c r="AT252" i="4"/>
  <c r="AU252" i="4"/>
  <c r="AV252" i="4"/>
  <c r="AW252" i="4"/>
  <c r="AX252" i="4"/>
  <c r="AY252" i="4"/>
  <c r="AZ252" i="4"/>
  <c r="BA252" i="4"/>
  <c r="BB252" i="4"/>
  <c r="BC252" i="4"/>
  <c r="BD252" i="4"/>
  <c r="BE252" i="4"/>
  <c r="BF252" i="4"/>
  <c r="BG252" i="4"/>
  <c r="BH252" i="4"/>
  <c r="BI252" i="4"/>
  <c r="BJ252" i="4"/>
  <c r="BK252" i="4"/>
  <c r="BL252" i="4"/>
  <c r="BM252" i="4"/>
  <c r="BN252" i="4"/>
  <c r="BO252" i="4"/>
  <c r="BP252" i="4"/>
  <c r="BQ252" i="4"/>
  <c r="BR252" i="4"/>
  <c r="BS252" i="4"/>
  <c r="BT252" i="4"/>
  <c r="BU252" i="4"/>
  <c r="BV252" i="4"/>
  <c r="BW252" i="4"/>
  <c r="BX252" i="4"/>
  <c r="BY252" i="4"/>
  <c r="BZ252" i="4"/>
  <c r="CA252" i="4"/>
  <c r="CB252" i="4"/>
  <c r="CC252" i="4"/>
  <c r="CD252" i="4"/>
  <c r="CE252" i="4"/>
  <c r="CF252" i="4"/>
  <c r="CG252" i="4"/>
  <c r="CH252" i="4"/>
  <c r="CI252" i="4"/>
  <c r="P253" i="4"/>
  <c r="Q253" i="4"/>
  <c r="R253" i="4"/>
  <c r="S253" i="4"/>
  <c r="T253" i="4"/>
  <c r="U253" i="4"/>
  <c r="V253" i="4"/>
  <c r="W253" i="4"/>
  <c r="X253" i="4"/>
  <c r="Y253" i="4"/>
  <c r="Z253" i="4"/>
  <c r="AA253" i="4"/>
  <c r="AB253" i="4"/>
  <c r="AC253" i="4"/>
  <c r="AD253" i="4"/>
  <c r="AE253" i="4"/>
  <c r="AF253" i="4"/>
  <c r="AG253" i="4"/>
  <c r="AH253" i="4"/>
  <c r="AI253" i="4"/>
  <c r="AJ253" i="4"/>
  <c r="AK253" i="4"/>
  <c r="AL253" i="4"/>
  <c r="AM253" i="4"/>
  <c r="AN253" i="4"/>
  <c r="AO253" i="4"/>
  <c r="AP253" i="4"/>
  <c r="AQ253" i="4"/>
  <c r="AR253" i="4"/>
  <c r="AS253" i="4"/>
  <c r="AT253" i="4"/>
  <c r="AU253" i="4"/>
  <c r="AV253" i="4"/>
  <c r="AW253" i="4"/>
  <c r="AX253" i="4"/>
  <c r="AY253" i="4"/>
  <c r="AZ253" i="4"/>
  <c r="BA253" i="4"/>
  <c r="BB253" i="4"/>
  <c r="BC253" i="4"/>
  <c r="BD253" i="4"/>
  <c r="BE253" i="4"/>
  <c r="BF253" i="4"/>
  <c r="BG253" i="4"/>
  <c r="BH253" i="4"/>
  <c r="BI253" i="4"/>
  <c r="BJ253" i="4"/>
  <c r="BK253" i="4"/>
  <c r="BL253" i="4"/>
  <c r="BM253" i="4"/>
  <c r="BN253" i="4"/>
  <c r="BO253" i="4"/>
  <c r="BP253" i="4"/>
  <c r="BQ253" i="4"/>
  <c r="BR253" i="4"/>
  <c r="BS253" i="4"/>
  <c r="BT253" i="4"/>
  <c r="BU253" i="4"/>
  <c r="BV253" i="4"/>
  <c r="BW253" i="4"/>
  <c r="BX253" i="4"/>
  <c r="BY253" i="4"/>
  <c r="BZ253" i="4"/>
  <c r="CA253" i="4"/>
  <c r="CB253" i="4"/>
  <c r="CC253" i="4"/>
  <c r="CD253" i="4"/>
  <c r="CE253" i="4"/>
  <c r="CF253" i="4"/>
  <c r="CG253" i="4"/>
  <c r="CH253" i="4"/>
  <c r="CI253" i="4"/>
  <c r="P254" i="4"/>
  <c r="Q254" i="4"/>
  <c r="R254" i="4"/>
  <c r="S254" i="4"/>
  <c r="T254" i="4"/>
  <c r="U254" i="4"/>
  <c r="V254" i="4"/>
  <c r="W254" i="4"/>
  <c r="X254" i="4"/>
  <c r="Y254" i="4"/>
  <c r="Z254" i="4"/>
  <c r="AA254" i="4"/>
  <c r="AB254" i="4"/>
  <c r="AC254" i="4"/>
  <c r="AD254" i="4"/>
  <c r="AE254" i="4"/>
  <c r="AF254" i="4"/>
  <c r="AG254" i="4"/>
  <c r="AH254" i="4"/>
  <c r="AI254" i="4"/>
  <c r="AJ254" i="4"/>
  <c r="AK254" i="4"/>
  <c r="AL254" i="4"/>
  <c r="AM254" i="4"/>
  <c r="AN254" i="4"/>
  <c r="AO254" i="4"/>
  <c r="AP254" i="4"/>
  <c r="AQ254" i="4"/>
  <c r="AR254" i="4"/>
  <c r="AS254" i="4"/>
  <c r="AT254" i="4"/>
  <c r="AU254" i="4"/>
  <c r="AV254" i="4"/>
  <c r="AW254" i="4"/>
  <c r="AX254" i="4"/>
  <c r="AY254" i="4"/>
  <c r="AZ254" i="4"/>
  <c r="BA254" i="4"/>
  <c r="BB254" i="4"/>
  <c r="BC254" i="4"/>
  <c r="BD254" i="4"/>
  <c r="BE254" i="4"/>
  <c r="BF254" i="4"/>
  <c r="BG254" i="4"/>
  <c r="BH254" i="4"/>
  <c r="BI254" i="4"/>
  <c r="BJ254" i="4"/>
  <c r="BK254" i="4"/>
  <c r="BL254" i="4"/>
  <c r="BM254" i="4"/>
  <c r="BN254" i="4"/>
  <c r="BO254" i="4"/>
  <c r="BP254" i="4"/>
  <c r="BQ254" i="4"/>
  <c r="BR254" i="4"/>
  <c r="BS254" i="4"/>
  <c r="BT254" i="4"/>
  <c r="BU254" i="4"/>
  <c r="BV254" i="4"/>
  <c r="BW254" i="4"/>
  <c r="BX254" i="4"/>
  <c r="BY254" i="4"/>
  <c r="BZ254" i="4"/>
  <c r="CA254" i="4"/>
  <c r="CB254" i="4"/>
  <c r="CC254" i="4"/>
  <c r="CD254" i="4"/>
  <c r="CE254" i="4"/>
  <c r="CF254" i="4"/>
  <c r="CG254" i="4"/>
  <c r="CH254" i="4"/>
  <c r="CI254" i="4"/>
  <c r="P255" i="4"/>
  <c r="Q255" i="4"/>
  <c r="R255" i="4"/>
  <c r="S255" i="4"/>
  <c r="T255" i="4"/>
  <c r="U255" i="4"/>
  <c r="V255" i="4"/>
  <c r="W255" i="4"/>
  <c r="X255" i="4"/>
  <c r="Y255" i="4"/>
  <c r="Z255" i="4"/>
  <c r="AA255" i="4"/>
  <c r="AB255" i="4"/>
  <c r="AC255" i="4"/>
  <c r="AD255" i="4"/>
  <c r="AE255" i="4"/>
  <c r="AF255" i="4"/>
  <c r="AG255" i="4"/>
  <c r="AH255" i="4"/>
  <c r="AI255" i="4"/>
  <c r="AJ255" i="4"/>
  <c r="AK255" i="4"/>
  <c r="AL255" i="4"/>
  <c r="AM255" i="4"/>
  <c r="AN255" i="4"/>
  <c r="AO255" i="4"/>
  <c r="AP255" i="4"/>
  <c r="AQ255" i="4"/>
  <c r="AR255" i="4"/>
  <c r="AS255" i="4"/>
  <c r="AT255" i="4"/>
  <c r="AU255" i="4"/>
  <c r="AV255" i="4"/>
  <c r="AW255" i="4"/>
  <c r="AX255" i="4"/>
  <c r="AY255" i="4"/>
  <c r="AZ255" i="4"/>
  <c r="BA255" i="4"/>
  <c r="BB255" i="4"/>
  <c r="BC255" i="4"/>
  <c r="BD255" i="4"/>
  <c r="BE255" i="4"/>
  <c r="BF255" i="4"/>
  <c r="BG255" i="4"/>
  <c r="BH255" i="4"/>
  <c r="BI255" i="4"/>
  <c r="BJ255" i="4"/>
  <c r="BK255" i="4"/>
  <c r="BL255" i="4"/>
  <c r="BM255" i="4"/>
  <c r="BN255" i="4"/>
  <c r="BO255" i="4"/>
  <c r="BP255" i="4"/>
  <c r="BQ255" i="4"/>
  <c r="BR255" i="4"/>
  <c r="BS255" i="4"/>
  <c r="BT255" i="4"/>
  <c r="BU255" i="4"/>
  <c r="BV255" i="4"/>
  <c r="BW255" i="4"/>
  <c r="BX255" i="4"/>
  <c r="BY255" i="4"/>
  <c r="BZ255" i="4"/>
  <c r="CA255" i="4"/>
  <c r="CB255" i="4"/>
  <c r="CC255" i="4"/>
  <c r="CD255" i="4"/>
  <c r="CE255" i="4"/>
  <c r="CF255" i="4"/>
  <c r="CG255" i="4"/>
  <c r="CH255" i="4"/>
  <c r="CI255" i="4"/>
  <c r="P256" i="4"/>
  <c r="Q256" i="4"/>
  <c r="R256" i="4"/>
  <c r="S256" i="4"/>
  <c r="T256" i="4"/>
  <c r="U256" i="4"/>
  <c r="V256" i="4"/>
  <c r="W256" i="4"/>
  <c r="X256" i="4"/>
  <c r="Y256" i="4"/>
  <c r="Z256" i="4"/>
  <c r="AA256" i="4"/>
  <c r="AB256" i="4"/>
  <c r="AC256" i="4"/>
  <c r="AD256" i="4"/>
  <c r="AE256" i="4"/>
  <c r="AF256" i="4"/>
  <c r="AG256" i="4"/>
  <c r="AH256" i="4"/>
  <c r="AI256" i="4"/>
  <c r="AJ256" i="4"/>
  <c r="AK256" i="4"/>
  <c r="AL256" i="4"/>
  <c r="AM256" i="4"/>
  <c r="AN256" i="4"/>
  <c r="AO256" i="4"/>
  <c r="AP256" i="4"/>
  <c r="AQ256" i="4"/>
  <c r="AR256" i="4"/>
  <c r="AS256" i="4"/>
  <c r="AT256" i="4"/>
  <c r="AU256" i="4"/>
  <c r="AV256" i="4"/>
  <c r="AW256" i="4"/>
  <c r="AX256" i="4"/>
  <c r="AY256" i="4"/>
  <c r="AZ256" i="4"/>
  <c r="BA256" i="4"/>
  <c r="BB256" i="4"/>
  <c r="BC256" i="4"/>
  <c r="BD256" i="4"/>
  <c r="BE256" i="4"/>
  <c r="BF256" i="4"/>
  <c r="BG256" i="4"/>
  <c r="BH256" i="4"/>
  <c r="BI256" i="4"/>
  <c r="BJ256" i="4"/>
  <c r="BK256" i="4"/>
  <c r="BL256" i="4"/>
  <c r="BM256" i="4"/>
  <c r="BN256" i="4"/>
  <c r="BO256" i="4"/>
  <c r="BP256" i="4"/>
  <c r="BQ256" i="4"/>
  <c r="BR256" i="4"/>
  <c r="BS256" i="4"/>
  <c r="BT256" i="4"/>
  <c r="BU256" i="4"/>
  <c r="BV256" i="4"/>
  <c r="BW256" i="4"/>
  <c r="BX256" i="4"/>
  <c r="BY256" i="4"/>
  <c r="BZ256" i="4"/>
  <c r="CA256" i="4"/>
  <c r="CB256" i="4"/>
  <c r="CC256" i="4"/>
  <c r="CD256" i="4"/>
  <c r="CE256" i="4"/>
  <c r="CF256" i="4"/>
  <c r="CG256" i="4"/>
  <c r="CH256" i="4"/>
  <c r="CI256" i="4"/>
  <c r="P257" i="4"/>
  <c r="Q257" i="4"/>
  <c r="R257" i="4"/>
  <c r="S257" i="4"/>
  <c r="T257" i="4"/>
  <c r="U257" i="4"/>
  <c r="V257" i="4"/>
  <c r="W257" i="4"/>
  <c r="X257" i="4"/>
  <c r="Y257" i="4"/>
  <c r="Z257" i="4"/>
  <c r="AA257" i="4"/>
  <c r="AB257" i="4"/>
  <c r="AC257" i="4"/>
  <c r="AD257" i="4"/>
  <c r="AE257" i="4"/>
  <c r="AF257" i="4"/>
  <c r="AG257" i="4"/>
  <c r="AH257" i="4"/>
  <c r="AI257" i="4"/>
  <c r="AJ257" i="4"/>
  <c r="AK257" i="4"/>
  <c r="AL257" i="4"/>
  <c r="AM257" i="4"/>
  <c r="AN257" i="4"/>
  <c r="AO257" i="4"/>
  <c r="AP257" i="4"/>
  <c r="AQ257" i="4"/>
  <c r="AR257" i="4"/>
  <c r="AS257" i="4"/>
  <c r="AT257" i="4"/>
  <c r="AU257" i="4"/>
  <c r="AV257" i="4"/>
  <c r="AW257" i="4"/>
  <c r="AX257" i="4"/>
  <c r="AY257" i="4"/>
  <c r="AZ257" i="4"/>
  <c r="BA257" i="4"/>
  <c r="BB257" i="4"/>
  <c r="BC257" i="4"/>
  <c r="BD257" i="4"/>
  <c r="BE257" i="4"/>
  <c r="BF257" i="4"/>
  <c r="BG257" i="4"/>
  <c r="BH257" i="4"/>
  <c r="BI257" i="4"/>
  <c r="BJ257" i="4"/>
  <c r="BK257" i="4"/>
  <c r="BL257" i="4"/>
  <c r="BM257" i="4"/>
  <c r="BN257" i="4"/>
  <c r="BO257" i="4"/>
  <c r="BP257" i="4"/>
  <c r="BQ257" i="4"/>
  <c r="BR257" i="4"/>
  <c r="BS257" i="4"/>
  <c r="BT257" i="4"/>
  <c r="BU257" i="4"/>
  <c r="BV257" i="4"/>
  <c r="BW257" i="4"/>
  <c r="BX257" i="4"/>
  <c r="BY257" i="4"/>
  <c r="BZ257" i="4"/>
  <c r="CA257" i="4"/>
  <c r="CB257" i="4"/>
  <c r="CC257" i="4"/>
  <c r="CD257" i="4"/>
  <c r="CE257" i="4"/>
  <c r="CF257" i="4"/>
  <c r="CG257" i="4"/>
  <c r="CH257" i="4"/>
  <c r="CI257" i="4"/>
  <c r="P258" i="4"/>
  <c r="Q258" i="4"/>
  <c r="R258" i="4"/>
  <c r="S258" i="4"/>
  <c r="T258" i="4"/>
  <c r="U258" i="4"/>
  <c r="V258" i="4"/>
  <c r="W258" i="4"/>
  <c r="X258" i="4"/>
  <c r="Y258" i="4"/>
  <c r="Z258" i="4"/>
  <c r="AA258" i="4"/>
  <c r="AB258" i="4"/>
  <c r="AC258" i="4"/>
  <c r="AD258" i="4"/>
  <c r="AE258" i="4"/>
  <c r="AF258" i="4"/>
  <c r="AG258" i="4"/>
  <c r="AH258" i="4"/>
  <c r="AI258" i="4"/>
  <c r="AJ258" i="4"/>
  <c r="AK258" i="4"/>
  <c r="AL258" i="4"/>
  <c r="AM258" i="4"/>
  <c r="AN258" i="4"/>
  <c r="AO258" i="4"/>
  <c r="AP258" i="4"/>
  <c r="AQ258" i="4"/>
  <c r="AR258" i="4"/>
  <c r="AS258" i="4"/>
  <c r="AT258" i="4"/>
  <c r="AU258" i="4"/>
  <c r="AV258" i="4"/>
  <c r="AW258" i="4"/>
  <c r="AX258" i="4"/>
  <c r="AY258" i="4"/>
  <c r="AZ258" i="4"/>
  <c r="BA258" i="4"/>
  <c r="BB258" i="4"/>
  <c r="BC258" i="4"/>
  <c r="BD258" i="4"/>
  <c r="BE258" i="4"/>
  <c r="BF258" i="4"/>
  <c r="BG258" i="4"/>
  <c r="BH258" i="4"/>
  <c r="BI258" i="4"/>
  <c r="BJ258" i="4"/>
  <c r="BK258" i="4"/>
  <c r="BL258" i="4"/>
  <c r="BM258" i="4"/>
  <c r="BN258" i="4"/>
  <c r="BO258" i="4"/>
  <c r="BP258" i="4"/>
  <c r="BQ258" i="4"/>
  <c r="BR258" i="4"/>
  <c r="BS258" i="4"/>
  <c r="BT258" i="4"/>
  <c r="BU258" i="4"/>
  <c r="BV258" i="4"/>
  <c r="BW258" i="4"/>
  <c r="BX258" i="4"/>
  <c r="BY258" i="4"/>
  <c r="BZ258" i="4"/>
  <c r="CA258" i="4"/>
  <c r="CB258" i="4"/>
  <c r="CC258" i="4"/>
  <c r="CD258" i="4"/>
  <c r="CE258" i="4"/>
  <c r="CF258" i="4"/>
  <c r="CG258" i="4"/>
  <c r="CH258" i="4"/>
  <c r="CI258" i="4"/>
  <c r="P259" i="4"/>
  <c r="Q259" i="4"/>
  <c r="R259" i="4"/>
  <c r="S259" i="4"/>
  <c r="T259" i="4"/>
  <c r="U259" i="4"/>
  <c r="V259" i="4"/>
  <c r="W259" i="4"/>
  <c r="X259" i="4"/>
  <c r="Y259" i="4"/>
  <c r="Z259" i="4"/>
  <c r="AA259" i="4"/>
  <c r="AB259" i="4"/>
  <c r="AC259" i="4"/>
  <c r="AD259" i="4"/>
  <c r="AE259" i="4"/>
  <c r="AF259" i="4"/>
  <c r="AG259" i="4"/>
  <c r="AH259" i="4"/>
  <c r="AI259" i="4"/>
  <c r="AJ259" i="4"/>
  <c r="AK259" i="4"/>
  <c r="AL259" i="4"/>
  <c r="AM259" i="4"/>
  <c r="AN259" i="4"/>
  <c r="AO259" i="4"/>
  <c r="AP259" i="4"/>
  <c r="AQ259" i="4"/>
  <c r="AR259" i="4"/>
  <c r="AS259" i="4"/>
  <c r="AT259" i="4"/>
  <c r="AU259" i="4"/>
  <c r="AV259" i="4"/>
  <c r="AW259" i="4"/>
  <c r="AX259" i="4"/>
  <c r="AY259" i="4"/>
  <c r="AZ259" i="4"/>
  <c r="BA259" i="4"/>
  <c r="BB259" i="4"/>
  <c r="BC259" i="4"/>
  <c r="BD259" i="4"/>
  <c r="BE259" i="4"/>
  <c r="BF259" i="4"/>
  <c r="BG259" i="4"/>
  <c r="BH259" i="4"/>
  <c r="BI259" i="4"/>
  <c r="BJ259" i="4"/>
  <c r="BK259" i="4"/>
  <c r="BL259" i="4"/>
  <c r="BM259" i="4"/>
  <c r="BN259" i="4"/>
  <c r="BO259" i="4"/>
  <c r="BP259" i="4"/>
  <c r="BQ259" i="4"/>
  <c r="BR259" i="4"/>
  <c r="BS259" i="4"/>
  <c r="BT259" i="4"/>
  <c r="BU259" i="4"/>
  <c r="BV259" i="4"/>
  <c r="BW259" i="4"/>
  <c r="BX259" i="4"/>
  <c r="BY259" i="4"/>
  <c r="BZ259" i="4"/>
  <c r="CA259" i="4"/>
  <c r="CB259" i="4"/>
  <c r="CC259" i="4"/>
  <c r="CD259" i="4"/>
  <c r="CE259" i="4"/>
  <c r="CF259" i="4"/>
  <c r="CG259" i="4"/>
  <c r="CH259" i="4"/>
  <c r="CI259" i="4"/>
  <c r="P260" i="4"/>
  <c r="Q260" i="4"/>
  <c r="R260" i="4"/>
  <c r="S260" i="4"/>
  <c r="T260" i="4"/>
  <c r="U260" i="4"/>
  <c r="V260" i="4"/>
  <c r="W260" i="4"/>
  <c r="X260" i="4"/>
  <c r="Y260" i="4"/>
  <c r="Z260" i="4"/>
  <c r="AA260" i="4"/>
  <c r="AB260" i="4"/>
  <c r="AC260" i="4"/>
  <c r="AD260" i="4"/>
  <c r="AE260" i="4"/>
  <c r="AF260" i="4"/>
  <c r="AG260" i="4"/>
  <c r="AH260" i="4"/>
  <c r="AI260" i="4"/>
  <c r="AJ260" i="4"/>
  <c r="AK260" i="4"/>
  <c r="AL260" i="4"/>
  <c r="AM260" i="4"/>
  <c r="AN260" i="4"/>
  <c r="AO260" i="4"/>
  <c r="AP260" i="4"/>
  <c r="AQ260" i="4"/>
  <c r="AR260" i="4"/>
  <c r="AS260" i="4"/>
  <c r="AT260" i="4"/>
  <c r="AU260" i="4"/>
  <c r="AV260" i="4"/>
  <c r="AW260" i="4"/>
  <c r="AX260" i="4"/>
  <c r="AY260" i="4"/>
  <c r="AZ260" i="4"/>
  <c r="BA260" i="4"/>
  <c r="BB260" i="4"/>
  <c r="BC260" i="4"/>
  <c r="BD260" i="4"/>
  <c r="BE260" i="4"/>
  <c r="BF260" i="4"/>
  <c r="BG260" i="4"/>
  <c r="BH260" i="4"/>
  <c r="BI260" i="4"/>
  <c r="BJ260" i="4"/>
  <c r="BK260" i="4"/>
  <c r="BL260" i="4"/>
  <c r="BM260" i="4"/>
  <c r="BN260" i="4"/>
  <c r="BO260" i="4"/>
  <c r="BP260" i="4"/>
  <c r="BQ260" i="4"/>
  <c r="BR260" i="4"/>
  <c r="BS260" i="4"/>
  <c r="BT260" i="4"/>
  <c r="BU260" i="4"/>
  <c r="BV260" i="4"/>
  <c r="BW260" i="4"/>
  <c r="BX260" i="4"/>
  <c r="BY260" i="4"/>
  <c r="BZ260" i="4"/>
  <c r="CA260" i="4"/>
  <c r="CB260" i="4"/>
  <c r="CC260" i="4"/>
  <c r="CD260" i="4"/>
  <c r="CE260" i="4"/>
  <c r="CF260" i="4"/>
  <c r="CG260" i="4"/>
  <c r="CH260" i="4"/>
  <c r="CI260" i="4"/>
  <c r="P261" i="4"/>
  <c r="Q261" i="4"/>
  <c r="R261" i="4"/>
  <c r="S261" i="4"/>
  <c r="T261" i="4"/>
  <c r="U261" i="4"/>
  <c r="V261" i="4"/>
  <c r="W261" i="4"/>
  <c r="X261" i="4"/>
  <c r="Y261" i="4"/>
  <c r="Z261" i="4"/>
  <c r="AA261" i="4"/>
  <c r="AB261" i="4"/>
  <c r="AC261" i="4"/>
  <c r="AD261" i="4"/>
  <c r="AE261" i="4"/>
  <c r="AF261" i="4"/>
  <c r="AG261" i="4"/>
  <c r="AH261" i="4"/>
  <c r="AI261" i="4"/>
  <c r="AJ261" i="4"/>
  <c r="AK261" i="4"/>
  <c r="AL261" i="4"/>
  <c r="AM261" i="4"/>
  <c r="AN261" i="4"/>
  <c r="AO261" i="4"/>
  <c r="AP261" i="4"/>
  <c r="AQ261" i="4"/>
  <c r="AR261" i="4"/>
  <c r="AS261" i="4"/>
  <c r="AT261" i="4"/>
  <c r="AU261" i="4"/>
  <c r="AV261" i="4"/>
  <c r="AW261" i="4"/>
  <c r="AX261" i="4"/>
  <c r="AY261" i="4"/>
  <c r="AZ261" i="4"/>
  <c r="BA261" i="4"/>
  <c r="BB261" i="4"/>
  <c r="BC261" i="4"/>
  <c r="BD261" i="4"/>
  <c r="BE261" i="4"/>
  <c r="BF261" i="4"/>
  <c r="BG261" i="4"/>
  <c r="BH261" i="4"/>
  <c r="BI261" i="4"/>
  <c r="BJ261" i="4"/>
  <c r="BK261" i="4"/>
  <c r="BL261" i="4"/>
  <c r="BM261" i="4"/>
  <c r="BN261" i="4"/>
  <c r="BO261" i="4"/>
  <c r="BP261" i="4"/>
  <c r="BQ261" i="4"/>
  <c r="BR261" i="4"/>
  <c r="BS261" i="4"/>
  <c r="BT261" i="4"/>
  <c r="BU261" i="4"/>
  <c r="BV261" i="4"/>
  <c r="BW261" i="4"/>
  <c r="BX261" i="4"/>
  <c r="BY261" i="4"/>
  <c r="BZ261" i="4"/>
  <c r="CA261" i="4"/>
  <c r="CB261" i="4"/>
  <c r="CC261" i="4"/>
  <c r="CD261" i="4"/>
  <c r="CE261" i="4"/>
  <c r="CF261" i="4"/>
  <c r="CG261" i="4"/>
  <c r="CH261" i="4"/>
  <c r="CI261" i="4"/>
  <c r="P262" i="4"/>
  <c r="Q262" i="4"/>
  <c r="R262" i="4"/>
  <c r="S262" i="4"/>
  <c r="T262" i="4"/>
  <c r="U262" i="4"/>
  <c r="V262" i="4"/>
  <c r="W262" i="4"/>
  <c r="X262" i="4"/>
  <c r="Y262" i="4"/>
  <c r="Z262" i="4"/>
  <c r="AA262" i="4"/>
  <c r="AB262" i="4"/>
  <c r="AC262" i="4"/>
  <c r="AD262" i="4"/>
  <c r="AE262" i="4"/>
  <c r="AF262" i="4"/>
  <c r="AG262" i="4"/>
  <c r="AH262" i="4"/>
  <c r="AI262" i="4"/>
  <c r="AJ262" i="4"/>
  <c r="AK262" i="4"/>
  <c r="AL262" i="4"/>
  <c r="AM262" i="4"/>
  <c r="AN262" i="4"/>
  <c r="AO262" i="4"/>
  <c r="AP262" i="4"/>
  <c r="AQ262" i="4"/>
  <c r="AR262" i="4"/>
  <c r="AS262" i="4"/>
  <c r="AT262" i="4"/>
  <c r="AU262" i="4"/>
  <c r="AV262" i="4"/>
  <c r="AW262" i="4"/>
  <c r="AX262" i="4"/>
  <c r="AY262" i="4"/>
  <c r="AZ262" i="4"/>
  <c r="BA262" i="4"/>
  <c r="BB262" i="4"/>
  <c r="BC262" i="4"/>
  <c r="BD262" i="4"/>
  <c r="BE262" i="4"/>
  <c r="BF262" i="4"/>
  <c r="BG262" i="4"/>
  <c r="BH262" i="4"/>
  <c r="BI262" i="4"/>
  <c r="BJ262" i="4"/>
  <c r="BK262" i="4"/>
  <c r="BL262" i="4"/>
  <c r="BM262" i="4"/>
  <c r="BN262" i="4"/>
  <c r="BO262" i="4"/>
  <c r="BP262" i="4"/>
  <c r="BQ262" i="4"/>
  <c r="BR262" i="4"/>
  <c r="BS262" i="4"/>
  <c r="BT262" i="4"/>
  <c r="BU262" i="4"/>
  <c r="BV262" i="4"/>
  <c r="BW262" i="4"/>
  <c r="BX262" i="4"/>
  <c r="BY262" i="4"/>
  <c r="BZ262" i="4"/>
  <c r="CA262" i="4"/>
  <c r="CB262" i="4"/>
  <c r="CC262" i="4"/>
  <c r="CD262" i="4"/>
  <c r="CE262" i="4"/>
  <c r="CF262" i="4"/>
  <c r="CG262" i="4"/>
  <c r="CH262" i="4"/>
  <c r="CI262" i="4"/>
  <c r="P263" i="4"/>
  <c r="Q263" i="4"/>
  <c r="R263" i="4"/>
  <c r="S263" i="4"/>
  <c r="T263" i="4"/>
  <c r="U263" i="4"/>
  <c r="V263" i="4"/>
  <c r="W263" i="4"/>
  <c r="X263" i="4"/>
  <c r="Y263" i="4"/>
  <c r="Z263" i="4"/>
  <c r="AA263" i="4"/>
  <c r="AB263" i="4"/>
  <c r="AC263" i="4"/>
  <c r="AD263" i="4"/>
  <c r="AE263" i="4"/>
  <c r="AF263" i="4"/>
  <c r="AG263" i="4"/>
  <c r="AH263" i="4"/>
  <c r="AI263" i="4"/>
  <c r="AJ263" i="4"/>
  <c r="AK263" i="4"/>
  <c r="AL263" i="4"/>
  <c r="AM263" i="4"/>
  <c r="AN263" i="4"/>
  <c r="AO263" i="4"/>
  <c r="AP263" i="4"/>
  <c r="AQ263" i="4"/>
  <c r="AR263" i="4"/>
  <c r="AS263" i="4"/>
  <c r="AT263" i="4"/>
  <c r="AU263" i="4"/>
  <c r="AV263" i="4"/>
  <c r="AW263" i="4"/>
  <c r="AX263" i="4"/>
  <c r="AY263" i="4"/>
  <c r="AZ263" i="4"/>
  <c r="BA263" i="4"/>
  <c r="BB263" i="4"/>
  <c r="BC263" i="4"/>
  <c r="BD263" i="4"/>
  <c r="BE263" i="4"/>
  <c r="BF263" i="4"/>
  <c r="BG263" i="4"/>
  <c r="BH263" i="4"/>
  <c r="BI263" i="4"/>
  <c r="BJ263" i="4"/>
  <c r="BK263" i="4"/>
  <c r="BL263" i="4"/>
  <c r="BM263" i="4"/>
  <c r="BN263" i="4"/>
  <c r="BO263" i="4"/>
  <c r="BP263" i="4"/>
  <c r="BQ263" i="4"/>
  <c r="BR263" i="4"/>
  <c r="BS263" i="4"/>
  <c r="BT263" i="4"/>
  <c r="BU263" i="4"/>
  <c r="BV263" i="4"/>
  <c r="BW263" i="4"/>
  <c r="BX263" i="4"/>
  <c r="BY263" i="4"/>
  <c r="BZ263" i="4"/>
  <c r="CA263" i="4"/>
  <c r="CB263" i="4"/>
  <c r="CC263" i="4"/>
  <c r="CD263" i="4"/>
  <c r="CE263" i="4"/>
  <c r="CF263" i="4"/>
  <c r="CG263" i="4"/>
  <c r="CH263" i="4"/>
  <c r="CI263" i="4"/>
  <c r="P264" i="4"/>
  <c r="Q264" i="4"/>
  <c r="R264" i="4"/>
  <c r="S264" i="4"/>
  <c r="T264" i="4"/>
  <c r="U264" i="4"/>
  <c r="V264" i="4"/>
  <c r="W264" i="4"/>
  <c r="X264" i="4"/>
  <c r="Y264" i="4"/>
  <c r="Z264" i="4"/>
  <c r="AA264" i="4"/>
  <c r="AB264" i="4"/>
  <c r="AC264" i="4"/>
  <c r="AD264" i="4"/>
  <c r="AE264" i="4"/>
  <c r="AF264" i="4"/>
  <c r="AG264" i="4"/>
  <c r="AH264" i="4"/>
  <c r="AI264" i="4"/>
  <c r="AJ264" i="4"/>
  <c r="AK264" i="4"/>
  <c r="AL264" i="4"/>
  <c r="AM264" i="4"/>
  <c r="AN264" i="4"/>
  <c r="AO264" i="4"/>
  <c r="AP264" i="4"/>
  <c r="AQ264" i="4"/>
  <c r="AR264" i="4"/>
  <c r="AS264" i="4"/>
  <c r="AT264" i="4"/>
  <c r="AU264" i="4"/>
  <c r="AV264" i="4"/>
  <c r="AW264" i="4"/>
  <c r="AX264" i="4"/>
  <c r="AY264" i="4"/>
  <c r="AZ264" i="4"/>
  <c r="BA264" i="4"/>
  <c r="BB264" i="4"/>
  <c r="BC264" i="4"/>
  <c r="BD264" i="4"/>
  <c r="BE264" i="4"/>
  <c r="BF264" i="4"/>
  <c r="BG264" i="4"/>
  <c r="BH264" i="4"/>
  <c r="BI264" i="4"/>
  <c r="BJ264" i="4"/>
  <c r="BK264" i="4"/>
  <c r="BL264" i="4"/>
  <c r="BM264" i="4"/>
  <c r="BN264" i="4"/>
  <c r="BO264" i="4"/>
  <c r="BP264" i="4"/>
  <c r="BQ264" i="4"/>
  <c r="BR264" i="4"/>
  <c r="BS264" i="4"/>
  <c r="BT264" i="4"/>
  <c r="BU264" i="4"/>
  <c r="BV264" i="4"/>
  <c r="BW264" i="4"/>
  <c r="BX264" i="4"/>
  <c r="BY264" i="4"/>
  <c r="BZ264" i="4"/>
  <c r="CA264" i="4"/>
  <c r="CB264" i="4"/>
  <c r="CC264" i="4"/>
  <c r="CD264" i="4"/>
  <c r="CE264" i="4"/>
  <c r="CF264" i="4"/>
  <c r="CG264" i="4"/>
  <c r="CH264" i="4"/>
  <c r="CI264" i="4"/>
  <c r="P265" i="4"/>
  <c r="Q265" i="4"/>
  <c r="R265" i="4"/>
  <c r="S265" i="4"/>
  <c r="T265" i="4"/>
  <c r="U265" i="4"/>
  <c r="V265" i="4"/>
  <c r="W265" i="4"/>
  <c r="X265" i="4"/>
  <c r="Y265" i="4"/>
  <c r="Z265" i="4"/>
  <c r="AA265" i="4"/>
  <c r="AB265" i="4"/>
  <c r="AC265" i="4"/>
  <c r="AD265" i="4"/>
  <c r="AE265" i="4"/>
  <c r="AF265" i="4"/>
  <c r="AG265" i="4"/>
  <c r="AH265" i="4"/>
  <c r="AI265" i="4"/>
  <c r="AJ265" i="4"/>
  <c r="AK265" i="4"/>
  <c r="AL265" i="4"/>
  <c r="AM265" i="4"/>
  <c r="AN265" i="4"/>
  <c r="AO265" i="4"/>
  <c r="AP265" i="4"/>
  <c r="AQ265" i="4"/>
  <c r="AR265" i="4"/>
  <c r="AS265" i="4"/>
  <c r="AT265" i="4"/>
  <c r="AU265" i="4"/>
  <c r="AV265" i="4"/>
  <c r="AW265" i="4"/>
  <c r="AX265" i="4"/>
  <c r="AY265" i="4"/>
  <c r="AZ265" i="4"/>
  <c r="BA265" i="4"/>
  <c r="BB265" i="4"/>
  <c r="BC265" i="4"/>
  <c r="BD265" i="4"/>
  <c r="BE265" i="4"/>
  <c r="BF265" i="4"/>
  <c r="BG265" i="4"/>
  <c r="BH265" i="4"/>
  <c r="BI265" i="4"/>
  <c r="BJ265" i="4"/>
  <c r="BK265" i="4"/>
  <c r="BL265" i="4"/>
  <c r="BM265" i="4"/>
  <c r="BN265" i="4"/>
  <c r="BO265" i="4"/>
  <c r="BP265" i="4"/>
  <c r="BQ265" i="4"/>
  <c r="BR265" i="4"/>
  <c r="BS265" i="4"/>
  <c r="BT265" i="4"/>
  <c r="BU265" i="4"/>
  <c r="BV265" i="4"/>
  <c r="BW265" i="4"/>
  <c r="BX265" i="4"/>
  <c r="BY265" i="4"/>
  <c r="BZ265" i="4"/>
  <c r="CA265" i="4"/>
  <c r="CB265" i="4"/>
  <c r="CC265" i="4"/>
  <c r="CD265" i="4"/>
  <c r="CE265" i="4"/>
  <c r="CF265" i="4"/>
  <c r="CG265" i="4"/>
  <c r="CH265" i="4"/>
  <c r="CI265" i="4"/>
  <c r="P266" i="4"/>
  <c r="Q266" i="4"/>
  <c r="R266" i="4"/>
  <c r="S266" i="4"/>
  <c r="T266" i="4"/>
  <c r="U266" i="4"/>
  <c r="V266" i="4"/>
  <c r="W266" i="4"/>
  <c r="X266" i="4"/>
  <c r="Y266" i="4"/>
  <c r="Z266" i="4"/>
  <c r="AA266" i="4"/>
  <c r="AB266" i="4"/>
  <c r="AC266" i="4"/>
  <c r="AD266" i="4"/>
  <c r="AE266" i="4"/>
  <c r="AF266" i="4"/>
  <c r="AG266" i="4"/>
  <c r="AH266" i="4"/>
  <c r="AI266" i="4"/>
  <c r="AJ266" i="4"/>
  <c r="AK266" i="4"/>
  <c r="AL266" i="4"/>
  <c r="AM266" i="4"/>
  <c r="AN266" i="4"/>
  <c r="AO266" i="4"/>
  <c r="AP266" i="4"/>
  <c r="AQ266" i="4"/>
  <c r="AR266" i="4"/>
  <c r="AS266" i="4"/>
  <c r="AT266" i="4"/>
  <c r="AU266" i="4"/>
  <c r="AV266" i="4"/>
  <c r="AW266" i="4"/>
  <c r="AX266" i="4"/>
  <c r="AY266" i="4"/>
  <c r="AZ266" i="4"/>
  <c r="BA266" i="4"/>
  <c r="BB266" i="4"/>
  <c r="BC266" i="4"/>
  <c r="BD266" i="4"/>
  <c r="BE266" i="4"/>
  <c r="BF266" i="4"/>
  <c r="BG266" i="4"/>
  <c r="BH266" i="4"/>
  <c r="BI266" i="4"/>
  <c r="BJ266" i="4"/>
  <c r="BK266" i="4"/>
  <c r="BL266" i="4"/>
  <c r="BM266" i="4"/>
  <c r="BN266" i="4"/>
  <c r="BO266" i="4"/>
  <c r="BP266" i="4"/>
  <c r="BQ266" i="4"/>
  <c r="BR266" i="4"/>
  <c r="BS266" i="4"/>
  <c r="BT266" i="4"/>
  <c r="BU266" i="4"/>
  <c r="BV266" i="4"/>
  <c r="BW266" i="4"/>
  <c r="BX266" i="4"/>
  <c r="BY266" i="4"/>
  <c r="BZ266" i="4"/>
  <c r="CA266" i="4"/>
  <c r="CB266" i="4"/>
  <c r="CC266" i="4"/>
  <c r="CD266" i="4"/>
  <c r="CE266" i="4"/>
  <c r="CF266" i="4"/>
  <c r="CG266" i="4"/>
  <c r="CH266" i="4"/>
  <c r="CI266" i="4"/>
  <c r="P267" i="4"/>
  <c r="Q267" i="4"/>
  <c r="R267" i="4"/>
  <c r="S267" i="4"/>
  <c r="T267" i="4"/>
  <c r="U267" i="4"/>
  <c r="V267" i="4"/>
  <c r="W267" i="4"/>
  <c r="X267" i="4"/>
  <c r="Y267" i="4"/>
  <c r="Z267" i="4"/>
  <c r="AA267" i="4"/>
  <c r="AB267" i="4"/>
  <c r="AC267" i="4"/>
  <c r="AD267" i="4"/>
  <c r="AE267" i="4"/>
  <c r="AF267" i="4"/>
  <c r="AG267" i="4"/>
  <c r="AH267" i="4"/>
  <c r="AI267" i="4"/>
  <c r="AJ267" i="4"/>
  <c r="AK267" i="4"/>
  <c r="AL267" i="4"/>
  <c r="AM267" i="4"/>
  <c r="AN267" i="4"/>
  <c r="AO267" i="4"/>
  <c r="AP267" i="4"/>
  <c r="AQ267" i="4"/>
  <c r="AR267" i="4"/>
  <c r="AS267" i="4"/>
  <c r="AT267" i="4"/>
  <c r="AU267" i="4"/>
  <c r="AV267" i="4"/>
  <c r="AW267" i="4"/>
  <c r="AX267" i="4"/>
  <c r="AY267" i="4"/>
  <c r="AZ267" i="4"/>
  <c r="BA267" i="4"/>
  <c r="BB267" i="4"/>
  <c r="BC267" i="4"/>
  <c r="BD267" i="4"/>
  <c r="BE267" i="4"/>
  <c r="BF267" i="4"/>
  <c r="BG267" i="4"/>
  <c r="BH267" i="4"/>
  <c r="BI267" i="4"/>
  <c r="BJ267" i="4"/>
  <c r="BK267" i="4"/>
  <c r="BL267" i="4"/>
  <c r="BM267" i="4"/>
  <c r="BN267" i="4"/>
  <c r="BO267" i="4"/>
  <c r="BP267" i="4"/>
  <c r="BQ267" i="4"/>
  <c r="BR267" i="4"/>
  <c r="BS267" i="4"/>
  <c r="BT267" i="4"/>
  <c r="BU267" i="4"/>
  <c r="BV267" i="4"/>
  <c r="BW267" i="4"/>
  <c r="BX267" i="4"/>
  <c r="BY267" i="4"/>
  <c r="BZ267" i="4"/>
  <c r="CA267" i="4"/>
  <c r="CB267" i="4"/>
  <c r="CC267" i="4"/>
  <c r="CD267" i="4"/>
  <c r="CE267" i="4"/>
  <c r="CF267" i="4"/>
  <c r="CG267" i="4"/>
  <c r="CH267" i="4"/>
  <c r="CI267" i="4"/>
  <c r="P268" i="4"/>
  <c r="Q268" i="4"/>
  <c r="R268" i="4"/>
  <c r="S268" i="4"/>
  <c r="T268" i="4"/>
  <c r="U268" i="4"/>
  <c r="V268" i="4"/>
  <c r="W268" i="4"/>
  <c r="X268" i="4"/>
  <c r="Y268" i="4"/>
  <c r="Z268" i="4"/>
  <c r="AA268" i="4"/>
  <c r="AB268" i="4"/>
  <c r="AC268" i="4"/>
  <c r="AD268" i="4"/>
  <c r="AE268" i="4"/>
  <c r="AF268" i="4"/>
  <c r="AG268" i="4"/>
  <c r="AH268" i="4"/>
  <c r="AI268" i="4"/>
  <c r="AJ268" i="4"/>
  <c r="AK268" i="4"/>
  <c r="AL268" i="4"/>
  <c r="AM268" i="4"/>
  <c r="AN268" i="4"/>
  <c r="AO268" i="4"/>
  <c r="AP268" i="4"/>
  <c r="AQ268" i="4"/>
  <c r="AR268" i="4"/>
  <c r="AS268" i="4"/>
  <c r="AT268" i="4"/>
  <c r="AU268" i="4"/>
  <c r="AV268" i="4"/>
  <c r="AW268" i="4"/>
  <c r="AX268" i="4"/>
  <c r="AY268" i="4"/>
  <c r="AZ268" i="4"/>
  <c r="BA268" i="4"/>
  <c r="BB268" i="4"/>
  <c r="BC268" i="4"/>
  <c r="BD268" i="4"/>
  <c r="BE268" i="4"/>
  <c r="BF268" i="4"/>
  <c r="BG268" i="4"/>
  <c r="BH268" i="4"/>
  <c r="BI268" i="4"/>
  <c r="BJ268" i="4"/>
  <c r="BK268" i="4"/>
  <c r="BL268" i="4"/>
  <c r="BM268" i="4"/>
  <c r="BN268" i="4"/>
  <c r="BO268" i="4"/>
  <c r="BP268" i="4"/>
  <c r="BQ268" i="4"/>
  <c r="BR268" i="4"/>
  <c r="BS268" i="4"/>
  <c r="BT268" i="4"/>
  <c r="BU268" i="4"/>
  <c r="BV268" i="4"/>
  <c r="BW268" i="4"/>
  <c r="BX268" i="4"/>
  <c r="BY268" i="4"/>
  <c r="BZ268" i="4"/>
  <c r="CA268" i="4"/>
  <c r="CB268" i="4"/>
  <c r="CC268" i="4"/>
  <c r="CD268" i="4"/>
  <c r="CE268" i="4"/>
  <c r="CF268" i="4"/>
  <c r="CG268" i="4"/>
  <c r="CH268" i="4"/>
  <c r="CI268" i="4"/>
  <c r="P269" i="4"/>
  <c r="Q269" i="4"/>
  <c r="R269" i="4"/>
  <c r="S269" i="4"/>
  <c r="T269" i="4"/>
  <c r="U269" i="4"/>
  <c r="V269" i="4"/>
  <c r="W269" i="4"/>
  <c r="X269" i="4"/>
  <c r="Y269" i="4"/>
  <c r="Z269" i="4"/>
  <c r="AA269" i="4"/>
  <c r="AB269" i="4"/>
  <c r="AC269" i="4"/>
  <c r="AD269" i="4"/>
  <c r="AE269" i="4"/>
  <c r="AF269" i="4"/>
  <c r="AG269" i="4"/>
  <c r="AH269" i="4"/>
  <c r="AI269" i="4"/>
  <c r="AJ269" i="4"/>
  <c r="AK269" i="4"/>
  <c r="AL269" i="4"/>
  <c r="AM269" i="4"/>
  <c r="AN269" i="4"/>
  <c r="AO269" i="4"/>
  <c r="AP269" i="4"/>
  <c r="AQ269" i="4"/>
  <c r="AR269" i="4"/>
  <c r="AS269" i="4"/>
  <c r="AT269" i="4"/>
  <c r="AU269" i="4"/>
  <c r="AV269" i="4"/>
  <c r="AW269" i="4"/>
  <c r="AX269" i="4"/>
  <c r="AY269" i="4"/>
  <c r="AZ269" i="4"/>
  <c r="BA269" i="4"/>
  <c r="BB269" i="4"/>
  <c r="BC269" i="4"/>
  <c r="BD269" i="4"/>
  <c r="BE269" i="4"/>
  <c r="BF269" i="4"/>
  <c r="BG269" i="4"/>
  <c r="BH269" i="4"/>
  <c r="BI269" i="4"/>
  <c r="BJ269" i="4"/>
  <c r="BK269" i="4"/>
  <c r="BL269" i="4"/>
  <c r="BM269" i="4"/>
  <c r="BN269" i="4"/>
  <c r="BO269" i="4"/>
  <c r="BP269" i="4"/>
  <c r="BQ269" i="4"/>
  <c r="BR269" i="4"/>
  <c r="BS269" i="4"/>
  <c r="BT269" i="4"/>
  <c r="BU269" i="4"/>
  <c r="BV269" i="4"/>
  <c r="BW269" i="4"/>
  <c r="BX269" i="4"/>
  <c r="BY269" i="4"/>
  <c r="BZ269" i="4"/>
  <c r="CA269" i="4"/>
  <c r="CB269" i="4"/>
  <c r="CC269" i="4"/>
  <c r="CD269" i="4"/>
  <c r="CE269" i="4"/>
  <c r="CF269" i="4"/>
  <c r="CG269" i="4"/>
  <c r="CH269" i="4"/>
  <c r="CI269" i="4"/>
  <c r="P270" i="4"/>
  <c r="Q270" i="4"/>
  <c r="R270" i="4"/>
  <c r="S270" i="4"/>
  <c r="T270" i="4"/>
  <c r="U270" i="4"/>
  <c r="V270" i="4"/>
  <c r="W270" i="4"/>
  <c r="X270" i="4"/>
  <c r="Y270" i="4"/>
  <c r="Z270" i="4"/>
  <c r="AA270" i="4"/>
  <c r="AB270" i="4"/>
  <c r="AC270" i="4"/>
  <c r="AD270" i="4"/>
  <c r="AE270" i="4"/>
  <c r="AF270" i="4"/>
  <c r="AG270" i="4"/>
  <c r="AH270" i="4"/>
  <c r="AI270" i="4"/>
  <c r="AJ270" i="4"/>
  <c r="AK270" i="4"/>
  <c r="AL270" i="4"/>
  <c r="AM270" i="4"/>
  <c r="AN270" i="4"/>
  <c r="AO270" i="4"/>
  <c r="AP270" i="4"/>
  <c r="AQ270" i="4"/>
  <c r="AR270" i="4"/>
  <c r="AS270" i="4"/>
  <c r="AT270" i="4"/>
  <c r="AU270" i="4"/>
  <c r="AV270" i="4"/>
  <c r="AW270" i="4"/>
  <c r="AX270" i="4"/>
  <c r="AY270" i="4"/>
  <c r="AZ270" i="4"/>
  <c r="BA270" i="4"/>
  <c r="BB270" i="4"/>
  <c r="BC270" i="4"/>
  <c r="BD270" i="4"/>
  <c r="BE270" i="4"/>
  <c r="BF270" i="4"/>
  <c r="BG270" i="4"/>
  <c r="BH270" i="4"/>
  <c r="BI270" i="4"/>
  <c r="BJ270" i="4"/>
  <c r="BK270" i="4"/>
  <c r="BL270" i="4"/>
  <c r="BM270" i="4"/>
  <c r="BN270" i="4"/>
  <c r="BO270" i="4"/>
  <c r="BP270" i="4"/>
  <c r="BQ270" i="4"/>
  <c r="BR270" i="4"/>
  <c r="BS270" i="4"/>
  <c r="BT270" i="4"/>
  <c r="BU270" i="4"/>
  <c r="BV270" i="4"/>
  <c r="BW270" i="4"/>
  <c r="BX270" i="4"/>
  <c r="BY270" i="4"/>
  <c r="BZ270" i="4"/>
  <c r="CA270" i="4"/>
  <c r="CB270" i="4"/>
  <c r="CC270" i="4"/>
  <c r="CD270" i="4"/>
  <c r="CE270" i="4"/>
  <c r="CF270" i="4"/>
  <c r="CG270" i="4"/>
  <c r="CH270" i="4"/>
  <c r="CI270" i="4"/>
  <c r="P271" i="4"/>
  <c r="Q271" i="4"/>
  <c r="R271" i="4"/>
  <c r="S271" i="4"/>
  <c r="T271" i="4"/>
  <c r="U271" i="4"/>
  <c r="V271" i="4"/>
  <c r="W271" i="4"/>
  <c r="X271" i="4"/>
  <c r="Y271" i="4"/>
  <c r="Z271" i="4"/>
  <c r="AA271" i="4"/>
  <c r="AB271" i="4"/>
  <c r="AC271" i="4"/>
  <c r="AD271" i="4"/>
  <c r="AE271" i="4"/>
  <c r="AF271" i="4"/>
  <c r="AG271" i="4"/>
  <c r="AH271" i="4"/>
  <c r="AI271" i="4"/>
  <c r="AJ271" i="4"/>
  <c r="AK271" i="4"/>
  <c r="AL271" i="4"/>
  <c r="AM271" i="4"/>
  <c r="AN271" i="4"/>
  <c r="AO271" i="4"/>
  <c r="AP271" i="4"/>
  <c r="AQ271" i="4"/>
  <c r="AR271" i="4"/>
  <c r="AS271" i="4"/>
  <c r="AT271" i="4"/>
  <c r="AU271" i="4"/>
  <c r="AV271" i="4"/>
  <c r="AW271" i="4"/>
  <c r="AX271" i="4"/>
  <c r="AY271" i="4"/>
  <c r="AZ271" i="4"/>
  <c r="BA271" i="4"/>
  <c r="BB271" i="4"/>
  <c r="BC271" i="4"/>
  <c r="BD271" i="4"/>
  <c r="BE271" i="4"/>
  <c r="BF271" i="4"/>
  <c r="BG271" i="4"/>
  <c r="BH271" i="4"/>
  <c r="BI271" i="4"/>
  <c r="BJ271" i="4"/>
  <c r="BK271" i="4"/>
  <c r="BL271" i="4"/>
  <c r="BM271" i="4"/>
  <c r="BN271" i="4"/>
  <c r="BO271" i="4"/>
  <c r="BP271" i="4"/>
  <c r="BQ271" i="4"/>
  <c r="BR271" i="4"/>
  <c r="BS271" i="4"/>
  <c r="BT271" i="4"/>
  <c r="BU271" i="4"/>
  <c r="BV271" i="4"/>
  <c r="BW271" i="4"/>
  <c r="BX271" i="4"/>
  <c r="BY271" i="4"/>
  <c r="BZ271" i="4"/>
  <c r="CA271" i="4"/>
  <c r="CB271" i="4"/>
  <c r="CC271" i="4"/>
  <c r="CD271" i="4"/>
  <c r="CE271" i="4"/>
  <c r="CF271" i="4"/>
  <c r="CG271" i="4"/>
  <c r="CH271" i="4"/>
  <c r="CI271" i="4"/>
  <c r="P272" i="4"/>
  <c r="Q272" i="4"/>
  <c r="R272" i="4"/>
  <c r="S272" i="4"/>
  <c r="T272" i="4"/>
  <c r="U272" i="4"/>
  <c r="V272" i="4"/>
  <c r="W272" i="4"/>
  <c r="X272" i="4"/>
  <c r="Y272" i="4"/>
  <c r="Z272" i="4"/>
  <c r="AA272" i="4"/>
  <c r="AB272" i="4"/>
  <c r="AC272" i="4"/>
  <c r="AD272" i="4"/>
  <c r="AE272" i="4"/>
  <c r="AF272" i="4"/>
  <c r="AG272" i="4"/>
  <c r="AH272" i="4"/>
  <c r="AI272" i="4"/>
  <c r="AJ272" i="4"/>
  <c r="AK272" i="4"/>
  <c r="AL272" i="4"/>
  <c r="AM272" i="4"/>
  <c r="AN272" i="4"/>
  <c r="AO272" i="4"/>
  <c r="AP272" i="4"/>
  <c r="AQ272" i="4"/>
  <c r="AR272" i="4"/>
  <c r="AS272" i="4"/>
  <c r="AT272" i="4"/>
  <c r="AU272" i="4"/>
  <c r="AV272" i="4"/>
  <c r="AW272" i="4"/>
  <c r="AX272" i="4"/>
  <c r="AY272" i="4"/>
  <c r="AZ272" i="4"/>
  <c r="BA272" i="4"/>
  <c r="BB272" i="4"/>
  <c r="BC272" i="4"/>
  <c r="BD272" i="4"/>
  <c r="BE272" i="4"/>
  <c r="BF272" i="4"/>
  <c r="BG272" i="4"/>
  <c r="BH272" i="4"/>
  <c r="BI272" i="4"/>
  <c r="BJ272" i="4"/>
  <c r="BK272" i="4"/>
  <c r="BL272" i="4"/>
  <c r="BM272" i="4"/>
  <c r="BN272" i="4"/>
  <c r="BO272" i="4"/>
  <c r="BP272" i="4"/>
  <c r="BQ272" i="4"/>
  <c r="BR272" i="4"/>
  <c r="BS272" i="4"/>
  <c r="BT272" i="4"/>
  <c r="BU272" i="4"/>
  <c r="BV272" i="4"/>
  <c r="BW272" i="4"/>
  <c r="BX272" i="4"/>
  <c r="BY272" i="4"/>
  <c r="BZ272" i="4"/>
  <c r="CA272" i="4"/>
  <c r="CB272" i="4"/>
  <c r="CC272" i="4"/>
  <c r="CD272" i="4"/>
  <c r="CE272" i="4"/>
  <c r="CF272" i="4"/>
  <c r="CG272" i="4"/>
  <c r="CH272" i="4"/>
  <c r="CI272" i="4"/>
  <c r="P273" i="4"/>
  <c r="Q273" i="4"/>
  <c r="R273" i="4"/>
  <c r="S273" i="4"/>
  <c r="T273" i="4"/>
  <c r="U273" i="4"/>
  <c r="V273" i="4"/>
  <c r="W273" i="4"/>
  <c r="X273" i="4"/>
  <c r="Y273" i="4"/>
  <c r="Z273" i="4"/>
  <c r="AA273" i="4"/>
  <c r="AB273" i="4"/>
  <c r="AC273" i="4"/>
  <c r="AD273" i="4"/>
  <c r="AE273" i="4"/>
  <c r="AF273" i="4"/>
  <c r="AG273" i="4"/>
  <c r="AH273" i="4"/>
  <c r="AI273" i="4"/>
  <c r="AJ273" i="4"/>
  <c r="AK273" i="4"/>
  <c r="AL273" i="4"/>
  <c r="AM273" i="4"/>
  <c r="AN273" i="4"/>
  <c r="AO273" i="4"/>
  <c r="AP273" i="4"/>
  <c r="AQ273" i="4"/>
  <c r="AR273" i="4"/>
  <c r="AS273" i="4"/>
  <c r="AT273" i="4"/>
  <c r="AU273" i="4"/>
  <c r="AV273" i="4"/>
  <c r="AW273" i="4"/>
  <c r="AX273" i="4"/>
  <c r="AY273" i="4"/>
  <c r="AZ273" i="4"/>
  <c r="BA273" i="4"/>
  <c r="BB273" i="4"/>
  <c r="BC273" i="4"/>
  <c r="BD273" i="4"/>
  <c r="BE273" i="4"/>
  <c r="BF273" i="4"/>
  <c r="BG273" i="4"/>
  <c r="BH273" i="4"/>
  <c r="BI273" i="4"/>
  <c r="BJ273" i="4"/>
  <c r="BK273" i="4"/>
  <c r="BL273" i="4"/>
  <c r="BM273" i="4"/>
  <c r="BN273" i="4"/>
  <c r="BO273" i="4"/>
  <c r="BP273" i="4"/>
  <c r="BQ273" i="4"/>
  <c r="BR273" i="4"/>
  <c r="BS273" i="4"/>
  <c r="BT273" i="4"/>
  <c r="BU273" i="4"/>
  <c r="BV273" i="4"/>
  <c r="BW273" i="4"/>
  <c r="BX273" i="4"/>
  <c r="BY273" i="4"/>
  <c r="BZ273" i="4"/>
  <c r="CA273" i="4"/>
  <c r="CB273" i="4"/>
  <c r="CC273" i="4"/>
  <c r="CD273" i="4"/>
  <c r="CE273" i="4"/>
  <c r="CF273" i="4"/>
  <c r="CG273" i="4"/>
  <c r="CH273" i="4"/>
  <c r="CI273" i="4"/>
  <c r="P274" i="4"/>
  <c r="Q274" i="4"/>
  <c r="R274" i="4"/>
  <c r="S274" i="4"/>
  <c r="T274" i="4"/>
  <c r="U274" i="4"/>
  <c r="V274" i="4"/>
  <c r="W274" i="4"/>
  <c r="X274" i="4"/>
  <c r="Y274" i="4"/>
  <c r="Z274" i="4"/>
  <c r="AA274" i="4"/>
  <c r="AB274" i="4"/>
  <c r="AC274" i="4"/>
  <c r="AD274" i="4"/>
  <c r="AE274" i="4"/>
  <c r="AF274" i="4"/>
  <c r="AG274" i="4"/>
  <c r="AH274" i="4"/>
  <c r="AI274" i="4"/>
  <c r="AJ274" i="4"/>
  <c r="AK274" i="4"/>
  <c r="AL274" i="4"/>
  <c r="AM274" i="4"/>
  <c r="AN274" i="4"/>
  <c r="AO274" i="4"/>
  <c r="AP274" i="4"/>
  <c r="AQ274" i="4"/>
  <c r="AR274" i="4"/>
  <c r="AS274" i="4"/>
  <c r="AT274" i="4"/>
  <c r="AU274" i="4"/>
  <c r="AV274" i="4"/>
  <c r="AW274" i="4"/>
  <c r="AX274" i="4"/>
  <c r="AY274" i="4"/>
  <c r="AZ274" i="4"/>
  <c r="BA274" i="4"/>
  <c r="BB274" i="4"/>
  <c r="BC274" i="4"/>
  <c r="BD274" i="4"/>
  <c r="BE274" i="4"/>
  <c r="BF274" i="4"/>
  <c r="BG274" i="4"/>
  <c r="BH274" i="4"/>
  <c r="BI274" i="4"/>
  <c r="BJ274" i="4"/>
  <c r="BK274" i="4"/>
  <c r="BL274" i="4"/>
  <c r="BM274" i="4"/>
  <c r="BN274" i="4"/>
  <c r="BO274" i="4"/>
  <c r="BP274" i="4"/>
  <c r="BQ274" i="4"/>
  <c r="BR274" i="4"/>
  <c r="BS274" i="4"/>
  <c r="BT274" i="4"/>
  <c r="BU274" i="4"/>
  <c r="BV274" i="4"/>
  <c r="BW274" i="4"/>
  <c r="BX274" i="4"/>
  <c r="BY274" i="4"/>
  <c r="BZ274" i="4"/>
  <c r="CA274" i="4"/>
  <c r="CB274" i="4"/>
  <c r="CC274" i="4"/>
  <c r="CD274" i="4"/>
  <c r="CE274" i="4"/>
  <c r="CF274" i="4"/>
  <c r="CG274" i="4"/>
  <c r="CH274" i="4"/>
  <c r="CI274" i="4"/>
  <c r="P275" i="4"/>
  <c r="Q275" i="4"/>
  <c r="R275" i="4"/>
  <c r="S275" i="4"/>
  <c r="T275" i="4"/>
  <c r="U275" i="4"/>
  <c r="V275" i="4"/>
  <c r="W275" i="4"/>
  <c r="X275" i="4"/>
  <c r="Y275" i="4"/>
  <c r="Z275" i="4"/>
  <c r="AA275" i="4"/>
  <c r="AB275" i="4"/>
  <c r="AC275" i="4"/>
  <c r="AD275" i="4"/>
  <c r="AE275" i="4"/>
  <c r="AF275" i="4"/>
  <c r="AG275" i="4"/>
  <c r="AH275" i="4"/>
  <c r="AI275" i="4"/>
  <c r="AJ275" i="4"/>
  <c r="AK275" i="4"/>
  <c r="AL275" i="4"/>
  <c r="AM275" i="4"/>
  <c r="AN275" i="4"/>
  <c r="AO275" i="4"/>
  <c r="AP275" i="4"/>
  <c r="AQ275" i="4"/>
  <c r="AR275" i="4"/>
  <c r="AS275" i="4"/>
  <c r="AT275" i="4"/>
  <c r="AU275" i="4"/>
  <c r="AV275" i="4"/>
  <c r="AW275" i="4"/>
  <c r="AX275" i="4"/>
  <c r="AY275" i="4"/>
  <c r="AZ275" i="4"/>
  <c r="BA275" i="4"/>
  <c r="BB275" i="4"/>
  <c r="BC275" i="4"/>
  <c r="BD275" i="4"/>
  <c r="BE275" i="4"/>
  <c r="BF275" i="4"/>
  <c r="BG275" i="4"/>
  <c r="BH275" i="4"/>
  <c r="BI275" i="4"/>
  <c r="BJ275" i="4"/>
  <c r="BK275" i="4"/>
  <c r="BL275" i="4"/>
  <c r="BM275" i="4"/>
  <c r="BN275" i="4"/>
  <c r="BO275" i="4"/>
  <c r="BP275" i="4"/>
  <c r="BQ275" i="4"/>
  <c r="BR275" i="4"/>
  <c r="BS275" i="4"/>
  <c r="BT275" i="4"/>
  <c r="BU275" i="4"/>
  <c r="BV275" i="4"/>
  <c r="BW275" i="4"/>
  <c r="BX275" i="4"/>
  <c r="BY275" i="4"/>
  <c r="BZ275" i="4"/>
  <c r="CA275" i="4"/>
  <c r="CB275" i="4"/>
  <c r="CC275" i="4"/>
  <c r="CD275" i="4"/>
  <c r="CE275" i="4"/>
  <c r="CF275" i="4"/>
  <c r="CG275" i="4"/>
  <c r="CH275" i="4"/>
  <c r="CI275" i="4"/>
  <c r="P276" i="4"/>
  <c r="Q276" i="4"/>
  <c r="R276" i="4"/>
  <c r="S276" i="4"/>
  <c r="T276" i="4"/>
  <c r="U276" i="4"/>
  <c r="V276" i="4"/>
  <c r="W276" i="4"/>
  <c r="X276" i="4"/>
  <c r="Y276" i="4"/>
  <c r="Z276" i="4"/>
  <c r="AA276" i="4"/>
  <c r="AB276" i="4"/>
  <c r="AC276" i="4"/>
  <c r="AD276" i="4"/>
  <c r="AE276" i="4"/>
  <c r="AF276" i="4"/>
  <c r="AG276" i="4"/>
  <c r="AH276" i="4"/>
  <c r="AI276" i="4"/>
  <c r="AJ276" i="4"/>
  <c r="AK276" i="4"/>
  <c r="AL276" i="4"/>
  <c r="AM276" i="4"/>
  <c r="AN276" i="4"/>
  <c r="AO276" i="4"/>
  <c r="AP276" i="4"/>
  <c r="AQ276" i="4"/>
  <c r="AR276" i="4"/>
  <c r="AS276" i="4"/>
  <c r="AT276" i="4"/>
  <c r="AU276" i="4"/>
  <c r="AV276" i="4"/>
  <c r="AW276" i="4"/>
  <c r="AX276" i="4"/>
  <c r="AY276" i="4"/>
  <c r="AZ276" i="4"/>
  <c r="BA276" i="4"/>
  <c r="BB276" i="4"/>
  <c r="BC276" i="4"/>
  <c r="BD276" i="4"/>
  <c r="BE276" i="4"/>
  <c r="BF276" i="4"/>
  <c r="BG276" i="4"/>
  <c r="BH276" i="4"/>
  <c r="BI276" i="4"/>
  <c r="BJ276" i="4"/>
  <c r="BK276" i="4"/>
  <c r="BL276" i="4"/>
  <c r="BM276" i="4"/>
  <c r="BN276" i="4"/>
  <c r="BO276" i="4"/>
  <c r="BP276" i="4"/>
  <c r="BQ276" i="4"/>
  <c r="BR276" i="4"/>
  <c r="BS276" i="4"/>
  <c r="BT276" i="4"/>
  <c r="BU276" i="4"/>
  <c r="BV276" i="4"/>
  <c r="BW276" i="4"/>
  <c r="BX276" i="4"/>
  <c r="BY276" i="4"/>
  <c r="BZ276" i="4"/>
  <c r="CA276" i="4"/>
  <c r="CB276" i="4"/>
  <c r="CC276" i="4"/>
  <c r="CD276" i="4"/>
  <c r="CE276" i="4"/>
  <c r="CF276" i="4"/>
  <c r="CG276" i="4"/>
  <c r="CH276" i="4"/>
  <c r="CI276" i="4"/>
  <c r="P277" i="4"/>
  <c r="Q277" i="4"/>
  <c r="R277" i="4"/>
  <c r="S277" i="4"/>
  <c r="T277" i="4"/>
  <c r="U277" i="4"/>
  <c r="V277" i="4"/>
  <c r="W277" i="4"/>
  <c r="X277" i="4"/>
  <c r="Y277" i="4"/>
  <c r="Z277" i="4"/>
  <c r="AA277" i="4"/>
  <c r="AB277" i="4"/>
  <c r="AC277" i="4"/>
  <c r="AD277" i="4"/>
  <c r="AE277" i="4"/>
  <c r="AF277" i="4"/>
  <c r="AG277" i="4"/>
  <c r="AH277" i="4"/>
  <c r="AI277" i="4"/>
  <c r="AJ277" i="4"/>
  <c r="AK277" i="4"/>
  <c r="AL277" i="4"/>
  <c r="AM277" i="4"/>
  <c r="AN277" i="4"/>
  <c r="AO277" i="4"/>
  <c r="AP277" i="4"/>
  <c r="AQ277" i="4"/>
  <c r="AR277" i="4"/>
  <c r="AS277" i="4"/>
  <c r="AT277" i="4"/>
  <c r="AU277" i="4"/>
  <c r="AV277" i="4"/>
  <c r="AW277" i="4"/>
  <c r="AX277" i="4"/>
  <c r="AY277" i="4"/>
  <c r="AZ277" i="4"/>
  <c r="BA277" i="4"/>
  <c r="BB277" i="4"/>
  <c r="BC277" i="4"/>
  <c r="BD277" i="4"/>
  <c r="BE277" i="4"/>
  <c r="BF277" i="4"/>
  <c r="BG277" i="4"/>
  <c r="BH277" i="4"/>
  <c r="BI277" i="4"/>
  <c r="BJ277" i="4"/>
  <c r="BK277" i="4"/>
  <c r="BL277" i="4"/>
  <c r="BM277" i="4"/>
  <c r="BN277" i="4"/>
  <c r="BO277" i="4"/>
  <c r="BP277" i="4"/>
  <c r="BQ277" i="4"/>
  <c r="BR277" i="4"/>
  <c r="BS277" i="4"/>
  <c r="BT277" i="4"/>
  <c r="BU277" i="4"/>
  <c r="BV277" i="4"/>
  <c r="BW277" i="4"/>
  <c r="BX277" i="4"/>
  <c r="BY277" i="4"/>
  <c r="BZ277" i="4"/>
  <c r="CA277" i="4"/>
  <c r="CB277" i="4"/>
  <c r="CC277" i="4"/>
  <c r="CD277" i="4"/>
  <c r="CE277" i="4"/>
  <c r="CF277" i="4"/>
  <c r="CG277" i="4"/>
  <c r="CH277" i="4"/>
  <c r="CI277" i="4"/>
  <c r="P278" i="4"/>
  <c r="Q278" i="4"/>
  <c r="R278" i="4"/>
  <c r="S278" i="4"/>
  <c r="T278" i="4"/>
  <c r="U278" i="4"/>
  <c r="V278" i="4"/>
  <c r="W278" i="4"/>
  <c r="X278" i="4"/>
  <c r="Y278" i="4"/>
  <c r="Z278" i="4"/>
  <c r="AA278" i="4"/>
  <c r="AB278" i="4"/>
  <c r="AC278" i="4"/>
  <c r="AD278" i="4"/>
  <c r="AE278" i="4"/>
  <c r="AF278" i="4"/>
  <c r="AG278" i="4"/>
  <c r="AH278" i="4"/>
  <c r="AI278" i="4"/>
  <c r="AJ278" i="4"/>
  <c r="AK278" i="4"/>
  <c r="AL278" i="4"/>
  <c r="AM278" i="4"/>
  <c r="AN278" i="4"/>
  <c r="AO278" i="4"/>
  <c r="AP278" i="4"/>
  <c r="AQ278" i="4"/>
  <c r="AR278" i="4"/>
  <c r="AS278" i="4"/>
  <c r="AT278" i="4"/>
  <c r="AU278" i="4"/>
  <c r="AV278" i="4"/>
  <c r="AW278" i="4"/>
  <c r="AX278" i="4"/>
  <c r="AY278" i="4"/>
  <c r="AZ278" i="4"/>
  <c r="BA278" i="4"/>
  <c r="BB278" i="4"/>
  <c r="BC278" i="4"/>
  <c r="BD278" i="4"/>
  <c r="BE278" i="4"/>
  <c r="BF278" i="4"/>
  <c r="BG278" i="4"/>
  <c r="BH278" i="4"/>
  <c r="BI278" i="4"/>
  <c r="BJ278" i="4"/>
  <c r="BK278" i="4"/>
  <c r="BL278" i="4"/>
  <c r="BM278" i="4"/>
  <c r="BN278" i="4"/>
  <c r="BO278" i="4"/>
  <c r="BP278" i="4"/>
  <c r="BQ278" i="4"/>
  <c r="BR278" i="4"/>
  <c r="BS278" i="4"/>
  <c r="BT278" i="4"/>
  <c r="BU278" i="4"/>
  <c r="BV278" i="4"/>
  <c r="BW278" i="4"/>
  <c r="BX278" i="4"/>
  <c r="BY278" i="4"/>
  <c r="BZ278" i="4"/>
  <c r="CA278" i="4"/>
  <c r="CB278" i="4"/>
  <c r="CC278" i="4"/>
  <c r="CD278" i="4"/>
  <c r="CE278" i="4"/>
  <c r="CF278" i="4"/>
  <c r="CG278" i="4"/>
  <c r="CH278" i="4"/>
  <c r="CI278" i="4"/>
  <c r="P279" i="4"/>
  <c r="Q279" i="4"/>
  <c r="R279" i="4"/>
  <c r="S279" i="4"/>
  <c r="T279" i="4"/>
  <c r="U279" i="4"/>
  <c r="V279" i="4"/>
  <c r="W279" i="4"/>
  <c r="X279" i="4"/>
  <c r="Y279" i="4"/>
  <c r="Z279" i="4"/>
  <c r="AA279" i="4"/>
  <c r="AB279" i="4"/>
  <c r="AC279" i="4"/>
  <c r="AD279" i="4"/>
  <c r="AE279" i="4"/>
  <c r="AF279" i="4"/>
  <c r="AG279" i="4"/>
  <c r="AH279" i="4"/>
  <c r="AI279" i="4"/>
  <c r="AJ279" i="4"/>
  <c r="AK279" i="4"/>
  <c r="AL279" i="4"/>
  <c r="AM279" i="4"/>
  <c r="AN279" i="4"/>
  <c r="AO279" i="4"/>
  <c r="AP279" i="4"/>
  <c r="AQ279" i="4"/>
  <c r="AR279" i="4"/>
  <c r="AS279" i="4"/>
  <c r="AT279" i="4"/>
  <c r="AU279" i="4"/>
  <c r="AV279" i="4"/>
  <c r="AW279" i="4"/>
  <c r="AX279" i="4"/>
  <c r="AY279" i="4"/>
  <c r="AZ279" i="4"/>
  <c r="BA279" i="4"/>
  <c r="BB279" i="4"/>
  <c r="BC279" i="4"/>
  <c r="BD279" i="4"/>
  <c r="BE279" i="4"/>
  <c r="BF279" i="4"/>
  <c r="BG279" i="4"/>
  <c r="BH279" i="4"/>
  <c r="BI279" i="4"/>
  <c r="BJ279" i="4"/>
  <c r="BK279" i="4"/>
  <c r="BL279" i="4"/>
  <c r="BM279" i="4"/>
  <c r="BN279" i="4"/>
  <c r="BO279" i="4"/>
  <c r="BP279" i="4"/>
  <c r="BQ279" i="4"/>
  <c r="BR279" i="4"/>
  <c r="BS279" i="4"/>
  <c r="BT279" i="4"/>
  <c r="BU279" i="4"/>
  <c r="BV279" i="4"/>
  <c r="BW279" i="4"/>
  <c r="BX279" i="4"/>
  <c r="BY279" i="4"/>
  <c r="BZ279" i="4"/>
  <c r="CA279" i="4"/>
  <c r="CB279" i="4"/>
  <c r="CC279" i="4"/>
  <c r="CD279" i="4"/>
  <c r="CE279" i="4"/>
  <c r="CF279" i="4"/>
  <c r="CG279" i="4"/>
  <c r="CH279" i="4"/>
  <c r="CI279" i="4"/>
  <c r="P280" i="4"/>
  <c r="Q280" i="4"/>
  <c r="R280" i="4"/>
  <c r="S280" i="4"/>
  <c r="T280" i="4"/>
  <c r="U280" i="4"/>
  <c r="V280" i="4"/>
  <c r="W280" i="4"/>
  <c r="X280" i="4"/>
  <c r="Y280" i="4"/>
  <c r="Z280" i="4"/>
  <c r="AA280" i="4"/>
  <c r="AB280" i="4"/>
  <c r="AC280" i="4"/>
  <c r="AD280" i="4"/>
  <c r="AE280" i="4"/>
  <c r="AF280" i="4"/>
  <c r="AG280" i="4"/>
  <c r="AH280" i="4"/>
  <c r="AI280" i="4"/>
  <c r="AJ280" i="4"/>
  <c r="AK280" i="4"/>
  <c r="AL280" i="4"/>
  <c r="AM280" i="4"/>
  <c r="AN280" i="4"/>
  <c r="AO280" i="4"/>
  <c r="AP280" i="4"/>
  <c r="AQ280" i="4"/>
  <c r="AR280" i="4"/>
  <c r="AS280" i="4"/>
  <c r="AT280" i="4"/>
  <c r="AU280" i="4"/>
  <c r="AV280" i="4"/>
  <c r="AW280" i="4"/>
  <c r="AX280" i="4"/>
  <c r="AY280" i="4"/>
  <c r="AZ280" i="4"/>
  <c r="BA280" i="4"/>
  <c r="BB280" i="4"/>
  <c r="BC280" i="4"/>
  <c r="BD280" i="4"/>
  <c r="BE280" i="4"/>
  <c r="BF280" i="4"/>
  <c r="BG280" i="4"/>
  <c r="BH280" i="4"/>
  <c r="BI280" i="4"/>
  <c r="BJ280" i="4"/>
  <c r="BK280" i="4"/>
  <c r="BL280" i="4"/>
  <c r="BM280" i="4"/>
  <c r="BN280" i="4"/>
  <c r="BO280" i="4"/>
  <c r="BP280" i="4"/>
  <c r="BQ280" i="4"/>
  <c r="BR280" i="4"/>
  <c r="BS280" i="4"/>
  <c r="BT280" i="4"/>
  <c r="BU280" i="4"/>
  <c r="BV280" i="4"/>
  <c r="BW280" i="4"/>
  <c r="BX280" i="4"/>
  <c r="BY280" i="4"/>
  <c r="BZ280" i="4"/>
  <c r="CA280" i="4"/>
  <c r="CB280" i="4"/>
  <c r="CC280" i="4"/>
  <c r="CD280" i="4"/>
  <c r="CE280" i="4"/>
  <c r="CF280" i="4"/>
  <c r="CG280" i="4"/>
  <c r="CH280" i="4"/>
  <c r="CI280" i="4"/>
  <c r="P281" i="4"/>
  <c r="Q281" i="4"/>
  <c r="R281" i="4"/>
  <c r="S281" i="4"/>
  <c r="T281" i="4"/>
  <c r="U281" i="4"/>
  <c r="V281" i="4"/>
  <c r="W281" i="4"/>
  <c r="X281" i="4"/>
  <c r="Y281" i="4"/>
  <c r="Z281" i="4"/>
  <c r="AA281" i="4"/>
  <c r="AB281" i="4"/>
  <c r="AC281" i="4"/>
  <c r="AD281" i="4"/>
  <c r="AE281" i="4"/>
  <c r="AF281" i="4"/>
  <c r="AG281" i="4"/>
  <c r="AH281" i="4"/>
  <c r="AI281" i="4"/>
  <c r="AJ281" i="4"/>
  <c r="AK281" i="4"/>
  <c r="AL281" i="4"/>
  <c r="AM281" i="4"/>
  <c r="AN281" i="4"/>
  <c r="AO281" i="4"/>
  <c r="AP281" i="4"/>
  <c r="AQ281" i="4"/>
  <c r="AR281" i="4"/>
  <c r="AS281" i="4"/>
  <c r="AT281" i="4"/>
  <c r="AU281" i="4"/>
  <c r="AV281" i="4"/>
  <c r="AW281" i="4"/>
  <c r="AX281" i="4"/>
  <c r="AY281" i="4"/>
  <c r="AZ281" i="4"/>
  <c r="BA281" i="4"/>
  <c r="BB281" i="4"/>
  <c r="BC281" i="4"/>
  <c r="BD281" i="4"/>
  <c r="BE281" i="4"/>
  <c r="BF281" i="4"/>
  <c r="BG281" i="4"/>
  <c r="BH281" i="4"/>
  <c r="BI281" i="4"/>
  <c r="BJ281" i="4"/>
  <c r="BK281" i="4"/>
  <c r="BL281" i="4"/>
  <c r="BM281" i="4"/>
  <c r="BN281" i="4"/>
  <c r="BO281" i="4"/>
  <c r="BP281" i="4"/>
  <c r="BQ281" i="4"/>
  <c r="BR281" i="4"/>
  <c r="BS281" i="4"/>
  <c r="BT281" i="4"/>
  <c r="BU281" i="4"/>
  <c r="BV281" i="4"/>
  <c r="BW281" i="4"/>
  <c r="BX281" i="4"/>
  <c r="BY281" i="4"/>
  <c r="BZ281" i="4"/>
  <c r="CA281" i="4"/>
  <c r="CB281" i="4"/>
  <c r="CC281" i="4"/>
  <c r="CD281" i="4"/>
  <c r="CE281" i="4"/>
  <c r="CF281" i="4"/>
  <c r="CG281" i="4"/>
  <c r="CH281" i="4"/>
  <c r="CI281" i="4"/>
  <c r="P282" i="4"/>
  <c r="Q282" i="4"/>
  <c r="R282" i="4"/>
  <c r="S282" i="4"/>
  <c r="T282" i="4"/>
  <c r="U282" i="4"/>
  <c r="V282" i="4"/>
  <c r="W282" i="4"/>
  <c r="X282" i="4"/>
  <c r="Y282" i="4"/>
  <c r="Z282" i="4"/>
  <c r="AA282" i="4"/>
  <c r="AB282" i="4"/>
  <c r="AC282" i="4"/>
  <c r="AD282" i="4"/>
  <c r="AE282" i="4"/>
  <c r="AF282" i="4"/>
  <c r="AG282" i="4"/>
  <c r="AH282" i="4"/>
  <c r="AI282" i="4"/>
  <c r="AJ282" i="4"/>
  <c r="AK282" i="4"/>
  <c r="AL282" i="4"/>
  <c r="AM282" i="4"/>
  <c r="AN282" i="4"/>
  <c r="AO282" i="4"/>
  <c r="AP282" i="4"/>
  <c r="AQ282" i="4"/>
  <c r="AR282" i="4"/>
  <c r="AS282" i="4"/>
  <c r="AT282" i="4"/>
  <c r="AU282" i="4"/>
  <c r="AV282" i="4"/>
  <c r="AW282" i="4"/>
  <c r="AX282" i="4"/>
  <c r="AY282" i="4"/>
  <c r="AZ282" i="4"/>
  <c r="BA282" i="4"/>
  <c r="BB282" i="4"/>
  <c r="BC282" i="4"/>
  <c r="BD282" i="4"/>
  <c r="BE282" i="4"/>
  <c r="BF282" i="4"/>
  <c r="BG282" i="4"/>
  <c r="BH282" i="4"/>
  <c r="BI282" i="4"/>
  <c r="BJ282" i="4"/>
  <c r="BK282" i="4"/>
  <c r="BL282" i="4"/>
  <c r="BM282" i="4"/>
  <c r="BN282" i="4"/>
  <c r="BO282" i="4"/>
  <c r="BP282" i="4"/>
  <c r="BQ282" i="4"/>
  <c r="BR282" i="4"/>
  <c r="BS282" i="4"/>
  <c r="BT282" i="4"/>
  <c r="BU282" i="4"/>
  <c r="BV282" i="4"/>
  <c r="BW282" i="4"/>
  <c r="BX282" i="4"/>
  <c r="BY282" i="4"/>
  <c r="BZ282" i="4"/>
  <c r="CA282" i="4"/>
  <c r="CB282" i="4"/>
  <c r="CC282" i="4"/>
  <c r="CD282" i="4"/>
  <c r="CE282" i="4"/>
  <c r="CF282" i="4"/>
  <c r="CG282" i="4"/>
  <c r="CH282" i="4"/>
  <c r="CI282" i="4"/>
  <c r="P283" i="4"/>
  <c r="Q283" i="4"/>
  <c r="R283" i="4"/>
  <c r="S283" i="4"/>
  <c r="T283" i="4"/>
  <c r="U283" i="4"/>
  <c r="V283" i="4"/>
  <c r="W283" i="4"/>
  <c r="X283" i="4"/>
  <c r="Y283" i="4"/>
  <c r="Z283" i="4"/>
  <c r="AA283" i="4"/>
  <c r="AB283" i="4"/>
  <c r="AC283" i="4"/>
  <c r="AD283" i="4"/>
  <c r="AE283" i="4"/>
  <c r="AF283" i="4"/>
  <c r="AG283" i="4"/>
  <c r="AH283" i="4"/>
  <c r="AI283" i="4"/>
  <c r="AJ283" i="4"/>
  <c r="AK283" i="4"/>
  <c r="AL283" i="4"/>
  <c r="AM283" i="4"/>
  <c r="AN283" i="4"/>
  <c r="AO283" i="4"/>
  <c r="AP283" i="4"/>
  <c r="AQ283" i="4"/>
  <c r="AR283" i="4"/>
  <c r="AS283" i="4"/>
  <c r="AT283" i="4"/>
  <c r="AU283" i="4"/>
  <c r="AV283" i="4"/>
  <c r="AW283" i="4"/>
  <c r="AX283" i="4"/>
  <c r="AY283" i="4"/>
  <c r="AZ283" i="4"/>
  <c r="BA283" i="4"/>
  <c r="BB283" i="4"/>
  <c r="BC283" i="4"/>
  <c r="BD283" i="4"/>
  <c r="BE283" i="4"/>
  <c r="BF283" i="4"/>
  <c r="BG283" i="4"/>
  <c r="BH283" i="4"/>
  <c r="BI283" i="4"/>
  <c r="BJ283" i="4"/>
  <c r="BK283" i="4"/>
  <c r="BL283" i="4"/>
  <c r="BM283" i="4"/>
  <c r="BN283" i="4"/>
  <c r="BO283" i="4"/>
  <c r="BP283" i="4"/>
  <c r="BQ283" i="4"/>
  <c r="BR283" i="4"/>
  <c r="BS283" i="4"/>
  <c r="BT283" i="4"/>
  <c r="BU283" i="4"/>
  <c r="BV283" i="4"/>
  <c r="BW283" i="4"/>
  <c r="BX283" i="4"/>
  <c r="BY283" i="4"/>
  <c r="BZ283" i="4"/>
  <c r="CA283" i="4"/>
  <c r="CB283" i="4"/>
  <c r="CC283" i="4"/>
  <c r="CD283" i="4"/>
  <c r="CE283" i="4"/>
  <c r="CF283" i="4"/>
  <c r="CG283" i="4"/>
  <c r="CH283" i="4"/>
  <c r="CI283" i="4"/>
  <c r="P284" i="4"/>
  <c r="Q284" i="4"/>
  <c r="R284" i="4"/>
  <c r="S284" i="4"/>
  <c r="T284" i="4"/>
  <c r="U284" i="4"/>
  <c r="V284" i="4"/>
  <c r="W284" i="4"/>
  <c r="X284" i="4"/>
  <c r="Y284" i="4"/>
  <c r="Z284" i="4"/>
  <c r="AA284" i="4"/>
  <c r="AB284" i="4"/>
  <c r="AC284" i="4"/>
  <c r="AD284" i="4"/>
  <c r="AE284" i="4"/>
  <c r="AF284" i="4"/>
  <c r="AG284" i="4"/>
  <c r="AH284" i="4"/>
  <c r="AI284" i="4"/>
  <c r="AJ284" i="4"/>
  <c r="AK284" i="4"/>
  <c r="AL284" i="4"/>
  <c r="AM284" i="4"/>
  <c r="AN284" i="4"/>
  <c r="AO284" i="4"/>
  <c r="AP284" i="4"/>
  <c r="AQ284" i="4"/>
  <c r="AR284" i="4"/>
  <c r="AS284" i="4"/>
  <c r="AT284" i="4"/>
  <c r="AU284" i="4"/>
  <c r="AV284" i="4"/>
  <c r="AW284" i="4"/>
  <c r="AX284" i="4"/>
  <c r="AY284" i="4"/>
  <c r="AZ284" i="4"/>
  <c r="BA284" i="4"/>
  <c r="BB284" i="4"/>
  <c r="BC284" i="4"/>
  <c r="BD284" i="4"/>
  <c r="BE284" i="4"/>
  <c r="BF284" i="4"/>
  <c r="BG284" i="4"/>
  <c r="BH284" i="4"/>
  <c r="BI284" i="4"/>
  <c r="BJ284" i="4"/>
  <c r="BK284" i="4"/>
  <c r="BL284" i="4"/>
  <c r="BM284" i="4"/>
  <c r="BN284" i="4"/>
  <c r="BO284" i="4"/>
  <c r="BP284" i="4"/>
  <c r="BQ284" i="4"/>
  <c r="BR284" i="4"/>
  <c r="BS284" i="4"/>
  <c r="BT284" i="4"/>
  <c r="BU284" i="4"/>
  <c r="BV284" i="4"/>
  <c r="BW284" i="4"/>
  <c r="BX284" i="4"/>
  <c r="BY284" i="4"/>
  <c r="BZ284" i="4"/>
  <c r="CA284" i="4"/>
  <c r="CB284" i="4"/>
  <c r="CC284" i="4"/>
  <c r="CD284" i="4"/>
  <c r="CE284" i="4"/>
  <c r="CF284" i="4"/>
  <c r="CG284" i="4"/>
  <c r="CH284" i="4"/>
  <c r="CI284" i="4"/>
  <c r="P285" i="4"/>
  <c r="Q285" i="4"/>
  <c r="R285" i="4"/>
  <c r="S285" i="4"/>
  <c r="T285" i="4"/>
  <c r="U285" i="4"/>
  <c r="V285" i="4"/>
  <c r="W285" i="4"/>
  <c r="X285" i="4"/>
  <c r="Y285" i="4"/>
  <c r="Z285" i="4"/>
  <c r="AA285" i="4"/>
  <c r="AB285" i="4"/>
  <c r="AC285" i="4"/>
  <c r="AD285" i="4"/>
  <c r="AE285" i="4"/>
  <c r="AF285" i="4"/>
  <c r="AG285" i="4"/>
  <c r="AH285" i="4"/>
  <c r="AI285" i="4"/>
  <c r="AJ285" i="4"/>
  <c r="AK285" i="4"/>
  <c r="AL285" i="4"/>
  <c r="AM285" i="4"/>
  <c r="AN285" i="4"/>
  <c r="AO285" i="4"/>
  <c r="AP285" i="4"/>
  <c r="AQ285" i="4"/>
  <c r="AR285" i="4"/>
  <c r="AS285" i="4"/>
  <c r="AT285" i="4"/>
  <c r="AU285" i="4"/>
  <c r="AV285" i="4"/>
  <c r="AW285" i="4"/>
  <c r="AX285" i="4"/>
  <c r="AY285" i="4"/>
  <c r="AZ285" i="4"/>
  <c r="BA285" i="4"/>
  <c r="BB285" i="4"/>
  <c r="BC285" i="4"/>
  <c r="BD285" i="4"/>
  <c r="BE285" i="4"/>
  <c r="BF285" i="4"/>
  <c r="BG285" i="4"/>
  <c r="BH285" i="4"/>
  <c r="BI285" i="4"/>
  <c r="BJ285" i="4"/>
  <c r="BK285" i="4"/>
  <c r="BL285" i="4"/>
  <c r="BM285" i="4"/>
  <c r="BN285" i="4"/>
  <c r="BO285" i="4"/>
  <c r="BP285" i="4"/>
  <c r="BQ285" i="4"/>
  <c r="BR285" i="4"/>
  <c r="BS285" i="4"/>
  <c r="BT285" i="4"/>
  <c r="BU285" i="4"/>
  <c r="BV285" i="4"/>
  <c r="BW285" i="4"/>
  <c r="BX285" i="4"/>
  <c r="BY285" i="4"/>
  <c r="BZ285" i="4"/>
  <c r="CA285" i="4"/>
  <c r="CB285" i="4"/>
  <c r="CC285" i="4"/>
  <c r="CD285" i="4"/>
  <c r="CE285" i="4"/>
  <c r="CF285" i="4"/>
  <c r="CG285" i="4"/>
  <c r="CH285" i="4"/>
  <c r="CI285" i="4"/>
  <c r="P286" i="4"/>
  <c r="Q286" i="4"/>
  <c r="R286" i="4"/>
  <c r="S286" i="4"/>
  <c r="T286" i="4"/>
  <c r="U286" i="4"/>
  <c r="V286" i="4"/>
  <c r="W286" i="4"/>
  <c r="X286" i="4"/>
  <c r="Y286" i="4"/>
  <c r="Z286" i="4"/>
  <c r="AA286" i="4"/>
  <c r="AB286" i="4"/>
  <c r="AC286" i="4"/>
  <c r="AD286" i="4"/>
  <c r="AE286" i="4"/>
  <c r="AF286" i="4"/>
  <c r="AG286" i="4"/>
  <c r="AH286" i="4"/>
  <c r="AI286" i="4"/>
  <c r="AJ286" i="4"/>
  <c r="AK286" i="4"/>
  <c r="AL286" i="4"/>
  <c r="AM286" i="4"/>
  <c r="AN286" i="4"/>
  <c r="AO286" i="4"/>
  <c r="AP286" i="4"/>
  <c r="AQ286" i="4"/>
  <c r="AR286" i="4"/>
  <c r="AS286" i="4"/>
  <c r="AT286" i="4"/>
  <c r="AU286" i="4"/>
  <c r="AV286" i="4"/>
  <c r="AW286" i="4"/>
  <c r="AX286" i="4"/>
  <c r="AY286" i="4"/>
  <c r="AZ286" i="4"/>
  <c r="BA286" i="4"/>
  <c r="BB286" i="4"/>
  <c r="BC286" i="4"/>
  <c r="BD286" i="4"/>
  <c r="BE286" i="4"/>
  <c r="BF286" i="4"/>
  <c r="BG286" i="4"/>
  <c r="BH286" i="4"/>
  <c r="BI286" i="4"/>
  <c r="BJ286" i="4"/>
  <c r="BK286" i="4"/>
  <c r="BL286" i="4"/>
  <c r="BM286" i="4"/>
  <c r="BN286" i="4"/>
  <c r="BO286" i="4"/>
  <c r="BP286" i="4"/>
  <c r="BQ286" i="4"/>
  <c r="BR286" i="4"/>
  <c r="BS286" i="4"/>
  <c r="BT286" i="4"/>
  <c r="BU286" i="4"/>
  <c r="BV286" i="4"/>
  <c r="BW286" i="4"/>
  <c r="BX286" i="4"/>
  <c r="BY286" i="4"/>
  <c r="BZ286" i="4"/>
  <c r="CA286" i="4"/>
  <c r="CB286" i="4"/>
  <c r="CC286" i="4"/>
  <c r="CD286" i="4"/>
  <c r="CE286" i="4"/>
  <c r="CF286" i="4"/>
  <c r="CG286" i="4"/>
  <c r="CH286" i="4"/>
  <c r="CI286" i="4"/>
  <c r="P287" i="4"/>
  <c r="Q287" i="4"/>
  <c r="R287" i="4"/>
  <c r="S287" i="4"/>
  <c r="T287" i="4"/>
  <c r="U287" i="4"/>
  <c r="V287" i="4"/>
  <c r="W287" i="4"/>
  <c r="X287" i="4"/>
  <c r="Y287" i="4"/>
  <c r="Z287" i="4"/>
  <c r="AA287" i="4"/>
  <c r="AB287" i="4"/>
  <c r="AC287" i="4"/>
  <c r="AD287" i="4"/>
  <c r="AE287" i="4"/>
  <c r="AF287" i="4"/>
  <c r="AG287" i="4"/>
  <c r="AH287" i="4"/>
  <c r="AI287" i="4"/>
  <c r="AJ287" i="4"/>
  <c r="AK287" i="4"/>
  <c r="AL287" i="4"/>
  <c r="AM287" i="4"/>
  <c r="AN287" i="4"/>
  <c r="AO287" i="4"/>
  <c r="AP287" i="4"/>
  <c r="AQ287" i="4"/>
  <c r="AR287" i="4"/>
  <c r="AS287" i="4"/>
  <c r="AT287" i="4"/>
  <c r="AU287" i="4"/>
  <c r="AV287" i="4"/>
  <c r="AW287" i="4"/>
  <c r="AX287" i="4"/>
  <c r="AY287" i="4"/>
  <c r="AZ287" i="4"/>
  <c r="BA287" i="4"/>
  <c r="BB287" i="4"/>
  <c r="BC287" i="4"/>
  <c r="BD287" i="4"/>
  <c r="BE287" i="4"/>
  <c r="BF287" i="4"/>
  <c r="BG287" i="4"/>
  <c r="BH287" i="4"/>
  <c r="BI287" i="4"/>
  <c r="BJ287" i="4"/>
  <c r="BK287" i="4"/>
  <c r="BL287" i="4"/>
  <c r="BM287" i="4"/>
  <c r="BN287" i="4"/>
  <c r="BO287" i="4"/>
  <c r="BP287" i="4"/>
  <c r="BQ287" i="4"/>
  <c r="BR287" i="4"/>
  <c r="BS287" i="4"/>
  <c r="BT287" i="4"/>
  <c r="BU287" i="4"/>
  <c r="BV287" i="4"/>
  <c r="BW287" i="4"/>
  <c r="BX287" i="4"/>
  <c r="BY287" i="4"/>
  <c r="BZ287" i="4"/>
  <c r="CA287" i="4"/>
  <c r="CB287" i="4"/>
  <c r="CC287" i="4"/>
  <c r="CD287" i="4"/>
  <c r="CE287" i="4"/>
  <c r="CF287" i="4"/>
  <c r="CG287" i="4"/>
  <c r="CH287" i="4"/>
  <c r="CI287" i="4"/>
  <c r="P288" i="4"/>
  <c r="Q288" i="4"/>
  <c r="R288" i="4"/>
  <c r="S288" i="4"/>
  <c r="T288" i="4"/>
  <c r="U288" i="4"/>
  <c r="V288" i="4"/>
  <c r="W288" i="4"/>
  <c r="X288" i="4"/>
  <c r="Y288" i="4"/>
  <c r="Z288" i="4"/>
  <c r="AA288" i="4"/>
  <c r="AB288" i="4"/>
  <c r="AC288" i="4"/>
  <c r="AD288" i="4"/>
  <c r="AE288" i="4"/>
  <c r="AF288" i="4"/>
  <c r="AG288" i="4"/>
  <c r="AH288" i="4"/>
  <c r="AI288" i="4"/>
  <c r="AJ288" i="4"/>
  <c r="AK288" i="4"/>
  <c r="AL288" i="4"/>
  <c r="AM288" i="4"/>
  <c r="AN288" i="4"/>
  <c r="AO288" i="4"/>
  <c r="AP288" i="4"/>
  <c r="AQ288" i="4"/>
  <c r="AR288" i="4"/>
  <c r="AS288" i="4"/>
  <c r="AT288" i="4"/>
  <c r="AU288" i="4"/>
  <c r="AV288" i="4"/>
  <c r="AW288" i="4"/>
  <c r="AX288" i="4"/>
  <c r="AY288" i="4"/>
  <c r="AZ288" i="4"/>
  <c r="BA288" i="4"/>
  <c r="BB288" i="4"/>
  <c r="BC288" i="4"/>
  <c r="BD288" i="4"/>
  <c r="BE288" i="4"/>
  <c r="BF288" i="4"/>
  <c r="BG288" i="4"/>
  <c r="BH288" i="4"/>
  <c r="BI288" i="4"/>
  <c r="BJ288" i="4"/>
  <c r="BK288" i="4"/>
  <c r="BL288" i="4"/>
  <c r="BM288" i="4"/>
  <c r="BN288" i="4"/>
  <c r="BO288" i="4"/>
  <c r="BP288" i="4"/>
  <c r="BQ288" i="4"/>
  <c r="BR288" i="4"/>
  <c r="BS288" i="4"/>
  <c r="BT288" i="4"/>
  <c r="BU288" i="4"/>
  <c r="BV288" i="4"/>
  <c r="BW288" i="4"/>
  <c r="BX288" i="4"/>
  <c r="BY288" i="4"/>
  <c r="BZ288" i="4"/>
  <c r="CA288" i="4"/>
  <c r="CB288" i="4"/>
  <c r="CC288" i="4"/>
  <c r="CD288" i="4"/>
  <c r="CE288" i="4"/>
  <c r="CF288" i="4"/>
  <c r="CG288" i="4"/>
  <c r="CH288" i="4"/>
  <c r="CI288" i="4"/>
  <c r="P289" i="4"/>
  <c r="Q289" i="4"/>
  <c r="R289" i="4"/>
  <c r="S289" i="4"/>
  <c r="T289" i="4"/>
  <c r="U289" i="4"/>
  <c r="V289" i="4"/>
  <c r="W289" i="4"/>
  <c r="X289" i="4"/>
  <c r="Y289" i="4"/>
  <c r="Z289" i="4"/>
  <c r="AA289" i="4"/>
  <c r="AB289" i="4"/>
  <c r="AC289" i="4"/>
  <c r="AD289" i="4"/>
  <c r="AE289" i="4"/>
  <c r="AF289" i="4"/>
  <c r="AG289" i="4"/>
  <c r="AH289" i="4"/>
  <c r="AI289" i="4"/>
  <c r="AJ289" i="4"/>
  <c r="AK289" i="4"/>
  <c r="AL289" i="4"/>
  <c r="AM289" i="4"/>
  <c r="AN289" i="4"/>
  <c r="AO289" i="4"/>
  <c r="AP289" i="4"/>
  <c r="AQ289" i="4"/>
  <c r="AR289" i="4"/>
  <c r="AS289" i="4"/>
  <c r="AT289" i="4"/>
  <c r="AU289" i="4"/>
  <c r="AV289" i="4"/>
  <c r="AW289" i="4"/>
  <c r="AX289" i="4"/>
  <c r="AY289" i="4"/>
  <c r="AZ289" i="4"/>
  <c r="BA289" i="4"/>
  <c r="BB289" i="4"/>
  <c r="BC289" i="4"/>
  <c r="BD289" i="4"/>
  <c r="BE289" i="4"/>
  <c r="BF289" i="4"/>
  <c r="BG289" i="4"/>
  <c r="BH289" i="4"/>
  <c r="BI289" i="4"/>
  <c r="BJ289" i="4"/>
  <c r="BK289" i="4"/>
  <c r="BL289" i="4"/>
  <c r="BM289" i="4"/>
  <c r="BN289" i="4"/>
  <c r="BO289" i="4"/>
  <c r="BP289" i="4"/>
  <c r="BQ289" i="4"/>
  <c r="BR289" i="4"/>
  <c r="BS289" i="4"/>
  <c r="BT289" i="4"/>
  <c r="BU289" i="4"/>
  <c r="BV289" i="4"/>
  <c r="BW289" i="4"/>
  <c r="BX289" i="4"/>
  <c r="BY289" i="4"/>
  <c r="BZ289" i="4"/>
  <c r="CA289" i="4"/>
  <c r="CB289" i="4"/>
  <c r="CC289" i="4"/>
  <c r="CD289" i="4"/>
  <c r="CE289" i="4"/>
  <c r="CF289" i="4"/>
  <c r="CG289" i="4"/>
  <c r="CH289" i="4"/>
  <c r="CI289" i="4"/>
  <c r="P290" i="4"/>
  <c r="Q290" i="4"/>
  <c r="R290" i="4"/>
  <c r="S290" i="4"/>
  <c r="T290" i="4"/>
  <c r="U290" i="4"/>
  <c r="V290" i="4"/>
  <c r="W290" i="4"/>
  <c r="X290" i="4"/>
  <c r="Y290" i="4"/>
  <c r="Z290" i="4"/>
  <c r="AA290" i="4"/>
  <c r="AB290" i="4"/>
  <c r="AC290" i="4"/>
  <c r="AD290" i="4"/>
  <c r="AE290" i="4"/>
  <c r="AF290" i="4"/>
  <c r="AG290" i="4"/>
  <c r="AH290" i="4"/>
  <c r="AI290" i="4"/>
  <c r="AJ290" i="4"/>
  <c r="AK290" i="4"/>
  <c r="AL290" i="4"/>
  <c r="AM290" i="4"/>
  <c r="AN290" i="4"/>
  <c r="AO290" i="4"/>
  <c r="AP290" i="4"/>
  <c r="AQ290" i="4"/>
  <c r="AR290" i="4"/>
  <c r="AS290" i="4"/>
  <c r="AT290" i="4"/>
  <c r="AU290" i="4"/>
  <c r="AV290" i="4"/>
  <c r="AW290" i="4"/>
  <c r="AX290" i="4"/>
  <c r="AY290" i="4"/>
  <c r="AZ290" i="4"/>
  <c r="BA290" i="4"/>
  <c r="BB290" i="4"/>
  <c r="BC290" i="4"/>
  <c r="BD290" i="4"/>
  <c r="BE290" i="4"/>
  <c r="BF290" i="4"/>
  <c r="BG290" i="4"/>
  <c r="BH290" i="4"/>
  <c r="BI290" i="4"/>
  <c r="BJ290" i="4"/>
  <c r="BK290" i="4"/>
  <c r="BL290" i="4"/>
  <c r="BM290" i="4"/>
  <c r="BN290" i="4"/>
  <c r="BO290" i="4"/>
  <c r="BP290" i="4"/>
  <c r="BQ290" i="4"/>
  <c r="BR290" i="4"/>
  <c r="BS290" i="4"/>
  <c r="BT290" i="4"/>
  <c r="BU290" i="4"/>
  <c r="BV290" i="4"/>
  <c r="BW290" i="4"/>
  <c r="BX290" i="4"/>
  <c r="BY290" i="4"/>
  <c r="BZ290" i="4"/>
  <c r="CA290" i="4"/>
  <c r="CB290" i="4"/>
  <c r="CC290" i="4"/>
  <c r="CD290" i="4"/>
  <c r="CE290" i="4"/>
  <c r="CF290" i="4"/>
  <c r="CG290" i="4"/>
  <c r="CH290" i="4"/>
  <c r="CI290" i="4"/>
  <c r="P291" i="4"/>
  <c r="Q291" i="4"/>
  <c r="R291" i="4"/>
  <c r="S291" i="4"/>
  <c r="T291" i="4"/>
  <c r="U291" i="4"/>
  <c r="V291" i="4"/>
  <c r="W291" i="4"/>
  <c r="X291" i="4"/>
  <c r="Y291" i="4"/>
  <c r="Z291" i="4"/>
  <c r="AA291" i="4"/>
  <c r="AB291" i="4"/>
  <c r="AC291" i="4"/>
  <c r="AD291" i="4"/>
  <c r="AE291" i="4"/>
  <c r="AF291" i="4"/>
  <c r="AG291" i="4"/>
  <c r="AH291" i="4"/>
  <c r="AI291" i="4"/>
  <c r="AJ291" i="4"/>
  <c r="AK291" i="4"/>
  <c r="AL291" i="4"/>
  <c r="AM291" i="4"/>
  <c r="AN291" i="4"/>
  <c r="AO291" i="4"/>
  <c r="AP291" i="4"/>
  <c r="AQ291" i="4"/>
  <c r="AR291" i="4"/>
  <c r="AS291" i="4"/>
  <c r="AT291" i="4"/>
  <c r="AU291" i="4"/>
  <c r="AV291" i="4"/>
  <c r="AW291" i="4"/>
  <c r="AX291" i="4"/>
  <c r="AY291" i="4"/>
  <c r="AZ291" i="4"/>
  <c r="BA291" i="4"/>
  <c r="BB291" i="4"/>
  <c r="BC291" i="4"/>
  <c r="BD291" i="4"/>
  <c r="BE291" i="4"/>
  <c r="BF291" i="4"/>
  <c r="BG291" i="4"/>
  <c r="BH291" i="4"/>
  <c r="BI291" i="4"/>
  <c r="BJ291" i="4"/>
  <c r="BK291" i="4"/>
  <c r="BL291" i="4"/>
  <c r="BM291" i="4"/>
  <c r="BN291" i="4"/>
  <c r="BO291" i="4"/>
  <c r="BP291" i="4"/>
  <c r="BQ291" i="4"/>
  <c r="BR291" i="4"/>
  <c r="BS291" i="4"/>
  <c r="BT291" i="4"/>
  <c r="BU291" i="4"/>
  <c r="BV291" i="4"/>
  <c r="BW291" i="4"/>
  <c r="BX291" i="4"/>
  <c r="BY291" i="4"/>
  <c r="BZ291" i="4"/>
  <c r="CA291" i="4"/>
  <c r="CB291" i="4"/>
  <c r="CC291" i="4"/>
  <c r="CD291" i="4"/>
  <c r="CE291" i="4"/>
  <c r="CF291" i="4"/>
  <c r="CG291" i="4"/>
  <c r="CH291" i="4"/>
  <c r="CI291" i="4"/>
  <c r="P292" i="4"/>
  <c r="Q292" i="4"/>
  <c r="R292" i="4"/>
  <c r="S292" i="4"/>
  <c r="T292" i="4"/>
  <c r="U292" i="4"/>
  <c r="V292" i="4"/>
  <c r="W292" i="4"/>
  <c r="X292" i="4"/>
  <c r="Y292" i="4"/>
  <c r="Z292" i="4"/>
  <c r="AA292" i="4"/>
  <c r="AB292" i="4"/>
  <c r="AC292" i="4"/>
  <c r="AD292" i="4"/>
  <c r="AE292" i="4"/>
  <c r="AF292" i="4"/>
  <c r="AG292" i="4"/>
  <c r="AH292" i="4"/>
  <c r="AI292" i="4"/>
  <c r="AJ292" i="4"/>
  <c r="AK292" i="4"/>
  <c r="AL292" i="4"/>
  <c r="AM292" i="4"/>
  <c r="AN292" i="4"/>
  <c r="AO292" i="4"/>
  <c r="AP292" i="4"/>
  <c r="AQ292" i="4"/>
  <c r="AR292" i="4"/>
  <c r="AS292" i="4"/>
  <c r="AT292" i="4"/>
  <c r="AU292" i="4"/>
  <c r="AV292" i="4"/>
  <c r="AW292" i="4"/>
  <c r="AX292" i="4"/>
  <c r="AY292" i="4"/>
  <c r="AZ292" i="4"/>
  <c r="BA292" i="4"/>
  <c r="BB292" i="4"/>
  <c r="BC292" i="4"/>
  <c r="BD292" i="4"/>
  <c r="BE292" i="4"/>
  <c r="BF292" i="4"/>
  <c r="BG292" i="4"/>
  <c r="BH292" i="4"/>
  <c r="BI292" i="4"/>
  <c r="BJ292" i="4"/>
  <c r="BK292" i="4"/>
  <c r="BL292" i="4"/>
  <c r="BM292" i="4"/>
  <c r="BN292" i="4"/>
  <c r="BO292" i="4"/>
  <c r="BP292" i="4"/>
  <c r="BQ292" i="4"/>
  <c r="BR292" i="4"/>
  <c r="BS292" i="4"/>
  <c r="BT292" i="4"/>
  <c r="BU292" i="4"/>
  <c r="BV292" i="4"/>
  <c r="BW292" i="4"/>
  <c r="BX292" i="4"/>
  <c r="BY292" i="4"/>
  <c r="BZ292" i="4"/>
  <c r="CA292" i="4"/>
  <c r="CB292" i="4"/>
  <c r="CC292" i="4"/>
  <c r="CD292" i="4"/>
  <c r="CE292" i="4"/>
  <c r="CF292" i="4"/>
  <c r="CG292" i="4"/>
  <c r="CH292" i="4"/>
  <c r="CI292" i="4"/>
  <c r="P293" i="4"/>
  <c r="Q293" i="4"/>
  <c r="R293" i="4"/>
  <c r="S293" i="4"/>
  <c r="T293" i="4"/>
  <c r="U293" i="4"/>
  <c r="V293" i="4"/>
  <c r="W293" i="4"/>
  <c r="X293" i="4"/>
  <c r="Y293" i="4"/>
  <c r="Z293" i="4"/>
  <c r="AA293" i="4"/>
  <c r="AB293" i="4"/>
  <c r="AC293" i="4"/>
  <c r="AD293" i="4"/>
  <c r="AE293" i="4"/>
  <c r="AF293" i="4"/>
  <c r="AG293" i="4"/>
  <c r="AH293" i="4"/>
  <c r="AI293" i="4"/>
  <c r="AJ293" i="4"/>
  <c r="AK293" i="4"/>
  <c r="AL293" i="4"/>
  <c r="AM293" i="4"/>
  <c r="AN293" i="4"/>
  <c r="AO293" i="4"/>
  <c r="AP293" i="4"/>
  <c r="AQ293" i="4"/>
  <c r="AR293" i="4"/>
  <c r="AS293" i="4"/>
  <c r="AT293" i="4"/>
  <c r="AU293" i="4"/>
  <c r="AV293" i="4"/>
  <c r="AW293" i="4"/>
  <c r="AX293" i="4"/>
  <c r="AY293" i="4"/>
  <c r="AZ293" i="4"/>
  <c r="BA293" i="4"/>
  <c r="BB293" i="4"/>
  <c r="BC293" i="4"/>
  <c r="BD293" i="4"/>
  <c r="BE293" i="4"/>
  <c r="BF293" i="4"/>
  <c r="BG293" i="4"/>
  <c r="BH293" i="4"/>
  <c r="BI293" i="4"/>
  <c r="BJ293" i="4"/>
  <c r="BK293" i="4"/>
  <c r="BL293" i="4"/>
  <c r="BM293" i="4"/>
  <c r="BN293" i="4"/>
  <c r="BO293" i="4"/>
  <c r="BP293" i="4"/>
  <c r="BQ293" i="4"/>
  <c r="BR293" i="4"/>
  <c r="BS293" i="4"/>
  <c r="BT293" i="4"/>
  <c r="BU293" i="4"/>
  <c r="BV293" i="4"/>
  <c r="BW293" i="4"/>
  <c r="BX293" i="4"/>
  <c r="BY293" i="4"/>
  <c r="BZ293" i="4"/>
  <c r="CA293" i="4"/>
  <c r="CB293" i="4"/>
  <c r="CC293" i="4"/>
  <c r="CD293" i="4"/>
  <c r="CE293" i="4"/>
  <c r="CF293" i="4"/>
  <c r="CG293" i="4"/>
  <c r="CH293" i="4"/>
  <c r="CI293" i="4"/>
  <c r="P294" i="4"/>
  <c r="Q294" i="4"/>
  <c r="R294" i="4"/>
  <c r="S294" i="4"/>
  <c r="T294" i="4"/>
  <c r="U294" i="4"/>
  <c r="V294" i="4"/>
  <c r="W294" i="4"/>
  <c r="X294" i="4"/>
  <c r="Y294" i="4"/>
  <c r="Z294" i="4"/>
  <c r="AA294" i="4"/>
  <c r="AB294" i="4"/>
  <c r="AC294" i="4"/>
  <c r="AD294" i="4"/>
  <c r="AE294" i="4"/>
  <c r="AF294" i="4"/>
  <c r="AG294" i="4"/>
  <c r="AH294" i="4"/>
  <c r="AI294" i="4"/>
  <c r="AJ294" i="4"/>
  <c r="AK294" i="4"/>
  <c r="AL294" i="4"/>
  <c r="AM294" i="4"/>
  <c r="AN294" i="4"/>
  <c r="AO294" i="4"/>
  <c r="AP294" i="4"/>
  <c r="AQ294" i="4"/>
  <c r="AR294" i="4"/>
  <c r="AS294" i="4"/>
  <c r="AT294" i="4"/>
  <c r="AU294" i="4"/>
  <c r="AV294" i="4"/>
  <c r="AW294" i="4"/>
  <c r="AX294" i="4"/>
  <c r="AY294" i="4"/>
  <c r="AZ294" i="4"/>
  <c r="BA294" i="4"/>
  <c r="BB294" i="4"/>
  <c r="BC294" i="4"/>
  <c r="BD294" i="4"/>
  <c r="BE294" i="4"/>
  <c r="BF294" i="4"/>
  <c r="BG294" i="4"/>
  <c r="BH294" i="4"/>
  <c r="BI294" i="4"/>
  <c r="BJ294" i="4"/>
  <c r="BK294" i="4"/>
  <c r="BL294" i="4"/>
  <c r="BM294" i="4"/>
  <c r="BN294" i="4"/>
  <c r="BO294" i="4"/>
  <c r="BP294" i="4"/>
  <c r="BQ294" i="4"/>
  <c r="BR294" i="4"/>
  <c r="BS294" i="4"/>
  <c r="BT294" i="4"/>
  <c r="BU294" i="4"/>
  <c r="BV294" i="4"/>
  <c r="BW294" i="4"/>
  <c r="BX294" i="4"/>
  <c r="BY294" i="4"/>
  <c r="BZ294" i="4"/>
  <c r="CA294" i="4"/>
  <c r="CB294" i="4"/>
  <c r="CC294" i="4"/>
  <c r="CD294" i="4"/>
  <c r="CE294" i="4"/>
  <c r="CF294" i="4"/>
  <c r="CG294" i="4"/>
  <c r="CH294" i="4"/>
  <c r="CI294" i="4"/>
  <c r="P295" i="4"/>
  <c r="Q295" i="4"/>
  <c r="R295" i="4"/>
  <c r="S295" i="4"/>
  <c r="T295" i="4"/>
  <c r="U295" i="4"/>
  <c r="V295" i="4"/>
  <c r="W295" i="4"/>
  <c r="X295" i="4"/>
  <c r="Y295" i="4"/>
  <c r="Z295" i="4"/>
  <c r="AA295" i="4"/>
  <c r="AB295" i="4"/>
  <c r="AC295" i="4"/>
  <c r="AD295" i="4"/>
  <c r="AE295" i="4"/>
  <c r="AF295" i="4"/>
  <c r="AG295" i="4"/>
  <c r="AH295" i="4"/>
  <c r="AI295" i="4"/>
  <c r="AJ295" i="4"/>
  <c r="AK295" i="4"/>
  <c r="AL295" i="4"/>
  <c r="AM295" i="4"/>
  <c r="AN295" i="4"/>
  <c r="AO295" i="4"/>
  <c r="AP295" i="4"/>
  <c r="AQ295" i="4"/>
  <c r="AR295" i="4"/>
  <c r="AS295" i="4"/>
  <c r="AT295" i="4"/>
  <c r="AU295" i="4"/>
  <c r="AV295" i="4"/>
  <c r="AW295" i="4"/>
  <c r="AX295" i="4"/>
  <c r="AY295" i="4"/>
  <c r="AZ295" i="4"/>
  <c r="BA295" i="4"/>
  <c r="BB295" i="4"/>
  <c r="BC295" i="4"/>
  <c r="BD295" i="4"/>
  <c r="BE295" i="4"/>
  <c r="BF295" i="4"/>
  <c r="BG295" i="4"/>
  <c r="BH295" i="4"/>
  <c r="BI295" i="4"/>
  <c r="BJ295" i="4"/>
  <c r="BK295" i="4"/>
  <c r="BL295" i="4"/>
  <c r="BM295" i="4"/>
  <c r="BN295" i="4"/>
  <c r="BO295" i="4"/>
  <c r="BP295" i="4"/>
  <c r="BQ295" i="4"/>
  <c r="BR295" i="4"/>
  <c r="BS295" i="4"/>
  <c r="BT295" i="4"/>
  <c r="BU295" i="4"/>
  <c r="BV295" i="4"/>
  <c r="BW295" i="4"/>
  <c r="BX295" i="4"/>
  <c r="BY295" i="4"/>
  <c r="BZ295" i="4"/>
  <c r="CA295" i="4"/>
  <c r="CB295" i="4"/>
  <c r="CC295" i="4"/>
  <c r="CD295" i="4"/>
  <c r="CE295" i="4"/>
  <c r="CF295" i="4"/>
  <c r="CG295" i="4"/>
  <c r="CH295" i="4"/>
  <c r="CI295" i="4"/>
  <c r="CI3" i="4"/>
  <c r="CH3" i="4"/>
  <c r="CG3" i="4"/>
  <c r="CF3" i="4"/>
  <c r="CE3" i="4"/>
  <c r="CD3" i="4"/>
  <c r="CC3" i="4"/>
  <c r="CB3" i="4"/>
  <c r="CA3" i="4"/>
  <c r="BZ3" i="4"/>
  <c r="BY3" i="4"/>
  <c r="BX3" i="4"/>
  <c r="BW3" i="4"/>
  <c r="BV3" i="4"/>
  <c r="BU3" i="4"/>
  <c r="BT3" i="4"/>
  <c r="BS3" i="4"/>
  <c r="BR3" i="4"/>
  <c r="BQ3" i="4"/>
  <c r="BP3" i="4"/>
  <c r="BO3" i="4"/>
  <c r="BN3" i="4"/>
  <c r="BM3" i="4"/>
  <c r="BL3" i="4"/>
  <c r="BK3" i="4"/>
  <c r="BJ3" i="4"/>
  <c r="BI3" i="4"/>
  <c r="BH3" i="4"/>
  <c r="BG3" i="4"/>
  <c r="BF3" i="4"/>
  <c r="BE3" i="4"/>
  <c r="BD3" i="4"/>
  <c r="BC3" i="4"/>
  <c r="BB3" i="4"/>
  <c r="BA3" i="4"/>
  <c r="AZ3" i="4"/>
  <c r="AY3" i="4"/>
  <c r="AX3" i="4"/>
  <c r="AW3" i="4"/>
  <c r="AV3" i="4"/>
  <c r="AU3" i="4"/>
  <c r="AT3" i="4"/>
  <c r="AS3" i="4"/>
  <c r="AR3" i="4"/>
  <c r="AQ3" i="4"/>
  <c r="AP3" i="4"/>
  <c r="AO3" i="4"/>
  <c r="AN3" i="4"/>
  <c r="AM3" i="4"/>
  <c r="AL3" i="4"/>
  <c r="AK3" i="4"/>
  <c r="AJ3" i="4"/>
  <c r="AI3" i="4"/>
  <c r="AH3" i="4"/>
  <c r="AG3" i="4"/>
  <c r="AF3" i="4"/>
  <c r="AE3" i="4"/>
  <c r="AD3" i="4"/>
  <c r="AC3" i="4"/>
  <c r="AB3" i="4"/>
  <c r="AA3" i="4"/>
  <c r="Z3" i="4"/>
  <c r="Y3" i="4"/>
  <c r="X3" i="4"/>
  <c r="W3" i="4"/>
  <c r="V3" i="4"/>
  <c r="U3" i="4"/>
  <c r="T3" i="4"/>
  <c r="S3" i="4"/>
  <c r="R3" i="4"/>
  <c r="Q3" i="4"/>
  <c r="P3" i="4"/>
  <c r="M4" i="4"/>
  <c r="N4" i="4"/>
  <c r="O4" i="4"/>
  <c r="M5" i="4"/>
  <c r="N5" i="4"/>
  <c r="O5" i="4"/>
  <c r="M6" i="4"/>
  <c r="N6" i="4"/>
  <c r="O6" i="4"/>
  <c r="M7" i="4"/>
  <c r="N7" i="4"/>
  <c r="O7" i="4"/>
  <c r="M8" i="4"/>
  <c r="N8" i="4"/>
  <c r="O8" i="4"/>
  <c r="M9" i="4"/>
  <c r="N9" i="4"/>
  <c r="O9" i="4"/>
  <c r="M10" i="4"/>
  <c r="N10" i="4"/>
  <c r="O10" i="4"/>
  <c r="M11" i="4"/>
  <c r="N11" i="4"/>
  <c r="O11" i="4"/>
  <c r="M12" i="4"/>
  <c r="N12" i="4"/>
  <c r="O12" i="4"/>
  <c r="M13" i="4"/>
  <c r="N13" i="4"/>
  <c r="O13" i="4"/>
  <c r="M14" i="4"/>
  <c r="N14" i="4"/>
  <c r="O14" i="4"/>
  <c r="M15" i="4"/>
  <c r="N15" i="4"/>
  <c r="O15" i="4"/>
  <c r="M16" i="4"/>
  <c r="N16" i="4"/>
  <c r="O16" i="4"/>
  <c r="M17" i="4"/>
  <c r="N17" i="4"/>
  <c r="O17" i="4"/>
  <c r="M18" i="4"/>
  <c r="N18" i="4"/>
  <c r="O18" i="4"/>
  <c r="M19" i="4"/>
  <c r="N19" i="4"/>
  <c r="O19" i="4"/>
  <c r="M20" i="4"/>
  <c r="N20" i="4"/>
  <c r="O20" i="4"/>
  <c r="M21" i="4"/>
  <c r="N21" i="4"/>
  <c r="O21" i="4"/>
  <c r="M22" i="4"/>
  <c r="N22" i="4"/>
  <c r="O22" i="4"/>
  <c r="M23" i="4"/>
  <c r="N23" i="4"/>
  <c r="O23" i="4"/>
  <c r="M24" i="4"/>
  <c r="N24" i="4"/>
  <c r="O24" i="4"/>
  <c r="M25" i="4"/>
  <c r="N25" i="4"/>
  <c r="O25" i="4"/>
  <c r="M26" i="4"/>
  <c r="N26" i="4"/>
  <c r="O26" i="4"/>
  <c r="M27" i="4"/>
  <c r="N27" i="4"/>
  <c r="O27" i="4"/>
  <c r="M28" i="4"/>
  <c r="N28" i="4"/>
  <c r="O28" i="4"/>
  <c r="M29" i="4"/>
  <c r="N29" i="4"/>
  <c r="O29" i="4"/>
  <c r="M30" i="4"/>
  <c r="N30" i="4"/>
  <c r="O30" i="4"/>
  <c r="M31" i="4"/>
  <c r="N31" i="4"/>
  <c r="O31" i="4"/>
  <c r="M32" i="4"/>
  <c r="N32" i="4"/>
  <c r="O32" i="4"/>
  <c r="M33" i="4"/>
  <c r="N33" i="4"/>
  <c r="O33" i="4"/>
  <c r="M34" i="4"/>
  <c r="N34" i="4"/>
  <c r="O34" i="4"/>
  <c r="M35" i="4"/>
  <c r="N35" i="4"/>
  <c r="O35" i="4"/>
  <c r="M36" i="4"/>
  <c r="N36" i="4"/>
  <c r="O36" i="4"/>
  <c r="M37" i="4"/>
  <c r="N37" i="4"/>
  <c r="O37" i="4"/>
  <c r="M38" i="4"/>
  <c r="N38" i="4"/>
  <c r="O38" i="4"/>
  <c r="M39" i="4"/>
  <c r="N39" i="4"/>
  <c r="O39" i="4"/>
  <c r="M40" i="4"/>
  <c r="N40" i="4"/>
  <c r="O40" i="4"/>
  <c r="M41" i="4"/>
  <c r="N41" i="4"/>
  <c r="O41" i="4"/>
  <c r="M42" i="4"/>
  <c r="N42" i="4"/>
  <c r="O42" i="4"/>
  <c r="M43" i="4"/>
  <c r="N43" i="4"/>
  <c r="O43" i="4"/>
  <c r="M44" i="4"/>
  <c r="N44" i="4"/>
  <c r="O44" i="4"/>
  <c r="M45" i="4"/>
  <c r="N45" i="4"/>
  <c r="O45" i="4"/>
  <c r="M46" i="4"/>
  <c r="N46" i="4"/>
  <c r="O46" i="4"/>
  <c r="M47" i="4"/>
  <c r="N47" i="4"/>
  <c r="O47" i="4"/>
  <c r="M48" i="4"/>
  <c r="N48" i="4"/>
  <c r="O48" i="4"/>
  <c r="M49" i="4"/>
  <c r="N49" i="4"/>
  <c r="O49" i="4"/>
  <c r="M50" i="4"/>
  <c r="N50" i="4"/>
  <c r="O50" i="4"/>
  <c r="M51" i="4"/>
  <c r="N51" i="4"/>
  <c r="O51" i="4"/>
  <c r="M52" i="4"/>
  <c r="N52" i="4"/>
  <c r="O52" i="4"/>
  <c r="M53" i="4"/>
  <c r="N53" i="4"/>
  <c r="O53" i="4"/>
  <c r="M54" i="4"/>
  <c r="N54" i="4"/>
  <c r="O54" i="4"/>
  <c r="M55" i="4"/>
  <c r="N55" i="4"/>
  <c r="O55" i="4"/>
  <c r="N56" i="4"/>
  <c r="O56" i="4"/>
  <c r="M57" i="4"/>
  <c r="N57" i="4"/>
  <c r="O57" i="4"/>
  <c r="M58" i="4"/>
  <c r="N58" i="4"/>
  <c r="O58" i="4"/>
  <c r="M59" i="4"/>
  <c r="N59" i="4"/>
  <c r="O59" i="4"/>
  <c r="M60" i="4"/>
  <c r="N60" i="4"/>
  <c r="O60" i="4"/>
  <c r="M61" i="4"/>
  <c r="N61" i="4"/>
  <c r="O61" i="4"/>
  <c r="M62" i="4"/>
  <c r="N62" i="4"/>
  <c r="O62" i="4"/>
  <c r="M63" i="4"/>
  <c r="N63" i="4"/>
  <c r="O63" i="4"/>
  <c r="M64" i="4"/>
  <c r="N64" i="4"/>
  <c r="O64" i="4"/>
  <c r="M65" i="4"/>
  <c r="N65" i="4"/>
  <c r="O65" i="4"/>
  <c r="M66" i="4"/>
  <c r="N66" i="4"/>
  <c r="O66" i="4"/>
  <c r="M67" i="4"/>
  <c r="N67" i="4"/>
  <c r="O67" i="4"/>
  <c r="M68" i="4"/>
  <c r="N68" i="4"/>
  <c r="O68" i="4"/>
  <c r="M69" i="4"/>
  <c r="N69" i="4"/>
  <c r="O69" i="4"/>
  <c r="M70" i="4"/>
  <c r="N70" i="4"/>
  <c r="O70" i="4"/>
  <c r="M71" i="4"/>
  <c r="N71" i="4"/>
  <c r="O71" i="4"/>
  <c r="M72" i="4"/>
  <c r="N72" i="4"/>
  <c r="O72" i="4"/>
  <c r="M73" i="4"/>
  <c r="N73" i="4"/>
  <c r="O73" i="4"/>
  <c r="M74" i="4"/>
  <c r="N74" i="4"/>
  <c r="O74" i="4"/>
  <c r="M75" i="4"/>
  <c r="N75" i="4"/>
  <c r="O75" i="4"/>
  <c r="M76" i="4"/>
  <c r="N76" i="4"/>
  <c r="O76" i="4"/>
  <c r="M77" i="4"/>
  <c r="N77" i="4"/>
  <c r="O77" i="4"/>
  <c r="M78" i="4"/>
  <c r="N78" i="4"/>
  <c r="O78" i="4"/>
  <c r="M79" i="4"/>
  <c r="N79" i="4"/>
  <c r="O79" i="4"/>
  <c r="M80" i="4"/>
  <c r="N80" i="4"/>
  <c r="O80" i="4"/>
  <c r="M81" i="4"/>
  <c r="N81" i="4"/>
  <c r="O81" i="4"/>
  <c r="M82" i="4"/>
  <c r="N82" i="4"/>
  <c r="O82" i="4"/>
  <c r="M83" i="4"/>
  <c r="N83" i="4"/>
  <c r="O83" i="4"/>
  <c r="M84" i="4"/>
  <c r="N84" i="4"/>
  <c r="O84" i="4"/>
  <c r="M85" i="4"/>
  <c r="N85" i="4"/>
  <c r="O85" i="4"/>
  <c r="M86" i="4"/>
  <c r="N86" i="4"/>
  <c r="O86" i="4"/>
  <c r="M87" i="4"/>
  <c r="N87" i="4"/>
  <c r="O87" i="4"/>
  <c r="M88" i="4"/>
  <c r="N88" i="4"/>
  <c r="O88" i="4"/>
  <c r="M89" i="4"/>
  <c r="N89" i="4"/>
  <c r="O89" i="4"/>
  <c r="M90" i="4"/>
  <c r="N90" i="4"/>
  <c r="O90" i="4"/>
  <c r="M91" i="4"/>
  <c r="N91" i="4"/>
  <c r="O91" i="4"/>
  <c r="M92" i="4"/>
  <c r="N92" i="4"/>
  <c r="O92" i="4"/>
  <c r="M93" i="4"/>
  <c r="N93" i="4"/>
  <c r="O93" i="4"/>
  <c r="M94" i="4"/>
  <c r="N94" i="4"/>
  <c r="O94" i="4"/>
  <c r="M95" i="4"/>
  <c r="N95" i="4"/>
  <c r="O95" i="4"/>
  <c r="M96" i="4"/>
  <c r="N96" i="4"/>
  <c r="O96" i="4"/>
  <c r="M97" i="4"/>
  <c r="N97" i="4"/>
  <c r="O97" i="4"/>
  <c r="M98" i="4"/>
  <c r="N98" i="4"/>
  <c r="O98" i="4"/>
  <c r="M99" i="4"/>
  <c r="N99" i="4"/>
  <c r="O99" i="4"/>
  <c r="M100" i="4"/>
  <c r="N100" i="4"/>
  <c r="O100" i="4"/>
  <c r="M101" i="4"/>
  <c r="N101" i="4"/>
  <c r="O101" i="4"/>
  <c r="M102" i="4"/>
  <c r="N102" i="4"/>
  <c r="O102" i="4"/>
  <c r="M103" i="4"/>
  <c r="N103" i="4"/>
  <c r="O103" i="4"/>
  <c r="M104" i="4"/>
  <c r="N104" i="4"/>
  <c r="O104" i="4"/>
  <c r="M105" i="4"/>
  <c r="N105" i="4"/>
  <c r="O105" i="4"/>
  <c r="M106" i="4"/>
  <c r="N106" i="4"/>
  <c r="O106" i="4"/>
  <c r="M107" i="4"/>
  <c r="N107" i="4"/>
  <c r="O107" i="4"/>
  <c r="M108" i="4"/>
  <c r="N108" i="4"/>
  <c r="O108" i="4"/>
  <c r="M109" i="4"/>
  <c r="N109" i="4"/>
  <c r="O109" i="4"/>
  <c r="M110" i="4"/>
  <c r="N110" i="4"/>
  <c r="O110" i="4"/>
  <c r="M111" i="4"/>
  <c r="N111" i="4"/>
  <c r="O111" i="4"/>
  <c r="M112" i="4"/>
  <c r="N112" i="4"/>
  <c r="O112" i="4"/>
  <c r="M113" i="4"/>
  <c r="N113" i="4"/>
  <c r="O113" i="4"/>
  <c r="M114" i="4"/>
  <c r="N114" i="4"/>
  <c r="O114" i="4"/>
  <c r="M115" i="4"/>
  <c r="N115" i="4"/>
  <c r="O115" i="4"/>
  <c r="M116" i="4"/>
  <c r="N116" i="4"/>
  <c r="O116" i="4"/>
  <c r="M117" i="4"/>
  <c r="N117" i="4"/>
  <c r="O117" i="4"/>
  <c r="M118" i="4"/>
  <c r="N118" i="4"/>
  <c r="O118" i="4"/>
  <c r="M119" i="4"/>
  <c r="N119" i="4"/>
  <c r="O119" i="4"/>
  <c r="M120" i="4"/>
  <c r="N120" i="4"/>
  <c r="O120" i="4"/>
  <c r="M121" i="4"/>
  <c r="N121" i="4"/>
  <c r="O121" i="4"/>
  <c r="M122" i="4"/>
  <c r="N122" i="4"/>
  <c r="O122" i="4"/>
  <c r="M123" i="4"/>
  <c r="N123" i="4"/>
  <c r="O123" i="4"/>
  <c r="M124" i="4"/>
  <c r="N124" i="4"/>
  <c r="O124" i="4"/>
  <c r="M125" i="4"/>
  <c r="N125" i="4"/>
  <c r="O125" i="4"/>
  <c r="M126" i="4"/>
  <c r="N126" i="4"/>
  <c r="O126" i="4"/>
  <c r="M127" i="4"/>
  <c r="N127" i="4"/>
  <c r="O127" i="4"/>
  <c r="M128" i="4"/>
  <c r="N128" i="4"/>
  <c r="O128" i="4"/>
  <c r="M129" i="4"/>
  <c r="N129" i="4"/>
  <c r="O129" i="4"/>
  <c r="M130" i="4"/>
  <c r="N130" i="4"/>
  <c r="O130" i="4"/>
  <c r="M131" i="4"/>
  <c r="N131" i="4"/>
  <c r="O131" i="4"/>
  <c r="M132" i="4"/>
  <c r="N132" i="4"/>
  <c r="O132" i="4"/>
  <c r="M133" i="4"/>
  <c r="N133" i="4"/>
  <c r="O133" i="4"/>
  <c r="M134" i="4"/>
  <c r="N134" i="4"/>
  <c r="O134" i="4"/>
  <c r="M135" i="4"/>
  <c r="N135" i="4"/>
  <c r="O135" i="4"/>
  <c r="M136" i="4"/>
  <c r="N136" i="4"/>
  <c r="O136" i="4"/>
  <c r="M137" i="4"/>
  <c r="N137" i="4"/>
  <c r="O137" i="4"/>
  <c r="M138" i="4"/>
  <c r="N138" i="4"/>
  <c r="O138" i="4"/>
  <c r="M139" i="4"/>
  <c r="N139" i="4"/>
  <c r="O139" i="4"/>
  <c r="M140" i="4"/>
  <c r="N140" i="4"/>
  <c r="O140" i="4"/>
  <c r="M141" i="4"/>
  <c r="N141" i="4"/>
  <c r="O141" i="4"/>
  <c r="M142" i="4"/>
  <c r="N142" i="4"/>
  <c r="O142" i="4"/>
  <c r="M143" i="4"/>
  <c r="N143" i="4"/>
  <c r="O143" i="4"/>
  <c r="M144" i="4"/>
  <c r="N144" i="4"/>
  <c r="O144" i="4"/>
  <c r="M145" i="4"/>
  <c r="N145" i="4"/>
  <c r="O145" i="4"/>
  <c r="M146" i="4"/>
  <c r="N146" i="4"/>
  <c r="O146" i="4"/>
  <c r="M147" i="4"/>
  <c r="N147" i="4"/>
  <c r="O147" i="4"/>
  <c r="M148" i="4"/>
  <c r="N148" i="4"/>
  <c r="O148" i="4"/>
  <c r="M149" i="4"/>
  <c r="N149" i="4"/>
  <c r="O149" i="4"/>
  <c r="M150" i="4"/>
  <c r="N150" i="4"/>
  <c r="O150" i="4"/>
  <c r="M151" i="4"/>
  <c r="N151" i="4"/>
  <c r="O151" i="4"/>
  <c r="M152" i="4"/>
  <c r="N152" i="4"/>
  <c r="O152" i="4"/>
  <c r="M153" i="4"/>
  <c r="N153" i="4"/>
  <c r="O153" i="4"/>
  <c r="M154" i="4"/>
  <c r="N154" i="4"/>
  <c r="O154" i="4"/>
  <c r="M155" i="4"/>
  <c r="N155" i="4"/>
  <c r="O155" i="4"/>
  <c r="M156" i="4"/>
  <c r="N156" i="4"/>
  <c r="O156" i="4"/>
  <c r="M157" i="4"/>
  <c r="N157" i="4"/>
  <c r="O157" i="4"/>
  <c r="M158" i="4"/>
  <c r="N158" i="4"/>
  <c r="O158" i="4"/>
  <c r="M159" i="4"/>
  <c r="N159" i="4"/>
  <c r="O159" i="4"/>
  <c r="M160" i="4"/>
  <c r="N160" i="4"/>
  <c r="O160" i="4"/>
  <c r="M161" i="4"/>
  <c r="N161" i="4"/>
  <c r="O161" i="4"/>
  <c r="M162" i="4"/>
  <c r="N162" i="4"/>
  <c r="O162" i="4"/>
  <c r="M163" i="4"/>
  <c r="N163" i="4"/>
  <c r="O163" i="4"/>
  <c r="M164" i="4"/>
  <c r="N164" i="4"/>
  <c r="O164" i="4"/>
  <c r="M165" i="4"/>
  <c r="N165" i="4"/>
  <c r="O165" i="4"/>
  <c r="M166" i="4"/>
  <c r="N166" i="4"/>
  <c r="O166" i="4"/>
  <c r="M167" i="4"/>
  <c r="N167" i="4"/>
  <c r="O167" i="4"/>
  <c r="M168" i="4"/>
  <c r="N168" i="4"/>
  <c r="O168" i="4"/>
  <c r="M169" i="4"/>
  <c r="N169" i="4"/>
  <c r="O169" i="4"/>
  <c r="M170" i="4"/>
  <c r="N170" i="4"/>
  <c r="O170" i="4"/>
  <c r="M171" i="4"/>
  <c r="N171" i="4"/>
  <c r="O171" i="4"/>
  <c r="M172" i="4"/>
  <c r="N172" i="4"/>
  <c r="O172" i="4"/>
  <c r="M173" i="4"/>
  <c r="N173" i="4"/>
  <c r="O173" i="4"/>
  <c r="M174" i="4"/>
  <c r="N174" i="4"/>
  <c r="O174" i="4"/>
  <c r="M175" i="4"/>
  <c r="N175" i="4"/>
  <c r="O175" i="4"/>
  <c r="M176" i="4"/>
  <c r="N176" i="4"/>
  <c r="O176" i="4"/>
  <c r="M177" i="4"/>
  <c r="N177" i="4"/>
  <c r="O177" i="4"/>
  <c r="M178" i="4"/>
  <c r="N178" i="4"/>
  <c r="O178" i="4"/>
  <c r="M179" i="4"/>
  <c r="N179" i="4"/>
  <c r="O179" i="4"/>
  <c r="M180" i="4"/>
  <c r="N180" i="4"/>
  <c r="O180" i="4"/>
  <c r="M181" i="4"/>
  <c r="N181" i="4"/>
  <c r="O181" i="4"/>
  <c r="M182" i="4"/>
  <c r="N182" i="4"/>
  <c r="O182" i="4"/>
  <c r="M183" i="4"/>
  <c r="N183" i="4"/>
  <c r="O183" i="4"/>
  <c r="M184" i="4"/>
  <c r="N184" i="4"/>
  <c r="O184" i="4"/>
  <c r="M185" i="4"/>
  <c r="N185" i="4"/>
  <c r="O185" i="4"/>
  <c r="M186" i="4"/>
  <c r="N186" i="4"/>
  <c r="O186" i="4"/>
  <c r="M187" i="4"/>
  <c r="N187" i="4"/>
  <c r="O187" i="4"/>
  <c r="M188" i="4"/>
  <c r="N188" i="4"/>
  <c r="O188" i="4"/>
  <c r="M189" i="4"/>
  <c r="N189" i="4"/>
  <c r="O189" i="4"/>
  <c r="M190" i="4"/>
  <c r="N190" i="4"/>
  <c r="O190" i="4"/>
  <c r="M191" i="4"/>
  <c r="N191" i="4"/>
  <c r="O191" i="4"/>
  <c r="M192" i="4"/>
  <c r="N192" i="4"/>
  <c r="O192" i="4"/>
  <c r="M193" i="4"/>
  <c r="N193" i="4"/>
  <c r="O193" i="4"/>
  <c r="M194" i="4"/>
  <c r="N194" i="4"/>
  <c r="O194" i="4"/>
  <c r="M195" i="4"/>
  <c r="N195" i="4"/>
  <c r="O195" i="4"/>
  <c r="M196" i="4"/>
  <c r="N196" i="4"/>
  <c r="O196" i="4"/>
  <c r="M197" i="4"/>
  <c r="N197" i="4"/>
  <c r="O197" i="4"/>
  <c r="M198" i="4"/>
  <c r="N198" i="4"/>
  <c r="O198" i="4"/>
  <c r="M199" i="4"/>
  <c r="N199" i="4"/>
  <c r="O199" i="4"/>
  <c r="M200" i="4"/>
  <c r="N200" i="4"/>
  <c r="O200" i="4"/>
  <c r="M201" i="4"/>
  <c r="N201" i="4"/>
  <c r="O201" i="4"/>
  <c r="M202" i="4"/>
  <c r="N202" i="4"/>
  <c r="O202" i="4"/>
  <c r="M203" i="4"/>
  <c r="N203" i="4"/>
  <c r="O203" i="4"/>
  <c r="M204" i="4"/>
  <c r="N204" i="4"/>
  <c r="O204" i="4"/>
  <c r="M205" i="4"/>
  <c r="N205" i="4"/>
  <c r="O205" i="4"/>
  <c r="M206" i="4"/>
  <c r="N206" i="4"/>
  <c r="O206" i="4"/>
  <c r="M207" i="4"/>
  <c r="N207" i="4"/>
  <c r="O207" i="4"/>
  <c r="M208" i="4"/>
  <c r="N208" i="4"/>
  <c r="O208" i="4"/>
  <c r="M209" i="4"/>
  <c r="N209" i="4"/>
  <c r="O209" i="4"/>
  <c r="M210" i="4"/>
  <c r="N210" i="4"/>
  <c r="O210" i="4"/>
  <c r="M211" i="4"/>
  <c r="N211" i="4"/>
  <c r="O211" i="4"/>
  <c r="M212" i="4"/>
  <c r="N212" i="4"/>
  <c r="O212" i="4"/>
  <c r="M213" i="4"/>
  <c r="N213" i="4"/>
  <c r="O213" i="4"/>
  <c r="M214" i="4"/>
  <c r="N214" i="4"/>
  <c r="O214" i="4"/>
  <c r="M215" i="4"/>
  <c r="N215" i="4"/>
  <c r="O215" i="4"/>
  <c r="M216" i="4"/>
  <c r="N216" i="4"/>
  <c r="O216" i="4"/>
  <c r="M217" i="4"/>
  <c r="N217" i="4"/>
  <c r="O217" i="4"/>
  <c r="M218" i="4"/>
  <c r="N218" i="4"/>
  <c r="O218" i="4"/>
  <c r="M219" i="4"/>
  <c r="N219" i="4"/>
  <c r="O219" i="4"/>
  <c r="M220" i="4"/>
  <c r="N220" i="4"/>
  <c r="O220" i="4"/>
  <c r="M221" i="4"/>
  <c r="N221" i="4"/>
  <c r="O221" i="4"/>
  <c r="M222" i="4"/>
  <c r="N222" i="4"/>
  <c r="O222" i="4"/>
  <c r="M223" i="4"/>
  <c r="N223" i="4"/>
  <c r="O223" i="4"/>
  <c r="M224" i="4"/>
  <c r="N224" i="4"/>
  <c r="O224" i="4"/>
  <c r="M225" i="4"/>
  <c r="N225" i="4"/>
  <c r="O225" i="4"/>
  <c r="M226" i="4"/>
  <c r="N226" i="4"/>
  <c r="O226" i="4"/>
  <c r="M227" i="4"/>
  <c r="N227" i="4"/>
  <c r="O227" i="4"/>
  <c r="M228" i="4"/>
  <c r="N228" i="4"/>
  <c r="O228" i="4"/>
  <c r="M229" i="4"/>
  <c r="N229" i="4"/>
  <c r="O229" i="4"/>
  <c r="M230" i="4"/>
  <c r="N230" i="4"/>
  <c r="O230" i="4"/>
  <c r="M231" i="4"/>
  <c r="N231" i="4"/>
  <c r="O231" i="4"/>
  <c r="M232" i="4"/>
  <c r="N232" i="4"/>
  <c r="O232" i="4"/>
  <c r="M233" i="4"/>
  <c r="N233" i="4"/>
  <c r="O233" i="4"/>
  <c r="M234" i="4"/>
  <c r="N234" i="4"/>
  <c r="O234" i="4"/>
  <c r="M235" i="4"/>
  <c r="N235" i="4"/>
  <c r="O235" i="4"/>
  <c r="M236" i="4"/>
  <c r="N236" i="4"/>
  <c r="O236" i="4"/>
  <c r="M237" i="4"/>
  <c r="N237" i="4"/>
  <c r="O237" i="4"/>
  <c r="M238" i="4"/>
  <c r="N238" i="4"/>
  <c r="O238" i="4"/>
  <c r="M239" i="4"/>
  <c r="N239" i="4"/>
  <c r="O239" i="4"/>
  <c r="M240" i="4"/>
  <c r="N240" i="4"/>
  <c r="O240" i="4"/>
  <c r="M241" i="4"/>
  <c r="N241" i="4"/>
  <c r="O241" i="4"/>
  <c r="M242" i="4"/>
  <c r="N242" i="4"/>
  <c r="O242" i="4"/>
  <c r="M243" i="4"/>
  <c r="N243" i="4"/>
  <c r="O243" i="4"/>
  <c r="M244" i="4"/>
  <c r="N244" i="4"/>
  <c r="O244" i="4"/>
  <c r="M245" i="4"/>
  <c r="N245" i="4"/>
  <c r="O245" i="4"/>
  <c r="M246" i="4"/>
  <c r="N246" i="4"/>
  <c r="O246" i="4"/>
  <c r="M247" i="4"/>
  <c r="N247" i="4"/>
  <c r="O247" i="4"/>
  <c r="M248" i="4"/>
  <c r="N248" i="4"/>
  <c r="O248" i="4"/>
  <c r="M249" i="4"/>
  <c r="N249" i="4"/>
  <c r="O249" i="4"/>
  <c r="M250" i="4"/>
  <c r="N250" i="4"/>
  <c r="O250" i="4"/>
  <c r="M251" i="4"/>
  <c r="N251" i="4"/>
  <c r="O251" i="4"/>
  <c r="M252" i="4"/>
  <c r="N252" i="4"/>
  <c r="O252" i="4"/>
  <c r="M253" i="4"/>
  <c r="N253" i="4"/>
  <c r="O253" i="4"/>
  <c r="M254" i="4"/>
  <c r="N254" i="4"/>
  <c r="O254" i="4"/>
  <c r="M255" i="4"/>
  <c r="N255" i="4"/>
  <c r="O255" i="4"/>
  <c r="M256" i="4"/>
  <c r="N256" i="4"/>
  <c r="O256" i="4"/>
  <c r="M257" i="4"/>
  <c r="N257" i="4"/>
  <c r="O257" i="4"/>
  <c r="M258" i="4"/>
  <c r="N258" i="4"/>
  <c r="O258" i="4"/>
  <c r="M259" i="4"/>
  <c r="N259" i="4"/>
  <c r="O259" i="4"/>
  <c r="M260" i="4"/>
  <c r="N260" i="4"/>
  <c r="O260" i="4"/>
  <c r="M261" i="4"/>
  <c r="N261" i="4"/>
  <c r="O261" i="4"/>
  <c r="M262" i="4"/>
  <c r="N262" i="4"/>
  <c r="O262" i="4"/>
  <c r="M263" i="4"/>
  <c r="N263" i="4"/>
  <c r="O263" i="4"/>
  <c r="M264" i="4"/>
  <c r="N264" i="4"/>
  <c r="O264" i="4"/>
  <c r="M265" i="4"/>
  <c r="N265" i="4"/>
  <c r="O265" i="4"/>
  <c r="M266" i="4"/>
  <c r="N266" i="4"/>
  <c r="O266" i="4"/>
  <c r="M267" i="4"/>
  <c r="N267" i="4"/>
  <c r="O267" i="4"/>
  <c r="M268" i="4"/>
  <c r="N268" i="4"/>
  <c r="O268" i="4"/>
  <c r="M269" i="4"/>
  <c r="N269" i="4"/>
  <c r="O269" i="4"/>
  <c r="M270" i="4"/>
  <c r="N270" i="4"/>
  <c r="O270" i="4"/>
  <c r="M271" i="4"/>
  <c r="N271" i="4"/>
  <c r="O271" i="4"/>
  <c r="M272" i="4"/>
  <c r="N272" i="4"/>
  <c r="O272" i="4"/>
  <c r="M273" i="4"/>
  <c r="N273" i="4"/>
  <c r="O273" i="4"/>
  <c r="M274" i="4"/>
  <c r="N274" i="4"/>
  <c r="O274" i="4"/>
  <c r="M275" i="4"/>
  <c r="N275" i="4"/>
  <c r="O275" i="4"/>
  <c r="M276" i="4"/>
  <c r="N276" i="4"/>
  <c r="O276" i="4"/>
  <c r="M277" i="4"/>
  <c r="N277" i="4"/>
  <c r="O277" i="4"/>
  <c r="M278" i="4"/>
  <c r="N278" i="4"/>
  <c r="O278" i="4"/>
  <c r="M279" i="4"/>
  <c r="N279" i="4"/>
  <c r="O279" i="4"/>
  <c r="M280" i="4"/>
  <c r="N280" i="4"/>
  <c r="O280" i="4"/>
  <c r="M281" i="4"/>
  <c r="N281" i="4"/>
  <c r="O281" i="4"/>
  <c r="M282" i="4"/>
  <c r="N282" i="4"/>
  <c r="O282" i="4"/>
  <c r="M283" i="4"/>
  <c r="N283" i="4"/>
  <c r="O283" i="4"/>
  <c r="M284" i="4"/>
  <c r="N284" i="4"/>
  <c r="O284" i="4"/>
  <c r="M285" i="4"/>
  <c r="N285" i="4"/>
  <c r="O285" i="4"/>
  <c r="M286" i="4"/>
  <c r="N286" i="4"/>
  <c r="O286" i="4"/>
  <c r="M287" i="4"/>
  <c r="N287" i="4"/>
  <c r="O287" i="4"/>
  <c r="M288" i="4"/>
  <c r="N288" i="4"/>
  <c r="O288" i="4"/>
  <c r="M289" i="4"/>
  <c r="N289" i="4"/>
  <c r="O289" i="4"/>
  <c r="M290" i="4"/>
  <c r="N290" i="4"/>
  <c r="O290" i="4"/>
  <c r="M291" i="4"/>
  <c r="N291" i="4"/>
  <c r="O291" i="4"/>
  <c r="M292" i="4"/>
  <c r="N292" i="4"/>
  <c r="O292" i="4"/>
  <c r="M293" i="4"/>
  <c r="N293" i="4"/>
  <c r="O293" i="4"/>
  <c r="M294" i="4"/>
  <c r="N294" i="4"/>
  <c r="O294" i="4"/>
  <c r="M295" i="4"/>
  <c r="N295" i="4"/>
  <c r="O295" i="4"/>
  <c r="O3" i="4"/>
  <c r="N3" i="4"/>
  <c r="M3" i="4"/>
  <c r="J4" i="4"/>
  <c r="K4" i="4"/>
  <c r="L4" i="4"/>
  <c r="J5" i="4"/>
  <c r="K5" i="4"/>
  <c r="L5" i="4"/>
  <c r="J6" i="4"/>
  <c r="K6" i="4"/>
  <c r="L6" i="4"/>
  <c r="J7" i="4"/>
  <c r="K7" i="4"/>
  <c r="L7" i="4"/>
  <c r="J8" i="4"/>
  <c r="K8" i="4"/>
  <c r="L8" i="4"/>
  <c r="J9" i="4"/>
  <c r="K9" i="4"/>
  <c r="L9" i="4"/>
  <c r="J10" i="4"/>
  <c r="K10" i="4"/>
  <c r="L10" i="4"/>
  <c r="J11" i="4"/>
  <c r="K11" i="4"/>
  <c r="L11" i="4"/>
  <c r="J12" i="4"/>
  <c r="K12" i="4"/>
  <c r="L12" i="4"/>
  <c r="J13" i="4"/>
  <c r="K13" i="4"/>
  <c r="L13" i="4"/>
  <c r="J14" i="4"/>
  <c r="K14" i="4"/>
  <c r="L14" i="4"/>
  <c r="J15" i="4"/>
  <c r="K15" i="4"/>
  <c r="L15" i="4"/>
  <c r="J16" i="4"/>
  <c r="K16" i="4"/>
  <c r="L16" i="4"/>
  <c r="J17" i="4"/>
  <c r="K17" i="4"/>
  <c r="L17" i="4"/>
  <c r="J18" i="4"/>
  <c r="K18" i="4"/>
  <c r="L18" i="4"/>
  <c r="J19" i="4"/>
  <c r="K19" i="4"/>
  <c r="L19" i="4"/>
  <c r="J20" i="4"/>
  <c r="K20" i="4"/>
  <c r="L20" i="4"/>
  <c r="J21" i="4"/>
  <c r="K21" i="4"/>
  <c r="L21" i="4"/>
  <c r="J22" i="4"/>
  <c r="K22" i="4"/>
  <c r="L22" i="4"/>
  <c r="J23" i="4"/>
  <c r="K23" i="4"/>
  <c r="L23" i="4"/>
  <c r="J24" i="4"/>
  <c r="K24" i="4"/>
  <c r="L24" i="4"/>
  <c r="J25" i="4"/>
  <c r="K25" i="4"/>
  <c r="L25" i="4"/>
  <c r="J26" i="4"/>
  <c r="K26" i="4"/>
  <c r="L26" i="4"/>
  <c r="J27" i="4"/>
  <c r="K27" i="4"/>
  <c r="L27" i="4"/>
  <c r="J28" i="4"/>
  <c r="K28" i="4"/>
  <c r="L28" i="4"/>
  <c r="J29" i="4"/>
  <c r="K29" i="4"/>
  <c r="L29" i="4"/>
  <c r="J30" i="4"/>
  <c r="K30" i="4"/>
  <c r="L30" i="4"/>
  <c r="J31" i="4"/>
  <c r="K31" i="4"/>
  <c r="L31" i="4"/>
  <c r="J32" i="4"/>
  <c r="K32" i="4"/>
  <c r="L32" i="4"/>
  <c r="J33" i="4"/>
  <c r="K33" i="4"/>
  <c r="L33" i="4"/>
  <c r="J34" i="4"/>
  <c r="K34" i="4"/>
  <c r="L34" i="4"/>
  <c r="J35" i="4"/>
  <c r="K35" i="4"/>
  <c r="L35" i="4"/>
  <c r="J36" i="4"/>
  <c r="K36" i="4"/>
  <c r="L36" i="4"/>
  <c r="J37" i="4"/>
  <c r="K37" i="4"/>
  <c r="L37" i="4"/>
  <c r="J38" i="4"/>
  <c r="K38" i="4"/>
  <c r="L38" i="4"/>
  <c r="J39" i="4"/>
  <c r="K39" i="4"/>
  <c r="L39" i="4"/>
  <c r="J40" i="4"/>
  <c r="K40" i="4"/>
  <c r="L40" i="4"/>
  <c r="J41" i="4"/>
  <c r="K41" i="4"/>
  <c r="L41" i="4"/>
  <c r="J42" i="4"/>
  <c r="K42" i="4"/>
  <c r="L42" i="4"/>
  <c r="J43" i="4"/>
  <c r="K43" i="4"/>
  <c r="L43" i="4"/>
  <c r="J44" i="4"/>
  <c r="K44" i="4"/>
  <c r="L44" i="4"/>
  <c r="J45" i="4"/>
  <c r="K45" i="4"/>
  <c r="L45" i="4"/>
  <c r="J46" i="4"/>
  <c r="K46" i="4"/>
  <c r="L46" i="4"/>
  <c r="J47" i="4"/>
  <c r="K47" i="4"/>
  <c r="L47" i="4"/>
  <c r="J48" i="4"/>
  <c r="K48" i="4"/>
  <c r="L48" i="4"/>
  <c r="J49" i="4"/>
  <c r="K49" i="4"/>
  <c r="L49" i="4"/>
  <c r="J50" i="4"/>
  <c r="K50" i="4"/>
  <c r="L50" i="4"/>
  <c r="J51" i="4"/>
  <c r="K51" i="4"/>
  <c r="L51" i="4"/>
  <c r="J52" i="4"/>
  <c r="K52" i="4"/>
  <c r="L52" i="4"/>
  <c r="J53" i="4"/>
  <c r="K53" i="4"/>
  <c r="L53" i="4"/>
  <c r="J54" i="4"/>
  <c r="K54" i="4"/>
  <c r="L54" i="4"/>
  <c r="J55" i="4"/>
  <c r="K55" i="4"/>
  <c r="L55" i="4"/>
  <c r="J56" i="4"/>
  <c r="L56" i="4"/>
  <c r="J57" i="4"/>
  <c r="K57" i="4"/>
  <c r="L57" i="4"/>
  <c r="J58" i="4"/>
  <c r="K58" i="4"/>
  <c r="L58" i="4"/>
  <c r="J59" i="4"/>
  <c r="K59" i="4"/>
  <c r="L59" i="4"/>
  <c r="J60" i="4"/>
  <c r="K60" i="4"/>
  <c r="L60" i="4"/>
  <c r="J61" i="4"/>
  <c r="K61" i="4"/>
  <c r="L61" i="4"/>
  <c r="J62" i="4"/>
  <c r="K62" i="4"/>
  <c r="L62" i="4"/>
  <c r="J63" i="4"/>
  <c r="K63" i="4"/>
  <c r="L63" i="4"/>
  <c r="J64" i="4"/>
  <c r="K64" i="4"/>
  <c r="L64" i="4"/>
  <c r="J65" i="4"/>
  <c r="K65" i="4"/>
  <c r="L65" i="4"/>
  <c r="J66" i="4"/>
  <c r="K66" i="4"/>
  <c r="L66" i="4"/>
  <c r="J67" i="4"/>
  <c r="K67" i="4"/>
  <c r="L67" i="4"/>
  <c r="J68" i="4"/>
  <c r="K68" i="4"/>
  <c r="L68" i="4"/>
  <c r="J69" i="4"/>
  <c r="K69" i="4"/>
  <c r="L69" i="4"/>
  <c r="J70" i="4"/>
  <c r="K70" i="4"/>
  <c r="L70" i="4"/>
  <c r="J71" i="4"/>
  <c r="K71" i="4"/>
  <c r="L71" i="4"/>
  <c r="J72" i="4"/>
  <c r="K72" i="4"/>
  <c r="L72" i="4"/>
  <c r="J73" i="4"/>
  <c r="K73" i="4"/>
  <c r="L73" i="4"/>
  <c r="J74" i="4"/>
  <c r="K74" i="4"/>
  <c r="L74" i="4"/>
  <c r="J75" i="4"/>
  <c r="K75" i="4"/>
  <c r="L75" i="4"/>
  <c r="J76" i="4"/>
  <c r="K76" i="4"/>
  <c r="L76" i="4"/>
  <c r="J77" i="4"/>
  <c r="K77" i="4"/>
  <c r="L77" i="4"/>
  <c r="J78" i="4"/>
  <c r="K78" i="4"/>
  <c r="L78" i="4"/>
  <c r="J79" i="4"/>
  <c r="K79" i="4"/>
  <c r="L79" i="4"/>
  <c r="J80" i="4"/>
  <c r="K80" i="4"/>
  <c r="L80" i="4"/>
  <c r="J81" i="4"/>
  <c r="K81" i="4"/>
  <c r="L81" i="4"/>
  <c r="J82" i="4"/>
  <c r="K82" i="4"/>
  <c r="L82" i="4"/>
  <c r="J83" i="4"/>
  <c r="K83" i="4"/>
  <c r="L83" i="4"/>
  <c r="J84" i="4"/>
  <c r="K84" i="4"/>
  <c r="L84" i="4"/>
  <c r="J85" i="4"/>
  <c r="K85" i="4"/>
  <c r="L85" i="4"/>
  <c r="J86" i="4"/>
  <c r="K86" i="4"/>
  <c r="L86" i="4"/>
  <c r="J87" i="4"/>
  <c r="K87" i="4"/>
  <c r="L87" i="4"/>
  <c r="J88" i="4"/>
  <c r="K88" i="4"/>
  <c r="L88" i="4"/>
  <c r="J89" i="4"/>
  <c r="K89" i="4"/>
  <c r="L89" i="4"/>
  <c r="J90" i="4"/>
  <c r="K90" i="4"/>
  <c r="L90" i="4"/>
  <c r="J91" i="4"/>
  <c r="K91" i="4"/>
  <c r="L91" i="4"/>
  <c r="J92" i="4"/>
  <c r="K92" i="4"/>
  <c r="L92" i="4"/>
  <c r="J93" i="4"/>
  <c r="K93" i="4"/>
  <c r="L93" i="4"/>
  <c r="J94" i="4"/>
  <c r="K94" i="4"/>
  <c r="L94" i="4"/>
  <c r="J95" i="4"/>
  <c r="K95" i="4"/>
  <c r="L95" i="4"/>
  <c r="J96" i="4"/>
  <c r="K96" i="4"/>
  <c r="L96" i="4"/>
  <c r="J97" i="4"/>
  <c r="K97" i="4"/>
  <c r="L97" i="4"/>
  <c r="J98" i="4"/>
  <c r="K98" i="4"/>
  <c r="L98" i="4"/>
  <c r="J99" i="4"/>
  <c r="K99" i="4"/>
  <c r="L99" i="4"/>
  <c r="J100" i="4"/>
  <c r="K100" i="4"/>
  <c r="L100" i="4"/>
  <c r="J101" i="4"/>
  <c r="K101" i="4"/>
  <c r="L101" i="4"/>
  <c r="J102" i="4"/>
  <c r="K102" i="4"/>
  <c r="L102" i="4"/>
  <c r="J103" i="4"/>
  <c r="K103" i="4"/>
  <c r="L103" i="4"/>
  <c r="J104" i="4"/>
  <c r="K104" i="4"/>
  <c r="L104" i="4"/>
  <c r="J105" i="4"/>
  <c r="K105" i="4"/>
  <c r="L105" i="4"/>
  <c r="J106" i="4"/>
  <c r="K106" i="4"/>
  <c r="L106" i="4"/>
  <c r="J107" i="4"/>
  <c r="K107" i="4"/>
  <c r="L107" i="4"/>
  <c r="J108" i="4"/>
  <c r="K108" i="4"/>
  <c r="L108" i="4"/>
  <c r="J109" i="4"/>
  <c r="K109" i="4"/>
  <c r="L109" i="4"/>
  <c r="J110" i="4"/>
  <c r="K110" i="4"/>
  <c r="L110" i="4"/>
  <c r="J111" i="4"/>
  <c r="K111" i="4"/>
  <c r="L111" i="4"/>
  <c r="J112" i="4"/>
  <c r="K112" i="4"/>
  <c r="L112" i="4"/>
  <c r="J113" i="4"/>
  <c r="K113" i="4"/>
  <c r="L113" i="4"/>
  <c r="J114" i="4"/>
  <c r="K114" i="4"/>
  <c r="L114" i="4"/>
  <c r="J115" i="4"/>
  <c r="K115" i="4"/>
  <c r="L115" i="4"/>
  <c r="J116" i="4"/>
  <c r="K116" i="4"/>
  <c r="L116" i="4"/>
  <c r="J117" i="4"/>
  <c r="K117" i="4"/>
  <c r="L117" i="4"/>
  <c r="J118" i="4"/>
  <c r="K118" i="4"/>
  <c r="L118" i="4"/>
  <c r="J119" i="4"/>
  <c r="K119" i="4"/>
  <c r="L119" i="4"/>
  <c r="J120" i="4"/>
  <c r="K120" i="4"/>
  <c r="L120" i="4"/>
  <c r="J121" i="4"/>
  <c r="K121" i="4"/>
  <c r="L121" i="4"/>
  <c r="J122" i="4"/>
  <c r="K122" i="4"/>
  <c r="L122" i="4"/>
  <c r="J123" i="4"/>
  <c r="K123" i="4"/>
  <c r="L123" i="4"/>
  <c r="J124" i="4"/>
  <c r="K124" i="4"/>
  <c r="L124" i="4"/>
  <c r="J125" i="4"/>
  <c r="K125" i="4"/>
  <c r="L125" i="4"/>
  <c r="J126" i="4"/>
  <c r="K126" i="4"/>
  <c r="L126" i="4"/>
  <c r="J127" i="4"/>
  <c r="K127" i="4"/>
  <c r="L127" i="4"/>
  <c r="J128" i="4"/>
  <c r="K128" i="4"/>
  <c r="L128" i="4"/>
  <c r="J129" i="4"/>
  <c r="K129" i="4"/>
  <c r="L129" i="4"/>
  <c r="J130" i="4"/>
  <c r="K130" i="4"/>
  <c r="L130" i="4"/>
  <c r="J131" i="4"/>
  <c r="K131" i="4"/>
  <c r="L131" i="4"/>
  <c r="J132" i="4"/>
  <c r="K132" i="4"/>
  <c r="L132" i="4"/>
  <c r="J133" i="4"/>
  <c r="K133" i="4"/>
  <c r="L133" i="4"/>
  <c r="J134" i="4"/>
  <c r="K134" i="4"/>
  <c r="L134" i="4"/>
  <c r="J135" i="4"/>
  <c r="K135" i="4"/>
  <c r="L135" i="4"/>
  <c r="J136" i="4"/>
  <c r="K136" i="4"/>
  <c r="L136" i="4"/>
  <c r="J137" i="4"/>
  <c r="K137" i="4"/>
  <c r="L137" i="4"/>
  <c r="J138" i="4"/>
  <c r="K138" i="4"/>
  <c r="L138" i="4"/>
  <c r="J139" i="4"/>
  <c r="K139" i="4"/>
  <c r="L139" i="4"/>
  <c r="J140" i="4"/>
  <c r="K140" i="4"/>
  <c r="L140" i="4"/>
  <c r="J141" i="4"/>
  <c r="K141" i="4"/>
  <c r="L141" i="4"/>
  <c r="J142" i="4"/>
  <c r="K142" i="4"/>
  <c r="L142" i="4"/>
  <c r="J143" i="4"/>
  <c r="K143" i="4"/>
  <c r="L143" i="4"/>
  <c r="J144" i="4"/>
  <c r="K144" i="4"/>
  <c r="L144" i="4"/>
  <c r="J145" i="4"/>
  <c r="K145" i="4"/>
  <c r="L145" i="4"/>
  <c r="J146" i="4"/>
  <c r="K146" i="4"/>
  <c r="L146" i="4"/>
  <c r="J147" i="4"/>
  <c r="K147" i="4"/>
  <c r="L147" i="4"/>
  <c r="J148" i="4"/>
  <c r="K148" i="4"/>
  <c r="L148" i="4"/>
  <c r="J149" i="4"/>
  <c r="K149" i="4"/>
  <c r="L149" i="4"/>
  <c r="J150" i="4"/>
  <c r="K150" i="4"/>
  <c r="L150" i="4"/>
  <c r="J151" i="4"/>
  <c r="K151" i="4"/>
  <c r="L151" i="4"/>
  <c r="J152" i="4"/>
  <c r="K152" i="4"/>
  <c r="L152" i="4"/>
  <c r="J153" i="4"/>
  <c r="K153" i="4"/>
  <c r="L153" i="4"/>
  <c r="J154" i="4"/>
  <c r="K154" i="4"/>
  <c r="L154" i="4"/>
  <c r="J155" i="4"/>
  <c r="K155" i="4"/>
  <c r="L155" i="4"/>
  <c r="J156" i="4"/>
  <c r="K156" i="4"/>
  <c r="L156" i="4"/>
  <c r="J157" i="4"/>
  <c r="K157" i="4"/>
  <c r="L157" i="4"/>
  <c r="J158" i="4"/>
  <c r="K158" i="4"/>
  <c r="L158" i="4"/>
  <c r="J159" i="4"/>
  <c r="K159" i="4"/>
  <c r="L159" i="4"/>
  <c r="J160" i="4"/>
  <c r="K160" i="4"/>
  <c r="L160" i="4"/>
  <c r="J161" i="4"/>
  <c r="K161" i="4"/>
  <c r="L161" i="4"/>
  <c r="J162" i="4"/>
  <c r="K162" i="4"/>
  <c r="L162" i="4"/>
  <c r="J163" i="4"/>
  <c r="K163" i="4"/>
  <c r="L163" i="4"/>
  <c r="J164" i="4"/>
  <c r="K164" i="4"/>
  <c r="L164" i="4"/>
  <c r="J165" i="4"/>
  <c r="K165" i="4"/>
  <c r="L165" i="4"/>
  <c r="J166" i="4"/>
  <c r="K166" i="4"/>
  <c r="L166" i="4"/>
  <c r="J167" i="4"/>
  <c r="K167" i="4"/>
  <c r="L167" i="4"/>
  <c r="J168" i="4"/>
  <c r="K168" i="4"/>
  <c r="L168" i="4"/>
  <c r="J169" i="4"/>
  <c r="K169" i="4"/>
  <c r="L169" i="4"/>
  <c r="J170" i="4"/>
  <c r="K170" i="4"/>
  <c r="L170" i="4"/>
  <c r="J171" i="4"/>
  <c r="K171" i="4"/>
  <c r="L171" i="4"/>
  <c r="J172" i="4"/>
  <c r="K172" i="4"/>
  <c r="L172" i="4"/>
  <c r="J173" i="4"/>
  <c r="K173" i="4"/>
  <c r="L173" i="4"/>
  <c r="J174" i="4"/>
  <c r="K174" i="4"/>
  <c r="L174" i="4"/>
  <c r="J175" i="4"/>
  <c r="K175" i="4"/>
  <c r="L175" i="4"/>
  <c r="J176" i="4"/>
  <c r="K176" i="4"/>
  <c r="L176" i="4"/>
  <c r="J177" i="4"/>
  <c r="K177" i="4"/>
  <c r="L177" i="4"/>
  <c r="J178" i="4"/>
  <c r="K178" i="4"/>
  <c r="L178" i="4"/>
  <c r="J179" i="4"/>
  <c r="K179" i="4"/>
  <c r="L179" i="4"/>
  <c r="J180" i="4"/>
  <c r="K180" i="4"/>
  <c r="L180" i="4"/>
  <c r="J181" i="4"/>
  <c r="K181" i="4"/>
  <c r="L181" i="4"/>
  <c r="J182" i="4"/>
  <c r="K182" i="4"/>
  <c r="L182" i="4"/>
  <c r="J183" i="4"/>
  <c r="K183" i="4"/>
  <c r="L183" i="4"/>
  <c r="J184" i="4"/>
  <c r="K184" i="4"/>
  <c r="L184" i="4"/>
  <c r="J185" i="4"/>
  <c r="K185" i="4"/>
  <c r="L185" i="4"/>
  <c r="J186" i="4"/>
  <c r="K186" i="4"/>
  <c r="L186" i="4"/>
  <c r="J187" i="4"/>
  <c r="K187" i="4"/>
  <c r="L187" i="4"/>
  <c r="J188" i="4"/>
  <c r="K188" i="4"/>
  <c r="L188" i="4"/>
  <c r="J189" i="4"/>
  <c r="K189" i="4"/>
  <c r="L189" i="4"/>
  <c r="J190" i="4"/>
  <c r="K190" i="4"/>
  <c r="L190" i="4"/>
  <c r="J191" i="4"/>
  <c r="K191" i="4"/>
  <c r="L191" i="4"/>
  <c r="J192" i="4"/>
  <c r="K192" i="4"/>
  <c r="L192" i="4"/>
  <c r="J193" i="4"/>
  <c r="K193" i="4"/>
  <c r="L193" i="4"/>
  <c r="J194" i="4"/>
  <c r="K194" i="4"/>
  <c r="L194" i="4"/>
  <c r="J195" i="4"/>
  <c r="K195" i="4"/>
  <c r="L195" i="4"/>
  <c r="J196" i="4"/>
  <c r="K196" i="4"/>
  <c r="L196" i="4"/>
  <c r="J197" i="4"/>
  <c r="K197" i="4"/>
  <c r="L197" i="4"/>
  <c r="J198" i="4"/>
  <c r="K198" i="4"/>
  <c r="L198" i="4"/>
  <c r="J199" i="4"/>
  <c r="K199" i="4"/>
  <c r="L199" i="4"/>
  <c r="J200" i="4"/>
  <c r="K200" i="4"/>
  <c r="L200" i="4"/>
  <c r="J201" i="4"/>
  <c r="K201" i="4"/>
  <c r="L201" i="4"/>
  <c r="J202" i="4"/>
  <c r="K202" i="4"/>
  <c r="L202" i="4"/>
  <c r="J203" i="4"/>
  <c r="K203" i="4"/>
  <c r="L203" i="4"/>
  <c r="J204" i="4"/>
  <c r="K204" i="4"/>
  <c r="L204" i="4"/>
  <c r="J205" i="4"/>
  <c r="K205" i="4"/>
  <c r="L205" i="4"/>
  <c r="J206" i="4"/>
  <c r="K206" i="4"/>
  <c r="L206" i="4"/>
  <c r="J207" i="4"/>
  <c r="K207" i="4"/>
  <c r="L207" i="4"/>
  <c r="J208" i="4"/>
  <c r="K208" i="4"/>
  <c r="L208" i="4"/>
  <c r="J209" i="4"/>
  <c r="K209" i="4"/>
  <c r="L209" i="4"/>
  <c r="J210" i="4"/>
  <c r="K210" i="4"/>
  <c r="L210" i="4"/>
  <c r="J211" i="4"/>
  <c r="K211" i="4"/>
  <c r="L211" i="4"/>
  <c r="J212" i="4"/>
  <c r="K212" i="4"/>
  <c r="L212" i="4"/>
  <c r="J213" i="4"/>
  <c r="K213" i="4"/>
  <c r="L213" i="4"/>
  <c r="J214" i="4"/>
  <c r="K214" i="4"/>
  <c r="L214" i="4"/>
  <c r="J215" i="4"/>
  <c r="K215" i="4"/>
  <c r="L215" i="4"/>
  <c r="J216" i="4"/>
  <c r="K216" i="4"/>
  <c r="L216" i="4"/>
  <c r="J217" i="4"/>
  <c r="K217" i="4"/>
  <c r="L217" i="4"/>
  <c r="J218" i="4"/>
  <c r="K218" i="4"/>
  <c r="L218" i="4"/>
  <c r="J219" i="4"/>
  <c r="K219" i="4"/>
  <c r="L219" i="4"/>
  <c r="J220" i="4"/>
  <c r="K220" i="4"/>
  <c r="L220" i="4"/>
  <c r="J221" i="4"/>
  <c r="K221" i="4"/>
  <c r="L221" i="4"/>
  <c r="J222" i="4"/>
  <c r="K222" i="4"/>
  <c r="L222" i="4"/>
  <c r="J223" i="4"/>
  <c r="K223" i="4"/>
  <c r="L223" i="4"/>
  <c r="J224" i="4"/>
  <c r="K224" i="4"/>
  <c r="L224" i="4"/>
  <c r="J225" i="4"/>
  <c r="K225" i="4"/>
  <c r="L225" i="4"/>
  <c r="J226" i="4"/>
  <c r="K226" i="4"/>
  <c r="L226" i="4"/>
  <c r="J227" i="4"/>
  <c r="K227" i="4"/>
  <c r="L227" i="4"/>
  <c r="J228" i="4"/>
  <c r="K228" i="4"/>
  <c r="L228" i="4"/>
  <c r="J229" i="4"/>
  <c r="K229" i="4"/>
  <c r="L229" i="4"/>
  <c r="J230" i="4"/>
  <c r="K230" i="4"/>
  <c r="L230" i="4"/>
  <c r="J231" i="4"/>
  <c r="K231" i="4"/>
  <c r="L231" i="4"/>
  <c r="J232" i="4"/>
  <c r="K232" i="4"/>
  <c r="L232" i="4"/>
  <c r="J233" i="4"/>
  <c r="K233" i="4"/>
  <c r="L233" i="4"/>
  <c r="J234" i="4"/>
  <c r="K234" i="4"/>
  <c r="L234" i="4"/>
  <c r="J235" i="4"/>
  <c r="K235" i="4"/>
  <c r="L235" i="4"/>
  <c r="J236" i="4"/>
  <c r="K236" i="4"/>
  <c r="L236" i="4"/>
  <c r="J237" i="4"/>
  <c r="K237" i="4"/>
  <c r="L237" i="4"/>
  <c r="J238" i="4"/>
  <c r="K238" i="4"/>
  <c r="L238" i="4"/>
  <c r="J239" i="4"/>
  <c r="K239" i="4"/>
  <c r="L239" i="4"/>
  <c r="J240" i="4"/>
  <c r="K240" i="4"/>
  <c r="L240" i="4"/>
  <c r="J241" i="4"/>
  <c r="K241" i="4"/>
  <c r="L241" i="4"/>
  <c r="J242" i="4"/>
  <c r="K242" i="4"/>
  <c r="L242" i="4"/>
  <c r="J243" i="4"/>
  <c r="K243" i="4"/>
  <c r="L243" i="4"/>
  <c r="J244" i="4"/>
  <c r="K244" i="4"/>
  <c r="L244" i="4"/>
  <c r="J245" i="4"/>
  <c r="K245" i="4"/>
  <c r="L245" i="4"/>
  <c r="J246" i="4"/>
  <c r="K246" i="4"/>
  <c r="L246" i="4"/>
  <c r="J247" i="4"/>
  <c r="K247" i="4"/>
  <c r="L247" i="4"/>
  <c r="J248" i="4"/>
  <c r="K248" i="4"/>
  <c r="L248" i="4"/>
  <c r="J249" i="4"/>
  <c r="K249" i="4"/>
  <c r="L249" i="4"/>
  <c r="J250" i="4"/>
  <c r="K250" i="4"/>
  <c r="L250" i="4"/>
  <c r="J251" i="4"/>
  <c r="K251" i="4"/>
  <c r="L251" i="4"/>
  <c r="J252" i="4"/>
  <c r="K252" i="4"/>
  <c r="L252" i="4"/>
  <c r="J253" i="4"/>
  <c r="K253" i="4"/>
  <c r="L253" i="4"/>
  <c r="J254" i="4"/>
  <c r="K254" i="4"/>
  <c r="L254" i="4"/>
  <c r="J255" i="4"/>
  <c r="K255" i="4"/>
  <c r="L255" i="4"/>
  <c r="J256" i="4"/>
  <c r="K256" i="4"/>
  <c r="L256" i="4"/>
  <c r="J257" i="4"/>
  <c r="K257" i="4"/>
  <c r="L257" i="4"/>
  <c r="J258" i="4"/>
  <c r="K258" i="4"/>
  <c r="L258" i="4"/>
  <c r="J259" i="4"/>
  <c r="K259" i="4"/>
  <c r="L259" i="4"/>
  <c r="J260" i="4"/>
  <c r="K260" i="4"/>
  <c r="L260" i="4"/>
  <c r="J261" i="4"/>
  <c r="K261" i="4"/>
  <c r="L261" i="4"/>
  <c r="J262" i="4"/>
  <c r="K262" i="4"/>
  <c r="L262" i="4"/>
  <c r="J263" i="4"/>
  <c r="K263" i="4"/>
  <c r="L263" i="4"/>
  <c r="J264" i="4"/>
  <c r="K264" i="4"/>
  <c r="L264" i="4"/>
  <c r="J265" i="4"/>
  <c r="K265" i="4"/>
  <c r="L265" i="4"/>
  <c r="J266" i="4"/>
  <c r="K266" i="4"/>
  <c r="L266" i="4"/>
  <c r="J267" i="4"/>
  <c r="K267" i="4"/>
  <c r="L267" i="4"/>
  <c r="J268" i="4"/>
  <c r="K268" i="4"/>
  <c r="L268" i="4"/>
  <c r="J269" i="4"/>
  <c r="K269" i="4"/>
  <c r="L269" i="4"/>
  <c r="J270" i="4"/>
  <c r="K270" i="4"/>
  <c r="L270" i="4"/>
  <c r="J271" i="4"/>
  <c r="K271" i="4"/>
  <c r="L271" i="4"/>
  <c r="J272" i="4"/>
  <c r="K272" i="4"/>
  <c r="L272" i="4"/>
  <c r="J273" i="4"/>
  <c r="K273" i="4"/>
  <c r="L273" i="4"/>
  <c r="J274" i="4"/>
  <c r="K274" i="4"/>
  <c r="L274" i="4"/>
  <c r="J275" i="4"/>
  <c r="K275" i="4"/>
  <c r="L275" i="4"/>
  <c r="J276" i="4"/>
  <c r="K276" i="4"/>
  <c r="L276" i="4"/>
  <c r="J277" i="4"/>
  <c r="K277" i="4"/>
  <c r="L277" i="4"/>
  <c r="J278" i="4"/>
  <c r="K278" i="4"/>
  <c r="L278" i="4"/>
  <c r="J279" i="4"/>
  <c r="K279" i="4"/>
  <c r="L279" i="4"/>
  <c r="J280" i="4"/>
  <c r="K280" i="4"/>
  <c r="L280" i="4"/>
  <c r="J281" i="4"/>
  <c r="K281" i="4"/>
  <c r="L281" i="4"/>
  <c r="J282" i="4"/>
  <c r="K282" i="4"/>
  <c r="L282" i="4"/>
  <c r="J283" i="4"/>
  <c r="K283" i="4"/>
  <c r="L283" i="4"/>
  <c r="J284" i="4"/>
  <c r="K284" i="4"/>
  <c r="L284" i="4"/>
  <c r="J285" i="4"/>
  <c r="K285" i="4"/>
  <c r="L285" i="4"/>
  <c r="J286" i="4"/>
  <c r="K286" i="4"/>
  <c r="L286" i="4"/>
  <c r="J287" i="4"/>
  <c r="K287" i="4"/>
  <c r="L287" i="4"/>
  <c r="J288" i="4"/>
  <c r="K288" i="4"/>
  <c r="L288" i="4"/>
  <c r="J289" i="4"/>
  <c r="K289" i="4"/>
  <c r="L289" i="4"/>
  <c r="J290" i="4"/>
  <c r="K290" i="4"/>
  <c r="L290" i="4"/>
  <c r="J291" i="4"/>
  <c r="K291" i="4"/>
  <c r="L291" i="4"/>
  <c r="J292" i="4"/>
  <c r="K292" i="4"/>
  <c r="L292" i="4"/>
  <c r="J293" i="4"/>
  <c r="K293" i="4"/>
  <c r="L293" i="4"/>
  <c r="J294" i="4"/>
  <c r="K294" i="4"/>
  <c r="L294" i="4"/>
  <c r="J295" i="4"/>
  <c r="K295" i="4"/>
  <c r="L295" i="4"/>
  <c r="L3" i="4"/>
  <c r="K3" i="4"/>
  <c r="J3" i="4"/>
  <c r="G4" i="4"/>
  <c r="H4" i="4"/>
  <c r="I4" i="4"/>
  <c r="G5" i="4"/>
  <c r="H5" i="4"/>
  <c r="I5" i="4"/>
  <c r="G6" i="4"/>
  <c r="H6" i="4"/>
  <c r="I6" i="4"/>
  <c r="G7" i="4"/>
  <c r="H7" i="4"/>
  <c r="I7" i="4"/>
  <c r="G8" i="4"/>
  <c r="H8" i="4"/>
  <c r="I8" i="4"/>
  <c r="G9" i="4"/>
  <c r="H9" i="4"/>
  <c r="I9" i="4"/>
  <c r="G10" i="4"/>
  <c r="H10" i="4"/>
  <c r="I10" i="4"/>
  <c r="G11" i="4"/>
  <c r="H11" i="4"/>
  <c r="I11" i="4"/>
  <c r="G12" i="4"/>
  <c r="H12" i="4"/>
  <c r="I12" i="4"/>
  <c r="G13" i="4"/>
  <c r="H13" i="4"/>
  <c r="I13" i="4"/>
  <c r="G14" i="4"/>
  <c r="H14" i="4"/>
  <c r="I14" i="4"/>
  <c r="G15" i="4"/>
  <c r="H15" i="4"/>
  <c r="I15" i="4"/>
  <c r="G16" i="4"/>
  <c r="H16" i="4"/>
  <c r="I16" i="4"/>
  <c r="G17" i="4"/>
  <c r="H17" i="4"/>
  <c r="I17" i="4"/>
  <c r="G18" i="4"/>
  <c r="H18" i="4"/>
  <c r="I18" i="4"/>
  <c r="G19" i="4"/>
  <c r="H19" i="4"/>
  <c r="I19" i="4"/>
  <c r="G20" i="4"/>
  <c r="H20" i="4"/>
  <c r="I20" i="4"/>
  <c r="G21" i="4"/>
  <c r="H21" i="4"/>
  <c r="I21" i="4"/>
  <c r="G22" i="4"/>
  <c r="H22" i="4"/>
  <c r="I22" i="4"/>
  <c r="G23" i="4"/>
  <c r="H23" i="4"/>
  <c r="I23" i="4"/>
  <c r="G24" i="4"/>
  <c r="H24" i="4"/>
  <c r="I24" i="4"/>
  <c r="G25" i="4"/>
  <c r="H25" i="4"/>
  <c r="I25" i="4"/>
  <c r="G26" i="4"/>
  <c r="H26" i="4"/>
  <c r="I26" i="4"/>
  <c r="G27" i="4"/>
  <c r="H27" i="4"/>
  <c r="I27" i="4"/>
  <c r="G28" i="4"/>
  <c r="H28" i="4"/>
  <c r="I28" i="4"/>
  <c r="G29" i="4"/>
  <c r="H29" i="4"/>
  <c r="I29" i="4"/>
  <c r="G30" i="4"/>
  <c r="H30" i="4"/>
  <c r="I30" i="4"/>
  <c r="G31" i="4"/>
  <c r="H31" i="4"/>
  <c r="I31" i="4"/>
  <c r="G32" i="4"/>
  <c r="H32" i="4"/>
  <c r="I32" i="4"/>
  <c r="G33" i="4"/>
  <c r="H33" i="4"/>
  <c r="I33" i="4"/>
  <c r="G34" i="4"/>
  <c r="H34" i="4"/>
  <c r="I34" i="4"/>
  <c r="G35" i="4"/>
  <c r="H35" i="4"/>
  <c r="I35" i="4"/>
  <c r="G36" i="4"/>
  <c r="H36" i="4"/>
  <c r="I36" i="4"/>
  <c r="G37" i="4"/>
  <c r="H37" i="4"/>
  <c r="I37" i="4"/>
  <c r="G38" i="4"/>
  <c r="H38" i="4"/>
  <c r="I38" i="4"/>
  <c r="G39" i="4"/>
  <c r="H39" i="4"/>
  <c r="I39" i="4"/>
  <c r="G40" i="4"/>
  <c r="H40" i="4"/>
  <c r="I40" i="4"/>
  <c r="G41" i="4"/>
  <c r="H41" i="4"/>
  <c r="I41" i="4"/>
  <c r="G42" i="4"/>
  <c r="H42" i="4"/>
  <c r="I42" i="4"/>
  <c r="G43" i="4"/>
  <c r="H43" i="4"/>
  <c r="I43" i="4"/>
  <c r="G44" i="4"/>
  <c r="H44" i="4"/>
  <c r="I44" i="4"/>
  <c r="G45" i="4"/>
  <c r="H45" i="4"/>
  <c r="I45" i="4"/>
  <c r="G46" i="4"/>
  <c r="H46" i="4"/>
  <c r="I46" i="4"/>
  <c r="G47" i="4"/>
  <c r="H47" i="4"/>
  <c r="I47" i="4"/>
  <c r="G48" i="4"/>
  <c r="H48" i="4"/>
  <c r="I48" i="4"/>
  <c r="G49" i="4"/>
  <c r="H49" i="4"/>
  <c r="I49" i="4"/>
  <c r="G50" i="4"/>
  <c r="H50" i="4"/>
  <c r="I50" i="4"/>
  <c r="G51" i="4"/>
  <c r="H51" i="4"/>
  <c r="I51" i="4"/>
  <c r="G52" i="4"/>
  <c r="H52" i="4"/>
  <c r="I52" i="4"/>
  <c r="G53" i="4"/>
  <c r="H53" i="4"/>
  <c r="I53" i="4"/>
  <c r="G54" i="4"/>
  <c r="H54" i="4"/>
  <c r="I54" i="4"/>
  <c r="G55" i="4"/>
  <c r="H55" i="4"/>
  <c r="I55" i="4"/>
  <c r="G56" i="4"/>
  <c r="H56" i="4"/>
  <c r="I56" i="4"/>
  <c r="G57" i="4"/>
  <c r="H57" i="4"/>
  <c r="I57" i="4"/>
  <c r="G58" i="4"/>
  <c r="H58" i="4"/>
  <c r="I58" i="4"/>
  <c r="G59" i="4"/>
  <c r="H59" i="4"/>
  <c r="I59" i="4"/>
  <c r="G60" i="4"/>
  <c r="H60" i="4"/>
  <c r="I60" i="4"/>
  <c r="G61" i="4"/>
  <c r="H61" i="4"/>
  <c r="I61" i="4"/>
  <c r="G62" i="4"/>
  <c r="H62" i="4"/>
  <c r="I62" i="4"/>
  <c r="G63" i="4"/>
  <c r="H63" i="4"/>
  <c r="I63" i="4"/>
  <c r="G64" i="4"/>
  <c r="H64" i="4"/>
  <c r="I64" i="4"/>
  <c r="G65" i="4"/>
  <c r="H65" i="4"/>
  <c r="I65" i="4"/>
  <c r="G66" i="4"/>
  <c r="H66" i="4"/>
  <c r="I66" i="4"/>
  <c r="G67" i="4"/>
  <c r="H67" i="4"/>
  <c r="I67" i="4"/>
  <c r="G68" i="4"/>
  <c r="H68" i="4"/>
  <c r="I68" i="4"/>
  <c r="G69" i="4"/>
  <c r="H69" i="4"/>
  <c r="I69" i="4"/>
  <c r="G70" i="4"/>
  <c r="H70" i="4"/>
  <c r="I70" i="4"/>
  <c r="G71" i="4"/>
  <c r="H71" i="4"/>
  <c r="I71" i="4"/>
  <c r="G72" i="4"/>
  <c r="H72" i="4"/>
  <c r="I72" i="4"/>
  <c r="G73" i="4"/>
  <c r="H73" i="4"/>
  <c r="I73" i="4"/>
  <c r="G74" i="4"/>
  <c r="H74" i="4"/>
  <c r="I74" i="4"/>
  <c r="G75" i="4"/>
  <c r="H75" i="4"/>
  <c r="I75" i="4"/>
  <c r="G76" i="4"/>
  <c r="H76" i="4"/>
  <c r="I76" i="4"/>
  <c r="G77" i="4"/>
  <c r="H77" i="4"/>
  <c r="I77" i="4"/>
  <c r="G78" i="4"/>
  <c r="H78" i="4"/>
  <c r="I78" i="4"/>
  <c r="G79" i="4"/>
  <c r="H79" i="4"/>
  <c r="I79" i="4"/>
  <c r="G80" i="4"/>
  <c r="H80" i="4"/>
  <c r="I80" i="4"/>
  <c r="G81" i="4"/>
  <c r="H81" i="4"/>
  <c r="I81" i="4"/>
  <c r="G82" i="4"/>
  <c r="H82" i="4"/>
  <c r="I82" i="4"/>
  <c r="G83" i="4"/>
  <c r="H83" i="4"/>
  <c r="I83" i="4"/>
  <c r="G84" i="4"/>
  <c r="H84" i="4"/>
  <c r="I84" i="4"/>
  <c r="G85" i="4"/>
  <c r="H85" i="4"/>
  <c r="I85" i="4"/>
  <c r="G86" i="4"/>
  <c r="H86" i="4"/>
  <c r="I86" i="4"/>
  <c r="G87" i="4"/>
  <c r="H87" i="4"/>
  <c r="I87" i="4"/>
  <c r="G88" i="4"/>
  <c r="H88" i="4"/>
  <c r="I88" i="4"/>
  <c r="G89" i="4"/>
  <c r="H89" i="4"/>
  <c r="I89" i="4"/>
  <c r="G90" i="4"/>
  <c r="H90" i="4"/>
  <c r="I90" i="4"/>
  <c r="G91" i="4"/>
  <c r="H91" i="4"/>
  <c r="I91" i="4"/>
  <c r="G92" i="4"/>
  <c r="H92" i="4"/>
  <c r="I92" i="4"/>
  <c r="G93" i="4"/>
  <c r="H93" i="4"/>
  <c r="I93" i="4"/>
  <c r="G94" i="4"/>
  <c r="H94" i="4"/>
  <c r="I94" i="4"/>
  <c r="G95" i="4"/>
  <c r="H95" i="4"/>
  <c r="I95" i="4"/>
  <c r="G96" i="4"/>
  <c r="H96" i="4"/>
  <c r="I96" i="4"/>
  <c r="G97" i="4"/>
  <c r="H97" i="4"/>
  <c r="I97" i="4"/>
  <c r="G98" i="4"/>
  <c r="H98" i="4"/>
  <c r="I98" i="4"/>
  <c r="G99" i="4"/>
  <c r="H99" i="4"/>
  <c r="I99" i="4"/>
  <c r="G100" i="4"/>
  <c r="H100" i="4"/>
  <c r="I100" i="4"/>
  <c r="G101" i="4"/>
  <c r="H101" i="4"/>
  <c r="I101" i="4"/>
  <c r="G102" i="4"/>
  <c r="H102" i="4"/>
  <c r="I102" i="4"/>
  <c r="G103" i="4"/>
  <c r="H103" i="4"/>
  <c r="I103" i="4"/>
  <c r="G104" i="4"/>
  <c r="H104" i="4"/>
  <c r="I104" i="4"/>
  <c r="G105" i="4"/>
  <c r="H105" i="4"/>
  <c r="I105" i="4"/>
  <c r="G106" i="4"/>
  <c r="H106" i="4"/>
  <c r="I106" i="4"/>
  <c r="G107" i="4"/>
  <c r="H107" i="4"/>
  <c r="I107" i="4"/>
  <c r="G108" i="4"/>
  <c r="H108" i="4"/>
  <c r="I108" i="4"/>
  <c r="G109" i="4"/>
  <c r="H109" i="4"/>
  <c r="I109" i="4"/>
  <c r="G110" i="4"/>
  <c r="H110" i="4"/>
  <c r="I110" i="4"/>
  <c r="G111" i="4"/>
  <c r="H111" i="4"/>
  <c r="I111" i="4"/>
  <c r="G112" i="4"/>
  <c r="H112" i="4"/>
  <c r="I112" i="4"/>
  <c r="G113" i="4"/>
  <c r="H113" i="4"/>
  <c r="I113" i="4"/>
  <c r="G114" i="4"/>
  <c r="H114" i="4"/>
  <c r="I114" i="4"/>
  <c r="G115" i="4"/>
  <c r="H115" i="4"/>
  <c r="I115" i="4"/>
  <c r="G116" i="4"/>
  <c r="H116" i="4"/>
  <c r="I116" i="4"/>
  <c r="G117" i="4"/>
  <c r="H117" i="4"/>
  <c r="I117" i="4"/>
  <c r="G118" i="4"/>
  <c r="H118" i="4"/>
  <c r="I118" i="4"/>
  <c r="G119" i="4"/>
  <c r="H119" i="4"/>
  <c r="I119" i="4"/>
  <c r="G120" i="4"/>
  <c r="H120" i="4"/>
  <c r="I120" i="4"/>
  <c r="G121" i="4"/>
  <c r="H121" i="4"/>
  <c r="I121" i="4"/>
  <c r="G122" i="4"/>
  <c r="H122" i="4"/>
  <c r="I122" i="4"/>
  <c r="G123" i="4"/>
  <c r="H123" i="4"/>
  <c r="I123" i="4"/>
  <c r="G124" i="4"/>
  <c r="H124" i="4"/>
  <c r="I124" i="4"/>
  <c r="G125" i="4"/>
  <c r="H125" i="4"/>
  <c r="I125" i="4"/>
  <c r="G126" i="4"/>
  <c r="H126" i="4"/>
  <c r="I126" i="4"/>
  <c r="G127" i="4"/>
  <c r="H127" i="4"/>
  <c r="I127" i="4"/>
  <c r="G128" i="4"/>
  <c r="H128" i="4"/>
  <c r="I128" i="4"/>
  <c r="G129" i="4"/>
  <c r="H129" i="4"/>
  <c r="I129" i="4"/>
  <c r="G130" i="4"/>
  <c r="H130" i="4"/>
  <c r="I130" i="4"/>
  <c r="G131" i="4"/>
  <c r="H131" i="4"/>
  <c r="I131" i="4"/>
  <c r="G132" i="4"/>
  <c r="H132" i="4"/>
  <c r="I132" i="4"/>
  <c r="G133" i="4"/>
  <c r="H133" i="4"/>
  <c r="I133" i="4"/>
  <c r="G134" i="4"/>
  <c r="H134" i="4"/>
  <c r="I134" i="4"/>
  <c r="G135" i="4"/>
  <c r="H135" i="4"/>
  <c r="I135" i="4"/>
  <c r="G136" i="4"/>
  <c r="H136" i="4"/>
  <c r="I136" i="4"/>
  <c r="G137" i="4"/>
  <c r="H137" i="4"/>
  <c r="I137" i="4"/>
  <c r="G138" i="4"/>
  <c r="H138" i="4"/>
  <c r="I138" i="4"/>
  <c r="G139" i="4"/>
  <c r="H139" i="4"/>
  <c r="I139" i="4"/>
  <c r="G140" i="4"/>
  <c r="H140" i="4"/>
  <c r="I140" i="4"/>
  <c r="G141" i="4"/>
  <c r="H141" i="4"/>
  <c r="I141" i="4"/>
  <c r="G142" i="4"/>
  <c r="H142" i="4"/>
  <c r="I142" i="4"/>
  <c r="G143" i="4"/>
  <c r="H143" i="4"/>
  <c r="I143" i="4"/>
  <c r="G144" i="4"/>
  <c r="H144" i="4"/>
  <c r="I144" i="4"/>
  <c r="G145" i="4"/>
  <c r="H145" i="4"/>
  <c r="I145" i="4"/>
  <c r="G146" i="4"/>
  <c r="H146" i="4"/>
  <c r="I146" i="4"/>
  <c r="G147" i="4"/>
  <c r="H147" i="4"/>
  <c r="I147" i="4"/>
  <c r="G148" i="4"/>
  <c r="H148" i="4"/>
  <c r="I148" i="4"/>
  <c r="G149" i="4"/>
  <c r="H149" i="4"/>
  <c r="I149" i="4"/>
  <c r="G150" i="4"/>
  <c r="H150" i="4"/>
  <c r="I150" i="4"/>
  <c r="G151" i="4"/>
  <c r="H151" i="4"/>
  <c r="I151" i="4"/>
  <c r="G152" i="4"/>
  <c r="H152" i="4"/>
  <c r="I152" i="4"/>
  <c r="G153" i="4"/>
  <c r="H153" i="4"/>
  <c r="I153" i="4"/>
  <c r="G154" i="4"/>
  <c r="H154" i="4"/>
  <c r="I154" i="4"/>
  <c r="G155" i="4"/>
  <c r="H155" i="4"/>
  <c r="I155" i="4"/>
  <c r="G156" i="4"/>
  <c r="H156" i="4"/>
  <c r="I156" i="4"/>
  <c r="G157" i="4"/>
  <c r="H157" i="4"/>
  <c r="I157" i="4"/>
  <c r="G158" i="4"/>
  <c r="H158" i="4"/>
  <c r="I158" i="4"/>
  <c r="G159" i="4"/>
  <c r="H159" i="4"/>
  <c r="I159" i="4"/>
  <c r="G160" i="4"/>
  <c r="H160" i="4"/>
  <c r="I160" i="4"/>
  <c r="G161" i="4"/>
  <c r="H161" i="4"/>
  <c r="I161" i="4"/>
  <c r="G162" i="4"/>
  <c r="H162" i="4"/>
  <c r="I162" i="4"/>
  <c r="G163" i="4"/>
  <c r="H163" i="4"/>
  <c r="I163" i="4"/>
  <c r="G164" i="4"/>
  <c r="H164" i="4"/>
  <c r="I164" i="4"/>
  <c r="G165" i="4"/>
  <c r="H165" i="4"/>
  <c r="I165" i="4"/>
  <c r="G166" i="4"/>
  <c r="H166" i="4"/>
  <c r="I166" i="4"/>
  <c r="G167" i="4"/>
  <c r="H167" i="4"/>
  <c r="I167" i="4"/>
  <c r="G168" i="4"/>
  <c r="H168" i="4"/>
  <c r="I168" i="4"/>
  <c r="G169" i="4"/>
  <c r="H169" i="4"/>
  <c r="I169" i="4"/>
  <c r="G170" i="4"/>
  <c r="H170" i="4"/>
  <c r="I170" i="4"/>
  <c r="G171" i="4"/>
  <c r="H171" i="4"/>
  <c r="I171" i="4"/>
  <c r="G172" i="4"/>
  <c r="H172" i="4"/>
  <c r="I172" i="4"/>
  <c r="G173" i="4"/>
  <c r="H173" i="4"/>
  <c r="I173" i="4"/>
  <c r="G174" i="4"/>
  <c r="H174" i="4"/>
  <c r="I174" i="4"/>
  <c r="G175" i="4"/>
  <c r="H175" i="4"/>
  <c r="I175" i="4"/>
  <c r="G176" i="4"/>
  <c r="H176" i="4"/>
  <c r="I176" i="4"/>
  <c r="G177" i="4"/>
  <c r="H177" i="4"/>
  <c r="I177" i="4"/>
  <c r="G178" i="4"/>
  <c r="H178" i="4"/>
  <c r="I178" i="4"/>
  <c r="G179" i="4"/>
  <c r="H179" i="4"/>
  <c r="I179" i="4"/>
  <c r="G180" i="4"/>
  <c r="H180" i="4"/>
  <c r="I180" i="4"/>
  <c r="G181" i="4"/>
  <c r="H181" i="4"/>
  <c r="I181" i="4"/>
  <c r="G182" i="4"/>
  <c r="H182" i="4"/>
  <c r="I182" i="4"/>
  <c r="G183" i="4"/>
  <c r="H183" i="4"/>
  <c r="I183" i="4"/>
  <c r="G184" i="4"/>
  <c r="H184" i="4"/>
  <c r="I184" i="4"/>
  <c r="G185" i="4"/>
  <c r="H185" i="4"/>
  <c r="I185" i="4"/>
  <c r="G186" i="4"/>
  <c r="H186" i="4"/>
  <c r="I186" i="4"/>
  <c r="G187" i="4"/>
  <c r="H187" i="4"/>
  <c r="I187" i="4"/>
  <c r="G188" i="4"/>
  <c r="H188" i="4"/>
  <c r="I188" i="4"/>
  <c r="G189" i="4"/>
  <c r="H189" i="4"/>
  <c r="I189" i="4"/>
  <c r="G190" i="4"/>
  <c r="H190" i="4"/>
  <c r="I190" i="4"/>
  <c r="G191" i="4"/>
  <c r="H191" i="4"/>
  <c r="I191" i="4"/>
  <c r="G192" i="4"/>
  <c r="H192" i="4"/>
  <c r="I192" i="4"/>
  <c r="G193" i="4"/>
  <c r="H193" i="4"/>
  <c r="I193" i="4"/>
  <c r="G194" i="4"/>
  <c r="H194" i="4"/>
  <c r="I194" i="4"/>
  <c r="G195" i="4"/>
  <c r="H195" i="4"/>
  <c r="I195" i="4"/>
  <c r="G196" i="4"/>
  <c r="H196" i="4"/>
  <c r="I196" i="4"/>
  <c r="G197" i="4"/>
  <c r="H197" i="4"/>
  <c r="I197" i="4"/>
  <c r="G198" i="4"/>
  <c r="H198" i="4"/>
  <c r="I198" i="4"/>
  <c r="G199" i="4"/>
  <c r="H199" i="4"/>
  <c r="I199" i="4"/>
  <c r="G200" i="4"/>
  <c r="H200" i="4"/>
  <c r="I200" i="4"/>
  <c r="G201" i="4"/>
  <c r="H201" i="4"/>
  <c r="I201" i="4"/>
  <c r="G202" i="4"/>
  <c r="H202" i="4"/>
  <c r="I202" i="4"/>
  <c r="G203" i="4"/>
  <c r="H203" i="4"/>
  <c r="I203" i="4"/>
  <c r="G204" i="4"/>
  <c r="H204" i="4"/>
  <c r="I204" i="4"/>
  <c r="G205" i="4"/>
  <c r="H205" i="4"/>
  <c r="I205" i="4"/>
  <c r="G206" i="4"/>
  <c r="H206" i="4"/>
  <c r="I206" i="4"/>
  <c r="G207" i="4"/>
  <c r="H207" i="4"/>
  <c r="I207" i="4"/>
  <c r="G208" i="4"/>
  <c r="H208" i="4"/>
  <c r="I208" i="4"/>
  <c r="G209" i="4"/>
  <c r="H209" i="4"/>
  <c r="I209" i="4"/>
  <c r="G210" i="4"/>
  <c r="H210" i="4"/>
  <c r="I210" i="4"/>
  <c r="G211" i="4"/>
  <c r="H211" i="4"/>
  <c r="I211" i="4"/>
  <c r="G212" i="4"/>
  <c r="H212" i="4"/>
  <c r="I212" i="4"/>
  <c r="G213" i="4"/>
  <c r="H213" i="4"/>
  <c r="I213" i="4"/>
  <c r="G214" i="4"/>
  <c r="H214" i="4"/>
  <c r="I214" i="4"/>
  <c r="G215" i="4"/>
  <c r="H215" i="4"/>
  <c r="I215" i="4"/>
  <c r="G216" i="4"/>
  <c r="H216" i="4"/>
  <c r="I216" i="4"/>
  <c r="G217" i="4"/>
  <c r="H217" i="4"/>
  <c r="I217" i="4"/>
  <c r="G218" i="4"/>
  <c r="H218" i="4"/>
  <c r="I218" i="4"/>
  <c r="G219" i="4"/>
  <c r="H219" i="4"/>
  <c r="I219" i="4"/>
  <c r="G220" i="4"/>
  <c r="H220" i="4"/>
  <c r="I220" i="4"/>
  <c r="G221" i="4"/>
  <c r="H221" i="4"/>
  <c r="I221" i="4"/>
  <c r="G222" i="4"/>
  <c r="H222" i="4"/>
  <c r="I222" i="4"/>
  <c r="G223" i="4"/>
  <c r="H223" i="4"/>
  <c r="I223" i="4"/>
  <c r="G224" i="4"/>
  <c r="H224" i="4"/>
  <c r="I224" i="4"/>
  <c r="G225" i="4"/>
  <c r="H225" i="4"/>
  <c r="I225" i="4"/>
  <c r="G226" i="4"/>
  <c r="H226" i="4"/>
  <c r="I226" i="4"/>
  <c r="G227" i="4"/>
  <c r="H227" i="4"/>
  <c r="I227" i="4"/>
  <c r="G228" i="4"/>
  <c r="H228" i="4"/>
  <c r="I228" i="4"/>
  <c r="G229" i="4"/>
  <c r="H229" i="4"/>
  <c r="I229" i="4"/>
  <c r="G230" i="4"/>
  <c r="H230" i="4"/>
  <c r="I230" i="4"/>
  <c r="G231" i="4"/>
  <c r="H231" i="4"/>
  <c r="I231" i="4"/>
  <c r="G232" i="4"/>
  <c r="H232" i="4"/>
  <c r="I232" i="4"/>
  <c r="G233" i="4"/>
  <c r="H233" i="4"/>
  <c r="I233" i="4"/>
  <c r="G234" i="4"/>
  <c r="H234" i="4"/>
  <c r="I234" i="4"/>
  <c r="G235" i="4"/>
  <c r="H235" i="4"/>
  <c r="I235" i="4"/>
  <c r="G236" i="4"/>
  <c r="H236" i="4"/>
  <c r="I236" i="4"/>
  <c r="G237" i="4"/>
  <c r="H237" i="4"/>
  <c r="I237" i="4"/>
  <c r="G238" i="4"/>
  <c r="H238" i="4"/>
  <c r="I238" i="4"/>
  <c r="G239" i="4"/>
  <c r="H239" i="4"/>
  <c r="I239" i="4"/>
  <c r="G240" i="4"/>
  <c r="H240" i="4"/>
  <c r="I240" i="4"/>
  <c r="G241" i="4"/>
  <c r="H241" i="4"/>
  <c r="I241" i="4"/>
  <c r="G242" i="4"/>
  <c r="H242" i="4"/>
  <c r="I242" i="4"/>
  <c r="G243" i="4"/>
  <c r="H243" i="4"/>
  <c r="I243" i="4"/>
  <c r="G244" i="4"/>
  <c r="H244" i="4"/>
  <c r="I244" i="4"/>
  <c r="G245" i="4"/>
  <c r="H245" i="4"/>
  <c r="I245" i="4"/>
  <c r="G246" i="4"/>
  <c r="H246" i="4"/>
  <c r="I246" i="4"/>
  <c r="G247" i="4"/>
  <c r="H247" i="4"/>
  <c r="I247" i="4"/>
  <c r="G248" i="4"/>
  <c r="H248" i="4"/>
  <c r="I248" i="4"/>
  <c r="G249" i="4"/>
  <c r="H249" i="4"/>
  <c r="I249" i="4"/>
  <c r="G250" i="4"/>
  <c r="H250" i="4"/>
  <c r="I250" i="4"/>
  <c r="G251" i="4"/>
  <c r="H251" i="4"/>
  <c r="I251" i="4"/>
  <c r="G252" i="4"/>
  <c r="H252" i="4"/>
  <c r="I252" i="4"/>
  <c r="G253" i="4"/>
  <c r="H253" i="4"/>
  <c r="I253" i="4"/>
  <c r="G254" i="4"/>
  <c r="H254" i="4"/>
  <c r="I254" i="4"/>
  <c r="G255" i="4"/>
  <c r="H255" i="4"/>
  <c r="I255" i="4"/>
  <c r="G256" i="4"/>
  <c r="H256" i="4"/>
  <c r="I256" i="4"/>
  <c r="G257" i="4"/>
  <c r="H257" i="4"/>
  <c r="I257" i="4"/>
  <c r="G258" i="4"/>
  <c r="H258" i="4"/>
  <c r="I258" i="4"/>
  <c r="G259" i="4"/>
  <c r="H259" i="4"/>
  <c r="I259" i="4"/>
  <c r="G260" i="4"/>
  <c r="H260" i="4"/>
  <c r="I260" i="4"/>
  <c r="G261" i="4"/>
  <c r="H261" i="4"/>
  <c r="I261" i="4"/>
  <c r="G262" i="4"/>
  <c r="H262" i="4"/>
  <c r="I262" i="4"/>
  <c r="G263" i="4"/>
  <c r="H263" i="4"/>
  <c r="I263" i="4"/>
  <c r="G264" i="4"/>
  <c r="H264" i="4"/>
  <c r="I264" i="4"/>
  <c r="G265" i="4"/>
  <c r="H265" i="4"/>
  <c r="I265" i="4"/>
  <c r="G266" i="4"/>
  <c r="H266" i="4"/>
  <c r="I266" i="4"/>
  <c r="G267" i="4"/>
  <c r="H267" i="4"/>
  <c r="I267" i="4"/>
  <c r="G268" i="4"/>
  <c r="H268" i="4"/>
  <c r="I268" i="4"/>
  <c r="G269" i="4"/>
  <c r="H269" i="4"/>
  <c r="I269" i="4"/>
  <c r="G270" i="4"/>
  <c r="H270" i="4"/>
  <c r="I270" i="4"/>
  <c r="G271" i="4"/>
  <c r="H271" i="4"/>
  <c r="I271" i="4"/>
  <c r="G272" i="4"/>
  <c r="H272" i="4"/>
  <c r="I272" i="4"/>
  <c r="G273" i="4"/>
  <c r="H273" i="4"/>
  <c r="I273" i="4"/>
  <c r="G274" i="4"/>
  <c r="H274" i="4"/>
  <c r="I274" i="4"/>
  <c r="G275" i="4"/>
  <c r="H275" i="4"/>
  <c r="I275" i="4"/>
  <c r="G276" i="4"/>
  <c r="H276" i="4"/>
  <c r="I276" i="4"/>
  <c r="G277" i="4"/>
  <c r="H277" i="4"/>
  <c r="I277" i="4"/>
  <c r="G278" i="4"/>
  <c r="H278" i="4"/>
  <c r="I278" i="4"/>
  <c r="G279" i="4"/>
  <c r="H279" i="4"/>
  <c r="I279" i="4"/>
  <c r="G280" i="4"/>
  <c r="H280" i="4"/>
  <c r="I280" i="4"/>
  <c r="G281" i="4"/>
  <c r="H281" i="4"/>
  <c r="I281" i="4"/>
  <c r="G282" i="4"/>
  <c r="H282" i="4"/>
  <c r="I282" i="4"/>
  <c r="G283" i="4"/>
  <c r="H283" i="4"/>
  <c r="I283" i="4"/>
  <c r="G284" i="4"/>
  <c r="H284" i="4"/>
  <c r="I284" i="4"/>
  <c r="G285" i="4"/>
  <c r="H285" i="4"/>
  <c r="I285" i="4"/>
  <c r="G286" i="4"/>
  <c r="H286" i="4"/>
  <c r="I286" i="4"/>
  <c r="G287" i="4"/>
  <c r="H287" i="4"/>
  <c r="I287" i="4"/>
  <c r="G288" i="4"/>
  <c r="H288" i="4"/>
  <c r="I288" i="4"/>
  <c r="G289" i="4"/>
  <c r="H289" i="4"/>
  <c r="I289" i="4"/>
  <c r="G290" i="4"/>
  <c r="H290" i="4"/>
  <c r="I290" i="4"/>
  <c r="G291" i="4"/>
  <c r="H291" i="4"/>
  <c r="I291" i="4"/>
  <c r="G292" i="4"/>
  <c r="H292" i="4"/>
  <c r="I292" i="4"/>
  <c r="G293" i="4"/>
  <c r="H293" i="4"/>
  <c r="I293" i="4"/>
  <c r="G294" i="4"/>
  <c r="H294" i="4"/>
  <c r="I294" i="4"/>
  <c r="G295" i="4"/>
  <c r="H295" i="4"/>
  <c r="I295" i="4"/>
  <c r="I3" i="4"/>
  <c r="H3" i="4"/>
  <c r="G3" i="4"/>
  <c r="E4" i="4"/>
  <c r="F4" i="4"/>
  <c r="E5" i="4"/>
  <c r="F5" i="4"/>
  <c r="E6" i="4"/>
  <c r="F6" i="4"/>
  <c r="E7" i="4"/>
  <c r="F7" i="4"/>
  <c r="E8" i="4"/>
  <c r="F8" i="4"/>
  <c r="E9" i="4"/>
  <c r="F9" i="4"/>
  <c r="E10" i="4"/>
  <c r="F10" i="4"/>
  <c r="E11" i="4"/>
  <c r="F11" i="4"/>
  <c r="E12" i="4"/>
  <c r="F12" i="4"/>
  <c r="E13" i="4"/>
  <c r="F13" i="4"/>
  <c r="E14" i="4"/>
  <c r="F14" i="4"/>
  <c r="E15" i="4"/>
  <c r="F15" i="4"/>
  <c r="E16" i="4"/>
  <c r="F16" i="4"/>
  <c r="E17" i="4"/>
  <c r="F17" i="4"/>
  <c r="E18" i="4"/>
  <c r="F18" i="4"/>
  <c r="E19" i="4"/>
  <c r="F19" i="4"/>
  <c r="E20" i="4"/>
  <c r="F20" i="4"/>
  <c r="E21" i="4"/>
  <c r="F21" i="4"/>
  <c r="E22" i="4"/>
  <c r="F22" i="4"/>
  <c r="E23" i="4"/>
  <c r="F23" i="4"/>
  <c r="E24" i="4"/>
  <c r="F24" i="4"/>
  <c r="E25" i="4"/>
  <c r="F25" i="4"/>
  <c r="E26" i="4"/>
  <c r="F26" i="4"/>
  <c r="E27" i="4"/>
  <c r="F27" i="4"/>
  <c r="E28" i="4"/>
  <c r="F28" i="4"/>
  <c r="E29" i="4"/>
  <c r="F29" i="4"/>
  <c r="E30" i="4"/>
  <c r="F30" i="4"/>
  <c r="E31" i="4"/>
  <c r="F31" i="4"/>
  <c r="E32" i="4"/>
  <c r="F32" i="4"/>
  <c r="E33" i="4"/>
  <c r="F33" i="4"/>
  <c r="E34" i="4"/>
  <c r="F34" i="4"/>
  <c r="E35" i="4"/>
  <c r="F35" i="4"/>
  <c r="E36" i="4"/>
  <c r="F36" i="4"/>
  <c r="E37" i="4"/>
  <c r="F37" i="4"/>
  <c r="E38" i="4"/>
  <c r="F38" i="4"/>
  <c r="E39" i="4"/>
  <c r="F39" i="4"/>
  <c r="E40" i="4"/>
  <c r="F40" i="4"/>
  <c r="E41" i="4"/>
  <c r="F41" i="4"/>
  <c r="E42" i="4"/>
  <c r="F42" i="4"/>
  <c r="E43" i="4"/>
  <c r="F43" i="4"/>
  <c r="E44" i="4"/>
  <c r="F44" i="4"/>
  <c r="E45" i="4"/>
  <c r="F45" i="4"/>
  <c r="E46" i="4"/>
  <c r="F46" i="4"/>
  <c r="E47" i="4"/>
  <c r="F47" i="4"/>
  <c r="E48" i="4"/>
  <c r="F48" i="4"/>
  <c r="E49" i="4"/>
  <c r="F49" i="4"/>
  <c r="E50" i="4"/>
  <c r="F50" i="4"/>
  <c r="E51" i="4"/>
  <c r="F51" i="4"/>
  <c r="E52" i="4"/>
  <c r="F52" i="4"/>
  <c r="E53" i="4"/>
  <c r="F53" i="4"/>
  <c r="E54" i="4"/>
  <c r="F54" i="4"/>
  <c r="E55" i="4"/>
  <c r="F55" i="4"/>
  <c r="E56" i="4"/>
  <c r="F56" i="4"/>
  <c r="E57" i="4"/>
  <c r="F57" i="4"/>
  <c r="E58" i="4"/>
  <c r="F58" i="4"/>
  <c r="E59" i="4"/>
  <c r="F59" i="4"/>
  <c r="E60" i="4"/>
  <c r="F60" i="4"/>
  <c r="E61" i="4"/>
  <c r="F61" i="4"/>
  <c r="E62" i="4"/>
  <c r="F62" i="4"/>
  <c r="E63" i="4"/>
  <c r="F63" i="4"/>
  <c r="E64" i="4"/>
  <c r="F64" i="4"/>
  <c r="E65" i="4"/>
  <c r="F65" i="4"/>
  <c r="E66" i="4"/>
  <c r="F66" i="4"/>
  <c r="E67" i="4"/>
  <c r="F67" i="4"/>
  <c r="E68" i="4"/>
  <c r="F68" i="4"/>
  <c r="E69" i="4"/>
  <c r="F69" i="4"/>
  <c r="E70" i="4"/>
  <c r="F70" i="4"/>
  <c r="E71" i="4"/>
  <c r="F71" i="4"/>
  <c r="E72" i="4"/>
  <c r="F72" i="4"/>
  <c r="E73" i="4"/>
  <c r="F73" i="4"/>
  <c r="E74" i="4"/>
  <c r="F74" i="4"/>
  <c r="E75" i="4"/>
  <c r="F75" i="4"/>
  <c r="E76" i="4"/>
  <c r="F76" i="4"/>
  <c r="E77" i="4"/>
  <c r="F77" i="4"/>
  <c r="E78" i="4"/>
  <c r="F78" i="4"/>
  <c r="E79" i="4"/>
  <c r="F79" i="4"/>
  <c r="E80" i="4"/>
  <c r="F80" i="4"/>
  <c r="E81" i="4"/>
  <c r="F81" i="4"/>
  <c r="E82" i="4"/>
  <c r="F82" i="4"/>
  <c r="E83" i="4"/>
  <c r="F83" i="4"/>
  <c r="E84" i="4"/>
  <c r="F84" i="4"/>
  <c r="E85" i="4"/>
  <c r="F85" i="4"/>
  <c r="E86" i="4"/>
  <c r="F86" i="4"/>
  <c r="E87" i="4"/>
  <c r="F87" i="4"/>
  <c r="E88" i="4"/>
  <c r="F88" i="4"/>
  <c r="E89" i="4"/>
  <c r="F89" i="4"/>
  <c r="E90" i="4"/>
  <c r="F90" i="4"/>
  <c r="E91" i="4"/>
  <c r="F91" i="4"/>
  <c r="E92" i="4"/>
  <c r="F92" i="4"/>
  <c r="E93" i="4"/>
  <c r="F93" i="4"/>
  <c r="E94" i="4"/>
  <c r="F94" i="4"/>
  <c r="E95" i="4"/>
  <c r="F95" i="4"/>
  <c r="E96" i="4"/>
  <c r="F96" i="4"/>
  <c r="E97" i="4"/>
  <c r="F97" i="4"/>
  <c r="E98" i="4"/>
  <c r="F98" i="4"/>
  <c r="E99" i="4"/>
  <c r="F99" i="4"/>
  <c r="E100" i="4"/>
  <c r="F100" i="4"/>
  <c r="E101" i="4"/>
  <c r="F101" i="4"/>
  <c r="E102" i="4"/>
  <c r="F102" i="4"/>
  <c r="E103" i="4"/>
  <c r="F103" i="4"/>
  <c r="E104" i="4"/>
  <c r="F104" i="4"/>
  <c r="E105" i="4"/>
  <c r="F105" i="4"/>
  <c r="E106" i="4"/>
  <c r="F106" i="4"/>
  <c r="E107" i="4"/>
  <c r="F107" i="4"/>
  <c r="E108" i="4"/>
  <c r="F108" i="4"/>
  <c r="E109" i="4"/>
  <c r="F109" i="4"/>
  <c r="E110" i="4"/>
  <c r="F110" i="4"/>
  <c r="E111" i="4"/>
  <c r="F111" i="4"/>
  <c r="E112" i="4"/>
  <c r="F112" i="4"/>
  <c r="E113" i="4"/>
  <c r="F113" i="4"/>
  <c r="E114" i="4"/>
  <c r="F114" i="4"/>
  <c r="E115" i="4"/>
  <c r="F115" i="4"/>
  <c r="E116" i="4"/>
  <c r="F116" i="4"/>
  <c r="E117" i="4"/>
  <c r="F117" i="4"/>
  <c r="E118" i="4"/>
  <c r="F118" i="4"/>
  <c r="E119" i="4"/>
  <c r="F119" i="4"/>
  <c r="E120" i="4"/>
  <c r="F120" i="4"/>
  <c r="E121" i="4"/>
  <c r="F121" i="4"/>
  <c r="E122" i="4"/>
  <c r="F122" i="4"/>
  <c r="E123" i="4"/>
  <c r="F123" i="4"/>
  <c r="E124" i="4"/>
  <c r="F124" i="4"/>
  <c r="E125" i="4"/>
  <c r="F125" i="4"/>
  <c r="E126" i="4"/>
  <c r="F126" i="4"/>
  <c r="E127" i="4"/>
  <c r="F127" i="4"/>
  <c r="E128" i="4"/>
  <c r="F128" i="4"/>
  <c r="E129" i="4"/>
  <c r="F129" i="4"/>
  <c r="E130" i="4"/>
  <c r="F130" i="4"/>
  <c r="E131" i="4"/>
  <c r="F131" i="4"/>
  <c r="E132" i="4"/>
  <c r="F132" i="4"/>
  <c r="E133" i="4"/>
  <c r="F133" i="4"/>
  <c r="E134" i="4"/>
  <c r="F134" i="4"/>
  <c r="E135" i="4"/>
  <c r="F135" i="4"/>
  <c r="E136" i="4"/>
  <c r="F136" i="4"/>
  <c r="E137" i="4"/>
  <c r="F137" i="4"/>
  <c r="E138" i="4"/>
  <c r="F138" i="4"/>
  <c r="E139" i="4"/>
  <c r="F139" i="4"/>
  <c r="E140" i="4"/>
  <c r="F140" i="4"/>
  <c r="E141" i="4"/>
  <c r="F141" i="4"/>
  <c r="E142" i="4"/>
  <c r="F142" i="4"/>
  <c r="E143" i="4"/>
  <c r="F143" i="4"/>
  <c r="E144" i="4"/>
  <c r="F144" i="4"/>
  <c r="E145" i="4"/>
  <c r="F145" i="4"/>
  <c r="E146" i="4"/>
  <c r="F146" i="4"/>
  <c r="E147" i="4"/>
  <c r="F147" i="4"/>
  <c r="E148" i="4"/>
  <c r="F148" i="4"/>
  <c r="E149" i="4"/>
  <c r="F149" i="4"/>
  <c r="E150" i="4"/>
  <c r="F150" i="4"/>
  <c r="E151" i="4"/>
  <c r="F151" i="4"/>
  <c r="E152" i="4"/>
  <c r="F152" i="4"/>
  <c r="E153" i="4"/>
  <c r="F153" i="4"/>
  <c r="E154" i="4"/>
  <c r="F154" i="4"/>
  <c r="E155" i="4"/>
  <c r="F155" i="4"/>
  <c r="E156" i="4"/>
  <c r="F156" i="4"/>
  <c r="E157" i="4"/>
  <c r="F157" i="4"/>
  <c r="E158" i="4"/>
  <c r="F158" i="4"/>
  <c r="E159" i="4"/>
  <c r="F159" i="4"/>
  <c r="E160" i="4"/>
  <c r="F160" i="4"/>
  <c r="E161" i="4"/>
  <c r="F161" i="4"/>
  <c r="E162" i="4"/>
  <c r="F162" i="4"/>
  <c r="E163" i="4"/>
  <c r="F163" i="4"/>
  <c r="E164" i="4"/>
  <c r="F164" i="4"/>
  <c r="E165" i="4"/>
  <c r="F165" i="4"/>
  <c r="E166" i="4"/>
  <c r="F166" i="4"/>
  <c r="E167" i="4"/>
  <c r="F167" i="4"/>
  <c r="E168" i="4"/>
  <c r="F168" i="4"/>
  <c r="E169" i="4"/>
  <c r="F169" i="4"/>
  <c r="E170" i="4"/>
  <c r="F170" i="4"/>
  <c r="E171" i="4"/>
  <c r="F171" i="4"/>
  <c r="E172" i="4"/>
  <c r="F172" i="4"/>
  <c r="E173" i="4"/>
  <c r="F173" i="4"/>
  <c r="E174" i="4"/>
  <c r="F174" i="4"/>
  <c r="E175" i="4"/>
  <c r="F175" i="4"/>
  <c r="E176" i="4"/>
  <c r="F176" i="4"/>
  <c r="E177" i="4"/>
  <c r="F177" i="4"/>
  <c r="E178" i="4"/>
  <c r="F178" i="4"/>
  <c r="E179" i="4"/>
  <c r="F179" i="4"/>
  <c r="E180" i="4"/>
  <c r="F180" i="4"/>
  <c r="E181" i="4"/>
  <c r="F181" i="4"/>
  <c r="E182" i="4"/>
  <c r="F182" i="4"/>
  <c r="E183" i="4"/>
  <c r="F183" i="4"/>
  <c r="E184" i="4"/>
  <c r="F184" i="4"/>
  <c r="E185" i="4"/>
  <c r="F185" i="4"/>
  <c r="E186" i="4"/>
  <c r="F186" i="4"/>
  <c r="E187" i="4"/>
  <c r="F187" i="4"/>
  <c r="E188" i="4"/>
  <c r="F188" i="4"/>
  <c r="E189" i="4"/>
  <c r="F189" i="4"/>
  <c r="E190" i="4"/>
  <c r="F190" i="4"/>
  <c r="E191" i="4"/>
  <c r="F191" i="4"/>
  <c r="E192" i="4"/>
  <c r="F192" i="4"/>
  <c r="E193" i="4"/>
  <c r="F193" i="4"/>
  <c r="E194" i="4"/>
  <c r="F194" i="4"/>
  <c r="E195" i="4"/>
  <c r="F195" i="4"/>
  <c r="E196" i="4"/>
  <c r="F196" i="4"/>
  <c r="E197" i="4"/>
  <c r="F197" i="4"/>
  <c r="E198" i="4"/>
  <c r="F198" i="4"/>
  <c r="E199" i="4"/>
  <c r="F199" i="4"/>
  <c r="E200" i="4"/>
  <c r="F200" i="4"/>
  <c r="E201" i="4"/>
  <c r="F201" i="4"/>
  <c r="E202" i="4"/>
  <c r="F202" i="4"/>
  <c r="E203" i="4"/>
  <c r="F203" i="4"/>
  <c r="E204" i="4"/>
  <c r="F204" i="4"/>
  <c r="E205" i="4"/>
  <c r="F205" i="4"/>
  <c r="E206" i="4"/>
  <c r="F206" i="4"/>
  <c r="E207" i="4"/>
  <c r="F207" i="4"/>
  <c r="E208" i="4"/>
  <c r="F208" i="4"/>
  <c r="E209" i="4"/>
  <c r="F209" i="4"/>
  <c r="E210" i="4"/>
  <c r="F210" i="4"/>
  <c r="E211" i="4"/>
  <c r="F211" i="4"/>
  <c r="E212" i="4"/>
  <c r="F212" i="4"/>
  <c r="E213" i="4"/>
  <c r="F213" i="4"/>
  <c r="E214" i="4"/>
  <c r="F214" i="4"/>
  <c r="E215" i="4"/>
  <c r="F215" i="4"/>
  <c r="E216" i="4"/>
  <c r="F216" i="4"/>
  <c r="E217" i="4"/>
  <c r="F217" i="4"/>
  <c r="E218" i="4"/>
  <c r="F218" i="4"/>
  <c r="E219" i="4"/>
  <c r="F219" i="4"/>
  <c r="E220" i="4"/>
  <c r="F220" i="4"/>
  <c r="E221" i="4"/>
  <c r="F221" i="4"/>
  <c r="E222" i="4"/>
  <c r="F222" i="4"/>
  <c r="E223" i="4"/>
  <c r="F223" i="4"/>
  <c r="E224" i="4"/>
  <c r="F224" i="4"/>
  <c r="E225" i="4"/>
  <c r="F225" i="4"/>
  <c r="E226" i="4"/>
  <c r="F226" i="4"/>
  <c r="E227" i="4"/>
  <c r="F227" i="4"/>
  <c r="E228" i="4"/>
  <c r="F228" i="4"/>
  <c r="E229" i="4"/>
  <c r="F229" i="4"/>
  <c r="E230" i="4"/>
  <c r="F230" i="4"/>
  <c r="E231" i="4"/>
  <c r="F231" i="4"/>
  <c r="E232" i="4"/>
  <c r="F232" i="4"/>
  <c r="E233" i="4"/>
  <c r="F233" i="4"/>
  <c r="E234" i="4"/>
  <c r="F234" i="4"/>
  <c r="E235" i="4"/>
  <c r="F235" i="4"/>
  <c r="E236" i="4"/>
  <c r="F236" i="4"/>
  <c r="E237" i="4"/>
  <c r="F237" i="4"/>
  <c r="E238" i="4"/>
  <c r="F238" i="4"/>
  <c r="E239" i="4"/>
  <c r="F239" i="4"/>
  <c r="E240" i="4"/>
  <c r="F240" i="4"/>
  <c r="E241" i="4"/>
  <c r="F241" i="4"/>
  <c r="E242" i="4"/>
  <c r="F242" i="4"/>
  <c r="E243" i="4"/>
  <c r="F243" i="4"/>
  <c r="E244" i="4"/>
  <c r="F244" i="4"/>
  <c r="E245" i="4"/>
  <c r="F245" i="4"/>
  <c r="E246" i="4"/>
  <c r="F246" i="4"/>
  <c r="E247" i="4"/>
  <c r="F247" i="4"/>
  <c r="E248" i="4"/>
  <c r="F248" i="4"/>
  <c r="E249" i="4"/>
  <c r="F249" i="4"/>
  <c r="E250" i="4"/>
  <c r="F250" i="4"/>
  <c r="E251" i="4"/>
  <c r="F251" i="4"/>
  <c r="E252" i="4"/>
  <c r="F252" i="4"/>
  <c r="E253" i="4"/>
  <c r="F253" i="4"/>
  <c r="E254" i="4"/>
  <c r="F254" i="4"/>
  <c r="E255" i="4"/>
  <c r="F255" i="4"/>
  <c r="E256" i="4"/>
  <c r="F256" i="4"/>
  <c r="E257" i="4"/>
  <c r="F257" i="4"/>
  <c r="E258" i="4"/>
  <c r="F258" i="4"/>
  <c r="E259" i="4"/>
  <c r="F259" i="4"/>
  <c r="E260" i="4"/>
  <c r="F260" i="4"/>
  <c r="E261" i="4"/>
  <c r="F261" i="4"/>
  <c r="E262" i="4"/>
  <c r="F262" i="4"/>
  <c r="E263" i="4"/>
  <c r="F263" i="4"/>
  <c r="E264" i="4"/>
  <c r="F264" i="4"/>
  <c r="E265" i="4"/>
  <c r="F265" i="4"/>
  <c r="E266" i="4"/>
  <c r="F266" i="4"/>
  <c r="E267" i="4"/>
  <c r="F267" i="4"/>
  <c r="E268" i="4"/>
  <c r="F268" i="4"/>
  <c r="E269" i="4"/>
  <c r="F269" i="4"/>
  <c r="E270" i="4"/>
  <c r="F270" i="4"/>
  <c r="E271" i="4"/>
  <c r="F271" i="4"/>
  <c r="E272" i="4"/>
  <c r="F272" i="4"/>
  <c r="E273" i="4"/>
  <c r="F273" i="4"/>
  <c r="E274" i="4"/>
  <c r="F274" i="4"/>
  <c r="E275" i="4"/>
  <c r="F275" i="4"/>
  <c r="E276" i="4"/>
  <c r="F276" i="4"/>
  <c r="E277" i="4"/>
  <c r="F277" i="4"/>
  <c r="E278" i="4"/>
  <c r="F278" i="4"/>
  <c r="E279" i="4"/>
  <c r="F279" i="4"/>
  <c r="E280" i="4"/>
  <c r="F280" i="4"/>
  <c r="E281" i="4"/>
  <c r="F281" i="4"/>
  <c r="E282" i="4"/>
  <c r="F282" i="4"/>
  <c r="E283" i="4"/>
  <c r="F283" i="4"/>
  <c r="E284" i="4"/>
  <c r="F284" i="4"/>
  <c r="E285" i="4"/>
  <c r="F285" i="4"/>
  <c r="E286" i="4"/>
  <c r="F286" i="4"/>
  <c r="E287" i="4"/>
  <c r="F287" i="4"/>
  <c r="E288" i="4"/>
  <c r="F288" i="4"/>
  <c r="E289" i="4"/>
  <c r="F289" i="4"/>
  <c r="E290" i="4"/>
  <c r="F290" i="4"/>
  <c r="E291" i="4"/>
  <c r="F291" i="4"/>
  <c r="E292" i="4"/>
  <c r="F292" i="4"/>
  <c r="E293" i="4"/>
  <c r="F293" i="4"/>
  <c r="E294" i="4"/>
  <c r="F294" i="4"/>
  <c r="E295" i="4"/>
  <c r="F295" i="4"/>
  <c r="F3" i="4"/>
  <c r="E3" i="4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D270" i="4"/>
  <c r="D271" i="4"/>
  <c r="D272" i="4"/>
  <c r="D273" i="4"/>
  <c r="D274" i="4"/>
  <c r="D275" i="4"/>
  <c r="D276" i="4"/>
  <c r="D277" i="4"/>
  <c r="D278" i="4"/>
  <c r="D279" i="4"/>
  <c r="D280" i="4"/>
  <c r="D281" i="4"/>
  <c r="D282" i="4"/>
  <c r="D283" i="4"/>
  <c r="D284" i="4"/>
  <c r="D285" i="4"/>
  <c r="D286" i="4"/>
  <c r="D287" i="4"/>
  <c r="D288" i="4"/>
  <c r="D289" i="4"/>
  <c r="D290" i="4"/>
  <c r="D291" i="4"/>
  <c r="D292" i="4"/>
  <c r="D293" i="4"/>
  <c r="D294" i="4"/>
  <c r="D295" i="4"/>
  <c r="D3" i="4"/>
  <c r="AI30" i="1" l="1"/>
  <c r="AI29" i="1"/>
  <c r="AG13" i="1"/>
  <c r="AG14" i="1"/>
  <c r="AF30" i="1"/>
  <c r="AF13" i="1"/>
  <c r="AF29" i="1"/>
  <c r="AF6" i="1"/>
  <c r="AF22" i="1"/>
  <c r="AF5" i="1"/>
  <c r="AF14" i="1"/>
  <c r="AF21" i="1"/>
  <c r="AE22" i="1"/>
  <c r="L36" i="1" s="1"/>
  <c r="AE13" i="1"/>
  <c r="D35" i="1" s="1"/>
  <c r="AE21" i="1"/>
  <c r="L35" i="1" s="1"/>
  <c r="AE12" i="1"/>
  <c r="AE30" i="1"/>
  <c r="D57" i="1" s="1"/>
  <c r="AE5" i="1"/>
  <c r="D18" i="1" s="1"/>
  <c r="AE29" i="1"/>
  <c r="D56" i="1" s="1"/>
  <c r="AK30" i="1"/>
  <c r="AK13" i="1"/>
  <c r="AK20" i="1"/>
  <c r="Q37" i="1" s="1"/>
  <c r="AJ30" i="1"/>
  <c r="AJ13" i="1"/>
  <c r="AJ20" i="1"/>
  <c r="P37" i="1" s="1"/>
  <c r="AI13" i="1"/>
  <c r="AI20" i="1"/>
  <c r="AH30" i="1"/>
  <c r="AH13" i="1"/>
  <c r="AH20" i="1"/>
  <c r="AE20" i="1"/>
  <c r="AE4" i="1"/>
  <c r="AE6" i="1"/>
  <c r="D19" i="1" s="1"/>
  <c r="AE14" i="1"/>
  <c r="D36" i="1" s="1"/>
  <c r="AE28" i="1"/>
  <c r="AK29" i="1"/>
  <c r="AK6" i="1"/>
  <c r="AJ29" i="1"/>
  <c r="AJ12" i="1"/>
  <c r="H37" i="1" s="1"/>
  <c r="AJ6" i="1"/>
  <c r="AI12" i="1"/>
  <c r="AI6" i="1"/>
  <c r="AH29" i="1"/>
  <c r="AH12" i="1"/>
  <c r="AH6" i="1"/>
  <c r="AK28" i="1"/>
  <c r="I58" i="1" s="1"/>
  <c r="AK21" i="1"/>
  <c r="AK5" i="1"/>
  <c r="AJ28" i="1"/>
  <c r="H58" i="1" s="1"/>
  <c r="AJ22" i="1"/>
  <c r="AJ5" i="1"/>
  <c r="AI28" i="1"/>
  <c r="AI22" i="1"/>
  <c r="AI5" i="1"/>
  <c r="AH28" i="1"/>
  <c r="AH22" i="1"/>
  <c r="AH5" i="1"/>
  <c r="AK14" i="1"/>
  <c r="AK4" i="1"/>
  <c r="I20" i="1" s="1"/>
  <c r="AJ14" i="1"/>
  <c r="AJ21" i="1"/>
  <c r="AI14" i="1"/>
  <c r="AI21" i="1"/>
  <c r="AI4" i="1"/>
  <c r="AH14" i="1"/>
  <c r="AH21" i="1"/>
  <c r="AH4" i="1"/>
  <c r="AF4" i="1"/>
  <c r="D20" i="1" s="1"/>
  <c r="E19" i="1" s="1"/>
  <c r="AF20" i="1"/>
  <c r="AF12" i="1"/>
  <c r="AF28" i="1"/>
  <c r="AG22" i="1"/>
  <c r="AG30" i="1"/>
  <c r="AG20" i="1"/>
  <c r="AG29" i="1"/>
  <c r="AG12" i="1"/>
  <c r="AG6" i="1"/>
  <c r="AG5" i="1"/>
  <c r="AG21" i="1"/>
  <c r="AG4" i="1"/>
  <c r="E20" i="1" s="1"/>
  <c r="AK22" i="1"/>
  <c r="AK12" i="1"/>
  <c r="I37" i="1" s="1"/>
  <c r="AJ4" i="1"/>
  <c r="H20" i="1" s="1"/>
  <c r="AG28" i="1"/>
  <c r="E58" i="1" s="1"/>
  <c r="F57" i="1" s="1"/>
  <c r="O14" i="23"/>
  <c r="G250" i="23" s="1"/>
  <c r="H250" i="23" s="1"/>
  <c r="I250" i="23" s="1"/>
  <c r="O13" i="23"/>
  <c r="G226" i="23" s="1"/>
  <c r="H226" i="23" s="1"/>
  <c r="I226" i="23" s="1"/>
  <c r="O12" i="23"/>
  <c r="G170" i="23" s="1"/>
  <c r="H170" i="23" s="1"/>
  <c r="I170" i="23" s="1"/>
  <c r="O11" i="23"/>
  <c r="G122" i="23" s="1"/>
  <c r="H122" i="23" s="1"/>
  <c r="I122" i="23" s="1"/>
  <c r="O10" i="23"/>
  <c r="G89" i="23" s="1"/>
  <c r="H89" i="23" s="1"/>
  <c r="I89" i="23" s="1"/>
  <c r="O9" i="23"/>
  <c r="G56" i="23" s="1"/>
  <c r="H56" i="23" s="1"/>
  <c r="I56" i="23" s="1"/>
  <c r="O8" i="23"/>
  <c r="G12" i="23" s="1"/>
  <c r="H12" i="23" s="1"/>
  <c r="I12" i="23" s="1"/>
  <c r="G37" i="1" l="1"/>
  <c r="AE15" i="1"/>
  <c r="AF35" i="1" s="1"/>
  <c r="G20" i="1"/>
  <c r="G58" i="1"/>
  <c r="O37" i="1"/>
  <c r="AE16" i="1"/>
  <c r="AF36" i="1" s="1"/>
  <c r="F19" i="1"/>
  <c r="F37" i="1"/>
  <c r="F20" i="1"/>
  <c r="G19" i="1" s="1"/>
  <c r="F58" i="1"/>
  <c r="G57" i="1" s="1"/>
  <c r="H57" i="1" s="1"/>
  <c r="I57" i="1" s="1"/>
  <c r="N37" i="1"/>
  <c r="M37" i="1"/>
  <c r="N36" i="1" s="1"/>
  <c r="E37" i="1"/>
  <c r="F36" i="1" s="1"/>
  <c r="D37" i="1"/>
  <c r="E36" i="1" s="1"/>
  <c r="L37" i="1"/>
  <c r="D58" i="1"/>
  <c r="E18" i="1"/>
  <c r="F18" i="1" s="1"/>
  <c r="G94" i="23"/>
  <c r="H94" i="23" s="1"/>
  <c r="I94" i="23" s="1"/>
  <c r="G98" i="23"/>
  <c r="H98" i="23" s="1"/>
  <c r="I98" i="23" s="1"/>
  <c r="G158" i="23"/>
  <c r="H158" i="23" s="1"/>
  <c r="I158" i="23" s="1"/>
  <c r="G11" i="23"/>
  <c r="H11" i="23" s="1"/>
  <c r="I11" i="23" s="1"/>
  <c r="G118" i="23"/>
  <c r="H118" i="23" s="1"/>
  <c r="I118" i="23" s="1"/>
  <c r="G230" i="23"/>
  <c r="H230" i="23" s="1"/>
  <c r="I230" i="23" s="1"/>
  <c r="G150" i="23"/>
  <c r="H150" i="23" s="1"/>
  <c r="I150" i="23" s="1"/>
  <c r="G19" i="23"/>
  <c r="H19" i="23" s="1"/>
  <c r="I19" i="23" s="1"/>
  <c r="G126" i="23"/>
  <c r="H126" i="23" s="1"/>
  <c r="I126" i="23" s="1"/>
  <c r="G83" i="23"/>
  <c r="H83" i="23" s="1"/>
  <c r="I83" i="23" s="1"/>
  <c r="G77" i="23"/>
  <c r="H77" i="23" s="1"/>
  <c r="I77" i="23" s="1"/>
  <c r="G86" i="23"/>
  <c r="H86" i="23" s="1"/>
  <c r="I86" i="23" s="1"/>
  <c r="G238" i="23"/>
  <c r="H238" i="23" s="1"/>
  <c r="I238" i="23" s="1"/>
  <c r="G15" i="23"/>
  <c r="H15" i="23" s="1"/>
  <c r="I15" i="23" s="1"/>
  <c r="G71" i="23"/>
  <c r="H71" i="23" s="1"/>
  <c r="I71" i="23" s="1"/>
  <c r="G79" i="23"/>
  <c r="H79" i="23" s="1"/>
  <c r="I79" i="23" s="1"/>
  <c r="G87" i="23"/>
  <c r="H87" i="23" s="1"/>
  <c r="I87" i="23" s="1"/>
  <c r="G102" i="23"/>
  <c r="H102" i="23" s="1"/>
  <c r="I102" i="23" s="1"/>
  <c r="G134" i="23"/>
  <c r="H134" i="23" s="1"/>
  <c r="I134" i="23" s="1"/>
  <c r="G166" i="23"/>
  <c r="H166" i="23" s="1"/>
  <c r="I166" i="23" s="1"/>
  <c r="G246" i="23"/>
  <c r="H246" i="23" s="1"/>
  <c r="I246" i="23" s="1"/>
  <c r="G75" i="23"/>
  <c r="H75" i="23" s="1"/>
  <c r="I75" i="23" s="1"/>
  <c r="G69" i="23"/>
  <c r="H69" i="23" s="1"/>
  <c r="I69" i="23" s="1"/>
  <c r="G17" i="23"/>
  <c r="H17" i="23" s="1"/>
  <c r="I17" i="23" s="1"/>
  <c r="G73" i="23"/>
  <c r="H73" i="23" s="1"/>
  <c r="I73" i="23" s="1"/>
  <c r="G81" i="23"/>
  <c r="H81" i="23" s="1"/>
  <c r="I81" i="23" s="1"/>
  <c r="G90" i="23"/>
  <c r="H90" i="23" s="1"/>
  <c r="I90" i="23" s="1"/>
  <c r="G110" i="23"/>
  <c r="H110" i="23" s="1"/>
  <c r="I110" i="23" s="1"/>
  <c r="G142" i="23"/>
  <c r="H142" i="23" s="1"/>
  <c r="I142" i="23" s="1"/>
  <c r="G174" i="23"/>
  <c r="H174" i="23" s="1"/>
  <c r="I174" i="23" s="1"/>
  <c r="G21" i="23"/>
  <c r="H21" i="23" s="1"/>
  <c r="I21" i="23" s="1"/>
  <c r="G25" i="23"/>
  <c r="H25" i="23" s="1"/>
  <c r="I25" i="23" s="1"/>
  <c r="G29" i="23"/>
  <c r="H29" i="23" s="1"/>
  <c r="I29" i="23" s="1"/>
  <c r="G37" i="23"/>
  <c r="H37" i="23" s="1"/>
  <c r="I37" i="23" s="1"/>
  <c r="G41" i="23"/>
  <c r="H41" i="23" s="1"/>
  <c r="I41" i="23" s="1"/>
  <c r="G47" i="23"/>
  <c r="H47" i="23" s="1"/>
  <c r="I47" i="23" s="1"/>
  <c r="G55" i="23"/>
  <c r="H55" i="23" s="1"/>
  <c r="I55" i="23" s="1"/>
  <c r="G61" i="23"/>
  <c r="H61" i="23" s="1"/>
  <c r="I61" i="23" s="1"/>
  <c r="G67" i="23"/>
  <c r="H67" i="23" s="1"/>
  <c r="I67" i="23" s="1"/>
  <c r="G182" i="23"/>
  <c r="H182" i="23" s="1"/>
  <c r="I182" i="23" s="1"/>
  <c r="G198" i="23"/>
  <c r="H198" i="23" s="1"/>
  <c r="I198" i="23" s="1"/>
  <c r="G214" i="23"/>
  <c r="H214" i="23" s="1"/>
  <c r="I214" i="23" s="1"/>
  <c r="G3" i="23"/>
  <c r="H3" i="23" s="1"/>
  <c r="I3" i="23" s="1"/>
  <c r="G5" i="23"/>
  <c r="H5" i="23" s="1"/>
  <c r="I5" i="23" s="1"/>
  <c r="G7" i="23"/>
  <c r="H7" i="23" s="1"/>
  <c r="I7" i="23" s="1"/>
  <c r="G10" i="23"/>
  <c r="H10" i="23" s="1"/>
  <c r="I10" i="23" s="1"/>
  <c r="G91" i="23"/>
  <c r="H91" i="23" s="1"/>
  <c r="I91" i="23" s="1"/>
  <c r="G95" i="23"/>
  <c r="H95" i="23" s="1"/>
  <c r="I95" i="23" s="1"/>
  <c r="G99" i="23"/>
  <c r="H99" i="23" s="1"/>
  <c r="I99" i="23" s="1"/>
  <c r="G104" i="23"/>
  <c r="H104" i="23" s="1"/>
  <c r="I104" i="23" s="1"/>
  <c r="G112" i="23"/>
  <c r="H112" i="23" s="1"/>
  <c r="I112" i="23" s="1"/>
  <c r="G120" i="23"/>
  <c r="H120" i="23" s="1"/>
  <c r="I120" i="23" s="1"/>
  <c r="G128" i="23"/>
  <c r="H128" i="23" s="1"/>
  <c r="I128" i="23" s="1"/>
  <c r="G136" i="23"/>
  <c r="H136" i="23" s="1"/>
  <c r="I136" i="23" s="1"/>
  <c r="G144" i="23"/>
  <c r="H144" i="23" s="1"/>
  <c r="I144" i="23" s="1"/>
  <c r="G152" i="23"/>
  <c r="H152" i="23" s="1"/>
  <c r="I152" i="23" s="1"/>
  <c r="G160" i="23"/>
  <c r="H160" i="23" s="1"/>
  <c r="I160" i="23" s="1"/>
  <c r="G168" i="23"/>
  <c r="H168" i="23" s="1"/>
  <c r="I168" i="23" s="1"/>
  <c r="G176" i="23"/>
  <c r="H176" i="23" s="1"/>
  <c r="I176" i="23" s="1"/>
  <c r="G184" i="23"/>
  <c r="H184" i="23" s="1"/>
  <c r="I184" i="23" s="1"/>
  <c r="G192" i="23"/>
  <c r="H192" i="23" s="1"/>
  <c r="I192" i="23" s="1"/>
  <c r="G200" i="23"/>
  <c r="H200" i="23" s="1"/>
  <c r="I200" i="23" s="1"/>
  <c r="G208" i="23"/>
  <c r="H208" i="23" s="1"/>
  <c r="I208" i="23" s="1"/>
  <c r="G216" i="23"/>
  <c r="H216" i="23" s="1"/>
  <c r="I216" i="23" s="1"/>
  <c r="G224" i="23"/>
  <c r="H224" i="23" s="1"/>
  <c r="I224" i="23" s="1"/>
  <c r="G232" i="23"/>
  <c r="H232" i="23" s="1"/>
  <c r="I232" i="23" s="1"/>
  <c r="G240" i="23"/>
  <c r="H240" i="23" s="1"/>
  <c r="I240" i="23" s="1"/>
  <c r="G248" i="23"/>
  <c r="H248" i="23" s="1"/>
  <c r="I248" i="23" s="1"/>
  <c r="G27" i="23"/>
  <c r="H27" i="23" s="1"/>
  <c r="I27" i="23" s="1"/>
  <c r="G33" i="23"/>
  <c r="H33" i="23" s="1"/>
  <c r="I33" i="23" s="1"/>
  <c r="G39" i="23"/>
  <c r="H39" i="23" s="1"/>
  <c r="I39" i="23" s="1"/>
  <c r="G45" i="23"/>
  <c r="H45" i="23" s="1"/>
  <c r="I45" i="23" s="1"/>
  <c r="G51" i="23"/>
  <c r="H51" i="23" s="1"/>
  <c r="I51" i="23" s="1"/>
  <c r="G57" i="23"/>
  <c r="H57" i="23" s="1"/>
  <c r="I57" i="23" s="1"/>
  <c r="G63" i="23"/>
  <c r="H63" i="23" s="1"/>
  <c r="I63" i="23" s="1"/>
  <c r="G14" i="23"/>
  <c r="H14" i="23" s="1"/>
  <c r="I14" i="23" s="1"/>
  <c r="G9" i="23"/>
  <c r="H9" i="23" s="1"/>
  <c r="I9" i="23" s="1"/>
  <c r="G18" i="23"/>
  <c r="H18" i="23" s="1"/>
  <c r="I18" i="23" s="1"/>
  <c r="G22" i="23"/>
  <c r="H22" i="23" s="1"/>
  <c r="I22" i="23" s="1"/>
  <c r="G28" i="23"/>
  <c r="H28" i="23" s="1"/>
  <c r="I28" i="23" s="1"/>
  <c r="G32" i="23"/>
  <c r="H32" i="23" s="1"/>
  <c r="I32" i="23" s="1"/>
  <c r="G38" i="23"/>
  <c r="H38" i="23" s="1"/>
  <c r="I38" i="23" s="1"/>
  <c r="G42" i="23"/>
  <c r="H42" i="23" s="1"/>
  <c r="I42" i="23" s="1"/>
  <c r="G48" i="23"/>
  <c r="H48" i="23" s="1"/>
  <c r="I48" i="23" s="1"/>
  <c r="G52" i="23"/>
  <c r="H52" i="23" s="1"/>
  <c r="I52" i="23" s="1"/>
  <c r="G54" i="23"/>
  <c r="H54" i="23" s="1"/>
  <c r="I54" i="23" s="1"/>
  <c r="G58" i="23"/>
  <c r="H58" i="23" s="1"/>
  <c r="I58" i="23" s="1"/>
  <c r="G60" i="23"/>
  <c r="H60" i="23" s="1"/>
  <c r="I60" i="23" s="1"/>
  <c r="G62" i="23"/>
  <c r="H62" i="23" s="1"/>
  <c r="I62" i="23" s="1"/>
  <c r="G64" i="23"/>
  <c r="H64" i="23" s="1"/>
  <c r="I64" i="23" s="1"/>
  <c r="G66" i="23"/>
  <c r="H66" i="23" s="1"/>
  <c r="I66" i="23" s="1"/>
  <c r="G68" i="23"/>
  <c r="H68" i="23" s="1"/>
  <c r="I68" i="23" s="1"/>
  <c r="G70" i="23"/>
  <c r="H70" i="23" s="1"/>
  <c r="I70" i="23" s="1"/>
  <c r="G72" i="23"/>
  <c r="H72" i="23" s="1"/>
  <c r="I72" i="23" s="1"/>
  <c r="G74" i="23"/>
  <c r="H74" i="23" s="1"/>
  <c r="I74" i="23" s="1"/>
  <c r="G76" i="23"/>
  <c r="H76" i="23" s="1"/>
  <c r="I76" i="23" s="1"/>
  <c r="G78" i="23"/>
  <c r="H78" i="23" s="1"/>
  <c r="I78" i="23" s="1"/>
  <c r="G80" i="23"/>
  <c r="H80" i="23" s="1"/>
  <c r="I80" i="23" s="1"/>
  <c r="G82" i="23"/>
  <c r="H82" i="23" s="1"/>
  <c r="I82" i="23" s="1"/>
  <c r="G84" i="23"/>
  <c r="H84" i="23" s="1"/>
  <c r="I84" i="23" s="1"/>
  <c r="G88" i="23"/>
  <c r="H88" i="23" s="1"/>
  <c r="I88" i="23" s="1"/>
  <c r="G92" i="23"/>
  <c r="H92" i="23" s="1"/>
  <c r="I92" i="23" s="1"/>
  <c r="G96" i="23"/>
  <c r="H96" i="23" s="1"/>
  <c r="I96" i="23" s="1"/>
  <c r="G100" i="23"/>
  <c r="H100" i="23" s="1"/>
  <c r="I100" i="23" s="1"/>
  <c r="G106" i="23"/>
  <c r="H106" i="23" s="1"/>
  <c r="I106" i="23" s="1"/>
  <c r="G114" i="23"/>
  <c r="H114" i="23" s="1"/>
  <c r="I114" i="23" s="1"/>
  <c r="G130" i="23"/>
  <c r="H130" i="23" s="1"/>
  <c r="I130" i="23" s="1"/>
  <c r="G138" i="23"/>
  <c r="H138" i="23" s="1"/>
  <c r="I138" i="23" s="1"/>
  <c r="G146" i="23"/>
  <c r="H146" i="23" s="1"/>
  <c r="I146" i="23" s="1"/>
  <c r="G154" i="23"/>
  <c r="H154" i="23" s="1"/>
  <c r="I154" i="23" s="1"/>
  <c r="G162" i="23"/>
  <c r="H162" i="23" s="1"/>
  <c r="I162" i="23" s="1"/>
  <c r="G178" i="23"/>
  <c r="H178" i="23" s="1"/>
  <c r="I178" i="23" s="1"/>
  <c r="G186" i="23"/>
  <c r="H186" i="23" s="1"/>
  <c r="I186" i="23" s="1"/>
  <c r="G194" i="23"/>
  <c r="H194" i="23" s="1"/>
  <c r="I194" i="23" s="1"/>
  <c r="G202" i="23"/>
  <c r="H202" i="23" s="1"/>
  <c r="I202" i="23" s="1"/>
  <c r="G210" i="23"/>
  <c r="H210" i="23" s="1"/>
  <c r="I210" i="23" s="1"/>
  <c r="G218" i="23"/>
  <c r="H218" i="23" s="1"/>
  <c r="I218" i="23" s="1"/>
  <c r="G234" i="23"/>
  <c r="H234" i="23" s="1"/>
  <c r="I234" i="23" s="1"/>
  <c r="G242" i="23"/>
  <c r="H242" i="23" s="1"/>
  <c r="I242" i="23" s="1"/>
  <c r="G227" i="23"/>
  <c r="H227" i="23" s="1"/>
  <c r="I227" i="23" s="1"/>
  <c r="G225" i="23"/>
  <c r="H225" i="23" s="1"/>
  <c r="I225" i="23" s="1"/>
  <c r="G223" i="23"/>
  <c r="H223" i="23" s="1"/>
  <c r="I223" i="23" s="1"/>
  <c r="G221" i="23"/>
  <c r="H221" i="23" s="1"/>
  <c r="I221" i="23" s="1"/>
  <c r="G219" i="23"/>
  <c r="H219" i="23" s="1"/>
  <c r="I219" i="23" s="1"/>
  <c r="G217" i="23"/>
  <c r="H217" i="23" s="1"/>
  <c r="I217" i="23" s="1"/>
  <c r="G215" i="23"/>
  <c r="H215" i="23" s="1"/>
  <c r="I215" i="23" s="1"/>
  <c r="G213" i="23"/>
  <c r="H213" i="23" s="1"/>
  <c r="I213" i="23" s="1"/>
  <c r="G211" i="23"/>
  <c r="H211" i="23" s="1"/>
  <c r="I211" i="23" s="1"/>
  <c r="G209" i="23"/>
  <c r="H209" i="23" s="1"/>
  <c r="I209" i="23" s="1"/>
  <c r="G207" i="23"/>
  <c r="H207" i="23" s="1"/>
  <c r="I207" i="23" s="1"/>
  <c r="G205" i="23"/>
  <c r="H205" i="23" s="1"/>
  <c r="I205" i="23" s="1"/>
  <c r="G203" i="23"/>
  <c r="H203" i="23" s="1"/>
  <c r="I203" i="23" s="1"/>
  <c r="G201" i="23"/>
  <c r="H201" i="23" s="1"/>
  <c r="I201" i="23" s="1"/>
  <c r="G199" i="23"/>
  <c r="H199" i="23" s="1"/>
  <c r="I199" i="23" s="1"/>
  <c r="G197" i="23"/>
  <c r="H197" i="23" s="1"/>
  <c r="I197" i="23" s="1"/>
  <c r="G195" i="23"/>
  <c r="H195" i="23" s="1"/>
  <c r="I195" i="23" s="1"/>
  <c r="G193" i="23"/>
  <c r="H193" i="23" s="1"/>
  <c r="I193" i="23" s="1"/>
  <c r="G191" i="23"/>
  <c r="H191" i="23" s="1"/>
  <c r="I191" i="23" s="1"/>
  <c r="G189" i="23"/>
  <c r="H189" i="23" s="1"/>
  <c r="I189" i="23" s="1"/>
  <c r="G187" i="23"/>
  <c r="H187" i="23" s="1"/>
  <c r="I187" i="23" s="1"/>
  <c r="G185" i="23"/>
  <c r="H185" i="23" s="1"/>
  <c r="I185" i="23" s="1"/>
  <c r="G183" i="23"/>
  <c r="H183" i="23" s="1"/>
  <c r="I183" i="23" s="1"/>
  <c r="G181" i="23"/>
  <c r="H181" i="23" s="1"/>
  <c r="I181" i="23" s="1"/>
  <c r="G179" i="23"/>
  <c r="H179" i="23" s="1"/>
  <c r="I179" i="23" s="1"/>
  <c r="G177" i="23"/>
  <c r="H177" i="23" s="1"/>
  <c r="I177" i="23" s="1"/>
  <c r="G23" i="23"/>
  <c r="H23" i="23" s="1"/>
  <c r="I23" i="23" s="1"/>
  <c r="G31" i="23"/>
  <c r="H31" i="23" s="1"/>
  <c r="I31" i="23" s="1"/>
  <c r="G35" i="23"/>
  <c r="H35" i="23" s="1"/>
  <c r="I35" i="23" s="1"/>
  <c r="G43" i="23"/>
  <c r="H43" i="23" s="1"/>
  <c r="I43" i="23" s="1"/>
  <c r="G49" i="23"/>
  <c r="H49" i="23" s="1"/>
  <c r="I49" i="23" s="1"/>
  <c r="G53" i="23"/>
  <c r="H53" i="23" s="1"/>
  <c r="I53" i="23" s="1"/>
  <c r="G59" i="23"/>
  <c r="H59" i="23" s="1"/>
  <c r="I59" i="23" s="1"/>
  <c r="G65" i="23"/>
  <c r="H65" i="23" s="1"/>
  <c r="I65" i="23" s="1"/>
  <c r="G190" i="23"/>
  <c r="H190" i="23" s="1"/>
  <c r="I190" i="23" s="1"/>
  <c r="G206" i="23"/>
  <c r="H206" i="23" s="1"/>
  <c r="I206" i="23" s="1"/>
  <c r="G222" i="23"/>
  <c r="H222" i="23" s="1"/>
  <c r="I222" i="23" s="1"/>
  <c r="G175" i="23"/>
  <c r="H175" i="23" s="1"/>
  <c r="I175" i="23" s="1"/>
  <c r="G173" i="23"/>
  <c r="H173" i="23" s="1"/>
  <c r="I173" i="23" s="1"/>
  <c r="G171" i="23"/>
  <c r="H171" i="23" s="1"/>
  <c r="I171" i="23" s="1"/>
  <c r="G169" i="23"/>
  <c r="H169" i="23" s="1"/>
  <c r="I169" i="23" s="1"/>
  <c r="G167" i="23"/>
  <c r="H167" i="23" s="1"/>
  <c r="I167" i="23" s="1"/>
  <c r="G165" i="23"/>
  <c r="H165" i="23" s="1"/>
  <c r="I165" i="23" s="1"/>
  <c r="G163" i="23"/>
  <c r="H163" i="23" s="1"/>
  <c r="I163" i="23" s="1"/>
  <c r="G161" i="23"/>
  <c r="H161" i="23" s="1"/>
  <c r="I161" i="23" s="1"/>
  <c r="G159" i="23"/>
  <c r="H159" i="23" s="1"/>
  <c r="I159" i="23" s="1"/>
  <c r="G157" i="23"/>
  <c r="H157" i="23" s="1"/>
  <c r="I157" i="23" s="1"/>
  <c r="G155" i="23"/>
  <c r="H155" i="23" s="1"/>
  <c r="I155" i="23" s="1"/>
  <c r="G153" i="23"/>
  <c r="H153" i="23" s="1"/>
  <c r="I153" i="23" s="1"/>
  <c r="G151" i="23"/>
  <c r="H151" i="23" s="1"/>
  <c r="I151" i="23" s="1"/>
  <c r="G149" i="23"/>
  <c r="H149" i="23" s="1"/>
  <c r="I149" i="23" s="1"/>
  <c r="G147" i="23"/>
  <c r="H147" i="23" s="1"/>
  <c r="I147" i="23" s="1"/>
  <c r="G145" i="23"/>
  <c r="H145" i="23" s="1"/>
  <c r="I145" i="23" s="1"/>
  <c r="G143" i="23"/>
  <c r="H143" i="23" s="1"/>
  <c r="I143" i="23" s="1"/>
  <c r="G141" i="23"/>
  <c r="H141" i="23" s="1"/>
  <c r="I141" i="23" s="1"/>
  <c r="G139" i="23"/>
  <c r="H139" i="23" s="1"/>
  <c r="I139" i="23" s="1"/>
  <c r="G137" i="23"/>
  <c r="H137" i="23" s="1"/>
  <c r="I137" i="23" s="1"/>
  <c r="G135" i="23"/>
  <c r="H135" i="23" s="1"/>
  <c r="I135" i="23" s="1"/>
  <c r="G133" i="23"/>
  <c r="H133" i="23" s="1"/>
  <c r="I133" i="23" s="1"/>
  <c r="G131" i="23"/>
  <c r="H131" i="23" s="1"/>
  <c r="I131" i="23" s="1"/>
  <c r="G129" i="23"/>
  <c r="H129" i="23" s="1"/>
  <c r="I129" i="23" s="1"/>
  <c r="G127" i="23"/>
  <c r="H127" i="23" s="1"/>
  <c r="I127" i="23" s="1"/>
  <c r="G125" i="23"/>
  <c r="H125" i="23" s="1"/>
  <c r="I125" i="23" s="1"/>
  <c r="G123" i="23"/>
  <c r="H123" i="23" s="1"/>
  <c r="I123" i="23" s="1"/>
  <c r="G121" i="23"/>
  <c r="H121" i="23" s="1"/>
  <c r="I121" i="23" s="1"/>
  <c r="G119" i="23"/>
  <c r="H119" i="23" s="1"/>
  <c r="I119" i="23" s="1"/>
  <c r="G117" i="23"/>
  <c r="H117" i="23" s="1"/>
  <c r="I117" i="23" s="1"/>
  <c r="G115" i="23"/>
  <c r="H115" i="23" s="1"/>
  <c r="I115" i="23" s="1"/>
  <c r="G113" i="23"/>
  <c r="H113" i="23" s="1"/>
  <c r="I113" i="23" s="1"/>
  <c r="G111" i="23"/>
  <c r="H111" i="23" s="1"/>
  <c r="I111" i="23" s="1"/>
  <c r="G109" i="23"/>
  <c r="H109" i="23" s="1"/>
  <c r="I109" i="23" s="1"/>
  <c r="G107" i="23"/>
  <c r="H107" i="23" s="1"/>
  <c r="I107" i="23" s="1"/>
  <c r="G105" i="23"/>
  <c r="H105" i="23" s="1"/>
  <c r="I105" i="23" s="1"/>
  <c r="G103" i="23"/>
  <c r="H103" i="23" s="1"/>
  <c r="I103" i="23" s="1"/>
  <c r="G13" i="23"/>
  <c r="H13" i="23" s="1"/>
  <c r="I13" i="23" s="1"/>
  <c r="G16" i="23"/>
  <c r="H16" i="23" s="1"/>
  <c r="I16" i="23" s="1"/>
  <c r="G20" i="23"/>
  <c r="H20" i="23" s="1"/>
  <c r="I20" i="23" s="1"/>
  <c r="G24" i="23"/>
  <c r="H24" i="23" s="1"/>
  <c r="I24" i="23" s="1"/>
  <c r="G26" i="23"/>
  <c r="H26" i="23" s="1"/>
  <c r="I26" i="23" s="1"/>
  <c r="G30" i="23"/>
  <c r="H30" i="23" s="1"/>
  <c r="I30" i="23" s="1"/>
  <c r="G34" i="23"/>
  <c r="H34" i="23" s="1"/>
  <c r="I34" i="23" s="1"/>
  <c r="G36" i="23"/>
  <c r="H36" i="23" s="1"/>
  <c r="I36" i="23" s="1"/>
  <c r="G40" i="23"/>
  <c r="H40" i="23" s="1"/>
  <c r="I40" i="23" s="1"/>
  <c r="G44" i="23"/>
  <c r="H44" i="23" s="1"/>
  <c r="I44" i="23" s="1"/>
  <c r="G46" i="23"/>
  <c r="H46" i="23" s="1"/>
  <c r="I46" i="23" s="1"/>
  <c r="G50" i="23"/>
  <c r="H50" i="23" s="1"/>
  <c r="I50" i="23" s="1"/>
  <c r="G2" i="23"/>
  <c r="H2" i="23" s="1"/>
  <c r="I2" i="23" s="1"/>
  <c r="G4" i="23"/>
  <c r="H4" i="23" s="1"/>
  <c r="I4" i="23" s="1"/>
  <c r="G6" i="23"/>
  <c r="H6" i="23" s="1"/>
  <c r="I6" i="23" s="1"/>
  <c r="G8" i="23"/>
  <c r="H8" i="23" s="1"/>
  <c r="I8" i="23" s="1"/>
  <c r="G253" i="23"/>
  <c r="H253" i="23" s="1"/>
  <c r="I253" i="23" s="1"/>
  <c r="G251" i="23"/>
  <c r="H251" i="23" s="1"/>
  <c r="I251" i="23" s="1"/>
  <c r="G249" i="23"/>
  <c r="H249" i="23" s="1"/>
  <c r="I249" i="23" s="1"/>
  <c r="G247" i="23"/>
  <c r="H247" i="23" s="1"/>
  <c r="I247" i="23" s="1"/>
  <c r="G245" i="23"/>
  <c r="H245" i="23" s="1"/>
  <c r="I245" i="23" s="1"/>
  <c r="G243" i="23"/>
  <c r="H243" i="23" s="1"/>
  <c r="I243" i="23" s="1"/>
  <c r="G241" i="23"/>
  <c r="H241" i="23" s="1"/>
  <c r="I241" i="23" s="1"/>
  <c r="G239" i="23"/>
  <c r="H239" i="23" s="1"/>
  <c r="I239" i="23" s="1"/>
  <c r="G237" i="23"/>
  <c r="H237" i="23" s="1"/>
  <c r="I237" i="23" s="1"/>
  <c r="G235" i="23"/>
  <c r="H235" i="23" s="1"/>
  <c r="I235" i="23" s="1"/>
  <c r="G233" i="23"/>
  <c r="H233" i="23" s="1"/>
  <c r="I233" i="23" s="1"/>
  <c r="G231" i="23"/>
  <c r="H231" i="23" s="1"/>
  <c r="I231" i="23" s="1"/>
  <c r="G229" i="23"/>
  <c r="H229" i="23" s="1"/>
  <c r="I229" i="23" s="1"/>
  <c r="G85" i="23"/>
  <c r="H85" i="23" s="1"/>
  <c r="I85" i="23" s="1"/>
  <c r="G93" i="23"/>
  <c r="H93" i="23" s="1"/>
  <c r="I93" i="23" s="1"/>
  <c r="G97" i="23"/>
  <c r="H97" i="23" s="1"/>
  <c r="I97" i="23" s="1"/>
  <c r="G101" i="23"/>
  <c r="H101" i="23" s="1"/>
  <c r="I101" i="23" s="1"/>
  <c r="G108" i="23"/>
  <c r="H108" i="23" s="1"/>
  <c r="I108" i="23" s="1"/>
  <c r="G116" i="23"/>
  <c r="H116" i="23" s="1"/>
  <c r="I116" i="23" s="1"/>
  <c r="G124" i="23"/>
  <c r="H124" i="23" s="1"/>
  <c r="I124" i="23" s="1"/>
  <c r="G132" i="23"/>
  <c r="H132" i="23" s="1"/>
  <c r="I132" i="23" s="1"/>
  <c r="G140" i="23"/>
  <c r="H140" i="23" s="1"/>
  <c r="I140" i="23" s="1"/>
  <c r="G148" i="23"/>
  <c r="H148" i="23" s="1"/>
  <c r="I148" i="23" s="1"/>
  <c r="G156" i="23"/>
  <c r="H156" i="23" s="1"/>
  <c r="I156" i="23" s="1"/>
  <c r="G164" i="23"/>
  <c r="H164" i="23" s="1"/>
  <c r="I164" i="23" s="1"/>
  <c r="G172" i="23"/>
  <c r="H172" i="23" s="1"/>
  <c r="I172" i="23" s="1"/>
  <c r="G180" i="23"/>
  <c r="H180" i="23" s="1"/>
  <c r="I180" i="23" s="1"/>
  <c r="G188" i="23"/>
  <c r="H188" i="23" s="1"/>
  <c r="I188" i="23" s="1"/>
  <c r="G196" i="23"/>
  <c r="H196" i="23" s="1"/>
  <c r="I196" i="23" s="1"/>
  <c r="G204" i="23"/>
  <c r="H204" i="23" s="1"/>
  <c r="I204" i="23" s="1"/>
  <c r="G212" i="23"/>
  <c r="H212" i="23" s="1"/>
  <c r="I212" i="23" s="1"/>
  <c r="G220" i="23"/>
  <c r="H220" i="23" s="1"/>
  <c r="I220" i="23" s="1"/>
  <c r="G228" i="23"/>
  <c r="H228" i="23" s="1"/>
  <c r="I228" i="23" s="1"/>
  <c r="G236" i="23"/>
  <c r="H236" i="23" s="1"/>
  <c r="I236" i="23" s="1"/>
  <c r="G244" i="23"/>
  <c r="H244" i="23" s="1"/>
  <c r="I244" i="23" s="1"/>
  <c r="G252" i="23"/>
  <c r="H252" i="23" s="1"/>
  <c r="I252" i="23" s="1"/>
  <c r="H19" i="1" l="1"/>
  <c r="I19" i="1" s="1"/>
  <c r="O36" i="1"/>
  <c r="P36" i="1" s="1"/>
  <c r="Q36" i="1" s="1"/>
  <c r="G36" i="1"/>
  <c r="H36" i="1" s="1"/>
  <c r="I36" i="1" s="1"/>
  <c r="M35" i="1"/>
  <c r="M36" i="1"/>
  <c r="E56" i="1"/>
  <c r="F56" i="1" s="1"/>
  <c r="G56" i="1" s="1"/>
  <c r="H56" i="1" s="1"/>
  <c r="I56" i="1" s="1"/>
  <c r="E57" i="1"/>
  <c r="E35" i="1"/>
  <c r="F35" i="1" s="1"/>
  <c r="G35" i="1" s="1"/>
  <c r="H35" i="1" s="1"/>
  <c r="I35" i="1" s="1"/>
  <c r="N35" i="1"/>
  <c r="O35" i="1" s="1"/>
  <c r="P35" i="1" s="1"/>
  <c r="Q35" i="1" s="1"/>
  <c r="Z25" i="1"/>
  <c r="Z22" i="1"/>
  <c r="Z19" i="1"/>
  <c r="Z16" i="1"/>
  <c r="Z18" i="1" l="1"/>
  <c r="Z21" i="1"/>
  <c r="Z24" i="1"/>
  <c r="Z27" i="1"/>
  <c r="C51" i="1"/>
  <c r="K31" i="1"/>
  <c r="C31" i="1"/>
  <c r="C14" i="1"/>
  <c r="AE32" i="1" l="1"/>
  <c r="AE31" i="1"/>
  <c r="F207" i="22"/>
  <c r="F184" i="22"/>
  <c r="AH36" i="1" l="1"/>
  <c r="AH38" i="1"/>
  <c r="AH35" i="1"/>
  <c r="AH37" i="1"/>
  <c r="G166" i="22"/>
  <c r="G226" i="22" l="1"/>
  <c r="G148" i="22"/>
  <c r="G3" i="22"/>
  <c r="G261" i="22"/>
  <c r="G80" i="22"/>
  <c r="G23" i="22"/>
  <c r="G295" i="22"/>
  <c r="G101" i="22"/>
  <c r="G27" i="22"/>
  <c r="G241" i="22"/>
  <c r="G234" i="22"/>
  <c r="G54" i="22"/>
  <c r="G169" i="22"/>
  <c r="G170" i="22"/>
  <c r="G194" i="22"/>
  <c r="G220" i="22"/>
  <c r="G121" i="22"/>
  <c r="G296" i="22"/>
  <c r="G219" i="22"/>
  <c r="G7" i="22"/>
  <c r="G218" i="22"/>
  <c r="G128" i="22"/>
  <c r="G191" i="22"/>
  <c r="G172" i="22"/>
  <c r="G293" i="22"/>
  <c r="G122" i="22"/>
  <c r="G89" i="22"/>
  <c r="G243" i="22"/>
  <c r="G225" i="22"/>
  <c r="G111" i="22"/>
  <c r="G173" i="22"/>
  <c r="G181" i="22"/>
  <c r="G119" i="22"/>
  <c r="G75" i="22"/>
  <c r="G74" i="22"/>
  <c r="G4" i="22"/>
  <c r="G16" i="22"/>
  <c r="G42" i="22"/>
  <c r="G15" i="22"/>
  <c r="G257" i="22"/>
  <c r="G250" i="22"/>
  <c r="G248" i="22"/>
  <c r="G258" i="22"/>
  <c r="G254" i="22"/>
  <c r="G256" i="22"/>
  <c r="G251" i="22"/>
  <c r="G252" i="22"/>
  <c r="G259" i="22"/>
  <c r="G247" i="22"/>
  <c r="G255" i="22"/>
  <c r="G253" i="22"/>
  <c r="G249" i="22"/>
  <c r="G87" i="22"/>
  <c r="G189" i="22"/>
  <c r="G203" i="22"/>
  <c r="G171" i="22"/>
  <c r="G278" i="22"/>
  <c r="G130" i="22"/>
  <c r="G146" i="22"/>
  <c r="G224" i="22"/>
  <c r="G174" i="22"/>
  <c r="G17" i="22"/>
  <c r="G291" i="22"/>
  <c r="G190" i="22"/>
  <c r="G161" i="22"/>
  <c r="G36" i="22"/>
  <c r="G39" i="22"/>
  <c r="G145" i="22"/>
  <c r="G70" i="22"/>
  <c r="G284" i="22"/>
  <c r="G94" i="22"/>
  <c r="G20" i="22"/>
  <c r="G137" i="22"/>
  <c r="G100" i="22"/>
  <c r="G120" i="22"/>
  <c r="G25" i="22"/>
  <c r="G244" i="22"/>
  <c r="G21" i="22"/>
  <c r="G41" i="22"/>
  <c r="G294" i="22"/>
  <c r="G10" i="22"/>
  <c r="G14" i="22"/>
  <c r="G117" i="22"/>
  <c r="G123" i="22"/>
  <c r="G49" i="22"/>
  <c r="G193" i="22"/>
  <c r="G184" i="22"/>
  <c r="G242" i="22"/>
  <c r="G18" i="22"/>
  <c r="G114" i="22"/>
  <c r="G86" i="22"/>
  <c r="G43" i="22"/>
  <c r="G272" i="22"/>
  <c r="G118" i="22"/>
  <c r="G53" i="22"/>
  <c r="G264" i="22"/>
  <c r="G263" i="22"/>
  <c r="G185" i="22"/>
  <c r="G115" i="22"/>
  <c r="G104" i="22"/>
  <c r="G30" i="22"/>
  <c r="G159" i="22"/>
  <c r="G113" i="22"/>
  <c r="G112" i="22"/>
  <c r="G48" i="22"/>
  <c r="G273" i="22"/>
  <c r="G24" i="22"/>
  <c r="G103" i="22"/>
  <c r="G98" i="22"/>
  <c r="G240" i="22"/>
  <c r="G116" i="22"/>
  <c r="G57" i="22"/>
  <c r="G299" i="22"/>
  <c r="G12" i="22"/>
  <c r="G183" i="22"/>
  <c r="G44" i="22"/>
  <c r="G195" i="22"/>
  <c r="G11" i="22"/>
  <c r="G275" i="22"/>
  <c r="G228" i="22"/>
  <c r="G200" i="22"/>
  <c r="G149" i="22"/>
  <c r="G78" i="22"/>
  <c r="G246" i="22"/>
  <c r="G105" i="22"/>
  <c r="G38" i="22"/>
  <c r="G5" i="22"/>
  <c r="G99" i="22"/>
  <c r="G83" i="22"/>
  <c r="G69" i="22"/>
  <c r="G238" i="22"/>
  <c r="G222" i="22"/>
  <c r="G144" i="22"/>
  <c r="G143" i="22"/>
  <c r="G73" i="22"/>
  <c r="G165" i="22"/>
  <c r="G162" i="22"/>
  <c r="G147" i="22"/>
  <c r="G29" i="22"/>
  <c r="G213" i="22"/>
  <c r="G157" i="22"/>
  <c r="G156" i="22"/>
  <c r="G232" i="22"/>
  <c r="G158" i="22"/>
  <c r="G47" i="22"/>
  <c r="G297" i="22"/>
  <c r="G155" i="22"/>
  <c r="G154" i="22"/>
  <c r="G152" i="22"/>
  <c r="G151" i="22"/>
  <c r="G153" i="22"/>
  <c r="G150" i="22"/>
  <c r="G50" i="22"/>
  <c r="G280" i="22"/>
  <c r="G279" i="22"/>
  <c r="G96" i="22"/>
  <c r="G245" i="22"/>
  <c r="G163" i="22"/>
  <c r="G287" i="22"/>
  <c r="G140" i="22"/>
  <c r="G139" i="22"/>
  <c r="G138" i="22"/>
  <c r="G277" i="22"/>
  <c r="G236" i="22"/>
  <c r="G76" i="22"/>
  <c r="G216" i="22"/>
  <c r="G136" i="22"/>
  <c r="G33" i="22"/>
  <c r="G285" i="22"/>
  <c r="G180" i="22"/>
  <c r="G132" i="22"/>
  <c r="G133" i="22"/>
  <c r="G62" i="22"/>
  <c r="G283" i="22"/>
  <c r="G267" i="22"/>
  <c r="G58" i="22"/>
  <c r="G141" i="22"/>
  <c r="G199" i="22"/>
  <c r="G198" i="22"/>
  <c r="G197" i="22"/>
  <c r="G192" i="22"/>
  <c r="G107" i="22"/>
  <c r="G82" i="22"/>
  <c r="G126" i="22"/>
  <c r="G124" i="22"/>
  <c r="G52" i="22"/>
  <c r="G276" i="22"/>
  <c r="G237" i="22"/>
  <c r="G175" i="22"/>
  <c r="G125" i="22"/>
  <c r="G84" i="22"/>
  <c r="G179" i="22"/>
  <c r="G178" i="22"/>
  <c r="G177" i="22"/>
  <c r="G176" i="22"/>
  <c r="G266" i="22"/>
  <c r="G235" i="22"/>
  <c r="G95" i="22"/>
  <c r="G142" i="22"/>
  <c r="G46" i="22"/>
  <c r="G45" i="22"/>
  <c r="G37" i="22"/>
  <c r="G32" i="22"/>
  <c r="G6" i="22"/>
  <c r="G229" i="22"/>
  <c r="G106" i="22"/>
  <c r="G22" i="22"/>
  <c r="G202" i="22"/>
  <c r="G201" i="22"/>
  <c r="G168" i="22"/>
  <c r="G274" i="22"/>
  <c r="G134" i="22"/>
  <c r="G108" i="22"/>
  <c r="G77" i="22"/>
  <c r="G55" i="22"/>
  <c r="G289" i="22"/>
  <c r="G182" i="22"/>
  <c r="G81" i="22"/>
  <c r="G298" i="22"/>
  <c r="G214" i="22"/>
  <c r="G135" i="22"/>
  <c r="G88" i="22"/>
  <c r="G262" i="22"/>
  <c r="G188" i="22"/>
  <c r="G160" i="22"/>
  <c r="G68" i="22"/>
  <c r="G110" i="22"/>
  <c r="G92" i="22"/>
  <c r="G93" i="22"/>
  <c r="G91" i="22"/>
  <c r="G63" i="22"/>
  <c r="G271" i="22"/>
  <c r="G129" i="22"/>
  <c r="G268" i="22"/>
  <c r="G270" i="22"/>
  <c r="G26" i="22"/>
  <c r="G9" i="22"/>
  <c r="G233" i="22"/>
  <c r="G269" i="22"/>
  <c r="G227" i="22"/>
  <c r="G223" i="22"/>
  <c r="G187" i="22"/>
  <c r="G28" i="22"/>
  <c r="G35" i="22"/>
  <c r="G51" i="22"/>
  <c r="G34" i="22"/>
  <c r="G231" i="22"/>
  <c r="G230" i="22"/>
  <c r="G186" i="22"/>
  <c r="G2" i="22"/>
  <c r="G59" i="22"/>
  <c r="G131" i="22"/>
  <c r="G127" i="22"/>
  <c r="G292" i="22"/>
  <c r="G72" i="22"/>
  <c r="G71" i="22"/>
  <c r="G265" i="22"/>
  <c r="G102" i="22"/>
  <c r="G207" i="22"/>
  <c r="G40" i="22"/>
  <c r="G212" i="22"/>
  <c r="G209" i="22"/>
  <c r="G206" i="22"/>
  <c r="G210" i="22"/>
  <c r="G208" i="22"/>
  <c r="G204" i="22"/>
  <c r="G211" i="22"/>
  <c r="G205" i="22"/>
  <c r="G90" i="22"/>
  <c r="G79" i="22"/>
  <c r="G31" i="22"/>
  <c r="G85" i="22"/>
  <c r="G196" i="22"/>
  <c r="G282" i="22"/>
  <c r="G286" i="22"/>
  <c r="G65" i="22"/>
  <c r="G66" i="22"/>
  <c r="G67" i="22"/>
  <c r="G64" i="22"/>
  <c r="G167" i="22"/>
  <c r="G56" i="22"/>
  <c r="G19" i="22"/>
  <c r="G217" i="22"/>
  <c r="G221" i="22"/>
  <c r="G109" i="22"/>
  <c r="G215" i="22"/>
  <c r="G290" i="22"/>
  <c r="G288" i="22"/>
  <c r="G8" i="22"/>
  <c r="G239" i="22"/>
  <c r="G281" i="22"/>
  <c r="G164" i="22"/>
  <c r="G13" i="22"/>
  <c r="G260" i="22"/>
  <c r="G60" i="22"/>
  <c r="G97" i="22"/>
  <c r="G61" i="22"/>
  <c r="K58" i="1" l="1"/>
  <c r="T57" i="1" l="1"/>
  <c r="T58" i="1" s="1"/>
  <c r="M58" i="1"/>
  <c r="Y3" i="1" l="1"/>
  <c r="AE7" i="1" l="1"/>
  <c r="AE35" i="1" s="1"/>
  <c r="AE8" i="1"/>
  <c r="AE36" i="1" s="1"/>
  <c r="U65" i="1"/>
  <c r="U66" i="1" s="1"/>
  <c r="U13" i="1"/>
  <c r="U14" i="1" s="1"/>
  <c r="U19" i="1"/>
  <c r="U20" i="1" s="1"/>
  <c r="U57" i="1"/>
  <c r="U58" i="1" s="1"/>
  <c r="M64" i="1"/>
  <c r="N48" i="1"/>
  <c r="N19" i="1"/>
  <c r="N12" i="1"/>
  <c r="N57" i="1"/>
  <c r="Q49" i="1"/>
  <c r="AE24" i="1" l="1"/>
  <c r="AE23" i="1"/>
  <c r="Y4" i="1"/>
  <c r="G18" i="1" l="1"/>
  <c r="H18" i="1" s="1"/>
  <c r="I18" i="1" s="1"/>
  <c r="AG36" i="1" l="1"/>
  <c r="AG38" i="1"/>
  <c r="AG35" i="1"/>
  <c r="AG3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A6703043</author>
  </authors>
  <commentList>
    <comment ref="G1" authorId="0" shapeId="0" xr:uid="{65902C7F-3D68-4286-961E-CF0C5C4F5C34}">
      <text>
        <r>
          <rPr>
            <b/>
            <sz val="9"/>
            <color indexed="81"/>
            <rFont val="Tahoma"/>
            <family val="2"/>
          </rPr>
          <t>A6703043:</t>
        </r>
        <r>
          <rPr>
            <sz val="9"/>
            <color indexed="81"/>
            <rFont val="Tahoma"/>
            <family val="2"/>
          </rPr>
          <t xml:space="preserve">
Ajout prod de Reichshoffen et Gundershoffen à Niederbronn</t>
        </r>
      </text>
    </comment>
    <comment ref="H1" authorId="0" shapeId="0" xr:uid="{2AB8E34B-288F-4E9A-9DF1-E2937DFF70E7}">
      <text>
        <r>
          <rPr>
            <b/>
            <sz val="9"/>
            <color indexed="81"/>
            <rFont val="Tahoma"/>
            <family val="2"/>
          </rPr>
          <t>A6703043:</t>
        </r>
        <r>
          <rPr>
            <sz val="9"/>
            <color indexed="81"/>
            <rFont val="Tahoma"/>
            <family val="2"/>
          </rPr>
          <t xml:space="preserve">
Faire rech V avec le fichier de suivi GEDEL de Fabien</t>
        </r>
      </text>
    </comment>
  </commentList>
</comments>
</file>

<file path=xl/sharedStrings.xml><?xml version="1.0" encoding="utf-8"?>
<sst xmlns="http://schemas.openxmlformats.org/spreadsheetml/2006/main" count="13655" uniqueCount="688">
  <si>
    <t>CHAUMONT</t>
  </si>
  <si>
    <t>REGION</t>
  </si>
  <si>
    <t>TERRITOIRE</t>
  </si>
  <si>
    <t>AGENCE</t>
  </si>
  <si>
    <t>BOURBONNE LES BAINS</t>
  </si>
  <si>
    <t>S45</t>
  </si>
  <si>
    <t>S46</t>
  </si>
  <si>
    <t>S47</t>
  </si>
  <si>
    <t>S48</t>
  </si>
  <si>
    <t>S49</t>
  </si>
  <si>
    <t>S50</t>
  </si>
  <si>
    <t>Obj 100%</t>
  </si>
  <si>
    <t>Obj 120%</t>
  </si>
  <si>
    <t>PAR ETP</t>
  </si>
  <si>
    <t>REGIONS</t>
  </si>
  <si>
    <t>TERRITOIRES</t>
  </si>
  <si>
    <t>AGENCES</t>
  </si>
  <si>
    <t>ETP Perf moyen annuel</t>
  </si>
  <si>
    <t>Taux PV  sais. (max 9%)</t>
  </si>
  <si>
    <t>Taux PV annuel (max 9%)</t>
  </si>
  <si>
    <t>Nb items &gt; 100% de l'objectif sais.</t>
  </si>
  <si>
    <t>Nb items &gt; 100% de l'objectif annuel</t>
  </si>
  <si>
    <t>Réal. / ETP</t>
  </si>
  <si>
    <t>Obj / ETP</t>
  </si>
  <si>
    <t>% Réal.</t>
  </si>
  <si>
    <t>Ecart / 120% de l'attendu</t>
  </si>
  <si>
    <t>Taux PV sais.</t>
  </si>
  <si>
    <t>Taux PV</t>
  </si>
  <si>
    <t>RàF pour 100%</t>
  </si>
  <si>
    <t>RàF pour 120%</t>
  </si>
  <si>
    <t>Engag. nets Conso</t>
  </si>
  <si>
    <t>VB Forf</t>
  </si>
  <si>
    <t>Taux trait. RPM</t>
  </si>
  <si>
    <t>info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</si>
  <si>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</si>
  <si>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</si>
  <si>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</si>
  <si>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</si>
  <si>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</si>
  <si>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</si>
  <si>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</si>
  <si>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</si>
  <si>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</si>
  <si>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</si>
  <si>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</si>
  <si>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</si>
  <si>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</si>
  <si>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</si>
  <si>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</si>
  <si>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</si>
  <si>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</si>
  <si>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</si>
  <si>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</si>
  <si>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TROYES 1ER MAI</t>
  </si>
  <si>
    <t>TROYES BROSSOLETTE</t>
  </si>
  <si>
    <t>TROYES CHARTREUX</t>
  </si>
  <si>
    <t>TROYES GAMBETTA</t>
  </si>
  <si>
    <t>TROYES ZOLA</t>
  </si>
  <si>
    <t>HAGUENAU</t>
  </si>
  <si>
    <t>BISCHWILLER</t>
  </si>
  <si>
    <t>BOUXWILLER</t>
  </si>
  <si>
    <t>BRUMATH</t>
  </si>
  <si>
    <t>HAGUENAU HOUBLON</t>
  </si>
  <si>
    <t>HAGUENAU MUSAU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</si>
  <si>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</si>
  <si>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</si>
  <si>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</si>
  <si>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</si>
  <si>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</si>
  <si>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</si>
  <si>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</si>
  <si>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</si>
  <si>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</si>
  <si>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</si>
  <si>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</si>
  <si>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</si>
  <si>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</si>
  <si>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</si>
  <si>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</si>
  <si>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</si>
  <si>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</si>
  <si>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</si>
  <si>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</si>
  <si>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</si>
  <si>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</si>
  <si>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</si>
  <si>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</si>
  <si>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</si>
  <si>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</si>
  <si>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</si>
  <si>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</si>
  <si>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</si>
  <si>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SELESTAT OUEST</t>
  </si>
  <si>
    <t>VILLE</t>
  </si>
  <si>
    <t>WASSELONNE</t>
  </si>
  <si>
    <t>STRASBOURG</t>
  </si>
  <si>
    <t>BISCHHEIM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</si>
  <si>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</si>
  <si>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</si>
  <si>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</si>
  <si>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</si>
  <si>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</si>
  <si>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</si>
  <si>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</si>
  <si>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</si>
  <si>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</si>
  <si>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</si>
  <si>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</si>
  <si>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</si>
  <si>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</si>
  <si>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</si>
  <si>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</si>
  <si>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</si>
  <si>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</si>
  <si>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</si>
  <si>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</si>
  <si>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COLMAR</t>
  </si>
  <si>
    <t>COLMAR MARAICHERS</t>
  </si>
  <si>
    <t>COLMAR REPUBLIQUE</t>
  </si>
  <si>
    <t>COLMAR SAINTE MARIE</t>
  </si>
  <si>
    <t>COLMAR SAINT JOSEPH</t>
  </si>
  <si>
    <t>COLMAR VAUBAN</t>
  </si>
  <si>
    <t>ENSISHEIM</t>
  </si>
  <si>
    <t>GUEBWILLER</t>
  </si>
  <si>
    <t>HORBOURG WIHR</t>
  </si>
  <si>
    <t>INGERSHEIM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</si>
  <si>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</si>
  <si>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</si>
  <si>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</si>
  <si>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</si>
  <si>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</si>
  <si>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</si>
  <si>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</si>
  <si>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WINTZENHEIM</t>
  </si>
  <si>
    <t>MULHOUSE</t>
  </si>
  <si>
    <t>ALTKIRCH</t>
  </si>
  <si>
    <t>CERNAY</t>
  </si>
  <si>
    <t>DANNEMARIE</t>
  </si>
  <si>
    <t>ILLZACH</t>
  </si>
  <si>
    <t>MASEVAUX</t>
  </si>
  <si>
    <t>MULHOUSE DORNACH</t>
  </si>
  <si>
    <t>MULHOUSE REUNION</t>
  </si>
  <si>
    <t>MULHOUSE ROOSEVELT</t>
  </si>
  <si>
    <t>PFASTATT</t>
  </si>
  <si>
    <t>RIEDISHEIM</t>
  </si>
  <si>
    <t>RIXHEIM</t>
  </si>
  <si>
    <t>SAINT LOUIS</t>
  </si>
  <si>
    <t>THANN</t>
  </si>
  <si>
    <t>WITTELSHEIM</t>
  </si>
  <si>
    <t>WITTENHEIM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</si>
  <si>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</si>
  <si>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</si>
  <si>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</si>
  <si>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</si>
  <si>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</si>
  <si>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</si>
  <si>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</si>
  <si>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</si>
  <si>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</si>
  <si>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</si>
  <si>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CHARLEVILLE MEZIERES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</si>
  <si>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</si>
  <si>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</si>
  <si>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</si>
  <si>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</si>
  <si>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</si>
  <si>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</si>
  <si>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</si>
  <si>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</si>
  <si>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</si>
  <si>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</si>
  <si>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</si>
  <si>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</si>
  <si>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VRIGNE AUX BOIS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</si>
  <si>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</si>
  <si>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</si>
  <si>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</si>
  <si>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</si>
  <si>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</si>
  <si>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</si>
  <si>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</si>
  <si>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</si>
  <si>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</si>
  <si>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</si>
  <si>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</si>
  <si>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</si>
  <si>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</si>
  <si>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</si>
  <si>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SAINTE ANNE</t>
  </si>
  <si>
    <t>REIMS SAINT MARCEAUX</t>
  </si>
  <si>
    <t>REIMS SAINT REMI</t>
  </si>
  <si>
    <t>REIMS SAINT THOMAS</t>
  </si>
  <si>
    <t>TINQUEUX</t>
  </si>
  <si>
    <t>NANCY</t>
  </si>
  <si>
    <t>BACCARAT</t>
  </si>
  <si>
    <t>BAYON</t>
  </si>
  <si>
    <t>BLAINVILLE</t>
  </si>
  <si>
    <t>BLAMONT</t>
  </si>
  <si>
    <t>DOMBASLE SUR MEURTHE</t>
  </si>
  <si>
    <t>ESSEY LES NANCY</t>
  </si>
  <si>
    <t>JARVILLE LA MALGRANGE</t>
  </si>
  <si>
    <t>LUNEVILLE CARNOT</t>
  </si>
  <si>
    <t>LUNEVILLE CHATEAU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</si>
  <si>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</si>
  <si>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</si>
  <si>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</si>
  <si>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</si>
  <si>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</si>
  <si>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</si>
  <si>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</si>
  <si>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</si>
  <si>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</si>
  <si>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BRIEY</t>
  </si>
  <si>
    <t>CHALIGNY NEUVES MAISONS</t>
  </si>
  <si>
    <t>CHAMPIGNEULLES</t>
  </si>
  <si>
    <t>DIEULOUARD</t>
  </si>
  <si>
    <t>FROUARD</t>
  </si>
  <si>
    <t>JARNY</t>
  </si>
  <si>
    <t>JOEUF</t>
  </si>
  <si>
    <t>LAXOU ARISTIDE BRIAND</t>
  </si>
  <si>
    <t>LAXOU SAPINIERE</t>
  </si>
  <si>
    <t>LUDRES</t>
  </si>
  <si>
    <t>NANCY PLATEAU DE HAYE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</si>
  <si>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</si>
  <si>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</si>
  <si>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</si>
  <si>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</si>
  <si>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</si>
  <si>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</si>
  <si>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</si>
  <si>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</si>
  <si>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</si>
  <si>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</si>
  <si>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</si>
  <si>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</si>
  <si>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</si>
  <si>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</si>
  <si>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</si>
  <si>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</si>
  <si>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</si>
  <si>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</si>
  <si>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</si>
  <si>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</si>
  <si>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</si>
  <si>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</si>
  <si>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</si>
  <si>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</si>
  <si>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</si>
  <si>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</si>
  <si>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</si>
  <si>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</si>
  <si>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</si>
  <si>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</si>
  <si>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</si>
  <si>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</si>
  <si>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</si>
  <si>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</si>
  <si>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</si>
  <si>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</si>
  <si>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</si>
  <si>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</si>
  <si>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</si>
  <si>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</si>
  <si>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</si>
  <si>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</si>
  <si>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</si>
  <si>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</si>
  <si>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</si>
  <si>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</si>
  <si>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</si>
  <si>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</si>
  <si>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</si>
  <si>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</si>
  <si>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</si>
  <si>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</si>
  <si>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</si>
  <si>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</si>
  <si>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GROSBLIEDERSTROFF</t>
  </si>
  <si>
    <t>HOMBOURG HAUT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</si>
  <si>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</si>
  <si>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</si>
  <si>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</si>
  <si>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</si>
  <si>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</si>
  <si>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</si>
  <si>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</si>
  <si>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</si>
  <si>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VALMONT</t>
  </si>
  <si>
    <t>AUDUN LE TICHE</t>
  </si>
  <si>
    <t>BOUSSE</t>
  </si>
  <si>
    <t>BOUZONVILLE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</si>
  <si>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</si>
  <si>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</si>
  <si>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</si>
  <si>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</si>
  <si>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</si>
  <si>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</si>
  <si>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</si>
  <si>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</si>
  <si>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</si>
  <si>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</si>
  <si>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</si>
  <si>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</si>
  <si>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</si>
  <si>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</si>
  <si>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THIONVILLE LA MILLIAIRE</t>
  </si>
  <si>
    <t>UCKANGE</t>
  </si>
  <si>
    <t>YUTZ</t>
  </si>
  <si>
    <t>VOSGES</t>
  </si>
  <si>
    <t>EPINAL</t>
  </si>
  <si>
    <t>CHANTRAINE</t>
  </si>
  <si>
    <t>CHARMES</t>
  </si>
  <si>
    <t>CHATENOIS VOSGES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</si>
  <si>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</si>
  <si>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</si>
  <si>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</si>
  <si>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</si>
  <si>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</si>
  <si>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</si>
  <si>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</si>
  <si>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</si>
  <si>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</si>
  <si>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</si>
  <si>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</si>
  <si>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</si>
  <si>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</si>
  <si>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</si>
  <si>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</si>
  <si>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</si>
  <si>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</si>
  <si>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</si>
  <si>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GRANGES AUMONTZEY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</si>
  <si>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</si>
  <si>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</si>
  <si>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</si>
  <si>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</si>
  <si>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</si>
  <si>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</si>
  <si>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</si>
  <si>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TOTAL AGENCES</t>
  </si>
  <si>
    <t>0 - 79%</t>
  </si>
  <si>
    <t>part invisible</t>
  </si>
  <si>
    <t>Jauge</t>
  </si>
  <si>
    <t>S0 RAF IARD 100%</t>
  </si>
  <si>
    <t>S0 RAF IARD 120%</t>
  </si>
  <si>
    <t>S0 RAF CONSO 100%</t>
  </si>
  <si>
    <t>S0 RAF CONSO 120%</t>
  </si>
  <si>
    <t>S45 RAF IARD 100%</t>
  </si>
  <si>
    <t>S45 RAF IARD 120%</t>
  </si>
  <si>
    <t>S45 RAF CONSO 100%</t>
  </si>
  <si>
    <t>S45 RAF CONSO 120%</t>
  </si>
  <si>
    <t>S46 RAF IARD 100%</t>
  </si>
  <si>
    <t>S46 RAF IARD 120%</t>
  </si>
  <si>
    <t>S46 RAF CONSO 100%</t>
  </si>
  <si>
    <t>S46 RAF CONSO 120%</t>
  </si>
  <si>
    <t>S47 RAF IARD 100%</t>
  </si>
  <si>
    <t>S47 RAF IARD 120%</t>
  </si>
  <si>
    <t>S47 RAF CONSO 100%</t>
  </si>
  <si>
    <t>S47 RAF CONSO 120%</t>
  </si>
  <si>
    <t>S48 RAF IARD 100%</t>
  </si>
  <si>
    <t>S48 RAF IARD 120%</t>
  </si>
  <si>
    <t>S48 RAF CONSO 100%</t>
  </si>
  <si>
    <t>S48 RAF CONSO 120%</t>
  </si>
  <si>
    <t>S49 RAF IARD 100%</t>
  </si>
  <si>
    <t>S49 RAF IARD 120%</t>
  </si>
  <si>
    <t>S49 RAF CONSO 100%</t>
  </si>
  <si>
    <t>S49 RAF CONSO 120%</t>
  </si>
  <si>
    <t>S50 RAF IARD 100%</t>
  </si>
  <si>
    <t>S50 RAF IARD 120%</t>
  </si>
  <si>
    <t>S50 RAF CONSO 100%</t>
  </si>
  <si>
    <t>S50 RAF CONSO 120%</t>
  </si>
  <si>
    <t>EDS</t>
  </si>
  <si>
    <t>ETP_SUIVI</t>
  </si>
  <si>
    <t>MOSELLE_EST</t>
  </si>
  <si>
    <t>MOSELLE_NORD</t>
  </si>
  <si>
    <t>SAINT_DIE</t>
  </si>
  <si>
    <t>AUBE_HAUTE_MARNE</t>
  </si>
  <si>
    <t>MON_AGENCE</t>
  </si>
  <si>
    <t>MON AGENCE</t>
  </si>
  <si>
    <t>MON_BANQUIER_EN_LIGNE</t>
  </si>
  <si>
    <t>BAS_RHIN</t>
  </si>
  <si>
    <t>HAUT_RHIN</t>
  </si>
  <si>
    <t>MARNE_ARDENNES</t>
  </si>
  <si>
    <t>CHALONS_EN_CHAMPAGNE</t>
  </si>
  <si>
    <t>CHARLEVILLE_MEZIERES</t>
  </si>
  <si>
    <t>MEURTHE_ET_MOSELLE_MEUSE</t>
  </si>
  <si>
    <t>PONT_A_MOUSSON</t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</si>
  <si>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>par ETP</t>
    </r>
    <r>
      <rPr>
        <b/>
        <sz val="11"/>
        <color theme="1"/>
        <rFont val="Calibri"/>
        <family val="2"/>
        <scheme val="minor"/>
      </rPr>
      <t xml:space="preserve"> pour atteindre l'objectif</t>
    </r>
  </si>
  <si>
    <t>Agence</t>
  </si>
  <si>
    <t>CHATENOIS</t>
  </si>
  <si>
    <t>Code EDS</t>
  </si>
  <si>
    <t>Nb semaines restantes :</t>
  </si>
  <si>
    <t>Semaine en cours :</t>
  </si>
  <si>
    <t>MULTIMEDIA</t>
  </si>
  <si>
    <t>CEGEE</t>
  </si>
  <si>
    <t>PDV</t>
  </si>
  <si>
    <t>SAINT _DIE</t>
  </si>
  <si>
    <t>AIX EN OTHE</t>
  </si>
  <si>
    <t>CHALINDREY</t>
  </si>
  <si>
    <t>DRUSENHEIM</t>
  </si>
  <si>
    <t>FERRETTE</t>
  </si>
  <si>
    <t>CHATEAUVILLAIN</t>
  </si>
  <si>
    <t>HERRLISHEIM</t>
  </si>
  <si>
    <t>VENDENHEIM</t>
  </si>
  <si>
    <t>BRUNSTATT</t>
  </si>
  <si>
    <t>SEPPOIS LE BAS</t>
  </si>
  <si>
    <t>SUIPPES</t>
  </si>
  <si>
    <t>DOCELLES</t>
  </si>
  <si>
    <t>WEITBRUCH</t>
  </si>
  <si>
    <t>ILLKIRCH NORD</t>
  </si>
  <si>
    <t>OSTWALD</t>
  </si>
  <si>
    <t>PULVERSHEIM</t>
  </si>
  <si>
    <t>SAINT MIHIEL</t>
  </si>
  <si>
    <t>KAYSERSBERG</t>
  </si>
  <si>
    <t>WINGEN SUR MODER</t>
  </si>
  <si>
    <t>STRASBOURG ESPLANADE</t>
  </si>
  <si>
    <t>REICHSHOFFEN</t>
  </si>
  <si>
    <t>PIENNES</t>
  </si>
  <si>
    <t>NOMEXY</t>
  </si>
  <si>
    <t>GUNDERSHOFFEN</t>
  </si>
  <si>
    <t>ESPACE MESANGE</t>
  </si>
  <si>
    <t>LAPOUTROIE</t>
  </si>
  <si>
    <t>HUNINGUE</t>
  </si>
  <si>
    <t>DIEMERINGEN</t>
  </si>
  <si>
    <t>STRASBOURG GARE</t>
  </si>
  <si>
    <t>SIERENTZ</t>
  </si>
  <si>
    <t>ECKBOLSHEIM</t>
  </si>
  <si>
    <t>STIRING WENDEL</t>
  </si>
  <si>
    <t>SOULTZMATT</t>
  </si>
  <si>
    <t>SAINT AMARIN</t>
  </si>
  <si>
    <t>VERZY</t>
  </si>
  <si>
    <t>MARMOUTIER</t>
  </si>
  <si>
    <t>LIEPVRE</t>
  </si>
  <si>
    <t>SOULTZ</t>
  </si>
  <si>
    <t>BETSCHDORF</t>
  </si>
  <si>
    <t>SELTZ</t>
  </si>
  <si>
    <t>LAUTERBOURG</t>
  </si>
  <si>
    <t>EXPERTS DIRECT</t>
  </si>
  <si>
    <t>Meilleure perf Conso</t>
  </si>
  <si>
    <t>Meilleure perf IARD</t>
  </si>
  <si>
    <t>Meilleure perf Banca</t>
  </si>
  <si>
    <t xml:space="preserve">S0 PROD IARD </t>
  </si>
  <si>
    <t xml:space="preserve">S0 PROD CONSO </t>
  </si>
  <si>
    <t xml:space="preserve">S45 PROD IARD </t>
  </si>
  <si>
    <t xml:space="preserve">S45 PROD CONSO </t>
  </si>
  <si>
    <t xml:space="preserve">S46 PROD IARD </t>
  </si>
  <si>
    <t xml:space="preserve">S46 PROD CONSO </t>
  </si>
  <si>
    <t xml:space="preserve">S47 PROD IARD </t>
  </si>
  <si>
    <t xml:space="preserve">S47 PROD CONSO </t>
  </si>
  <si>
    <t xml:space="preserve">S48 PROD IARD </t>
  </si>
  <si>
    <t xml:space="preserve">S48 PROD CONSO </t>
  </si>
  <si>
    <t xml:space="preserve">S49 PROD IARD </t>
  </si>
  <si>
    <t xml:space="preserve">S49 PROD CONSO </t>
  </si>
  <si>
    <t xml:space="preserve">S50 PROD IARD </t>
  </si>
  <si>
    <t xml:space="preserve">S50 PROD CONSO </t>
  </si>
  <si>
    <t>L'ETP utilisé pour calculer mon reste à faire et ma production sur les semaines 45 à 50 est trop éloigné de la réalité, comment le modifier ?</t>
  </si>
  <si>
    <t xml:space="preserve">         - la réalisation sur la semaine précédente</t>
  </si>
  <si>
    <t xml:space="preserve">Pour piloter vos objectifs Part Variable en quotidien : </t>
  </si>
  <si>
    <t>Suivi Quotidien Part Variable sur Objectifs</t>
  </si>
  <si>
    <t>Il vous suffit d'envoyer un email à la boîte CEGEE-B-CRM-DATA en précisant l'ETP le plus proche de votre situation sur cette période.</t>
  </si>
  <si>
    <t>Mon reste à faire ne correspond pas au reste à faire de la semaine précédente moins ma production de la semaine, comment est-ce possible ?</t>
  </si>
  <si>
    <t>Le reste à faire s'adapte au fil de l'eau à 2 informations : l'objectif annuel, qui dépend de l'ETP moyen annuel, et la réalisation sur la semaine précédente.</t>
  </si>
  <si>
    <t>Lorsque les ETP d'octobre seront intégrés à l'ETP moyen annuel, autour du 20/11, l'objectif annuel va s'ajuster. Le reste à faire sera donc recalculé selon l'objectif annuel.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</si>
  <si>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l'objectif de 100% ou 120% </t>
    </r>
    <r>
      <rPr>
        <sz val="11"/>
        <color rgb="FF000000"/>
        <rFont val="Calibri"/>
        <family val="2"/>
        <scheme val="minor"/>
      </rPr>
      <t xml:space="preserve">:  il s'agit d'une </t>
    </r>
    <r>
      <rPr>
        <b/>
        <sz val="11"/>
        <color rgb="FF000000"/>
        <rFont val="Calibri"/>
        <family val="2"/>
        <scheme val="minor"/>
      </rPr>
      <t xml:space="preserve">estimation </t>
    </r>
    <r>
      <rPr>
        <sz val="11"/>
        <color rgb="FF000000"/>
        <rFont val="Calibri"/>
        <family val="2"/>
        <scheme val="minor"/>
      </rPr>
      <t xml:space="preserve">du reste à faire pour atteindre l'objectif </t>
    </r>
  </si>
  <si>
    <t xml:space="preserve">    à fin septembre</t>
  </si>
  <si>
    <t xml:space="preserve">    annuel. Ce dernier s'adapte en fonction de : </t>
  </si>
  <si>
    <t xml:space="preserve">         - la mise à jour mensuelle de l'objectif en fonction de l'ETP annuel moyen (ETP d'octobre disponible autour du 20/11)</t>
  </si>
  <si>
    <t>A modifier manuellement</t>
  </si>
  <si>
    <t>MEILLEURE PERFORMANCE HEBDO EN 2021 :</t>
  </si>
  <si>
    <t>% SAIS.</t>
  </si>
  <si>
    <t>REAL DEPUIS LE 12/10</t>
  </si>
  <si>
    <t>REAL DEPUIS LE 01/09</t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</si>
  <si>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 xml:space="preserve">par ETP </t>
    </r>
    <r>
      <rPr>
        <b/>
        <sz val="11"/>
        <color theme="1"/>
        <rFont val="Calibri"/>
        <family val="2"/>
        <scheme val="minor"/>
      </rPr>
      <t>pour atteindre l'objectif</t>
    </r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</si>
  <si>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 xml:space="preserve">par ETP </t>
    </r>
    <r>
      <rPr>
        <b/>
        <sz val="11"/>
        <color theme="1"/>
        <rFont val="Calibri"/>
        <family val="2"/>
        <scheme val="minor"/>
      </rPr>
      <t>pour atteindre l'obj (K€)</t>
    </r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</si>
  <si>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>par ETP</t>
    </r>
    <r>
      <rPr>
        <b/>
        <sz val="11"/>
        <color theme="1"/>
        <rFont val="Calibri"/>
        <family val="2"/>
        <scheme val="minor"/>
      </rPr>
      <t xml:space="preserve"> pour atteindre l'obj (K€)</t>
    </r>
  </si>
  <si>
    <t>%</t>
  </si>
  <si>
    <t>RESTE A FAIRE</t>
  </si>
  <si>
    <t>LAXOU BOUFFLERS</t>
  </si>
  <si>
    <t>AUTO 5</t>
  </si>
  <si>
    <t>PREVOYANCE</t>
  </si>
  <si>
    <t>PERI</t>
  </si>
  <si>
    <t>/</t>
  </si>
  <si>
    <t>EXPERTS ONLINE</t>
  </si>
  <si>
    <t>Direction Régionale</t>
  </si>
  <si>
    <t>Direction Territoriale</t>
  </si>
  <si>
    <t>EDS PDV</t>
  </si>
  <si>
    <t>REALISATION EN MONTANT</t>
  </si>
  <si>
    <t>SAINT-LOUIS</t>
  </si>
  <si>
    <t>RECH V REALISATION EN MONTANT</t>
  </si>
  <si>
    <t xml:space="preserve">REAL DEPUIS LE 01/09 </t>
  </si>
  <si>
    <t>Satisfaction - TS- I Facilité à Joindre</t>
  </si>
  <si>
    <t>Ventes brutes Forfaits hors Transformations depuis le 01/01</t>
  </si>
  <si>
    <t>VB Epargne</t>
  </si>
  <si>
    <t>CA Assurance Vie (en K€)</t>
  </si>
  <si>
    <t>Engagements nets Crédit Conso depuis le 01/01 (en K€)</t>
  </si>
  <si>
    <t>IARD &amp; Prévoyance</t>
  </si>
  <si>
    <t>Evolution nette Top CC</t>
  </si>
  <si>
    <t>RPM</t>
  </si>
  <si>
    <t>Données arrêtées au 30/09/21 - Tx PV max : 2%</t>
  </si>
  <si>
    <t>Au 24/10/21  -  Saisonnalité attendue : 89,2%  -  Tx PV max : 0,75%</t>
  </si>
  <si>
    <t>Données arrêtées à fin 09/2021 -  Tx PV max : 0,25%</t>
  </si>
  <si>
    <t>Tendance 20 dern. rép. au 02/11</t>
  </si>
  <si>
    <t>TS-I moyenne mens.</t>
  </si>
  <si>
    <t>Obj.</t>
  </si>
  <si>
    <t>VB Epargne Pondérées</t>
  </si>
  <si>
    <t>Chiffre d'Affaires</t>
  </si>
  <si>
    <t>VB Iard Prev Pondérées</t>
  </si>
  <si>
    <t>Evol. CC Verts</t>
  </si>
  <si>
    <t>Taux trait. Risques Maj.</t>
  </si>
  <si>
    <t>Taux pondéré</t>
  </si>
  <si>
    <t>Obj</t>
  </si>
  <si>
    <t>Au 09/21</t>
  </si>
  <si>
    <t>70%</t>
  </si>
  <si>
    <t>36</t>
  </si>
  <si>
    <t>200</t>
  </si>
  <si>
    <t>720</t>
  </si>
  <si>
    <t>573</t>
  </si>
  <si>
    <t>65</t>
  </si>
  <si>
    <t>78</t>
  </si>
  <si>
    <t>90%</t>
  </si>
  <si>
    <t>aiguille IARD</t>
  </si>
  <si>
    <t>largeur</t>
  </si>
  <si>
    <t>aiguille CONSO</t>
  </si>
  <si>
    <t>aiguille BANCA</t>
  </si>
  <si>
    <t>REAL DEPUIS LE 01/11</t>
  </si>
  <si>
    <t>ATTENDU : 0,5 VB / ETP / SEMAINE 
DU 1ER SEPTEMBRE AU 18 DECEMBRE</t>
  </si>
  <si>
    <t>ATTENDU : 0,5 VB / ETP / SEMAINE 
DU 12 OCTOBRE AU 18 DECEMBRE</t>
  </si>
  <si>
    <t>ATTENDU : 1,5 VB / ETP 
DU 1ER SEPTEMBRE AU 18 DECEMBRE</t>
  </si>
  <si>
    <t>aiguille ASS VIE</t>
  </si>
  <si>
    <t>MEILLEURE PERFORMANCE HEBDO EN 2021:</t>
  </si>
  <si>
    <t>OBJECTIF GEDEL</t>
  </si>
  <si>
    <t>GRAND EST EUROPE</t>
  </si>
  <si>
    <t>Contingent (en K€)</t>
  </si>
  <si>
    <t>DIRECTION REGIONAL AUBE HAUTE MARNE</t>
  </si>
  <si>
    <t>DIRECTION REGIONAL BAS RHIN</t>
  </si>
  <si>
    <t>DIRECTION REGIONAL HAUT RHIN</t>
  </si>
  <si>
    <t>DIRECTION REGIONAL MARNE ARDENNES</t>
  </si>
  <si>
    <t>DIRECTION REGIONAL MEURTHE ET MOSELLE MEUSE</t>
  </si>
  <si>
    <t>DIRECTION REGIONAL MOSELLE</t>
  </si>
  <si>
    <t>DIRECTION REGIONAL VOSGES</t>
  </si>
  <si>
    <t>ETP</t>
  </si>
  <si>
    <t>OBJ PARTS SOCIALES</t>
  </si>
  <si>
    <t>QUOTE PART</t>
  </si>
  <si>
    <t>DU 1ER NOVEMBRE AU 31 DECEMBRE</t>
  </si>
  <si>
    <t>ATTENDU</t>
  </si>
  <si>
    <t>OBJ PARTS SOCIALES K€</t>
  </si>
  <si>
    <t xml:space="preserve">S0 PROD BANCA </t>
  </si>
  <si>
    <t>S0 RAF BANCA 100%</t>
  </si>
  <si>
    <t>S0 RAF BANCA 120%</t>
  </si>
  <si>
    <t xml:space="preserve">S45 PROD BANCA </t>
  </si>
  <si>
    <t>S45 RAF BANCA 100%</t>
  </si>
  <si>
    <t>S45 RAF BANCA 120%</t>
  </si>
  <si>
    <t xml:space="preserve">S46 PROD BANCA </t>
  </si>
  <si>
    <t>S46 RAF BANCA 100%</t>
  </si>
  <si>
    <t>S46 RAF BANCA 120%</t>
  </si>
  <si>
    <t xml:space="preserve">S47 PROD BANCA </t>
  </si>
  <si>
    <t>S47 RAF BANCA 100%</t>
  </si>
  <si>
    <t>S47 RAF BANCA 120%</t>
  </si>
  <si>
    <t xml:space="preserve">S48 PROD BANCA </t>
  </si>
  <si>
    <t>S48 RAF BANCA 100%</t>
  </si>
  <si>
    <t>S48 RAF BANCA 120%</t>
  </si>
  <si>
    <t xml:space="preserve">S49 PROD BANCA </t>
  </si>
  <si>
    <t>S49 RAF BANCA 100%</t>
  </si>
  <si>
    <t>S49 RAF BANA 120%</t>
  </si>
  <si>
    <t xml:space="preserve">S50 PROD BANCA </t>
  </si>
  <si>
    <t>S50 RAF BANCA 100%</t>
  </si>
  <si>
    <t>S50 RAF BANCA 120%</t>
  </si>
  <si>
    <t xml:space="preserve">S0 PROD ASS VIE </t>
  </si>
  <si>
    <t>S0 RAF ASS VIE 100%</t>
  </si>
  <si>
    <t>S0 RAF ASS VIE 120%</t>
  </si>
  <si>
    <t xml:space="preserve">S45 PROD ASS VIE </t>
  </si>
  <si>
    <t>S45 RAF ASS VIE 100%</t>
  </si>
  <si>
    <t>S45 RAF ASS VIE 120%</t>
  </si>
  <si>
    <t xml:space="preserve">S46 PROD ASS VIE </t>
  </si>
  <si>
    <t>S46 RAF ASS VIE 100%</t>
  </si>
  <si>
    <t>S46 RAF ASS VIE 120%</t>
  </si>
  <si>
    <t xml:space="preserve">S47 PROD ASS VIE </t>
  </si>
  <si>
    <t>S47 RAF ASS VIE 100%</t>
  </si>
  <si>
    <t>S47 RAF ASS VIE 120%</t>
  </si>
  <si>
    <t xml:space="preserve">S48 PROD ASS VIE </t>
  </si>
  <si>
    <t>S48 RAF ASS VIE 100%</t>
  </si>
  <si>
    <t>S48 RAF ASS VIE 120%</t>
  </si>
  <si>
    <t xml:space="preserve">S49 PROD ASS VIE </t>
  </si>
  <si>
    <t>S49 RAF ASS VIE 100%</t>
  </si>
  <si>
    <t>S49 RAF ASS VIE 120%</t>
  </si>
  <si>
    <t xml:space="preserve">S50 PROD ASS VIE </t>
  </si>
  <si>
    <t>S50 RAF ASS VIE 100%</t>
  </si>
  <si>
    <t>S50 RAF ASS VIE 120%</t>
  </si>
  <si>
    <t>NUMR_AGENCE</t>
  </si>
  <si>
    <t>MONTANTS PARTS SOCIALES</t>
  </si>
  <si>
    <t>BANQUE_DIGITALE</t>
  </si>
  <si>
    <t>EXPERTS_DIRECT</t>
  </si>
  <si>
    <t>EXPERTS_ONLINE</t>
  </si>
  <si>
    <t>ENTITE</t>
  </si>
  <si>
    <t>OBJ GEDEL</t>
  </si>
  <si>
    <t>VB IARD</t>
  </si>
  <si>
    <t>OBJ TOTAL</t>
  </si>
  <si>
    <t>VB BANCA</t>
  </si>
  <si>
    <t>CA ASS VIE</t>
  </si>
  <si>
    <t>PROD</t>
  </si>
  <si>
    <t>IARD PREVOYANCE</t>
  </si>
  <si>
    <t>BANCA</t>
  </si>
  <si>
    <t>CONSO</t>
  </si>
  <si>
    <t>ASS VIE</t>
  </si>
  <si>
    <t>RAF 100%</t>
  </si>
  <si>
    <t>RAF 120%</t>
  </si>
  <si>
    <t>EDS_AGENCE</t>
  </si>
  <si>
    <t>Mon Agence</t>
  </si>
  <si>
    <t>Mon banquier en ligne</t>
  </si>
  <si>
    <t>ETP_MOY_ANNUEL</t>
  </si>
  <si>
    <t>NB_CARTES</t>
  </si>
  <si>
    <t>NB_HDG</t>
  </si>
  <si>
    <t>NB_DD</t>
  </si>
  <si>
    <t>TAUX HDG</t>
  </si>
  <si>
    <t>TAUX DD</t>
  </si>
  <si>
    <t>CALCUL_HDG</t>
  </si>
  <si>
    <t>CALCUL_DD</t>
  </si>
  <si>
    <t>DECILE HDG</t>
  </si>
  <si>
    <t>DECILE DD</t>
  </si>
  <si>
    <t>Au 06/11/21  -  Saisonnalité attendue : 93,5%   -  Tx PV max : 1%</t>
  </si>
  <si>
    <t>Au 05/11/21  -  Saisonnalité attendue : 93,5%   -  Tx PV max : 1%</t>
  </si>
  <si>
    <t>Au 05/11/21  -  Saisonnalité attendue : 93,3%   -  Tx PV max : 1,5%</t>
  </si>
  <si>
    <t>Au 06/11/21  -  Saisonnalité attendue : 93,5%   -  Tx PV max : 1,5%</t>
  </si>
  <si>
    <t>Le rôle de la fiche Agence "Vers la Part Variable 2021" est de vous aider à piloter les principaux items de la Part Variable 2021 sur les 2 derniers mois de l'année. Les indicateurs vous permettent d'avoir une vision hebdomadaire et par ETP des performances à réaliser pour atteindre vos objectifs.</t>
  </si>
  <si>
    <t>Ce suivi n'a pas vocation à figer vos résultats et les taux de Part Variable, ces derniers le seront lors de la réalisation des arrêtés définitifs début 2022.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</si>
  <si>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Taux d'atteinte de l'objectif </t>
    </r>
    <r>
      <rPr>
        <sz val="11"/>
        <color rgb="FF000000"/>
        <rFont val="Calibri"/>
        <family val="2"/>
        <scheme val="minor"/>
      </rPr>
      <t>: réalisation cumulée à fin de semaine précédente / objectif annuel 2021</t>
    </r>
  </si>
  <si>
    <t>LEXIQUE FICHE AGENCE "VERS LA PV 2021"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</si>
  <si>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Meilleure performance hebdo </t>
    </r>
    <r>
      <rPr>
        <sz val="11"/>
        <color rgb="FF000000"/>
        <rFont val="Calibri"/>
        <family val="2"/>
        <scheme val="minor"/>
      </rPr>
      <t>:  meilleure production hebdomadaire en 2021 (avant S44) rapportée à l'ETP moyen annuel</t>
    </r>
  </si>
  <si>
    <t>OBJ ASS VIE</t>
  </si>
  <si>
    <r>
      <rPr>
        <b/>
        <sz val="11"/>
        <color rgb="FFC00000"/>
        <rFont val="Calibri"/>
        <family val="2"/>
        <scheme val="minor"/>
      </rPr>
      <t>●</t>
    </r>
    <r>
      <rPr>
        <b/>
        <sz val="11"/>
        <color rgb="FF000000"/>
        <rFont val="Calibri"/>
        <family val="2"/>
        <scheme val="minor"/>
      </rPr>
      <t xml:space="preserve"> 1er décile AGENCE CEGEE : </t>
    </r>
    <r>
      <rPr>
        <sz val="11"/>
        <color rgb="FF000000"/>
        <rFont val="Calibri"/>
        <family val="2"/>
        <scheme val="minor"/>
      </rPr>
      <t>il s'agit du premier décile toutes agence de la CEGEE confondues.</t>
    </r>
  </si>
  <si>
    <t>Il faut lire : 10% des agences de la CEGEE ont un taux supérieur à X%.</t>
  </si>
  <si>
    <r>
      <rPr>
        <b/>
        <sz val="11"/>
        <color rgb="FFC00000"/>
        <rFont val="Calibri"/>
        <family val="2"/>
        <scheme val="minor"/>
      </rPr>
      <t>●</t>
    </r>
    <r>
      <rPr>
        <b/>
        <sz val="11"/>
        <color rgb="FF000000"/>
        <rFont val="Calibri"/>
        <family val="2"/>
        <scheme val="minor"/>
      </rPr>
      <t xml:space="preserve"> ETP utilisé dans le calcul du reste à faire et de la production des semaines 45 à 50 : </t>
    </r>
    <r>
      <rPr>
        <sz val="11"/>
        <color rgb="FF000000"/>
        <rFont val="Calibri"/>
        <family val="2"/>
        <scheme val="minor"/>
      </rPr>
      <t>il s'agit de l'ETP PERFORMANCE</t>
    </r>
    <r>
      <rPr>
        <b/>
        <sz val="11"/>
        <color rgb="FF000000"/>
        <rFont val="Calibri"/>
        <family val="2"/>
        <scheme val="minor"/>
      </rPr>
      <t xml:space="preserve"> MOYEN</t>
    </r>
  </si>
  <si>
    <t>IARD_PREV</t>
  </si>
  <si>
    <t>FORFAITS</t>
  </si>
  <si>
    <t>Meilleure perf Ass vie</t>
  </si>
  <si>
    <t>MEILLEURES PERF 2021 AGENCES</t>
  </si>
  <si>
    <t>MEILLEURES PERF 2021 TERRI REGI</t>
  </si>
  <si>
    <t>DU 1ER SEPTEMBRE AU 18 DECEMBRE</t>
  </si>
  <si>
    <t>RECHERCHEV(E2;'[11 08 _ Suivi des contingents GEDEL et Ambition Durable 4.xlsx]SUIVI AMBIT_DURBL GEDEL PDV'!$F:$J;5;FAUX)</t>
  </si>
  <si>
    <t>0</t>
  </si>
  <si>
    <t>BANQUE DU DIRIGEANT</t>
  </si>
  <si>
    <t>Au 15/11/21  -  Saisonnalité attendue : 95,2%   -  Tx PV max : 1%</t>
  </si>
  <si>
    <t>Au 13/11/21  -  Saisonnalité attendue : 95,2%   -  Tx PV max : 1%</t>
  </si>
  <si>
    <t>Au 13/11/21  -  Saisonnalité attendue : 95,2%   -  Tx PV max : 1,5%</t>
  </si>
  <si>
    <t>Au 14/11/21  -  Saisonnalité attendue : 95,2%   -  Tx PV max : 1,5%</t>
  </si>
  <si>
    <t>Au 14/11/21  -  Saisonnalité attendue : 95,2%  -  Tx PV max : 0,75%</t>
  </si>
  <si>
    <t>Tendance 20 dern. rép. au 15/11</t>
  </si>
  <si>
    <t>Elle sera mise à jour chaque mardi matin pour vous offrir la vision la plus complète de la production de la semaine précédente et du reste à faire.</t>
  </si>
  <si>
    <t>CB_HDG</t>
  </si>
  <si>
    <t>CB_DD</t>
  </si>
  <si>
    <t>R à F Entité :</t>
  </si>
  <si>
    <t>R à F entité</t>
  </si>
  <si>
    <t>conso</t>
  </si>
  <si>
    <t>banca</t>
  </si>
  <si>
    <t>iard</t>
  </si>
  <si>
    <t>ass vie</t>
  </si>
  <si>
    <t>RàF total</t>
  </si>
  <si>
    <t>RàF hebdo</t>
  </si>
  <si>
    <t>INSTITUTIONNEL ALSACE SUD</t>
  </si>
  <si>
    <t>Données arrêtées au 31/10/21 - Tx PV max : 2%</t>
  </si>
  <si>
    <t>Au 20/11/21  -  Saisonnalité attendue : 97,4%   -  Tx PV max : 1%</t>
  </si>
  <si>
    <t>Au 20/11/21  -  Saisonnalité attendue : 97,4%   -  Tx PV max : 1,5%</t>
  </si>
  <si>
    <t>Au 21/11/21  -  Saisonnalité attendue : 97,4%  -  Tx PV max : 0,75%</t>
  </si>
  <si>
    <t>Au 22/11/21  -  Saisonnalité attendue : 97,4%   -  Tx PV max : 1%</t>
  </si>
  <si>
    <t>Au 21/11/21  -  Saisonnalité attendue : 97,4%   -  Tx PV max : 1,5%</t>
  </si>
  <si>
    <t>Tendance 20 dern. rép. au 22/11</t>
  </si>
  <si>
    <t>S-1</t>
  </si>
  <si>
    <t>Au 29/11/21  -  Saisonnalité attendue : 99,5%   -  Tx PV max : 1%</t>
  </si>
  <si>
    <t>Au 27/11/21  -  Saisonnalité attendue : 99,5%   -  Tx PV max : 1%</t>
  </si>
  <si>
    <t>Au 27/11/21  -  Saisonnalité attendue : 99,5%   -  Tx PV max : 1,5%</t>
  </si>
  <si>
    <t>Au 28/11/21  -  Saisonnalité attendue : 99,5%   -  Tx PV max : 1,5%</t>
  </si>
  <si>
    <t>Au 28/11/21  -  Saisonnalité attendue : 99,5%  -  Tx PV max : 0,75%</t>
  </si>
  <si>
    <t>Tendance 20 dern. rép. au 29/11</t>
  </si>
  <si>
    <t>80% - 90%</t>
  </si>
  <si>
    <t>91% - 150%</t>
  </si>
  <si>
    <t>Données arrêtées à fin 10/2021 -  Tx PV max : 0,25%</t>
  </si>
  <si>
    <t>Tendance 20 dern. rép. au 06/12</t>
  </si>
  <si>
    <t>Ecart / 150% de l'attendu</t>
  </si>
  <si>
    <t>RàF pour 90%</t>
  </si>
  <si>
    <t>RàF pour 150%</t>
  </si>
  <si>
    <t>Obj 150%</t>
  </si>
  <si>
    <t>80% - 100%</t>
  </si>
  <si>
    <t>101% - 120%</t>
  </si>
  <si>
    <t>Au 06/12/21  -  Saisonnalité attendue : 100%   -  Tx PV max : 1%</t>
  </si>
  <si>
    <t>Au 05/12/21  -  Saisonnalité attendue : 100%   -  Tx PV max : 1%</t>
  </si>
  <si>
    <t>Au 04/12/21  -  Saisonnalité attendue : 100%   -  Tx PV max : 1,5%</t>
  </si>
  <si>
    <t>Au 05/12/21  -  Saisonnalité attendue : 100%   -  Tx PV max : 3%</t>
  </si>
  <si>
    <t>Au 05/12/21  -  Saisonnalité attendue : 100%  -  Tx PV max : 0,75%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</si>
</sst>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64" formatCode="#\ ##0.#;\-#\ ##0.#;0"/>
    <numFmt numFmtId="165" formatCode="#,##0.###%"/>
    <numFmt numFmtId="166" formatCode="0;\-0;\ "/>
    <numFmt numFmtId="167" formatCode="#,##0.#%"/>
    <numFmt numFmtId="168" formatCode="#,##0;\-#,##0;\ "/>
    <numFmt numFmtId="169" formatCode="#\ ##0;\ ;\ "/>
    <numFmt numFmtId="170" formatCode="#,##0.0"/>
    <numFmt numFmtId="171" formatCode="#,##0.####%"/>
    <numFmt numFmtId="172" formatCode="#,##0%"/>
    <numFmt numFmtId="173" formatCode="0.0"/>
    <numFmt numFmtId="174" formatCode="#,##0\ &quot;€&quot;"/>
    <numFmt numFmtId="175" formatCode="######;\-######;0"/>
    <numFmt numFmtId="176" formatCode="###,###;\-###,###;0"/>
    <numFmt numFmtId="177" formatCode="#,##0.00;\-#,##0.00;0"/>
    <numFmt numFmtId="178" formatCode="0.0%"/>
    <numFmt numFmtId="179" formatCode="#,##0.00\ &quot;€&quot;"/>
  </numFmts>
  <fonts count="6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FFFFFF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/>
      <name val="Calibri"/>
      <family val="2"/>
      <scheme val="minor"/>
    </font>
    <font>
      <sz val="9"/>
      <color theme="1"/>
      <name val="Arial"/>
      <family val="2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sz val="9"/>
      <color rgb="FF333333"/>
      <name val="Arial"/>
      <family val="2"/>
    </font>
    <font>
      <b/>
      <sz val="9"/>
      <color rgb="FFFFFFFF"/>
      <name val="Arial"/>
      <family val="2"/>
    </font>
    <font>
      <b/>
      <sz val="9"/>
      <color rgb="FFFBD2D2"/>
      <name val="Arial"/>
      <family val="2"/>
    </font>
    <font>
      <b/>
      <sz val="9"/>
      <color rgb="FFFFCC99"/>
      <name val="Arial"/>
      <family val="2"/>
    </font>
    <font>
      <b/>
      <sz val="9"/>
      <color rgb="FFCCFFFF"/>
      <name val="Arial"/>
      <family val="2"/>
    </font>
    <font>
      <b/>
      <sz val="9"/>
      <color rgb="FF99CCFF"/>
      <name val="Arial"/>
      <family val="2"/>
    </font>
    <font>
      <b/>
      <sz val="9"/>
      <color rgb="FFFFFFCE"/>
      <name val="Arial"/>
      <family val="2"/>
    </font>
    <font>
      <b/>
      <sz val="9"/>
      <color rgb="FFCEFFCE"/>
      <name val="Arial"/>
      <family val="2"/>
    </font>
    <font>
      <b/>
      <sz val="9"/>
      <color rgb="FFE2CFF5"/>
      <name val="Arial"/>
      <family val="2"/>
    </font>
    <font>
      <b/>
      <u/>
      <sz val="7"/>
      <color rgb="FF0000FF"/>
      <name val="Arial"/>
      <family val="2"/>
    </font>
    <font>
      <sz val="9"/>
      <color rgb="FF000000"/>
      <name val="Arial"/>
      <family val="2"/>
    </font>
    <font>
      <b/>
      <sz val="9"/>
      <color rgb="FF333333"/>
      <name val="Arial"/>
      <family val="2"/>
    </font>
    <font>
      <sz val="6"/>
      <color rgb="FF00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Arial"/>
      <family val="2"/>
    </font>
    <font>
      <b/>
      <sz val="9"/>
      <color rgb="FFFF0000"/>
      <name val="Arial"/>
      <family val="2"/>
    </font>
    <font>
      <sz val="9"/>
      <color rgb="FF333333"/>
      <name val="Arial"/>
    </font>
    <font>
      <b/>
      <sz val="9"/>
      <color rgb="FFFFFFFF"/>
      <name val="Arial"/>
    </font>
    <font>
      <b/>
      <sz val="9"/>
      <color rgb="FFFBD2D2"/>
      <name val="Arial"/>
    </font>
    <font>
      <b/>
      <sz val="9"/>
      <color rgb="FFFFCC99"/>
      <name val="Arial"/>
    </font>
    <font>
      <b/>
      <sz val="9"/>
      <color rgb="FFCCFFFF"/>
      <name val="Arial"/>
    </font>
    <font>
      <b/>
      <sz val="9"/>
      <color rgb="FF99CCFF"/>
      <name val="Arial"/>
    </font>
    <font>
      <b/>
      <sz val="9"/>
      <color rgb="FFFFFFCE"/>
      <name val="Arial"/>
    </font>
    <font>
      <b/>
      <sz val="9"/>
      <color rgb="FFCEFFCE"/>
      <name val="Arial"/>
    </font>
    <font>
      <b/>
      <sz val="9"/>
      <color rgb="FFE2CFF5"/>
      <name val="Arial"/>
    </font>
    <font>
      <b/>
      <u/>
      <sz val="7"/>
      <color rgb="FF0000FF"/>
      <name val="Arial"/>
    </font>
    <font>
      <sz val="9"/>
      <color rgb="FF000000"/>
      <name val="Arial"/>
    </font>
    <font>
      <b/>
      <sz val="9"/>
      <color rgb="FF333333"/>
      <name val="Arial"/>
    </font>
    <font>
      <sz val="6"/>
      <color rgb="FF000000"/>
      <name val="Arial"/>
    </font>
  </fonts>
  <fills count="29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DFDFDF"/>
        <bgColor rgb="FFFFFFFF"/>
      </patternFill>
    </fill>
    <fill>
      <patternFill patternType="solid">
        <fgColor rgb="FFFBE0E0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theme="8" tint="-0.249977111117893"/>
        <bgColor rgb="FFFFFFFF"/>
      </patternFill>
    </fill>
    <fill>
      <patternFill patternType="solid">
        <fgColor theme="9" tint="-0.249977111117893"/>
        <bgColor rgb="FFFFFFFF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7F7F7"/>
        <bgColor rgb="FFFFFFFF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DDDDD"/>
        <bgColor rgb="FFFFFFFF"/>
      </patternFill>
    </fill>
    <fill>
      <patternFill patternType="solid">
        <fgColor rgb="FFD9D9D9"/>
        <bgColor indexed="64"/>
      </patternFill>
    </fill>
    <fill>
      <patternFill patternType="solid">
        <fgColor rgb="FF7030A0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/>
      <diagonal/>
    </border>
    <border>
      <left style="hair">
        <color theme="0" tint="-0.249977111117893"/>
      </left>
      <right/>
      <top style="hair">
        <color theme="0" tint="-0.249977111117893"/>
      </top>
      <bottom/>
      <diagonal/>
    </border>
    <border>
      <left/>
      <right/>
      <top style="hair">
        <color theme="0" tint="-0.249977111117893"/>
      </top>
      <bottom/>
      <diagonal/>
    </border>
    <border>
      <left/>
      <right style="hair">
        <color theme="0" tint="-0.249977111117893"/>
      </right>
      <top style="hair">
        <color theme="0" tint="-0.249977111117893"/>
      </top>
      <bottom/>
      <diagonal/>
    </border>
    <border>
      <left style="hair">
        <color theme="0" tint="-0.249977111117893"/>
      </left>
      <right/>
      <top/>
      <bottom/>
      <diagonal/>
    </border>
    <border>
      <left/>
      <right style="hair">
        <color theme="0" tint="-0.249977111117893"/>
      </right>
      <top/>
      <bottom/>
      <diagonal/>
    </border>
    <border>
      <left style="hair">
        <color theme="0" tint="-0.249977111117893"/>
      </left>
      <right/>
      <top/>
      <bottom style="hair">
        <color theme="0" tint="-0.249977111117893"/>
      </bottom>
      <diagonal/>
    </border>
    <border>
      <left/>
      <right/>
      <top/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hair">
        <color theme="0" tint="-0.249977111117893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/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slantDashDot">
        <color rgb="FFFF0000"/>
      </left>
      <right/>
      <top style="slantDashDot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slantDashDot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slantDashDot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slantDashDot">
        <color rgb="FFFF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theme="2" tint="-0.249977111117893"/>
      </left>
      <right/>
      <top/>
      <bottom/>
      <diagonal/>
    </border>
    <border>
      <left/>
      <right style="hair">
        <color theme="2" tint="-0.249977111117893"/>
      </right>
      <top/>
      <bottom/>
      <diagonal/>
    </border>
    <border>
      <left style="hair">
        <color theme="2" tint="-0.249977111117893"/>
      </left>
      <right/>
      <top/>
      <bottom style="hair">
        <color theme="2" tint="-0.249977111117893"/>
      </bottom>
      <diagonal/>
    </border>
    <border>
      <left/>
      <right/>
      <top/>
      <bottom style="hair">
        <color theme="2" tint="-0.249977111117893"/>
      </bottom>
      <diagonal/>
    </border>
    <border>
      <left/>
      <right style="hair">
        <color theme="2" tint="-0.249977111117893"/>
      </right>
      <top/>
      <bottom style="hair">
        <color theme="2" tint="-0.249977111117893"/>
      </bottom>
      <diagonal/>
    </border>
    <border>
      <left style="hair">
        <color theme="2" tint="-0.249977111117893"/>
      </left>
      <right style="hair">
        <color theme="2" tint="-0.249977111117893"/>
      </right>
      <top/>
      <bottom/>
      <diagonal/>
    </border>
    <border>
      <left style="hair">
        <color theme="2" tint="-0.249977111117893"/>
      </left>
      <right style="hair">
        <color theme="2" tint="-0.249977111117893"/>
      </right>
      <top/>
      <bottom style="hair">
        <color theme="2" tint="-0.249977111117893"/>
      </bottom>
      <diagonal/>
    </border>
    <border>
      <left style="hair">
        <color theme="2" tint="-0.249977111117893"/>
      </left>
      <right/>
      <top style="hair">
        <color theme="2" tint="-0.249977111117893"/>
      </top>
      <bottom style="hair">
        <color theme="2" tint="-0.249977111117893"/>
      </bottom>
      <diagonal/>
    </border>
    <border>
      <left/>
      <right/>
      <top style="hair">
        <color theme="2" tint="-0.249977111117893"/>
      </top>
      <bottom style="hair">
        <color theme="2" tint="-0.249977111117893"/>
      </bottom>
      <diagonal/>
    </border>
    <border>
      <left/>
      <right style="hair">
        <color theme="2" tint="-0.249977111117893"/>
      </right>
      <top style="hair">
        <color theme="2" tint="-0.249977111117893"/>
      </top>
      <bottom style="hair">
        <color theme="2" tint="-0.249977111117893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DDDDDD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hair">
        <color theme="2" tint="-0.24994659260841701"/>
      </left>
      <right/>
      <top style="hair">
        <color theme="2" tint="-0.24994659260841701"/>
      </top>
      <bottom/>
      <diagonal/>
    </border>
    <border>
      <left/>
      <right/>
      <top style="hair">
        <color theme="2" tint="-0.24994659260841701"/>
      </top>
      <bottom/>
      <diagonal/>
    </border>
    <border>
      <left/>
      <right style="hair">
        <color theme="2" tint="-0.24994659260841701"/>
      </right>
      <top style="hair">
        <color theme="2" tint="-0.24994659260841701"/>
      </top>
      <bottom/>
      <diagonal/>
    </border>
    <border>
      <left style="hair">
        <color theme="2" tint="-0.24994659260841701"/>
      </left>
      <right/>
      <top/>
      <bottom/>
      <diagonal/>
    </border>
    <border>
      <left/>
      <right style="hair">
        <color theme="2" tint="-0.24994659260841701"/>
      </right>
      <top/>
      <bottom/>
      <diagonal/>
    </border>
    <border>
      <left style="hair">
        <color theme="2" tint="-0.24994659260841701"/>
      </left>
      <right/>
      <top/>
      <bottom style="hair">
        <color theme="2" tint="-0.24994659260841701"/>
      </bottom>
      <diagonal/>
    </border>
    <border>
      <left/>
      <right/>
      <top/>
      <bottom style="hair">
        <color theme="2" tint="-0.24994659260841701"/>
      </bottom>
      <diagonal/>
    </border>
    <border>
      <left/>
      <right style="hair">
        <color theme="2" tint="-0.24994659260841701"/>
      </right>
      <top/>
      <bottom style="hair">
        <color theme="2" tint="-0.249946592608417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1" fillId="0" borderId="0"/>
    <xf numFmtId="0" fontId="28" fillId="0" borderId="0" applyNumberFormat="0" applyFill="0" applyBorder="0" applyAlignment="0" applyProtection="0"/>
    <xf numFmtId="0" fontId="1" fillId="26" borderId="50" applyNumberFormat="0" applyFont="0" applyAlignment="0" applyProtection="0"/>
  </cellStyleXfs>
  <cellXfs count="431">
    <xf numFmtId="0" fontId="0" fillId="0" borderId="0" xfId="0"/>
    <xf numFmtId="0" fontId="0" fillId="0" borderId="0" xfId="0" applyBorder="1"/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/>
    </xf>
    <xf numFmtId="1" fontId="8" fillId="0" borderId="0" xfId="0" applyNumberFormat="1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9" fontId="10" fillId="0" borderId="0" xfId="0" applyNumberFormat="1" applyFont="1" applyBorder="1" applyAlignment="1">
      <alignment vertical="center" wrapText="1"/>
    </xf>
    <xf numFmtId="0" fontId="7" fillId="0" borderId="0" xfId="0" applyFont="1" applyFill="1" applyBorder="1" applyAlignment="1">
      <alignment horizontal="center"/>
    </xf>
    <xf numFmtId="0" fontId="9" fillId="0" borderId="0" xfId="0" applyFont="1" applyBorder="1" applyAlignment="1">
      <alignment vertical="top" wrapText="1"/>
    </xf>
    <xf numFmtId="0" fontId="4" fillId="0" borderId="16" xfId="0" applyFont="1" applyBorder="1"/>
    <xf numFmtId="0" fontId="4" fillId="0" borderId="17" xfId="0" applyFont="1" applyBorder="1" applyAlignment="1">
      <alignment horizontal="center"/>
    </xf>
    <xf numFmtId="0" fontId="0" fillId="0" borderId="18" xfId="0" applyBorder="1"/>
    <xf numFmtId="1" fontId="0" fillId="0" borderId="19" xfId="0" applyNumberFormat="1" applyBorder="1" applyAlignment="1">
      <alignment horizontal="center"/>
    </xf>
    <xf numFmtId="1" fontId="4" fillId="0" borderId="19" xfId="0" applyNumberFormat="1" applyFont="1" applyBorder="1" applyAlignment="1">
      <alignment horizontal="center"/>
    </xf>
    <xf numFmtId="0" fontId="0" fillId="0" borderId="20" xfId="0" applyBorder="1"/>
    <xf numFmtId="1" fontId="0" fillId="0" borderId="21" xfId="0" applyNumberFormat="1" applyBorder="1" applyAlignment="1">
      <alignment horizontal="center"/>
    </xf>
    <xf numFmtId="0" fontId="14" fillId="0" borderId="0" xfId="0" applyFont="1"/>
    <xf numFmtId="49" fontId="15" fillId="5" borderId="14" xfId="0" applyNumberFormat="1" applyFont="1" applyFill="1" applyBorder="1" applyAlignment="1">
      <alignment horizontal="center" vertical="center"/>
    </xf>
    <xf numFmtId="2" fontId="15" fillId="5" borderId="14" xfId="0" applyNumberFormat="1" applyFont="1" applyFill="1" applyBorder="1" applyAlignment="1">
      <alignment horizontal="center" vertical="center"/>
    </xf>
    <xf numFmtId="49" fontId="12" fillId="6" borderId="14" xfId="0" applyNumberFormat="1" applyFont="1" applyFill="1" applyBorder="1" applyAlignment="1">
      <alignment horizontal="center" vertical="center" wrapText="1"/>
    </xf>
    <xf numFmtId="2" fontId="12" fillId="13" borderId="14" xfId="0" applyNumberFormat="1" applyFont="1" applyFill="1" applyBorder="1" applyAlignment="1">
      <alignment horizontal="center" vertical="center" wrapText="1"/>
    </xf>
    <xf numFmtId="2" fontId="12" fillId="11" borderId="14" xfId="0" applyNumberFormat="1" applyFont="1" applyFill="1" applyBorder="1" applyAlignment="1">
      <alignment horizontal="center" vertical="center" wrapText="1"/>
    </xf>
    <xf numFmtId="2" fontId="12" fillId="12" borderId="14" xfId="0" applyNumberFormat="1" applyFont="1" applyFill="1" applyBorder="1" applyAlignment="1">
      <alignment horizontal="center" vertical="center" wrapText="1"/>
    </xf>
    <xf numFmtId="0" fontId="14" fillId="0" borderId="0" xfId="0" applyFont="1" applyAlignment="1"/>
    <xf numFmtId="0" fontId="14" fillId="0" borderId="0" xfId="0" applyFont="1" applyAlignment="1">
      <alignment horizontal="center" wrapText="1"/>
    </xf>
    <xf numFmtId="2" fontId="15" fillId="0" borderId="0" xfId="0" applyNumberFormat="1" applyFont="1" applyAlignment="1">
      <alignment horizontal="center"/>
    </xf>
    <xf numFmtId="2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13" fillId="5" borderId="0" xfId="0" applyFont="1" applyFill="1" applyAlignment="1">
      <alignment horizontal="center"/>
    </xf>
    <xf numFmtId="2" fontId="13" fillId="5" borderId="0" xfId="0" applyNumberFormat="1" applyFont="1" applyFill="1" applyAlignment="1">
      <alignment horizontal="center"/>
    </xf>
    <xf numFmtId="173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0" fillId="15" borderId="0" xfId="0" applyFill="1"/>
    <xf numFmtId="0" fontId="4" fillId="0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6" fillId="4" borderId="22" xfId="0" applyFont="1" applyFill="1" applyBorder="1" applyAlignment="1">
      <alignment horizontal="center" vertical="center"/>
    </xf>
    <xf numFmtId="0" fontId="14" fillId="4" borderId="0" xfId="0" applyFont="1" applyFill="1" applyBorder="1"/>
    <xf numFmtId="0" fontId="14" fillId="4" borderId="0" xfId="0" applyFont="1" applyFill="1"/>
    <xf numFmtId="0" fontId="22" fillId="0" borderId="0" xfId="0" applyFont="1"/>
    <xf numFmtId="0" fontId="14" fillId="0" borderId="0" xfId="0" applyFont="1" applyBorder="1"/>
    <xf numFmtId="0" fontId="4" fillId="17" borderId="0" xfId="0" applyNumberFormat="1" applyFont="1" applyFill="1" applyAlignment="1">
      <alignment horizontal="center" vertical="center"/>
    </xf>
    <xf numFmtId="2" fontId="23" fillId="0" borderId="0" xfId="0" applyNumberFormat="1" applyFont="1" applyAlignment="1">
      <alignment horizontal="center"/>
    </xf>
    <xf numFmtId="170" fontId="0" fillId="0" borderId="1" xfId="0" applyNumberFormat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0" fontId="0" fillId="0" borderId="0" xfId="0" applyFill="1"/>
    <xf numFmtId="0" fontId="7" fillId="0" borderId="0" xfId="0" applyFont="1" applyFill="1" applyBorder="1" applyAlignment="1">
      <alignment vertical="center"/>
    </xf>
    <xf numFmtId="0" fontId="0" fillId="0" borderId="0" xfId="0" applyFill="1" applyBorder="1"/>
    <xf numFmtId="0" fontId="7" fillId="0" borderId="0" xfId="0" applyFont="1" applyFill="1" applyBorder="1" applyAlignment="1">
      <alignment horizontal="center" vertical="center"/>
    </xf>
    <xf numFmtId="0" fontId="26" fillId="0" borderId="0" xfId="0" quotePrefix="1" applyFont="1" applyBorder="1"/>
    <xf numFmtId="0" fontId="26" fillId="0" borderId="0" xfId="0" quotePrefix="1" applyFont="1" applyBorder="1" applyAlignment="1">
      <alignment horizontal="left" wrapText="1"/>
    </xf>
    <xf numFmtId="0" fontId="26" fillId="0" borderId="0" xfId="0" quotePrefix="1" applyFont="1" applyBorder="1" applyAlignment="1">
      <alignment horizontal="left"/>
    </xf>
    <xf numFmtId="0" fontId="26" fillId="0" borderId="0" xfId="0" quotePrefix="1" applyFont="1" applyBorder="1" applyAlignment="1"/>
    <xf numFmtId="0" fontId="27" fillId="0" borderId="0" xfId="0" quotePrefix="1" applyFont="1" applyBorder="1"/>
    <xf numFmtId="0" fontId="5" fillId="0" borderId="0" xfId="0" applyFont="1" applyBorder="1" applyAlignment="1">
      <alignment horizontal="center" vertical="center" wrapText="1"/>
    </xf>
    <xf numFmtId="0" fontId="4" fillId="21" borderId="0" xfId="0" applyFont="1" applyFill="1" applyAlignment="1">
      <alignment horizontal="center" vertical="center"/>
    </xf>
    <xf numFmtId="0" fontId="7" fillId="0" borderId="26" xfId="0" applyFont="1" applyFill="1" applyBorder="1" applyAlignment="1">
      <alignment horizontal="center"/>
    </xf>
    <xf numFmtId="0" fontId="7" fillId="0" borderId="27" xfId="0" applyFont="1" applyFill="1" applyBorder="1" applyAlignment="1">
      <alignment horizontal="center"/>
    </xf>
    <xf numFmtId="0" fontId="0" fillId="0" borderId="26" xfId="0" applyBorder="1"/>
    <xf numFmtId="0" fontId="0" fillId="0" borderId="27" xfId="0" applyBorder="1"/>
    <xf numFmtId="0" fontId="0" fillId="0" borderId="26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19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vertical="top" wrapText="1"/>
    </xf>
    <xf numFmtId="0" fontId="4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 wrapText="1"/>
    </xf>
    <xf numFmtId="173" fontId="10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39" xfId="0" applyFont="1" applyBorder="1" applyAlignment="1">
      <alignment horizontal="center" vertical="center" wrapText="1"/>
    </xf>
    <xf numFmtId="173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22" fillId="0" borderId="0" xfId="0" applyFont="1" applyFill="1"/>
    <xf numFmtId="0" fontId="18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18" fillId="4" borderId="0" xfId="0" applyFont="1" applyFill="1" applyAlignment="1">
      <alignment horizontal="center" vertical="center"/>
    </xf>
    <xf numFmtId="0" fontId="18" fillId="4" borderId="0" xfId="0" applyFont="1" applyFill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0" fillId="5" borderId="0" xfId="0" applyFont="1" applyFill="1" applyAlignment="1">
      <alignment horizontal="left"/>
    </xf>
    <xf numFmtId="1" fontId="4" fillId="18" borderId="0" xfId="0" applyNumberFormat="1" applyFont="1" applyFill="1" applyAlignment="1">
      <alignment horizontal="center" vertical="center"/>
    </xf>
    <xf numFmtId="0" fontId="16" fillId="4" borderId="41" xfId="0" applyFont="1" applyFill="1" applyBorder="1" applyAlignment="1">
      <alignment horizontal="center" vertical="center" wrapText="1"/>
    </xf>
    <xf numFmtId="0" fontId="16" fillId="4" borderId="42" xfId="0" applyFont="1" applyFill="1" applyBorder="1" applyAlignment="1">
      <alignment horizontal="center" vertical="center" wrapText="1"/>
    </xf>
    <xf numFmtId="174" fontId="16" fillId="4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/>
    <xf numFmtId="0" fontId="14" fillId="3" borderId="1" xfId="0" applyFont="1" applyFill="1" applyBorder="1"/>
    <xf numFmtId="0" fontId="14" fillId="0" borderId="43" xfId="0" applyFont="1" applyBorder="1" applyAlignment="1">
      <alignment horizontal="center"/>
    </xf>
    <xf numFmtId="174" fontId="0" fillId="0" borderId="1" xfId="0" applyNumberFormat="1" applyBorder="1"/>
    <xf numFmtId="0" fontId="14" fillId="3" borderId="43" xfId="0" applyFont="1" applyFill="1" applyBorder="1" applyAlignment="1">
      <alignment horizontal="center"/>
    </xf>
    <xf numFmtId="174" fontId="0" fillId="0" borderId="0" xfId="0" applyNumberFormat="1"/>
    <xf numFmtId="174" fontId="16" fillId="14" borderId="1" xfId="0" applyNumberFormat="1" applyFont="1" applyFill="1" applyBorder="1" applyAlignment="1">
      <alignment horizontal="center" vertical="center" wrapText="1"/>
    </xf>
    <xf numFmtId="174" fontId="0" fillId="14" borderId="1" xfId="0" applyNumberFormat="1" applyFill="1" applyBorder="1"/>
    <xf numFmtId="0" fontId="31" fillId="5" borderId="0" xfId="0" applyFont="1" applyFill="1" applyAlignment="1">
      <alignment horizontal="center" vertical="center"/>
    </xf>
    <xf numFmtId="0" fontId="31" fillId="5" borderId="0" xfId="0" applyFont="1" applyFill="1" applyAlignment="1">
      <alignment horizontal="center" vertical="center" wrapText="1"/>
    </xf>
    <xf numFmtId="0" fontId="34" fillId="5" borderId="0" xfId="0" applyFont="1" applyFill="1" applyAlignment="1">
      <alignment horizontal="center" vertical="center" wrapText="1"/>
    </xf>
    <xf numFmtId="0" fontId="36" fillId="20" borderId="0" xfId="0" applyFont="1" applyFill="1" applyAlignment="1">
      <alignment horizontal="center" vertical="center" wrapText="1"/>
    </xf>
    <xf numFmtId="0" fontId="36" fillId="5" borderId="0" xfId="0" applyFont="1" applyFill="1" applyAlignment="1">
      <alignment horizontal="center" vertical="center" wrapText="1"/>
    </xf>
    <xf numFmtId="0" fontId="37" fillId="5" borderId="0" xfId="0" applyFont="1" applyFill="1" applyAlignment="1">
      <alignment horizontal="center" vertical="center" wrapText="1"/>
    </xf>
    <xf numFmtId="0" fontId="38" fillId="5" borderId="0" xfId="0" applyFont="1" applyFill="1" applyAlignment="1">
      <alignment horizontal="center" vertical="center" wrapText="1"/>
    </xf>
    <xf numFmtId="49" fontId="31" fillId="6" borderId="0" xfId="0" applyNumberFormat="1" applyFont="1" applyFill="1" applyAlignment="1">
      <alignment horizontal="center" vertical="center"/>
    </xf>
    <xf numFmtId="0" fontId="39" fillId="6" borderId="13" xfId="0" applyFont="1" applyFill="1" applyBorder="1" applyAlignment="1">
      <alignment horizontal="center" vertical="center" wrapText="1"/>
    </xf>
    <xf numFmtId="0" fontId="39" fillId="6" borderId="0" xfId="0" applyFont="1" applyFill="1" applyAlignment="1">
      <alignment horizontal="center" vertical="center" wrapText="1"/>
    </xf>
    <xf numFmtId="49" fontId="39" fillId="6" borderId="13" xfId="0" applyNumberFormat="1" applyFont="1" applyFill="1" applyBorder="1" applyAlignment="1">
      <alignment horizontal="center" vertical="center" wrapText="1"/>
    </xf>
    <xf numFmtId="49" fontId="30" fillId="5" borderId="14" xfId="0" applyNumberFormat="1" applyFont="1" applyFill="1" applyBorder="1" applyAlignment="1">
      <alignment horizontal="center" vertical="center"/>
    </xf>
    <xf numFmtId="164" fontId="30" fillId="5" borderId="14" xfId="0" applyNumberFormat="1" applyFont="1" applyFill="1" applyBorder="1" applyAlignment="1">
      <alignment horizontal="center" vertical="center"/>
    </xf>
    <xf numFmtId="0" fontId="30" fillId="5" borderId="0" xfId="0" applyFont="1" applyFill="1" applyAlignment="1">
      <alignment horizontal="center"/>
    </xf>
    <xf numFmtId="165" fontId="30" fillId="5" borderId="14" xfId="0" applyNumberFormat="1" applyFont="1" applyFill="1" applyBorder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166" fontId="30" fillId="5" borderId="14" xfId="0" applyNumberFormat="1" applyFont="1" applyFill="1" applyBorder="1" applyAlignment="1">
      <alignment horizontal="center" vertical="center"/>
    </xf>
    <xf numFmtId="172" fontId="40" fillId="8" borderId="14" xfId="0" applyNumberFormat="1" applyFont="1" applyFill="1" applyBorder="1" applyAlignment="1">
      <alignment horizontal="center" vertical="center"/>
    </xf>
    <xf numFmtId="167" fontId="40" fillId="8" borderId="14" xfId="0" applyNumberFormat="1" applyFont="1" applyFill="1" applyBorder="1" applyAlignment="1">
      <alignment horizontal="center" vertical="center"/>
    </xf>
    <xf numFmtId="172" fontId="30" fillId="7" borderId="14" xfId="0" applyNumberFormat="1" applyFont="1" applyFill="1" applyBorder="1" applyAlignment="1">
      <alignment horizontal="center" vertical="center"/>
    </xf>
    <xf numFmtId="167" fontId="30" fillId="5" borderId="14" xfId="0" applyNumberFormat="1" applyFont="1" applyFill="1" applyBorder="1" applyAlignment="1">
      <alignment horizontal="center" vertical="center"/>
    </xf>
    <xf numFmtId="0" fontId="30" fillId="5" borderId="14" xfId="0" applyFont="1" applyFill="1" applyBorder="1" applyAlignment="1">
      <alignment horizontal="center" vertical="center"/>
    </xf>
    <xf numFmtId="170" fontId="30" fillId="5" borderId="14" xfId="0" applyNumberFormat="1" applyFont="1" applyFill="1" applyBorder="1" applyAlignment="1">
      <alignment horizontal="center" vertical="center"/>
    </xf>
    <xf numFmtId="166" fontId="30" fillId="7" borderId="14" xfId="0" applyNumberFormat="1" applyFont="1" applyFill="1" applyBorder="1" applyAlignment="1">
      <alignment horizontal="center" vertical="center"/>
    </xf>
    <xf numFmtId="167" fontId="40" fillId="9" borderId="14" xfId="0" applyNumberFormat="1" applyFont="1" applyFill="1" applyBorder="1" applyAlignment="1">
      <alignment horizontal="center" vertical="center"/>
    </xf>
    <xf numFmtId="3" fontId="40" fillId="9" borderId="14" xfId="0" applyNumberFormat="1" applyFont="1" applyFill="1" applyBorder="1" applyAlignment="1">
      <alignment horizontal="center" vertical="center"/>
    </xf>
    <xf numFmtId="171" fontId="30" fillId="5" borderId="14" xfId="0" applyNumberFormat="1" applyFont="1" applyFill="1" applyBorder="1" applyAlignment="1">
      <alignment horizontal="center" vertical="center"/>
    </xf>
    <xf numFmtId="169" fontId="30" fillId="5" borderId="14" xfId="0" applyNumberFormat="1" applyFont="1" applyFill="1" applyBorder="1" applyAlignment="1">
      <alignment horizontal="center" vertical="center"/>
    </xf>
    <xf numFmtId="3" fontId="30" fillId="5" borderId="14" xfId="0" applyNumberFormat="1" applyFont="1" applyFill="1" applyBorder="1" applyAlignment="1">
      <alignment horizontal="center" vertical="center"/>
    </xf>
    <xf numFmtId="3" fontId="40" fillId="8" borderId="14" xfId="0" applyNumberFormat="1" applyFont="1" applyFill="1" applyBorder="1" applyAlignment="1">
      <alignment horizontal="center" vertical="center"/>
    </xf>
    <xf numFmtId="168" fontId="30" fillId="5" borderId="14" xfId="0" applyNumberFormat="1" applyFont="1" applyFill="1" applyBorder="1" applyAlignment="1">
      <alignment horizontal="center" vertical="center"/>
    </xf>
    <xf numFmtId="170" fontId="30" fillId="7" borderId="14" xfId="0" applyNumberFormat="1" applyFont="1" applyFill="1" applyBorder="1" applyAlignment="1">
      <alignment horizontal="center" vertical="center"/>
    </xf>
    <xf numFmtId="170" fontId="40" fillId="9" borderId="14" xfId="0" applyNumberFormat="1" applyFont="1" applyFill="1" applyBorder="1" applyAlignment="1">
      <alignment horizontal="center" vertical="center"/>
    </xf>
    <xf numFmtId="3" fontId="30" fillId="7" borderId="14" xfId="0" applyNumberFormat="1" applyFont="1" applyFill="1" applyBorder="1" applyAlignment="1">
      <alignment horizontal="center" vertical="center"/>
    </xf>
    <xf numFmtId="0" fontId="30" fillId="7" borderId="14" xfId="0" applyFont="1" applyFill="1" applyBorder="1" applyAlignment="1">
      <alignment horizontal="center" vertical="center"/>
    </xf>
    <xf numFmtId="167" fontId="40" fillId="10" borderId="14" xfId="0" applyNumberFormat="1" applyFont="1" applyFill="1" applyBorder="1" applyAlignment="1">
      <alignment horizontal="center" vertical="center"/>
    </xf>
    <xf numFmtId="3" fontId="40" fillId="10" borderId="14" xfId="0" applyNumberFormat="1" applyFont="1" applyFill="1" applyBorder="1" applyAlignment="1">
      <alignment horizontal="center" vertical="center"/>
    </xf>
    <xf numFmtId="172" fontId="40" fillId="9" borderId="14" xfId="0" applyNumberFormat="1" applyFont="1" applyFill="1" applyBorder="1" applyAlignment="1">
      <alignment horizontal="center" vertical="center"/>
    </xf>
    <xf numFmtId="172" fontId="40" fillId="10" borderId="14" xfId="0" applyNumberFormat="1" applyFont="1" applyFill="1" applyBorder="1" applyAlignment="1">
      <alignment horizontal="center" vertical="center"/>
    </xf>
    <xf numFmtId="170" fontId="40" fillId="10" borderId="14" xfId="0" applyNumberFormat="1" applyFont="1" applyFill="1" applyBorder="1" applyAlignment="1">
      <alignment horizontal="center" vertical="center"/>
    </xf>
    <xf numFmtId="172" fontId="30" fillId="5" borderId="14" xfId="0" applyNumberFormat="1" applyFont="1" applyFill="1" applyBorder="1" applyAlignment="1">
      <alignment horizontal="center" vertical="center"/>
    </xf>
    <xf numFmtId="170" fontId="40" fillId="8" borderId="14" xfId="0" applyNumberFormat="1" applyFont="1" applyFill="1" applyBorder="1" applyAlignment="1">
      <alignment horizontal="center" vertical="center"/>
    </xf>
    <xf numFmtId="0" fontId="41" fillId="5" borderId="15" xfId="0" applyFont="1" applyFill="1" applyBorder="1" applyAlignment="1">
      <alignment horizontal="center" vertical="center"/>
    </xf>
    <xf numFmtId="49" fontId="41" fillId="5" borderId="15" xfId="0" applyNumberFormat="1" applyFont="1" applyFill="1" applyBorder="1" applyAlignment="1">
      <alignment horizontal="center" vertical="center"/>
    </xf>
    <xf numFmtId="170" fontId="41" fillId="5" borderId="15" xfId="0" applyNumberFormat="1" applyFont="1" applyFill="1" applyBorder="1" applyAlignment="1">
      <alignment horizontal="center" vertical="center"/>
    </xf>
    <xf numFmtId="0" fontId="41" fillId="5" borderId="0" xfId="0" applyFont="1" applyFill="1" applyAlignment="1">
      <alignment horizontal="center"/>
    </xf>
    <xf numFmtId="0" fontId="41" fillId="5" borderId="0" xfId="0" applyFont="1" applyFill="1" applyAlignment="1">
      <alignment horizontal="center" vertical="center"/>
    </xf>
    <xf numFmtId="172" fontId="41" fillId="5" borderId="15" xfId="0" applyNumberFormat="1" applyFont="1" applyFill="1" applyBorder="1" applyAlignment="1">
      <alignment horizontal="center" vertical="center"/>
    </xf>
    <xf numFmtId="167" fontId="41" fillId="5" borderId="15" xfId="0" applyNumberFormat="1" applyFont="1" applyFill="1" applyBorder="1" applyAlignment="1">
      <alignment horizontal="center" vertical="center"/>
    </xf>
    <xf numFmtId="49" fontId="41" fillId="7" borderId="14" xfId="0" applyNumberFormat="1" applyFont="1" applyFill="1" applyBorder="1" applyAlignment="1">
      <alignment horizontal="center" vertical="center"/>
    </xf>
    <xf numFmtId="0" fontId="41" fillId="5" borderId="14" xfId="0" applyFont="1" applyFill="1" applyBorder="1" applyAlignment="1">
      <alignment horizontal="center" vertical="center"/>
    </xf>
    <xf numFmtId="164" fontId="41" fillId="5" borderId="15" xfId="0" applyNumberFormat="1" applyFont="1" applyFill="1" applyBorder="1" applyAlignment="1">
      <alignment horizontal="center" vertical="center"/>
    </xf>
    <xf numFmtId="49" fontId="41" fillId="7" borderId="15" xfId="0" applyNumberFormat="1" applyFont="1" applyFill="1" applyBorder="1" applyAlignment="1">
      <alignment horizontal="center" vertical="center"/>
    </xf>
    <xf numFmtId="167" fontId="41" fillId="5" borderId="14" xfId="0" applyNumberFormat="1" applyFont="1" applyFill="1" applyBorder="1" applyAlignment="1">
      <alignment horizontal="center" vertical="center"/>
    </xf>
    <xf numFmtId="3" fontId="41" fillId="5" borderId="14" xfId="0" applyNumberFormat="1" applyFont="1" applyFill="1" applyBorder="1" applyAlignment="1">
      <alignment horizontal="center" vertical="center"/>
    </xf>
    <xf numFmtId="169" fontId="41" fillId="5" borderId="14" xfId="0" applyNumberFormat="1" applyFont="1" applyFill="1" applyBorder="1" applyAlignment="1">
      <alignment horizontal="center" vertical="center"/>
    </xf>
    <xf numFmtId="3" fontId="41" fillId="5" borderId="15" xfId="0" applyNumberFormat="1" applyFont="1" applyFill="1" applyBorder="1" applyAlignment="1">
      <alignment horizontal="center" vertical="center"/>
    </xf>
    <xf numFmtId="168" fontId="41" fillId="5" borderId="15" xfId="0" applyNumberFormat="1" applyFont="1" applyFill="1" applyBorder="1" applyAlignment="1">
      <alignment horizontal="center" vertical="center"/>
    </xf>
    <xf numFmtId="169" fontId="41" fillId="5" borderId="15" xfId="0" applyNumberFormat="1" applyFont="1" applyFill="1" applyBorder="1" applyAlignment="1">
      <alignment horizontal="center" vertical="center"/>
    </xf>
    <xf numFmtId="170" fontId="41" fillId="5" borderId="14" xfId="0" applyNumberFormat="1" applyFont="1" applyFill="1" applyBorder="1" applyAlignment="1">
      <alignment horizontal="center" vertical="center"/>
    </xf>
    <xf numFmtId="49" fontId="41" fillId="5" borderId="14" xfId="0" applyNumberFormat="1" applyFont="1" applyFill="1" applyBorder="1" applyAlignment="1">
      <alignment horizontal="center" vertical="center"/>
    </xf>
    <xf numFmtId="164" fontId="41" fillId="5" borderId="14" xfId="0" applyNumberFormat="1" applyFont="1" applyFill="1" applyBorder="1" applyAlignment="1">
      <alignment horizontal="center" vertical="center"/>
    </xf>
    <xf numFmtId="49" fontId="41" fillId="22" borderId="14" xfId="0" applyNumberFormat="1" applyFont="1" applyFill="1" applyBorder="1" applyAlignment="1">
      <alignment horizontal="center" vertical="center"/>
    </xf>
    <xf numFmtId="172" fontId="41" fillId="5" borderId="14" xfId="0" applyNumberFormat="1" applyFont="1" applyFill="1" applyBorder="1" applyAlignment="1">
      <alignment horizontal="center" vertical="center"/>
    </xf>
    <xf numFmtId="0" fontId="42" fillId="5" borderId="14" xfId="0" applyFont="1" applyFill="1" applyBorder="1" applyAlignment="1">
      <alignment horizontal="center" vertical="center"/>
    </xf>
    <xf numFmtId="0" fontId="4" fillId="0" borderId="18" xfId="0" applyFont="1" applyBorder="1"/>
    <xf numFmtId="173" fontId="4" fillId="0" borderId="19" xfId="1" applyNumberFormat="1" applyFont="1" applyBorder="1" applyAlignment="1">
      <alignment horizontal="center"/>
    </xf>
    <xf numFmtId="173" fontId="0" fillId="0" borderId="19" xfId="0" applyNumberFormat="1" applyBorder="1" applyAlignment="1">
      <alignment horizontal="center"/>
    </xf>
    <xf numFmtId="173" fontId="0" fillId="0" borderId="21" xfId="0" applyNumberFormat="1" applyBorder="1" applyAlignment="1">
      <alignment horizontal="center"/>
    </xf>
    <xf numFmtId="173" fontId="0" fillId="0" borderId="0" xfId="0" applyNumberFormat="1"/>
    <xf numFmtId="0" fontId="45" fillId="23" borderId="45" xfId="0" applyFont="1" applyFill="1" applyBorder="1" applyAlignment="1">
      <alignment vertical="center"/>
    </xf>
    <xf numFmtId="0" fontId="46" fillId="16" borderId="46" xfId="0" applyFont="1" applyFill="1" applyBorder="1" applyAlignment="1">
      <alignment horizontal="center" vertical="center"/>
    </xf>
    <xf numFmtId="0" fontId="47" fillId="0" borderId="47" xfId="0" applyFont="1" applyBorder="1" applyAlignment="1">
      <alignment vertical="center"/>
    </xf>
    <xf numFmtId="3" fontId="46" fillId="0" borderId="48" xfId="0" applyNumberFormat="1" applyFont="1" applyBorder="1" applyAlignment="1">
      <alignment horizontal="right" vertical="center"/>
    </xf>
    <xf numFmtId="4" fontId="46" fillId="0" borderId="48" xfId="0" applyNumberFormat="1" applyFont="1" applyBorder="1" applyAlignment="1">
      <alignment horizontal="right" vertical="center"/>
    </xf>
    <xf numFmtId="9" fontId="0" fillId="0" borderId="0" xfId="1" applyFont="1"/>
    <xf numFmtId="2" fontId="0" fillId="0" borderId="0" xfId="0" applyNumberFormat="1"/>
    <xf numFmtId="0" fontId="19" fillId="0" borderId="0" xfId="0" applyFont="1" applyBorder="1" applyAlignment="1">
      <alignment vertical="center" wrapText="1"/>
    </xf>
    <xf numFmtId="174" fontId="18" fillId="4" borderId="0" xfId="0" applyNumberFormat="1" applyFont="1" applyFill="1" applyAlignment="1">
      <alignment horizontal="center"/>
    </xf>
    <xf numFmtId="174" fontId="5" fillId="0" borderId="0" xfId="0" applyNumberFormat="1" applyFont="1" applyBorder="1" applyAlignment="1">
      <alignment vertical="center" wrapText="1"/>
    </xf>
    <xf numFmtId="2" fontId="12" fillId="24" borderId="14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2" fontId="4" fillId="18" borderId="0" xfId="0" applyNumberFormat="1" applyFont="1" applyFill="1" applyAlignment="1">
      <alignment horizontal="center" vertical="center"/>
    </xf>
    <xf numFmtId="174" fontId="4" fillId="18" borderId="0" xfId="0" applyNumberFormat="1" applyFont="1" applyFill="1" applyAlignment="1">
      <alignment horizontal="center" vertical="center"/>
    </xf>
    <xf numFmtId="0" fontId="25" fillId="0" borderId="0" xfId="0" applyFont="1" applyAlignment="1">
      <alignment horizontal="center"/>
    </xf>
    <xf numFmtId="2" fontId="25" fillId="0" borderId="0" xfId="0" applyNumberFormat="1" applyFont="1" applyAlignment="1">
      <alignment horizontal="center"/>
    </xf>
    <xf numFmtId="1" fontId="25" fillId="0" borderId="0" xfId="0" applyNumberFormat="1" applyFont="1" applyAlignment="1">
      <alignment horizontal="center"/>
    </xf>
    <xf numFmtId="0" fontId="0" fillId="14" borderId="0" xfId="0" applyFill="1"/>
    <xf numFmtId="0" fontId="10" fillId="0" borderId="32" xfId="0" applyFont="1" applyFill="1" applyBorder="1" applyAlignment="1">
      <alignment horizontal="center" vertical="center" wrapText="1"/>
    </xf>
    <xf numFmtId="0" fontId="10" fillId="0" borderId="32" xfId="0" applyFont="1" applyFill="1" applyBorder="1" applyAlignment="1">
      <alignment vertical="center" wrapText="1"/>
    </xf>
    <xf numFmtId="173" fontId="10" fillId="0" borderId="35" xfId="0" applyNumberFormat="1" applyFont="1" applyFill="1" applyBorder="1" applyAlignment="1">
      <alignment horizontal="center" vertical="center" wrapText="1"/>
    </xf>
    <xf numFmtId="174" fontId="10" fillId="0" borderId="35" xfId="0" applyNumberFormat="1" applyFont="1" applyFill="1" applyBorder="1" applyAlignment="1">
      <alignment horizontal="center" vertical="center" wrapText="1"/>
    </xf>
    <xf numFmtId="0" fontId="0" fillId="4" borderId="49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173" fontId="0" fillId="0" borderId="1" xfId="0" applyNumberFormat="1" applyFill="1" applyBorder="1" applyAlignment="1">
      <alignment horizontal="center" vertical="center"/>
    </xf>
    <xf numFmtId="178" fontId="0" fillId="0" borderId="1" xfId="1" applyNumberFormat="1" applyFont="1" applyBorder="1" applyAlignment="1">
      <alignment horizontal="center" vertical="center"/>
    </xf>
    <xf numFmtId="0" fontId="29" fillId="0" borderId="0" xfId="0" applyFont="1" applyFill="1" applyBorder="1" applyAlignment="1">
      <alignment vertical="center"/>
    </xf>
    <xf numFmtId="178" fontId="0" fillId="0" borderId="1" xfId="1" applyNumberFormat="1" applyFont="1" applyFill="1" applyBorder="1" applyAlignment="1">
      <alignment horizontal="center" vertical="center"/>
    </xf>
    <xf numFmtId="0" fontId="48" fillId="25" borderId="0" xfId="0" applyFont="1" applyFill="1" applyAlignment="1">
      <alignment horizontal="center" vertical="center" wrapText="1"/>
    </xf>
    <xf numFmtId="179" fontId="30" fillId="5" borderId="0" xfId="0" applyNumberFormat="1" applyFont="1" applyFill="1" applyAlignment="1">
      <alignment horizontal="center" vertical="center"/>
    </xf>
    <xf numFmtId="0" fontId="28" fillId="0" borderId="0" xfId="4" applyBorder="1" applyAlignment="1"/>
    <xf numFmtId="174" fontId="18" fillId="4" borderId="0" xfId="0" applyNumberFormat="1" applyFont="1" applyFill="1" applyAlignment="1">
      <alignment horizontal="center" vertical="center" wrapText="1"/>
    </xf>
    <xf numFmtId="174" fontId="23" fillId="0" borderId="0" xfId="0" applyNumberFormat="1" applyFont="1" applyAlignment="1">
      <alignment horizontal="center"/>
    </xf>
    <xf numFmtId="0" fontId="6" fillId="0" borderId="10" xfId="0" applyFont="1" applyBorder="1" applyAlignment="1">
      <alignment vertical="center"/>
    </xf>
    <xf numFmtId="173" fontId="0" fillId="0" borderId="1" xfId="0" applyNumberFormat="1" applyBorder="1"/>
    <xf numFmtId="1" fontId="0" fillId="0" borderId="1" xfId="0" applyNumberFormat="1" applyBorder="1"/>
    <xf numFmtId="1" fontId="0" fillId="0" borderId="1" xfId="0" applyNumberFormat="1" applyBorder="1" applyAlignment="1">
      <alignment horizontal="right"/>
    </xf>
    <xf numFmtId="0" fontId="0" fillId="26" borderId="50" xfId="5" applyFont="1"/>
    <xf numFmtId="49" fontId="31" fillId="6" borderId="0" xfId="0" applyNumberFormat="1" applyFont="1" applyFill="1" applyAlignment="1">
      <alignment horizontal="center" vertical="center"/>
    </xf>
    <xf numFmtId="0" fontId="5" fillId="0" borderId="40" xfId="0" applyFont="1" applyBorder="1" applyAlignment="1">
      <alignment horizontal="center" vertical="center" wrapText="1"/>
    </xf>
    <xf numFmtId="174" fontId="5" fillId="0" borderId="0" xfId="0" applyNumberFormat="1" applyFont="1" applyBorder="1" applyAlignment="1">
      <alignment horizontal="center" vertical="center" wrapText="1"/>
    </xf>
    <xf numFmtId="0" fontId="19" fillId="0" borderId="56" xfId="0" applyFont="1" applyBorder="1" applyAlignment="1">
      <alignment vertical="center" wrapText="1"/>
    </xf>
    <xf numFmtId="0" fontId="19" fillId="0" borderId="57" xfId="0" applyFont="1" applyBorder="1" applyAlignment="1">
      <alignment vertical="center" wrapText="1"/>
    </xf>
    <xf numFmtId="0" fontId="19" fillId="0" borderId="58" xfId="0" applyFont="1" applyBorder="1" applyAlignment="1">
      <alignment vertical="center" wrapText="1"/>
    </xf>
    <xf numFmtId="0" fontId="19" fillId="0" borderId="52" xfId="0" applyFont="1" applyBorder="1" applyAlignment="1">
      <alignment vertical="center" wrapText="1"/>
    </xf>
    <xf numFmtId="9" fontId="19" fillId="0" borderId="0" xfId="0" applyNumberFormat="1" applyFont="1" applyBorder="1" applyAlignment="1">
      <alignment horizontal="center" vertical="center" wrapText="1"/>
    </xf>
    <xf numFmtId="0" fontId="0" fillId="0" borderId="54" xfId="0" applyBorder="1"/>
    <xf numFmtId="0" fontId="0" fillId="0" borderId="55" xfId="0" applyBorder="1"/>
    <xf numFmtId="9" fontId="19" fillId="0" borderId="57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0" fillId="0" borderId="4" xfId="0" applyBorder="1"/>
    <xf numFmtId="0" fontId="6" fillId="0" borderId="4" xfId="0" applyFont="1" applyBorder="1" applyAlignment="1">
      <alignment vertical="center"/>
    </xf>
    <xf numFmtId="0" fontId="0" fillId="0" borderId="1" xfId="0" applyFill="1" applyBorder="1" applyAlignment="1">
      <alignment horizontal="center"/>
    </xf>
    <xf numFmtId="0" fontId="5" fillId="0" borderId="38" xfId="0" applyFont="1" applyBorder="1" applyAlignment="1">
      <alignment vertical="center" wrapText="1"/>
    </xf>
    <xf numFmtId="0" fontId="5" fillId="0" borderId="39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173" fontId="10" fillId="0" borderId="33" xfId="0" applyNumberFormat="1" applyFont="1" applyFill="1" applyBorder="1" applyAlignment="1">
      <alignment vertical="center"/>
    </xf>
    <xf numFmtId="173" fontId="10" fillId="0" borderId="34" xfId="0" applyNumberFormat="1" applyFont="1" applyFill="1" applyBorder="1" applyAlignment="1">
      <alignment vertical="center"/>
    </xf>
    <xf numFmtId="173" fontId="5" fillId="0" borderId="0" xfId="0" applyNumberFormat="1" applyFont="1" applyBorder="1" applyAlignment="1">
      <alignment vertical="center" wrapText="1"/>
    </xf>
    <xf numFmtId="0" fontId="10" fillId="0" borderId="31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174" fontId="10" fillId="0" borderId="33" xfId="0" applyNumberFormat="1" applyFont="1" applyFill="1" applyBorder="1" applyAlignment="1">
      <alignment vertical="center"/>
    </xf>
    <xf numFmtId="174" fontId="10" fillId="0" borderId="34" xfId="0" applyNumberFormat="1" applyFont="1" applyFill="1" applyBorder="1" applyAlignment="1">
      <alignment vertical="center"/>
    </xf>
    <xf numFmtId="0" fontId="0" fillId="0" borderId="57" xfId="0" applyBorder="1"/>
    <xf numFmtId="49" fontId="31" fillId="6" borderId="0" xfId="0" applyNumberFormat="1" applyFont="1" applyFill="1" applyAlignment="1">
      <alignment horizontal="center" vertical="center"/>
    </xf>
    <xf numFmtId="0" fontId="4" fillId="28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31" fillId="6" borderId="0" xfId="0" applyNumberFormat="1" applyFont="1" applyFill="1" applyAlignment="1">
      <alignment horizontal="center" vertical="center"/>
    </xf>
    <xf numFmtId="2" fontId="0" fillId="0" borderId="19" xfId="0" applyNumberFormat="1" applyBorder="1" applyAlignment="1">
      <alignment horizontal="center"/>
    </xf>
    <xf numFmtId="0" fontId="7" fillId="4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justify" vertical="justify" wrapText="1"/>
    </xf>
    <xf numFmtId="0" fontId="26" fillId="0" borderId="0" xfId="0" quotePrefix="1" applyFont="1" applyBorder="1" applyAlignment="1">
      <alignment horizontal="justify" vertical="center" wrapText="1"/>
    </xf>
    <xf numFmtId="0" fontId="18" fillId="0" borderId="0" xfId="0" applyFont="1" applyBorder="1" applyAlignment="1">
      <alignment horizontal="justify" vertical="center" wrapText="1"/>
    </xf>
    <xf numFmtId="0" fontId="29" fillId="0" borderId="0" xfId="0" applyFont="1" applyBorder="1" applyAlignment="1">
      <alignment horizontal="center"/>
    </xf>
    <xf numFmtId="0" fontId="25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26" fillId="0" borderId="0" xfId="0" quotePrefix="1" applyFont="1" applyBorder="1" applyAlignment="1">
      <alignment horizontal="left" vertical="center" wrapText="1"/>
    </xf>
    <xf numFmtId="0" fontId="10" fillId="0" borderId="33" xfId="0" applyFont="1" applyFill="1" applyBorder="1" applyAlignment="1">
      <alignment horizontal="center" vertical="center" wrapText="1"/>
    </xf>
    <xf numFmtId="0" fontId="10" fillId="0" borderId="34" xfId="0" applyFont="1" applyFill="1" applyBorder="1" applyAlignment="1">
      <alignment horizontal="center" vertical="center" wrapText="1"/>
    </xf>
    <xf numFmtId="0" fontId="19" fillId="0" borderId="51" xfId="0" applyFont="1" applyBorder="1" applyAlignment="1">
      <alignment horizontal="center" vertical="center" wrapText="1"/>
    </xf>
    <xf numFmtId="0" fontId="19" fillId="0" borderId="52" xfId="0" applyFont="1" applyBorder="1" applyAlignment="1">
      <alignment horizontal="center" vertical="center" wrapText="1"/>
    </xf>
    <xf numFmtId="0" fontId="19" fillId="0" borderId="53" xfId="0" applyFont="1" applyBorder="1" applyAlignment="1">
      <alignment horizontal="center" vertical="center" wrapText="1"/>
    </xf>
    <xf numFmtId="0" fontId="19" fillId="0" borderId="54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0" borderId="55" xfId="0" applyFont="1" applyBorder="1" applyAlignment="1">
      <alignment horizontal="center" vertical="center" wrapText="1"/>
    </xf>
    <xf numFmtId="0" fontId="5" fillId="0" borderId="0" xfId="2" applyFont="1" applyBorder="1" applyAlignment="1">
      <alignment horizontal="center" vertical="center"/>
    </xf>
    <xf numFmtId="174" fontId="10" fillId="0" borderId="33" xfId="0" applyNumberFormat="1" applyFont="1" applyFill="1" applyBorder="1" applyAlignment="1">
      <alignment horizontal="center" vertical="center" wrapText="1"/>
    </xf>
    <xf numFmtId="174" fontId="10" fillId="0" borderId="34" xfId="0" applyNumberFormat="1" applyFont="1" applyFill="1" applyBorder="1" applyAlignment="1">
      <alignment horizontal="center" vertical="center" wrapText="1"/>
    </xf>
    <xf numFmtId="174" fontId="5" fillId="0" borderId="0" xfId="0" applyNumberFormat="1" applyFont="1" applyBorder="1" applyAlignment="1">
      <alignment horizontal="left" vertical="center" wrapText="1"/>
    </xf>
    <xf numFmtId="174" fontId="10" fillId="0" borderId="33" xfId="0" applyNumberFormat="1" applyFont="1" applyFill="1" applyBorder="1" applyAlignment="1">
      <alignment horizontal="center" vertical="center"/>
    </xf>
    <xf numFmtId="174" fontId="10" fillId="0" borderId="34" xfId="0" applyNumberFormat="1" applyFont="1" applyFill="1" applyBorder="1" applyAlignment="1">
      <alignment horizontal="center" vertical="center"/>
    </xf>
    <xf numFmtId="9" fontId="10" fillId="0" borderId="36" xfId="0" applyNumberFormat="1" applyFont="1" applyFill="1" applyBorder="1" applyAlignment="1">
      <alignment horizontal="center" vertical="center" wrapText="1"/>
    </xf>
    <xf numFmtId="9" fontId="10" fillId="0" borderId="37" xfId="0" applyNumberFormat="1" applyFont="1" applyFill="1" applyBorder="1" applyAlignment="1">
      <alignment horizontal="center" vertical="center" wrapText="1"/>
    </xf>
    <xf numFmtId="0" fontId="10" fillId="0" borderId="3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right" vertical="center" wrapText="1"/>
    </xf>
    <xf numFmtId="1" fontId="0" fillId="0" borderId="49" xfId="0" applyNumberFormat="1" applyBorder="1" applyAlignment="1">
      <alignment horizontal="right"/>
    </xf>
    <xf numFmtId="1" fontId="0" fillId="0" borderId="22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173" fontId="0" fillId="0" borderId="1" xfId="0" applyNumberFormat="1" applyBorder="1" applyAlignment="1">
      <alignment horizontal="right"/>
    </xf>
    <xf numFmtId="0" fontId="0" fillId="0" borderId="0" xfId="0" applyAlignment="1">
      <alignment horizontal="center"/>
    </xf>
    <xf numFmtId="0" fontId="0" fillId="0" borderId="49" xfId="0" applyBorder="1" applyAlignment="1">
      <alignment horizontal="left"/>
    </xf>
    <xf numFmtId="0" fontId="0" fillId="0" borderId="22" xfId="0" applyBorder="1" applyAlignment="1">
      <alignment horizontal="left"/>
    </xf>
    <xf numFmtId="1" fontId="0" fillId="0" borderId="1" xfId="0" applyNumberFormat="1" applyBorder="1" applyAlignment="1">
      <alignment horizontal="right"/>
    </xf>
    <xf numFmtId="0" fontId="4" fillId="27" borderId="43" xfId="0" applyFont="1" applyFill="1" applyBorder="1" applyAlignment="1">
      <alignment horizontal="center" vertical="center" wrapText="1"/>
    </xf>
    <xf numFmtId="0" fontId="4" fillId="27" borderId="59" xfId="0" applyFont="1" applyFill="1" applyBorder="1" applyAlignment="1">
      <alignment horizontal="center" vertical="center" wrapText="1"/>
    </xf>
    <xf numFmtId="0" fontId="4" fillId="27" borderId="60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19" fillId="0" borderId="34" xfId="0" applyFont="1" applyBorder="1" applyAlignment="1">
      <alignment horizontal="center" vertical="center" wrapText="1"/>
    </xf>
    <xf numFmtId="173" fontId="10" fillId="0" borderId="33" xfId="0" applyNumberFormat="1" applyFont="1" applyFill="1" applyBorder="1" applyAlignment="1">
      <alignment horizontal="center" vertical="center"/>
    </xf>
    <xf numFmtId="173" fontId="10" fillId="0" borderId="34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73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173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" fontId="6" fillId="0" borderId="0" xfId="0" applyNumberFormat="1" applyFont="1" applyFill="1" applyBorder="1" applyAlignment="1">
      <alignment horizontal="center"/>
    </xf>
    <xf numFmtId="179" fontId="5" fillId="0" borderId="56" xfId="0" applyNumberFormat="1" applyFont="1" applyBorder="1" applyAlignment="1">
      <alignment horizontal="center" vertical="top"/>
    </xf>
    <xf numFmtId="179" fontId="5" fillId="0" borderId="57" xfId="0" applyNumberFormat="1" applyFont="1" applyBorder="1" applyAlignment="1">
      <alignment horizontal="center" vertical="top"/>
    </xf>
    <xf numFmtId="9" fontId="6" fillId="0" borderId="0" xfId="1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174" fontId="5" fillId="0" borderId="8" xfId="0" applyNumberFormat="1" applyFont="1" applyBorder="1" applyAlignment="1">
      <alignment horizontal="center" vertical="center"/>
    </xf>
    <xf numFmtId="174" fontId="5" fillId="0" borderId="9" xfId="0" applyNumberFormat="1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174" fontId="5" fillId="0" borderId="0" xfId="0" applyNumberFormat="1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3" borderId="0" xfId="0" applyFont="1" applyFill="1" applyAlignment="1" applyProtection="1">
      <alignment horizontal="center" vertical="center"/>
      <protection locked="0"/>
    </xf>
    <xf numFmtId="0" fontId="4" fillId="28" borderId="1" xfId="0" applyFont="1" applyFill="1" applyBorder="1" applyAlignment="1">
      <alignment horizontal="center" vertical="center"/>
    </xf>
    <xf numFmtId="1" fontId="4" fillId="28" borderId="1" xfId="0" applyNumberFormat="1" applyFont="1" applyFill="1" applyBorder="1" applyAlignment="1">
      <alignment horizontal="center" vertical="center"/>
    </xf>
    <xf numFmtId="3" fontId="4" fillId="28" borderId="1" xfId="0" applyNumberFormat="1" applyFont="1" applyFill="1" applyBorder="1" applyAlignment="1">
      <alignment horizontal="center" vertical="center"/>
    </xf>
    <xf numFmtId="49" fontId="31" fillId="6" borderId="14" xfId="0" applyNumberFormat="1" applyFont="1" applyFill="1" applyBorder="1" applyAlignment="1">
      <alignment horizontal="center" vertical="center" wrapText="1"/>
    </xf>
    <xf numFmtId="49" fontId="38" fillId="6" borderId="14" xfId="0" applyNumberFormat="1" applyFont="1" applyFill="1" applyBorder="1" applyAlignment="1">
      <alignment horizontal="center" vertical="center" wrapText="1"/>
    </xf>
    <xf numFmtId="49" fontId="36" fillId="6" borderId="14" xfId="0" applyNumberFormat="1" applyFont="1" applyFill="1" applyBorder="1" applyAlignment="1">
      <alignment horizontal="center" vertical="center" wrapText="1"/>
    </xf>
    <xf numFmtId="49" fontId="34" fillId="6" borderId="14" xfId="0" applyNumberFormat="1" applyFont="1" applyFill="1" applyBorder="1" applyAlignment="1">
      <alignment horizontal="center" vertical="center" wrapText="1"/>
    </xf>
    <xf numFmtId="49" fontId="33" fillId="6" borderId="14" xfId="0" applyNumberFormat="1" applyFont="1" applyFill="1" applyBorder="1" applyAlignment="1">
      <alignment horizontal="center" vertical="center" wrapText="1"/>
    </xf>
    <xf numFmtId="49" fontId="35" fillId="6" borderId="14" xfId="0" applyNumberFormat="1" applyFont="1" applyFill="1" applyBorder="1" applyAlignment="1">
      <alignment horizontal="center" vertical="center" wrapText="1"/>
    </xf>
    <xf numFmtId="49" fontId="37" fillId="6" borderId="12" xfId="0" applyNumberFormat="1" applyFont="1" applyFill="1" applyBorder="1" applyAlignment="1">
      <alignment horizontal="center" vertical="center" wrapText="1"/>
    </xf>
    <xf numFmtId="49" fontId="38" fillId="6" borderId="12" xfId="0" applyNumberFormat="1" applyFont="1" applyFill="1" applyBorder="1" applyAlignment="1">
      <alignment horizontal="center" vertical="center" wrapText="1"/>
    </xf>
    <xf numFmtId="49" fontId="31" fillId="6" borderId="12" xfId="0" applyNumberFormat="1" applyFont="1" applyFill="1" applyBorder="1" applyAlignment="1">
      <alignment horizontal="center" vertical="center" wrapText="1"/>
    </xf>
    <xf numFmtId="49" fontId="32" fillId="6" borderId="12" xfId="0" applyNumberFormat="1" applyFont="1" applyFill="1" applyBorder="1" applyAlignment="1">
      <alignment horizontal="center" vertical="center" wrapText="1"/>
    </xf>
    <xf numFmtId="49" fontId="33" fillId="6" borderId="12" xfId="0" applyNumberFormat="1" applyFont="1" applyFill="1" applyBorder="1" applyAlignment="1">
      <alignment horizontal="center" vertical="center" wrapText="1"/>
    </xf>
    <xf numFmtId="49" fontId="34" fillId="6" borderId="12" xfId="0" applyNumberFormat="1" applyFont="1" applyFill="1" applyBorder="1" applyAlignment="1">
      <alignment horizontal="center" vertical="center" wrapText="1"/>
    </xf>
    <xf numFmtId="49" fontId="35" fillId="6" borderId="12" xfId="0" applyNumberFormat="1" applyFont="1" applyFill="1" applyBorder="1" applyAlignment="1">
      <alignment horizontal="center" vertical="center" wrapText="1"/>
    </xf>
    <xf numFmtId="49" fontId="36" fillId="6" borderId="12" xfId="0" applyNumberFormat="1" applyFont="1" applyFill="1" applyBorder="1" applyAlignment="1">
      <alignment horizontal="center" vertical="center" wrapText="1"/>
    </xf>
    <xf numFmtId="49" fontId="31" fillId="6" borderId="0" xfId="0" applyNumberFormat="1" applyFont="1" applyFill="1" applyAlignment="1">
      <alignment horizontal="center" vertical="center"/>
    </xf>
    <xf numFmtId="49" fontId="31" fillId="6" borderId="14" xfId="0" applyNumberFormat="1" applyFont="1" applyFill="1" applyBorder="1" applyAlignment="1">
      <alignment horizontal="center" vertical="center"/>
    </xf>
    <xf numFmtId="49" fontId="31" fillId="6" borderId="0" xfId="0" applyNumberFormat="1" applyFont="1" applyFill="1" applyAlignment="1">
      <alignment horizontal="center" vertical="center" wrapText="1"/>
    </xf>
    <xf numFmtId="49" fontId="31" fillId="6" borderId="0" xfId="0" applyNumberFormat="1" applyFont="1" applyFill="1" applyAlignment="1">
      <alignment horizontal="center" wrapText="1"/>
    </xf>
    <xf numFmtId="49" fontId="31" fillId="6" borderId="44" xfId="0" applyNumberFormat="1" applyFont="1" applyFill="1" applyBorder="1" applyAlignment="1">
      <alignment horizontal="center" wrapText="1"/>
    </xf>
    <xf numFmtId="49" fontId="32" fillId="6" borderId="14" xfId="0" applyNumberFormat="1" applyFont="1" applyFill="1" applyBorder="1" applyAlignment="1">
      <alignment horizontal="center" vertical="center" wrapText="1"/>
    </xf>
    <xf numFmtId="49" fontId="31" fillId="6" borderId="11" xfId="0" applyNumberFormat="1" applyFont="1" applyFill="1" applyBorder="1" applyAlignment="1">
      <alignment horizontal="center" wrapText="1"/>
    </xf>
    <xf numFmtId="49" fontId="37" fillId="6" borderId="14" xfId="0" applyNumberFormat="1" applyFont="1" applyFill="1" applyBorder="1" applyAlignment="1">
      <alignment horizontal="center" vertical="center" wrapText="1"/>
    </xf>
    <xf numFmtId="0" fontId="17" fillId="19" borderId="0" xfId="0" applyFont="1" applyFill="1" applyAlignment="1">
      <alignment horizontal="center"/>
    </xf>
    <xf numFmtId="0" fontId="21" fillId="19" borderId="0" xfId="0" applyFont="1" applyFill="1" applyAlignment="1">
      <alignment horizontal="center"/>
    </xf>
    <xf numFmtId="49" fontId="49" fillId="20" borderId="14" xfId="0" applyNumberFormat="1" applyFont="1" applyFill="1" applyBorder="1" applyAlignment="1">
      <alignment horizontal="left"/>
    </xf>
    <xf numFmtId="49" fontId="49" fillId="5" borderId="14" xfId="0" applyNumberFormat="1" applyFont="1" applyFill="1" applyBorder="1" applyAlignment="1">
      <alignment horizontal="left"/>
    </xf>
    <xf numFmtId="175" fontId="49" fillId="5" borderId="14" xfId="0" applyNumberFormat="1" applyFont="1" applyFill="1" applyBorder="1" applyAlignment="1">
      <alignment horizontal="right"/>
    </xf>
    <xf numFmtId="176" fontId="49" fillId="5" borderId="14" xfId="0" applyNumberFormat="1" applyFont="1" applyFill="1" applyBorder="1" applyAlignment="1">
      <alignment horizontal="right"/>
    </xf>
    <xf numFmtId="177" fontId="49" fillId="5" borderId="14" xfId="0" applyNumberFormat="1" applyFont="1" applyFill="1" applyBorder="1" applyAlignment="1">
      <alignment horizontal="right"/>
    </xf>
    <xf numFmtId="0" fontId="49" fillId="5" borderId="0" xfId="0" applyFont="1" applyFill="1" applyAlignment="1">
      <alignment horizontal="left"/>
    </xf>
    <xf numFmtId="49" fontId="50" fillId="6" borderId="0" xfId="0" applyNumberFormat="1" applyFont="1" applyFill="1" applyAlignment="1">
      <alignment horizontal="center" vertical="center"/>
    </xf>
    <xf numFmtId="49" fontId="50" fillId="6" borderId="14" xfId="0" applyNumberFormat="1" applyFont="1" applyFill="1" applyBorder="1" applyAlignment="1">
      <alignment horizontal="center" vertical="center"/>
    </xf>
    <xf numFmtId="49" fontId="50" fillId="6" borderId="0" xfId="0" applyNumberFormat="1" applyFont="1" applyFill="1" applyAlignment="1">
      <alignment horizontal="center" vertical="center" wrapText="1"/>
    </xf>
    <xf numFmtId="0" fontId="50" fillId="5" borderId="0" xfId="0" applyFont="1" applyFill="1" applyAlignment="1">
      <alignment horizontal="center" vertical="center"/>
    </xf>
    <xf numFmtId="49" fontId="50" fillId="6" borderId="44" xfId="0" applyNumberFormat="1" applyFont="1" applyFill="1" applyBorder="1" applyAlignment="1">
      <alignment horizontal="center" wrapText="1"/>
    </xf>
    <xf numFmtId="49" fontId="50" fillId="6" borderId="0" xfId="0" applyNumberFormat="1" applyFont="1" applyFill="1" applyAlignment="1">
      <alignment horizontal="center" wrapText="1"/>
    </xf>
    <xf numFmtId="0" fontId="50" fillId="5" borderId="0" xfId="0" applyFont="1" applyFill="1" applyAlignment="1">
      <alignment horizontal="center" vertical="center" wrapText="1"/>
    </xf>
    <xf numFmtId="49" fontId="50" fillId="6" borderId="11" xfId="0" applyNumberFormat="1" applyFont="1" applyFill="1" applyBorder="1" applyAlignment="1">
      <alignment horizontal="center" wrapText="1"/>
    </xf>
    <xf numFmtId="49" fontId="51" fillId="6" borderId="12" xfId="0" applyNumberFormat="1" applyFont="1" applyFill="1" applyBorder="1" applyAlignment="1">
      <alignment horizontal="center" vertical="center" wrapText="1"/>
    </xf>
    <xf numFmtId="49" fontId="52" fillId="6" borderId="12" xfId="0" applyNumberFormat="1" applyFont="1" applyFill="1" applyBorder="1" applyAlignment="1">
      <alignment horizontal="center" vertical="center" wrapText="1"/>
    </xf>
    <xf numFmtId="49" fontId="53" fillId="6" borderId="12" xfId="0" applyNumberFormat="1" applyFont="1" applyFill="1" applyBorder="1" applyAlignment="1">
      <alignment horizontal="center" vertical="center" wrapText="1"/>
    </xf>
    <xf numFmtId="0" fontId="53" fillId="5" borderId="0" xfId="0" applyFont="1" applyFill="1" applyAlignment="1">
      <alignment horizontal="center" vertical="center" wrapText="1"/>
    </xf>
    <xf numFmtId="49" fontId="54" fillId="6" borderId="12" xfId="0" applyNumberFormat="1" applyFont="1" applyFill="1" applyBorder="1" applyAlignment="1">
      <alignment horizontal="center" vertical="center" wrapText="1"/>
    </xf>
    <xf numFmtId="0" fontId="55" fillId="20" borderId="0" xfId="0" applyFont="1" applyFill="1" applyAlignment="1">
      <alignment horizontal="center" vertical="center" wrapText="1"/>
    </xf>
    <xf numFmtId="49" fontId="55" fillId="6" borderId="12" xfId="0" applyNumberFormat="1" applyFont="1" applyFill="1" applyBorder="1" applyAlignment="1">
      <alignment horizontal="center" vertical="center" wrapText="1"/>
    </xf>
    <xf numFmtId="0" fontId="55" fillId="5" borderId="0" xfId="0" applyFont="1" applyFill="1" applyAlignment="1">
      <alignment horizontal="center" vertical="center" wrapText="1"/>
    </xf>
    <xf numFmtId="49" fontId="56" fillId="6" borderId="12" xfId="0" applyNumberFormat="1" applyFont="1" applyFill="1" applyBorder="1" applyAlignment="1">
      <alignment horizontal="center" vertical="center" wrapText="1"/>
    </xf>
    <xf numFmtId="0" fontId="56" fillId="5" borderId="0" xfId="0" applyFont="1" applyFill="1" applyAlignment="1">
      <alignment horizontal="center" vertical="center" wrapText="1"/>
    </xf>
    <xf numFmtId="49" fontId="57" fillId="6" borderId="12" xfId="0" applyNumberFormat="1" applyFont="1" applyFill="1" applyBorder="1" applyAlignment="1">
      <alignment horizontal="center" vertical="center" wrapText="1"/>
    </xf>
    <xf numFmtId="0" fontId="57" fillId="5" borderId="0" xfId="0" applyFont="1" applyFill="1" applyAlignment="1">
      <alignment horizontal="center" vertical="center" wrapText="1"/>
    </xf>
    <xf numFmtId="49" fontId="50" fillId="6" borderId="12" xfId="0" applyNumberFormat="1" applyFont="1" applyFill="1" applyBorder="1" applyAlignment="1">
      <alignment horizontal="center" vertical="center" wrapText="1"/>
    </xf>
    <xf numFmtId="49" fontId="51" fillId="6" borderId="14" xfId="0" applyNumberFormat="1" applyFont="1" applyFill="1" applyBorder="1" applyAlignment="1">
      <alignment horizontal="center" vertical="center" wrapText="1"/>
    </xf>
    <xf numFmtId="49" fontId="52" fillId="6" borderId="14" xfId="0" applyNumberFormat="1" applyFont="1" applyFill="1" applyBorder="1" applyAlignment="1">
      <alignment horizontal="center" vertical="center" wrapText="1"/>
    </xf>
    <xf numFmtId="49" fontId="53" fillId="6" borderId="14" xfId="0" applyNumberFormat="1" applyFont="1" applyFill="1" applyBorder="1" applyAlignment="1">
      <alignment horizontal="center" vertical="center" wrapText="1"/>
    </xf>
    <xf numFmtId="49" fontId="54" fillId="6" borderId="14" xfId="0" applyNumberFormat="1" applyFont="1" applyFill="1" applyBorder="1" applyAlignment="1">
      <alignment horizontal="center" vertical="center" wrapText="1"/>
    </xf>
    <xf numFmtId="49" fontId="55" fillId="6" borderId="14" xfId="0" applyNumberFormat="1" applyFont="1" applyFill="1" applyBorder="1" applyAlignment="1">
      <alignment horizontal="center" vertical="center" wrapText="1"/>
    </xf>
    <xf numFmtId="49" fontId="56" fillId="6" borderId="14" xfId="0" applyNumberFormat="1" applyFont="1" applyFill="1" applyBorder="1" applyAlignment="1">
      <alignment horizontal="center" vertical="center" wrapText="1"/>
    </xf>
    <xf numFmtId="49" fontId="57" fillId="6" borderId="14" xfId="0" applyNumberFormat="1" applyFont="1" applyFill="1" applyBorder="1" applyAlignment="1">
      <alignment horizontal="center" vertical="center" wrapText="1"/>
    </xf>
    <xf numFmtId="49" fontId="50" fillId="6" borderId="14" xfId="0" applyNumberFormat="1" applyFont="1" applyFill="1" applyBorder="1" applyAlignment="1">
      <alignment horizontal="center" vertical="center" wrapText="1"/>
    </xf>
    <xf numFmtId="49" fontId="50" fillId="6" borderId="0" xfId="0" applyNumberFormat="1" applyFont="1" applyFill="1" applyAlignment="1">
      <alignment horizontal="center" vertical="center"/>
    </xf>
    <xf numFmtId="0" fontId="58" fillId="6" borderId="13" xfId="0" applyFont="1" applyFill="1" applyBorder="1" applyAlignment="1">
      <alignment horizontal="center" vertical="center" wrapText="1"/>
    </xf>
    <xf numFmtId="0" fontId="58" fillId="6" borderId="0" xfId="0" applyFont="1" applyFill="1" applyAlignment="1">
      <alignment horizontal="center" vertical="center" wrapText="1"/>
    </xf>
    <xf numFmtId="49" fontId="58" fillId="6" borderId="13" xfId="0" applyNumberFormat="1" applyFont="1" applyFill="1" applyBorder="1" applyAlignment="1">
      <alignment horizontal="center" vertical="center" wrapText="1"/>
    </xf>
    <xf numFmtId="49" fontId="49" fillId="5" borderId="14" xfId="0" applyNumberFormat="1" applyFont="1" applyFill="1" applyBorder="1" applyAlignment="1">
      <alignment horizontal="center" vertical="center"/>
    </xf>
    <xf numFmtId="164" fontId="49" fillId="5" borderId="14" xfId="0" applyNumberFormat="1" applyFont="1" applyFill="1" applyBorder="1" applyAlignment="1">
      <alignment horizontal="center" vertical="center"/>
    </xf>
    <xf numFmtId="0" fontId="49" fillId="5" borderId="0" xfId="0" applyFont="1" applyFill="1" applyAlignment="1">
      <alignment horizontal="center"/>
    </xf>
    <xf numFmtId="165" fontId="49" fillId="5" borderId="14" xfId="0" applyNumberFormat="1" applyFont="1" applyFill="1" applyBorder="1" applyAlignment="1">
      <alignment horizontal="center" vertical="center"/>
    </xf>
    <xf numFmtId="0" fontId="49" fillId="5" borderId="0" xfId="0" applyFont="1" applyFill="1" applyAlignment="1">
      <alignment horizontal="center" vertical="center"/>
    </xf>
    <xf numFmtId="166" fontId="49" fillId="5" borderId="14" xfId="0" applyNumberFormat="1" applyFont="1" applyFill="1" applyBorder="1" applyAlignment="1">
      <alignment horizontal="center" vertical="center"/>
    </xf>
    <xf numFmtId="172" fontId="59" fillId="8" borderId="14" xfId="0" applyNumberFormat="1" applyFont="1" applyFill="1" applyBorder="1" applyAlignment="1">
      <alignment horizontal="center" vertical="center"/>
    </xf>
    <xf numFmtId="167" fontId="59" fillId="8" borderId="14" xfId="0" applyNumberFormat="1" applyFont="1" applyFill="1" applyBorder="1" applyAlignment="1">
      <alignment horizontal="center" vertical="center"/>
    </xf>
    <xf numFmtId="172" fontId="49" fillId="7" borderId="14" xfId="0" applyNumberFormat="1" applyFont="1" applyFill="1" applyBorder="1" applyAlignment="1">
      <alignment horizontal="center" vertical="center"/>
    </xf>
    <xf numFmtId="167" fontId="49" fillId="5" borderId="14" xfId="0" applyNumberFormat="1" applyFont="1" applyFill="1" applyBorder="1" applyAlignment="1">
      <alignment horizontal="center" vertical="center"/>
    </xf>
    <xf numFmtId="0" fontId="49" fillId="5" borderId="14" xfId="0" applyFont="1" applyFill="1" applyBorder="1" applyAlignment="1">
      <alignment horizontal="center" vertical="center"/>
    </xf>
    <xf numFmtId="170" fontId="49" fillId="5" borderId="14" xfId="0" applyNumberFormat="1" applyFont="1" applyFill="1" applyBorder="1" applyAlignment="1">
      <alignment horizontal="center" vertical="center"/>
    </xf>
    <xf numFmtId="166" fontId="49" fillId="7" borderId="14" xfId="0" applyNumberFormat="1" applyFont="1" applyFill="1" applyBorder="1" applyAlignment="1">
      <alignment horizontal="center" vertical="center"/>
    </xf>
    <xf numFmtId="167" fontId="59" fillId="9" borderId="14" xfId="0" applyNumberFormat="1" applyFont="1" applyFill="1" applyBorder="1" applyAlignment="1">
      <alignment horizontal="center" vertical="center"/>
    </xf>
    <xf numFmtId="3" fontId="59" fillId="9" borderId="14" xfId="0" applyNumberFormat="1" applyFont="1" applyFill="1" applyBorder="1" applyAlignment="1">
      <alignment horizontal="center" vertical="center"/>
    </xf>
    <xf numFmtId="171" fontId="49" fillId="5" borderId="14" xfId="0" applyNumberFormat="1" applyFont="1" applyFill="1" applyBorder="1" applyAlignment="1">
      <alignment horizontal="center" vertical="center"/>
    </xf>
    <xf numFmtId="169" fontId="49" fillId="5" borderId="14" xfId="0" applyNumberFormat="1" applyFont="1" applyFill="1" applyBorder="1" applyAlignment="1">
      <alignment horizontal="center" vertical="center"/>
    </xf>
    <xf numFmtId="3" fontId="49" fillId="5" borderId="14" xfId="0" applyNumberFormat="1" applyFont="1" applyFill="1" applyBorder="1" applyAlignment="1">
      <alignment horizontal="center" vertical="center"/>
    </xf>
    <xf numFmtId="3" fontId="59" fillId="8" borderId="14" xfId="0" applyNumberFormat="1" applyFont="1" applyFill="1" applyBorder="1" applyAlignment="1">
      <alignment horizontal="center" vertical="center"/>
    </xf>
    <xf numFmtId="168" fontId="49" fillId="5" borderId="14" xfId="0" applyNumberFormat="1" applyFont="1" applyFill="1" applyBorder="1" applyAlignment="1">
      <alignment horizontal="center" vertical="center"/>
    </xf>
    <xf numFmtId="170" fontId="49" fillId="7" borderId="14" xfId="0" applyNumberFormat="1" applyFont="1" applyFill="1" applyBorder="1" applyAlignment="1">
      <alignment horizontal="center" vertical="center"/>
    </xf>
    <xf numFmtId="170" fontId="59" fillId="9" borderId="14" xfId="0" applyNumberFormat="1" applyFont="1" applyFill="1" applyBorder="1" applyAlignment="1">
      <alignment horizontal="center" vertical="center"/>
    </xf>
    <xf numFmtId="3" fontId="49" fillId="7" borderId="14" xfId="0" applyNumberFormat="1" applyFont="1" applyFill="1" applyBorder="1" applyAlignment="1">
      <alignment horizontal="center" vertical="center"/>
    </xf>
    <xf numFmtId="0" fontId="49" fillId="7" borderId="14" xfId="0" applyFont="1" applyFill="1" applyBorder="1" applyAlignment="1">
      <alignment horizontal="center" vertical="center"/>
    </xf>
    <xf numFmtId="167" fontId="59" fillId="10" borderId="14" xfId="0" applyNumberFormat="1" applyFont="1" applyFill="1" applyBorder="1" applyAlignment="1">
      <alignment horizontal="center" vertical="center"/>
    </xf>
    <xf numFmtId="3" fontId="59" fillId="10" borderId="14" xfId="0" applyNumberFormat="1" applyFont="1" applyFill="1" applyBorder="1" applyAlignment="1">
      <alignment horizontal="center" vertical="center"/>
    </xf>
    <xf numFmtId="172" fontId="59" fillId="9" borderId="14" xfId="0" applyNumberFormat="1" applyFont="1" applyFill="1" applyBorder="1" applyAlignment="1">
      <alignment horizontal="center" vertical="center"/>
    </xf>
    <xf numFmtId="172" fontId="59" fillId="10" borderId="14" xfId="0" applyNumberFormat="1" applyFont="1" applyFill="1" applyBorder="1" applyAlignment="1">
      <alignment horizontal="center" vertical="center"/>
    </xf>
    <xf numFmtId="170" fontId="59" fillId="10" borderId="14" xfId="0" applyNumberFormat="1" applyFont="1" applyFill="1" applyBorder="1" applyAlignment="1">
      <alignment horizontal="center" vertical="center"/>
    </xf>
    <xf numFmtId="170" fontId="59" fillId="8" borderId="14" xfId="0" applyNumberFormat="1" applyFont="1" applyFill="1" applyBorder="1" applyAlignment="1">
      <alignment horizontal="center" vertical="center"/>
    </xf>
    <xf numFmtId="172" fontId="49" fillId="5" borderId="14" xfId="0" applyNumberFormat="1" applyFont="1" applyFill="1" applyBorder="1" applyAlignment="1">
      <alignment horizontal="center" vertical="center"/>
    </xf>
    <xf numFmtId="0" fontId="60" fillId="5" borderId="15" xfId="0" applyFont="1" applyFill="1" applyBorder="1" applyAlignment="1">
      <alignment horizontal="center" vertical="center"/>
    </xf>
    <xf numFmtId="49" fontId="60" fillId="5" borderId="15" xfId="0" applyNumberFormat="1" applyFont="1" applyFill="1" applyBorder="1" applyAlignment="1">
      <alignment horizontal="center" vertical="center"/>
    </xf>
    <xf numFmtId="170" fontId="60" fillId="5" borderId="15" xfId="0" applyNumberFormat="1" applyFont="1" applyFill="1" applyBorder="1" applyAlignment="1">
      <alignment horizontal="center" vertical="center"/>
    </xf>
    <xf numFmtId="0" fontId="60" fillId="5" borderId="0" xfId="0" applyFont="1" applyFill="1" applyAlignment="1">
      <alignment horizontal="center"/>
    </xf>
    <xf numFmtId="0" fontId="60" fillId="5" borderId="0" xfId="0" applyFont="1" applyFill="1" applyAlignment="1">
      <alignment horizontal="center" vertical="center"/>
    </xf>
    <xf numFmtId="172" fontId="60" fillId="5" borderId="15" xfId="0" applyNumberFormat="1" applyFont="1" applyFill="1" applyBorder="1" applyAlignment="1">
      <alignment horizontal="center" vertical="center"/>
    </xf>
    <xf numFmtId="167" fontId="60" fillId="5" borderId="15" xfId="0" applyNumberFormat="1" applyFont="1" applyFill="1" applyBorder="1" applyAlignment="1">
      <alignment horizontal="center" vertical="center"/>
    </xf>
    <xf numFmtId="49" fontId="60" fillId="7" borderId="14" xfId="0" applyNumberFormat="1" applyFont="1" applyFill="1" applyBorder="1" applyAlignment="1">
      <alignment horizontal="center" vertical="center"/>
    </xf>
    <xf numFmtId="0" fontId="60" fillId="5" borderId="14" xfId="0" applyFont="1" applyFill="1" applyBorder="1" applyAlignment="1">
      <alignment horizontal="center" vertical="center"/>
    </xf>
    <xf numFmtId="164" fontId="60" fillId="5" borderId="15" xfId="0" applyNumberFormat="1" applyFont="1" applyFill="1" applyBorder="1" applyAlignment="1">
      <alignment horizontal="center" vertical="center"/>
    </xf>
    <xf numFmtId="49" fontId="60" fillId="7" borderId="15" xfId="0" applyNumberFormat="1" applyFont="1" applyFill="1" applyBorder="1" applyAlignment="1">
      <alignment horizontal="center" vertical="center"/>
    </xf>
    <xf numFmtId="167" fontId="60" fillId="5" borderId="14" xfId="0" applyNumberFormat="1" applyFont="1" applyFill="1" applyBorder="1" applyAlignment="1">
      <alignment horizontal="center" vertical="center"/>
    </xf>
    <xf numFmtId="3" fontId="60" fillId="5" borderId="14" xfId="0" applyNumberFormat="1" applyFont="1" applyFill="1" applyBorder="1" applyAlignment="1">
      <alignment horizontal="center" vertical="center"/>
    </xf>
    <xf numFmtId="169" fontId="60" fillId="5" borderId="14" xfId="0" applyNumberFormat="1" applyFont="1" applyFill="1" applyBorder="1" applyAlignment="1">
      <alignment horizontal="center" vertical="center"/>
    </xf>
    <xf numFmtId="3" fontId="60" fillId="5" borderId="15" xfId="0" applyNumberFormat="1" applyFont="1" applyFill="1" applyBorder="1" applyAlignment="1">
      <alignment horizontal="center" vertical="center"/>
    </xf>
    <xf numFmtId="168" fontId="60" fillId="5" borderId="15" xfId="0" applyNumberFormat="1" applyFont="1" applyFill="1" applyBorder="1" applyAlignment="1">
      <alignment horizontal="center" vertical="center"/>
    </xf>
    <xf numFmtId="169" fontId="60" fillId="5" borderId="15" xfId="0" applyNumberFormat="1" applyFont="1" applyFill="1" applyBorder="1" applyAlignment="1">
      <alignment horizontal="center" vertical="center"/>
    </xf>
    <xf numFmtId="170" fontId="60" fillId="5" borderId="14" xfId="0" applyNumberFormat="1" applyFont="1" applyFill="1" applyBorder="1" applyAlignment="1">
      <alignment horizontal="center" vertical="center"/>
    </xf>
    <xf numFmtId="49" fontId="60" fillId="5" borderId="14" xfId="0" applyNumberFormat="1" applyFont="1" applyFill="1" applyBorder="1" applyAlignment="1">
      <alignment horizontal="center" vertical="center"/>
    </xf>
    <xf numFmtId="164" fontId="60" fillId="5" borderId="14" xfId="0" applyNumberFormat="1" applyFont="1" applyFill="1" applyBorder="1" applyAlignment="1">
      <alignment horizontal="center" vertical="center"/>
    </xf>
    <xf numFmtId="49" fontId="60" fillId="22" borderId="14" xfId="0" applyNumberFormat="1" applyFont="1" applyFill="1" applyBorder="1" applyAlignment="1">
      <alignment horizontal="center" vertical="center"/>
    </xf>
    <xf numFmtId="172" fontId="60" fillId="5" borderId="14" xfId="0" applyNumberFormat="1" applyFont="1" applyFill="1" applyBorder="1" applyAlignment="1">
      <alignment horizontal="center" vertical="center"/>
    </xf>
    <xf numFmtId="0" fontId="61" fillId="5" borderId="14" xfId="0" applyFont="1" applyFill="1" applyBorder="1" applyAlignment="1">
      <alignment horizontal="center" vertical="center"/>
    </xf>
  </cellXfs>
  <cellStyles count="6">
    <cellStyle name="Lien hypertexte" xfId="4" builtinId="8"/>
    <cellStyle name="Normal" xfId="0" builtinId="0"/>
    <cellStyle name="Normal 4" xfId="3" xr:uid="{00000000-0005-0000-0000-000002000000}"/>
    <cellStyle name="Note" xfId="5" builtinId="10"/>
    <cellStyle name="Pourcentage" xfId="1" builtinId="5"/>
    <cellStyle name="Texte explicatif" xfId="2" builtinId="53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669900"/>
      <color rgb="FF74B349"/>
      <color rgb="FFFF9966"/>
      <color rgb="FF4B7430"/>
      <color rgb="FF009900"/>
      <color rgb="FF00CC00"/>
      <color rgb="FFF4B184"/>
      <color rgb="FFEE86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BE5-4997-9961-7D241577D54B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BE5-4997-9961-7D241577D54B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BE5-4997-9961-7D241577D54B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BE5-4997-9961-7D241577D54B}"/>
              </c:ext>
            </c:extLst>
          </c:dPt>
          <c:dLbls>
            <c:dLbl>
              <c:idx val="0"/>
              <c:layout>
                <c:manualLayout>
                  <c:x val="-0.15748031496062992"/>
                  <c:y val="-5.94059097186093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E5-4997-9961-7D241577D54B}"/>
                </c:ext>
              </c:extLst>
            </c:dLbl>
            <c:dLbl>
              <c:idx val="1"/>
              <c:layout>
                <c:manualLayout>
                  <c:x val="0.16535433070866132"/>
                  <c:y val="-9.240919289561454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401554136441605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1BE5-4997-9961-7D241577D54B}"/>
                </c:ext>
              </c:extLst>
            </c:dLbl>
            <c:dLbl>
              <c:idx val="2"/>
              <c:layout>
                <c:manualLayout>
                  <c:x val="0.22309711286089234"/>
                  <c:y val="6.6006566354010364E-3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595779858226378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1BE5-4997-9961-7D241577D54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Agence'!$X$11:$X$13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BE5-4997-9961-7D241577D5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1BE5-4997-9961-7D241577D54B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1BE5-4997-9961-7D241577D54B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1BE5-4997-9961-7D241577D54B}"/>
              </c:ext>
            </c:extLst>
          </c:dPt>
          <c:val>
            <c:numRef>
              <c:f>'Fiche Agence'!$Z$22:$Z$24</c:f>
              <c:numCache>
                <c:formatCode>0</c:formatCode>
                <c:ptCount val="3"/>
                <c:pt idx="0" formatCode="0.0">
                  <c:v>120</c:v>
                </c:pt>
                <c:pt idx="1">
                  <c:v>1</c:v>
                </c:pt>
                <c:pt idx="2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BE5-4997-9961-7D241577D5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CD7-4C03-8062-44655B93C9D1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CD7-4C03-8062-44655B93C9D1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CD7-4C03-8062-44655B93C9D1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CD7-4C03-8062-44655B93C9D1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CD7-4C03-8062-44655B93C9D1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9CD7-4C03-8062-44655B93C9D1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9CD7-4C03-8062-44655B93C9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Agence'!$X$11:$X$13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CD7-4C03-8062-44655B93C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0"/>
      </c:doughnutChart>
      <c:pieChart>
        <c:varyColors val="1"/>
        <c:ser>
          <c:idx val="1"/>
          <c:order val="1"/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9CD7-4C03-8062-44655B93C9D1}"/>
              </c:ext>
            </c:extLst>
          </c:dPt>
          <c:dPt>
            <c:idx val="1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9CD7-4C03-8062-44655B93C9D1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9CD7-4C03-8062-44655B93C9D1}"/>
              </c:ext>
            </c:extLst>
          </c:dPt>
          <c:val>
            <c:numRef>
              <c:f>'Fiche Agence'!$Z$19:$Z$21</c:f>
              <c:numCache>
                <c:formatCode>0</c:formatCode>
                <c:ptCount val="3"/>
                <c:pt idx="0" formatCode="0.0">
                  <c:v>109.6</c:v>
                </c:pt>
                <c:pt idx="1">
                  <c:v>1</c:v>
                </c:pt>
                <c:pt idx="2">
                  <c:v>129.4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9CD7-4C03-8062-44655B93C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802-408D-A113-C167415ADF8D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802-408D-A113-C167415ADF8D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802-408D-A113-C167415ADF8D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802-408D-A113-C167415ADF8D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802-408D-A113-C167415ADF8D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9802-408D-A113-C167415ADF8D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9802-408D-A113-C167415ADF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'[1]Fiche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802-408D-A113-C167415AD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9802-408D-A113-C167415ADF8D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9802-408D-A113-C167415ADF8D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9802-408D-A113-C167415ADF8D}"/>
              </c:ext>
            </c:extLst>
          </c:dPt>
          <c:val>
            <c:numRef>
              <c:f>'Fiche Agence'!$Z$25:$Z$27</c:f>
              <c:numCache>
                <c:formatCode>0</c:formatCode>
                <c:ptCount val="3"/>
                <c:pt idx="0" formatCode="0.0">
                  <c:v>115.3</c:v>
                </c:pt>
                <c:pt idx="1">
                  <c:v>1</c:v>
                </c:pt>
                <c:pt idx="2">
                  <c:v>123.7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9802-408D-A113-C167415AD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gradFill flip="none" rotWithShape="1">
                <a:gsLst>
                  <a:gs pos="46000">
                    <a:srgbClr val="C00000"/>
                  </a:gs>
                  <a:gs pos="78000">
                    <a:schemeClr val="accent2">
                      <a:lumMod val="97000"/>
                      <a:lumOff val="3000"/>
                    </a:schemeClr>
                  </a:gs>
                  <a:gs pos="100000">
                    <a:schemeClr val="accent2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89A7-49FF-A843-D31E0DFD4643}"/>
              </c:ext>
            </c:extLst>
          </c:dPt>
          <c:dPt>
            <c:idx val="1"/>
            <c:bubble3D val="0"/>
            <c:spPr>
              <a:gradFill flip="none" rotWithShape="1">
                <a:gsLst>
                  <a:gs pos="0">
                    <a:schemeClr val="accent2">
                      <a:lumMod val="0"/>
                      <a:lumOff val="100000"/>
                    </a:schemeClr>
                  </a:gs>
                  <a:gs pos="35000">
                    <a:schemeClr val="accent2">
                      <a:lumMod val="0"/>
                      <a:lumOff val="100000"/>
                    </a:schemeClr>
                  </a:gs>
                  <a:gs pos="100000">
                    <a:schemeClr val="accent2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89A7-49FF-A843-D31E0DFD4643}"/>
              </c:ext>
            </c:extLst>
          </c:dPt>
          <c:dPt>
            <c:idx val="2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89A7-49FF-A843-D31E0DFD4643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89A7-49FF-A843-D31E0DFD4643}"/>
              </c:ext>
            </c:extLst>
          </c:dPt>
          <c:dLbls>
            <c:dLbl>
              <c:idx val="0"/>
              <c:layout>
                <c:manualLayout>
                  <c:x val="-0.11834319526627224"/>
                  <c:y val="-0.10695187165775405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9A7-49FF-A843-D31E0DFD4643}"/>
                </c:ext>
              </c:extLst>
            </c:dLbl>
            <c:dLbl>
              <c:idx val="1"/>
              <c:layout>
                <c:manualLayout>
                  <c:x val="3.9447731755423994E-2"/>
                  <c:y val="-0.1497326203208556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9A7-49FF-A843-D31E0DFD4643}"/>
                </c:ext>
              </c:extLst>
            </c:dLbl>
            <c:dLbl>
              <c:idx val="2"/>
              <c:layout>
                <c:manualLayout>
                  <c:x val="0.15384615384615391"/>
                  <c:y val="-4.2780748663101636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9A7-49FF-A843-D31E0DFD464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Agence'!$X$76:$X$78</c:f>
              <c:strCache>
                <c:ptCount val="3"/>
                <c:pt idx="0">
                  <c:v>0 - 79%</c:v>
                </c:pt>
                <c:pt idx="1">
                  <c:v>80% - 90%</c:v>
                </c:pt>
                <c:pt idx="2">
                  <c:v>91% - 150%</c:v>
                </c:pt>
              </c:strCache>
            </c:strRef>
          </c:cat>
          <c:val>
            <c:numRef>
              <c:f>'Fiche Agence'!$Z$76:$Z$79</c:f>
              <c:numCache>
                <c:formatCode>0.00</c:formatCode>
                <c:ptCount val="4"/>
                <c:pt idx="0">
                  <c:v>80</c:v>
                </c:pt>
                <c:pt idx="1">
                  <c:v>10</c:v>
                </c:pt>
                <c:pt idx="2">
                  <c:v>60</c:v>
                </c:pt>
                <c:pt idx="3" formatCode="0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9A7-49FF-A843-D31E0DFD46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noFill/>
            </a:ln>
          </c:spPr>
          <c:dPt>
            <c:idx val="0"/>
            <c:bubble3D val="0"/>
            <c:explosion val="63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89A7-49FF-A843-D31E0DFD4643}"/>
              </c:ext>
            </c:extLst>
          </c:dPt>
          <c:dPt>
            <c:idx val="1"/>
            <c:bubble3D val="0"/>
            <c:spPr>
              <a:solidFill>
                <a:schemeClr val="tx2"/>
              </a:solidFill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89A7-49FF-A843-D31E0DFD4643}"/>
              </c:ext>
            </c:extLst>
          </c:dPt>
          <c:dPt>
            <c:idx val="2"/>
            <c:bubble3D val="0"/>
            <c:explosion val="44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89A7-49FF-A843-D31E0DFD4643}"/>
              </c:ext>
            </c:extLst>
          </c:dPt>
          <c:val>
            <c:numRef>
              <c:f>'Fiche Agence'!$Z$81:$Z$83</c:f>
              <c:numCache>
                <c:formatCode>0</c:formatCode>
                <c:ptCount val="3"/>
                <c:pt idx="0" formatCode="0.0">
                  <c:v>90.9</c:v>
                </c:pt>
                <c:pt idx="1">
                  <c:v>1</c:v>
                </c:pt>
                <c:pt idx="2">
                  <c:v>208.1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89A7-49FF-A843-D31E0DFD46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Fiche Agence'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chart" Target="../charts/chart2.xml"/><Relationship Id="rId7" Type="http://schemas.openxmlformats.org/officeDocument/2006/relationships/image" Target="../media/image4.svg"/><Relationship Id="rId2" Type="http://schemas.openxmlformats.org/officeDocument/2006/relationships/chart" Target="../charts/chart1.xml"/><Relationship Id="rId1" Type="http://schemas.openxmlformats.org/officeDocument/2006/relationships/hyperlink" Target="#Lexique!A1"/><Relationship Id="rId6" Type="http://schemas.openxmlformats.org/officeDocument/2006/relationships/image" Target="../media/image3.png"/><Relationship Id="rId11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7.svg"/><Relationship Id="rId4" Type="http://schemas.openxmlformats.org/officeDocument/2006/relationships/image" Target="../media/image2.png"/><Relationship Id="rId9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3</xdr:row>
      <xdr:rowOff>0</xdr:rowOff>
    </xdr:from>
    <xdr:to>
      <xdr:col>15</xdr:col>
      <xdr:colOff>66674</xdr:colOff>
      <xdr:row>11</xdr:row>
      <xdr:rowOff>161925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7149" y="733425"/>
          <a:ext cx="7886700" cy="2409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257173</xdr:colOff>
      <xdr:row>2</xdr:row>
      <xdr:rowOff>9525</xdr:rowOff>
    </xdr:from>
    <xdr:to>
      <xdr:col>4</xdr:col>
      <xdr:colOff>123825</xdr:colOff>
      <xdr:row>3</xdr:row>
      <xdr:rowOff>85724</xdr:rowOff>
    </xdr:to>
    <xdr:sp macro="" textlink="">
      <xdr:nvSpPr>
        <xdr:cNvPr id="2" name="Espace réservé du texte 1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304798" y="666750"/>
          <a:ext cx="1314452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Présentation</a:t>
          </a:r>
        </a:p>
      </xdr:txBody>
    </xdr:sp>
    <xdr:clientData/>
  </xdr:twoCellAnchor>
  <xdr:twoCellAnchor>
    <xdr:from>
      <xdr:col>1</xdr:col>
      <xdr:colOff>9523</xdr:colOff>
      <xdr:row>13</xdr:row>
      <xdr:rowOff>104775</xdr:rowOff>
    </xdr:from>
    <xdr:to>
      <xdr:col>15</xdr:col>
      <xdr:colOff>67573</xdr:colOff>
      <xdr:row>30</xdr:row>
      <xdr:rowOff>19050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7148" y="3343275"/>
          <a:ext cx="7887600" cy="550545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9524</xdr:colOff>
      <xdr:row>12</xdr:row>
      <xdr:rowOff>171450</xdr:rowOff>
    </xdr:from>
    <xdr:to>
      <xdr:col>3</xdr:col>
      <xdr:colOff>419100</xdr:colOff>
      <xdr:row>14</xdr:row>
      <xdr:rowOff>57149</xdr:rowOff>
    </xdr:to>
    <xdr:sp macro="" textlink="">
      <xdr:nvSpPr>
        <xdr:cNvPr id="5" name="Espace réservé du texte 1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/>
        </xdr:cNvSpPr>
      </xdr:nvSpPr>
      <xdr:spPr>
        <a:xfrm>
          <a:off x="400049" y="3181350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Indicateurs</a:t>
          </a:r>
        </a:p>
      </xdr:txBody>
    </xdr:sp>
    <xdr:clientData/>
  </xdr:twoCellAnchor>
  <xdr:twoCellAnchor>
    <xdr:from>
      <xdr:col>1</xdr:col>
      <xdr:colOff>9524</xdr:colOff>
      <xdr:row>32</xdr:row>
      <xdr:rowOff>38100</xdr:rowOff>
    </xdr:from>
    <xdr:to>
      <xdr:col>15</xdr:col>
      <xdr:colOff>67574</xdr:colOff>
      <xdr:row>40</xdr:row>
      <xdr:rowOff>142875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7149" y="9067800"/>
          <a:ext cx="7887600" cy="3781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266699</xdr:colOff>
      <xdr:row>31</xdr:row>
      <xdr:rowOff>47625</xdr:rowOff>
    </xdr:from>
    <xdr:to>
      <xdr:col>3</xdr:col>
      <xdr:colOff>409575</xdr:colOff>
      <xdr:row>32</xdr:row>
      <xdr:rowOff>123824</xdr:rowOff>
    </xdr:to>
    <xdr:sp macro="" textlink="">
      <xdr:nvSpPr>
        <xdr:cNvPr id="7" name="Espace réservé du texte 1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/>
        </xdr:cNvSpPr>
      </xdr:nvSpPr>
      <xdr:spPr>
        <a:xfrm>
          <a:off x="390524" y="6486525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FAQ</a:t>
          </a:r>
        </a:p>
      </xdr:txBody>
    </xdr:sp>
    <xdr:clientData/>
  </xdr:twoCellAnchor>
  <xdr:twoCellAnchor>
    <xdr:from>
      <xdr:col>13</xdr:col>
      <xdr:colOff>142875</xdr:colOff>
      <xdr:row>0</xdr:row>
      <xdr:rowOff>66674</xdr:rowOff>
    </xdr:from>
    <xdr:to>
      <xdr:col>14</xdr:col>
      <xdr:colOff>238125</xdr:colOff>
      <xdr:row>0</xdr:row>
      <xdr:rowOff>304799</xdr:rowOff>
    </xdr:to>
    <xdr:sp macro="" textlink="">
      <xdr:nvSpPr>
        <xdr:cNvPr id="8" name="Rectangle à coins arrondis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0277475" y="66674"/>
          <a:ext cx="98107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  <xdr:twoCellAnchor>
    <xdr:from>
      <xdr:col>13</xdr:col>
      <xdr:colOff>19049</xdr:colOff>
      <xdr:row>0</xdr:row>
      <xdr:rowOff>66674</xdr:rowOff>
    </xdr:from>
    <xdr:to>
      <xdr:col>14</xdr:col>
      <xdr:colOff>238124</xdr:colOff>
      <xdr:row>0</xdr:row>
      <xdr:rowOff>304799</xdr:rowOff>
    </xdr:to>
    <xdr:sp macro="" textlink="">
      <xdr:nvSpPr>
        <xdr:cNvPr id="9" name="Rectangle à coins arrondis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6829424" y="66674"/>
          <a:ext cx="80962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  <xdr:twoCellAnchor editAs="oneCell">
    <xdr:from>
      <xdr:col>1</xdr:col>
      <xdr:colOff>76200</xdr:colOff>
      <xdr:row>0</xdr:row>
      <xdr:rowOff>28575</xdr:rowOff>
    </xdr:from>
    <xdr:to>
      <xdr:col>3</xdr:col>
      <xdr:colOff>57150</xdr:colOff>
      <xdr:row>0</xdr:row>
      <xdr:rowOff>338482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28575"/>
          <a:ext cx="942975" cy="3099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190501</xdr:colOff>
      <xdr:row>5</xdr:row>
      <xdr:rowOff>180975</xdr:rowOff>
    </xdr:from>
    <xdr:to>
      <xdr:col>17</xdr:col>
      <xdr:colOff>68481</xdr:colOff>
      <xdr:row>13</xdr:row>
      <xdr:rowOff>74084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911588" y="1456497"/>
          <a:ext cx="4358871" cy="1541348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89648</xdr:colOff>
      <xdr:row>5</xdr:row>
      <xdr:rowOff>180974</xdr:rowOff>
    </xdr:from>
    <xdr:to>
      <xdr:col>9</xdr:col>
      <xdr:colOff>135298</xdr:colOff>
      <xdr:row>20</xdr:row>
      <xdr:rowOff>123824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13766" y="1458445"/>
          <a:ext cx="4572826" cy="3091703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0</xdr:colOff>
      <xdr:row>5</xdr:row>
      <xdr:rowOff>19050</xdr:rowOff>
    </xdr:from>
    <xdr:to>
      <xdr:col>5</xdr:col>
      <xdr:colOff>219075</xdr:colOff>
      <xdr:row>6</xdr:row>
      <xdr:rowOff>85724</xdr:rowOff>
    </xdr:to>
    <xdr:sp macro="" textlink="">
      <xdr:nvSpPr>
        <xdr:cNvPr id="7" name="Espace réservé du texte 10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/>
        </xdr:cNvSpPr>
      </xdr:nvSpPr>
      <xdr:spPr>
        <a:xfrm>
          <a:off x="656167" y="1299633"/>
          <a:ext cx="2039408" cy="26775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IARD &amp; PREVOYANCE</a:t>
          </a:r>
        </a:p>
      </xdr:txBody>
    </xdr:sp>
    <xdr:clientData/>
  </xdr:twoCellAnchor>
  <xdr:twoCellAnchor>
    <xdr:from>
      <xdr:col>10</xdr:col>
      <xdr:colOff>149222</xdr:colOff>
      <xdr:row>5</xdr:row>
      <xdr:rowOff>19050</xdr:rowOff>
    </xdr:from>
    <xdr:to>
      <xdr:col>12</xdr:col>
      <xdr:colOff>201082</xdr:colOff>
      <xdr:row>6</xdr:row>
      <xdr:rowOff>80169</xdr:rowOff>
    </xdr:to>
    <xdr:sp macro="" textlink="">
      <xdr:nvSpPr>
        <xdr:cNvPr id="9" name="Espace réservé du texte 10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/>
        </xdr:cNvSpPr>
      </xdr:nvSpPr>
      <xdr:spPr>
        <a:xfrm>
          <a:off x="4943472" y="1299633"/>
          <a:ext cx="1353610" cy="262203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AUTO 5</a:t>
          </a:r>
        </a:p>
      </xdr:txBody>
    </xdr:sp>
    <xdr:clientData/>
  </xdr:twoCellAnchor>
  <xdr:twoCellAnchor>
    <xdr:from>
      <xdr:col>1</xdr:col>
      <xdr:colOff>104772</xdr:colOff>
      <xdr:row>22</xdr:row>
      <xdr:rowOff>180974</xdr:rowOff>
    </xdr:from>
    <xdr:to>
      <xdr:col>9</xdr:col>
      <xdr:colOff>133348</xdr:colOff>
      <xdr:row>40</xdr:row>
      <xdr:rowOff>123824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323847" y="5124449"/>
          <a:ext cx="4543426" cy="353377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314324</xdr:colOff>
      <xdr:row>22</xdr:row>
      <xdr:rowOff>66676</xdr:rowOff>
    </xdr:from>
    <xdr:to>
      <xdr:col>3</xdr:col>
      <xdr:colOff>314324</xdr:colOff>
      <xdr:row>23</xdr:row>
      <xdr:rowOff>24884</xdr:rowOff>
    </xdr:to>
    <xdr:sp macro="" textlink="">
      <xdr:nvSpPr>
        <xdr:cNvPr id="25" name="Espace réservé du texte 10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>
          <a:spLocks/>
        </xdr:cNvSpPr>
      </xdr:nvSpPr>
      <xdr:spPr>
        <a:xfrm>
          <a:off x="533399" y="5010151"/>
          <a:ext cx="1028700" cy="1487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BANCA</a:t>
          </a:r>
        </a:p>
      </xdr:txBody>
    </xdr:sp>
    <xdr:clientData/>
  </xdr:twoCellAnchor>
  <xdr:twoCellAnchor>
    <xdr:from>
      <xdr:col>9</xdr:col>
      <xdr:colOff>190501</xdr:colOff>
      <xdr:row>22</xdr:row>
      <xdr:rowOff>180974</xdr:rowOff>
    </xdr:from>
    <xdr:to>
      <xdr:col>17</xdr:col>
      <xdr:colOff>89648</xdr:colOff>
      <xdr:row>40</xdr:row>
      <xdr:rowOff>124124</xdr:rowOff>
    </xdr:to>
    <xdr:sp macro="" textlink="">
      <xdr:nvSpPr>
        <xdr:cNvPr id="28" name="Rectangle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4911588" y="5142257"/>
          <a:ext cx="4380038" cy="3554367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76200</xdr:colOff>
      <xdr:row>22</xdr:row>
      <xdr:rowOff>66676</xdr:rowOff>
    </xdr:from>
    <xdr:to>
      <xdr:col>11</xdr:col>
      <xdr:colOff>476250</xdr:colOff>
      <xdr:row>23</xdr:row>
      <xdr:rowOff>47625</xdr:rowOff>
    </xdr:to>
    <xdr:sp macro="" textlink="">
      <xdr:nvSpPr>
        <xdr:cNvPr id="29" name="Espace réservé du texte 10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>
          <a:spLocks/>
        </xdr:cNvSpPr>
      </xdr:nvSpPr>
      <xdr:spPr>
        <a:xfrm>
          <a:off x="4870450" y="4808009"/>
          <a:ext cx="1183217" cy="17144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CONSO</a:t>
          </a:r>
        </a:p>
      </xdr:txBody>
    </xdr:sp>
    <xdr:clientData/>
  </xdr:twoCellAnchor>
  <xdr:twoCellAnchor>
    <xdr:from>
      <xdr:col>1</xdr:col>
      <xdr:colOff>104772</xdr:colOff>
      <xdr:row>42</xdr:row>
      <xdr:rowOff>180975</xdr:rowOff>
    </xdr:from>
    <xdr:to>
      <xdr:col>9</xdr:col>
      <xdr:colOff>135297</xdr:colOff>
      <xdr:row>58</xdr:row>
      <xdr:rowOff>123825</xdr:rowOff>
    </xdr:to>
    <xdr:sp macro="" textlink="">
      <xdr:nvSpPr>
        <xdr:cNvPr id="36" name="Rectangle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328890" y="8843122"/>
          <a:ext cx="4557701" cy="292361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4520</xdr:colOff>
      <xdr:row>7</xdr:row>
      <xdr:rowOff>108404</xdr:rowOff>
    </xdr:from>
    <xdr:to>
      <xdr:col>5</xdr:col>
      <xdr:colOff>147394</xdr:colOff>
      <xdr:row>9</xdr:row>
      <xdr:rowOff>4543</xdr:rowOff>
    </xdr:to>
    <xdr:sp macro="" textlink="">
      <xdr:nvSpPr>
        <xdr:cNvPr id="71" name="Rectangle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/>
      </xdr:nvSpPr>
      <xdr:spPr>
        <a:xfrm>
          <a:off x="542402" y="1688433"/>
          <a:ext cx="1890992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75000"/>
                  <a:lumOff val="25000"/>
                </a:schemeClr>
              </a:solidFill>
            </a:rPr>
            <a:t>ATTEINTE OBJECTIF ANNUEL</a:t>
          </a:r>
        </a:p>
      </xdr:txBody>
    </xdr:sp>
    <xdr:clientData/>
  </xdr:twoCellAnchor>
  <xdr:twoCellAnchor>
    <xdr:from>
      <xdr:col>2</xdr:col>
      <xdr:colOff>60550</xdr:colOff>
      <xdr:row>43</xdr:row>
      <xdr:rowOff>162079</xdr:rowOff>
    </xdr:from>
    <xdr:to>
      <xdr:col>5</xdr:col>
      <xdr:colOff>203424</xdr:colOff>
      <xdr:row>44</xdr:row>
      <xdr:rowOff>76913</xdr:rowOff>
    </xdr:to>
    <xdr:sp macro="" textlink="">
      <xdr:nvSpPr>
        <xdr:cNvPr id="52" name="Rectangle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/>
      </xdr:nvSpPr>
      <xdr:spPr>
        <a:xfrm>
          <a:off x="588755" y="9271443"/>
          <a:ext cx="2021896" cy="105334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85000"/>
                  <a:lumOff val="15000"/>
                </a:schemeClr>
              </a:solidFill>
            </a:rPr>
            <a:t>ATTEINTE OBJECTIF ANNUEL</a:t>
          </a:r>
        </a:p>
      </xdr:txBody>
    </xdr:sp>
    <xdr:clientData/>
  </xdr:twoCellAnchor>
  <xdr:twoCellAnchor>
    <xdr:from>
      <xdr:col>2</xdr:col>
      <xdr:colOff>104775</xdr:colOff>
      <xdr:row>42</xdr:row>
      <xdr:rowOff>85724</xdr:rowOff>
    </xdr:from>
    <xdr:to>
      <xdr:col>4</xdr:col>
      <xdr:colOff>127000</xdr:colOff>
      <xdr:row>43</xdr:row>
      <xdr:rowOff>63499</xdr:rowOff>
    </xdr:to>
    <xdr:sp macro="" textlink="">
      <xdr:nvSpPr>
        <xdr:cNvPr id="66" name="Espace réservé du texte 10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>
          <a:spLocks/>
        </xdr:cNvSpPr>
      </xdr:nvSpPr>
      <xdr:spPr>
        <a:xfrm>
          <a:off x="760942" y="8478307"/>
          <a:ext cx="1260475" cy="168275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 ASS VIE</a:t>
          </a:r>
        </a:p>
      </xdr:txBody>
    </xdr:sp>
    <xdr:clientData/>
  </xdr:twoCellAnchor>
  <xdr:twoCellAnchor>
    <xdr:from>
      <xdr:col>1</xdr:col>
      <xdr:colOff>98425</xdr:colOff>
      <xdr:row>3</xdr:row>
      <xdr:rowOff>52917</xdr:rowOff>
    </xdr:from>
    <xdr:to>
      <xdr:col>3</xdr:col>
      <xdr:colOff>9525</xdr:colOff>
      <xdr:row>3</xdr:row>
      <xdr:rowOff>276225</xdr:rowOff>
    </xdr:to>
    <xdr:sp macro="" textlink="">
      <xdr:nvSpPr>
        <xdr:cNvPr id="2" name="Rectangle à coins arrondi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17500" y="786342"/>
          <a:ext cx="939800" cy="223308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LEXIQUE</a:t>
          </a:r>
        </a:p>
      </xdr:txBody>
    </xdr:sp>
    <xdr:clientData/>
  </xdr:twoCellAnchor>
  <xdr:twoCellAnchor>
    <xdr:from>
      <xdr:col>9</xdr:col>
      <xdr:colOff>190501</xdr:colOff>
      <xdr:row>14</xdr:row>
      <xdr:rowOff>127000</xdr:rowOff>
    </xdr:from>
    <xdr:to>
      <xdr:col>17</xdr:col>
      <xdr:colOff>89648</xdr:colOff>
      <xdr:row>20</xdr:row>
      <xdr:rowOff>125942</xdr:rowOff>
    </xdr:to>
    <xdr:sp macro="" textlink="">
      <xdr:nvSpPr>
        <xdr:cNvPr id="72" name="Rectangle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4538383" y="2995706"/>
          <a:ext cx="3989294" cy="1455707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149223</xdr:colOff>
      <xdr:row>14</xdr:row>
      <xdr:rowOff>16930</xdr:rowOff>
    </xdr:from>
    <xdr:to>
      <xdr:col>13</xdr:col>
      <xdr:colOff>11640</xdr:colOff>
      <xdr:row>15</xdr:row>
      <xdr:rowOff>23016</xdr:rowOff>
    </xdr:to>
    <xdr:sp macro="" textlink="">
      <xdr:nvSpPr>
        <xdr:cNvPr id="68" name="Espace réservé du texte 10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>
          <a:spLocks/>
        </xdr:cNvSpPr>
      </xdr:nvSpPr>
      <xdr:spPr>
        <a:xfrm>
          <a:off x="4943473" y="3223680"/>
          <a:ext cx="1333500" cy="101336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PREVOYANCE</a:t>
          </a:r>
        </a:p>
      </xdr:txBody>
    </xdr:sp>
    <xdr:clientData/>
  </xdr:twoCellAnchor>
  <xdr:twoCellAnchor>
    <xdr:from>
      <xdr:col>1</xdr:col>
      <xdr:colOff>263750</xdr:colOff>
      <xdr:row>24</xdr:row>
      <xdr:rowOff>121708</xdr:rowOff>
    </xdr:from>
    <xdr:to>
      <xdr:col>5</xdr:col>
      <xdr:colOff>89124</xdr:colOff>
      <xdr:row>26</xdr:row>
      <xdr:rowOff>7264</xdr:rowOff>
    </xdr:to>
    <xdr:sp macro="" textlink="">
      <xdr:nvSpPr>
        <xdr:cNvPr id="74" name="Rectangle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602417" y="5127625"/>
          <a:ext cx="1963207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75000"/>
                  <a:lumOff val="25000"/>
                </a:schemeClr>
              </a:solidFill>
            </a:rPr>
            <a:t>ATTEINTE OBJECTIF ANNUEL FORFAITS</a:t>
          </a:r>
        </a:p>
      </xdr:txBody>
    </xdr:sp>
    <xdr:clientData/>
  </xdr:twoCellAnchor>
  <xdr:twoCellAnchor>
    <xdr:from>
      <xdr:col>9</xdr:col>
      <xdr:colOff>391584</xdr:colOff>
      <xdr:row>24</xdr:row>
      <xdr:rowOff>42334</xdr:rowOff>
    </xdr:from>
    <xdr:to>
      <xdr:col>13</xdr:col>
      <xdr:colOff>132291</xdr:colOff>
      <xdr:row>25</xdr:row>
      <xdr:rowOff>128973</xdr:rowOff>
    </xdr:to>
    <xdr:sp macro="" textlink="">
      <xdr:nvSpPr>
        <xdr:cNvPr id="78" name="Rectangle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/>
      </xdr:nvSpPr>
      <xdr:spPr>
        <a:xfrm>
          <a:off x="4942417" y="5048251"/>
          <a:ext cx="1963207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75000"/>
                  <a:lumOff val="25000"/>
                </a:schemeClr>
              </a:solidFill>
            </a:rPr>
            <a:t>ATTEINTE OBJECTIF ANNUEL </a:t>
          </a:r>
        </a:p>
      </xdr:txBody>
    </xdr:sp>
    <xdr:clientData/>
  </xdr:twoCellAnchor>
  <xdr:twoCellAnchor>
    <xdr:from>
      <xdr:col>9</xdr:col>
      <xdr:colOff>190501</xdr:colOff>
      <xdr:row>42</xdr:row>
      <xdr:rowOff>183091</xdr:rowOff>
    </xdr:from>
    <xdr:to>
      <xdr:col>17</xdr:col>
      <xdr:colOff>90271</xdr:colOff>
      <xdr:row>50</xdr:row>
      <xdr:rowOff>55034</xdr:rowOff>
    </xdr:to>
    <xdr:sp macro="" textlink="">
      <xdr:nvSpPr>
        <xdr:cNvPr id="79" name="Rectangle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/>
      </xdr:nvSpPr>
      <xdr:spPr>
        <a:xfrm>
          <a:off x="4538383" y="8486650"/>
          <a:ext cx="3989917" cy="1440766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11206</xdr:colOff>
      <xdr:row>42</xdr:row>
      <xdr:rowOff>11206</xdr:rowOff>
    </xdr:from>
    <xdr:to>
      <xdr:col>11</xdr:col>
      <xdr:colOff>190497</xdr:colOff>
      <xdr:row>43</xdr:row>
      <xdr:rowOff>92869</xdr:rowOff>
    </xdr:to>
    <xdr:sp macro="" textlink="">
      <xdr:nvSpPr>
        <xdr:cNvPr id="80" name="Espace réservé du texte 10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 txBox="1">
          <a:spLocks/>
        </xdr:cNvSpPr>
      </xdr:nvSpPr>
      <xdr:spPr>
        <a:xfrm>
          <a:off x="5065059" y="8606118"/>
          <a:ext cx="874056" cy="272163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PERI</a:t>
          </a:r>
        </a:p>
      </xdr:txBody>
    </xdr:sp>
    <xdr:clientData/>
  </xdr:twoCellAnchor>
  <xdr:twoCellAnchor>
    <xdr:from>
      <xdr:col>9</xdr:col>
      <xdr:colOff>201707</xdr:colOff>
      <xdr:row>51</xdr:row>
      <xdr:rowOff>45385</xdr:rowOff>
    </xdr:from>
    <xdr:to>
      <xdr:col>17</xdr:col>
      <xdr:colOff>79689</xdr:colOff>
      <xdr:row>58</xdr:row>
      <xdr:rowOff>123825</xdr:rowOff>
    </xdr:to>
    <xdr:sp macro="" textlink="">
      <xdr:nvSpPr>
        <xdr:cNvPr id="81" name="Rectangle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4953001" y="10399620"/>
          <a:ext cx="4371541" cy="1367117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291354</xdr:colOff>
      <xdr:row>50</xdr:row>
      <xdr:rowOff>145676</xdr:rowOff>
    </xdr:from>
    <xdr:to>
      <xdr:col>13</xdr:col>
      <xdr:colOff>176183</xdr:colOff>
      <xdr:row>53</xdr:row>
      <xdr:rowOff>36960</xdr:rowOff>
    </xdr:to>
    <xdr:sp macro="" textlink="">
      <xdr:nvSpPr>
        <xdr:cNvPr id="82" name="Espace réservé du texte 10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 txBox="1">
          <a:spLocks/>
        </xdr:cNvSpPr>
      </xdr:nvSpPr>
      <xdr:spPr>
        <a:xfrm>
          <a:off x="5042648" y="10163735"/>
          <a:ext cx="2047564" cy="33951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GESTION DELEGUEE</a:t>
          </a:r>
        </a:p>
      </xdr:txBody>
    </xdr:sp>
    <xdr:clientData/>
  </xdr:twoCellAnchor>
  <xdr:twoCellAnchor>
    <xdr:from>
      <xdr:col>0</xdr:col>
      <xdr:colOff>113351</xdr:colOff>
      <xdr:row>22</xdr:row>
      <xdr:rowOff>53058</xdr:rowOff>
    </xdr:from>
    <xdr:to>
      <xdr:col>6</xdr:col>
      <xdr:colOff>113351</xdr:colOff>
      <xdr:row>34</xdr:row>
      <xdr:rowOff>108902</xdr:rowOff>
    </xdr:to>
    <xdr:graphicFrame macro="">
      <xdr:nvGraphicFramePr>
        <xdr:cNvPr id="31" name="Graphique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451157</xdr:colOff>
      <xdr:row>23</xdr:row>
      <xdr:rowOff>35567</xdr:rowOff>
    </xdr:from>
    <xdr:to>
      <xdr:col>14</xdr:col>
      <xdr:colOff>204628</xdr:colOff>
      <xdr:row>33</xdr:row>
      <xdr:rowOff>147625</xdr:rowOff>
    </xdr:to>
    <xdr:graphicFrame macro="">
      <xdr:nvGraphicFramePr>
        <xdr:cNvPr id="32" name="Graphique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11</xdr:col>
      <xdr:colOff>513987</xdr:colOff>
      <xdr:row>4</xdr:row>
      <xdr:rowOff>134470</xdr:rowOff>
    </xdr:from>
    <xdr:to>
      <xdr:col>13</xdr:col>
      <xdr:colOff>1447</xdr:colOff>
      <xdr:row>6</xdr:row>
      <xdr:rowOff>166627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262605" y="1199029"/>
          <a:ext cx="648235" cy="448235"/>
        </a:xfrm>
        <a:prstGeom prst="rect">
          <a:avLst/>
        </a:prstGeom>
        <a:solidFill>
          <a:schemeClr val="bg1"/>
        </a:solidFill>
        <a:effectLst>
          <a:glow rad="127000">
            <a:schemeClr val="accent1">
              <a:alpha val="0"/>
            </a:schemeClr>
          </a:glow>
        </a:effectLst>
      </xdr:spPr>
    </xdr:pic>
    <xdr:clientData/>
  </xdr:twoCellAnchor>
  <xdr:twoCellAnchor>
    <xdr:from>
      <xdr:col>1</xdr:col>
      <xdr:colOff>112059</xdr:colOff>
      <xdr:row>60</xdr:row>
      <xdr:rowOff>36785</xdr:rowOff>
    </xdr:from>
    <xdr:to>
      <xdr:col>17</xdr:col>
      <xdr:colOff>78441</xdr:colOff>
      <xdr:row>66</xdr:row>
      <xdr:rowOff>143240</xdr:rowOff>
    </xdr:to>
    <xdr:sp macro="" textlink="">
      <xdr:nvSpPr>
        <xdr:cNvPr id="33" name="Rectangle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327407" y="12419285"/>
          <a:ext cx="8953012" cy="109208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112062</xdr:colOff>
      <xdr:row>59</xdr:row>
      <xdr:rowOff>168088</xdr:rowOff>
    </xdr:from>
    <xdr:to>
      <xdr:col>4</xdr:col>
      <xdr:colOff>414617</xdr:colOff>
      <xdr:row>60</xdr:row>
      <xdr:rowOff>134657</xdr:rowOff>
    </xdr:to>
    <xdr:sp macro="" textlink="">
      <xdr:nvSpPr>
        <xdr:cNvPr id="35" name="Espace réservé du texte 10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>
          <a:spLocks/>
        </xdr:cNvSpPr>
      </xdr:nvSpPr>
      <xdr:spPr>
        <a:xfrm>
          <a:off x="649944" y="12057529"/>
          <a:ext cx="1602438" cy="15706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PARTS SOCIALES</a:t>
          </a:r>
        </a:p>
      </xdr:txBody>
    </xdr:sp>
    <xdr:clientData/>
  </xdr:twoCellAnchor>
  <xdr:twoCellAnchor>
    <xdr:from>
      <xdr:col>9</xdr:col>
      <xdr:colOff>201706</xdr:colOff>
      <xdr:row>19</xdr:row>
      <xdr:rowOff>201706</xdr:rowOff>
    </xdr:from>
    <xdr:to>
      <xdr:col>17</xdr:col>
      <xdr:colOff>89646</xdr:colOff>
      <xdr:row>20</xdr:row>
      <xdr:rowOff>145676</xdr:rowOff>
    </xdr:to>
    <xdr:sp macro="" textlink="">
      <xdr:nvSpPr>
        <xdr:cNvPr id="10" name="ZoneText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4953000" y="4392706"/>
          <a:ext cx="4381499" cy="1792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>
              <a:solidFill>
                <a:schemeClr val="tx1">
                  <a:lumMod val="65000"/>
                  <a:lumOff val="35000"/>
                </a:schemeClr>
              </a:solidFill>
            </a:rPr>
            <a:t> </a:t>
          </a:r>
          <a:r>
            <a:rPr lang="fr-FR" sz="700">
              <a:solidFill>
                <a:schemeClr val="tx1">
                  <a:lumMod val="65000"/>
                  <a:lumOff val="35000"/>
                </a:schemeClr>
              </a:solidFill>
            </a:rPr>
            <a:t>(SECUR'URGENCES / SECUR'FAMILLE / SECUR'OBSEQUES)</a:t>
          </a:r>
          <a:endParaRPr lang="fr-FR" sz="900">
            <a:solidFill>
              <a:schemeClr val="tx1">
                <a:lumMod val="65000"/>
                <a:lumOff val="35000"/>
              </a:schemeClr>
            </a:solidFill>
          </a:endParaRPr>
        </a:p>
      </xdr:txBody>
    </xdr:sp>
    <xdr:clientData/>
  </xdr:twoCellAnchor>
  <xdr:twoCellAnchor>
    <xdr:from>
      <xdr:col>0</xdr:col>
      <xdr:colOff>142875</xdr:colOff>
      <xdr:row>42</xdr:row>
      <xdr:rowOff>133350</xdr:rowOff>
    </xdr:from>
    <xdr:to>
      <xdr:col>6</xdr:col>
      <xdr:colOff>229721</xdr:colOff>
      <xdr:row>54</xdr:row>
      <xdr:rowOff>140633</xdr:rowOff>
    </xdr:to>
    <xdr:graphicFrame macro="">
      <xdr:nvGraphicFramePr>
        <xdr:cNvPr id="43" name="Graphique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14</xdr:col>
      <xdr:colOff>371475</xdr:colOff>
      <xdr:row>2</xdr:row>
      <xdr:rowOff>171450</xdr:rowOff>
    </xdr:from>
    <xdr:to>
      <xdr:col>15</xdr:col>
      <xdr:colOff>171450</xdr:colOff>
      <xdr:row>4</xdr:row>
      <xdr:rowOff>28575</xdr:rowOff>
    </xdr:to>
    <xdr:pic>
      <xdr:nvPicPr>
        <xdr:cNvPr id="5" name="Graphique 4" descr="Grouper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7848600" y="714375"/>
          <a:ext cx="381000" cy="381000"/>
        </a:xfrm>
        <a:prstGeom prst="rect">
          <a:avLst/>
        </a:prstGeom>
      </xdr:spPr>
    </xdr:pic>
    <xdr:clientData/>
  </xdr:twoCellAnchor>
  <xdr:twoCellAnchor>
    <xdr:from>
      <xdr:col>14</xdr:col>
      <xdr:colOff>381000</xdr:colOff>
      <xdr:row>3</xdr:row>
      <xdr:rowOff>47624</xdr:rowOff>
    </xdr:from>
    <xdr:to>
      <xdr:col>17</xdr:col>
      <xdr:colOff>161925</xdr:colOff>
      <xdr:row>3</xdr:row>
      <xdr:rowOff>285749</xdr:rowOff>
    </xdr:to>
    <xdr:sp macro="" textlink="">
      <xdr:nvSpPr>
        <xdr:cNvPr id="11" name="ZoneText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7858125" y="781049"/>
          <a:ext cx="152400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 b="1">
              <a:solidFill>
                <a:srgbClr val="C00000"/>
              </a:solidFill>
            </a:rPr>
            <a:t>ETP entité :</a:t>
          </a:r>
        </a:p>
      </xdr:txBody>
    </xdr:sp>
    <xdr:clientData/>
  </xdr:twoCellAnchor>
  <xdr:twoCellAnchor editAs="oneCell">
    <xdr:from>
      <xdr:col>1</xdr:col>
      <xdr:colOff>9525</xdr:colOff>
      <xdr:row>0</xdr:row>
      <xdr:rowOff>0</xdr:rowOff>
    </xdr:from>
    <xdr:to>
      <xdr:col>3</xdr:col>
      <xdr:colOff>47625</xdr:colOff>
      <xdr:row>0</xdr:row>
      <xdr:rowOff>350301</xdr:rowOff>
    </xdr:to>
    <xdr:pic>
      <xdr:nvPicPr>
        <xdr:cNvPr id="37" name="Image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1066800" cy="350301"/>
        </a:xfrm>
        <a:prstGeom prst="rect">
          <a:avLst/>
        </a:prstGeom>
      </xdr:spPr>
    </xdr:pic>
    <xdr:clientData/>
  </xdr:twoCellAnchor>
  <xdr:twoCellAnchor>
    <xdr:from>
      <xdr:col>5</xdr:col>
      <xdr:colOff>114302</xdr:colOff>
      <xdr:row>5</xdr:row>
      <xdr:rowOff>161925</xdr:rowOff>
    </xdr:from>
    <xdr:to>
      <xdr:col>6</xdr:col>
      <xdr:colOff>76201</xdr:colOff>
      <xdr:row>6</xdr:row>
      <xdr:rowOff>7619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2524127" y="1438275"/>
          <a:ext cx="542924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247680</xdr:colOff>
      <xdr:row>4</xdr:row>
      <xdr:rowOff>152400</xdr:rowOff>
    </xdr:from>
    <xdr:to>
      <xdr:col>5</xdr:col>
      <xdr:colOff>543018</xdr:colOff>
      <xdr:row>6</xdr:row>
      <xdr:rowOff>106448</xdr:rowOff>
    </xdr:to>
    <xdr:grpSp>
      <xdr:nvGrpSpPr>
        <xdr:cNvPr id="49" name="Graphique 47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GrpSpPr>
          <a:grpSpLocks noChangeAspect="1"/>
        </xdr:cNvGrpSpPr>
      </xdr:nvGrpSpPr>
      <xdr:grpSpPr>
        <a:xfrm>
          <a:off x="2657505" y="1219200"/>
          <a:ext cx="295338" cy="363623"/>
          <a:chOff x="5861920" y="214217"/>
          <a:chExt cx="393781" cy="484829"/>
        </a:xfrm>
        <a:solidFill>
          <a:srgbClr val="E52A29"/>
        </a:solidFill>
      </xdr:grpSpPr>
      <xdr:sp macro="" textlink="">
        <xdr:nvSpPr>
          <xdr:cNvPr id="50" name="Forme libre : forme 49">
            <a:extLst>
              <a:ext uri="{FF2B5EF4-FFF2-40B4-BE49-F238E27FC236}">
                <a16:creationId xmlns:a16="http://schemas.microsoft.com/office/drawing/2014/main" id="{00000000-0008-0000-0100-000032000000}"/>
              </a:ext>
            </a:extLst>
          </xdr:cNvPr>
          <xdr:cNvSpPr/>
        </xdr:nvSpPr>
        <xdr:spPr>
          <a:xfrm>
            <a:off x="6011842" y="463772"/>
            <a:ext cx="55817" cy="235274"/>
          </a:xfrm>
          <a:custGeom>
            <a:avLst/>
            <a:gdLst>
              <a:gd name="connsiteX0" fmla="*/ 40577 w 55817"/>
              <a:gd name="connsiteY0" fmla="*/ 7620 h 235274"/>
              <a:gd name="connsiteX1" fmla="*/ 40577 w 55817"/>
              <a:gd name="connsiteY1" fmla="*/ 207134 h 235274"/>
              <a:gd name="connsiteX2" fmla="*/ 27676 w 55817"/>
              <a:gd name="connsiteY2" fmla="*/ 220034 h 235274"/>
              <a:gd name="connsiteX3" fmla="*/ 15403 w 55817"/>
              <a:gd name="connsiteY3" fmla="*/ 211114 h 235274"/>
              <a:gd name="connsiteX4" fmla="*/ 15068 w 55817"/>
              <a:gd name="connsiteY4" fmla="*/ 209869 h 235274"/>
              <a:gd name="connsiteX5" fmla="*/ 6006 w 55817"/>
              <a:gd name="connsiteY5" fmla="*/ 204038 h 235274"/>
              <a:gd name="connsiteX6" fmla="*/ 175 w 55817"/>
              <a:gd name="connsiteY6" fmla="*/ 213101 h 235274"/>
              <a:gd name="connsiteX7" fmla="*/ 27676 w 55817"/>
              <a:gd name="connsiteY7" fmla="*/ 235274 h 235274"/>
              <a:gd name="connsiteX8" fmla="*/ 55817 w 55817"/>
              <a:gd name="connsiteY8" fmla="*/ 207134 h 235274"/>
              <a:gd name="connsiteX9" fmla="*/ 55817 w 55817"/>
              <a:gd name="connsiteY9" fmla="*/ 7620 h 235274"/>
              <a:gd name="connsiteX10" fmla="*/ 48197 w 55817"/>
              <a:gd name="connsiteY10" fmla="*/ 0 h 235274"/>
              <a:gd name="connsiteX11" fmla="*/ 40577 w 55817"/>
              <a:gd name="connsiteY11" fmla="*/ 7620 h 23527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5817" h="235274">
                <a:moveTo>
                  <a:pt x="40577" y="7620"/>
                </a:moveTo>
                <a:lnTo>
                  <a:pt x="40577" y="207134"/>
                </a:lnTo>
                <a:cubicBezTo>
                  <a:pt x="40577" y="214258"/>
                  <a:pt x="34801" y="220034"/>
                  <a:pt x="27676" y="220034"/>
                </a:cubicBezTo>
                <a:cubicBezTo>
                  <a:pt x="22039" y="220034"/>
                  <a:pt x="17110" y="216385"/>
                  <a:pt x="15403" y="211114"/>
                </a:cubicBezTo>
                <a:lnTo>
                  <a:pt x="15068" y="209869"/>
                </a:lnTo>
                <a:cubicBezTo>
                  <a:pt x="14176" y="205756"/>
                  <a:pt x="10119" y="203146"/>
                  <a:pt x="6006" y="204038"/>
                </a:cubicBezTo>
                <a:cubicBezTo>
                  <a:pt x="1893" y="204930"/>
                  <a:pt x="-718" y="208988"/>
                  <a:pt x="175" y="213101"/>
                </a:cubicBezTo>
                <a:cubicBezTo>
                  <a:pt x="2983" y="226042"/>
                  <a:pt x="14434" y="235274"/>
                  <a:pt x="27676" y="235274"/>
                </a:cubicBezTo>
                <a:cubicBezTo>
                  <a:pt x="43218" y="235274"/>
                  <a:pt x="55817" y="222675"/>
                  <a:pt x="55817" y="207134"/>
                </a:cubicBezTo>
                <a:lnTo>
                  <a:pt x="55817" y="7620"/>
                </a:lnTo>
                <a:cubicBezTo>
                  <a:pt x="55817" y="3412"/>
                  <a:pt x="52405" y="0"/>
                  <a:pt x="48197" y="0"/>
                </a:cubicBezTo>
                <a:cubicBezTo>
                  <a:pt x="43989" y="0"/>
                  <a:pt x="40577" y="3412"/>
                  <a:pt x="40577" y="762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  <xdr:sp macro="" textlink="">
        <xdr:nvSpPr>
          <xdr:cNvPr id="51" name="Forme libre : forme 50">
            <a:extLst>
              <a:ext uri="{FF2B5EF4-FFF2-40B4-BE49-F238E27FC236}">
                <a16:creationId xmlns:a16="http://schemas.microsoft.com/office/drawing/2014/main" id="{00000000-0008-0000-0100-000033000000}"/>
              </a:ext>
            </a:extLst>
          </xdr:cNvPr>
          <xdr:cNvSpPr/>
        </xdr:nvSpPr>
        <xdr:spPr>
          <a:xfrm>
            <a:off x="5861920" y="214217"/>
            <a:ext cx="393781" cy="237448"/>
          </a:xfrm>
          <a:custGeom>
            <a:avLst/>
            <a:gdLst>
              <a:gd name="connsiteX0" fmla="*/ 196891 w 393781"/>
              <a:gd name="connsiteY0" fmla="*/ 0 h 237448"/>
              <a:gd name="connsiteX1" fmla="*/ 210410 w 393781"/>
              <a:gd name="connsiteY1" fmla="*/ 13520 h 237448"/>
              <a:gd name="connsiteX2" fmla="*/ 210410 w 393781"/>
              <a:gd name="connsiteY2" fmla="*/ 27039 h 237448"/>
              <a:gd name="connsiteX3" fmla="*/ 183371 w 393781"/>
              <a:gd name="connsiteY3" fmla="*/ 27039 h 237448"/>
              <a:gd name="connsiteX4" fmla="*/ 183371 w 393781"/>
              <a:gd name="connsiteY4" fmla="*/ 13520 h 237448"/>
              <a:gd name="connsiteX5" fmla="*/ 196891 w 393781"/>
              <a:gd name="connsiteY5" fmla="*/ 0 h 237448"/>
              <a:gd name="connsiteX6" fmla="*/ 182898 w 393781"/>
              <a:gd name="connsiteY6" fmla="*/ 32953 h 237448"/>
              <a:gd name="connsiteX7" fmla="*/ 210900 w 393781"/>
              <a:gd name="connsiteY7" fmla="*/ 32953 h 237448"/>
              <a:gd name="connsiteX8" fmla="*/ 393782 w 393781"/>
              <a:gd name="connsiteY8" fmla="*/ 229829 h 237448"/>
              <a:gd name="connsiteX9" fmla="*/ 386162 w 393781"/>
              <a:gd name="connsiteY9" fmla="*/ 237449 h 237448"/>
              <a:gd name="connsiteX10" fmla="*/ 7620 w 393781"/>
              <a:gd name="connsiteY10" fmla="*/ 237449 h 237448"/>
              <a:gd name="connsiteX11" fmla="*/ 0 w 393781"/>
              <a:gd name="connsiteY11" fmla="*/ 229829 h 237448"/>
              <a:gd name="connsiteX12" fmla="*/ 182898 w 393781"/>
              <a:gd name="connsiteY12" fmla="*/ 32953 h 237448"/>
              <a:gd name="connsiteX13" fmla="*/ 183611 w 393781"/>
              <a:gd name="connsiteY13" fmla="*/ 48178 h 237448"/>
              <a:gd name="connsiteX14" fmla="*/ 180263 w 393781"/>
              <a:gd name="connsiteY14" fmla="*/ 48418 h 237448"/>
              <a:gd name="connsiteX15" fmla="*/ 15379 w 393781"/>
              <a:gd name="connsiteY15" fmla="*/ 222209 h 237448"/>
              <a:gd name="connsiteX16" fmla="*/ 378402 w 393781"/>
              <a:gd name="connsiteY16" fmla="*/ 222209 h 237448"/>
              <a:gd name="connsiteX17" fmla="*/ 210410 w 393781"/>
              <a:gd name="connsiteY17" fmla="*/ 48178 h 237448"/>
              <a:gd name="connsiteX18" fmla="*/ 183611 w 393781"/>
              <a:gd name="connsiteY18" fmla="*/ 48178 h 23744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</a:cxnLst>
            <a:rect l="l" t="t" r="r" b="b"/>
            <a:pathLst>
              <a:path w="393781" h="237448">
                <a:moveTo>
                  <a:pt x="196891" y="0"/>
                </a:moveTo>
                <a:cubicBezTo>
                  <a:pt x="204358" y="0"/>
                  <a:pt x="210410" y="6053"/>
                  <a:pt x="210410" y="13520"/>
                </a:cubicBezTo>
                <a:lnTo>
                  <a:pt x="210410" y="27039"/>
                </a:lnTo>
                <a:lnTo>
                  <a:pt x="183371" y="27039"/>
                </a:lnTo>
                <a:lnTo>
                  <a:pt x="183371" y="13520"/>
                </a:lnTo>
                <a:cubicBezTo>
                  <a:pt x="183371" y="6053"/>
                  <a:pt x="189425" y="0"/>
                  <a:pt x="196891" y="0"/>
                </a:cubicBezTo>
                <a:close/>
                <a:moveTo>
                  <a:pt x="182898" y="32953"/>
                </a:moveTo>
                <a:lnTo>
                  <a:pt x="210900" y="32953"/>
                </a:lnTo>
                <a:cubicBezTo>
                  <a:pt x="316612" y="39752"/>
                  <a:pt x="393782" y="122535"/>
                  <a:pt x="393782" y="229829"/>
                </a:cubicBezTo>
                <a:cubicBezTo>
                  <a:pt x="393782" y="234038"/>
                  <a:pt x="390371" y="237449"/>
                  <a:pt x="386162" y="237449"/>
                </a:cubicBezTo>
                <a:lnTo>
                  <a:pt x="7620" y="237449"/>
                </a:lnTo>
                <a:cubicBezTo>
                  <a:pt x="3412" y="237449"/>
                  <a:pt x="0" y="234038"/>
                  <a:pt x="0" y="229829"/>
                </a:cubicBezTo>
                <a:cubicBezTo>
                  <a:pt x="0" y="122304"/>
                  <a:pt x="77067" y="39548"/>
                  <a:pt x="182898" y="32953"/>
                </a:cubicBezTo>
                <a:close/>
                <a:moveTo>
                  <a:pt x="183611" y="48178"/>
                </a:moveTo>
                <a:lnTo>
                  <a:pt x="180263" y="48418"/>
                </a:lnTo>
                <a:cubicBezTo>
                  <a:pt x="86846" y="55923"/>
                  <a:pt x="18853" y="127665"/>
                  <a:pt x="15379" y="222209"/>
                </a:cubicBezTo>
                <a:lnTo>
                  <a:pt x="378402" y="222209"/>
                </a:lnTo>
                <a:cubicBezTo>
                  <a:pt x="374872" y="126681"/>
                  <a:pt x="305091" y="54282"/>
                  <a:pt x="210410" y="48178"/>
                </a:cubicBezTo>
                <a:lnTo>
                  <a:pt x="183611" y="48178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</xdr:grpSp>
    <xdr:clientData/>
  </xdr:twoCellAnchor>
  <xdr:twoCellAnchor>
    <xdr:from>
      <xdr:col>3</xdr:col>
      <xdr:colOff>123827</xdr:colOff>
      <xdr:row>22</xdr:row>
      <xdr:rowOff>133350</xdr:rowOff>
    </xdr:from>
    <xdr:to>
      <xdr:col>4</xdr:col>
      <xdr:colOff>194310</xdr:colOff>
      <xdr:row>23</xdr:row>
      <xdr:rowOff>28575</xdr:rowOff>
    </xdr:to>
    <xdr:sp macro="" textlink="">
      <xdr:nvSpPr>
        <xdr:cNvPr id="57" name="Rectangle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/>
      </xdr:nvSpPr>
      <xdr:spPr>
        <a:xfrm>
          <a:off x="1371602" y="5076825"/>
          <a:ext cx="651508" cy="85725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219121</xdr:colOff>
      <xdr:row>22</xdr:row>
      <xdr:rowOff>28573</xdr:rowOff>
    </xdr:from>
    <xdr:to>
      <xdr:col>4</xdr:col>
      <xdr:colOff>78859</xdr:colOff>
      <xdr:row>23</xdr:row>
      <xdr:rowOff>106675</xdr:rowOff>
    </xdr:to>
    <xdr:grpSp>
      <xdr:nvGrpSpPr>
        <xdr:cNvPr id="53" name="Graphique 7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GrpSpPr/>
      </xdr:nvGrpSpPr>
      <xdr:grpSpPr>
        <a:xfrm>
          <a:off x="1466896" y="4972048"/>
          <a:ext cx="440763" cy="268602"/>
          <a:chOff x="8738559" y="333613"/>
          <a:chExt cx="587683" cy="358139"/>
        </a:xfrm>
        <a:solidFill>
          <a:srgbClr val="E50051"/>
        </a:solidFill>
      </xdr:grpSpPr>
      <xdr:sp macro="" textlink="">
        <xdr:nvSpPr>
          <xdr:cNvPr id="54" name="Forme libre : forme 53">
            <a:extLst>
              <a:ext uri="{FF2B5EF4-FFF2-40B4-BE49-F238E27FC236}">
                <a16:creationId xmlns:a16="http://schemas.microsoft.com/office/drawing/2014/main" id="{00000000-0008-0000-0100-000036000000}"/>
              </a:ext>
            </a:extLst>
          </xdr:cNvPr>
          <xdr:cNvSpPr/>
        </xdr:nvSpPr>
        <xdr:spPr>
          <a:xfrm rot="10800000" flipV="1">
            <a:off x="8793804" y="426959"/>
            <a:ext cx="114300" cy="95250"/>
          </a:xfrm>
          <a:custGeom>
            <a:avLst/>
            <a:gdLst>
              <a:gd name="connsiteX0" fmla="*/ 95250 w 114300"/>
              <a:gd name="connsiteY0" fmla="*/ 0 h 95250"/>
              <a:gd name="connsiteX1" fmla="*/ 114300 w 114300"/>
              <a:gd name="connsiteY1" fmla="*/ 19050 h 95250"/>
              <a:gd name="connsiteX2" fmla="*/ 114300 w 114300"/>
              <a:gd name="connsiteY2" fmla="*/ 76200 h 95250"/>
              <a:gd name="connsiteX3" fmla="*/ 95250 w 114300"/>
              <a:gd name="connsiteY3" fmla="*/ 95250 h 95250"/>
              <a:gd name="connsiteX4" fmla="*/ 19050 w 114300"/>
              <a:gd name="connsiteY4" fmla="*/ 95250 h 95250"/>
              <a:gd name="connsiteX5" fmla="*/ 0 w 114300"/>
              <a:gd name="connsiteY5" fmla="*/ 76200 h 95250"/>
              <a:gd name="connsiteX6" fmla="*/ 0 w 114300"/>
              <a:gd name="connsiteY6" fmla="*/ 19050 h 95250"/>
              <a:gd name="connsiteX7" fmla="*/ 19050 w 114300"/>
              <a:gd name="connsiteY7" fmla="*/ 0 h 95250"/>
              <a:gd name="connsiteX8" fmla="*/ 95250 w 114300"/>
              <a:gd name="connsiteY8" fmla="*/ 0 h 95250"/>
              <a:gd name="connsiteX9" fmla="*/ 95250 w 114300"/>
              <a:gd name="connsiteY9" fmla="*/ 15240 h 95250"/>
              <a:gd name="connsiteX10" fmla="*/ 19050 w 114300"/>
              <a:gd name="connsiteY10" fmla="*/ 15240 h 95250"/>
              <a:gd name="connsiteX11" fmla="*/ 15317 w 114300"/>
              <a:gd name="connsiteY11" fmla="*/ 18282 h 95250"/>
              <a:gd name="connsiteX12" fmla="*/ 15240 w 114300"/>
              <a:gd name="connsiteY12" fmla="*/ 19050 h 95250"/>
              <a:gd name="connsiteX13" fmla="*/ 15240 w 114300"/>
              <a:gd name="connsiteY13" fmla="*/ 76200 h 95250"/>
              <a:gd name="connsiteX14" fmla="*/ 18282 w 114300"/>
              <a:gd name="connsiteY14" fmla="*/ 79933 h 95250"/>
              <a:gd name="connsiteX15" fmla="*/ 19050 w 114300"/>
              <a:gd name="connsiteY15" fmla="*/ 80010 h 95250"/>
              <a:gd name="connsiteX16" fmla="*/ 95250 w 114300"/>
              <a:gd name="connsiteY16" fmla="*/ 80010 h 95250"/>
              <a:gd name="connsiteX17" fmla="*/ 98983 w 114300"/>
              <a:gd name="connsiteY17" fmla="*/ 76968 h 95250"/>
              <a:gd name="connsiteX18" fmla="*/ 99060 w 114300"/>
              <a:gd name="connsiteY18" fmla="*/ 76200 h 95250"/>
              <a:gd name="connsiteX19" fmla="*/ 99060 w 114300"/>
              <a:gd name="connsiteY19" fmla="*/ 19050 h 95250"/>
              <a:gd name="connsiteX20" fmla="*/ 96018 w 114300"/>
              <a:gd name="connsiteY20" fmla="*/ 15317 h 95250"/>
              <a:gd name="connsiteX21" fmla="*/ 95250 w 114300"/>
              <a:gd name="connsiteY21" fmla="*/ 15240 h 9525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</a:cxnLst>
            <a:rect l="l" t="t" r="r" b="b"/>
            <a:pathLst>
              <a:path w="114300" h="95250">
                <a:moveTo>
                  <a:pt x="95250" y="0"/>
                </a:moveTo>
                <a:cubicBezTo>
                  <a:pt x="105771" y="0"/>
                  <a:pt x="114300" y="8529"/>
                  <a:pt x="114300" y="19050"/>
                </a:cubicBezTo>
                <a:lnTo>
                  <a:pt x="114300" y="76200"/>
                </a:lnTo>
                <a:cubicBezTo>
                  <a:pt x="114300" y="86721"/>
                  <a:pt x="105771" y="95250"/>
                  <a:pt x="95250" y="95250"/>
                </a:cubicBezTo>
                <a:lnTo>
                  <a:pt x="19050" y="95250"/>
                </a:lnTo>
                <a:cubicBezTo>
                  <a:pt x="8529" y="95250"/>
                  <a:pt x="0" y="86721"/>
                  <a:pt x="0" y="76200"/>
                </a:cubicBezTo>
                <a:lnTo>
                  <a:pt x="0" y="19050"/>
                </a:lnTo>
                <a:cubicBezTo>
                  <a:pt x="0" y="8529"/>
                  <a:pt x="8529" y="0"/>
                  <a:pt x="19050" y="0"/>
                </a:cubicBezTo>
                <a:lnTo>
                  <a:pt x="95250" y="0"/>
                </a:lnTo>
                <a:close/>
                <a:moveTo>
                  <a:pt x="95250" y="15240"/>
                </a:moveTo>
                <a:lnTo>
                  <a:pt x="19050" y="15240"/>
                </a:lnTo>
                <a:cubicBezTo>
                  <a:pt x="17209" y="15240"/>
                  <a:pt x="15672" y="16546"/>
                  <a:pt x="15317" y="18282"/>
                </a:cubicBezTo>
                <a:lnTo>
                  <a:pt x="15240" y="19050"/>
                </a:lnTo>
                <a:lnTo>
                  <a:pt x="15240" y="76200"/>
                </a:lnTo>
                <a:cubicBezTo>
                  <a:pt x="15240" y="78041"/>
                  <a:pt x="16546" y="79578"/>
                  <a:pt x="18282" y="79933"/>
                </a:cubicBezTo>
                <a:lnTo>
                  <a:pt x="19050" y="80010"/>
                </a:lnTo>
                <a:lnTo>
                  <a:pt x="95250" y="80010"/>
                </a:lnTo>
                <a:cubicBezTo>
                  <a:pt x="97091" y="80010"/>
                  <a:pt x="98628" y="78704"/>
                  <a:pt x="98983" y="76968"/>
                </a:cubicBezTo>
                <a:lnTo>
                  <a:pt x="99060" y="76200"/>
                </a:lnTo>
                <a:lnTo>
                  <a:pt x="99060" y="19050"/>
                </a:lnTo>
                <a:cubicBezTo>
                  <a:pt x="99060" y="17209"/>
                  <a:pt x="97754" y="15672"/>
                  <a:pt x="96018" y="15317"/>
                </a:cubicBezTo>
                <a:lnTo>
                  <a:pt x="95250" y="1524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55" name="Forme libre : forme 54">
            <a:extLst>
              <a:ext uri="{FF2B5EF4-FFF2-40B4-BE49-F238E27FC236}">
                <a16:creationId xmlns:a16="http://schemas.microsoft.com/office/drawing/2014/main" id="{00000000-0008-0000-0100-000037000000}"/>
              </a:ext>
            </a:extLst>
          </xdr:cNvPr>
          <xdr:cNvSpPr/>
        </xdr:nvSpPr>
        <xdr:spPr>
          <a:xfrm rot="5400000" flipV="1">
            <a:off x="8824284" y="247888"/>
            <a:ext cx="358139" cy="529590"/>
          </a:xfrm>
          <a:custGeom>
            <a:avLst/>
            <a:gdLst>
              <a:gd name="connsiteX0" fmla="*/ 312420 w 358139"/>
              <a:gd name="connsiteY0" fmla="*/ 0 h 529590"/>
              <a:gd name="connsiteX1" fmla="*/ 358095 w 358139"/>
              <a:gd name="connsiteY1" fmla="*/ 43684 h 529590"/>
              <a:gd name="connsiteX2" fmla="*/ 358140 w 358139"/>
              <a:gd name="connsiteY2" fmla="*/ 45720 h 529590"/>
              <a:gd name="connsiteX3" fmla="*/ 358140 w 358139"/>
              <a:gd name="connsiteY3" fmla="*/ 360045 h 529590"/>
              <a:gd name="connsiteX4" fmla="*/ 350520 w 358139"/>
              <a:gd name="connsiteY4" fmla="*/ 367665 h 529590"/>
              <a:gd name="connsiteX5" fmla="*/ 342959 w 358139"/>
              <a:gd name="connsiteY5" fmla="*/ 361000 h 529590"/>
              <a:gd name="connsiteX6" fmla="*/ 342900 w 358139"/>
              <a:gd name="connsiteY6" fmla="*/ 360045 h 529590"/>
              <a:gd name="connsiteX7" fmla="*/ 342900 w 358139"/>
              <a:gd name="connsiteY7" fmla="*/ 45720 h 529590"/>
              <a:gd name="connsiteX8" fmla="*/ 314150 w 358139"/>
              <a:gd name="connsiteY8" fmla="*/ 15289 h 529590"/>
              <a:gd name="connsiteX9" fmla="*/ 312420 w 358139"/>
              <a:gd name="connsiteY9" fmla="*/ 15240 h 529590"/>
              <a:gd name="connsiteX10" fmla="*/ 45720 w 358139"/>
              <a:gd name="connsiteY10" fmla="*/ 15240 h 529590"/>
              <a:gd name="connsiteX11" fmla="*/ 15289 w 358139"/>
              <a:gd name="connsiteY11" fmla="*/ 43990 h 529590"/>
              <a:gd name="connsiteX12" fmla="*/ 15240 w 358139"/>
              <a:gd name="connsiteY12" fmla="*/ 45720 h 529590"/>
              <a:gd name="connsiteX13" fmla="*/ 15240 w 358139"/>
              <a:gd name="connsiteY13" fmla="*/ 483870 h 529590"/>
              <a:gd name="connsiteX14" fmla="*/ 43990 w 358139"/>
              <a:gd name="connsiteY14" fmla="*/ 514301 h 529590"/>
              <a:gd name="connsiteX15" fmla="*/ 45720 w 358139"/>
              <a:gd name="connsiteY15" fmla="*/ 514350 h 529590"/>
              <a:gd name="connsiteX16" fmla="*/ 236964 w 358139"/>
              <a:gd name="connsiteY16" fmla="*/ 514350 h 529590"/>
              <a:gd name="connsiteX17" fmla="*/ 244584 w 358139"/>
              <a:gd name="connsiteY17" fmla="*/ 521970 h 529590"/>
              <a:gd name="connsiteX18" fmla="*/ 237920 w 358139"/>
              <a:gd name="connsiteY18" fmla="*/ 529531 h 529590"/>
              <a:gd name="connsiteX19" fmla="*/ 236964 w 358139"/>
              <a:gd name="connsiteY19" fmla="*/ 529590 h 529590"/>
              <a:gd name="connsiteX20" fmla="*/ 45720 w 358139"/>
              <a:gd name="connsiteY20" fmla="*/ 529590 h 529590"/>
              <a:gd name="connsiteX21" fmla="*/ 45 w 358139"/>
              <a:gd name="connsiteY21" fmla="*/ 485906 h 529590"/>
              <a:gd name="connsiteX22" fmla="*/ 0 w 358139"/>
              <a:gd name="connsiteY22" fmla="*/ 483870 h 529590"/>
              <a:gd name="connsiteX23" fmla="*/ 0 w 358139"/>
              <a:gd name="connsiteY23" fmla="*/ 45720 h 529590"/>
              <a:gd name="connsiteX24" fmla="*/ 43684 w 358139"/>
              <a:gd name="connsiteY24" fmla="*/ 45 h 529590"/>
              <a:gd name="connsiteX25" fmla="*/ 45720 w 358139"/>
              <a:gd name="connsiteY25" fmla="*/ 0 h 529590"/>
              <a:gd name="connsiteX26" fmla="*/ 312420 w 358139"/>
              <a:gd name="connsiteY26" fmla="*/ 0 h 52959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</a:cxnLst>
            <a:rect l="l" t="t" r="r" b="b"/>
            <a:pathLst>
              <a:path w="358139" h="529590">
                <a:moveTo>
                  <a:pt x="312420" y="0"/>
                </a:moveTo>
                <a:cubicBezTo>
                  <a:pt x="336988" y="0"/>
                  <a:pt x="357030" y="19378"/>
                  <a:pt x="358095" y="43684"/>
                </a:cubicBezTo>
                <a:lnTo>
                  <a:pt x="358140" y="45720"/>
                </a:lnTo>
                <a:lnTo>
                  <a:pt x="358140" y="360045"/>
                </a:lnTo>
                <a:cubicBezTo>
                  <a:pt x="358140" y="364253"/>
                  <a:pt x="354728" y="367665"/>
                  <a:pt x="350520" y="367665"/>
                </a:cubicBezTo>
                <a:cubicBezTo>
                  <a:pt x="346636" y="367665"/>
                  <a:pt x="343430" y="364758"/>
                  <a:pt x="342959" y="361000"/>
                </a:cubicBezTo>
                <a:lnTo>
                  <a:pt x="342900" y="360045"/>
                </a:lnTo>
                <a:lnTo>
                  <a:pt x="342900" y="45720"/>
                </a:lnTo>
                <a:cubicBezTo>
                  <a:pt x="342900" y="29467"/>
                  <a:pt x="330178" y="16185"/>
                  <a:pt x="314150" y="15289"/>
                </a:cubicBezTo>
                <a:lnTo>
                  <a:pt x="312420" y="15240"/>
                </a:lnTo>
                <a:lnTo>
                  <a:pt x="45720" y="15240"/>
                </a:lnTo>
                <a:cubicBezTo>
                  <a:pt x="29467" y="15240"/>
                  <a:pt x="16185" y="27962"/>
                  <a:pt x="15289" y="43990"/>
                </a:cubicBezTo>
                <a:lnTo>
                  <a:pt x="15240" y="45720"/>
                </a:lnTo>
                <a:lnTo>
                  <a:pt x="15240" y="483870"/>
                </a:lnTo>
                <a:cubicBezTo>
                  <a:pt x="15240" y="500123"/>
                  <a:pt x="27962" y="513405"/>
                  <a:pt x="43990" y="514301"/>
                </a:cubicBezTo>
                <a:lnTo>
                  <a:pt x="45720" y="514350"/>
                </a:lnTo>
                <a:lnTo>
                  <a:pt x="236964" y="514350"/>
                </a:lnTo>
                <a:cubicBezTo>
                  <a:pt x="241173" y="514350"/>
                  <a:pt x="244584" y="517762"/>
                  <a:pt x="244584" y="521970"/>
                </a:cubicBezTo>
                <a:cubicBezTo>
                  <a:pt x="244584" y="525854"/>
                  <a:pt x="241677" y="529060"/>
                  <a:pt x="237920" y="529531"/>
                </a:cubicBezTo>
                <a:lnTo>
                  <a:pt x="236964" y="529590"/>
                </a:lnTo>
                <a:lnTo>
                  <a:pt x="45720" y="529590"/>
                </a:lnTo>
                <a:cubicBezTo>
                  <a:pt x="21152" y="529590"/>
                  <a:pt x="1110" y="510212"/>
                  <a:pt x="45" y="485906"/>
                </a:cubicBezTo>
                <a:lnTo>
                  <a:pt x="0" y="483870"/>
                </a:lnTo>
                <a:lnTo>
                  <a:pt x="0" y="45720"/>
                </a:lnTo>
                <a:cubicBezTo>
                  <a:pt x="0" y="21152"/>
                  <a:pt x="19378" y="1110"/>
                  <a:pt x="43684" y="45"/>
                </a:cubicBezTo>
                <a:lnTo>
                  <a:pt x="45720" y="0"/>
                </a:lnTo>
                <a:lnTo>
                  <a:pt x="312420" y="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56" name="Forme libre : forme 55">
            <a:extLst>
              <a:ext uri="{FF2B5EF4-FFF2-40B4-BE49-F238E27FC236}">
                <a16:creationId xmlns:a16="http://schemas.microsoft.com/office/drawing/2014/main" id="{00000000-0008-0000-0100-000038000000}"/>
              </a:ext>
            </a:extLst>
          </xdr:cNvPr>
          <xdr:cNvSpPr/>
        </xdr:nvSpPr>
        <xdr:spPr>
          <a:xfrm>
            <a:off x="8795709" y="571739"/>
            <a:ext cx="530533" cy="113823"/>
          </a:xfrm>
          <a:custGeom>
            <a:avLst/>
            <a:gdLst>
              <a:gd name="connsiteX0" fmla="*/ 360236 w 530533"/>
              <a:gd name="connsiteY0" fmla="*/ 112395 h 113823"/>
              <a:gd name="connsiteX1" fmla="*/ 373951 w 530533"/>
              <a:gd name="connsiteY1" fmla="*/ 80105 h 113823"/>
              <a:gd name="connsiteX2" fmla="*/ 386334 w 530533"/>
              <a:gd name="connsiteY2" fmla="*/ 46387 h 113823"/>
              <a:gd name="connsiteX3" fmla="*/ 386334 w 530533"/>
              <a:gd name="connsiteY3" fmla="*/ 46387 h 113823"/>
              <a:gd name="connsiteX4" fmla="*/ 373475 w 530533"/>
              <a:gd name="connsiteY4" fmla="*/ 46387 h 113823"/>
              <a:gd name="connsiteX5" fmla="*/ 368903 w 530533"/>
              <a:gd name="connsiteY5" fmla="*/ 60007 h 113823"/>
              <a:gd name="connsiteX6" fmla="*/ 364093 w 530533"/>
              <a:gd name="connsiteY6" fmla="*/ 73723 h 113823"/>
              <a:gd name="connsiteX7" fmla="*/ 359283 w 530533"/>
              <a:gd name="connsiteY7" fmla="*/ 86725 h 113823"/>
              <a:gd name="connsiteX8" fmla="*/ 354711 w 530533"/>
              <a:gd name="connsiteY8" fmla="*/ 98203 h 113823"/>
              <a:gd name="connsiteX9" fmla="*/ 350044 w 530533"/>
              <a:gd name="connsiteY9" fmla="*/ 86677 h 113823"/>
              <a:gd name="connsiteX10" fmla="*/ 345281 w 530533"/>
              <a:gd name="connsiteY10" fmla="*/ 73676 h 113823"/>
              <a:gd name="connsiteX11" fmla="*/ 340519 w 530533"/>
              <a:gd name="connsiteY11" fmla="*/ 60007 h 113823"/>
              <a:gd name="connsiteX12" fmla="*/ 335851 w 530533"/>
              <a:gd name="connsiteY12" fmla="*/ 46387 h 113823"/>
              <a:gd name="connsiteX13" fmla="*/ 335851 w 530533"/>
              <a:gd name="connsiteY13" fmla="*/ 46387 h 113823"/>
              <a:gd name="connsiteX14" fmla="*/ 322612 w 530533"/>
              <a:gd name="connsiteY14" fmla="*/ 46387 h 113823"/>
              <a:gd name="connsiteX15" fmla="*/ 334947 w 530533"/>
              <a:gd name="connsiteY15" fmla="*/ 80105 h 113823"/>
              <a:gd name="connsiteX16" fmla="*/ 348710 w 530533"/>
              <a:gd name="connsiteY16" fmla="*/ 112395 h 113823"/>
              <a:gd name="connsiteX17" fmla="*/ 348710 w 530533"/>
              <a:gd name="connsiteY17" fmla="*/ 112395 h 113823"/>
              <a:gd name="connsiteX18" fmla="*/ 360236 w 530533"/>
              <a:gd name="connsiteY18" fmla="*/ 112395 h 113823"/>
              <a:gd name="connsiteX19" fmla="*/ 406778 w 530533"/>
              <a:gd name="connsiteY19" fmla="*/ 112395 h 113823"/>
              <a:gd name="connsiteX20" fmla="*/ 406778 w 530533"/>
              <a:gd name="connsiteY20" fmla="*/ 46387 h 113823"/>
              <a:gd name="connsiteX21" fmla="*/ 394777 w 530533"/>
              <a:gd name="connsiteY21" fmla="*/ 46387 h 113823"/>
              <a:gd name="connsiteX22" fmla="*/ 394777 w 530533"/>
              <a:gd name="connsiteY22" fmla="*/ 112395 h 113823"/>
              <a:gd name="connsiteX23" fmla="*/ 406778 w 530533"/>
              <a:gd name="connsiteY23" fmla="*/ 112395 h 113823"/>
              <a:gd name="connsiteX24" fmla="*/ 438461 w 530533"/>
              <a:gd name="connsiteY24" fmla="*/ 113824 h 113823"/>
              <a:gd name="connsiteX25" fmla="*/ 456988 w 530533"/>
              <a:gd name="connsiteY25" fmla="*/ 108918 h 113823"/>
              <a:gd name="connsiteX26" fmla="*/ 463322 w 530533"/>
              <a:gd name="connsiteY26" fmla="*/ 95059 h 113823"/>
              <a:gd name="connsiteX27" fmla="*/ 461988 w 530533"/>
              <a:gd name="connsiteY27" fmla="*/ 87106 h 113823"/>
              <a:gd name="connsiteX28" fmla="*/ 458131 w 530533"/>
              <a:gd name="connsiteY28" fmla="*/ 81391 h 113823"/>
              <a:gd name="connsiteX29" fmla="*/ 451939 w 530533"/>
              <a:gd name="connsiteY29" fmla="*/ 77200 h 113823"/>
              <a:gd name="connsiteX30" fmla="*/ 443605 w 530533"/>
              <a:gd name="connsiteY30" fmla="*/ 73723 h 113823"/>
              <a:gd name="connsiteX31" fmla="*/ 438700 w 530533"/>
              <a:gd name="connsiteY31" fmla="*/ 71723 h 113823"/>
              <a:gd name="connsiteX32" fmla="*/ 434794 w 530533"/>
              <a:gd name="connsiteY32" fmla="*/ 69437 h 113823"/>
              <a:gd name="connsiteX33" fmla="*/ 432223 w 530533"/>
              <a:gd name="connsiteY33" fmla="*/ 66627 h 113823"/>
              <a:gd name="connsiteX34" fmla="*/ 431318 w 530533"/>
              <a:gd name="connsiteY34" fmla="*/ 62865 h 113823"/>
              <a:gd name="connsiteX35" fmla="*/ 434032 w 530533"/>
              <a:gd name="connsiteY35" fmla="*/ 57245 h 113823"/>
              <a:gd name="connsiteX36" fmla="*/ 441605 w 530533"/>
              <a:gd name="connsiteY36" fmla="*/ 55245 h 113823"/>
              <a:gd name="connsiteX37" fmla="*/ 449558 w 530533"/>
              <a:gd name="connsiteY37" fmla="*/ 56197 h 113823"/>
              <a:gd name="connsiteX38" fmla="*/ 456654 w 530533"/>
              <a:gd name="connsiteY38" fmla="*/ 58960 h 113823"/>
              <a:gd name="connsiteX39" fmla="*/ 456654 w 530533"/>
              <a:gd name="connsiteY39" fmla="*/ 58960 h 113823"/>
              <a:gd name="connsiteX40" fmla="*/ 460369 w 530533"/>
              <a:gd name="connsiteY40" fmla="*/ 49244 h 113823"/>
              <a:gd name="connsiteX41" fmla="*/ 452797 w 530533"/>
              <a:gd name="connsiteY41" fmla="*/ 46244 h 113823"/>
              <a:gd name="connsiteX42" fmla="*/ 441795 w 530533"/>
              <a:gd name="connsiteY42" fmla="*/ 44863 h 113823"/>
              <a:gd name="connsiteX43" fmla="*/ 424936 w 530533"/>
              <a:gd name="connsiteY43" fmla="*/ 49959 h 113823"/>
              <a:gd name="connsiteX44" fmla="*/ 418745 w 530533"/>
              <a:gd name="connsiteY44" fmla="*/ 64008 h 113823"/>
              <a:gd name="connsiteX45" fmla="*/ 420221 w 530533"/>
              <a:gd name="connsiteY45" fmla="*/ 71342 h 113823"/>
              <a:gd name="connsiteX46" fmla="*/ 424126 w 530533"/>
              <a:gd name="connsiteY46" fmla="*/ 76581 h 113823"/>
              <a:gd name="connsiteX47" fmla="*/ 429746 w 530533"/>
              <a:gd name="connsiteY47" fmla="*/ 80248 h 113823"/>
              <a:gd name="connsiteX48" fmla="*/ 436366 w 530533"/>
              <a:gd name="connsiteY48" fmla="*/ 82963 h 113823"/>
              <a:gd name="connsiteX49" fmla="*/ 442462 w 530533"/>
              <a:gd name="connsiteY49" fmla="*/ 85296 h 113823"/>
              <a:gd name="connsiteX50" fmla="*/ 446986 w 530533"/>
              <a:gd name="connsiteY50" fmla="*/ 87868 h 113823"/>
              <a:gd name="connsiteX51" fmla="*/ 449844 w 530533"/>
              <a:gd name="connsiteY51" fmla="*/ 90964 h 113823"/>
              <a:gd name="connsiteX52" fmla="*/ 450844 w 530533"/>
              <a:gd name="connsiteY52" fmla="*/ 95059 h 113823"/>
              <a:gd name="connsiteX53" fmla="*/ 447891 w 530533"/>
              <a:gd name="connsiteY53" fmla="*/ 101251 h 113823"/>
              <a:gd name="connsiteX54" fmla="*/ 438461 w 530533"/>
              <a:gd name="connsiteY54" fmla="*/ 103442 h 113823"/>
              <a:gd name="connsiteX55" fmla="*/ 427889 w 530533"/>
              <a:gd name="connsiteY55" fmla="*/ 102013 h 113823"/>
              <a:gd name="connsiteX56" fmla="*/ 420935 w 530533"/>
              <a:gd name="connsiteY56" fmla="*/ 99155 h 113823"/>
              <a:gd name="connsiteX57" fmla="*/ 420935 w 530533"/>
              <a:gd name="connsiteY57" fmla="*/ 99155 h 113823"/>
              <a:gd name="connsiteX58" fmla="*/ 417411 w 530533"/>
              <a:gd name="connsiteY58" fmla="*/ 108966 h 113823"/>
              <a:gd name="connsiteX59" fmla="*/ 420459 w 530533"/>
              <a:gd name="connsiteY59" fmla="*/ 110442 h 113823"/>
              <a:gd name="connsiteX60" fmla="*/ 424984 w 530533"/>
              <a:gd name="connsiteY60" fmla="*/ 112014 h 113823"/>
              <a:gd name="connsiteX61" fmla="*/ 430984 w 530533"/>
              <a:gd name="connsiteY61" fmla="*/ 113300 h 113823"/>
              <a:gd name="connsiteX62" fmla="*/ 438461 w 530533"/>
              <a:gd name="connsiteY62" fmla="*/ 113824 h 113823"/>
              <a:gd name="connsiteX63" fmla="*/ 478813 w 530533"/>
              <a:gd name="connsiteY63" fmla="*/ 112395 h 113823"/>
              <a:gd name="connsiteX64" fmla="*/ 481528 w 530533"/>
              <a:gd name="connsiteY64" fmla="*/ 104727 h 113823"/>
              <a:gd name="connsiteX65" fmla="*/ 484242 w 530533"/>
              <a:gd name="connsiteY65" fmla="*/ 96869 h 113823"/>
              <a:gd name="connsiteX66" fmla="*/ 484242 w 530533"/>
              <a:gd name="connsiteY66" fmla="*/ 96869 h 113823"/>
              <a:gd name="connsiteX67" fmla="*/ 512055 w 530533"/>
              <a:gd name="connsiteY67" fmla="*/ 96869 h 113823"/>
              <a:gd name="connsiteX68" fmla="*/ 514818 w 530533"/>
              <a:gd name="connsiteY68" fmla="*/ 104680 h 113823"/>
              <a:gd name="connsiteX69" fmla="*/ 517580 w 530533"/>
              <a:gd name="connsiteY69" fmla="*/ 112395 h 113823"/>
              <a:gd name="connsiteX70" fmla="*/ 517580 w 530533"/>
              <a:gd name="connsiteY70" fmla="*/ 112395 h 113823"/>
              <a:gd name="connsiteX71" fmla="*/ 530534 w 530533"/>
              <a:gd name="connsiteY71" fmla="*/ 112395 h 113823"/>
              <a:gd name="connsiteX72" fmla="*/ 523438 w 530533"/>
              <a:gd name="connsiteY72" fmla="*/ 92869 h 113823"/>
              <a:gd name="connsiteX73" fmla="*/ 516866 w 530533"/>
              <a:gd name="connsiteY73" fmla="*/ 75914 h 113823"/>
              <a:gd name="connsiteX74" fmla="*/ 510531 w 530533"/>
              <a:gd name="connsiteY74" fmla="*/ 60674 h 113823"/>
              <a:gd name="connsiteX75" fmla="*/ 504054 w 530533"/>
              <a:gd name="connsiteY75" fmla="*/ 46387 h 113823"/>
              <a:gd name="connsiteX76" fmla="*/ 504054 w 530533"/>
              <a:gd name="connsiteY76" fmla="*/ 46387 h 113823"/>
              <a:gd name="connsiteX77" fmla="*/ 492720 w 530533"/>
              <a:gd name="connsiteY77" fmla="*/ 46387 h 113823"/>
              <a:gd name="connsiteX78" fmla="*/ 486243 w 530533"/>
              <a:gd name="connsiteY78" fmla="*/ 60674 h 113823"/>
              <a:gd name="connsiteX79" fmla="*/ 479909 w 530533"/>
              <a:gd name="connsiteY79" fmla="*/ 75914 h 113823"/>
              <a:gd name="connsiteX80" fmla="*/ 473384 w 530533"/>
              <a:gd name="connsiteY80" fmla="*/ 92869 h 113823"/>
              <a:gd name="connsiteX81" fmla="*/ 466335 w 530533"/>
              <a:gd name="connsiteY81" fmla="*/ 112395 h 113823"/>
              <a:gd name="connsiteX82" fmla="*/ 466335 w 530533"/>
              <a:gd name="connsiteY82" fmla="*/ 112395 h 113823"/>
              <a:gd name="connsiteX83" fmla="*/ 478813 w 530533"/>
              <a:gd name="connsiteY83" fmla="*/ 112395 h 113823"/>
              <a:gd name="connsiteX84" fmla="*/ 509007 w 530533"/>
              <a:gd name="connsiteY84" fmla="*/ 87154 h 113823"/>
              <a:gd name="connsiteX85" fmla="*/ 487290 w 530533"/>
              <a:gd name="connsiteY85" fmla="*/ 87154 h 113823"/>
              <a:gd name="connsiteX86" fmla="*/ 493148 w 530533"/>
              <a:gd name="connsiteY86" fmla="*/ 71438 h 113823"/>
              <a:gd name="connsiteX87" fmla="*/ 498149 w 530533"/>
              <a:gd name="connsiteY87" fmla="*/ 59150 h 113823"/>
              <a:gd name="connsiteX88" fmla="*/ 503102 w 530533"/>
              <a:gd name="connsiteY88" fmla="*/ 71342 h 113823"/>
              <a:gd name="connsiteX89" fmla="*/ 509007 w 530533"/>
              <a:gd name="connsiteY89" fmla="*/ 87154 h 113823"/>
              <a:gd name="connsiteX90" fmla="*/ 509007 w 530533"/>
              <a:gd name="connsiteY90" fmla="*/ 87154 h 113823"/>
              <a:gd name="connsiteX91" fmla="*/ 282682 w 530533"/>
              <a:gd name="connsiteY91" fmla="*/ 0 h 113823"/>
              <a:gd name="connsiteX92" fmla="*/ 290302 w 530533"/>
              <a:gd name="connsiteY92" fmla="*/ 7620 h 113823"/>
              <a:gd name="connsiteX93" fmla="*/ 283638 w 530533"/>
              <a:gd name="connsiteY93" fmla="*/ 15181 h 113823"/>
              <a:gd name="connsiteX94" fmla="*/ 282682 w 530533"/>
              <a:gd name="connsiteY94" fmla="*/ 15240 h 113823"/>
              <a:gd name="connsiteX95" fmla="*/ 7620 w 530533"/>
              <a:gd name="connsiteY95" fmla="*/ 15240 h 113823"/>
              <a:gd name="connsiteX96" fmla="*/ 0 w 530533"/>
              <a:gd name="connsiteY96" fmla="*/ 7620 h 113823"/>
              <a:gd name="connsiteX97" fmla="*/ 6665 w 530533"/>
              <a:gd name="connsiteY97" fmla="*/ 59 h 113823"/>
              <a:gd name="connsiteX98" fmla="*/ 7620 w 530533"/>
              <a:gd name="connsiteY98" fmla="*/ 0 h 113823"/>
              <a:gd name="connsiteX99" fmla="*/ 282682 w 530533"/>
              <a:gd name="connsiteY99" fmla="*/ 0 h 11382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</a:cxnLst>
            <a:rect l="l" t="t" r="r" b="b"/>
            <a:pathLst>
              <a:path w="530533" h="113823">
                <a:moveTo>
                  <a:pt x="360236" y="112395"/>
                </a:moveTo>
                <a:cubicBezTo>
                  <a:pt x="364998" y="102108"/>
                  <a:pt x="369570" y="91345"/>
                  <a:pt x="373951" y="80105"/>
                </a:cubicBezTo>
                <a:cubicBezTo>
                  <a:pt x="378333" y="68866"/>
                  <a:pt x="382460" y="57626"/>
                  <a:pt x="386334" y="46387"/>
                </a:cubicBezTo>
                <a:lnTo>
                  <a:pt x="386334" y="46387"/>
                </a:lnTo>
                <a:lnTo>
                  <a:pt x="373475" y="46387"/>
                </a:lnTo>
                <a:cubicBezTo>
                  <a:pt x="372015" y="50832"/>
                  <a:pt x="370491" y="55372"/>
                  <a:pt x="368903" y="60007"/>
                </a:cubicBezTo>
                <a:cubicBezTo>
                  <a:pt x="367315" y="64643"/>
                  <a:pt x="365712" y="69215"/>
                  <a:pt x="364093" y="73723"/>
                </a:cubicBezTo>
                <a:cubicBezTo>
                  <a:pt x="362474" y="78232"/>
                  <a:pt x="360871" y="82566"/>
                  <a:pt x="359283" y="86725"/>
                </a:cubicBezTo>
                <a:cubicBezTo>
                  <a:pt x="357695" y="90885"/>
                  <a:pt x="356171" y="94710"/>
                  <a:pt x="354711" y="98203"/>
                </a:cubicBezTo>
                <a:cubicBezTo>
                  <a:pt x="353187" y="94710"/>
                  <a:pt x="351632" y="90869"/>
                  <a:pt x="350044" y="86677"/>
                </a:cubicBezTo>
                <a:cubicBezTo>
                  <a:pt x="348456" y="82487"/>
                  <a:pt x="346869" y="78153"/>
                  <a:pt x="345281" y="73676"/>
                </a:cubicBezTo>
                <a:cubicBezTo>
                  <a:pt x="343693" y="69199"/>
                  <a:pt x="342107" y="64643"/>
                  <a:pt x="340519" y="60007"/>
                </a:cubicBezTo>
                <a:cubicBezTo>
                  <a:pt x="338931" y="55372"/>
                  <a:pt x="337375" y="50832"/>
                  <a:pt x="335851" y="46387"/>
                </a:cubicBezTo>
                <a:lnTo>
                  <a:pt x="335851" y="46387"/>
                </a:lnTo>
                <a:lnTo>
                  <a:pt x="322612" y="46387"/>
                </a:lnTo>
                <a:cubicBezTo>
                  <a:pt x="326422" y="57626"/>
                  <a:pt x="330534" y="68866"/>
                  <a:pt x="334947" y="80105"/>
                </a:cubicBezTo>
                <a:cubicBezTo>
                  <a:pt x="339360" y="91345"/>
                  <a:pt x="343948" y="102108"/>
                  <a:pt x="348710" y="112395"/>
                </a:cubicBezTo>
                <a:lnTo>
                  <a:pt x="348710" y="112395"/>
                </a:lnTo>
                <a:lnTo>
                  <a:pt x="360236" y="112395"/>
                </a:lnTo>
                <a:close/>
                <a:moveTo>
                  <a:pt x="406778" y="112395"/>
                </a:moveTo>
                <a:lnTo>
                  <a:pt x="406778" y="46387"/>
                </a:lnTo>
                <a:lnTo>
                  <a:pt x="394777" y="46387"/>
                </a:lnTo>
                <a:lnTo>
                  <a:pt x="394777" y="112395"/>
                </a:lnTo>
                <a:lnTo>
                  <a:pt x="406778" y="112395"/>
                </a:lnTo>
                <a:close/>
                <a:moveTo>
                  <a:pt x="438461" y="113824"/>
                </a:moveTo>
                <a:cubicBezTo>
                  <a:pt x="446590" y="113824"/>
                  <a:pt x="452765" y="112188"/>
                  <a:pt x="456988" y="108918"/>
                </a:cubicBezTo>
                <a:cubicBezTo>
                  <a:pt x="461211" y="105648"/>
                  <a:pt x="463322" y="101029"/>
                  <a:pt x="463322" y="95059"/>
                </a:cubicBezTo>
                <a:cubicBezTo>
                  <a:pt x="463322" y="91948"/>
                  <a:pt x="462878" y="89297"/>
                  <a:pt x="461988" y="87106"/>
                </a:cubicBezTo>
                <a:cubicBezTo>
                  <a:pt x="461100" y="84915"/>
                  <a:pt x="459814" y="83010"/>
                  <a:pt x="458131" y="81391"/>
                </a:cubicBezTo>
                <a:cubicBezTo>
                  <a:pt x="456448" y="79772"/>
                  <a:pt x="454384" y="78375"/>
                  <a:pt x="451939" y="77200"/>
                </a:cubicBezTo>
                <a:cubicBezTo>
                  <a:pt x="449495" y="76026"/>
                  <a:pt x="446717" y="74867"/>
                  <a:pt x="443605" y="73723"/>
                </a:cubicBezTo>
                <a:cubicBezTo>
                  <a:pt x="441828" y="73088"/>
                  <a:pt x="440192" y="72421"/>
                  <a:pt x="438700" y="71723"/>
                </a:cubicBezTo>
                <a:cubicBezTo>
                  <a:pt x="437208" y="71025"/>
                  <a:pt x="435906" y="70263"/>
                  <a:pt x="434794" y="69437"/>
                </a:cubicBezTo>
                <a:cubicBezTo>
                  <a:pt x="433684" y="68611"/>
                  <a:pt x="432827" y="67675"/>
                  <a:pt x="432223" y="66627"/>
                </a:cubicBezTo>
                <a:cubicBezTo>
                  <a:pt x="431620" y="65580"/>
                  <a:pt x="431318" y="64325"/>
                  <a:pt x="431318" y="62865"/>
                </a:cubicBezTo>
                <a:cubicBezTo>
                  <a:pt x="431318" y="60452"/>
                  <a:pt x="432223" y="58579"/>
                  <a:pt x="434032" y="57245"/>
                </a:cubicBezTo>
                <a:cubicBezTo>
                  <a:pt x="435842" y="55912"/>
                  <a:pt x="438366" y="55245"/>
                  <a:pt x="441605" y="55245"/>
                </a:cubicBezTo>
                <a:cubicBezTo>
                  <a:pt x="444336" y="55245"/>
                  <a:pt x="446986" y="55562"/>
                  <a:pt x="449558" y="56197"/>
                </a:cubicBezTo>
                <a:cubicBezTo>
                  <a:pt x="452130" y="56833"/>
                  <a:pt x="454496" y="57753"/>
                  <a:pt x="456654" y="58960"/>
                </a:cubicBezTo>
                <a:lnTo>
                  <a:pt x="456654" y="58960"/>
                </a:lnTo>
                <a:lnTo>
                  <a:pt x="460369" y="49244"/>
                </a:lnTo>
                <a:cubicBezTo>
                  <a:pt x="458528" y="48165"/>
                  <a:pt x="456004" y="47165"/>
                  <a:pt x="452797" y="46244"/>
                </a:cubicBezTo>
                <a:cubicBezTo>
                  <a:pt x="449590" y="45323"/>
                  <a:pt x="445923" y="44863"/>
                  <a:pt x="441795" y="44863"/>
                </a:cubicBezTo>
                <a:cubicBezTo>
                  <a:pt x="434684" y="44863"/>
                  <a:pt x="429064" y="46561"/>
                  <a:pt x="424936" y="49959"/>
                </a:cubicBezTo>
                <a:cubicBezTo>
                  <a:pt x="420809" y="53356"/>
                  <a:pt x="418745" y="58039"/>
                  <a:pt x="418745" y="64008"/>
                </a:cubicBezTo>
                <a:cubicBezTo>
                  <a:pt x="418745" y="66866"/>
                  <a:pt x="419237" y="69311"/>
                  <a:pt x="420221" y="71342"/>
                </a:cubicBezTo>
                <a:cubicBezTo>
                  <a:pt x="421206" y="73374"/>
                  <a:pt x="422507" y="75121"/>
                  <a:pt x="424126" y="76581"/>
                </a:cubicBezTo>
                <a:cubicBezTo>
                  <a:pt x="425746" y="78041"/>
                  <a:pt x="427619" y="79264"/>
                  <a:pt x="429746" y="80248"/>
                </a:cubicBezTo>
                <a:cubicBezTo>
                  <a:pt x="431874" y="81232"/>
                  <a:pt x="434080" y="82137"/>
                  <a:pt x="436366" y="82963"/>
                </a:cubicBezTo>
                <a:cubicBezTo>
                  <a:pt x="438652" y="83725"/>
                  <a:pt x="440685" y="84503"/>
                  <a:pt x="442462" y="85296"/>
                </a:cubicBezTo>
                <a:cubicBezTo>
                  <a:pt x="444240" y="86090"/>
                  <a:pt x="445748" y="86947"/>
                  <a:pt x="446986" y="87868"/>
                </a:cubicBezTo>
                <a:cubicBezTo>
                  <a:pt x="448225" y="88789"/>
                  <a:pt x="449177" y="89821"/>
                  <a:pt x="449844" y="90964"/>
                </a:cubicBezTo>
                <a:cubicBezTo>
                  <a:pt x="450511" y="92107"/>
                  <a:pt x="450844" y="93472"/>
                  <a:pt x="450844" y="95059"/>
                </a:cubicBezTo>
                <a:cubicBezTo>
                  <a:pt x="450844" y="97726"/>
                  <a:pt x="449860" y="99791"/>
                  <a:pt x="447891" y="101251"/>
                </a:cubicBezTo>
                <a:cubicBezTo>
                  <a:pt x="445923" y="102711"/>
                  <a:pt x="442780" y="103442"/>
                  <a:pt x="438461" y="103442"/>
                </a:cubicBezTo>
                <a:cubicBezTo>
                  <a:pt x="434334" y="103442"/>
                  <a:pt x="430810" y="102965"/>
                  <a:pt x="427889" y="102013"/>
                </a:cubicBezTo>
                <a:cubicBezTo>
                  <a:pt x="424968" y="101060"/>
                  <a:pt x="422650" y="100108"/>
                  <a:pt x="420935" y="99155"/>
                </a:cubicBezTo>
                <a:lnTo>
                  <a:pt x="420935" y="99155"/>
                </a:lnTo>
                <a:lnTo>
                  <a:pt x="417411" y="108966"/>
                </a:lnTo>
                <a:cubicBezTo>
                  <a:pt x="418173" y="109411"/>
                  <a:pt x="419190" y="109902"/>
                  <a:pt x="420459" y="110442"/>
                </a:cubicBezTo>
                <a:cubicBezTo>
                  <a:pt x="421730" y="110982"/>
                  <a:pt x="423238" y="111506"/>
                  <a:pt x="424984" y="112014"/>
                </a:cubicBezTo>
                <a:cubicBezTo>
                  <a:pt x="426730" y="112522"/>
                  <a:pt x="428731" y="112950"/>
                  <a:pt x="430984" y="113300"/>
                </a:cubicBezTo>
                <a:cubicBezTo>
                  <a:pt x="433239" y="113649"/>
                  <a:pt x="435732" y="113824"/>
                  <a:pt x="438461" y="113824"/>
                </a:cubicBezTo>
                <a:close/>
                <a:moveTo>
                  <a:pt x="478813" y="112395"/>
                </a:moveTo>
                <a:cubicBezTo>
                  <a:pt x="479702" y="109855"/>
                  <a:pt x="480607" y="107299"/>
                  <a:pt x="481528" y="104727"/>
                </a:cubicBezTo>
                <a:cubicBezTo>
                  <a:pt x="482449" y="102156"/>
                  <a:pt x="483354" y="99536"/>
                  <a:pt x="484242" y="96869"/>
                </a:cubicBezTo>
                <a:lnTo>
                  <a:pt x="484242" y="96869"/>
                </a:lnTo>
                <a:lnTo>
                  <a:pt x="512055" y="96869"/>
                </a:lnTo>
                <a:cubicBezTo>
                  <a:pt x="512944" y="99536"/>
                  <a:pt x="513865" y="102139"/>
                  <a:pt x="514818" y="104680"/>
                </a:cubicBezTo>
                <a:cubicBezTo>
                  <a:pt x="515770" y="107220"/>
                  <a:pt x="516691" y="109792"/>
                  <a:pt x="517580" y="112395"/>
                </a:cubicBezTo>
                <a:lnTo>
                  <a:pt x="517580" y="112395"/>
                </a:lnTo>
                <a:lnTo>
                  <a:pt x="530534" y="112395"/>
                </a:lnTo>
                <a:cubicBezTo>
                  <a:pt x="528057" y="105346"/>
                  <a:pt x="525692" y="98838"/>
                  <a:pt x="523438" y="92869"/>
                </a:cubicBezTo>
                <a:cubicBezTo>
                  <a:pt x="521183" y="86899"/>
                  <a:pt x="518993" y="81248"/>
                  <a:pt x="516866" y="75914"/>
                </a:cubicBezTo>
                <a:cubicBezTo>
                  <a:pt x="514739" y="70580"/>
                  <a:pt x="512627" y="65501"/>
                  <a:pt x="510531" y="60674"/>
                </a:cubicBezTo>
                <a:cubicBezTo>
                  <a:pt x="508436" y="55848"/>
                  <a:pt x="506277" y="51085"/>
                  <a:pt x="504054" y="46387"/>
                </a:cubicBezTo>
                <a:lnTo>
                  <a:pt x="504054" y="46387"/>
                </a:lnTo>
                <a:lnTo>
                  <a:pt x="492720" y="46387"/>
                </a:lnTo>
                <a:cubicBezTo>
                  <a:pt x="490498" y="51085"/>
                  <a:pt x="488338" y="55848"/>
                  <a:pt x="486243" y="60674"/>
                </a:cubicBezTo>
                <a:cubicBezTo>
                  <a:pt x="484147" y="65501"/>
                  <a:pt x="482036" y="70580"/>
                  <a:pt x="479909" y="75914"/>
                </a:cubicBezTo>
                <a:cubicBezTo>
                  <a:pt x="477782" y="81248"/>
                  <a:pt x="475606" y="86899"/>
                  <a:pt x="473384" y="92869"/>
                </a:cubicBezTo>
                <a:cubicBezTo>
                  <a:pt x="471162" y="98838"/>
                  <a:pt x="468812" y="105346"/>
                  <a:pt x="466335" y="112395"/>
                </a:cubicBezTo>
                <a:lnTo>
                  <a:pt x="466335" y="112395"/>
                </a:lnTo>
                <a:lnTo>
                  <a:pt x="478813" y="112395"/>
                </a:lnTo>
                <a:close/>
                <a:moveTo>
                  <a:pt x="509007" y="87154"/>
                </a:moveTo>
                <a:lnTo>
                  <a:pt x="487290" y="87154"/>
                </a:lnTo>
                <a:cubicBezTo>
                  <a:pt x="489322" y="81503"/>
                  <a:pt x="491275" y="76264"/>
                  <a:pt x="493148" y="71438"/>
                </a:cubicBezTo>
                <a:cubicBezTo>
                  <a:pt x="495022" y="66611"/>
                  <a:pt x="496689" y="62515"/>
                  <a:pt x="498149" y="59150"/>
                </a:cubicBezTo>
                <a:cubicBezTo>
                  <a:pt x="499546" y="62389"/>
                  <a:pt x="501197" y="66453"/>
                  <a:pt x="503102" y="71342"/>
                </a:cubicBezTo>
                <a:cubicBezTo>
                  <a:pt x="505007" y="76231"/>
                  <a:pt x="506976" y="81503"/>
                  <a:pt x="509007" y="87154"/>
                </a:cubicBezTo>
                <a:lnTo>
                  <a:pt x="509007" y="87154"/>
                </a:lnTo>
                <a:close/>
                <a:moveTo>
                  <a:pt x="282682" y="0"/>
                </a:moveTo>
                <a:cubicBezTo>
                  <a:pt x="286891" y="0"/>
                  <a:pt x="290302" y="3412"/>
                  <a:pt x="290302" y="7620"/>
                </a:cubicBezTo>
                <a:cubicBezTo>
                  <a:pt x="290302" y="11504"/>
                  <a:pt x="287395" y="14710"/>
                  <a:pt x="283638" y="15181"/>
                </a:cubicBezTo>
                <a:lnTo>
                  <a:pt x="282682" y="15240"/>
                </a:lnTo>
                <a:lnTo>
                  <a:pt x="7620" y="15240"/>
                </a:lnTo>
                <a:cubicBezTo>
                  <a:pt x="3412" y="15240"/>
                  <a:pt x="0" y="11828"/>
                  <a:pt x="0" y="7620"/>
                </a:cubicBezTo>
                <a:cubicBezTo>
                  <a:pt x="0" y="3736"/>
                  <a:pt x="2907" y="530"/>
                  <a:pt x="6665" y="59"/>
                </a:cubicBezTo>
                <a:lnTo>
                  <a:pt x="7620" y="0"/>
                </a:lnTo>
                <a:lnTo>
                  <a:pt x="282682" y="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11</xdr:col>
      <xdr:colOff>285752</xdr:colOff>
      <xdr:row>22</xdr:row>
      <xdr:rowOff>123825</xdr:rowOff>
    </xdr:from>
    <xdr:to>
      <xdr:col>12</xdr:col>
      <xdr:colOff>356235</xdr:colOff>
      <xdr:row>23</xdr:row>
      <xdr:rowOff>19050</xdr:rowOff>
    </xdr:to>
    <xdr:sp macro="" textlink="">
      <xdr:nvSpPr>
        <xdr:cNvPr id="61" name="Rectangle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6019802" y="5067300"/>
          <a:ext cx="651508" cy="85725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419100</xdr:colOff>
      <xdr:row>21</xdr:row>
      <xdr:rowOff>133350</xdr:rowOff>
    </xdr:from>
    <xdr:to>
      <xdr:col>12</xdr:col>
      <xdr:colOff>209318</xdr:colOff>
      <xdr:row>23</xdr:row>
      <xdr:rowOff>55643</xdr:rowOff>
    </xdr:to>
    <xdr:grpSp>
      <xdr:nvGrpSpPr>
        <xdr:cNvPr id="58" name="Graphique 226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GrpSpPr>
          <a:grpSpLocks noChangeAspect="1"/>
        </xdr:cNvGrpSpPr>
      </xdr:nvGrpSpPr>
      <xdr:grpSpPr>
        <a:xfrm>
          <a:off x="6153150" y="4914900"/>
          <a:ext cx="371243" cy="274718"/>
          <a:chOff x="2210969" y="4802411"/>
          <a:chExt cx="494991" cy="366290"/>
        </a:xfrm>
        <a:solidFill>
          <a:srgbClr val="E52A29"/>
        </a:solidFill>
      </xdr:grpSpPr>
      <xdr:sp macro="" textlink="">
        <xdr:nvSpPr>
          <xdr:cNvPr id="59" name="Forme libre : forme 58">
            <a:extLst>
              <a:ext uri="{FF2B5EF4-FFF2-40B4-BE49-F238E27FC236}">
                <a16:creationId xmlns:a16="http://schemas.microsoft.com/office/drawing/2014/main" id="{00000000-0008-0000-0100-00003B000000}"/>
              </a:ext>
            </a:extLst>
          </xdr:cNvPr>
          <xdr:cNvSpPr/>
        </xdr:nvSpPr>
        <xdr:spPr>
          <a:xfrm>
            <a:off x="2210969" y="4982829"/>
            <a:ext cx="494991" cy="185872"/>
          </a:xfrm>
          <a:custGeom>
            <a:avLst/>
            <a:gdLst>
              <a:gd name="connsiteX0" fmla="*/ 491948 w 494991"/>
              <a:gd name="connsiteY0" fmla="*/ 47359 h 185872"/>
              <a:gd name="connsiteX1" fmla="*/ 476568 w 494991"/>
              <a:gd name="connsiteY1" fmla="*/ 90852 h 185872"/>
              <a:gd name="connsiteX2" fmla="*/ 307703 w 494991"/>
              <a:gd name="connsiteY2" fmla="*/ 177697 h 185872"/>
              <a:gd name="connsiteX3" fmla="*/ 265353 w 494991"/>
              <a:gd name="connsiteY3" fmla="*/ 185864 h 185872"/>
              <a:gd name="connsiteX4" fmla="*/ 188372 w 494991"/>
              <a:gd name="connsiteY4" fmla="*/ 173366 h 185872"/>
              <a:gd name="connsiteX5" fmla="*/ 139554 w 494991"/>
              <a:gd name="connsiteY5" fmla="*/ 156357 h 185872"/>
              <a:gd name="connsiteX6" fmla="*/ 130329 w 494991"/>
              <a:gd name="connsiteY6" fmla="*/ 152519 h 185872"/>
              <a:gd name="connsiteX7" fmla="*/ 122867 w 494991"/>
              <a:gd name="connsiteY7" fmla="*/ 149243 h 185872"/>
              <a:gd name="connsiteX8" fmla="*/ 122012 w 494991"/>
              <a:gd name="connsiteY8" fmla="*/ 148855 h 185872"/>
              <a:gd name="connsiteX9" fmla="*/ 37917 w 494991"/>
              <a:gd name="connsiteY9" fmla="*/ 172869 h 185872"/>
              <a:gd name="connsiteX10" fmla="*/ 28498 w 494991"/>
              <a:gd name="connsiteY10" fmla="*/ 167635 h 185872"/>
              <a:gd name="connsiteX11" fmla="*/ 33732 w 494991"/>
              <a:gd name="connsiteY11" fmla="*/ 158215 h 185872"/>
              <a:gd name="connsiteX12" fmla="*/ 123322 w 494991"/>
              <a:gd name="connsiteY12" fmla="*/ 132631 h 185872"/>
              <a:gd name="connsiteX13" fmla="*/ 128794 w 494991"/>
              <a:gd name="connsiteY13" fmla="*/ 135197 h 185872"/>
              <a:gd name="connsiteX14" fmla="*/ 131032 w 494991"/>
              <a:gd name="connsiteY14" fmla="*/ 136200 h 185872"/>
              <a:gd name="connsiteX15" fmla="*/ 145272 w 494991"/>
              <a:gd name="connsiteY15" fmla="*/ 142230 h 185872"/>
              <a:gd name="connsiteX16" fmla="*/ 192616 w 494991"/>
              <a:gd name="connsiteY16" fmla="*/ 158729 h 185872"/>
              <a:gd name="connsiteX17" fmla="*/ 265203 w 494991"/>
              <a:gd name="connsiteY17" fmla="*/ 170625 h 185872"/>
              <a:gd name="connsiteX18" fmla="*/ 301119 w 494991"/>
              <a:gd name="connsiteY18" fmla="*/ 163960 h 185872"/>
              <a:gd name="connsiteX19" fmla="*/ 469983 w 494991"/>
              <a:gd name="connsiteY19" fmla="*/ 77115 h 185872"/>
              <a:gd name="connsiteX20" fmla="*/ 478025 w 494991"/>
              <a:gd name="connsiteY20" fmla="*/ 53558 h 185872"/>
              <a:gd name="connsiteX21" fmla="*/ 455537 w 494991"/>
              <a:gd name="connsiteY21" fmla="*/ 43616 h 185872"/>
              <a:gd name="connsiteX22" fmla="*/ 347984 w 494991"/>
              <a:gd name="connsiteY22" fmla="*/ 76422 h 185872"/>
              <a:gd name="connsiteX23" fmla="*/ 338474 w 494991"/>
              <a:gd name="connsiteY23" fmla="*/ 71352 h 185872"/>
              <a:gd name="connsiteX24" fmla="*/ 343544 w 494991"/>
              <a:gd name="connsiteY24" fmla="*/ 61843 h 185872"/>
              <a:gd name="connsiteX25" fmla="*/ 450218 w 494991"/>
              <a:gd name="connsiteY25" fmla="*/ 29366 h 185872"/>
              <a:gd name="connsiteX26" fmla="*/ 491948 w 494991"/>
              <a:gd name="connsiteY26" fmla="*/ 47359 h 185872"/>
              <a:gd name="connsiteX27" fmla="*/ 292557 w 494991"/>
              <a:gd name="connsiteY27" fmla="*/ 26005 h 185872"/>
              <a:gd name="connsiteX28" fmla="*/ 316375 w 494991"/>
              <a:gd name="connsiteY28" fmla="*/ 66455 h 185872"/>
              <a:gd name="connsiteX29" fmla="*/ 282194 w 494991"/>
              <a:gd name="connsiteY29" fmla="*/ 91171 h 185872"/>
              <a:gd name="connsiteX30" fmla="*/ 174618 w 494991"/>
              <a:gd name="connsiteY30" fmla="*/ 75991 h 185872"/>
              <a:gd name="connsiteX31" fmla="*/ 168138 w 494991"/>
              <a:gd name="connsiteY31" fmla="*/ 67381 h 185872"/>
              <a:gd name="connsiteX32" fmla="*/ 176747 w 494991"/>
              <a:gd name="connsiteY32" fmla="*/ 60901 h 185872"/>
              <a:gd name="connsiteX33" fmla="*/ 284231 w 494991"/>
              <a:gd name="connsiteY33" fmla="*/ 76069 h 185872"/>
              <a:gd name="connsiteX34" fmla="*/ 301467 w 494991"/>
              <a:gd name="connsiteY34" fmla="*/ 63295 h 185872"/>
              <a:gd name="connsiteX35" fmla="*/ 288297 w 494991"/>
              <a:gd name="connsiteY35" fmla="*/ 40638 h 185872"/>
              <a:gd name="connsiteX36" fmla="*/ 277267 w 494991"/>
              <a:gd name="connsiteY36" fmla="*/ 37466 h 185872"/>
              <a:gd name="connsiteX37" fmla="*/ 266496 w 494991"/>
              <a:gd name="connsiteY37" fmla="*/ 34452 h 185872"/>
              <a:gd name="connsiteX38" fmla="*/ 164573 w 494991"/>
              <a:gd name="connsiteY38" fmla="*/ 15983 h 185872"/>
              <a:gd name="connsiteX39" fmla="*/ 161185 w 494991"/>
              <a:gd name="connsiteY39" fmla="*/ 17230 h 185872"/>
              <a:gd name="connsiteX40" fmla="*/ 154593 w 494991"/>
              <a:gd name="connsiteY40" fmla="*/ 19851 h 185872"/>
              <a:gd name="connsiteX41" fmla="*/ 120736 w 494991"/>
              <a:gd name="connsiteY41" fmla="*/ 34502 h 185872"/>
              <a:gd name="connsiteX42" fmla="*/ 80057 w 494991"/>
              <a:gd name="connsiteY42" fmla="*/ 52862 h 185872"/>
              <a:gd name="connsiteX43" fmla="*/ 10721 w 494991"/>
              <a:gd name="connsiteY43" fmla="*/ 84511 h 185872"/>
              <a:gd name="connsiteX44" fmla="*/ 661 w 494991"/>
              <a:gd name="connsiteY44" fmla="*/ 80648 h 185872"/>
              <a:gd name="connsiteX45" fmla="*/ 4522 w 494991"/>
              <a:gd name="connsiteY45" fmla="*/ 70588 h 185872"/>
              <a:gd name="connsiteX46" fmla="*/ 91676 w 494991"/>
              <a:gd name="connsiteY46" fmla="*/ 30847 h 185872"/>
              <a:gd name="connsiteX47" fmla="*/ 114857 w 494991"/>
              <a:gd name="connsiteY47" fmla="*/ 20435 h 185872"/>
              <a:gd name="connsiteX48" fmla="*/ 159540 w 494991"/>
              <a:gd name="connsiteY48" fmla="*/ 1597 h 185872"/>
              <a:gd name="connsiteX49" fmla="*/ 292557 w 494991"/>
              <a:gd name="connsiteY49" fmla="*/ 26005 h 18587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</a:cxnLst>
            <a:rect l="l" t="t" r="r" b="b"/>
            <a:pathLst>
              <a:path w="494991" h="185872">
                <a:moveTo>
                  <a:pt x="491948" y="47359"/>
                </a:moveTo>
                <a:cubicBezTo>
                  <a:pt x="499421" y="64145"/>
                  <a:pt x="492692" y="83673"/>
                  <a:pt x="476568" y="90852"/>
                </a:cubicBezTo>
                <a:lnTo>
                  <a:pt x="307703" y="177697"/>
                </a:lnTo>
                <a:cubicBezTo>
                  <a:pt x="295465" y="183159"/>
                  <a:pt x="281383" y="185707"/>
                  <a:pt x="265353" y="185864"/>
                </a:cubicBezTo>
                <a:cubicBezTo>
                  <a:pt x="242614" y="186087"/>
                  <a:pt x="216531" y="181532"/>
                  <a:pt x="188372" y="173366"/>
                </a:cubicBezTo>
                <a:cubicBezTo>
                  <a:pt x="171586" y="168498"/>
                  <a:pt x="155086" y="162643"/>
                  <a:pt x="139554" y="156357"/>
                </a:cubicBezTo>
                <a:cubicBezTo>
                  <a:pt x="136291" y="155036"/>
                  <a:pt x="133211" y="153752"/>
                  <a:pt x="130329" y="152519"/>
                </a:cubicBezTo>
                <a:lnTo>
                  <a:pt x="122867" y="149243"/>
                </a:lnTo>
                <a:lnTo>
                  <a:pt x="122012" y="148855"/>
                </a:lnTo>
                <a:lnTo>
                  <a:pt x="37917" y="172869"/>
                </a:lnTo>
                <a:cubicBezTo>
                  <a:pt x="33871" y="174026"/>
                  <a:pt x="29653" y="171682"/>
                  <a:pt x="28498" y="167635"/>
                </a:cubicBezTo>
                <a:cubicBezTo>
                  <a:pt x="27342" y="163588"/>
                  <a:pt x="29685" y="159371"/>
                  <a:pt x="33732" y="158215"/>
                </a:cubicBezTo>
                <a:lnTo>
                  <a:pt x="123322" y="132631"/>
                </a:lnTo>
                <a:lnTo>
                  <a:pt x="128794" y="135197"/>
                </a:lnTo>
                <a:lnTo>
                  <a:pt x="131032" y="136200"/>
                </a:lnTo>
                <a:cubicBezTo>
                  <a:pt x="135221" y="138062"/>
                  <a:pt x="139997" y="140095"/>
                  <a:pt x="145272" y="142230"/>
                </a:cubicBezTo>
                <a:cubicBezTo>
                  <a:pt x="160351" y="148334"/>
                  <a:pt x="176372" y="154018"/>
                  <a:pt x="192616" y="158729"/>
                </a:cubicBezTo>
                <a:cubicBezTo>
                  <a:pt x="219469" y="166516"/>
                  <a:pt x="244176" y="170831"/>
                  <a:pt x="265203" y="170625"/>
                </a:cubicBezTo>
                <a:cubicBezTo>
                  <a:pt x="279295" y="170487"/>
                  <a:pt x="291364" y="168303"/>
                  <a:pt x="301119" y="163960"/>
                </a:cubicBezTo>
                <a:lnTo>
                  <a:pt x="469983" y="77115"/>
                </a:lnTo>
                <a:cubicBezTo>
                  <a:pt x="478580" y="73275"/>
                  <a:pt x="482168" y="62862"/>
                  <a:pt x="478025" y="53558"/>
                </a:cubicBezTo>
                <a:cubicBezTo>
                  <a:pt x="473884" y="44256"/>
                  <a:pt x="463750" y="39959"/>
                  <a:pt x="455537" y="43616"/>
                </a:cubicBezTo>
                <a:lnTo>
                  <a:pt x="347984" y="76422"/>
                </a:lnTo>
                <a:cubicBezTo>
                  <a:pt x="343958" y="77648"/>
                  <a:pt x="339700" y="75378"/>
                  <a:pt x="338474" y="71352"/>
                </a:cubicBezTo>
                <a:cubicBezTo>
                  <a:pt x="337249" y="67327"/>
                  <a:pt x="339519" y="63069"/>
                  <a:pt x="343544" y="61843"/>
                </a:cubicBezTo>
                <a:lnTo>
                  <a:pt x="450218" y="29366"/>
                </a:lnTo>
                <a:cubicBezTo>
                  <a:pt x="465463" y="22514"/>
                  <a:pt x="484475" y="30574"/>
                  <a:pt x="491948" y="47359"/>
                </a:cubicBezTo>
                <a:close/>
                <a:moveTo>
                  <a:pt x="292557" y="26005"/>
                </a:moveTo>
                <a:cubicBezTo>
                  <a:pt x="309571" y="30957"/>
                  <a:pt x="320093" y="48930"/>
                  <a:pt x="316375" y="66455"/>
                </a:cubicBezTo>
                <a:cubicBezTo>
                  <a:pt x="312949" y="82624"/>
                  <a:pt x="298346" y="93251"/>
                  <a:pt x="282194" y="91171"/>
                </a:cubicBezTo>
                <a:lnTo>
                  <a:pt x="174618" y="75991"/>
                </a:lnTo>
                <a:cubicBezTo>
                  <a:pt x="170450" y="75403"/>
                  <a:pt x="167549" y="71548"/>
                  <a:pt x="168138" y="67381"/>
                </a:cubicBezTo>
                <a:cubicBezTo>
                  <a:pt x="168726" y="63214"/>
                  <a:pt x="172580" y="60312"/>
                  <a:pt x="176747" y="60901"/>
                </a:cubicBezTo>
                <a:lnTo>
                  <a:pt x="284231" y="76069"/>
                </a:lnTo>
                <a:cubicBezTo>
                  <a:pt x="292336" y="77112"/>
                  <a:pt x="299670" y="71775"/>
                  <a:pt x="301467" y="63295"/>
                </a:cubicBezTo>
                <a:cubicBezTo>
                  <a:pt x="303542" y="53511"/>
                  <a:pt x="297589" y="43342"/>
                  <a:pt x="288297" y="40638"/>
                </a:cubicBezTo>
                <a:lnTo>
                  <a:pt x="277267" y="37466"/>
                </a:lnTo>
                <a:lnTo>
                  <a:pt x="266496" y="34452"/>
                </a:lnTo>
                <a:cubicBezTo>
                  <a:pt x="215713" y="20452"/>
                  <a:pt x="175151" y="12282"/>
                  <a:pt x="164573" y="15983"/>
                </a:cubicBezTo>
                <a:lnTo>
                  <a:pt x="161185" y="17230"/>
                </a:lnTo>
                <a:lnTo>
                  <a:pt x="154593" y="19851"/>
                </a:lnTo>
                <a:cubicBezTo>
                  <a:pt x="146462" y="23182"/>
                  <a:pt x="135125" y="28095"/>
                  <a:pt x="120736" y="34502"/>
                </a:cubicBezTo>
                <a:lnTo>
                  <a:pt x="80057" y="52862"/>
                </a:lnTo>
                <a:lnTo>
                  <a:pt x="10721" y="84511"/>
                </a:lnTo>
                <a:cubicBezTo>
                  <a:pt x="6877" y="86222"/>
                  <a:pt x="2372" y="84492"/>
                  <a:pt x="661" y="80648"/>
                </a:cubicBezTo>
                <a:cubicBezTo>
                  <a:pt x="-1051" y="76804"/>
                  <a:pt x="678" y="72300"/>
                  <a:pt x="4522" y="70588"/>
                </a:cubicBezTo>
                <a:lnTo>
                  <a:pt x="91676" y="30847"/>
                </a:lnTo>
                <a:lnTo>
                  <a:pt x="114857" y="20435"/>
                </a:lnTo>
                <a:cubicBezTo>
                  <a:pt x="136892" y="10627"/>
                  <a:pt x="151837" y="4294"/>
                  <a:pt x="159540" y="1597"/>
                </a:cubicBezTo>
                <a:cubicBezTo>
                  <a:pt x="176365" y="-4288"/>
                  <a:pt x="225901" y="6590"/>
                  <a:pt x="292557" y="26005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  <xdr:sp macro="" textlink="">
        <xdr:nvSpPr>
          <xdr:cNvPr id="60" name="Forme libre : forme 59">
            <a:extLst>
              <a:ext uri="{FF2B5EF4-FFF2-40B4-BE49-F238E27FC236}">
                <a16:creationId xmlns:a16="http://schemas.microsoft.com/office/drawing/2014/main" id="{00000000-0008-0000-0100-00003C000000}"/>
              </a:ext>
            </a:extLst>
          </xdr:cNvPr>
          <xdr:cNvSpPr/>
        </xdr:nvSpPr>
        <xdr:spPr>
          <a:xfrm>
            <a:off x="2419642" y="4802411"/>
            <a:ext cx="120015" cy="148589"/>
          </a:xfrm>
          <a:custGeom>
            <a:avLst/>
            <a:gdLst>
              <a:gd name="connsiteX0" fmla="*/ 83088 w 120015"/>
              <a:gd name="connsiteY0" fmla="*/ 0 h 148589"/>
              <a:gd name="connsiteX1" fmla="*/ 116875 w 120015"/>
              <a:gd name="connsiteY1" fmla="*/ 10981 h 148589"/>
              <a:gd name="connsiteX2" fmla="*/ 118559 w 120015"/>
              <a:gd name="connsiteY2" fmla="*/ 21625 h 148589"/>
              <a:gd name="connsiteX3" fmla="*/ 107915 w 120015"/>
              <a:gd name="connsiteY3" fmla="*/ 23309 h 148589"/>
              <a:gd name="connsiteX4" fmla="*/ 83088 w 120015"/>
              <a:gd name="connsiteY4" fmla="*/ 15240 h 148589"/>
              <a:gd name="connsiteX5" fmla="*/ 83088 w 120015"/>
              <a:gd name="connsiteY5" fmla="*/ 15240 h 148589"/>
              <a:gd name="connsiteX6" fmla="*/ 74051 w 120015"/>
              <a:gd name="connsiteY6" fmla="*/ 15240 h 148589"/>
              <a:gd name="connsiteX7" fmla="*/ 43866 w 120015"/>
              <a:gd name="connsiteY7" fmla="*/ 45721 h 148589"/>
              <a:gd name="connsiteX8" fmla="*/ 64770 w 120015"/>
              <a:gd name="connsiteY8" fmla="*/ 45720 h 148589"/>
              <a:gd name="connsiteX9" fmla="*/ 72390 w 120015"/>
              <a:gd name="connsiteY9" fmla="*/ 53340 h 148589"/>
              <a:gd name="connsiteX10" fmla="*/ 64770 w 120015"/>
              <a:gd name="connsiteY10" fmla="*/ 60960 h 148589"/>
              <a:gd name="connsiteX11" fmla="*/ 64770 w 120015"/>
              <a:gd name="connsiteY11" fmla="*/ 60960 h 148589"/>
              <a:gd name="connsiteX12" fmla="*/ 43805 w 120015"/>
              <a:gd name="connsiteY12" fmla="*/ 60960 h 148589"/>
              <a:gd name="connsiteX13" fmla="*/ 43805 w 120015"/>
              <a:gd name="connsiteY13" fmla="*/ 83820 h 148589"/>
              <a:gd name="connsiteX14" fmla="*/ 64770 w 120015"/>
              <a:gd name="connsiteY14" fmla="*/ 83820 h 148589"/>
              <a:gd name="connsiteX15" fmla="*/ 72331 w 120015"/>
              <a:gd name="connsiteY15" fmla="*/ 90484 h 148589"/>
              <a:gd name="connsiteX16" fmla="*/ 72390 w 120015"/>
              <a:gd name="connsiteY16" fmla="*/ 91440 h 148589"/>
              <a:gd name="connsiteX17" fmla="*/ 64770 w 120015"/>
              <a:gd name="connsiteY17" fmla="*/ 99060 h 148589"/>
              <a:gd name="connsiteX18" fmla="*/ 64770 w 120015"/>
              <a:gd name="connsiteY18" fmla="*/ 99060 h 148589"/>
              <a:gd name="connsiteX19" fmla="*/ 43805 w 120015"/>
              <a:gd name="connsiteY19" fmla="*/ 99060 h 148589"/>
              <a:gd name="connsiteX20" fmla="*/ 43815 w 120015"/>
              <a:gd name="connsiteY20" fmla="*/ 100965 h 148589"/>
              <a:gd name="connsiteX21" fmla="*/ 72345 w 120015"/>
              <a:gd name="connsiteY21" fmla="*/ 133300 h 148589"/>
              <a:gd name="connsiteX22" fmla="*/ 74051 w 120015"/>
              <a:gd name="connsiteY22" fmla="*/ 133350 h 148589"/>
              <a:gd name="connsiteX23" fmla="*/ 83088 w 120015"/>
              <a:gd name="connsiteY23" fmla="*/ 133350 h 148589"/>
              <a:gd name="connsiteX24" fmla="*/ 107915 w 120015"/>
              <a:gd name="connsiteY24" fmla="*/ 125281 h 148589"/>
              <a:gd name="connsiteX25" fmla="*/ 118559 w 120015"/>
              <a:gd name="connsiteY25" fmla="*/ 126965 h 148589"/>
              <a:gd name="connsiteX26" fmla="*/ 116875 w 120015"/>
              <a:gd name="connsiteY26" fmla="*/ 137609 h 148589"/>
              <a:gd name="connsiteX27" fmla="*/ 83088 w 120015"/>
              <a:gd name="connsiteY27" fmla="*/ 148590 h 148589"/>
              <a:gd name="connsiteX28" fmla="*/ 83088 w 120015"/>
              <a:gd name="connsiteY28" fmla="*/ 148590 h 148589"/>
              <a:gd name="connsiteX29" fmla="*/ 74051 w 120015"/>
              <a:gd name="connsiteY29" fmla="*/ 148590 h 148589"/>
              <a:gd name="connsiteX30" fmla="*/ 28575 w 120015"/>
              <a:gd name="connsiteY30" fmla="*/ 100965 h 148589"/>
              <a:gd name="connsiteX31" fmla="*/ 28575 w 120015"/>
              <a:gd name="connsiteY31" fmla="*/ 100965 h 148589"/>
              <a:gd name="connsiteX32" fmla="*/ 28575 w 120015"/>
              <a:gd name="connsiteY32" fmla="*/ 99060 h 148589"/>
              <a:gd name="connsiteX33" fmla="*/ 7620 w 120015"/>
              <a:gd name="connsiteY33" fmla="*/ 99060 h 148589"/>
              <a:gd name="connsiteX34" fmla="*/ 59 w 120015"/>
              <a:gd name="connsiteY34" fmla="*/ 92396 h 148589"/>
              <a:gd name="connsiteX35" fmla="*/ 0 w 120015"/>
              <a:gd name="connsiteY35" fmla="*/ 91440 h 148589"/>
              <a:gd name="connsiteX36" fmla="*/ 7620 w 120015"/>
              <a:gd name="connsiteY36" fmla="*/ 83820 h 148589"/>
              <a:gd name="connsiteX37" fmla="*/ 7620 w 120015"/>
              <a:gd name="connsiteY37" fmla="*/ 83820 h 148589"/>
              <a:gd name="connsiteX38" fmla="*/ 28575 w 120015"/>
              <a:gd name="connsiteY38" fmla="*/ 83820 h 148589"/>
              <a:gd name="connsiteX39" fmla="*/ 28575 w 120015"/>
              <a:gd name="connsiteY39" fmla="*/ 60960 h 148589"/>
              <a:gd name="connsiteX40" fmla="*/ 7620 w 120015"/>
              <a:gd name="connsiteY40" fmla="*/ 60960 h 148589"/>
              <a:gd name="connsiteX41" fmla="*/ 59 w 120015"/>
              <a:gd name="connsiteY41" fmla="*/ 54296 h 148589"/>
              <a:gd name="connsiteX42" fmla="*/ 0 w 120015"/>
              <a:gd name="connsiteY42" fmla="*/ 53340 h 148589"/>
              <a:gd name="connsiteX43" fmla="*/ 7620 w 120015"/>
              <a:gd name="connsiteY43" fmla="*/ 45720 h 148589"/>
              <a:gd name="connsiteX44" fmla="*/ 7620 w 120015"/>
              <a:gd name="connsiteY44" fmla="*/ 45720 h 148589"/>
              <a:gd name="connsiteX45" fmla="*/ 28611 w 120015"/>
              <a:gd name="connsiteY45" fmla="*/ 45719 h 148589"/>
              <a:gd name="connsiteX46" fmla="*/ 74051 w 120015"/>
              <a:gd name="connsiteY46" fmla="*/ 0 h 148589"/>
              <a:gd name="connsiteX47" fmla="*/ 74051 w 120015"/>
              <a:gd name="connsiteY47" fmla="*/ 0 h 1485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</a:cxnLst>
            <a:rect l="l" t="t" r="r" b="b"/>
            <a:pathLst>
              <a:path w="120015" h="148589">
                <a:moveTo>
                  <a:pt x="83088" y="0"/>
                </a:moveTo>
                <a:cubicBezTo>
                  <a:pt x="95227" y="0"/>
                  <a:pt x="107055" y="3844"/>
                  <a:pt x="116875" y="10981"/>
                </a:cubicBezTo>
                <a:cubicBezTo>
                  <a:pt x="120279" y="13455"/>
                  <a:pt x="121033" y="18220"/>
                  <a:pt x="118559" y="21625"/>
                </a:cubicBezTo>
                <a:cubicBezTo>
                  <a:pt x="116085" y="25029"/>
                  <a:pt x="111320" y="25783"/>
                  <a:pt x="107915" y="23309"/>
                </a:cubicBezTo>
                <a:cubicBezTo>
                  <a:pt x="100699" y="18065"/>
                  <a:pt x="92009" y="15240"/>
                  <a:pt x="83088" y="15240"/>
                </a:cubicBezTo>
                <a:lnTo>
                  <a:pt x="83088" y="15240"/>
                </a:lnTo>
                <a:lnTo>
                  <a:pt x="74051" y="15240"/>
                </a:lnTo>
                <a:cubicBezTo>
                  <a:pt x="58040" y="15240"/>
                  <a:pt x="44788" y="28642"/>
                  <a:pt x="43866" y="45721"/>
                </a:cubicBezTo>
                <a:lnTo>
                  <a:pt x="64770" y="45720"/>
                </a:lnTo>
                <a:cubicBezTo>
                  <a:pt x="68978" y="45720"/>
                  <a:pt x="72390" y="49132"/>
                  <a:pt x="72390" y="53340"/>
                </a:cubicBezTo>
                <a:cubicBezTo>
                  <a:pt x="72390" y="57548"/>
                  <a:pt x="68978" y="60960"/>
                  <a:pt x="64770" y="60960"/>
                </a:cubicBezTo>
                <a:lnTo>
                  <a:pt x="64770" y="60960"/>
                </a:lnTo>
                <a:lnTo>
                  <a:pt x="43805" y="60960"/>
                </a:lnTo>
                <a:lnTo>
                  <a:pt x="43805" y="83820"/>
                </a:lnTo>
                <a:lnTo>
                  <a:pt x="64770" y="83820"/>
                </a:lnTo>
                <a:cubicBezTo>
                  <a:pt x="68654" y="83820"/>
                  <a:pt x="71860" y="86727"/>
                  <a:pt x="72331" y="90484"/>
                </a:cubicBezTo>
                <a:lnTo>
                  <a:pt x="72390" y="91440"/>
                </a:lnTo>
                <a:cubicBezTo>
                  <a:pt x="72390" y="95648"/>
                  <a:pt x="68978" y="99060"/>
                  <a:pt x="64770" y="99060"/>
                </a:cubicBezTo>
                <a:lnTo>
                  <a:pt x="64770" y="99060"/>
                </a:lnTo>
                <a:lnTo>
                  <a:pt x="43805" y="99060"/>
                </a:lnTo>
                <a:lnTo>
                  <a:pt x="43815" y="100965"/>
                </a:lnTo>
                <a:cubicBezTo>
                  <a:pt x="43815" y="118322"/>
                  <a:pt x="56525" y="132352"/>
                  <a:pt x="72345" y="133300"/>
                </a:cubicBezTo>
                <a:lnTo>
                  <a:pt x="74051" y="133350"/>
                </a:lnTo>
                <a:lnTo>
                  <a:pt x="83088" y="133350"/>
                </a:lnTo>
                <a:cubicBezTo>
                  <a:pt x="92009" y="133350"/>
                  <a:pt x="100699" y="130525"/>
                  <a:pt x="107915" y="125281"/>
                </a:cubicBezTo>
                <a:cubicBezTo>
                  <a:pt x="111320" y="122807"/>
                  <a:pt x="116085" y="123561"/>
                  <a:pt x="118559" y="126965"/>
                </a:cubicBezTo>
                <a:cubicBezTo>
                  <a:pt x="121033" y="130370"/>
                  <a:pt x="120279" y="135135"/>
                  <a:pt x="116875" y="137609"/>
                </a:cubicBezTo>
                <a:cubicBezTo>
                  <a:pt x="107055" y="144746"/>
                  <a:pt x="95227" y="148590"/>
                  <a:pt x="83088" y="148590"/>
                </a:cubicBezTo>
                <a:lnTo>
                  <a:pt x="83088" y="148590"/>
                </a:lnTo>
                <a:lnTo>
                  <a:pt x="74051" y="148590"/>
                </a:lnTo>
                <a:cubicBezTo>
                  <a:pt x="48838" y="148590"/>
                  <a:pt x="28575" y="127176"/>
                  <a:pt x="28575" y="100965"/>
                </a:cubicBezTo>
                <a:lnTo>
                  <a:pt x="28575" y="100965"/>
                </a:lnTo>
                <a:lnTo>
                  <a:pt x="28575" y="99060"/>
                </a:lnTo>
                <a:lnTo>
                  <a:pt x="7620" y="99060"/>
                </a:lnTo>
                <a:cubicBezTo>
                  <a:pt x="3736" y="99060"/>
                  <a:pt x="530" y="96153"/>
                  <a:pt x="59" y="92396"/>
                </a:cubicBezTo>
                <a:lnTo>
                  <a:pt x="0" y="91440"/>
                </a:lnTo>
                <a:cubicBezTo>
                  <a:pt x="0" y="87232"/>
                  <a:pt x="3412" y="83820"/>
                  <a:pt x="7620" y="83820"/>
                </a:cubicBezTo>
                <a:lnTo>
                  <a:pt x="7620" y="83820"/>
                </a:lnTo>
                <a:lnTo>
                  <a:pt x="28575" y="83820"/>
                </a:lnTo>
                <a:lnTo>
                  <a:pt x="28575" y="60960"/>
                </a:lnTo>
                <a:lnTo>
                  <a:pt x="7620" y="60960"/>
                </a:lnTo>
                <a:cubicBezTo>
                  <a:pt x="3736" y="60960"/>
                  <a:pt x="530" y="58053"/>
                  <a:pt x="59" y="54296"/>
                </a:cubicBezTo>
                <a:lnTo>
                  <a:pt x="0" y="53340"/>
                </a:lnTo>
                <a:cubicBezTo>
                  <a:pt x="0" y="49132"/>
                  <a:pt x="3412" y="45720"/>
                  <a:pt x="7620" y="45720"/>
                </a:cubicBezTo>
                <a:lnTo>
                  <a:pt x="7620" y="45720"/>
                </a:lnTo>
                <a:lnTo>
                  <a:pt x="28611" y="45719"/>
                </a:lnTo>
                <a:cubicBezTo>
                  <a:pt x="29565" y="20383"/>
                  <a:pt x="49453" y="0"/>
                  <a:pt x="74051" y="0"/>
                </a:cubicBezTo>
                <a:lnTo>
                  <a:pt x="74051" y="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</xdr:grpSp>
    <xdr:clientData/>
  </xdr:twoCellAnchor>
  <xdr:twoCellAnchor>
    <xdr:from>
      <xdr:col>15</xdr:col>
      <xdr:colOff>342900</xdr:colOff>
      <xdr:row>3</xdr:row>
      <xdr:rowOff>47624</xdr:rowOff>
    </xdr:from>
    <xdr:to>
      <xdr:col>18</xdr:col>
      <xdr:colOff>504825</xdr:colOff>
      <xdr:row>3</xdr:row>
      <xdr:rowOff>285749</xdr:rowOff>
    </xdr:to>
    <xdr:sp macro="" textlink="$Y$5">
      <xdr:nvSpPr>
        <xdr:cNvPr id="62" name="ZoneTexte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/>
      </xdr:nvSpPr>
      <xdr:spPr>
        <a:xfrm>
          <a:off x="8401050" y="781049"/>
          <a:ext cx="152400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8B25E5DB-43C4-426C-8B97-C909034B6647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102,01</a:t>
          </a:fld>
          <a:endParaRPr lang="en-US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2</xdr:col>
      <xdr:colOff>116654</xdr:colOff>
      <xdr:row>37</xdr:row>
      <xdr:rowOff>44002</xdr:rowOff>
    </xdr:from>
    <xdr:to>
      <xdr:col>4</xdr:col>
      <xdr:colOff>333471</xdr:colOff>
      <xdr:row>39</xdr:row>
      <xdr:rowOff>26085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650054" y="8187877"/>
          <a:ext cx="1512217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Taux CB DD :</a:t>
          </a:r>
        </a:p>
      </xdr:txBody>
    </xdr:sp>
    <xdr:clientData/>
  </xdr:twoCellAnchor>
  <xdr:twoCellAnchor>
    <xdr:from>
      <xdr:col>5</xdr:col>
      <xdr:colOff>487283</xdr:colOff>
      <xdr:row>37</xdr:row>
      <xdr:rowOff>44002</xdr:rowOff>
    </xdr:from>
    <xdr:to>
      <xdr:col>8</xdr:col>
      <xdr:colOff>258797</xdr:colOff>
      <xdr:row>39</xdr:row>
      <xdr:rowOff>26085</xdr:rowOff>
    </xdr:to>
    <xdr:sp macro="" textlink="">
      <xdr:nvSpPr>
        <xdr:cNvPr id="63" name="ZoneTexte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/>
      </xdr:nvSpPr>
      <xdr:spPr>
        <a:xfrm>
          <a:off x="2897108" y="8187877"/>
          <a:ext cx="1514589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Taux CB HDG :</a:t>
          </a:r>
        </a:p>
      </xdr:txBody>
    </xdr:sp>
    <xdr:clientData/>
  </xdr:twoCellAnchor>
  <xdr:twoCellAnchor>
    <xdr:from>
      <xdr:col>4</xdr:col>
      <xdr:colOff>219520</xdr:colOff>
      <xdr:row>37</xdr:row>
      <xdr:rowOff>72423</xdr:rowOff>
    </xdr:from>
    <xdr:to>
      <xdr:col>5</xdr:col>
      <xdr:colOff>239108</xdr:colOff>
      <xdr:row>38</xdr:row>
      <xdr:rowOff>140539</xdr:rowOff>
    </xdr:to>
    <xdr:sp macro="" textlink="$Y$35">
      <xdr:nvSpPr>
        <xdr:cNvPr id="64" name="ZoneTexte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/>
      </xdr:nvSpPr>
      <xdr:spPr>
        <a:xfrm>
          <a:off x="2048320" y="8216298"/>
          <a:ext cx="600613" cy="1728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50143E5B-CF2A-4FAF-BD1F-D044D3EAC27E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28,0%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8</xdr:col>
      <xdr:colOff>116360</xdr:colOff>
      <xdr:row>37</xdr:row>
      <xdr:rowOff>34529</xdr:rowOff>
    </xdr:from>
    <xdr:to>
      <xdr:col>9</xdr:col>
      <xdr:colOff>202420</xdr:colOff>
      <xdr:row>39</xdr:row>
      <xdr:rowOff>35558</xdr:rowOff>
    </xdr:to>
    <xdr:sp macro="" textlink="$Y$34">
      <xdr:nvSpPr>
        <xdr:cNvPr id="65" name="ZoneTexte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/>
      </xdr:nvSpPr>
      <xdr:spPr>
        <a:xfrm>
          <a:off x="4269260" y="8178404"/>
          <a:ext cx="667085" cy="2486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BCCCC220-E1F6-409D-B4F7-F432F91DEC37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41,4%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95250</xdr:colOff>
      <xdr:row>38</xdr:row>
      <xdr:rowOff>114300</xdr:rowOff>
    </xdr:from>
    <xdr:to>
      <xdr:col>4</xdr:col>
      <xdr:colOff>333375</xdr:colOff>
      <xdr:row>40</xdr:row>
      <xdr:rowOff>72680</xdr:rowOff>
    </xdr:to>
    <xdr:sp macro="" textlink="">
      <xdr:nvSpPr>
        <xdr:cNvPr id="67" name="ZoneTexte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/>
      </xdr:nvSpPr>
      <xdr:spPr>
        <a:xfrm>
          <a:off x="314325" y="8362950"/>
          <a:ext cx="1847850" cy="2441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1er décile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 AGENCES</a:t>
          </a:r>
          <a:r>
            <a:rPr lang="fr-FR" sz="1100" b="1" baseline="0">
              <a:solidFill>
                <a:srgbClr val="C00000"/>
              </a:solidFill>
            </a:rPr>
            <a:t>* 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:</a:t>
          </a:r>
          <a:endParaRPr lang="fr-FR" sz="1100" b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  <xdr:twoCellAnchor>
    <xdr:from>
      <xdr:col>5</xdr:col>
      <xdr:colOff>133351</xdr:colOff>
      <xdr:row>38</xdr:row>
      <xdr:rowOff>142874</xdr:rowOff>
    </xdr:from>
    <xdr:to>
      <xdr:col>8</xdr:col>
      <xdr:colOff>258798</xdr:colOff>
      <xdr:row>40</xdr:row>
      <xdr:rowOff>72679</xdr:rowOff>
    </xdr:to>
    <xdr:sp macro="" textlink="">
      <xdr:nvSpPr>
        <xdr:cNvPr id="69" name="ZoneTexte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/>
      </xdr:nvSpPr>
      <xdr:spPr>
        <a:xfrm>
          <a:off x="2543176" y="8391524"/>
          <a:ext cx="1868522" cy="2155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1er décile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 AGENCES</a:t>
          </a:r>
          <a:r>
            <a:rPr lang="fr-FR" sz="1100" b="1" baseline="0">
              <a:solidFill>
                <a:srgbClr val="C00000"/>
              </a:solidFill>
            </a:rPr>
            <a:t>*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 :</a:t>
          </a:r>
          <a:endParaRPr lang="fr-FR" sz="1100" b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  <xdr:twoCellAnchor>
    <xdr:from>
      <xdr:col>8</xdr:col>
      <xdr:colOff>117550</xdr:colOff>
      <xdr:row>38</xdr:row>
      <xdr:rowOff>121593</xdr:rowOff>
    </xdr:from>
    <xdr:to>
      <xdr:col>9</xdr:col>
      <xdr:colOff>205984</xdr:colOff>
      <xdr:row>40</xdr:row>
      <xdr:rowOff>82153</xdr:rowOff>
    </xdr:to>
    <xdr:sp macro="" textlink="$Y$36">
      <xdr:nvSpPr>
        <xdr:cNvPr id="70" name="ZoneTexte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/>
      </xdr:nvSpPr>
      <xdr:spPr>
        <a:xfrm>
          <a:off x="4270450" y="8370243"/>
          <a:ext cx="669459" cy="2463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E56BFBD7-D384-4DA7-BAF8-9A98BA9A1419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55,1%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4</xdr:col>
      <xdr:colOff>210025</xdr:colOff>
      <xdr:row>38</xdr:row>
      <xdr:rowOff>121593</xdr:rowOff>
    </xdr:from>
    <xdr:to>
      <xdr:col>5</xdr:col>
      <xdr:colOff>296084</xdr:colOff>
      <xdr:row>40</xdr:row>
      <xdr:rowOff>82153</xdr:rowOff>
    </xdr:to>
    <xdr:sp macro="" textlink="$Y$37">
      <xdr:nvSpPr>
        <xdr:cNvPr id="73" name="ZoneTexte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 txBox="1"/>
      </xdr:nvSpPr>
      <xdr:spPr>
        <a:xfrm>
          <a:off x="2038825" y="8370243"/>
          <a:ext cx="667084" cy="2463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F95FA1F0-54DC-4764-911B-6712BFBFE42C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43,2%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1</xdr:colOff>
      <xdr:row>40</xdr:row>
      <xdr:rowOff>163606</xdr:rowOff>
    </xdr:from>
    <xdr:to>
      <xdr:col>2</xdr:col>
      <xdr:colOff>676276</xdr:colOff>
      <xdr:row>41</xdr:row>
      <xdr:rowOff>114299</xdr:rowOff>
    </xdr:to>
    <xdr:sp macro="" textlink="">
      <xdr:nvSpPr>
        <xdr:cNvPr id="75" name="ZoneTexte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/>
      </xdr:nvSpPr>
      <xdr:spPr>
        <a:xfrm>
          <a:off x="219076" y="8698006"/>
          <a:ext cx="990600" cy="1411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>
              <a:solidFill>
                <a:srgbClr val="FF0000"/>
              </a:solidFill>
            </a:rPr>
            <a:t>* Voir LEXIQUE</a:t>
          </a:r>
        </a:p>
      </xdr:txBody>
    </xdr:sp>
    <xdr:clientData/>
  </xdr:twoCellAnchor>
  <xdr:twoCellAnchor>
    <xdr:from>
      <xdr:col>11</xdr:col>
      <xdr:colOff>28577</xdr:colOff>
      <xdr:row>42</xdr:row>
      <xdr:rowOff>49005</xdr:rowOff>
    </xdr:from>
    <xdr:to>
      <xdr:col>11</xdr:col>
      <xdr:colOff>571501</xdr:colOff>
      <xdr:row>43</xdr:row>
      <xdr:rowOff>91965</xdr:rowOff>
    </xdr:to>
    <xdr:sp macro="" textlink="">
      <xdr:nvSpPr>
        <xdr:cNvPr id="112" name="Rectangle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/>
      </xdr:nvSpPr>
      <xdr:spPr>
        <a:xfrm>
          <a:off x="5743577" y="8871126"/>
          <a:ext cx="542924" cy="23346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104839</xdr:colOff>
      <xdr:row>42</xdr:row>
      <xdr:rowOff>19050</xdr:rowOff>
    </xdr:from>
    <xdr:to>
      <xdr:col>11</xdr:col>
      <xdr:colOff>423510</xdr:colOff>
      <xdr:row>43</xdr:row>
      <xdr:rowOff>101435</xdr:rowOff>
    </xdr:to>
    <xdr:grpSp>
      <xdr:nvGrpSpPr>
        <xdr:cNvPr id="77" name="Group 18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GrpSpPr>
          <a:grpSpLocks noChangeAspect="1"/>
        </xdr:cNvGrpSpPr>
      </xdr:nvGrpSpPr>
      <xdr:grpSpPr bwMode="auto">
        <a:xfrm>
          <a:off x="5838889" y="8867775"/>
          <a:ext cx="318671" cy="272885"/>
          <a:chOff x="5574" y="3000"/>
          <a:chExt cx="348" cy="298"/>
        </a:xfrm>
        <a:solidFill>
          <a:srgbClr val="003C82"/>
        </a:solidFill>
      </xdr:grpSpPr>
      <xdr:sp macro="" textlink="">
        <xdr:nvSpPr>
          <xdr:cNvPr id="83" name="Oval 19">
            <a:extLst>
              <a:ext uri="{FF2B5EF4-FFF2-40B4-BE49-F238E27FC236}">
                <a16:creationId xmlns:a16="http://schemas.microsoft.com/office/drawing/2014/main" id="{00000000-0008-0000-0100-000053000000}"/>
              </a:ext>
            </a:extLst>
          </xdr:cNvPr>
          <xdr:cNvSpPr>
            <a:spLocks noChangeArrowheads="1"/>
          </xdr:cNvSpPr>
        </xdr:nvSpPr>
        <xdr:spPr bwMode="auto">
          <a:xfrm>
            <a:off x="5679" y="3085"/>
            <a:ext cx="15" cy="15"/>
          </a:xfrm>
          <a:prstGeom prst="ellipse">
            <a:avLst/>
          </a:pr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9pPr>
          </a:lstStyle>
          <a:p>
            <a:pPr fontAlgn="auto">
              <a:spcBef>
                <a:spcPts val="0"/>
              </a:spcBef>
              <a:spcAft>
                <a:spcPts val="0"/>
              </a:spcAft>
              <a:defRPr/>
            </a:pPr>
            <a:endParaRPr lang="fr-FR">
              <a:latin typeface="+mn-lt"/>
              <a:cs typeface="+mn-cs"/>
            </a:endParaRPr>
          </a:p>
        </xdr:txBody>
      </xdr:sp>
      <xdr:sp macro="" textlink="">
        <xdr:nvSpPr>
          <xdr:cNvPr id="84" name="Freeform 20">
            <a:extLst>
              <a:ext uri="{FF2B5EF4-FFF2-40B4-BE49-F238E27FC236}">
                <a16:creationId xmlns:a16="http://schemas.microsoft.com/office/drawing/2014/main" id="{00000000-0008-0000-0100-000054000000}"/>
              </a:ext>
            </a:extLst>
          </xdr:cNvPr>
          <xdr:cNvSpPr>
            <a:spLocks noEditPoints="1"/>
          </xdr:cNvSpPr>
        </xdr:nvSpPr>
        <xdr:spPr bwMode="auto">
          <a:xfrm>
            <a:off x="5574" y="3000"/>
            <a:ext cx="348" cy="298"/>
          </a:xfrm>
          <a:custGeom>
            <a:avLst/>
            <a:gdLst>
              <a:gd name="T0" fmla="*/ 126 w 209"/>
              <a:gd name="T1" fmla="*/ 179 h 179"/>
              <a:gd name="T2" fmla="*/ 113 w 209"/>
              <a:gd name="T3" fmla="*/ 159 h 179"/>
              <a:gd name="T4" fmla="*/ 103 w 209"/>
              <a:gd name="T5" fmla="*/ 165 h 179"/>
              <a:gd name="T6" fmla="*/ 78 w 209"/>
              <a:gd name="T7" fmla="*/ 179 h 179"/>
              <a:gd name="T8" fmla="*/ 64 w 209"/>
              <a:gd name="T9" fmla="*/ 150 h 179"/>
              <a:gd name="T10" fmla="*/ 29 w 209"/>
              <a:gd name="T11" fmla="*/ 121 h 179"/>
              <a:gd name="T12" fmla="*/ 7 w 209"/>
              <a:gd name="T13" fmla="*/ 55 h 179"/>
              <a:gd name="T14" fmla="*/ 18 w 209"/>
              <a:gd name="T15" fmla="*/ 51 h 179"/>
              <a:gd name="T16" fmla="*/ 58 w 209"/>
              <a:gd name="T17" fmla="*/ 28 h 179"/>
              <a:gd name="T18" fmla="*/ 61 w 209"/>
              <a:gd name="T19" fmla="*/ 2 h 179"/>
              <a:gd name="T20" fmla="*/ 95 w 209"/>
              <a:gd name="T21" fmla="*/ 16 h 179"/>
              <a:gd name="T22" fmla="*/ 114 w 209"/>
              <a:gd name="T23" fmla="*/ 16 h 179"/>
              <a:gd name="T24" fmla="*/ 197 w 209"/>
              <a:gd name="T25" fmla="*/ 48 h 179"/>
              <a:gd name="T26" fmla="*/ 208 w 209"/>
              <a:gd name="T27" fmla="*/ 53 h 179"/>
              <a:gd name="T28" fmla="*/ 190 w 209"/>
              <a:gd name="T29" fmla="*/ 69 h 179"/>
              <a:gd name="T30" fmla="*/ 153 w 209"/>
              <a:gd name="T31" fmla="*/ 150 h 179"/>
              <a:gd name="T32" fmla="*/ 139 w 209"/>
              <a:gd name="T33" fmla="*/ 179 h 179"/>
              <a:gd name="T34" fmla="*/ 119 w 209"/>
              <a:gd name="T35" fmla="*/ 153 h 179"/>
              <a:gd name="T36" fmla="*/ 126 w 209"/>
              <a:gd name="T37" fmla="*/ 172 h 179"/>
              <a:gd name="T38" fmla="*/ 147 w 209"/>
              <a:gd name="T39" fmla="*/ 165 h 179"/>
              <a:gd name="T40" fmla="*/ 148 w 209"/>
              <a:gd name="T41" fmla="*/ 145 h 179"/>
              <a:gd name="T42" fmla="*/ 183 w 209"/>
              <a:gd name="T43" fmla="*/ 69 h 179"/>
              <a:gd name="T44" fmla="*/ 201 w 209"/>
              <a:gd name="T45" fmla="*/ 57 h 179"/>
              <a:gd name="T46" fmla="*/ 199 w 209"/>
              <a:gd name="T47" fmla="*/ 54 h 179"/>
              <a:gd name="T48" fmla="*/ 179 w 209"/>
              <a:gd name="T49" fmla="*/ 60 h 179"/>
              <a:gd name="T50" fmla="*/ 103 w 209"/>
              <a:gd name="T51" fmla="*/ 22 h 179"/>
              <a:gd name="T52" fmla="*/ 92 w 209"/>
              <a:gd name="T53" fmla="*/ 23 h 179"/>
              <a:gd name="T54" fmla="*/ 66 w 209"/>
              <a:gd name="T55" fmla="*/ 6 h 179"/>
              <a:gd name="T56" fmla="*/ 65 w 209"/>
              <a:gd name="T57" fmla="*/ 7 h 179"/>
              <a:gd name="T58" fmla="*/ 65 w 209"/>
              <a:gd name="T59" fmla="*/ 32 h 179"/>
              <a:gd name="T60" fmla="*/ 38 w 209"/>
              <a:gd name="T61" fmla="*/ 59 h 179"/>
              <a:gd name="T62" fmla="*/ 37 w 209"/>
              <a:gd name="T63" fmla="*/ 60 h 179"/>
              <a:gd name="T64" fmla="*/ 12 w 209"/>
              <a:gd name="T65" fmla="*/ 58 h 179"/>
              <a:gd name="T66" fmla="*/ 29 w 209"/>
              <a:gd name="T67" fmla="*/ 115 h 179"/>
              <a:gd name="T68" fmla="*/ 37 w 209"/>
              <a:gd name="T69" fmla="*/ 116 h 179"/>
              <a:gd name="T70" fmla="*/ 70 w 209"/>
              <a:gd name="T71" fmla="*/ 146 h 179"/>
              <a:gd name="T72" fmla="*/ 78 w 209"/>
              <a:gd name="T73" fmla="*/ 172 h 179"/>
              <a:gd name="T74" fmla="*/ 97 w 209"/>
              <a:gd name="T75" fmla="*/ 165 h 17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</a:cxnLst>
            <a:rect l="0" t="0" r="r" b="b"/>
            <a:pathLst>
              <a:path w="209" h="179">
                <a:moveTo>
                  <a:pt x="139" y="179"/>
                </a:moveTo>
                <a:cubicBezTo>
                  <a:pt x="126" y="179"/>
                  <a:pt x="126" y="179"/>
                  <a:pt x="126" y="179"/>
                </a:cubicBezTo>
                <a:cubicBezTo>
                  <a:pt x="119" y="179"/>
                  <a:pt x="113" y="173"/>
                  <a:pt x="113" y="165"/>
                </a:cubicBezTo>
                <a:cubicBezTo>
                  <a:pt x="113" y="159"/>
                  <a:pt x="113" y="159"/>
                  <a:pt x="113" y="159"/>
                </a:cubicBezTo>
                <a:cubicBezTo>
                  <a:pt x="103" y="159"/>
                  <a:pt x="103" y="159"/>
                  <a:pt x="103" y="159"/>
                </a:cubicBezTo>
                <a:cubicBezTo>
                  <a:pt x="103" y="165"/>
                  <a:pt x="103" y="165"/>
                  <a:pt x="103" y="165"/>
                </a:cubicBezTo>
                <a:cubicBezTo>
                  <a:pt x="103" y="173"/>
                  <a:pt x="97" y="179"/>
                  <a:pt x="90" y="179"/>
                </a:cubicBezTo>
                <a:cubicBezTo>
                  <a:pt x="78" y="179"/>
                  <a:pt x="78" y="179"/>
                  <a:pt x="78" y="179"/>
                </a:cubicBezTo>
                <a:cubicBezTo>
                  <a:pt x="70" y="179"/>
                  <a:pt x="64" y="173"/>
                  <a:pt x="64" y="165"/>
                </a:cubicBezTo>
                <a:cubicBezTo>
                  <a:pt x="64" y="150"/>
                  <a:pt x="64" y="150"/>
                  <a:pt x="64" y="150"/>
                </a:cubicBezTo>
                <a:cubicBezTo>
                  <a:pt x="51" y="143"/>
                  <a:pt x="40" y="133"/>
                  <a:pt x="33" y="121"/>
                </a:cubicBezTo>
                <a:cubicBezTo>
                  <a:pt x="29" y="121"/>
                  <a:pt x="29" y="121"/>
                  <a:pt x="29" y="121"/>
                </a:cubicBezTo>
                <a:cubicBezTo>
                  <a:pt x="22" y="121"/>
                  <a:pt x="16" y="116"/>
                  <a:pt x="14" y="109"/>
                </a:cubicBezTo>
                <a:cubicBezTo>
                  <a:pt x="9" y="96"/>
                  <a:pt x="0" y="64"/>
                  <a:pt x="7" y="55"/>
                </a:cubicBezTo>
                <a:cubicBezTo>
                  <a:pt x="7" y="54"/>
                  <a:pt x="7" y="54"/>
                  <a:pt x="7" y="54"/>
                </a:cubicBezTo>
                <a:cubicBezTo>
                  <a:pt x="10" y="51"/>
                  <a:pt x="14" y="50"/>
                  <a:pt x="18" y="51"/>
                </a:cubicBezTo>
                <a:cubicBezTo>
                  <a:pt x="27" y="54"/>
                  <a:pt x="31" y="55"/>
                  <a:pt x="33" y="54"/>
                </a:cubicBezTo>
                <a:cubicBezTo>
                  <a:pt x="39" y="44"/>
                  <a:pt x="47" y="35"/>
                  <a:pt x="58" y="28"/>
                </a:cubicBezTo>
                <a:cubicBezTo>
                  <a:pt x="58" y="8"/>
                  <a:pt x="58" y="8"/>
                  <a:pt x="58" y="8"/>
                </a:cubicBezTo>
                <a:cubicBezTo>
                  <a:pt x="58" y="6"/>
                  <a:pt x="58" y="4"/>
                  <a:pt x="61" y="2"/>
                </a:cubicBezTo>
                <a:cubicBezTo>
                  <a:pt x="62" y="1"/>
                  <a:pt x="64" y="0"/>
                  <a:pt x="66" y="0"/>
                </a:cubicBezTo>
                <a:cubicBezTo>
                  <a:pt x="80" y="0"/>
                  <a:pt x="91" y="11"/>
                  <a:pt x="95" y="16"/>
                </a:cubicBezTo>
                <a:cubicBezTo>
                  <a:pt x="98" y="16"/>
                  <a:pt x="100" y="16"/>
                  <a:pt x="103" y="16"/>
                </a:cubicBezTo>
                <a:cubicBezTo>
                  <a:pt x="114" y="16"/>
                  <a:pt x="114" y="16"/>
                  <a:pt x="114" y="16"/>
                </a:cubicBezTo>
                <a:cubicBezTo>
                  <a:pt x="143" y="16"/>
                  <a:pt x="170" y="31"/>
                  <a:pt x="184" y="54"/>
                </a:cubicBezTo>
                <a:cubicBezTo>
                  <a:pt x="197" y="48"/>
                  <a:pt x="197" y="48"/>
                  <a:pt x="197" y="48"/>
                </a:cubicBezTo>
                <a:cubicBezTo>
                  <a:pt x="202" y="47"/>
                  <a:pt x="206" y="48"/>
                  <a:pt x="208" y="52"/>
                </a:cubicBezTo>
                <a:cubicBezTo>
                  <a:pt x="208" y="53"/>
                  <a:pt x="208" y="53"/>
                  <a:pt x="208" y="53"/>
                </a:cubicBezTo>
                <a:cubicBezTo>
                  <a:pt x="209" y="56"/>
                  <a:pt x="208" y="61"/>
                  <a:pt x="203" y="63"/>
                </a:cubicBezTo>
                <a:cubicBezTo>
                  <a:pt x="190" y="69"/>
                  <a:pt x="190" y="69"/>
                  <a:pt x="190" y="69"/>
                </a:cubicBezTo>
                <a:cubicBezTo>
                  <a:pt x="192" y="76"/>
                  <a:pt x="193" y="82"/>
                  <a:pt x="193" y="87"/>
                </a:cubicBezTo>
                <a:cubicBezTo>
                  <a:pt x="193" y="113"/>
                  <a:pt x="177" y="137"/>
                  <a:pt x="153" y="150"/>
                </a:cubicBezTo>
                <a:cubicBezTo>
                  <a:pt x="153" y="165"/>
                  <a:pt x="153" y="165"/>
                  <a:pt x="153" y="165"/>
                </a:cubicBezTo>
                <a:cubicBezTo>
                  <a:pt x="153" y="173"/>
                  <a:pt x="147" y="179"/>
                  <a:pt x="139" y="179"/>
                </a:cubicBezTo>
                <a:close/>
                <a:moveTo>
                  <a:pt x="97" y="153"/>
                </a:moveTo>
                <a:cubicBezTo>
                  <a:pt x="119" y="153"/>
                  <a:pt x="119" y="153"/>
                  <a:pt x="119" y="153"/>
                </a:cubicBezTo>
                <a:cubicBezTo>
                  <a:pt x="119" y="165"/>
                  <a:pt x="119" y="165"/>
                  <a:pt x="119" y="165"/>
                </a:cubicBezTo>
                <a:cubicBezTo>
                  <a:pt x="119" y="169"/>
                  <a:pt x="123" y="172"/>
                  <a:pt x="126" y="172"/>
                </a:cubicBezTo>
                <a:cubicBezTo>
                  <a:pt x="139" y="172"/>
                  <a:pt x="139" y="172"/>
                  <a:pt x="139" y="172"/>
                </a:cubicBezTo>
                <a:cubicBezTo>
                  <a:pt x="143" y="172"/>
                  <a:pt x="147" y="169"/>
                  <a:pt x="147" y="165"/>
                </a:cubicBezTo>
                <a:cubicBezTo>
                  <a:pt x="147" y="146"/>
                  <a:pt x="147" y="146"/>
                  <a:pt x="147" y="146"/>
                </a:cubicBezTo>
                <a:cubicBezTo>
                  <a:pt x="148" y="145"/>
                  <a:pt x="148" y="145"/>
                  <a:pt x="148" y="145"/>
                </a:cubicBezTo>
                <a:cubicBezTo>
                  <a:pt x="172" y="133"/>
                  <a:pt x="186" y="111"/>
                  <a:pt x="186" y="87"/>
                </a:cubicBezTo>
                <a:cubicBezTo>
                  <a:pt x="186" y="81"/>
                  <a:pt x="185" y="76"/>
                  <a:pt x="183" y="69"/>
                </a:cubicBezTo>
                <a:cubicBezTo>
                  <a:pt x="182" y="66"/>
                  <a:pt x="182" y="66"/>
                  <a:pt x="182" y="66"/>
                </a:cubicBezTo>
                <a:cubicBezTo>
                  <a:pt x="201" y="57"/>
                  <a:pt x="201" y="57"/>
                  <a:pt x="201" y="57"/>
                </a:cubicBezTo>
                <a:cubicBezTo>
                  <a:pt x="202" y="56"/>
                  <a:pt x="202" y="55"/>
                  <a:pt x="202" y="55"/>
                </a:cubicBezTo>
                <a:cubicBezTo>
                  <a:pt x="202" y="54"/>
                  <a:pt x="201" y="53"/>
                  <a:pt x="199" y="54"/>
                </a:cubicBezTo>
                <a:cubicBezTo>
                  <a:pt x="181" y="63"/>
                  <a:pt x="181" y="63"/>
                  <a:pt x="181" y="63"/>
                </a:cubicBezTo>
                <a:cubicBezTo>
                  <a:pt x="179" y="60"/>
                  <a:pt x="179" y="60"/>
                  <a:pt x="179" y="60"/>
                </a:cubicBezTo>
                <a:cubicBezTo>
                  <a:pt x="168" y="37"/>
                  <a:pt x="142" y="22"/>
                  <a:pt x="114" y="22"/>
                </a:cubicBezTo>
                <a:cubicBezTo>
                  <a:pt x="103" y="22"/>
                  <a:pt x="103" y="22"/>
                  <a:pt x="103" y="22"/>
                </a:cubicBezTo>
                <a:cubicBezTo>
                  <a:pt x="100" y="22"/>
                  <a:pt x="97" y="22"/>
                  <a:pt x="94" y="23"/>
                </a:cubicBezTo>
                <a:cubicBezTo>
                  <a:pt x="92" y="23"/>
                  <a:pt x="92" y="23"/>
                  <a:pt x="92" y="23"/>
                </a:cubicBezTo>
                <a:cubicBezTo>
                  <a:pt x="90" y="21"/>
                  <a:pt x="90" y="21"/>
                  <a:pt x="90" y="21"/>
                </a:cubicBezTo>
                <a:cubicBezTo>
                  <a:pt x="88" y="17"/>
                  <a:pt x="78" y="6"/>
                  <a:pt x="66" y="6"/>
                </a:cubicBezTo>
                <a:cubicBezTo>
                  <a:pt x="66" y="6"/>
                  <a:pt x="65" y="6"/>
                  <a:pt x="65" y="6"/>
                </a:cubicBezTo>
                <a:cubicBezTo>
                  <a:pt x="65" y="7"/>
                  <a:pt x="65" y="7"/>
                  <a:pt x="65" y="7"/>
                </a:cubicBezTo>
                <a:cubicBezTo>
                  <a:pt x="65" y="7"/>
                  <a:pt x="65" y="7"/>
                  <a:pt x="65" y="8"/>
                </a:cubicBezTo>
                <a:cubicBezTo>
                  <a:pt x="65" y="32"/>
                  <a:pt x="65" y="32"/>
                  <a:pt x="65" y="32"/>
                </a:cubicBezTo>
                <a:cubicBezTo>
                  <a:pt x="63" y="33"/>
                  <a:pt x="63" y="33"/>
                  <a:pt x="63" y="33"/>
                </a:cubicBezTo>
                <a:cubicBezTo>
                  <a:pt x="52" y="39"/>
                  <a:pt x="43" y="48"/>
                  <a:pt x="38" y="59"/>
                </a:cubicBezTo>
                <a:cubicBezTo>
                  <a:pt x="38" y="60"/>
                  <a:pt x="38" y="60"/>
                  <a:pt x="38" y="60"/>
                </a:cubicBezTo>
                <a:cubicBezTo>
                  <a:pt x="37" y="60"/>
                  <a:pt x="37" y="60"/>
                  <a:pt x="37" y="60"/>
                </a:cubicBezTo>
                <a:cubicBezTo>
                  <a:pt x="35" y="61"/>
                  <a:pt x="29" y="62"/>
                  <a:pt x="16" y="57"/>
                </a:cubicBezTo>
                <a:cubicBezTo>
                  <a:pt x="16" y="57"/>
                  <a:pt x="14" y="57"/>
                  <a:pt x="12" y="58"/>
                </a:cubicBezTo>
                <a:cubicBezTo>
                  <a:pt x="9" y="64"/>
                  <a:pt x="12" y="84"/>
                  <a:pt x="20" y="108"/>
                </a:cubicBezTo>
                <a:cubicBezTo>
                  <a:pt x="21" y="111"/>
                  <a:pt x="24" y="115"/>
                  <a:pt x="29" y="115"/>
                </a:cubicBezTo>
                <a:cubicBezTo>
                  <a:pt x="36" y="115"/>
                  <a:pt x="36" y="115"/>
                  <a:pt x="36" y="115"/>
                </a:cubicBezTo>
                <a:cubicBezTo>
                  <a:pt x="37" y="116"/>
                  <a:pt x="37" y="116"/>
                  <a:pt x="37" y="116"/>
                </a:cubicBezTo>
                <a:cubicBezTo>
                  <a:pt x="44" y="128"/>
                  <a:pt x="55" y="138"/>
                  <a:pt x="68" y="145"/>
                </a:cubicBezTo>
                <a:cubicBezTo>
                  <a:pt x="70" y="146"/>
                  <a:pt x="70" y="146"/>
                  <a:pt x="70" y="146"/>
                </a:cubicBezTo>
                <a:cubicBezTo>
                  <a:pt x="70" y="165"/>
                  <a:pt x="70" y="165"/>
                  <a:pt x="70" y="165"/>
                </a:cubicBezTo>
                <a:cubicBezTo>
                  <a:pt x="70" y="169"/>
                  <a:pt x="74" y="172"/>
                  <a:pt x="78" y="172"/>
                </a:cubicBezTo>
                <a:cubicBezTo>
                  <a:pt x="90" y="172"/>
                  <a:pt x="90" y="172"/>
                  <a:pt x="90" y="172"/>
                </a:cubicBezTo>
                <a:cubicBezTo>
                  <a:pt x="94" y="172"/>
                  <a:pt x="97" y="169"/>
                  <a:pt x="97" y="165"/>
                </a:cubicBezTo>
                <a:lnTo>
                  <a:pt x="97" y="153"/>
                </a:ln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9pPr>
          </a:lstStyle>
          <a:p>
            <a:pPr fontAlgn="auto">
              <a:spcBef>
                <a:spcPts val="0"/>
              </a:spcBef>
              <a:spcAft>
                <a:spcPts val="0"/>
              </a:spcAft>
              <a:defRPr/>
            </a:pPr>
            <a:endParaRPr lang="fr-FR">
              <a:latin typeface="+mn-lt"/>
              <a:cs typeface="+mn-cs"/>
            </a:endParaRPr>
          </a:p>
        </xdr:txBody>
      </xdr:sp>
      <xdr:sp macro="" textlink="">
        <xdr:nvSpPr>
          <xdr:cNvPr id="85" name="Freeform 21">
            <a:extLst>
              <a:ext uri="{FF2B5EF4-FFF2-40B4-BE49-F238E27FC236}">
                <a16:creationId xmlns:a16="http://schemas.microsoft.com/office/drawing/2014/main" id="{00000000-0008-0000-0100-000055000000}"/>
              </a:ext>
            </a:extLst>
          </xdr:cNvPr>
          <xdr:cNvSpPr>
            <a:spLocks/>
          </xdr:cNvSpPr>
        </xdr:nvSpPr>
        <xdr:spPr bwMode="auto">
          <a:xfrm>
            <a:off x="5740" y="3065"/>
            <a:ext cx="54" cy="10"/>
          </a:xfrm>
          <a:custGeom>
            <a:avLst/>
            <a:gdLst>
              <a:gd name="T0" fmla="*/ 29 w 32"/>
              <a:gd name="T1" fmla="*/ 6 h 6"/>
              <a:gd name="T2" fmla="*/ 3 w 32"/>
              <a:gd name="T3" fmla="*/ 6 h 6"/>
              <a:gd name="T4" fmla="*/ 0 w 32"/>
              <a:gd name="T5" fmla="*/ 3 h 6"/>
              <a:gd name="T6" fmla="*/ 3 w 32"/>
              <a:gd name="T7" fmla="*/ 0 h 6"/>
              <a:gd name="T8" fmla="*/ 29 w 32"/>
              <a:gd name="T9" fmla="*/ 0 h 6"/>
              <a:gd name="T10" fmla="*/ 32 w 32"/>
              <a:gd name="T11" fmla="*/ 3 h 6"/>
              <a:gd name="T12" fmla="*/ 29 w 32"/>
              <a:gd name="T13" fmla="*/ 6 h 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32" h="6">
                <a:moveTo>
                  <a:pt x="29" y="6"/>
                </a:moveTo>
                <a:cubicBezTo>
                  <a:pt x="3" y="6"/>
                  <a:pt x="3" y="6"/>
                  <a:pt x="3" y="6"/>
                </a:cubicBezTo>
                <a:cubicBezTo>
                  <a:pt x="1" y="6"/>
                  <a:pt x="0" y="5"/>
                  <a:pt x="0" y="3"/>
                </a:cubicBezTo>
                <a:cubicBezTo>
                  <a:pt x="0" y="1"/>
                  <a:pt x="1" y="0"/>
                  <a:pt x="3" y="0"/>
                </a:cubicBezTo>
                <a:cubicBezTo>
                  <a:pt x="29" y="0"/>
                  <a:pt x="29" y="0"/>
                  <a:pt x="29" y="0"/>
                </a:cubicBezTo>
                <a:cubicBezTo>
                  <a:pt x="31" y="0"/>
                  <a:pt x="32" y="1"/>
                  <a:pt x="32" y="3"/>
                </a:cubicBezTo>
                <a:cubicBezTo>
                  <a:pt x="32" y="5"/>
                  <a:pt x="31" y="6"/>
                  <a:pt x="29" y="6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9pPr>
          </a:lstStyle>
          <a:p>
            <a:pPr fontAlgn="auto">
              <a:spcBef>
                <a:spcPts val="0"/>
              </a:spcBef>
              <a:spcAft>
                <a:spcPts val="0"/>
              </a:spcAft>
              <a:defRPr/>
            </a:pPr>
            <a:endParaRPr lang="fr-FR">
              <a:latin typeface="+mn-lt"/>
              <a:cs typeface="+mn-cs"/>
            </a:endParaRPr>
          </a:p>
        </xdr:txBody>
      </xdr:sp>
    </xdr:grpSp>
    <xdr:clientData/>
  </xdr:twoCellAnchor>
  <xdr:twoCellAnchor>
    <xdr:from>
      <xdr:col>3</xdr:col>
      <xdr:colOff>533400</xdr:colOff>
      <xdr:row>42</xdr:row>
      <xdr:rowOff>142875</xdr:rowOff>
    </xdr:from>
    <xdr:to>
      <xdr:col>4</xdr:col>
      <xdr:colOff>495299</xdr:colOff>
      <xdr:row>42</xdr:row>
      <xdr:rowOff>188594</xdr:rowOff>
    </xdr:to>
    <xdr:sp macro="" textlink="">
      <xdr:nvSpPr>
        <xdr:cNvPr id="113" name="Rectangle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/>
      </xdr:nvSpPr>
      <xdr:spPr>
        <a:xfrm>
          <a:off x="1781175" y="8991600"/>
          <a:ext cx="542924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4</xdr:col>
      <xdr:colOff>66675</xdr:colOff>
      <xdr:row>42</xdr:row>
      <xdr:rowOff>19049</xdr:rowOff>
    </xdr:from>
    <xdr:to>
      <xdr:col>4</xdr:col>
      <xdr:colOff>370427</xdr:colOff>
      <xdr:row>43</xdr:row>
      <xdr:rowOff>120968</xdr:rowOff>
    </xdr:to>
    <xdr:grpSp>
      <xdr:nvGrpSpPr>
        <xdr:cNvPr id="86" name="Graphique 70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GrpSpPr/>
      </xdr:nvGrpSpPr>
      <xdr:grpSpPr>
        <a:xfrm>
          <a:off x="1895475" y="8867774"/>
          <a:ext cx="303752" cy="292419"/>
          <a:chOff x="9274676" y="3662766"/>
          <a:chExt cx="510539" cy="491490"/>
        </a:xfrm>
        <a:solidFill>
          <a:srgbClr val="E52A29"/>
        </a:solidFill>
      </xdr:grpSpPr>
      <xdr:grpSp>
        <xdr:nvGrpSpPr>
          <xdr:cNvPr id="87" name="Graphique 70">
            <a:extLst>
              <a:ext uri="{FF2B5EF4-FFF2-40B4-BE49-F238E27FC236}">
                <a16:creationId xmlns:a16="http://schemas.microsoft.com/office/drawing/2014/main" id="{00000000-0008-0000-0100-000057000000}"/>
              </a:ext>
            </a:extLst>
          </xdr:cNvPr>
          <xdr:cNvGrpSpPr/>
        </xdr:nvGrpSpPr>
        <xdr:grpSpPr>
          <a:xfrm>
            <a:off x="9274676" y="3870047"/>
            <a:ext cx="510539" cy="284209"/>
            <a:chOff x="9274676" y="3870047"/>
            <a:chExt cx="510539" cy="284209"/>
          </a:xfrm>
          <a:grpFill/>
        </xdr:grpSpPr>
        <xdr:sp macro="" textlink="">
          <xdr:nvSpPr>
            <xdr:cNvPr id="90" name="Forme libre : forme 89">
              <a:extLst>
                <a:ext uri="{FF2B5EF4-FFF2-40B4-BE49-F238E27FC236}">
                  <a16:creationId xmlns:a16="http://schemas.microsoft.com/office/drawing/2014/main" id="{00000000-0008-0000-0100-00005A000000}"/>
                </a:ext>
              </a:extLst>
            </xdr:cNvPr>
            <xdr:cNvSpPr/>
          </xdr:nvSpPr>
          <xdr:spPr>
            <a:xfrm>
              <a:off x="9274676" y="4044719"/>
              <a:ext cx="510539" cy="109537"/>
            </a:xfrm>
            <a:custGeom>
              <a:avLst/>
              <a:gdLst>
                <a:gd name="connsiteX0" fmla="*/ 108109 w 510539"/>
                <a:gd name="connsiteY0" fmla="*/ 109538 h 109537"/>
                <a:gd name="connsiteX1" fmla="*/ 0 w 510539"/>
                <a:gd name="connsiteY1" fmla="*/ 109538 h 109537"/>
                <a:gd name="connsiteX2" fmla="*/ 0 w 510539"/>
                <a:gd name="connsiteY2" fmla="*/ 0 h 109537"/>
                <a:gd name="connsiteX3" fmla="*/ 108109 w 510539"/>
                <a:gd name="connsiteY3" fmla="*/ 0 h 109537"/>
                <a:gd name="connsiteX4" fmla="*/ 108109 w 510539"/>
                <a:gd name="connsiteY4" fmla="*/ 109538 h 109537"/>
                <a:gd name="connsiteX5" fmla="*/ 92869 w 510539"/>
                <a:gd name="connsiteY5" fmla="*/ 15240 h 109537"/>
                <a:gd name="connsiteX6" fmla="*/ 15240 w 510539"/>
                <a:gd name="connsiteY6" fmla="*/ 15240 h 109537"/>
                <a:gd name="connsiteX7" fmla="*/ 15240 w 510539"/>
                <a:gd name="connsiteY7" fmla="*/ 94298 h 109537"/>
                <a:gd name="connsiteX8" fmla="*/ 92869 w 510539"/>
                <a:gd name="connsiteY8" fmla="*/ 94298 h 109537"/>
                <a:gd name="connsiteX9" fmla="*/ 92869 w 510539"/>
                <a:gd name="connsiteY9" fmla="*/ 15240 h 109537"/>
                <a:gd name="connsiteX10" fmla="*/ 308134 w 510539"/>
                <a:gd name="connsiteY10" fmla="*/ 109538 h 109537"/>
                <a:gd name="connsiteX11" fmla="*/ 200025 w 510539"/>
                <a:gd name="connsiteY11" fmla="*/ 109538 h 109537"/>
                <a:gd name="connsiteX12" fmla="*/ 200025 w 510539"/>
                <a:gd name="connsiteY12" fmla="*/ 0 h 109537"/>
                <a:gd name="connsiteX13" fmla="*/ 308134 w 510539"/>
                <a:gd name="connsiteY13" fmla="*/ 0 h 109537"/>
                <a:gd name="connsiteX14" fmla="*/ 308134 w 510539"/>
                <a:gd name="connsiteY14" fmla="*/ 109538 h 109537"/>
                <a:gd name="connsiteX15" fmla="*/ 215265 w 510539"/>
                <a:gd name="connsiteY15" fmla="*/ 15240 h 109537"/>
                <a:gd name="connsiteX16" fmla="*/ 215265 w 510539"/>
                <a:gd name="connsiteY16" fmla="*/ 94298 h 109537"/>
                <a:gd name="connsiteX17" fmla="*/ 292894 w 510539"/>
                <a:gd name="connsiteY17" fmla="*/ 94298 h 109537"/>
                <a:gd name="connsiteX18" fmla="*/ 292894 w 510539"/>
                <a:gd name="connsiteY18" fmla="*/ 15240 h 109537"/>
                <a:gd name="connsiteX19" fmla="*/ 215265 w 510539"/>
                <a:gd name="connsiteY19" fmla="*/ 15240 h 109537"/>
                <a:gd name="connsiteX20" fmla="*/ 510540 w 510539"/>
                <a:gd name="connsiteY20" fmla="*/ 109538 h 109537"/>
                <a:gd name="connsiteX21" fmla="*/ 402431 w 510539"/>
                <a:gd name="connsiteY21" fmla="*/ 109538 h 109537"/>
                <a:gd name="connsiteX22" fmla="*/ 402431 w 510539"/>
                <a:gd name="connsiteY22" fmla="*/ 0 h 109537"/>
                <a:gd name="connsiteX23" fmla="*/ 510540 w 510539"/>
                <a:gd name="connsiteY23" fmla="*/ 0 h 109537"/>
                <a:gd name="connsiteX24" fmla="*/ 510540 w 510539"/>
                <a:gd name="connsiteY24" fmla="*/ 109538 h 109537"/>
                <a:gd name="connsiteX25" fmla="*/ 417671 w 510539"/>
                <a:gd name="connsiteY25" fmla="*/ 15240 h 109537"/>
                <a:gd name="connsiteX26" fmla="*/ 417671 w 510539"/>
                <a:gd name="connsiteY26" fmla="*/ 94298 h 109537"/>
                <a:gd name="connsiteX27" fmla="*/ 495300 w 510539"/>
                <a:gd name="connsiteY27" fmla="*/ 94298 h 109537"/>
                <a:gd name="connsiteX28" fmla="*/ 495300 w 510539"/>
                <a:gd name="connsiteY28" fmla="*/ 15240 h 109537"/>
                <a:gd name="connsiteX29" fmla="*/ 417671 w 510539"/>
                <a:gd name="connsiteY29" fmla="*/ 15240 h 109537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  <a:cxn ang="0">
                  <a:pos x="connsiteX21" y="connsiteY21"/>
                </a:cxn>
                <a:cxn ang="0">
                  <a:pos x="connsiteX22" y="connsiteY22"/>
                </a:cxn>
                <a:cxn ang="0">
                  <a:pos x="connsiteX23" y="connsiteY23"/>
                </a:cxn>
                <a:cxn ang="0">
                  <a:pos x="connsiteX24" y="connsiteY24"/>
                </a:cxn>
                <a:cxn ang="0">
                  <a:pos x="connsiteX25" y="connsiteY25"/>
                </a:cxn>
                <a:cxn ang="0">
                  <a:pos x="connsiteX26" y="connsiteY26"/>
                </a:cxn>
                <a:cxn ang="0">
                  <a:pos x="connsiteX27" y="connsiteY27"/>
                </a:cxn>
                <a:cxn ang="0">
                  <a:pos x="connsiteX28" y="connsiteY28"/>
                </a:cxn>
                <a:cxn ang="0">
                  <a:pos x="connsiteX29" y="connsiteY29"/>
                </a:cxn>
              </a:cxnLst>
              <a:rect l="l" t="t" r="r" b="b"/>
              <a:pathLst>
                <a:path w="510539" h="109537">
                  <a:moveTo>
                    <a:pt x="108109" y="109538"/>
                  </a:moveTo>
                  <a:lnTo>
                    <a:pt x="0" y="109538"/>
                  </a:lnTo>
                  <a:lnTo>
                    <a:pt x="0" y="0"/>
                  </a:lnTo>
                  <a:lnTo>
                    <a:pt x="108109" y="0"/>
                  </a:lnTo>
                  <a:lnTo>
                    <a:pt x="108109" y="109538"/>
                  </a:lnTo>
                  <a:close/>
                  <a:moveTo>
                    <a:pt x="92869" y="15240"/>
                  </a:moveTo>
                  <a:lnTo>
                    <a:pt x="15240" y="15240"/>
                  </a:lnTo>
                  <a:lnTo>
                    <a:pt x="15240" y="94298"/>
                  </a:lnTo>
                  <a:lnTo>
                    <a:pt x="92869" y="94298"/>
                  </a:lnTo>
                  <a:lnTo>
                    <a:pt x="92869" y="15240"/>
                  </a:lnTo>
                  <a:close/>
                  <a:moveTo>
                    <a:pt x="308134" y="109538"/>
                  </a:moveTo>
                  <a:lnTo>
                    <a:pt x="200025" y="109538"/>
                  </a:lnTo>
                  <a:lnTo>
                    <a:pt x="200025" y="0"/>
                  </a:lnTo>
                  <a:lnTo>
                    <a:pt x="308134" y="0"/>
                  </a:lnTo>
                  <a:lnTo>
                    <a:pt x="308134" y="109538"/>
                  </a:lnTo>
                  <a:close/>
                  <a:moveTo>
                    <a:pt x="215265" y="15240"/>
                  </a:moveTo>
                  <a:lnTo>
                    <a:pt x="215265" y="94298"/>
                  </a:lnTo>
                  <a:lnTo>
                    <a:pt x="292894" y="94298"/>
                  </a:lnTo>
                  <a:lnTo>
                    <a:pt x="292894" y="15240"/>
                  </a:lnTo>
                  <a:lnTo>
                    <a:pt x="215265" y="15240"/>
                  </a:lnTo>
                  <a:close/>
                  <a:moveTo>
                    <a:pt x="510540" y="109538"/>
                  </a:moveTo>
                  <a:lnTo>
                    <a:pt x="402431" y="109538"/>
                  </a:lnTo>
                  <a:lnTo>
                    <a:pt x="402431" y="0"/>
                  </a:lnTo>
                  <a:lnTo>
                    <a:pt x="510540" y="0"/>
                  </a:lnTo>
                  <a:lnTo>
                    <a:pt x="510540" y="109538"/>
                  </a:lnTo>
                  <a:close/>
                  <a:moveTo>
                    <a:pt x="417671" y="15240"/>
                  </a:moveTo>
                  <a:lnTo>
                    <a:pt x="417671" y="94298"/>
                  </a:lnTo>
                  <a:lnTo>
                    <a:pt x="495300" y="94298"/>
                  </a:lnTo>
                  <a:lnTo>
                    <a:pt x="495300" y="15240"/>
                  </a:lnTo>
                  <a:lnTo>
                    <a:pt x="417671" y="15240"/>
                  </a:lnTo>
                  <a:close/>
                </a:path>
              </a:pathLst>
            </a:custGeom>
            <a:grpFill/>
            <a:ln w="9525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 sz="1050"/>
            </a:p>
          </xdr:txBody>
        </xdr:sp>
        <xdr:sp macro="" textlink="">
          <xdr:nvSpPr>
            <xdr:cNvPr id="91" name="Forme libre : forme 90">
              <a:extLst>
                <a:ext uri="{FF2B5EF4-FFF2-40B4-BE49-F238E27FC236}">
                  <a16:creationId xmlns:a16="http://schemas.microsoft.com/office/drawing/2014/main" id="{00000000-0008-0000-0100-00005B000000}"/>
                </a:ext>
              </a:extLst>
            </xdr:cNvPr>
            <xdr:cNvSpPr/>
          </xdr:nvSpPr>
          <xdr:spPr>
            <a:xfrm>
              <a:off x="9322142" y="3949786"/>
              <a:ext cx="413543" cy="15239"/>
            </a:xfrm>
            <a:custGeom>
              <a:avLst/>
              <a:gdLst>
                <a:gd name="connsiteX0" fmla="*/ 7620 w 413543"/>
                <a:gd name="connsiteY0" fmla="*/ 15240 h 15239"/>
                <a:gd name="connsiteX1" fmla="*/ 405924 w 413543"/>
                <a:gd name="connsiteY1" fmla="*/ 15240 h 15239"/>
                <a:gd name="connsiteX2" fmla="*/ 413544 w 413543"/>
                <a:gd name="connsiteY2" fmla="*/ 7620 h 15239"/>
                <a:gd name="connsiteX3" fmla="*/ 405924 w 413543"/>
                <a:gd name="connsiteY3" fmla="*/ 0 h 15239"/>
                <a:gd name="connsiteX4" fmla="*/ 7620 w 413543"/>
                <a:gd name="connsiteY4" fmla="*/ 0 h 15239"/>
                <a:gd name="connsiteX5" fmla="*/ 0 w 413543"/>
                <a:gd name="connsiteY5" fmla="*/ 7620 h 15239"/>
                <a:gd name="connsiteX6" fmla="*/ 7620 w 413543"/>
                <a:gd name="connsiteY6" fmla="*/ 15240 h 15239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</a:cxnLst>
              <a:rect l="l" t="t" r="r" b="b"/>
              <a:pathLst>
                <a:path w="413543" h="15239">
                  <a:moveTo>
                    <a:pt x="7620" y="15240"/>
                  </a:moveTo>
                  <a:lnTo>
                    <a:pt x="405924" y="15240"/>
                  </a:lnTo>
                  <a:cubicBezTo>
                    <a:pt x="410132" y="15240"/>
                    <a:pt x="413544" y="11829"/>
                    <a:pt x="413544" y="7620"/>
                  </a:cubicBezTo>
                  <a:cubicBezTo>
                    <a:pt x="413544" y="3412"/>
                    <a:pt x="410132" y="0"/>
                    <a:pt x="405924" y="0"/>
                  </a:cubicBezTo>
                  <a:lnTo>
                    <a:pt x="7620" y="0"/>
                  </a:lnTo>
                  <a:cubicBezTo>
                    <a:pt x="3412" y="0"/>
                    <a:pt x="0" y="3412"/>
                    <a:pt x="0" y="7620"/>
                  </a:cubicBezTo>
                  <a:cubicBezTo>
                    <a:pt x="0" y="11829"/>
                    <a:pt x="3412" y="15240"/>
                    <a:pt x="7620" y="15240"/>
                  </a:cubicBezTo>
                  <a:close/>
                </a:path>
              </a:pathLst>
            </a:custGeom>
            <a:grpFill/>
            <a:ln w="9525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 sz="1050"/>
            </a:p>
          </xdr:txBody>
        </xdr:sp>
        <xdr:sp macro="" textlink="">
          <xdr:nvSpPr>
            <xdr:cNvPr id="92" name="Forme libre : forme 91">
              <a:extLst>
                <a:ext uri="{FF2B5EF4-FFF2-40B4-BE49-F238E27FC236}">
                  <a16:creationId xmlns:a16="http://schemas.microsoft.com/office/drawing/2014/main" id="{00000000-0008-0000-0100-00005C000000}"/>
                </a:ext>
              </a:extLst>
            </xdr:cNvPr>
            <xdr:cNvSpPr/>
          </xdr:nvSpPr>
          <xdr:spPr>
            <a:xfrm>
              <a:off x="9322142" y="3870047"/>
              <a:ext cx="413543" cy="134793"/>
            </a:xfrm>
            <a:custGeom>
              <a:avLst/>
              <a:gdLst>
                <a:gd name="connsiteX0" fmla="*/ 218863 w 413543"/>
                <a:gd name="connsiteY0" fmla="*/ 127174 h 134793"/>
                <a:gd name="connsiteX1" fmla="*/ 218863 w 413543"/>
                <a:gd name="connsiteY1" fmla="*/ 7620 h 134793"/>
                <a:gd name="connsiteX2" fmla="*/ 211243 w 413543"/>
                <a:gd name="connsiteY2" fmla="*/ 0 h 134793"/>
                <a:gd name="connsiteX3" fmla="*/ 203623 w 413543"/>
                <a:gd name="connsiteY3" fmla="*/ 7620 h 134793"/>
                <a:gd name="connsiteX4" fmla="*/ 203623 w 413543"/>
                <a:gd name="connsiteY4" fmla="*/ 127174 h 134793"/>
                <a:gd name="connsiteX5" fmla="*/ 211243 w 413543"/>
                <a:gd name="connsiteY5" fmla="*/ 134794 h 134793"/>
                <a:gd name="connsiteX6" fmla="*/ 218863 w 413543"/>
                <a:gd name="connsiteY6" fmla="*/ 127174 h 134793"/>
                <a:gd name="connsiteX7" fmla="*/ 15240 w 413543"/>
                <a:gd name="connsiteY7" fmla="*/ 127174 h 134793"/>
                <a:gd name="connsiteX8" fmla="*/ 15240 w 413543"/>
                <a:gd name="connsiteY8" fmla="*/ 87359 h 134793"/>
                <a:gd name="connsiteX9" fmla="*/ 7620 w 413543"/>
                <a:gd name="connsiteY9" fmla="*/ 79740 h 134793"/>
                <a:gd name="connsiteX10" fmla="*/ 0 w 413543"/>
                <a:gd name="connsiteY10" fmla="*/ 87359 h 134793"/>
                <a:gd name="connsiteX11" fmla="*/ 0 w 413543"/>
                <a:gd name="connsiteY11" fmla="*/ 127174 h 134793"/>
                <a:gd name="connsiteX12" fmla="*/ 7620 w 413543"/>
                <a:gd name="connsiteY12" fmla="*/ 134794 h 134793"/>
                <a:gd name="connsiteX13" fmla="*/ 15240 w 413543"/>
                <a:gd name="connsiteY13" fmla="*/ 127174 h 134793"/>
                <a:gd name="connsiteX14" fmla="*/ 413544 w 413543"/>
                <a:gd name="connsiteY14" fmla="*/ 127174 h 134793"/>
                <a:gd name="connsiteX15" fmla="*/ 413544 w 413543"/>
                <a:gd name="connsiteY15" fmla="*/ 87359 h 134793"/>
                <a:gd name="connsiteX16" fmla="*/ 405924 w 413543"/>
                <a:gd name="connsiteY16" fmla="*/ 79740 h 134793"/>
                <a:gd name="connsiteX17" fmla="*/ 398304 w 413543"/>
                <a:gd name="connsiteY17" fmla="*/ 87359 h 134793"/>
                <a:gd name="connsiteX18" fmla="*/ 398304 w 413543"/>
                <a:gd name="connsiteY18" fmla="*/ 127174 h 134793"/>
                <a:gd name="connsiteX19" fmla="*/ 405924 w 413543"/>
                <a:gd name="connsiteY19" fmla="*/ 134794 h 134793"/>
                <a:gd name="connsiteX20" fmla="*/ 413544 w 413543"/>
                <a:gd name="connsiteY20" fmla="*/ 127174 h 134793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</a:cxnLst>
              <a:rect l="l" t="t" r="r" b="b"/>
              <a:pathLst>
                <a:path w="413543" h="134793">
                  <a:moveTo>
                    <a:pt x="218863" y="127174"/>
                  </a:moveTo>
                  <a:lnTo>
                    <a:pt x="218863" y="7620"/>
                  </a:lnTo>
                  <a:cubicBezTo>
                    <a:pt x="218863" y="3412"/>
                    <a:pt x="215451" y="0"/>
                    <a:pt x="211243" y="0"/>
                  </a:cubicBezTo>
                  <a:cubicBezTo>
                    <a:pt x="207035" y="0"/>
                    <a:pt x="203623" y="3412"/>
                    <a:pt x="203623" y="7620"/>
                  </a:cubicBezTo>
                  <a:lnTo>
                    <a:pt x="203623" y="127174"/>
                  </a:lnTo>
                  <a:cubicBezTo>
                    <a:pt x="203623" y="131383"/>
                    <a:pt x="207035" y="134794"/>
                    <a:pt x="211243" y="134794"/>
                  </a:cubicBezTo>
                  <a:cubicBezTo>
                    <a:pt x="215451" y="134794"/>
                    <a:pt x="218863" y="131383"/>
                    <a:pt x="218863" y="127174"/>
                  </a:cubicBezTo>
                  <a:close/>
                  <a:moveTo>
                    <a:pt x="15240" y="127174"/>
                  </a:moveTo>
                  <a:lnTo>
                    <a:pt x="15240" y="87359"/>
                  </a:lnTo>
                  <a:cubicBezTo>
                    <a:pt x="15240" y="83151"/>
                    <a:pt x="11828" y="79740"/>
                    <a:pt x="7620" y="79740"/>
                  </a:cubicBezTo>
                  <a:cubicBezTo>
                    <a:pt x="3412" y="79740"/>
                    <a:pt x="0" y="83151"/>
                    <a:pt x="0" y="87359"/>
                  </a:cubicBezTo>
                  <a:lnTo>
                    <a:pt x="0" y="127174"/>
                  </a:lnTo>
                  <a:cubicBezTo>
                    <a:pt x="0" y="131383"/>
                    <a:pt x="3412" y="134794"/>
                    <a:pt x="7620" y="134794"/>
                  </a:cubicBezTo>
                  <a:cubicBezTo>
                    <a:pt x="11828" y="134794"/>
                    <a:pt x="15240" y="131383"/>
                    <a:pt x="15240" y="127174"/>
                  </a:cubicBezTo>
                  <a:close/>
                  <a:moveTo>
                    <a:pt x="413544" y="127174"/>
                  </a:moveTo>
                  <a:lnTo>
                    <a:pt x="413544" y="87359"/>
                  </a:lnTo>
                  <a:cubicBezTo>
                    <a:pt x="413544" y="83151"/>
                    <a:pt x="410132" y="79740"/>
                    <a:pt x="405924" y="79740"/>
                  </a:cubicBezTo>
                  <a:cubicBezTo>
                    <a:pt x="401716" y="79740"/>
                    <a:pt x="398304" y="83151"/>
                    <a:pt x="398304" y="87359"/>
                  </a:cubicBezTo>
                  <a:lnTo>
                    <a:pt x="398304" y="127174"/>
                  </a:lnTo>
                  <a:cubicBezTo>
                    <a:pt x="398304" y="131383"/>
                    <a:pt x="401716" y="134794"/>
                    <a:pt x="405924" y="134794"/>
                  </a:cubicBezTo>
                  <a:cubicBezTo>
                    <a:pt x="410132" y="134794"/>
                    <a:pt x="413544" y="131383"/>
                    <a:pt x="413544" y="127174"/>
                  </a:cubicBezTo>
                  <a:close/>
                </a:path>
              </a:pathLst>
            </a:custGeom>
            <a:grpFill/>
            <a:ln w="9525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 sz="1050"/>
            </a:p>
          </xdr:txBody>
        </xdr:sp>
      </xdr:grpSp>
      <xdr:sp macro="" textlink="">
        <xdr:nvSpPr>
          <xdr:cNvPr id="88" name="Forme libre : forme 87">
            <a:extLst>
              <a:ext uri="{FF2B5EF4-FFF2-40B4-BE49-F238E27FC236}">
                <a16:creationId xmlns:a16="http://schemas.microsoft.com/office/drawing/2014/main" id="{00000000-0008-0000-0100-000058000000}"/>
              </a:ext>
            </a:extLst>
          </xdr:cNvPr>
          <xdr:cNvSpPr/>
        </xdr:nvSpPr>
        <xdr:spPr>
          <a:xfrm rot="10800000" flipV="1">
            <a:off x="9446126" y="3786592"/>
            <a:ext cx="177164" cy="53339"/>
          </a:xfrm>
          <a:custGeom>
            <a:avLst/>
            <a:gdLst>
              <a:gd name="connsiteX0" fmla="*/ 177165 w 177164"/>
              <a:gd name="connsiteY0" fmla="*/ 45720 h 53339"/>
              <a:gd name="connsiteX1" fmla="*/ 88582 w 177164"/>
              <a:gd name="connsiteY1" fmla="*/ 0 h 53339"/>
              <a:gd name="connsiteX2" fmla="*/ 0 w 177164"/>
              <a:gd name="connsiteY2" fmla="*/ 45720 h 53339"/>
              <a:gd name="connsiteX3" fmla="*/ 7620 w 177164"/>
              <a:gd name="connsiteY3" fmla="*/ 53340 h 53339"/>
              <a:gd name="connsiteX4" fmla="*/ 15181 w 177164"/>
              <a:gd name="connsiteY4" fmla="*/ 46675 h 53339"/>
              <a:gd name="connsiteX5" fmla="*/ 15240 w 177164"/>
              <a:gd name="connsiteY5" fmla="*/ 45720 h 53339"/>
              <a:gd name="connsiteX6" fmla="*/ 88582 w 177164"/>
              <a:gd name="connsiteY6" fmla="*/ 15240 h 53339"/>
              <a:gd name="connsiteX7" fmla="*/ 161875 w 177164"/>
              <a:gd name="connsiteY7" fmla="*/ 44679 h 53339"/>
              <a:gd name="connsiteX8" fmla="*/ 161925 w 177164"/>
              <a:gd name="connsiteY8" fmla="*/ 45720 h 53339"/>
              <a:gd name="connsiteX9" fmla="*/ 169545 w 177164"/>
              <a:gd name="connsiteY9" fmla="*/ 53340 h 53339"/>
              <a:gd name="connsiteX10" fmla="*/ 177165 w 177164"/>
              <a:gd name="connsiteY10" fmla="*/ 45720 h 533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77164" h="53339">
                <a:moveTo>
                  <a:pt x="177165" y="45720"/>
                </a:moveTo>
                <a:cubicBezTo>
                  <a:pt x="177165" y="18902"/>
                  <a:pt x="136997" y="0"/>
                  <a:pt x="88582" y="0"/>
                </a:cubicBezTo>
                <a:cubicBezTo>
                  <a:pt x="40168" y="0"/>
                  <a:pt x="0" y="18902"/>
                  <a:pt x="0" y="45720"/>
                </a:cubicBezTo>
                <a:cubicBezTo>
                  <a:pt x="0" y="49928"/>
                  <a:pt x="3412" y="53340"/>
                  <a:pt x="7620" y="53340"/>
                </a:cubicBezTo>
                <a:cubicBezTo>
                  <a:pt x="11504" y="53340"/>
                  <a:pt x="14710" y="50433"/>
                  <a:pt x="15181" y="46675"/>
                </a:cubicBezTo>
                <a:lnTo>
                  <a:pt x="15240" y="45720"/>
                </a:lnTo>
                <a:cubicBezTo>
                  <a:pt x="15240" y="30453"/>
                  <a:pt x="47568" y="15240"/>
                  <a:pt x="88582" y="15240"/>
                </a:cubicBezTo>
                <a:cubicBezTo>
                  <a:pt x="128665" y="15240"/>
                  <a:pt x="160451" y="29769"/>
                  <a:pt x="161875" y="44679"/>
                </a:cubicBezTo>
                <a:lnTo>
                  <a:pt x="161925" y="45720"/>
                </a:lnTo>
                <a:cubicBezTo>
                  <a:pt x="161925" y="49928"/>
                  <a:pt x="165337" y="53340"/>
                  <a:pt x="169545" y="53340"/>
                </a:cubicBezTo>
                <a:cubicBezTo>
                  <a:pt x="173753" y="53340"/>
                  <a:pt x="177165" y="49928"/>
                  <a:pt x="177165" y="4572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89" name="Forme libre : forme 88">
            <a:extLst>
              <a:ext uri="{FF2B5EF4-FFF2-40B4-BE49-F238E27FC236}">
                <a16:creationId xmlns:a16="http://schemas.microsoft.com/office/drawing/2014/main" id="{00000000-0008-0000-0100-000059000000}"/>
              </a:ext>
            </a:extLst>
          </xdr:cNvPr>
          <xdr:cNvSpPr/>
        </xdr:nvSpPr>
        <xdr:spPr>
          <a:xfrm rot="10800000" flipV="1">
            <a:off x="9484226" y="3662766"/>
            <a:ext cx="100964" cy="100964"/>
          </a:xfrm>
          <a:custGeom>
            <a:avLst/>
            <a:gdLst>
              <a:gd name="connsiteX0" fmla="*/ 50482 w 100964"/>
              <a:gd name="connsiteY0" fmla="*/ 0 h 100964"/>
              <a:gd name="connsiteX1" fmla="*/ 100965 w 100964"/>
              <a:gd name="connsiteY1" fmla="*/ 50483 h 100964"/>
              <a:gd name="connsiteX2" fmla="*/ 50482 w 100964"/>
              <a:gd name="connsiteY2" fmla="*/ 100965 h 100964"/>
              <a:gd name="connsiteX3" fmla="*/ 0 w 100964"/>
              <a:gd name="connsiteY3" fmla="*/ 50483 h 100964"/>
              <a:gd name="connsiteX4" fmla="*/ 50482 w 100964"/>
              <a:gd name="connsiteY4" fmla="*/ 0 h 100964"/>
              <a:gd name="connsiteX5" fmla="*/ 50482 w 100964"/>
              <a:gd name="connsiteY5" fmla="*/ 15240 h 100964"/>
              <a:gd name="connsiteX6" fmla="*/ 15240 w 100964"/>
              <a:gd name="connsiteY6" fmla="*/ 50483 h 100964"/>
              <a:gd name="connsiteX7" fmla="*/ 50482 w 100964"/>
              <a:gd name="connsiteY7" fmla="*/ 85725 h 100964"/>
              <a:gd name="connsiteX8" fmla="*/ 85725 w 100964"/>
              <a:gd name="connsiteY8" fmla="*/ 50483 h 100964"/>
              <a:gd name="connsiteX9" fmla="*/ 50482 w 100964"/>
              <a:gd name="connsiteY9" fmla="*/ 15240 h 10096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00964" h="100964">
                <a:moveTo>
                  <a:pt x="50482" y="0"/>
                </a:moveTo>
                <a:cubicBezTo>
                  <a:pt x="78363" y="0"/>
                  <a:pt x="100965" y="22602"/>
                  <a:pt x="100965" y="50483"/>
                </a:cubicBezTo>
                <a:cubicBezTo>
                  <a:pt x="100965" y="78363"/>
                  <a:pt x="78363" y="100965"/>
                  <a:pt x="50482" y="100965"/>
                </a:cubicBezTo>
                <a:cubicBezTo>
                  <a:pt x="22602" y="100965"/>
                  <a:pt x="0" y="78363"/>
                  <a:pt x="0" y="50483"/>
                </a:cubicBezTo>
                <a:cubicBezTo>
                  <a:pt x="0" y="22602"/>
                  <a:pt x="22602" y="0"/>
                  <a:pt x="50482" y="0"/>
                </a:cubicBezTo>
                <a:close/>
                <a:moveTo>
                  <a:pt x="50482" y="15240"/>
                </a:moveTo>
                <a:cubicBezTo>
                  <a:pt x="31018" y="15240"/>
                  <a:pt x="15240" y="31018"/>
                  <a:pt x="15240" y="50483"/>
                </a:cubicBezTo>
                <a:cubicBezTo>
                  <a:pt x="15240" y="69947"/>
                  <a:pt x="31018" y="85725"/>
                  <a:pt x="50482" y="85725"/>
                </a:cubicBezTo>
                <a:cubicBezTo>
                  <a:pt x="69947" y="85725"/>
                  <a:pt x="85725" y="69947"/>
                  <a:pt x="85725" y="50483"/>
                </a:cubicBezTo>
                <a:cubicBezTo>
                  <a:pt x="85725" y="31018"/>
                  <a:pt x="69947" y="15240"/>
                  <a:pt x="50482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13</xdr:col>
      <xdr:colOff>28575</xdr:colOff>
      <xdr:row>50</xdr:row>
      <xdr:rowOff>223346</xdr:rowOff>
    </xdr:from>
    <xdr:to>
      <xdr:col>13</xdr:col>
      <xdr:colOff>571499</xdr:colOff>
      <xdr:row>52</xdr:row>
      <xdr:rowOff>22728</xdr:rowOff>
    </xdr:to>
    <xdr:sp macro="" textlink="">
      <xdr:nvSpPr>
        <xdr:cNvPr id="114" name="Rectangle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/>
      </xdr:nvSpPr>
      <xdr:spPr>
        <a:xfrm>
          <a:off x="6899713" y="10470932"/>
          <a:ext cx="542924" cy="19352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77860</xdr:colOff>
      <xdr:row>50</xdr:row>
      <xdr:rowOff>123825</xdr:rowOff>
    </xdr:from>
    <xdr:to>
      <xdr:col>13</xdr:col>
      <xdr:colOff>423468</xdr:colOff>
      <xdr:row>53</xdr:row>
      <xdr:rowOff>76486</xdr:rowOff>
    </xdr:to>
    <xdr:grpSp>
      <xdr:nvGrpSpPr>
        <xdr:cNvPr id="96" name="Groupe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GrpSpPr/>
      </xdr:nvGrpSpPr>
      <xdr:grpSpPr>
        <a:xfrm>
          <a:off x="6973960" y="10334625"/>
          <a:ext cx="345608" cy="419386"/>
          <a:chOff x="6473826" y="4056064"/>
          <a:chExt cx="952501" cy="1103312"/>
        </a:xfrm>
        <a:solidFill>
          <a:srgbClr val="003C82"/>
        </a:solidFill>
      </xdr:grpSpPr>
      <xdr:sp macro="" textlink="">
        <xdr:nvSpPr>
          <xdr:cNvPr id="97" name="Freeform 59">
            <a:extLst>
              <a:ext uri="{FF2B5EF4-FFF2-40B4-BE49-F238E27FC236}">
                <a16:creationId xmlns:a16="http://schemas.microsoft.com/office/drawing/2014/main" id="{00000000-0008-0000-0100-000061000000}"/>
              </a:ext>
            </a:extLst>
          </xdr:cNvPr>
          <xdr:cNvSpPr>
            <a:spLocks/>
          </xdr:cNvSpPr>
        </xdr:nvSpPr>
        <xdr:spPr bwMode="auto">
          <a:xfrm>
            <a:off x="7043739" y="4349751"/>
            <a:ext cx="47625" cy="263525"/>
          </a:xfrm>
          <a:custGeom>
            <a:avLst/>
            <a:gdLst>
              <a:gd name="T0" fmla="*/ 11 w 11"/>
              <a:gd name="T1" fmla="*/ 62 h 62"/>
              <a:gd name="T2" fmla="*/ 5 w 11"/>
              <a:gd name="T3" fmla="*/ 62 h 62"/>
              <a:gd name="T4" fmla="*/ 5 w 11"/>
              <a:gd name="T5" fmla="*/ 20 h 62"/>
              <a:gd name="T6" fmla="*/ 0 w 11"/>
              <a:gd name="T7" fmla="*/ 4 h 62"/>
              <a:gd name="T8" fmla="*/ 6 w 11"/>
              <a:gd name="T9" fmla="*/ 0 h 62"/>
              <a:gd name="T10" fmla="*/ 11 w 11"/>
              <a:gd name="T11" fmla="*/ 20 h 62"/>
              <a:gd name="T12" fmla="*/ 11 w 11"/>
              <a:gd name="T13" fmla="*/ 62 h 6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11" h="62">
                <a:moveTo>
                  <a:pt x="11" y="62"/>
                </a:moveTo>
                <a:cubicBezTo>
                  <a:pt x="5" y="62"/>
                  <a:pt x="5" y="62"/>
                  <a:pt x="5" y="62"/>
                </a:cubicBezTo>
                <a:cubicBezTo>
                  <a:pt x="5" y="20"/>
                  <a:pt x="5" y="20"/>
                  <a:pt x="5" y="20"/>
                </a:cubicBezTo>
                <a:cubicBezTo>
                  <a:pt x="5" y="14"/>
                  <a:pt x="3" y="9"/>
                  <a:pt x="0" y="4"/>
                </a:cubicBezTo>
                <a:cubicBezTo>
                  <a:pt x="6" y="0"/>
                  <a:pt x="6" y="0"/>
                  <a:pt x="6" y="0"/>
                </a:cubicBezTo>
                <a:cubicBezTo>
                  <a:pt x="9" y="6"/>
                  <a:pt x="11" y="13"/>
                  <a:pt x="11" y="20"/>
                </a:cubicBezTo>
                <a:lnTo>
                  <a:pt x="11" y="62"/>
                </a:ln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98" name="Freeform 60">
            <a:extLst>
              <a:ext uri="{FF2B5EF4-FFF2-40B4-BE49-F238E27FC236}">
                <a16:creationId xmlns:a16="http://schemas.microsoft.com/office/drawing/2014/main" id="{00000000-0008-0000-0100-000062000000}"/>
              </a:ext>
            </a:extLst>
          </xdr:cNvPr>
          <xdr:cNvSpPr>
            <a:spLocks noEditPoints="1"/>
          </xdr:cNvSpPr>
        </xdr:nvSpPr>
        <xdr:spPr bwMode="auto">
          <a:xfrm>
            <a:off x="6827839" y="4056064"/>
            <a:ext cx="331788" cy="331788"/>
          </a:xfrm>
          <a:custGeom>
            <a:avLst/>
            <a:gdLst>
              <a:gd name="T0" fmla="*/ 39 w 78"/>
              <a:gd name="T1" fmla="*/ 78 h 78"/>
              <a:gd name="T2" fmla="*/ 0 w 78"/>
              <a:gd name="T3" fmla="*/ 39 h 78"/>
              <a:gd name="T4" fmla="*/ 39 w 78"/>
              <a:gd name="T5" fmla="*/ 0 h 78"/>
              <a:gd name="T6" fmla="*/ 78 w 78"/>
              <a:gd name="T7" fmla="*/ 39 h 78"/>
              <a:gd name="T8" fmla="*/ 39 w 78"/>
              <a:gd name="T9" fmla="*/ 78 h 78"/>
              <a:gd name="T10" fmla="*/ 39 w 78"/>
              <a:gd name="T11" fmla="*/ 6 h 78"/>
              <a:gd name="T12" fmla="*/ 6 w 78"/>
              <a:gd name="T13" fmla="*/ 39 h 78"/>
              <a:gd name="T14" fmla="*/ 39 w 78"/>
              <a:gd name="T15" fmla="*/ 72 h 78"/>
              <a:gd name="T16" fmla="*/ 72 w 78"/>
              <a:gd name="T17" fmla="*/ 39 h 78"/>
              <a:gd name="T18" fmla="*/ 39 w 78"/>
              <a:gd name="T19" fmla="*/ 6 h 7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78" h="78">
                <a:moveTo>
                  <a:pt x="39" y="78"/>
                </a:moveTo>
                <a:cubicBezTo>
                  <a:pt x="17" y="78"/>
                  <a:pt x="0" y="61"/>
                  <a:pt x="0" y="39"/>
                </a:cubicBezTo>
                <a:cubicBezTo>
                  <a:pt x="0" y="17"/>
                  <a:pt x="17" y="0"/>
                  <a:pt x="39" y="0"/>
                </a:cubicBezTo>
                <a:cubicBezTo>
                  <a:pt x="61" y="0"/>
                  <a:pt x="78" y="17"/>
                  <a:pt x="78" y="39"/>
                </a:cubicBezTo>
                <a:cubicBezTo>
                  <a:pt x="78" y="61"/>
                  <a:pt x="61" y="78"/>
                  <a:pt x="39" y="78"/>
                </a:cubicBezTo>
                <a:close/>
                <a:moveTo>
                  <a:pt x="39" y="6"/>
                </a:moveTo>
                <a:cubicBezTo>
                  <a:pt x="21" y="6"/>
                  <a:pt x="6" y="21"/>
                  <a:pt x="6" y="39"/>
                </a:cubicBezTo>
                <a:cubicBezTo>
                  <a:pt x="6" y="57"/>
                  <a:pt x="21" y="72"/>
                  <a:pt x="39" y="72"/>
                </a:cubicBezTo>
                <a:cubicBezTo>
                  <a:pt x="57" y="72"/>
                  <a:pt x="72" y="57"/>
                  <a:pt x="72" y="39"/>
                </a:cubicBezTo>
                <a:cubicBezTo>
                  <a:pt x="72" y="21"/>
                  <a:pt x="57" y="6"/>
                  <a:pt x="39" y="6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99" name="Freeform 61">
            <a:extLst>
              <a:ext uri="{FF2B5EF4-FFF2-40B4-BE49-F238E27FC236}">
                <a16:creationId xmlns:a16="http://schemas.microsoft.com/office/drawing/2014/main" id="{00000000-0008-0000-0100-000063000000}"/>
              </a:ext>
            </a:extLst>
          </xdr:cNvPr>
          <xdr:cNvSpPr>
            <a:spLocks/>
          </xdr:cNvSpPr>
        </xdr:nvSpPr>
        <xdr:spPr bwMode="auto">
          <a:xfrm>
            <a:off x="6843714" y="4572001"/>
            <a:ext cx="430213" cy="144463"/>
          </a:xfrm>
          <a:custGeom>
            <a:avLst/>
            <a:gdLst>
              <a:gd name="T0" fmla="*/ 260 w 271"/>
              <a:gd name="T1" fmla="*/ 91 h 91"/>
              <a:gd name="T2" fmla="*/ 209 w 271"/>
              <a:gd name="T3" fmla="*/ 51 h 91"/>
              <a:gd name="T4" fmla="*/ 177 w 271"/>
              <a:gd name="T5" fmla="*/ 51 h 91"/>
              <a:gd name="T6" fmla="*/ 145 w 271"/>
              <a:gd name="T7" fmla="*/ 29 h 91"/>
              <a:gd name="T8" fmla="*/ 124 w 271"/>
              <a:gd name="T9" fmla="*/ 29 h 91"/>
              <a:gd name="T10" fmla="*/ 105 w 271"/>
              <a:gd name="T11" fmla="*/ 18 h 91"/>
              <a:gd name="T12" fmla="*/ 75 w 271"/>
              <a:gd name="T13" fmla="*/ 40 h 91"/>
              <a:gd name="T14" fmla="*/ 54 w 271"/>
              <a:gd name="T15" fmla="*/ 40 h 91"/>
              <a:gd name="T16" fmla="*/ 27 w 271"/>
              <a:gd name="T17" fmla="*/ 48 h 91"/>
              <a:gd name="T18" fmla="*/ 17 w 271"/>
              <a:gd name="T19" fmla="*/ 88 h 91"/>
              <a:gd name="T20" fmla="*/ 0 w 271"/>
              <a:gd name="T21" fmla="*/ 83 h 91"/>
              <a:gd name="T22" fmla="*/ 11 w 271"/>
              <a:gd name="T23" fmla="*/ 35 h 91"/>
              <a:gd name="T24" fmla="*/ 51 w 271"/>
              <a:gd name="T25" fmla="*/ 24 h 91"/>
              <a:gd name="T26" fmla="*/ 70 w 271"/>
              <a:gd name="T27" fmla="*/ 24 h 91"/>
              <a:gd name="T28" fmla="*/ 105 w 271"/>
              <a:gd name="T29" fmla="*/ 0 h 91"/>
              <a:gd name="T30" fmla="*/ 129 w 271"/>
              <a:gd name="T31" fmla="*/ 13 h 91"/>
              <a:gd name="T32" fmla="*/ 150 w 271"/>
              <a:gd name="T33" fmla="*/ 13 h 91"/>
              <a:gd name="T34" fmla="*/ 183 w 271"/>
              <a:gd name="T35" fmla="*/ 35 h 91"/>
              <a:gd name="T36" fmla="*/ 215 w 271"/>
              <a:gd name="T37" fmla="*/ 35 h 91"/>
              <a:gd name="T38" fmla="*/ 271 w 271"/>
              <a:gd name="T39" fmla="*/ 77 h 91"/>
              <a:gd name="T40" fmla="*/ 260 w 271"/>
              <a:gd name="T41" fmla="*/ 91 h 9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</a:cxnLst>
            <a:rect l="0" t="0" r="r" b="b"/>
            <a:pathLst>
              <a:path w="271" h="91">
                <a:moveTo>
                  <a:pt x="260" y="91"/>
                </a:moveTo>
                <a:lnTo>
                  <a:pt x="209" y="51"/>
                </a:lnTo>
                <a:lnTo>
                  <a:pt x="177" y="51"/>
                </a:lnTo>
                <a:lnTo>
                  <a:pt x="145" y="29"/>
                </a:lnTo>
                <a:lnTo>
                  <a:pt x="124" y="29"/>
                </a:lnTo>
                <a:lnTo>
                  <a:pt x="105" y="18"/>
                </a:lnTo>
                <a:lnTo>
                  <a:pt x="75" y="40"/>
                </a:lnTo>
                <a:lnTo>
                  <a:pt x="54" y="40"/>
                </a:lnTo>
                <a:lnTo>
                  <a:pt x="27" y="48"/>
                </a:lnTo>
                <a:lnTo>
                  <a:pt x="17" y="88"/>
                </a:lnTo>
                <a:lnTo>
                  <a:pt x="0" y="83"/>
                </a:lnTo>
                <a:lnTo>
                  <a:pt x="11" y="35"/>
                </a:lnTo>
                <a:lnTo>
                  <a:pt x="51" y="24"/>
                </a:lnTo>
                <a:lnTo>
                  <a:pt x="70" y="24"/>
                </a:lnTo>
                <a:lnTo>
                  <a:pt x="105" y="0"/>
                </a:lnTo>
                <a:lnTo>
                  <a:pt x="129" y="13"/>
                </a:lnTo>
                <a:lnTo>
                  <a:pt x="150" y="13"/>
                </a:lnTo>
                <a:lnTo>
                  <a:pt x="183" y="35"/>
                </a:lnTo>
                <a:lnTo>
                  <a:pt x="215" y="35"/>
                </a:lnTo>
                <a:lnTo>
                  <a:pt x="271" y="77"/>
                </a:lnTo>
                <a:lnTo>
                  <a:pt x="260" y="91"/>
                </a:ln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0" name="Freeform 63">
            <a:extLst>
              <a:ext uri="{FF2B5EF4-FFF2-40B4-BE49-F238E27FC236}">
                <a16:creationId xmlns:a16="http://schemas.microsoft.com/office/drawing/2014/main" id="{00000000-0008-0000-0100-000064000000}"/>
              </a:ext>
            </a:extLst>
          </xdr:cNvPr>
          <xdr:cNvSpPr>
            <a:spLocks noEditPoints="1"/>
          </xdr:cNvSpPr>
        </xdr:nvSpPr>
        <xdr:spPr bwMode="auto">
          <a:xfrm>
            <a:off x="6615114" y="4627564"/>
            <a:ext cx="811213" cy="403225"/>
          </a:xfrm>
          <a:custGeom>
            <a:avLst/>
            <a:gdLst>
              <a:gd name="T0" fmla="*/ 45 w 191"/>
              <a:gd name="T1" fmla="*/ 95 h 95"/>
              <a:gd name="T2" fmla="*/ 43 w 191"/>
              <a:gd name="T3" fmla="*/ 93 h 95"/>
              <a:gd name="T4" fmla="*/ 31 w 191"/>
              <a:gd name="T5" fmla="*/ 81 h 95"/>
              <a:gd name="T6" fmla="*/ 3 w 191"/>
              <a:gd name="T7" fmla="*/ 55 h 95"/>
              <a:gd name="T8" fmla="*/ 0 w 191"/>
              <a:gd name="T9" fmla="*/ 53 h 95"/>
              <a:gd name="T10" fmla="*/ 3 w 191"/>
              <a:gd name="T11" fmla="*/ 50 h 95"/>
              <a:gd name="T12" fmla="*/ 18 w 191"/>
              <a:gd name="T13" fmla="*/ 36 h 95"/>
              <a:gd name="T14" fmla="*/ 27 w 191"/>
              <a:gd name="T15" fmla="*/ 27 h 95"/>
              <a:gd name="T16" fmla="*/ 53 w 191"/>
              <a:gd name="T17" fmla="*/ 14 h 95"/>
              <a:gd name="T18" fmla="*/ 77 w 191"/>
              <a:gd name="T19" fmla="*/ 14 h 95"/>
              <a:gd name="T20" fmla="*/ 89 w 191"/>
              <a:gd name="T21" fmla="*/ 18 h 95"/>
              <a:gd name="T22" fmla="*/ 97 w 191"/>
              <a:gd name="T23" fmla="*/ 22 h 95"/>
              <a:gd name="T24" fmla="*/ 121 w 191"/>
              <a:gd name="T25" fmla="*/ 22 h 95"/>
              <a:gd name="T26" fmla="*/ 133 w 191"/>
              <a:gd name="T27" fmla="*/ 28 h 95"/>
              <a:gd name="T28" fmla="*/ 155 w 191"/>
              <a:gd name="T29" fmla="*/ 15 h 95"/>
              <a:gd name="T30" fmla="*/ 186 w 191"/>
              <a:gd name="T31" fmla="*/ 3 h 95"/>
              <a:gd name="T32" fmla="*/ 190 w 191"/>
              <a:gd name="T33" fmla="*/ 8 h 95"/>
              <a:gd name="T34" fmla="*/ 190 w 191"/>
              <a:gd name="T35" fmla="*/ 15 h 95"/>
              <a:gd name="T36" fmla="*/ 163 w 191"/>
              <a:gd name="T37" fmla="*/ 47 h 95"/>
              <a:gd name="T38" fmla="*/ 123 w 191"/>
              <a:gd name="T39" fmla="*/ 80 h 95"/>
              <a:gd name="T40" fmla="*/ 122 w 191"/>
              <a:gd name="T41" fmla="*/ 80 h 95"/>
              <a:gd name="T42" fmla="*/ 62 w 191"/>
              <a:gd name="T43" fmla="*/ 80 h 95"/>
              <a:gd name="T44" fmla="*/ 53 w 191"/>
              <a:gd name="T45" fmla="*/ 87 h 95"/>
              <a:gd name="T46" fmla="*/ 47 w 191"/>
              <a:gd name="T47" fmla="*/ 93 h 95"/>
              <a:gd name="T48" fmla="*/ 45 w 191"/>
              <a:gd name="T49" fmla="*/ 95 h 95"/>
              <a:gd name="T50" fmla="*/ 10 w 191"/>
              <a:gd name="T51" fmla="*/ 53 h 95"/>
              <a:gd name="T52" fmla="*/ 35 w 191"/>
              <a:gd name="T53" fmla="*/ 77 h 95"/>
              <a:gd name="T54" fmla="*/ 45 w 191"/>
              <a:gd name="T55" fmla="*/ 86 h 95"/>
              <a:gd name="T56" fmla="*/ 48 w 191"/>
              <a:gd name="T57" fmla="*/ 82 h 95"/>
              <a:gd name="T58" fmla="*/ 62 w 191"/>
              <a:gd name="T59" fmla="*/ 74 h 95"/>
              <a:gd name="T60" fmla="*/ 120 w 191"/>
              <a:gd name="T61" fmla="*/ 74 h 95"/>
              <a:gd name="T62" fmla="*/ 159 w 191"/>
              <a:gd name="T63" fmla="*/ 42 h 95"/>
              <a:gd name="T64" fmla="*/ 159 w 191"/>
              <a:gd name="T65" fmla="*/ 42 h 95"/>
              <a:gd name="T66" fmla="*/ 184 w 191"/>
              <a:gd name="T67" fmla="*/ 11 h 95"/>
              <a:gd name="T68" fmla="*/ 184 w 191"/>
              <a:gd name="T69" fmla="*/ 10 h 95"/>
              <a:gd name="T70" fmla="*/ 184 w 191"/>
              <a:gd name="T71" fmla="*/ 9 h 95"/>
              <a:gd name="T72" fmla="*/ 160 w 191"/>
              <a:gd name="T73" fmla="*/ 19 h 95"/>
              <a:gd name="T74" fmla="*/ 159 w 191"/>
              <a:gd name="T75" fmla="*/ 19 h 95"/>
              <a:gd name="T76" fmla="*/ 136 w 191"/>
              <a:gd name="T77" fmla="*/ 34 h 95"/>
              <a:gd name="T78" fmla="*/ 136 w 191"/>
              <a:gd name="T79" fmla="*/ 37 h 95"/>
              <a:gd name="T80" fmla="*/ 121 w 191"/>
              <a:gd name="T81" fmla="*/ 52 h 95"/>
              <a:gd name="T82" fmla="*/ 81 w 191"/>
              <a:gd name="T83" fmla="*/ 52 h 95"/>
              <a:gd name="T84" fmla="*/ 78 w 191"/>
              <a:gd name="T85" fmla="*/ 49 h 95"/>
              <a:gd name="T86" fmla="*/ 81 w 191"/>
              <a:gd name="T87" fmla="*/ 46 h 95"/>
              <a:gd name="T88" fmla="*/ 121 w 191"/>
              <a:gd name="T89" fmla="*/ 46 h 95"/>
              <a:gd name="T90" fmla="*/ 130 w 191"/>
              <a:gd name="T91" fmla="*/ 37 h 95"/>
              <a:gd name="T92" fmla="*/ 130 w 191"/>
              <a:gd name="T93" fmla="*/ 35 h 95"/>
              <a:gd name="T94" fmla="*/ 129 w 191"/>
              <a:gd name="T95" fmla="*/ 35 h 95"/>
              <a:gd name="T96" fmla="*/ 129 w 191"/>
              <a:gd name="T97" fmla="*/ 33 h 95"/>
              <a:gd name="T98" fmla="*/ 121 w 191"/>
              <a:gd name="T99" fmla="*/ 28 h 95"/>
              <a:gd name="T100" fmla="*/ 97 w 191"/>
              <a:gd name="T101" fmla="*/ 28 h 95"/>
              <a:gd name="T102" fmla="*/ 86 w 191"/>
              <a:gd name="T103" fmla="*/ 24 h 95"/>
              <a:gd name="T104" fmla="*/ 77 w 191"/>
              <a:gd name="T105" fmla="*/ 20 h 95"/>
              <a:gd name="T106" fmla="*/ 53 w 191"/>
              <a:gd name="T107" fmla="*/ 20 h 95"/>
              <a:gd name="T108" fmla="*/ 31 w 191"/>
              <a:gd name="T109" fmla="*/ 31 h 95"/>
              <a:gd name="T110" fmla="*/ 22 w 191"/>
              <a:gd name="T111" fmla="*/ 40 h 95"/>
              <a:gd name="T112" fmla="*/ 10 w 191"/>
              <a:gd name="T113" fmla="*/ 53 h 9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</a:cxnLst>
            <a:rect l="0" t="0" r="r" b="b"/>
            <a:pathLst>
              <a:path w="191" h="95">
                <a:moveTo>
                  <a:pt x="45" y="95"/>
                </a:moveTo>
                <a:cubicBezTo>
                  <a:pt x="43" y="93"/>
                  <a:pt x="43" y="93"/>
                  <a:pt x="43" y="93"/>
                </a:cubicBezTo>
                <a:cubicBezTo>
                  <a:pt x="41" y="91"/>
                  <a:pt x="36" y="87"/>
                  <a:pt x="31" y="81"/>
                </a:cubicBezTo>
                <a:cubicBezTo>
                  <a:pt x="22" y="73"/>
                  <a:pt x="10" y="62"/>
                  <a:pt x="3" y="55"/>
                </a:cubicBezTo>
                <a:cubicBezTo>
                  <a:pt x="0" y="53"/>
                  <a:pt x="0" y="53"/>
                  <a:pt x="0" y="53"/>
                </a:cubicBezTo>
                <a:cubicBezTo>
                  <a:pt x="3" y="50"/>
                  <a:pt x="3" y="50"/>
                  <a:pt x="3" y="50"/>
                </a:cubicBezTo>
                <a:cubicBezTo>
                  <a:pt x="4" y="49"/>
                  <a:pt x="12" y="42"/>
                  <a:pt x="18" y="36"/>
                </a:cubicBezTo>
                <a:cubicBezTo>
                  <a:pt x="21" y="32"/>
                  <a:pt x="24" y="29"/>
                  <a:pt x="27" y="27"/>
                </a:cubicBezTo>
                <a:cubicBezTo>
                  <a:pt x="32" y="22"/>
                  <a:pt x="42" y="14"/>
                  <a:pt x="53" y="14"/>
                </a:cubicBezTo>
                <a:cubicBezTo>
                  <a:pt x="77" y="14"/>
                  <a:pt x="77" y="14"/>
                  <a:pt x="77" y="14"/>
                </a:cubicBezTo>
                <a:cubicBezTo>
                  <a:pt x="81" y="14"/>
                  <a:pt x="85" y="16"/>
                  <a:pt x="89" y="18"/>
                </a:cubicBezTo>
                <a:cubicBezTo>
                  <a:pt x="92" y="20"/>
                  <a:pt x="95" y="22"/>
                  <a:pt x="97" y="22"/>
                </a:cubicBezTo>
                <a:cubicBezTo>
                  <a:pt x="121" y="22"/>
                  <a:pt x="121" y="22"/>
                  <a:pt x="121" y="22"/>
                </a:cubicBezTo>
                <a:cubicBezTo>
                  <a:pt x="126" y="22"/>
                  <a:pt x="131" y="24"/>
                  <a:pt x="133" y="28"/>
                </a:cubicBezTo>
                <a:cubicBezTo>
                  <a:pt x="155" y="15"/>
                  <a:pt x="155" y="15"/>
                  <a:pt x="155" y="15"/>
                </a:cubicBezTo>
                <a:cubicBezTo>
                  <a:pt x="164" y="1"/>
                  <a:pt x="177" y="0"/>
                  <a:pt x="186" y="3"/>
                </a:cubicBezTo>
                <a:cubicBezTo>
                  <a:pt x="188" y="4"/>
                  <a:pt x="190" y="6"/>
                  <a:pt x="190" y="8"/>
                </a:cubicBezTo>
                <a:cubicBezTo>
                  <a:pt x="191" y="10"/>
                  <a:pt x="191" y="13"/>
                  <a:pt x="190" y="15"/>
                </a:cubicBezTo>
                <a:cubicBezTo>
                  <a:pt x="182" y="27"/>
                  <a:pt x="164" y="46"/>
                  <a:pt x="163" y="47"/>
                </a:cubicBezTo>
                <a:cubicBezTo>
                  <a:pt x="160" y="50"/>
                  <a:pt x="128" y="77"/>
                  <a:pt x="123" y="80"/>
                </a:cubicBezTo>
                <a:cubicBezTo>
                  <a:pt x="122" y="80"/>
                  <a:pt x="122" y="80"/>
                  <a:pt x="122" y="80"/>
                </a:cubicBezTo>
                <a:cubicBezTo>
                  <a:pt x="62" y="80"/>
                  <a:pt x="62" y="80"/>
                  <a:pt x="62" y="80"/>
                </a:cubicBezTo>
                <a:cubicBezTo>
                  <a:pt x="59" y="80"/>
                  <a:pt x="57" y="82"/>
                  <a:pt x="53" y="87"/>
                </a:cubicBezTo>
                <a:cubicBezTo>
                  <a:pt x="51" y="89"/>
                  <a:pt x="49" y="91"/>
                  <a:pt x="47" y="93"/>
                </a:cubicBezTo>
                <a:lnTo>
                  <a:pt x="45" y="95"/>
                </a:lnTo>
                <a:close/>
                <a:moveTo>
                  <a:pt x="10" y="53"/>
                </a:moveTo>
                <a:cubicBezTo>
                  <a:pt x="17" y="59"/>
                  <a:pt x="27" y="69"/>
                  <a:pt x="35" y="77"/>
                </a:cubicBezTo>
                <a:cubicBezTo>
                  <a:pt x="39" y="80"/>
                  <a:pt x="42" y="84"/>
                  <a:pt x="45" y="86"/>
                </a:cubicBezTo>
                <a:cubicBezTo>
                  <a:pt x="46" y="85"/>
                  <a:pt x="47" y="84"/>
                  <a:pt x="48" y="82"/>
                </a:cubicBezTo>
                <a:cubicBezTo>
                  <a:pt x="52" y="78"/>
                  <a:pt x="56" y="74"/>
                  <a:pt x="62" y="74"/>
                </a:cubicBezTo>
                <a:cubicBezTo>
                  <a:pt x="120" y="74"/>
                  <a:pt x="120" y="74"/>
                  <a:pt x="120" y="74"/>
                </a:cubicBezTo>
                <a:cubicBezTo>
                  <a:pt x="125" y="70"/>
                  <a:pt x="146" y="53"/>
                  <a:pt x="159" y="42"/>
                </a:cubicBezTo>
                <a:cubicBezTo>
                  <a:pt x="159" y="42"/>
                  <a:pt x="159" y="42"/>
                  <a:pt x="159" y="42"/>
                </a:cubicBezTo>
                <a:cubicBezTo>
                  <a:pt x="159" y="42"/>
                  <a:pt x="177" y="23"/>
                  <a:pt x="184" y="11"/>
                </a:cubicBezTo>
                <a:cubicBezTo>
                  <a:pt x="184" y="11"/>
                  <a:pt x="184" y="10"/>
                  <a:pt x="184" y="10"/>
                </a:cubicBezTo>
                <a:cubicBezTo>
                  <a:pt x="184" y="10"/>
                  <a:pt x="184" y="9"/>
                  <a:pt x="184" y="9"/>
                </a:cubicBezTo>
                <a:cubicBezTo>
                  <a:pt x="182" y="9"/>
                  <a:pt x="169" y="4"/>
                  <a:pt x="160" y="19"/>
                </a:cubicBezTo>
                <a:cubicBezTo>
                  <a:pt x="159" y="19"/>
                  <a:pt x="159" y="19"/>
                  <a:pt x="159" y="19"/>
                </a:cubicBezTo>
                <a:cubicBezTo>
                  <a:pt x="136" y="34"/>
                  <a:pt x="136" y="34"/>
                  <a:pt x="136" y="34"/>
                </a:cubicBezTo>
                <a:cubicBezTo>
                  <a:pt x="136" y="35"/>
                  <a:pt x="136" y="36"/>
                  <a:pt x="136" y="37"/>
                </a:cubicBezTo>
                <a:cubicBezTo>
                  <a:pt x="136" y="45"/>
                  <a:pt x="129" y="52"/>
                  <a:pt x="121" y="52"/>
                </a:cubicBezTo>
                <a:cubicBezTo>
                  <a:pt x="81" y="52"/>
                  <a:pt x="81" y="52"/>
                  <a:pt x="81" y="52"/>
                </a:cubicBezTo>
                <a:cubicBezTo>
                  <a:pt x="79" y="52"/>
                  <a:pt x="78" y="51"/>
                  <a:pt x="78" y="49"/>
                </a:cubicBezTo>
                <a:cubicBezTo>
                  <a:pt x="78" y="47"/>
                  <a:pt x="79" y="46"/>
                  <a:pt x="81" y="46"/>
                </a:cubicBezTo>
                <a:cubicBezTo>
                  <a:pt x="121" y="46"/>
                  <a:pt x="121" y="46"/>
                  <a:pt x="121" y="46"/>
                </a:cubicBezTo>
                <a:cubicBezTo>
                  <a:pt x="126" y="46"/>
                  <a:pt x="130" y="42"/>
                  <a:pt x="130" y="37"/>
                </a:cubicBezTo>
                <a:cubicBezTo>
                  <a:pt x="130" y="36"/>
                  <a:pt x="130" y="36"/>
                  <a:pt x="130" y="35"/>
                </a:cubicBezTo>
                <a:cubicBezTo>
                  <a:pt x="130" y="35"/>
                  <a:pt x="129" y="35"/>
                  <a:pt x="129" y="35"/>
                </a:cubicBezTo>
                <a:cubicBezTo>
                  <a:pt x="129" y="34"/>
                  <a:pt x="129" y="33"/>
                  <a:pt x="129" y="33"/>
                </a:cubicBezTo>
                <a:cubicBezTo>
                  <a:pt x="127" y="30"/>
                  <a:pt x="124" y="28"/>
                  <a:pt x="121" y="28"/>
                </a:cubicBezTo>
                <a:cubicBezTo>
                  <a:pt x="97" y="28"/>
                  <a:pt x="97" y="28"/>
                  <a:pt x="97" y="28"/>
                </a:cubicBezTo>
                <a:cubicBezTo>
                  <a:pt x="94" y="28"/>
                  <a:pt x="90" y="26"/>
                  <a:pt x="86" y="24"/>
                </a:cubicBezTo>
                <a:cubicBezTo>
                  <a:pt x="83" y="22"/>
                  <a:pt x="79" y="20"/>
                  <a:pt x="77" y="20"/>
                </a:cubicBezTo>
                <a:cubicBezTo>
                  <a:pt x="53" y="20"/>
                  <a:pt x="53" y="20"/>
                  <a:pt x="53" y="20"/>
                </a:cubicBezTo>
                <a:cubicBezTo>
                  <a:pt x="44" y="20"/>
                  <a:pt x="36" y="27"/>
                  <a:pt x="31" y="31"/>
                </a:cubicBezTo>
                <a:cubicBezTo>
                  <a:pt x="29" y="34"/>
                  <a:pt x="26" y="37"/>
                  <a:pt x="22" y="40"/>
                </a:cubicBezTo>
                <a:cubicBezTo>
                  <a:pt x="17" y="46"/>
                  <a:pt x="12" y="50"/>
                  <a:pt x="10" y="53"/>
                </a:cubicBez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1" name="Freeform 64">
            <a:extLst>
              <a:ext uri="{FF2B5EF4-FFF2-40B4-BE49-F238E27FC236}">
                <a16:creationId xmlns:a16="http://schemas.microsoft.com/office/drawing/2014/main" id="{00000000-0008-0000-0100-000065000000}"/>
              </a:ext>
            </a:extLst>
          </xdr:cNvPr>
          <xdr:cNvSpPr>
            <a:spLocks noEditPoints="1"/>
          </xdr:cNvSpPr>
        </xdr:nvSpPr>
        <xdr:spPr bwMode="auto">
          <a:xfrm>
            <a:off x="6473826" y="4810126"/>
            <a:ext cx="357188" cy="349250"/>
          </a:xfrm>
          <a:custGeom>
            <a:avLst/>
            <a:gdLst>
              <a:gd name="T0" fmla="*/ 58 w 84"/>
              <a:gd name="T1" fmla="*/ 82 h 82"/>
              <a:gd name="T2" fmla="*/ 51 w 84"/>
              <a:gd name="T3" fmla="*/ 80 h 82"/>
              <a:gd name="T4" fmla="*/ 3 w 84"/>
              <a:gd name="T5" fmla="*/ 32 h 82"/>
              <a:gd name="T6" fmla="*/ 3 w 84"/>
              <a:gd name="T7" fmla="*/ 20 h 82"/>
              <a:gd name="T8" fmla="*/ 20 w 84"/>
              <a:gd name="T9" fmla="*/ 3 h 82"/>
              <a:gd name="T10" fmla="*/ 32 w 84"/>
              <a:gd name="T11" fmla="*/ 3 h 82"/>
              <a:gd name="T12" fmla="*/ 80 w 84"/>
              <a:gd name="T13" fmla="*/ 51 h 82"/>
              <a:gd name="T14" fmla="*/ 80 w 84"/>
              <a:gd name="T15" fmla="*/ 65 h 82"/>
              <a:gd name="T16" fmla="*/ 65 w 84"/>
              <a:gd name="T17" fmla="*/ 80 h 82"/>
              <a:gd name="T18" fmla="*/ 58 w 84"/>
              <a:gd name="T19" fmla="*/ 82 h 82"/>
              <a:gd name="T20" fmla="*/ 26 w 84"/>
              <a:gd name="T21" fmla="*/ 7 h 82"/>
              <a:gd name="T22" fmla="*/ 24 w 84"/>
              <a:gd name="T23" fmla="*/ 8 h 82"/>
              <a:gd name="T24" fmla="*/ 8 w 84"/>
              <a:gd name="T25" fmla="*/ 25 h 82"/>
              <a:gd name="T26" fmla="*/ 7 w 84"/>
              <a:gd name="T27" fmla="*/ 26 h 82"/>
              <a:gd name="T28" fmla="*/ 8 w 84"/>
              <a:gd name="T29" fmla="*/ 27 h 82"/>
              <a:gd name="T30" fmla="*/ 56 w 84"/>
              <a:gd name="T31" fmla="*/ 75 h 82"/>
              <a:gd name="T32" fmla="*/ 60 w 84"/>
              <a:gd name="T33" fmla="*/ 75 h 82"/>
              <a:gd name="T34" fmla="*/ 60 w 84"/>
              <a:gd name="T35" fmla="*/ 75 h 82"/>
              <a:gd name="T36" fmla="*/ 75 w 84"/>
              <a:gd name="T37" fmla="*/ 60 h 82"/>
              <a:gd name="T38" fmla="*/ 75 w 84"/>
              <a:gd name="T39" fmla="*/ 56 h 82"/>
              <a:gd name="T40" fmla="*/ 28 w 84"/>
              <a:gd name="T41" fmla="*/ 8 h 82"/>
              <a:gd name="T42" fmla="*/ 26 w 84"/>
              <a:gd name="T43" fmla="*/ 7 h 8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</a:cxnLst>
            <a:rect l="0" t="0" r="r" b="b"/>
            <a:pathLst>
              <a:path w="84" h="82">
                <a:moveTo>
                  <a:pt x="58" y="82"/>
                </a:moveTo>
                <a:cubicBezTo>
                  <a:pt x="55" y="82"/>
                  <a:pt x="53" y="81"/>
                  <a:pt x="51" y="80"/>
                </a:cubicBezTo>
                <a:cubicBezTo>
                  <a:pt x="3" y="32"/>
                  <a:pt x="3" y="32"/>
                  <a:pt x="3" y="32"/>
                </a:cubicBezTo>
                <a:cubicBezTo>
                  <a:pt x="0" y="29"/>
                  <a:pt x="0" y="23"/>
                  <a:pt x="3" y="20"/>
                </a:cubicBezTo>
                <a:cubicBezTo>
                  <a:pt x="20" y="3"/>
                  <a:pt x="20" y="3"/>
                  <a:pt x="20" y="3"/>
                </a:cubicBezTo>
                <a:cubicBezTo>
                  <a:pt x="23" y="0"/>
                  <a:pt x="29" y="0"/>
                  <a:pt x="32" y="3"/>
                </a:cubicBezTo>
                <a:cubicBezTo>
                  <a:pt x="80" y="51"/>
                  <a:pt x="80" y="51"/>
                  <a:pt x="80" y="51"/>
                </a:cubicBezTo>
                <a:cubicBezTo>
                  <a:pt x="84" y="55"/>
                  <a:pt x="84" y="61"/>
                  <a:pt x="80" y="65"/>
                </a:cubicBezTo>
                <a:cubicBezTo>
                  <a:pt x="65" y="80"/>
                  <a:pt x="65" y="80"/>
                  <a:pt x="65" y="80"/>
                </a:cubicBezTo>
                <a:cubicBezTo>
                  <a:pt x="63" y="81"/>
                  <a:pt x="61" y="82"/>
                  <a:pt x="58" y="82"/>
                </a:cubicBezTo>
                <a:close/>
                <a:moveTo>
                  <a:pt x="26" y="7"/>
                </a:moveTo>
                <a:cubicBezTo>
                  <a:pt x="25" y="7"/>
                  <a:pt x="25" y="8"/>
                  <a:pt x="24" y="8"/>
                </a:cubicBezTo>
                <a:cubicBezTo>
                  <a:pt x="8" y="25"/>
                  <a:pt x="8" y="25"/>
                  <a:pt x="8" y="25"/>
                </a:cubicBezTo>
                <a:cubicBezTo>
                  <a:pt x="8" y="25"/>
                  <a:pt x="7" y="25"/>
                  <a:pt x="7" y="26"/>
                </a:cubicBezTo>
                <a:cubicBezTo>
                  <a:pt x="7" y="26"/>
                  <a:pt x="8" y="27"/>
                  <a:pt x="8" y="27"/>
                </a:cubicBezTo>
                <a:cubicBezTo>
                  <a:pt x="56" y="75"/>
                  <a:pt x="56" y="75"/>
                  <a:pt x="56" y="75"/>
                </a:cubicBezTo>
                <a:cubicBezTo>
                  <a:pt x="57" y="76"/>
                  <a:pt x="59" y="76"/>
                  <a:pt x="60" y="75"/>
                </a:cubicBezTo>
                <a:cubicBezTo>
                  <a:pt x="60" y="75"/>
                  <a:pt x="60" y="75"/>
                  <a:pt x="60" y="75"/>
                </a:cubicBezTo>
                <a:cubicBezTo>
                  <a:pt x="75" y="60"/>
                  <a:pt x="75" y="60"/>
                  <a:pt x="75" y="60"/>
                </a:cubicBezTo>
                <a:cubicBezTo>
                  <a:pt x="76" y="59"/>
                  <a:pt x="76" y="57"/>
                  <a:pt x="75" y="56"/>
                </a:cubicBezTo>
                <a:cubicBezTo>
                  <a:pt x="28" y="8"/>
                  <a:pt x="28" y="8"/>
                  <a:pt x="28" y="8"/>
                </a:cubicBezTo>
                <a:cubicBezTo>
                  <a:pt x="27" y="8"/>
                  <a:pt x="27" y="7"/>
                  <a:pt x="26" y="7"/>
                </a:cubicBez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2" name="Freeform 65">
            <a:extLst>
              <a:ext uri="{FF2B5EF4-FFF2-40B4-BE49-F238E27FC236}">
                <a16:creationId xmlns:a16="http://schemas.microsoft.com/office/drawing/2014/main" id="{00000000-0008-0000-0100-000066000000}"/>
              </a:ext>
            </a:extLst>
          </xdr:cNvPr>
          <xdr:cNvSpPr>
            <a:spLocks/>
          </xdr:cNvSpPr>
        </xdr:nvSpPr>
        <xdr:spPr bwMode="auto">
          <a:xfrm>
            <a:off x="6610351" y="4843464"/>
            <a:ext cx="50800" cy="50800"/>
          </a:xfrm>
          <a:custGeom>
            <a:avLst/>
            <a:gdLst>
              <a:gd name="T0" fmla="*/ 22 w 32"/>
              <a:gd name="T1" fmla="*/ 32 h 32"/>
              <a:gd name="T2" fmla="*/ 0 w 32"/>
              <a:gd name="T3" fmla="*/ 11 h 32"/>
              <a:gd name="T4" fmla="*/ 11 w 32"/>
              <a:gd name="T5" fmla="*/ 0 h 32"/>
              <a:gd name="T6" fmla="*/ 32 w 32"/>
              <a:gd name="T7" fmla="*/ 22 h 32"/>
              <a:gd name="T8" fmla="*/ 22 w 32"/>
              <a:gd name="T9" fmla="*/ 32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2" h="32">
                <a:moveTo>
                  <a:pt x="22" y="32"/>
                </a:moveTo>
                <a:lnTo>
                  <a:pt x="0" y="11"/>
                </a:lnTo>
                <a:lnTo>
                  <a:pt x="11" y="0"/>
                </a:lnTo>
                <a:lnTo>
                  <a:pt x="32" y="22"/>
                </a:lnTo>
                <a:lnTo>
                  <a:pt x="22" y="32"/>
                </a:ln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3" name="Freeform 66">
            <a:extLst>
              <a:ext uri="{FF2B5EF4-FFF2-40B4-BE49-F238E27FC236}">
                <a16:creationId xmlns:a16="http://schemas.microsoft.com/office/drawing/2014/main" id="{00000000-0008-0000-0100-000067000000}"/>
              </a:ext>
            </a:extLst>
          </xdr:cNvPr>
          <xdr:cNvSpPr>
            <a:spLocks noEditPoints="1"/>
          </xdr:cNvSpPr>
        </xdr:nvSpPr>
        <xdr:spPr bwMode="auto">
          <a:xfrm>
            <a:off x="7134226" y="4379914"/>
            <a:ext cx="228600" cy="144463"/>
          </a:xfrm>
          <a:custGeom>
            <a:avLst/>
            <a:gdLst>
              <a:gd name="T0" fmla="*/ 23 w 54"/>
              <a:gd name="T1" fmla="*/ 34 h 34"/>
              <a:gd name="T2" fmla="*/ 0 w 54"/>
              <a:gd name="T3" fmla="*/ 34 h 34"/>
              <a:gd name="T4" fmla="*/ 0 w 54"/>
              <a:gd name="T5" fmla="*/ 31 h 34"/>
              <a:gd name="T6" fmla="*/ 31 w 54"/>
              <a:gd name="T7" fmla="*/ 0 h 34"/>
              <a:gd name="T8" fmla="*/ 54 w 54"/>
              <a:gd name="T9" fmla="*/ 0 h 34"/>
              <a:gd name="T10" fmla="*/ 54 w 54"/>
              <a:gd name="T11" fmla="*/ 3 h 34"/>
              <a:gd name="T12" fmla="*/ 23 w 54"/>
              <a:gd name="T13" fmla="*/ 34 h 34"/>
              <a:gd name="T14" fmla="*/ 6 w 54"/>
              <a:gd name="T15" fmla="*/ 28 h 34"/>
              <a:gd name="T16" fmla="*/ 23 w 54"/>
              <a:gd name="T17" fmla="*/ 28 h 34"/>
              <a:gd name="T18" fmla="*/ 48 w 54"/>
              <a:gd name="T19" fmla="*/ 6 h 34"/>
              <a:gd name="T20" fmla="*/ 31 w 54"/>
              <a:gd name="T21" fmla="*/ 6 h 34"/>
              <a:gd name="T22" fmla="*/ 6 w 54"/>
              <a:gd name="T23" fmla="*/ 28 h 3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</a:cxnLst>
            <a:rect l="0" t="0" r="r" b="b"/>
            <a:pathLst>
              <a:path w="54" h="34">
                <a:moveTo>
                  <a:pt x="23" y="34"/>
                </a:moveTo>
                <a:cubicBezTo>
                  <a:pt x="0" y="34"/>
                  <a:pt x="0" y="34"/>
                  <a:pt x="0" y="34"/>
                </a:cubicBezTo>
                <a:cubicBezTo>
                  <a:pt x="0" y="31"/>
                  <a:pt x="0" y="31"/>
                  <a:pt x="0" y="31"/>
                </a:cubicBezTo>
                <a:cubicBezTo>
                  <a:pt x="0" y="14"/>
                  <a:pt x="14" y="0"/>
                  <a:pt x="31" y="0"/>
                </a:cubicBezTo>
                <a:cubicBezTo>
                  <a:pt x="54" y="0"/>
                  <a:pt x="54" y="0"/>
                  <a:pt x="54" y="0"/>
                </a:cubicBezTo>
                <a:cubicBezTo>
                  <a:pt x="54" y="3"/>
                  <a:pt x="54" y="3"/>
                  <a:pt x="54" y="3"/>
                </a:cubicBezTo>
                <a:cubicBezTo>
                  <a:pt x="54" y="20"/>
                  <a:pt x="40" y="34"/>
                  <a:pt x="23" y="34"/>
                </a:cubicBezTo>
                <a:close/>
                <a:moveTo>
                  <a:pt x="6" y="28"/>
                </a:moveTo>
                <a:cubicBezTo>
                  <a:pt x="23" y="28"/>
                  <a:pt x="23" y="28"/>
                  <a:pt x="23" y="28"/>
                </a:cubicBezTo>
                <a:cubicBezTo>
                  <a:pt x="36" y="28"/>
                  <a:pt x="46" y="18"/>
                  <a:pt x="48" y="6"/>
                </a:cubicBezTo>
                <a:cubicBezTo>
                  <a:pt x="31" y="6"/>
                  <a:pt x="31" y="6"/>
                  <a:pt x="31" y="6"/>
                </a:cubicBezTo>
                <a:cubicBezTo>
                  <a:pt x="18" y="6"/>
                  <a:pt x="8" y="16"/>
                  <a:pt x="6" y="28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4" name="Freeform 67">
            <a:extLst>
              <a:ext uri="{FF2B5EF4-FFF2-40B4-BE49-F238E27FC236}">
                <a16:creationId xmlns:a16="http://schemas.microsoft.com/office/drawing/2014/main" id="{00000000-0008-0000-0100-000068000000}"/>
              </a:ext>
            </a:extLst>
          </xdr:cNvPr>
          <xdr:cNvSpPr>
            <a:spLocks noEditPoints="1"/>
          </xdr:cNvSpPr>
        </xdr:nvSpPr>
        <xdr:spPr bwMode="auto">
          <a:xfrm>
            <a:off x="6878639" y="4430714"/>
            <a:ext cx="161925" cy="111125"/>
          </a:xfrm>
          <a:custGeom>
            <a:avLst/>
            <a:gdLst>
              <a:gd name="T0" fmla="*/ 38 w 38"/>
              <a:gd name="T1" fmla="*/ 26 h 26"/>
              <a:gd name="T2" fmla="*/ 23 w 38"/>
              <a:gd name="T3" fmla="*/ 26 h 26"/>
              <a:gd name="T4" fmla="*/ 0 w 38"/>
              <a:gd name="T5" fmla="*/ 3 h 26"/>
              <a:gd name="T6" fmla="*/ 0 w 38"/>
              <a:gd name="T7" fmla="*/ 0 h 26"/>
              <a:gd name="T8" fmla="*/ 15 w 38"/>
              <a:gd name="T9" fmla="*/ 0 h 26"/>
              <a:gd name="T10" fmla="*/ 38 w 38"/>
              <a:gd name="T11" fmla="*/ 23 h 26"/>
              <a:gd name="T12" fmla="*/ 38 w 38"/>
              <a:gd name="T13" fmla="*/ 26 h 26"/>
              <a:gd name="T14" fmla="*/ 7 w 38"/>
              <a:gd name="T15" fmla="*/ 6 h 26"/>
              <a:gd name="T16" fmla="*/ 23 w 38"/>
              <a:gd name="T17" fmla="*/ 20 h 26"/>
              <a:gd name="T18" fmla="*/ 32 w 38"/>
              <a:gd name="T19" fmla="*/ 20 h 26"/>
              <a:gd name="T20" fmla="*/ 15 w 38"/>
              <a:gd name="T21" fmla="*/ 6 h 26"/>
              <a:gd name="T22" fmla="*/ 7 w 38"/>
              <a:gd name="T23" fmla="*/ 6 h 2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</a:cxnLst>
            <a:rect l="0" t="0" r="r" b="b"/>
            <a:pathLst>
              <a:path w="38" h="26">
                <a:moveTo>
                  <a:pt x="38" y="26"/>
                </a:moveTo>
                <a:cubicBezTo>
                  <a:pt x="23" y="26"/>
                  <a:pt x="23" y="26"/>
                  <a:pt x="23" y="26"/>
                </a:cubicBezTo>
                <a:cubicBezTo>
                  <a:pt x="10" y="26"/>
                  <a:pt x="0" y="16"/>
                  <a:pt x="0" y="3"/>
                </a:cubicBezTo>
                <a:cubicBezTo>
                  <a:pt x="0" y="0"/>
                  <a:pt x="0" y="0"/>
                  <a:pt x="0" y="0"/>
                </a:cubicBezTo>
                <a:cubicBezTo>
                  <a:pt x="15" y="0"/>
                  <a:pt x="15" y="0"/>
                  <a:pt x="15" y="0"/>
                </a:cubicBezTo>
                <a:cubicBezTo>
                  <a:pt x="28" y="0"/>
                  <a:pt x="38" y="10"/>
                  <a:pt x="38" y="23"/>
                </a:cubicBezTo>
                <a:lnTo>
                  <a:pt x="38" y="26"/>
                </a:lnTo>
                <a:close/>
                <a:moveTo>
                  <a:pt x="7" y="6"/>
                </a:moveTo>
                <a:cubicBezTo>
                  <a:pt x="8" y="14"/>
                  <a:pt x="15" y="20"/>
                  <a:pt x="23" y="20"/>
                </a:cubicBezTo>
                <a:cubicBezTo>
                  <a:pt x="32" y="20"/>
                  <a:pt x="32" y="20"/>
                  <a:pt x="32" y="20"/>
                </a:cubicBezTo>
                <a:cubicBezTo>
                  <a:pt x="30" y="12"/>
                  <a:pt x="23" y="6"/>
                  <a:pt x="15" y="6"/>
                </a:cubicBezTo>
                <a:lnTo>
                  <a:pt x="7" y="6"/>
                </a:ln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5" name="Freeform 37">
            <a:extLst>
              <a:ext uri="{FF2B5EF4-FFF2-40B4-BE49-F238E27FC236}">
                <a16:creationId xmlns:a16="http://schemas.microsoft.com/office/drawing/2014/main" id="{00000000-0008-0000-0100-000069000000}"/>
              </a:ext>
            </a:extLst>
          </xdr:cNvPr>
          <xdr:cNvSpPr>
            <a:spLocks/>
          </xdr:cNvSpPr>
        </xdr:nvSpPr>
        <xdr:spPr bwMode="auto">
          <a:xfrm>
            <a:off x="6927075" y="4165749"/>
            <a:ext cx="109550" cy="135897"/>
          </a:xfrm>
          <a:custGeom>
            <a:avLst/>
            <a:gdLst>
              <a:gd name="T0" fmla="*/ 27 w 40"/>
              <a:gd name="T1" fmla="*/ 50 h 50"/>
              <a:gd name="T2" fmla="*/ 24 w 40"/>
              <a:gd name="T3" fmla="*/ 50 h 50"/>
              <a:gd name="T4" fmla="*/ 8 w 40"/>
              <a:gd name="T5" fmla="*/ 34 h 50"/>
              <a:gd name="T6" fmla="*/ 3 w 40"/>
              <a:gd name="T7" fmla="*/ 34 h 50"/>
              <a:gd name="T8" fmla="*/ 0 w 40"/>
              <a:gd name="T9" fmla="*/ 31 h 50"/>
              <a:gd name="T10" fmla="*/ 3 w 40"/>
              <a:gd name="T11" fmla="*/ 27 h 50"/>
              <a:gd name="T12" fmla="*/ 8 w 40"/>
              <a:gd name="T13" fmla="*/ 27 h 50"/>
              <a:gd name="T14" fmla="*/ 8 w 40"/>
              <a:gd name="T15" fmla="*/ 21 h 50"/>
              <a:gd name="T16" fmla="*/ 3 w 40"/>
              <a:gd name="T17" fmla="*/ 21 h 50"/>
              <a:gd name="T18" fmla="*/ 0 w 40"/>
              <a:gd name="T19" fmla="*/ 18 h 50"/>
              <a:gd name="T20" fmla="*/ 3 w 40"/>
              <a:gd name="T21" fmla="*/ 15 h 50"/>
              <a:gd name="T22" fmla="*/ 8 w 40"/>
              <a:gd name="T23" fmla="*/ 15 h 50"/>
              <a:gd name="T24" fmla="*/ 24 w 40"/>
              <a:gd name="T25" fmla="*/ 0 h 50"/>
              <a:gd name="T26" fmla="*/ 27 w 40"/>
              <a:gd name="T27" fmla="*/ 0 h 50"/>
              <a:gd name="T28" fmla="*/ 38 w 40"/>
              <a:gd name="T29" fmla="*/ 4 h 50"/>
              <a:gd name="T30" fmla="*/ 39 w 40"/>
              <a:gd name="T31" fmla="*/ 8 h 50"/>
              <a:gd name="T32" fmla="*/ 34 w 40"/>
              <a:gd name="T33" fmla="*/ 9 h 50"/>
              <a:gd name="T34" fmla="*/ 27 w 40"/>
              <a:gd name="T35" fmla="*/ 6 h 50"/>
              <a:gd name="T36" fmla="*/ 24 w 40"/>
              <a:gd name="T37" fmla="*/ 6 h 50"/>
              <a:gd name="T38" fmla="*/ 14 w 40"/>
              <a:gd name="T39" fmla="*/ 15 h 50"/>
              <a:gd name="T40" fmla="*/ 22 w 40"/>
              <a:gd name="T41" fmla="*/ 15 h 50"/>
              <a:gd name="T42" fmla="*/ 25 w 40"/>
              <a:gd name="T43" fmla="*/ 18 h 50"/>
              <a:gd name="T44" fmla="*/ 22 w 40"/>
              <a:gd name="T45" fmla="*/ 21 h 50"/>
              <a:gd name="T46" fmla="*/ 14 w 40"/>
              <a:gd name="T47" fmla="*/ 21 h 50"/>
              <a:gd name="T48" fmla="*/ 14 w 40"/>
              <a:gd name="T49" fmla="*/ 27 h 50"/>
              <a:gd name="T50" fmla="*/ 22 w 40"/>
              <a:gd name="T51" fmla="*/ 27 h 50"/>
              <a:gd name="T52" fmla="*/ 25 w 40"/>
              <a:gd name="T53" fmla="*/ 31 h 50"/>
              <a:gd name="T54" fmla="*/ 22 w 40"/>
              <a:gd name="T55" fmla="*/ 34 h 50"/>
              <a:gd name="T56" fmla="*/ 14 w 40"/>
              <a:gd name="T57" fmla="*/ 34 h 50"/>
              <a:gd name="T58" fmla="*/ 24 w 40"/>
              <a:gd name="T59" fmla="*/ 44 h 50"/>
              <a:gd name="T60" fmla="*/ 27 w 40"/>
              <a:gd name="T61" fmla="*/ 44 h 50"/>
              <a:gd name="T62" fmla="*/ 34 w 40"/>
              <a:gd name="T63" fmla="*/ 41 h 50"/>
              <a:gd name="T64" fmla="*/ 39 w 40"/>
              <a:gd name="T65" fmla="*/ 42 h 50"/>
              <a:gd name="T66" fmla="*/ 38 w 40"/>
              <a:gd name="T67" fmla="*/ 46 h 50"/>
              <a:gd name="T68" fmla="*/ 27 w 40"/>
              <a:gd name="T69" fmla="*/ 50 h 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40" h="50">
                <a:moveTo>
                  <a:pt x="27" y="50"/>
                </a:moveTo>
                <a:cubicBezTo>
                  <a:pt x="24" y="50"/>
                  <a:pt x="24" y="50"/>
                  <a:pt x="24" y="50"/>
                </a:cubicBezTo>
                <a:cubicBezTo>
                  <a:pt x="15" y="50"/>
                  <a:pt x="8" y="43"/>
                  <a:pt x="8" y="34"/>
                </a:cubicBezTo>
                <a:cubicBezTo>
                  <a:pt x="3" y="34"/>
                  <a:pt x="3" y="34"/>
                  <a:pt x="3" y="34"/>
                </a:cubicBezTo>
                <a:cubicBezTo>
                  <a:pt x="2" y="34"/>
                  <a:pt x="0" y="32"/>
                  <a:pt x="0" y="31"/>
                </a:cubicBezTo>
                <a:cubicBezTo>
                  <a:pt x="0" y="29"/>
                  <a:pt x="2" y="27"/>
                  <a:pt x="3" y="27"/>
                </a:cubicBezTo>
                <a:cubicBezTo>
                  <a:pt x="8" y="27"/>
                  <a:pt x="8" y="27"/>
                  <a:pt x="8" y="27"/>
                </a:cubicBezTo>
                <a:cubicBezTo>
                  <a:pt x="8" y="21"/>
                  <a:pt x="8" y="21"/>
                  <a:pt x="8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2" y="21"/>
                  <a:pt x="0" y="20"/>
                  <a:pt x="0" y="18"/>
                </a:cubicBezTo>
                <a:cubicBezTo>
                  <a:pt x="0" y="16"/>
                  <a:pt x="2" y="15"/>
                  <a:pt x="3" y="15"/>
                </a:cubicBezTo>
                <a:cubicBezTo>
                  <a:pt x="8" y="15"/>
                  <a:pt x="8" y="15"/>
                  <a:pt x="8" y="15"/>
                </a:cubicBezTo>
                <a:cubicBezTo>
                  <a:pt x="9" y="6"/>
                  <a:pt x="15" y="0"/>
                  <a:pt x="24" y="0"/>
                </a:cubicBezTo>
                <a:cubicBezTo>
                  <a:pt x="27" y="0"/>
                  <a:pt x="27" y="0"/>
                  <a:pt x="27" y="0"/>
                </a:cubicBezTo>
                <a:cubicBezTo>
                  <a:pt x="31" y="0"/>
                  <a:pt x="35" y="1"/>
                  <a:pt x="38" y="4"/>
                </a:cubicBezTo>
                <a:cubicBezTo>
                  <a:pt x="39" y="5"/>
                  <a:pt x="40" y="7"/>
                  <a:pt x="39" y="8"/>
                </a:cubicBezTo>
                <a:cubicBezTo>
                  <a:pt x="38" y="10"/>
                  <a:pt x="36" y="10"/>
                  <a:pt x="34" y="9"/>
                </a:cubicBezTo>
                <a:cubicBezTo>
                  <a:pt x="32" y="7"/>
                  <a:pt x="29" y="6"/>
                  <a:pt x="27" y="6"/>
                </a:cubicBezTo>
                <a:cubicBezTo>
                  <a:pt x="24" y="6"/>
                  <a:pt x="24" y="6"/>
                  <a:pt x="24" y="6"/>
                </a:cubicBezTo>
                <a:cubicBezTo>
                  <a:pt x="19" y="6"/>
                  <a:pt x="15" y="10"/>
                  <a:pt x="14" y="15"/>
                </a:cubicBezTo>
                <a:cubicBezTo>
                  <a:pt x="22" y="15"/>
                  <a:pt x="22" y="15"/>
                  <a:pt x="22" y="15"/>
                </a:cubicBezTo>
                <a:cubicBezTo>
                  <a:pt x="24" y="15"/>
                  <a:pt x="25" y="16"/>
                  <a:pt x="25" y="18"/>
                </a:cubicBezTo>
                <a:cubicBezTo>
                  <a:pt x="25" y="20"/>
                  <a:pt x="24" y="21"/>
                  <a:pt x="22" y="21"/>
                </a:cubicBezTo>
                <a:cubicBezTo>
                  <a:pt x="14" y="21"/>
                  <a:pt x="14" y="21"/>
                  <a:pt x="14" y="21"/>
                </a:cubicBezTo>
                <a:cubicBezTo>
                  <a:pt x="14" y="27"/>
                  <a:pt x="14" y="27"/>
                  <a:pt x="14" y="27"/>
                </a:cubicBezTo>
                <a:cubicBezTo>
                  <a:pt x="22" y="27"/>
                  <a:pt x="22" y="27"/>
                  <a:pt x="22" y="27"/>
                </a:cubicBezTo>
                <a:cubicBezTo>
                  <a:pt x="24" y="27"/>
                  <a:pt x="25" y="29"/>
                  <a:pt x="25" y="31"/>
                </a:cubicBezTo>
                <a:cubicBezTo>
                  <a:pt x="25" y="32"/>
                  <a:pt x="24" y="34"/>
                  <a:pt x="22" y="34"/>
                </a:cubicBezTo>
                <a:cubicBezTo>
                  <a:pt x="14" y="34"/>
                  <a:pt x="14" y="34"/>
                  <a:pt x="14" y="34"/>
                </a:cubicBezTo>
                <a:cubicBezTo>
                  <a:pt x="14" y="39"/>
                  <a:pt x="18" y="44"/>
                  <a:pt x="24" y="44"/>
                </a:cubicBezTo>
                <a:cubicBezTo>
                  <a:pt x="27" y="44"/>
                  <a:pt x="27" y="44"/>
                  <a:pt x="27" y="44"/>
                </a:cubicBezTo>
                <a:cubicBezTo>
                  <a:pt x="29" y="44"/>
                  <a:pt x="32" y="43"/>
                  <a:pt x="34" y="41"/>
                </a:cubicBezTo>
                <a:cubicBezTo>
                  <a:pt x="36" y="40"/>
                  <a:pt x="38" y="40"/>
                  <a:pt x="39" y="42"/>
                </a:cubicBezTo>
                <a:cubicBezTo>
                  <a:pt x="40" y="43"/>
                  <a:pt x="39" y="45"/>
                  <a:pt x="38" y="46"/>
                </a:cubicBezTo>
                <a:cubicBezTo>
                  <a:pt x="35" y="49"/>
                  <a:pt x="31" y="50"/>
                  <a:pt x="27" y="50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</xdr:grpSp>
    <xdr:clientData/>
  </xdr:twoCellAnchor>
  <xdr:twoCellAnchor>
    <xdr:from>
      <xdr:col>4</xdr:col>
      <xdr:colOff>371475</xdr:colOff>
      <xdr:row>59</xdr:row>
      <xdr:rowOff>129146</xdr:rowOff>
    </xdr:from>
    <xdr:to>
      <xdr:col>5</xdr:col>
      <xdr:colOff>333374</xdr:colOff>
      <xdr:row>60</xdr:row>
      <xdr:rowOff>164224</xdr:rowOff>
    </xdr:to>
    <xdr:sp macro="" textlink="">
      <xdr:nvSpPr>
        <xdr:cNvPr id="115" name="Rectangle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/>
      </xdr:nvSpPr>
      <xdr:spPr>
        <a:xfrm>
          <a:off x="2197647" y="12255456"/>
          <a:ext cx="539968" cy="22557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4</xdr:col>
      <xdr:colOff>476252</xdr:colOff>
      <xdr:row>59</xdr:row>
      <xdr:rowOff>57150</xdr:rowOff>
    </xdr:from>
    <xdr:to>
      <xdr:col>5</xdr:col>
      <xdr:colOff>235273</xdr:colOff>
      <xdr:row>61</xdr:row>
      <xdr:rowOff>1904</xdr:rowOff>
    </xdr:to>
    <xdr:grpSp>
      <xdr:nvGrpSpPr>
        <xdr:cNvPr id="106" name="Graphique 83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GrpSpPr/>
      </xdr:nvGrpSpPr>
      <xdr:grpSpPr>
        <a:xfrm>
          <a:off x="2305052" y="12163425"/>
          <a:ext cx="340046" cy="325754"/>
          <a:chOff x="2893861" y="3764121"/>
          <a:chExt cx="453394" cy="434339"/>
        </a:xfrm>
        <a:solidFill>
          <a:srgbClr val="E50051"/>
        </a:solidFill>
      </xdr:grpSpPr>
      <xdr:sp macro="" textlink="">
        <xdr:nvSpPr>
          <xdr:cNvPr id="107" name="Forme libre : forme 106">
            <a:extLst>
              <a:ext uri="{FF2B5EF4-FFF2-40B4-BE49-F238E27FC236}">
                <a16:creationId xmlns:a16="http://schemas.microsoft.com/office/drawing/2014/main" id="{00000000-0008-0000-0100-00006B000000}"/>
              </a:ext>
            </a:extLst>
          </xdr:cNvPr>
          <xdr:cNvSpPr/>
        </xdr:nvSpPr>
        <xdr:spPr>
          <a:xfrm rot="10800000" flipV="1">
            <a:off x="2893861" y="3983196"/>
            <a:ext cx="305737" cy="100964"/>
          </a:xfrm>
          <a:custGeom>
            <a:avLst/>
            <a:gdLst>
              <a:gd name="connsiteX0" fmla="*/ 305737 w 305737"/>
              <a:gd name="connsiteY0" fmla="*/ 93345 h 100964"/>
              <a:gd name="connsiteX1" fmla="*/ 138968 w 305737"/>
              <a:gd name="connsiteY1" fmla="*/ 0 h 100964"/>
              <a:gd name="connsiteX2" fmla="*/ 2913 w 305737"/>
              <a:gd name="connsiteY2" fmla="*/ 38932 h 100964"/>
              <a:gd name="connsiteX3" fmla="*/ 1628 w 305737"/>
              <a:gd name="connsiteY3" fmla="*/ 49631 h 100964"/>
              <a:gd name="connsiteX4" fmla="*/ 12327 w 305737"/>
              <a:gd name="connsiteY4" fmla="*/ 50916 h 100964"/>
              <a:gd name="connsiteX5" fmla="*/ 138968 w 305737"/>
              <a:gd name="connsiteY5" fmla="*/ 15240 h 100964"/>
              <a:gd name="connsiteX6" fmla="*/ 290497 w 305737"/>
              <a:gd name="connsiteY6" fmla="*/ 93345 h 100964"/>
              <a:gd name="connsiteX7" fmla="*/ 298117 w 305737"/>
              <a:gd name="connsiteY7" fmla="*/ 100965 h 100964"/>
              <a:gd name="connsiteX8" fmla="*/ 305737 w 305737"/>
              <a:gd name="connsiteY8" fmla="*/ 93345 h 10096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305737" h="100964">
                <a:moveTo>
                  <a:pt x="305737" y="93345"/>
                </a:moveTo>
                <a:cubicBezTo>
                  <a:pt x="305737" y="40518"/>
                  <a:pt x="230515" y="0"/>
                  <a:pt x="138968" y="0"/>
                </a:cubicBezTo>
                <a:cubicBezTo>
                  <a:pt x="84231" y="0"/>
                  <a:pt x="33871" y="14613"/>
                  <a:pt x="2913" y="38932"/>
                </a:cubicBezTo>
                <a:cubicBezTo>
                  <a:pt x="-396" y="41532"/>
                  <a:pt x="-972" y="46322"/>
                  <a:pt x="1628" y="49631"/>
                </a:cubicBezTo>
                <a:cubicBezTo>
                  <a:pt x="4227" y="52941"/>
                  <a:pt x="9017" y="53516"/>
                  <a:pt x="12327" y="50916"/>
                </a:cubicBezTo>
                <a:cubicBezTo>
                  <a:pt x="40359" y="28896"/>
                  <a:pt x="87421" y="15240"/>
                  <a:pt x="138968" y="15240"/>
                </a:cubicBezTo>
                <a:cubicBezTo>
                  <a:pt x="223214" y="15240"/>
                  <a:pt x="290497" y="51482"/>
                  <a:pt x="290497" y="93345"/>
                </a:cubicBezTo>
                <a:cubicBezTo>
                  <a:pt x="290497" y="97553"/>
                  <a:pt x="293909" y="100965"/>
                  <a:pt x="298117" y="100965"/>
                </a:cubicBezTo>
                <a:cubicBezTo>
                  <a:pt x="302326" y="100965"/>
                  <a:pt x="305737" y="97553"/>
                  <a:pt x="305737" y="93345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08" name="Forme libre : forme 107">
            <a:extLst>
              <a:ext uri="{FF2B5EF4-FFF2-40B4-BE49-F238E27FC236}">
                <a16:creationId xmlns:a16="http://schemas.microsoft.com/office/drawing/2014/main" id="{00000000-0008-0000-0100-00006C000000}"/>
              </a:ext>
            </a:extLst>
          </xdr:cNvPr>
          <xdr:cNvSpPr/>
        </xdr:nvSpPr>
        <xdr:spPr>
          <a:xfrm rot="10800000" flipV="1">
            <a:off x="2979590" y="3764121"/>
            <a:ext cx="177164" cy="177164"/>
          </a:xfrm>
          <a:custGeom>
            <a:avLst/>
            <a:gdLst>
              <a:gd name="connsiteX0" fmla="*/ 88582 w 177164"/>
              <a:gd name="connsiteY0" fmla="*/ 0 h 177164"/>
              <a:gd name="connsiteX1" fmla="*/ 177165 w 177164"/>
              <a:gd name="connsiteY1" fmla="*/ 88582 h 177164"/>
              <a:gd name="connsiteX2" fmla="*/ 88582 w 177164"/>
              <a:gd name="connsiteY2" fmla="*/ 177165 h 177164"/>
              <a:gd name="connsiteX3" fmla="*/ 0 w 177164"/>
              <a:gd name="connsiteY3" fmla="*/ 88582 h 177164"/>
              <a:gd name="connsiteX4" fmla="*/ 88582 w 177164"/>
              <a:gd name="connsiteY4" fmla="*/ 0 h 177164"/>
              <a:gd name="connsiteX5" fmla="*/ 88582 w 177164"/>
              <a:gd name="connsiteY5" fmla="*/ 15240 h 177164"/>
              <a:gd name="connsiteX6" fmla="*/ 15240 w 177164"/>
              <a:gd name="connsiteY6" fmla="*/ 88582 h 177164"/>
              <a:gd name="connsiteX7" fmla="*/ 88582 w 177164"/>
              <a:gd name="connsiteY7" fmla="*/ 161925 h 177164"/>
              <a:gd name="connsiteX8" fmla="*/ 161925 w 177164"/>
              <a:gd name="connsiteY8" fmla="*/ 88582 h 177164"/>
              <a:gd name="connsiteX9" fmla="*/ 88582 w 177164"/>
              <a:gd name="connsiteY9" fmla="*/ 15240 h 17716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77164" h="177164">
                <a:moveTo>
                  <a:pt x="88582" y="0"/>
                </a:moveTo>
                <a:cubicBezTo>
                  <a:pt x="137505" y="0"/>
                  <a:pt x="177165" y="39660"/>
                  <a:pt x="177165" y="88582"/>
                </a:cubicBezTo>
                <a:cubicBezTo>
                  <a:pt x="177165" y="137505"/>
                  <a:pt x="137505" y="177165"/>
                  <a:pt x="88582" y="177165"/>
                </a:cubicBezTo>
                <a:cubicBezTo>
                  <a:pt x="39660" y="177165"/>
                  <a:pt x="0" y="137505"/>
                  <a:pt x="0" y="88582"/>
                </a:cubicBezTo>
                <a:cubicBezTo>
                  <a:pt x="0" y="39660"/>
                  <a:pt x="39660" y="0"/>
                  <a:pt x="88582" y="0"/>
                </a:cubicBezTo>
                <a:close/>
                <a:moveTo>
                  <a:pt x="88582" y="15240"/>
                </a:moveTo>
                <a:cubicBezTo>
                  <a:pt x="48076" y="15240"/>
                  <a:pt x="15240" y="48076"/>
                  <a:pt x="15240" y="88582"/>
                </a:cubicBezTo>
                <a:cubicBezTo>
                  <a:pt x="15240" y="129089"/>
                  <a:pt x="48076" y="161925"/>
                  <a:pt x="88582" y="161925"/>
                </a:cubicBezTo>
                <a:cubicBezTo>
                  <a:pt x="129089" y="161925"/>
                  <a:pt x="161925" y="129089"/>
                  <a:pt x="161925" y="88582"/>
                </a:cubicBezTo>
                <a:cubicBezTo>
                  <a:pt x="161925" y="48076"/>
                  <a:pt x="129089" y="15240"/>
                  <a:pt x="88582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09" name="Forme libre : forme 108">
            <a:extLst>
              <a:ext uri="{FF2B5EF4-FFF2-40B4-BE49-F238E27FC236}">
                <a16:creationId xmlns:a16="http://schemas.microsoft.com/office/drawing/2014/main" id="{00000000-0008-0000-0100-00006D000000}"/>
              </a:ext>
            </a:extLst>
          </xdr:cNvPr>
          <xdr:cNvSpPr/>
        </xdr:nvSpPr>
        <xdr:spPr>
          <a:xfrm>
            <a:off x="3151040" y="4002246"/>
            <a:ext cx="196215" cy="196214"/>
          </a:xfrm>
          <a:custGeom>
            <a:avLst/>
            <a:gdLst>
              <a:gd name="connsiteX0" fmla="*/ 98107 w 196215"/>
              <a:gd name="connsiteY0" fmla="*/ 0 h 196214"/>
              <a:gd name="connsiteX1" fmla="*/ 196215 w 196215"/>
              <a:gd name="connsiteY1" fmla="*/ 98107 h 196214"/>
              <a:gd name="connsiteX2" fmla="*/ 98107 w 196215"/>
              <a:gd name="connsiteY2" fmla="*/ 196215 h 196214"/>
              <a:gd name="connsiteX3" fmla="*/ 0 w 196215"/>
              <a:gd name="connsiteY3" fmla="*/ 98107 h 196214"/>
              <a:gd name="connsiteX4" fmla="*/ 98107 w 196215"/>
              <a:gd name="connsiteY4" fmla="*/ 0 h 196214"/>
              <a:gd name="connsiteX5" fmla="*/ 98107 w 196215"/>
              <a:gd name="connsiteY5" fmla="*/ 15240 h 196214"/>
              <a:gd name="connsiteX6" fmla="*/ 15240 w 196215"/>
              <a:gd name="connsiteY6" fmla="*/ 98107 h 196214"/>
              <a:gd name="connsiteX7" fmla="*/ 98107 w 196215"/>
              <a:gd name="connsiteY7" fmla="*/ 180975 h 196214"/>
              <a:gd name="connsiteX8" fmla="*/ 180975 w 196215"/>
              <a:gd name="connsiteY8" fmla="*/ 98107 h 196214"/>
              <a:gd name="connsiteX9" fmla="*/ 98107 w 196215"/>
              <a:gd name="connsiteY9" fmla="*/ 15240 h 1962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96215" h="196214">
                <a:moveTo>
                  <a:pt x="98107" y="0"/>
                </a:moveTo>
                <a:cubicBezTo>
                  <a:pt x="152290" y="0"/>
                  <a:pt x="196215" y="43925"/>
                  <a:pt x="196215" y="98107"/>
                </a:cubicBezTo>
                <a:cubicBezTo>
                  <a:pt x="196215" y="152290"/>
                  <a:pt x="152290" y="196215"/>
                  <a:pt x="98107" y="196215"/>
                </a:cubicBezTo>
                <a:cubicBezTo>
                  <a:pt x="43925" y="196215"/>
                  <a:pt x="0" y="152290"/>
                  <a:pt x="0" y="98107"/>
                </a:cubicBezTo>
                <a:cubicBezTo>
                  <a:pt x="0" y="43925"/>
                  <a:pt x="43925" y="0"/>
                  <a:pt x="98107" y="0"/>
                </a:cubicBezTo>
                <a:close/>
                <a:moveTo>
                  <a:pt x="98107" y="15240"/>
                </a:moveTo>
                <a:cubicBezTo>
                  <a:pt x="52341" y="15240"/>
                  <a:pt x="15240" y="52341"/>
                  <a:pt x="15240" y="98107"/>
                </a:cubicBezTo>
                <a:cubicBezTo>
                  <a:pt x="15240" y="143874"/>
                  <a:pt x="52341" y="180975"/>
                  <a:pt x="98107" y="180975"/>
                </a:cubicBezTo>
                <a:cubicBezTo>
                  <a:pt x="143874" y="180975"/>
                  <a:pt x="180975" y="143874"/>
                  <a:pt x="180975" y="98107"/>
                </a:cubicBezTo>
                <a:cubicBezTo>
                  <a:pt x="180975" y="52341"/>
                  <a:pt x="143874" y="15240"/>
                  <a:pt x="98107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10" name="Forme libre : forme 109">
            <a:extLst>
              <a:ext uri="{FF2B5EF4-FFF2-40B4-BE49-F238E27FC236}">
                <a16:creationId xmlns:a16="http://schemas.microsoft.com/office/drawing/2014/main" id="{00000000-0008-0000-0100-00006E000000}"/>
              </a:ext>
            </a:extLst>
          </xdr:cNvPr>
          <xdr:cNvSpPr/>
        </xdr:nvSpPr>
        <xdr:spPr>
          <a:xfrm>
            <a:off x="3208190" y="4092733"/>
            <a:ext cx="81914" cy="15239"/>
          </a:xfrm>
          <a:custGeom>
            <a:avLst/>
            <a:gdLst>
              <a:gd name="connsiteX0" fmla="*/ 7620 w 81914"/>
              <a:gd name="connsiteY0" fmla="*/ 15240 h 15239"/>
              <a:gd name="connsiteX1" fmla="*/ 74295 w 81914"/>
              <a:gd name="connsiteY1" fmla="*/ 15240 h 15239"/>
              <a:gd name="connsiteX2" fmla="*/ 81915 w 81914"/>
              <a:gd name="connsiteY2" fmla="*/ 7620 h 15239"/>
              <a:gd name="connsiteX3" fmla="*/ 74295 w 81914"/>
              <a:gd name="connsiteY3" fmla="*/ 0 h 15239"/>
              <a:gd name="connsiteX4" fmla="*/ 7620 w 81914"/>
              <a:gd name="connsiteY4" fmla="*/ 0 h 15239"/>
              <a:gd name="connsiteX5" fmla="*/ 0 w 81914"/>
              <a:gd name="connsiteY5" fmla="*/ 7620 h 15239"/>
              <a:gd name="connsiteX6" fmla="*/ 7620 w 81914"/>
              <a:gd name="connsiteY6" fmla="*/ 15240 h 152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1914" h="15239">
                <a:moveTo>
                  <a:pt x="7620" y="15240"/>
                </a:moveTo>
                <a:lnTo>
                  <a:pt x="74295" y="15240"/>
                </a:lnTo>
                <a:cubicBezTo>
                  <a:pt x="78503" y="15240"/>
                  <a:pt x="81915" y="11828"/>
                  <a:pt x="81915" y="7620"/>
                </a:cubicBezTo>
                <a:cubicBezTo>
                  <a:pt x="81915" y="3412"/>
                  <a:pt x="78503" y="0"/>
                  <a:pt x="74295" y="0"/>
                </a:cubicBezTo>
                <a:lnTo>
                  <a:pt x="7620" y="0"/>
                </a:lnTo>
                <a:cubicBezTo>
                  <a:pt x="3412" y="0"/>
                  <a:pt x="0" y="3412"/>
                  <a:pt x="0" y="7620"/>
                </a:cubicBezTo>
                <a:cubicBezTo>
                  <a:pt x="0" y="11828"/>
                  <a:pt x="3412" y="15240"/>
                  <a:pt x="7620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11" name="Forme libre : forme 110">
            <a:extLst>
              <a:ext uri="{FF2B5EF4-FFF2-40B4-BE49-F238E27FC236}">
                <a16:creationId xmlns:a16="http://schemas.microsoft.com/office/drawing/2014/main" id="{00000000-0008-0000-0100-00006F000000}"/>
              </a:ext>
            </a:extLst>
          </xdr:cNvPr>
          <xdr:cNvSpPr/>
        </xdr:nvSpPr>
        <xdr:spPr>
          <a:xfrm rot="-5400000">
            <a:off x="3208190" y="4092733"/>
            <a:ext cx="81914" cy="15239"/>
          </a:xfrm>
          <a:custGeom>
            <a:avLst/>
            <a:gdLst>
              <a:gd name="connsiteX0" fmla="*/ 7620 w 81914"/>
              <a:gd name="connsiteY0" fmla="*/ 15240 h 15239"/>
              <a:gd name="connsiteX1" fmla="*/ 74295 w 81914"/>
              <a:gd name="connsiteY1" fmla="*/ 15240 h 15239"/>
              <a:gd name="connsiteX2" fmla="*/ 81915 w 81914"/>
              <a:gd name="connsiteY2" fmla="*/ 7620 h 15239"/>
              <a:gd name="connsiteX3" fmla="*/ 74295 w 81914"/>
              <a:gd name="connsiteY3" fmla="*/ 0 h 15239"/>
              <a:gd name="connsiteX4" fmla="*/ 7620 w 81914"/>
              <a:gd name="connsiteY4" fmla="*/ 0 h 15239"/>
              <a:gd name="connsiteX5" fmla="*/ 0 w 81914"/>
              <a:gd name="connsiteY5" fmla="*/ 7620 h 15239"/>
              <a:gd name="connsiteX6" fmla="*/ 7620 w 81914"/>
              <a:gd name="connsiteY6" fmla="*/ 15240 h 152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1914" h="15239">
                <a:moveTo>
                  <a:pt x="7620" y="15240"/>
                </a:moveTo>
                <a:lnTo>
                  <a:pt x="74295" y="15240"/>
                </a:lnTo>
                <a:cubicBezTo>
                  <a:pt x="78503" y="15240"/>
                  <a:pt x="81915" y="11828"/>
                  <a:pt x="81915" y="7620"/>
                </a:cubicBezTo>
                <a:cubicBezTo>
                  <a:pt x="81915" y="3412"/>
                  <a:pt x="78503" y="0"/>
                  <a:pt x="74295" y="0"/>
                </a:cubicBezTo>
                <a:lnTo>
                  <a:pt x="7620" y="0"/>
                </a:lnTo>
                <a:cubicBezTo>
                  <a:pt x="3412" y="0"/>
                  <a:pt x="0" y="3412"/>
                  <a:pt x="0" y="7620"/>
                </a:cubicBezTo>
                <a:cubicBezTo>
                  <a:pt x="0" y="11828"/>
                  <a:pt x="3412" y="15240"/>
                  <a:pt x="7620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6</xdr:col>
      <xdr:colOff>135705</xdr:colOff>
      <xdr:row>8</xdr:row>
      <xdr:rowOff>169563</xdr:rowOff>
    </xdr:from>
    <xdr:to>
      <xdr:col>8</xdr:col>
      <xdr:colOff>457200</xdr:colOff>
      <xdr:row>10</xdr:row>
      <xdr:rowOff>49468</xdr:rowOff>
    </xdr:to>
    <xdr:grpSp>
      <xdr:nvGrpSpPr>
        <xdr:cNvPr id="13" name="Groupe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GrpSpPr/>
      </xdr:nvGrpSpPr>
      <xdr:grpSpPr>
        <a:xfrm>
          <a:off x="3126555" y="2007888"/>
          <a:ext cx="1483545" cy="241855"/>
          <a:chOff x="3126555" y="2625277"/>
          <a:chExt cx="1483545" cy="239258"/>
        </a:xfrm>
      </xdr:grpSpPr>
      <xdr:sp macro="" textlink="">
        <xdr:nvSpPr>
          <xdr:cNvPr id="116" name="ZoneTexte 115">
            <a:extLst>
              <a:ext uri="{FF2B5EF4-FFF2-40B4-BE49-F238E27FC236}">
                <a16:creationId xmlns:a16="http://schemas.microsoft.com/office/drawing/2014/main" id="{00000000-0008-0000-0100-000074000000}"/>
              </a:ext>
            </a:extLst>
          </xdr:cNvPr>
          <xdr:cNvSpPr txBox="1"/>
        </xdr:nvSpPr>
        <xdr:spPr>
          <a:xfrm>
            <a:off x="3536129" y="2625277"/>
            <a:ext cx="1073971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fr-FR" sz="1100" b="1">
                <a:solidFill>
                  <a:srgbClr val="C00000"/>
                </a:solidFill>
              </a:rPr>
              <a:t>ventes</a:t>
            </a:r>
            <a:r>
              <a:rPr lang="fr-FR" sz="1100" b="1" baseline="0">
                <a:solidFill>
                  <a:srgbClr val="C00000"/>
                </a:solidFill>
              </a:rPr>
              <a:t> par ETP</a:t>
            </a:r>
            <a:endParaRPr lang="fr-FR" sz="1100" b="1">
              <a:solidFill>
                <a:srgbClr val="C00000"/>
              </a:solidFill>
            </a:endParaRPr>
          </a:p>
        </xdr:txBody>
      </xdr:sp>
      <xdr:sp macro="" textlink="$AF$44">
        <xdr:nvSpPr>
          <xdr:cNvPr id="117" name="ZoneTexte 116">
            <a:extLst>
              <a:ext uri="{FF2B5EF4-FFF2-40B4-BE49-F238E27FC236}">
                <a16:creationId xmlns:a16="http://schemas.microsoft.com/office/drawing/2014/main" id="{00000000-0008-0000-0100-000075000000}"/>
              </a:ext>
            </a:extLst>
          </xdr:cNvPr>
          <xdr:cNvSpPr txBox="1"/>
        </xdr:nvSpPr>
        <xdr:spPr>
          <a:xfrm>
            <a:off x="3126555" y="2634802"/>
            <a:ext cx="511996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7CD31CE6-272A-43F9-ADFC-099114247931}" type="TxLink">
              <a:rPr lang="en-US" sz="1100" b="1" i="0" u="none" strike="noStrike">
                <a:solidFill>
                  <a:srgbClr val="C00000"/>
                </a:solidFill>
                <a:latin typeface="Calibri"/>
                <a:cs typeface="Calibri"/>
              </a:rPr>
              <a:pPr algn="ctr"/>
              <a:t>0,8</a:t>
            </a:fld>
            <a:endParaRPr lang="fr-FR" sz="1100" b="1">
              <a:solidFill>
                <a:srgbClr val="C00000"/>
              </a:solidFill>
            </a:endParaRPr>
          </a:p>
        </xdr:txBody>
      </xdr:sp>
    </xdr:grpSp>
    <xdr:clientData/>
  </xdr:twoCellAnchor>
  <xdr:twoCellAnchor>
    <xdr:from>
      <xdr:col>6</xdr:col>
      <xdr:colOff>135705</xdr:colOff>
      <xdr:row>25</xdr:row>
      <xdr:rowOff>192939</xdr:rowOff>
    </xdr:from>
    <xdr:to>
      <xdr:col>8</xdr:col>
      <xdr:colOff>457200</xdr:colOff>
      <xdr:row>27</xdr:row>
      <xdr:rowOff>33879</xdr:rowOff>
    </xdr:to>
    <xdr:grpSp>
      <xdr:nvGrpSpPr>
        <xdr:cNvPr id="118" name="Groupe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GrpSpPr/>
      </xdr:nvGrpSpPr>
      <xdr:grpSpPr>
        <a:xfrm>
          <a:off x="3126555" y="5679339"/>
          <a:ext cx="1483545" cy="240990"/>
          <a:chOff x="3126555" y="2625277"/>
          <a:chExt cx="1483545" cy="239258"/>
        </a:xfrm>
      </xdr:grpSpPr>
      <xdr:sp macro="" textlink="">
        <xdr:nvSpPr>
          <xdr:cNvPr id="119" name="ZoneTexte 118">
            <a:extLst>
              <a:ext uri="{FF2B5EF4-FFF2-40B4-BE49-F238E27FC236}">
                <a16:creationId xmlns:a16="http://schemas.microsoft.com/office/drawing/2014/main" id="{00000000-0008-0000-0100-000077000000}"/>
              </a:ext>
            </a:extLst>
          </xdr:cNvPr>
          <xdr:cNvSpPr txBox="1"/>
        </xdr:nvSpPr>
        <xdr:spPr>
          <a:xfrm>
            <a:off x="3536129" y="2625277"/>
            <a:ext cx="1073971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fr-FR" sz="1100" b="1">
                <a:solidFill>
                  <a:srgbClr val="C00000"/>
                </a:solidFill>
              </a:rPr>
              <a:t>ventes</a:t>
            </a:r>
            <a:r>
              <a:rPr lang="fr-FR" sz="1100" b="1" baseline="0">
                <a:solidFill>
                  <a:srgbClr val="C00000"/>
                </a:solidFill>
              </a:rPr>
              <a:t> par ETP</a:t>
            </a:r>
            <a:endParaRPr lang="fr-FR" sz="1100" b="1">
              <a:solidFill>
                <a:srgbClr val="C00000"/>
              </a:solidFill>
            </a:endParaRPr>
          </a:p>
        </xdr:txBody>
      </xdr:sp>
      <xdr:sp macro="" textlink="$AF$43">
        <xdr:nvSpPr>
          <xdr:cNvPr id="120" name="ZoneTexte 119">
            <a:extLst>
              <a:ext uri="{FF2B5EF4-FFF2-40B4-BE49-F238E27FC236}">
                <a16:creationId xmlns:a16="http://schemas.microsoft.com/office/drawing/2014/main" id="{00000000-0008-0000-0100-000078000000}"/>
              </a:ext>
            </a:extLst>
          </xdr:cNvPr>
          <xdr:cNvSpPr txBox="1"/>
        </xdr:nvSpPr>
        <xdr:spPr>
          <a:xfrm>
            <a:off x="3126555" y="2634802"/>
            <a:ext cx="511996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DC0A046D-E96E-4409-80FE-2C3CF66B9413}" type="TxLink">
              <a:rPr lang="en-US" sz="1100" b="1" i="0" u="none" strike="noStrike">
                <a:solidFill>
                  <a:srgbClr val="C00000"/>
                </a:solidFill>
                <a:latin typeface="Calibri"/>
                <a:cs typeface="Calibri"/>
              </a:rPr>
              <a:pPr algn="ctr"/>
              <a:t>0,5</a:t>
            </a:fld>
            <a:endParaRPr lang="fr-FR" sz="1100" b="1">
              <a:solidFill>
                <a:srgbClr val="C00000"/>
              </a:solidFill>
            </a:endParaRPr>
          </a:p>
        </xdr:txBody>
      </xdr:sp>
    </xdr:grpSp>
    <xdr:clientData/>
  </xdr:twoCellAnchor>
  <xdr:twoCellAnchor>
    <xdr:from>
      <xdr:col>15</xdr:col>
      <xdr:colOff>21404</xdr:colOff>
      <xdr:row>25</xdr:row>
      <xdr:rowOff>177352</xdr:rowOff>
    </xdr:from>
    <xdr:to>
      <xdr:col>16</xdr:col>
      <xdr:colOff>514350</xdr:colOff>
      <xdr:row>26</xdr:row>
      <xdr:rowOff>216585</xdr:rowOff>
    </xdr:to>
    <xdr:sp macro="" textlink="">
      <xdr:nvSpPr>
        <xdr:cNvPr id="122" name="ZoneTexte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 txBox="1"/>
      </xdr:nvSpPr>
      <xdr:spPr>
        <a:xfrm>
          <a:off x="8079554" y="6254302"/>
          <a:ext cx="1073971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 baseline="0">
              <a:solidFill>
                <a:srgbClr val="C00000"/>
              </a:solidFill>
            </a:rPr>
            <a:t> par ETP</a:t>
          </a:r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7</xdr:col>
      <xdr:colOff>30929</xdr:colOff>
      <xdr:row>46</xdr:row>
      <xdr:rowOff>167827</xdr:rowOff>
    </xdr:from>
    <xdr:to>
      <xdr:col>8</xdr:col>
      <xdr:colOff>523875</xdr:colOff>
      <xdr:row>48</xdr:row>
      <xdr:rowOff>26085</xdr:rowOff>
    </xdr:to>
    <xdr:sp macro="" textlink="">
      <xdr:nvSpPr>
        <xdr:cNvPr id="124" name="ZoneTexte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 txBox="1"/>
      </xdr:nvSpPr>
      <xdr:spPr>
        <a:xfrm>
          <a:off x="3602804" y="9940477"/>
          <a:ext cx="1073971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 baseline="0">
              <a:solidFill>
                <a:srgbClr val="C00000"/>
              </a:solidFill>
            </a:rPr>
            <a:t> par ETP</a:t>
          </a:r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12</xdr:col>
      <xdr:colOff>361952</xdr:colOff>
      <xdr:row>14</xdr:row>
      <xdr:rowOff>101266</xdr:rowOff>
    </xdr:from>
    <xdr:to>
      <xdr:col>13</xdr:col>
      <xdr:colOff>314325</xdr:colOff>
      <xdr:row>14</xdr:row>
      <xdr:rowOff>171450</xdr:rowOff>
    </xdr:to>
    <xdr:sp macro="" textlink="">
      <xdr:nvSpPr>
        <xdr:cNvPr id="186" name="Rectangle 185">
          <a:extLst>
            <a:ext uri="{FF2B5EF4-FFF2-40B4-BE49-F238E27FC236}">
              <a16:creationId xmlns:a16="http://schemas.microsoft.com/office/drawing/2014/main" id="{85059A1B-EC71-4A15-914D-7D7247CD1DFA}"/>
            </a:ext>
          </a:extLst>
        </xdr:cNvPr>
        <xdr:cNvSpPr/>
      </xdr:nvSpPr>
      <xdr:spPr>
        <a:xfrm>
          <a:off x="6677027" y="3215941"/>
          <a:ext cx="533398" cy="70184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12</xdr:col>
      <xdr:colOff>419100</xdr:colOff>
      <xdr:row>13</xdr:row>
      <xdr:rowOff>190500</xdr:rowOff>
    </xdr:from>
    <xdr:to>
      <xdr:col>13</xdr:col>
      <xdr:colOff>187609</xdr:colOff>
      <xdr:row>15</xdr:row>
      <xdr:rowOff>20973</xdr:rowOff>
    </xdr:to>
    <xdr:grpSp>
      <xdr:nvGrpSpPr>
        <xdr:cNvPr id="187" name="Graphique 246">
          <a:extLst>
            <a:ext uri="{FF2B5EF4-FFF2-40B4-BE49-F238E27FC236}">
              <a16:creationId xmlns:a16="http://schemas.microsoft.com/office/drawing/2014/main" id="{EDA523C7-A8CC-42D2-8EDD-C5DEEEEE7471}"/>
            </a:ext>
          </a:extLst>
        </xdr:cNvPr>
        <xdr:cNvGrpSpPr>
          <a:grpSpLocks noChangeAspect="1"/>
        </xdr:cNvGrpSpPr>
      </xdr:nvGrpSpPr>
      <xdr:grpSpPr>
        <a:xfrm>
          <a:off x="6734175" y="3105150"/>
          <a:ext cx="349534" cy="306723"/>
          <a:chOff x="1561183" y="4729353"/>
          <a:chExt cx="494991" cy="434364"/>
        </a:xfrm>
        <a:solidFill>
          <a:srgbClr val="E50051"/>
        </a:solidFill>
      </xdr:grpSpPr>
      <xdr:sp macro="" textlink="">
        <xdr:nvSpPr>
          <xdr:cNvPr id="188" name="Forme libre : forme 187">
            <a:extLst>
              <a:ext uri="{FF2B5EF4-FFF2-40B4-BE49-F238E27FC236}">
                <a16:creationId xmlns:a16="http://schemas.microsoft.com/office/drawing/2014/main" id="{EFAEC1B4-EA9A-4670-BAB8-7B22DF496FFD}"/>
              </a:ext>
            </a:extLst>
          </xdr:cNvPr>
          <xdr:cNvSpPr/>
        </xdr:nvSpPr>
        <xdr:spPr>
          <a:xfrm>
            <a:off x="1561183" y="4977845"/>
            <a:ext cx="494991" cy="185872"/>
          </a:xfrm>
          <a:custGeom>
            <a:avLst/>
            <a:gdLst>
              <a:gd name="connsiteX0" fmla="*/ 451755 w 494991"/>
              <a:gd name="connsiteY0" fmla="*/ 28729 h 185872"/>
              <a:gd name="connsiteX1" fmla="*/ 491948 w 494991"/>
              <a:gd name="connsiteY1" fmla="*/ 47359 h 185872"/>
              <a:gd name="connsiteX2" fmla="*/ 478203 w 494991"/>
              <a:gd name="connsiteY2" fmla="*/ 90067 h 185872"/>
              <a:gd name="connsiteX3" fmla="*/ 476568 w 494991"/>
              <a:gd name="connsiteY3" fmla="*/ 90853 h 185872"/>
              <a:gd name="connsiteX4" fmla="*/ 307703 w 494991"/>
              <a:gd name="connsiteY4" fmla="*/ 177698 h 185872"/>
              <a:gd name="connsiteX5" fmla="*/ 304606 w 494991"/>
              <a:gd name="connsiteY5" fmla="*/ 179003 h 185872"/>
              <a:gd name="connsiteX6" fmla="*/ 265353 w 494991"/>
              <a:gd name="connsiteY6" fmla="*/ 185864 h 185872"/>
              <a:gd name="connsiteX7" fmla="*/ 188372 w 494991"/>
              <a:gd name="connsiteY7" fmla="*/ 173366 h 185872"/>
              <a:gd name="connsiteX8" fmla="*/ 139555 w 494991"/>
              <a:gd name="connsiteY8" fmla="*/ 156357 h 185872"/>
              <a:gd name="connsiteX9" fmla="*/ 133277 w 494991"/>
              <a:gd name="connsiteY9" fmla="*/ 153768 h 185872"/>
              <a:gd name="connsiteX10" fmla="*/ 127518 w 494991"/>
              <a:gd name="connsiteY10" fmla="*/ 151304 h 185872"/>
              <a:gd name="connsiteX11" fmla="*/ 122023 w 494991"/>
              <a:gd name="connsiteY11" fmla="*/ 148857 h 185872"/>
              <a:gd name="connsiteX12" fmla="*/ 37917 w 494991"/>
              <a:gd name="connsiteY12" fmla="*/ 172869 h 185872"/>
              <a:gd name="connsiteX13" fmla="*/ 36982 w 494991"/>
              <a:gd name="connsiteY13" fmla="*/ 173075 h 185872"/>
              <a:gd name="connsiteX14" fmla="*/ 28498 w 494991"/>
              <a:gd name="connsiteY14" fmla="*/ 167635 h 185872"/>
              <a:gd name="connsiteX15" fmla="*/ 32757 w 494991"/>
              <a:gd name="connsiteY15" fmla="*/ 158567 h 185872"/>
              <a:gd name="connsiteX16" fmla="*/ 33733 w 494991"/>
              <a:gd name="connsiteY16" fmla="*/ 158215 h 185872"/>
              <a:gd name="connsiteX17" fmla="*/ 120552 w 494991"/>
              <a:gd name="connsiteY17" fmla="*/ 133423 h 185872"/>
              <a:gd name="connsiteX18" fmla="*/ 121635 w 494991"/>
              <a:gd name="connsiteY18" fmla="*/ 133197 h 185872"/>
              <a:gd name="connsiteX19" fmla="*/ 124893 w 494991"/>
              <a:gd name="connsiteY19" fmla="*/ 133469 h 185872"/>
              <a:gd name="connsiteX20" fmla="*/ 125923 w 494991"/>
              <a:gd name="connsiteY20" fmla="*/ 133871 h 185872"/>
              <a:gd name="connsiteX21" fmla="*/ 133616 w 494991"/>
              <a:gd name="connsiteY21" fmla="*/ 137337 h 185872"/>
              <a:gd name="connsiteX22" fmla="*/ 139188 w 494991"/>
              <a:gd name="connsiteY22" fmla="*/ 139721 h 185872"/>
              <a:gd name="connsiteX23" fmla="*/ 145273 w 494991"/>
              <a:gd name="connsiteY23" fmla="*/ 142230 h 185872"/>
              <a:gd name="connsiteX24" fmla="*/ 192617 w 494991"/>
              <a:gd name="connsiteY24" fmla="*/ 158729 h 185872"/>
              <a:gd name="connsiteX25" fmla="*/ 265204 w 494991"/>
              <a:gd name="connsiteY25" fmla="*/ 170625 h 185872"/>
              <a:gd name="connsiteX26" fmla="*/ 298402 w 494991"/>
              <a:gd name="connsiteY26" fmla="*/ 165091 h 185872"/>
              <a:gd name="connsiteX27" fmla="*/ 301120 w 494991"/>
              <a:gd name="connsiteY27" fmla="*/ 163960 h 185872"/>
              <a:gd name="connsiteX28" fmla="*/ 469985 w 494991"/>
              <a:gd name="connsiteY28" fmla="*/ 77115 h 185872"/>
              <a:gd name="connsiteX29" fmla="*/ 471178 w 494991"/>
              <a:gd name="connsiteY29" fmla="*/ 76523 h 185872"/>
              <a:gd name="connsiteX30" fmla="*/ 478026 w 494991"/>
              <a:gd name="connsiteY30" fmla="*/ 53558 h 185872"/>
              <a:gd name="connsiteX31" fmla="*/ 456849 w 494991"/>
              <a:gd name="connsiteY31" fmla="*/ 43105 h 185872"/>
              <a:gd name="connsiteX32" fmla="*/ 455537 w 494991"/>
              <a:gd name="connsiteY32" fmla="*/ 43616 h 185872"/>
              <a:gd name="connsiteX33" fmla="*/ 347985 w 494991"/>
              <a:gd name="connsiteY33" fmla="*/ 76423 h 185872"/>
              <a:gd name="connsiteX34" fmla="*/ 347053 w 494991"/>
              <a:gd name="connsiteY34" fmla="*/ 76644 h 185872"/>
              <a:gd name="connsiteX35" fmla="*/ 338475 w 494991"/>
              <a:gd name="connsiteY35" fmla="*/ 71352 h 185872"/>
              <a:gd name="connsiteX36" fmla="*/ 342576 w 494991"/>
              <a:gd name="connsiteY36" fmla="*/ 62211 h 185872"/>
              <a:gd name="connsiteX37" fmla="*/ 343546 w 494991"/>
              <a:gd name="connsiteY37" fmla="*/ 61843 h 185872"/>
              <a:gd name="connsiteX38" fmla="*/ 450218 w 494991"/>
              <a:gd name="connsiteY38" fmla="*/ 29366 h 185872"/>
              <a:gd name="connsiteX39" fmla="*/ 451755 w 494991"/>
              <a:gd name="connsiteY39" fmla="*/ 28729 h 185872"/>
              <a:gd name="connsiteX40" fmla="*/ 159540 w 494991"/>
              <a:gd name="connsiteY40" fmla="*/ 1597 h 185872"/>
              <a:gd name="connsiteX41" fmla="*/ 260458 w 494991"/>
              <a:gd name="connsiteY41" fmla="*/ 16974 h 185872"/>
              <a:gd name="connsiteX42" fmla="*/ 272303 w 494991"/>
              <a:gd name="connsiteY42" fmla="*/ 20225 h 185872"/>
              <a:gd name="connsiteX43" fmla="*/ 280265 w 494991"/>
              <a:gd name="connsiteY43" fmla="*/ 22467 h 185872"/>
              <a:gd name="connsiteX44" fmla="*/ 292558 w 494991"/>
              <a:gd name="connsiteY44" fmla="*/ 26005 h 185872"/>
              <a:gd name="connsiteX45" fmla="*/ 316376 w 494991"/>
              <a:gd name="connsiteY45" fmla="*/ 66455 h 185872"/>
              <a:gd name="connsiteX46" fmla="*/ 283918 w 494991"/>
              <a:gd name="connsiteY46" fmla="*/ 91347 h 185872"/>
              <a:gd name="connsiteX47" fmla="*/ 282194 w 494991"/>
              <a:gd name="connsiteY47" fmla="*/ 91172 h 185872"/>
              <a:gd name="connsiteX48" fmla="*/ 174618 w 494991"/>
              <a:gd name="connsiteY48" fmla="*/ 75992 h 185872"/>
              <a:gd name="connsiteX49" fmla="*/ 173605 w 494991"/>
              <a:gd name="connsiteY49" fmla="*/ 75778 h 185872"/>
              <a:gd name="connsiteX50" fmla="*/ 168138 w 494991"/>
              <a:gd name="connsiteY50" fmla="*/ 67381 h 185872"/>
              <a:gd name="connsiteX51" fmla="*/ 175793 w 494991"/>
              <a:gd name="connsiteY51" fmla="*/ 60826 h 185872"/>
              <a:gd name="connsiteX52" fmla="*/ 176748 w 494991"/>
              <a:gd name="connsiteY52" fmla="*/ 60901 h 185872"/>
              <a:gd name="connsiteX53" fmla="*/ 284232 w 494991"/>
              <a:gd name="connsiteY53" fmla="*/ 76069 h 185872"/>
              <a:gd name="connsiteX54" fmla="*/ 285653 w 494991"/>
              <a:gd name="connsiteY54" fmla="*/ 76188 h 185872"/>
              <a:gd name="connsiteX55" fmla="*/ 301467 w 494991"/>
              <a:gd name="connsiteY55" fmla="*/ 63295 h 185872"/>
              <a:gd name="connsiteX56" fmla="*/ 288297 w 494991"/>
              <a:gd name="connsiteY56" fmla="*/ 40638 h 185872"/>
              <a:gd name="connsiteX57" fmla="*/ 277267 w 494991"/>
              <a:gd name="connsiteY57" fmla="*/ 37466 h 185872"/>
              <a:gd name="connsiteX58" fmla="*/ 164573 w 494991"/>
              <a:gd name="connsiteY58" fmla="*/ 15983 h 185872"/>
              <a:gd name="connsiteX59" fmla="*/ 160800 w 494991"/>
              <a:gd name="connsiteY59" fmla="*/ 17378 h 185872"/>
              <a:gd name="connsiteX60" fmla="*/ 135756 w 494991"/>
              <a:gd name="connsiteY60" fmla="*/ 27873 h 185872"/>
              <a:gd name="connsiteX61" fmla="*/ 120736 w 494991"/>
              <a:gd name="connsiteY61" fmla="*/ 34502 h 185872"/>
              <a:gd name="connsiteX62" fmla="*/ 97830 w 494991"/>
              <a:gd name="connsiteY62" fmla="*/ 44790 h 185872"/>
              <a:gd name="connsiteX63" fmla="*/ 10721 w 494991"/>
              <a:gd name="connsiteY63" fmla="*/ 84511 h 185872"/>
              <a:gd name="connsiteX64" fmla="*/ 661 w 494991"/>
              <a:gd name="connsiteY64" fmla="*/ 80648 h 185872"/>
              <a:gd name="connsiteX65" fmla="*/ 3606 w 494991"/>
              <a:gd name="connsiteY65" fmla="*/ 71072 h 185872"/>
              <a:gd name="connsiteX66" fmla="*/ 4523 w 494991"/>
              <a:gd name="connsiteY66" fmla="*/ 70588 h 185872"/>
              <a:gd name="connsiteX67" fmla="*/ 6975 w 494991"/>
              <a:gd name="connsiteY67" fmla="*/ 69491 h 185872"/>
              <a:gd name="connsiteX68" fmla="*/ 91676 w 494991"/>
              <a:gd name="connsiteY68" fmla="*/ 30847 h 185872"/>
              <a:gd name="connsiteX69" fmla="*/ 118711 w 494991"/>
              <a:gd name="connsiteY69" fmla="*/ 18723 h 185872"/>
              <a:gd name="connsiteX70" fmla="*/ 149668 w 494991"/>
              <a:gd name="connsiteY70" fmla="*/ 5403 h 185872"/>
              <a:gd name="connsiteX71" fmla="*/ 154513 w 494991"/>
              <a:gd name="connsiteY71" fmla="*/ 3470 h 185872"/>
              <a:gd name="connsiteX72" fmla="*/ 157260 w 494991"/>
              <a:gd name="connsiteY72" fmla="*/ 2423 h 185872"/>
              <a:gd name="connsiteX73" fmla="*/ 159540 w 494991"/>
              <a:gd name="connsiteY73" fmla="*/ 1597 h 18587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</a:cxnLst>
            <a:rect l="l" t="t" r="r" b="b"/>
            <a:pathLst>
              <a:path w="494991" h="185872">
                <a:moveTo>
                  <a:pt x="451755" y="28729"/>
                </a:moveTo>
                <a:cubicBezTo>
                  <a:pt x="466718" y="23061"/>
                  <a:pt x="484724" y="31134"/>
                  <a:pt x="491948" y="47359"/>
                </a:cubicBezTo>
                <a:cubicBezTo>
                  <a:pt x="499164" y="63566"/>
                  <a:pt x="493140" y="82330"/>
                  <a:pt x="478203" y="90067"/>
                </a:cubicBezTo>
                <a:lnTo>
                  <a:pt x="476568" y="90853"/>
                </a:lnTo>
                <a:lnTo>
                  <a:pt x="307703" y="177698"/>
                </a:lnTo>
                <a:lnTo>
                  <a:pt x="304606" y="179003"/>
                </a:lnTo>
                <a:cubicBezTo>
                  <a:pt x="293105" y="183567"/>
                  <a:pt x="280048" y="185720"/>
                  <a:pt x="265353" y="185864"/>
                </a:cubicBezTo>
                <a:cubicBezTo>
                  <a:pt x="242614" y="186087"/>
                  <a:pt x="216531" y="181532"/>
                  <a:pt x="188372" y="173366"/>
                </a:cubicBezTo>
                <a:cubicBezTo>
                  <a:pt x="171587" y="168498"/>
                  <a:pt x="155086" y="162643"/>
                  <a:pt x="139555" y="156357"/>
                </a:cubicBezTo>
                <a:lnTo>
                  <a:pt x="133277" y="153768"/>
                </a:lnTo>
                <a:cubicBezTo>
                  <a:pt x="131269" y="152925"/>
                  <a:pt x="129347" y="152102"/>
                  <a:pt x="127518" y="151304"/>
                </a:cubicBezTo>
                <a:lnTo>
                  <a:pt x="122023" y="148857"/>
                </a:lnTo>
                <a:lnTo>
                  <a:pt x="37917" y="172869"/>
                </a:lnTo>
                <a:lnTo>
                  <a:pt x="36982" y="173075"/>
                </a:lnTo>
                <a:cubicBezTo>
                  <a:pt x="33240" y="173654"/>
                  <a:pt x="29565" y="171370"/>
                  <a:pt x="28498" y="167635"/>
                </a:cubicBezTo>
                <a:cubicBezTo>
                  <a:pt x="27439" y="163925"/>
                  <a:pt x="29320" y="160073"/>
                  <a:pt x="32757" y="158567"/>
                </a:cubicBezTo>
                <a:lnTo>
                  <a:pt x="33733" y="158215"/>
                </a:lnTo>
                <a:lnTo>
                  <a:pt x="120552" y="133423"/>
                </a:lnTo>
                <a:lnTo>
                  <a:pt x="121635" y="133197"/>
                </a:lnTo>
                <a:cubicBezTo>
                  <a:pt x="122728" y="133051"/>
                  <a:pt x="123839" y="133143"/>
                  <a:pt x="124893" y="133469"/>
                </a:cubicBezTo>
                <a:lnTo>
                  <a:pt x="125923" y="133871"/>
                </a:lnTo>
                <a:lnTo>
                  <a:pt x="133616" y="137337"/>
                </a:lnTo>
                <a:lnTo>
                  <a:pt x="139188" y="139721"/>
                </a:lnTo>
                <a:lnTo>
                  <a:pt x="145273" y="142230"/>
                </a:lnTo>
                <a:cubicBezTo>
                  <a:pt x="160352" y="148334"/>
                  <a:pt x="176373" y="154018"/>
                  <a:pt x="192617" y="158729"/>
                </a:cubicBezTo>
                <a:cubicBezTo>
                  <a:pt x="219469" y="166516"/>
                  <a:pt x="244176" y="170831"/>
                  <a:pt x="265204" y="170625"/>
                </a:cubicBezTo>
                <a:cubicBezTo>
                  <a:pt x="278014" y="170500"/>
                  <a:pt x="289153" y="168683"/>
                  <a:pt x="298402" y="165091"/>
                </a:cubicBezTo>
                <a:lnTo>
                  <a:pt x="301120" y="163960"/>
                </a:lnTo>
                <a:lnTo>
                  <a:pt x="469985" y="77115"/>
                </a:lnTo>
                <a:lnTo>
                  <a:pt x="471178" y="76523"/>
                </a:lnTo>
                <a:cubicBezTo>
                  <a:pt x="478905" y="72285"/>
                  <a:pt x="481971" y="62419"/>
                  <a:pt x="478026" y="53558"/>
                </a:cubicBezTo>
                <a:cubicBezTo>
                  <a:pt x="474102" y="44746"/>
                  <a:pt x="464800" y="40425"/>
                  <a:pt x="456849" y="43105"/>
                </a:cubicBezTo>
                <a:lnTo>
                  <a:pt x="455537" y="43616"/>
                </a:lnTo>
                <a:lnTo>
                  <a:pt x="347985" y="76423"/>
                </a:lnTo>
                <a:lnTo>
                  <a:pt x="347053" y="76644"/>
                </a:lnTo>
                <a:cubicBezTo>
                  <a:pt x="343321" y="77289"/>
                  <a:pt x="339606" y="75069"/>
                  <a:pt x="338475" y="71352"/>
                </a:cubicBezTo>
                <a:cubicBezTo>
                  <a:pt x="337352" y="67662"/>
                  <a:pt x="339165" y="63777"/>
                  <a:pt x="342576" y="62211"/>
                </a:cubicBezTo>
                <a:lnTo>
                  <a:pt x="343546" y="61843"/>
                </a:lnTo>
                <a:lnTo>
                  <a:pt x="450218" y="29366"/>
                </a:lnTo>
                <a:lnTo>
                  <a:pt x="451755" y="28729"/>
                </a:lnTo>
                <a:close/>
                <a:moveTo>
                  <a:pt x="159540" y="1597"/>
                </a:moveTo>
                <a:cubicBezTo>
                  <a:pt x="173536" y="-3298"/>
                  <a:pt x="210167" y="3405"/>
                  <a:pt x="260458" y="16974"/>
                </a:cubicBezTo>
                <a:lnTo>
                  <a:pt x="272303" y="20225"/>
                </a:lnTo>
                <a:lnTo>
                  <a:pt x="280265" y="22467"/>
                </a:lnTo>
                <a:lnTo>
                  <a:pt x="292558" y="26005"/>
                </a:lnTo>
                <a:cubicBezTo>
                  <a:pt x="309571" y="30957"/>
                  <a:pt x="320093" y="48930"/>
                  <a:pt x="316376" y="66455"/>
                </a:cubicBezTo>
                <a:cubicBezTo>
                  <a:pt x="313072" y="82047"/>
                  <a:pt x="299375" y="92484"/>
                  <a:pt x="283918" y="91347"/>
                </a:cubicBezTo>
                <a:lnTo>
                  <a:pt x="282194" y="91172"/>
                </a:lnTo>
                <a:lnTo>
                  <a:pt x="174618" y="75992"/>
                </a:lnTo>
                <a:lnTo>
                  <a:pt x="173605" y="75778"/>
                </a:lnTo>
                <a:cubicBezTo>
                  <a:pt x="169992" y="74759"/>
                  <a:pt x="167599" y="71201"/>
                  <a:pt x="168138" y="67381"/>
                </a:cubicBezTo>
                <a:cubicBezTo>
                  <a:pt x="168681" y="63535"/>
                  <a:pt x="172007" y="60767"/>
                  <a:pt x="175793" y="60826"/>
                </a:cubicBezTo>
                <a:lnTo>
                  <a:pt x="176748" y="60901"/>
                </a:lnTo>
                <a:lnTo>
                  <a:pt x="284232" y="76069"/>
                </a:lnTo>
                <a:lnTo>
                  <a:pt x="285653" y="76188"/>
                </a:lnTo>
                <a:cubicBezTo>
                  <a:pt x="293180" y="76473"/>
                  <a:pt x="299776" y="71276"/>
                  <a:pt x="301467" y="63295"/>
                </a:cubicBezTo>
                <a:cubicBezTo>
                  <a:pt x="303543" y="53511"/>
                  <a:pt x="297590" y="43342"/>
                  <a:pt x="288297" y="40638"/>
                </a:cubicBezTo>
                <a:lnTo>
                  <a:pt x="277267" y="37466"/>
                </a:lnTo>
                <a:cubicBezTo>
                  <a:pt x="221519" y="21650"/>
                  <a:pt x="175890" y="12024"/>
                  <a:pt x="164573" y="15983"/>
                </a:cubicBezTo>
                <a:lnTo>
                  <a:pt x="160800" y="17378"/>
                </a:lnTo>
                <a:cubicBezTo>
                  <a:pt x="155096" y="19570"/>
                  <a:pt x="146709" y="23092"/>
                  <a:pt x="135756" y="27873"/>
                </a:cubicBezTo>
                <a:lnTo>
                  <a:pt x="120736" y="34502"/>
                </a:lnTo>
                <a:lnTo>
                  <a:pt x="97830" y="44790"/>
                </a:lnTo>
                <a:lnTo>
                  <a:pt x="10721" y="84511"/>
                </a:lnTo>
                <a:cubicBezTo>
                  <a:pt x="6877" y="86222"/>
                  <a:pt x="2373" y="84493"/>
                  <a:pt x="661" y="80648"/>
                </a:cubicBezTo>
                <a:cubicBezTo>
                  <a:pt x="-909" y="77124"/>
                  <a:pt x="413" y="73045"/>
                  <a:pt x="3606" y="71072"/>
                </a:cubicBezTo>
                <a:lnTo>
                  <a:pt x="4523" y="70588"/>
                </a:lnTo>
                <a:lnTo>
                  <a:pt x="6975" y="69491"/>
                </a:lnTo>
                <a:lnTo>
                  <a:pt x="91676" y="30847"/>
                </a:lnTo>
                <a:lnTo>
                  <a:pt x="118711" y="18723"/>
                </a:lnTo>
                <a:cubicBezTo>
                  <a:pt x="131716" y="12958"/>
                  <a:pt x="142046" y="8506"/>
                  <a:pt x="149668" y="5403"/>
                </a:cubicBezTo>
                <a:lnTo>
                  <a:pt x="154513" y="3470"/>
                </a:lnTo>
                <a:lnTo>
                  <a:pt x="157260" y="2423"/>
                </a:lnTo>
                <a:lnTo>
                  <a:pt x="159540" y="1597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89" name="Forme libre : forme 188">
            <a:extLst>
              <a:ext uri="{FF2B5EF4-FFF2-40B4-BE49-F238E27FC236}">
                <a16:creationId xmlns:a16="http://schemas.microsoft.com/office/drawing/2014/main" id="{3F8F3B26-8857-4A90-849A-4B4580DB4E20}"/>
              </a:ext>
            </a:extLst>
          </xdr:cNvPr>
          <xdr:cNvSpPr/>
        </xdr:nvSpPr>
        <xdr:spPr>
          <a:xfrm>
            <a:off x="1758130" y="4729353"/>
            <a:ext cx="238715" cy="237092"/>
          </a:xfrm>
          <a:custGeom>
            <a:avLst/>
            <a:gdLst>
              <a:gd name="connsiteX0" fmla="*/ 117766 w 238715"/>
              <a:gd name="connsiteY0" fmla="*/ 236945 h 237092"/>
              <a:gd name="connsiteX1" fmla="*/ 117300 w 238715"/>
              <a:gd name="connsiteY1" fmla="*/ 236830 h 237092"/>
              <a:gd name="connsiteX2" fmla="*/ 113973 w 238715"/>
              <a:gd name="connsiteY2" fmla="*/ 234884 h 237092"/>
              <a:gd name="connsiteX3" fmla="*/ 106257 w 238715"/>
              <a:gd name="connsiteY3" fmla="*/ 227112 h 237092"/>
              <a:gd name="connsiteX4" fmla="*/ 33 w 238715"/>
              <a:gd name="connsiteY4" fmla="*/ 65524 h 237092"/>
              <a:gd name="connsiteX5" fmla="*/ 0 w 238715"/>
              <a:gd name="connsiteY5" fmla="*/ 63489 h 237092"/>
              <a:gd name="connsiteX6" fmla="*/ 63489 w 238715"/>
              <a:gd name="connsiteY6" fmla="*/ 0 h 237092"/>
              <a:gd name="connsiteX7" fmla="*/ 119365 w 238715"/>
              <a:gd name="connsiteY7" fmla="*/ 33318 h 237092"/>
              <a:gd name="connsiteX8" fmla="*/ 175227 w 238715"/>
              <a:gd name="connsiteY8" fmla="*/ 0 h 237092"/>
              <a:gd name="connsiteX9" fmla="*/ 238677 w 238715"/>
              <a:gd name="connsiteY9" fmla="*/ 61260 h 237092"/>
              <a:gd name="connsiteX10" fmla="*/ 238716 w 238715"/>
              <a:gd name="connsiteY10" fmla="*/ 63489 h 237092"/>
              <a:gd name="connsiteX11" fmla="*/ 124742 w 238715"/>
              <a:gd name="connsiteY11" fmla="*/ 234884 h 237092"/>
              <a:gd name="connsiteX12" fmla="*/ 121415 w 238715"/>
              <a:gd name="connsiteY12" fmla="*/ 236830 h 237092"/>
              <a:gd name="connsiteX13" fmla="*/ 119895 w 238715"/>
              <a:gd name="connsiteY13" fmla="*/ 237093 h 237092"/>
              <a:gd name="connsiteX14" fmla="*/ 118821 w 238715"/>
              <a:gd name="connsiteY14" fmla="*/ 237093 h 237092"/>
              <a:gd name="connsiteX15" fmla="*/ 117766 w 238715"/>
              <a:gd name="connsiteY15" fmla="*/ 236945 h 237092"/>
              <a:gd name="connsiteX16" fmla="*/ 175227 w 238715"/>
              <a:gd name="connsiteY16" fmla="*/ 15240 h 237092"/>
              <a:gd name="connsiteX17" fmla="*/ 126978 w 238715"/>
              <a:gd name="connsiteY17" fmla="*/ 63489 h 237092"/>
              <a:gd name="connsiteX18" fmla="*/ 120313 w 238715"/>
              <a:gd name="connsiteY18" fmla="*/ 71050 h 237092"/>
              <a:gd name="connsiteX19" fmla="*/ 119358 w 238715"/>
              <a:gd name="connsiteY19" fmla="*/ 71109 h 237092"/>
              <a:gd name="connsiteX20" fmla="*/ 111738 w 238715"/>
              <a:gd name="connsiteY20" fmla="*/ 63489 h 237092"/>
              <a:gd name="connsiteX21" fmla="*/ 63489 w 238715"/>
              <a:gd name="connsiteY21" fmla="*/ 15240 h 237092"/>
              <a:gd name="connsiteX22" fmla="*/ 15285 w 238715"/>
              <a:gd name="connsiteY22" fmla="*/ 61396 h 237092"/>
              <a:gd name="connsiteX23" fmla="*/ 15240 w 238715"/>
              <a:gd name="connsiteY23" fmla="*/ 63593 h 237092"/>
              <a:gd name="connsiteX24" fmla="*/ 102889 w 238715"/>
              <a:gd name="connsiteY24" fmla="*/ 201692 h 237092"/>
              <a:gd name="connsiteX25" fmla="*/ 109898 w 238715"/>
              <a:gd name="connsiteY25" fmla="*/ 209016 h 237092"/>
              <a:gd name="connsiteX26" fmla="*/ 117184 w 238715"/>
              <a:gd name="connsiteY26" fmla="*/ 216487 h 237092"/>
              <a:gd name="connsiteX27" fmla="*/ 119348 w 238715"/>
              <a:gd name="connsiteY27" fmla="*/ 218675 h 237092"/>
              <a:gd name="connsiteX28" fmla="*/ 121531 w 238715"/>
              <a:gd name="connsiteY28" fmla="*/ 216487 h 237092"/>
              <a:gd name="connsiteX29" fmla="*/ 128818 w 238715"/>
              <a:gd name="connsiteY29" fmla="*/ 209016 h 237092"/>
              <a:gd name="connsiteX30" fmla="*/ 223476 w 238715"/>
              <a:gd name="connsiteY30" fmla="*/ 63489 h 237092"/>
              <a:gd name="connsiteX31" fmla="*/ 175227 w 238715"/>
              <a:gd name="connsiteY31" fmla="*/ 15240 h 2370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</a:cxnLst>
            <a:rect l="l" t="t" r="r" b="b"/>
            <a:pathLst>
              <a:path w="238715" h="237092">
                <a:moveTo>
                  <a:pt x="117766" y="236945"/>
                </a:moveTo>
                <a:lnTo>
                  <a:pt x="117300" y="236830"/>
                </a:lnTo>
                <a:cubicBezTo>
                  <a:pt x="116082" y="236490"/>
                  <a:pt x="114932" y="235841"/>
                  <a:pt x="113973" y="234884"/>
                </a:cubicBezTo>
                <a:lnTo>
                  <a:pt x="106257" y="227112"/>
                </a:lnTo>
                <a:cubicBezTo>
                  <a:pt x="36758" y="156501"/>
                  <a:pt x="1278" y="103121"/>
                  <a:pt x="33" y="65524"/>
                </a:cubicBezTo>
                <a:lnTo>
                  <a:pt x="0" y="63489"/>
                </a:lnTo>
                <a:cubicBezTo>
                  <a:pt x="0" y="28425"/>
                  <a:pt x="28425" y="0"/>
                  <a:pt x="63489" y="0"/>
                </a:cubicBezTo>
                <a:cubicBezTo>
                  <a:pt x="87633" y="0"/>
                  <a:pt x="108629" y="13477"/>
                  <a:pt x="119365" y="33318"/>
                </a:cubicBezTo>
                <a:cubicBezTo>
                  <a:pt x="130087" y="13477"/>
                  <a:pt x="151083" y="0"/>
                  <a:pt x="175227" y="0"/>
                </a:cubicBezTo>
                <a:cubicBezTo>
                  <a:pt x="209544" y="0"/>
                  <a:pt x="237503" y="27228"/>
                  <a:pt x="238677" y="61260"/>
                </a:cubicBezTo>
                <a:lnTo>
                  <a:pt x="238716" y="63489"/>
                </a:lnTo>
                <a:cubicBezTo>
                  <a:pt x="238716" y="102532"/>
                  <a:pt x="200640" y="159097"/>
                  <a:pt x="124742" y="234884"/>
                </a:cubicBezTo>
                <a:cubicBezTo>
                  <a:pt x="123783" y="235841"/>
                  <a:pt x="122633" y="236490"/>
                  <a:pt x="121415" y="236830"/>
                </a:cubicBezTo>
                <a:cubicBezTo>
                  <a:pt x="120914" y="236970"/>
                  <a:pt x="120406" y="237057"/>
                  <a:pt x="119895" y="237093"/>
                </a:cubicBezTo>
                <a:lnTo>
                  <a:pt x="118821" y="237093"/>
                </a:lnTo>
                <a:cubicBezTo>
                  <a:pt x="118467" y="237068"/>
                  <a:pt x="118115" y="237018"/>
                  <a:pt x="117766" y="236945"/>
                </a:cubicBezTo>
                <a:close/>
                <a:moveTo>
                  <a:pt x="175227" y="15240"/>
                </a:moveTo>
                <a:cubicBezTo>
                  <a:pt x="148580" y="15240"/>
                  <a:pt x="126978" y="36842"/>
                  <a:pt x="126978" y="63489"/>
                </a:cubicBezTo>
                <a:cubicBezTo>
                  <a:pt x="126978" y="67373"/>
                  <a:pt x="124071" y="70579"/>
                  <a:pt x="120313" y="71050"/>
                </a:cubicBezTo>
                <a:lnTo>
                  <a:pt x="119358" y="71109"/>
                </a:lnTo>
                <a:cubicBezTo>
                  <a:pt x="115150" y="71109"/>
                  <a:pt x="111738" y="67697"/>
                  <a:pt x="111738" y="63489"/>
                </a:cubicBezTo>
                <a:cubicBezTo>
                  <a:pt x="111738" y="36842"/>
                  <a:pt x="90136" y="15240"/>
                  <a:pt x="63489" y="15240"/>
                </a:cubicBezTo>
                <a:cubicBezTo>
                  <a:pt x="37543" y="15240"/>
                  <a:pt x="16380" y="35720"/>
                  <a:pt x="15285" y="61396"/>
                </a:cubicBezTo>
                <a:lnTo>
                  <a:pt x="15240" y="63593"/>
                </a:lnTo>
                <a:cubicBezTo>
                  <a:pt x="15307" y="93598"/>
                  <a:pt x="44464" y="140036"/>
                  <a:pt x="102889" y="201692"/>
                </a:cubicBezTo>
                <a:lnTo>
                  <a:pt x="109898" y="209016"/>
                </a:lnTo>
                <a:lnTo>
                  <a:pt x="117184" y="216487"/>
                </a:lnTo>
                <a:lnTo>
                  <a:pt x="119348" y="218675"/>
                </a:lnTo>
                <a:lnTo>
                  <a:pt x="121531" y="216487"/>
                </a:lnTo>
                <a:lnTo>
                  <a:pt x="128818" y="209016"/>
                </a:lnTo>
                <a:cubicBezTo>
                  <a:pt x="191991" y="143630"/>
                  <a:pt x="223476" y="94667"/>
                  <a:pt x="223476" y="63489"/>
                </a:cubicBezTo>
                <a:cubicBezTo>
                  <a:pt x="223476" y="36842"/>
                  <a:pt x="201874" y="15240"/>
                  <a:pt x="175227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7</xdr:col>
      <xdr:colOff>516703</xdr:colOff>
      <xdr:row>11</xdr:row>
      <xdr:rowOff>216997</xdr:rowOff>
    </xdr:from>
    <xdr:to>
      <xdr:col>9</xdr:col>
      <xdr:colOff>51955</xdr:colOff>
      <xdr:row>13</xdr:row>
      <xdr:rowOff>40808</xdr:rowOff>
    </xdr:to>
    <xdr:sp macro="" textlink="$AE$35">
      <xdr:nvSpPr>
        <xdr:cNvPr id="125" name="ZoneTexte 124">
          <a:extLst>
            <a:ext uri="{FF2B5EF4-FFF2-40B4-BE49-F238E27FC236}">
              <a16:creationId xmlns:a16="http://schemas.microsoft.com/office/drawing/2014/main" id="{1A582CB1-D3E8-4C99-985A-5CA58BCF71A9}"/>
            </a:ext>
          </a:extLst>
        </xdr:cNvPr>
        <xdr:cNvSpPr txBox="1"/>
      </xdr:nvSpPr>
      <xdr:spPr>
        <a:xfrm>
          <a:off x="4084248" y="2667520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0E9DC153-21FD-43BC-A64B-0154482294DB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708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 editAs="oneCell">
    <xdr:from>
      <xdr:col>6</xdr:col>
      <xdr:colOff>103908</xdr:colOff>
      <xdr:row>12</xdr:row>
      <xdr:rowOff>43295</xdr:rowOff>
    </xdr:from>
    <xdr:to>
      <xdr:col>6</xdr:col>
      <xdr:colOff>490103</xdr:colOff>
      <xdr:row>13</xdr:row>
      <xdr:rowOff>187035</xdr:rowOff>
    </xdr:to>
    <xdr:pic>
      <xdr:nvPicPr>
        <xdr:cNvPr id="17" name="Graphique 16" descr="Liste de vérification">
          <a:extLst>
            <a:ext uri="{FF2B5EF4-FFF2-40B4-BE49-F238E27FC236}">
              <a16:creationId xmlns:a16="http://schemas.microsoft.com/office/drawing/2014/main" id="{F7CCBAA7-4CFC-404D-9764-41B5CD64E7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3091294" y="2736272"/>
          <a:ext cx="386195" cy="386195"/>
        </a:xfrm>
        <a:prstGeom prst="rect">
          <a:avLst/>
        </a:prstGeom>
      </xdr:spPr>
    </xdr:pic>
    <xdr:clientData/>
  </xdr:twoCellAnchor>
  <xdr:twoCellAnchor>
    <xdr:from>
      <xdr:col>7</xdr:col>
      <xdr:colOff>513240</xdr:colOff>
      <xdr:row>12</xdr:row>
      <xdr:rowOff>204874</xdr:rowOff>
    </xdr:from>
    <xdr:to>
      <xdr:col>9</xdr:col>
      <xdr:colOff>48492</xdr:colOff>
      <xdr:row>14</xdr:row>
      <xdr:rowOff>71980</xdr:rowOff>
    </xdr:to>
    <xdr:sp macro="" textlink="$AE$36">
      <xdr:nvSpPr>
        <xdr:cNvPr id="126" name="ZoneTexte 125">
          <a:extLst>
            <a:ext uri="{FF2B5EF4-FFF2-40B4-BE49-F238E27FC236}">
              <a16:creationId xmlns:a16="http://schemas.microsoft.com/office/drawing/2014/main" id="{68D70D1E-893E-4C2F-87EE-17F0F5D562B7}"/>
            </a:ext>
          </a:extLst>
        </xdr:cNvPr>
        <xdr:cNvSpPr txBox="1"/>
      </xdr:nvSpPr>
      <xdr:spPr>
        <a:xfrm>
          <a:off x="4080785" y="2897851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8A35D749-731F-4331-8547-3D6AADFEDBAF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3816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7</xdr:col>
      <xdr:colOff>516703</xdr:colOff>
      <xdr:row>28</xdr:row>
      <xdr:rowOff>216997</xdr:rowOff>
    </xdr:from>
    <xdr:to>
      <xdr:col>9</xdr:col>
      <xdr:colOff>51955</xdr:colOff>
      <xdr:row>30</xdr:row>
      <xdr:rowOff>40808</xdr:rowOff>
    </xdr:to>
    <xdr:sp macro="" textlink="$AF$35">
      <xdr:nvSpPr>
        <xdr:cNvPr id="127" name="ZoneTexte 126">
          <a:extLst>
            <a:ext uri="{FF2B5EF4-FFF2-40B4-BE49-F238E27FC236}">
              <a16:creationId xmlns:a16="http://schemas.microsoft.com/office/drawing/2014/main" id="{D64E2F22-2301-4572-AB5A-9692466D4542}"/>
            </a:ext>
          </a:extLst>
        </xdr:cNvPr>
        <xdr:cNvSpPr txBox="1"/>
      </xdr:nvSpPr>
      <xdr:spPr>
        <a:xfrm>
          <a:off x="4084248" y="2667520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AA8E6D5F-FD57-42C4-8AD6-8AC35B5FD3ED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41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6</xdr:col>
      <xdr:colOff>103908</xdr:colOff>
      <xdr:row>29</xdr:row>
      <xdr:rowOff>43295</xdr:rowOff>
    </xdr:from>
    <xdr:ext cx="386195" cy="386195"/>
    <xdr:pic>
      <xdr:nvPicPr>
        <xdr:cNvPr id="128" name="Graphique 127" descr="Liste de vérification">
          <a:extLst>
            <a:ext uri="{FF2B5EF4-FFF2-40B4-BE49-F238E27FC236}">
              <a16:creationId xmlns:a16="http://schemas.microsoft.com/office/drawing/2014/main" id="{C5A616A0-44E2-4B4F-9971-190770E31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3091294" y="2736272"/>
          <a:ext cx="386195" cy="386195"/>
        </a:xfrm>
        <a:prstGeom prst="rect">
          <a:avLst/>
        </a:prstGeom>
      </xdr:spPr>
    </xdr:pic>
    <xdr:clientData/>
  </xdr:oneCellAnchor>
  <xdr:twoCellAnchor>
    <xdr:from>
      <xdr:col>7</xdr:col>
      <xdr:colOff>513240</xdr:colOff>
      <xdr:row>29</xdr:row>
      <xdr:rowOff>204874</xdr:rowOff>
    </xdr:from>
    <xdr:to>
      <xdr:col>9</xdr:col>
      <xdr:colOff>48492</xdr:colOff>
      <xdr:row>31</xdr:row>
      <xdr:rowOff>71980</xdr:rowOff>
    </xdr:to>
    <xdr:sp macro="" textlink="$AF$36">
      <xdr:nvSpPr>
        <xdr:cNvPr id="129" name="ZoneTexte 128">
          <a:extLst>
            <a:ext uri="{FF2B5EF4-FFF2-40B4-BE49-F238E27FC236}">
              <a16:creationId xmlns:a16="http://schemas.microsoft.com/office/drawing/2014/main" id="{498AECD2-E5A5-468F-9647-264E2794B27A}"/>
            </a:ext>
          </a:extLst>
        </xdr:cNvPr>
        <xdr:cNvSpPr txBox="1"/>
      </xdr:nvSpPr>
      <xdr:spPr>
        <a:xfrm>
          <a:off x="4080785" y="2897851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C85B5881-A3D1-423F-A0E8-57F77D8DFC33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195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516703</xdr:colOff>
      <xdr:row>28</xdr:row>
      <xdr:rowOff>216997</xdr:rowOff>
    </xdr:from>
    <xdr:to>
      <xdr:col>17</xdr:col>
      <xdr:colOff>51955</xdr:colOff>
      <xdr:row>30</xdr:row>
      <xdr:rowOff>40808</xdr:rowOff>
    </xdr:to>
    <xdr:sp macro="" textlink="$AG$37">
      <xdr:nvSpPr>
        <xdr:cNvPr id="130" name="ZoneTexte 129">
          <a:extLst>
            <a:ext uri="{FF2B5EF4-FFF2-40B4-BE49-F238E27FC236}">
              <a16:creationId xmlns:a16="http://schemas.microsoft.com/office/drawing/2014/main" id="{7F527A93-CE03-4D72-9429-A8A15962852C}"/>
            </a:ext>
          </a:extLst>
        </xdr:cNvPr>
        <xdr:cNvSpPr txBox="1"/>
      </xdr:nvSpPr>
      <xdr:spPr>
        <a:xfrm>
          <a:off x="4084248" y="6310399"/>
          <a:ext cx="695571" cy="2853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D3F327B2-597D-4E13-ACCA-003BE7D70379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1498 K€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14</xdr:col>
      <xdr:colOff>103908</xdr:colOff>
      <xdr:row>29</xdr:row>
      <xdr:rowOff>43295</xdr:rowOff>
    </xdr:from>
    <xdr:ext cx="386195" cy="386195"/>
    <xdr:pic>
      <xdr:nvPicPr>
        <xdr:cNvPr id="131" name="Graphique 130" descr="Liste de vérification">
          <a:extLst>
            <a:ext uri="{FF2B5EF4-FFF2-40B4-BE49-F238E27FC236}">
              <a16:creationId xmlns:a16="http://schemas.microsoft.com/office/drawing/2014/main" id="{0FD30AEB-8534-4DAD-9AC7-9BC8445814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3091294" y="6355772"/>
          <a:ext cx="386195" cy="386195"/>
        </a:xfrm>
        <a:prstGeom prst="rect">
          <a:avLst/>
        </a:prstGeom>
      </xdr:spPr>
    </xdr:pic>
    <xdr:clientData/>
  </xdr:oneCellAnchor>
  <xdr:twoCellAnchor>
    <xdr:from>
      <xdr:col>15</xdr:col>
      <xdr:colOff>513240</xdr:colOff>
      <xdr:row>29</xdr:row>
      <xdr:rowOff>204874</xdr:rowOff>
    </xdr:from>
    <xdr:to>
      <xdr:col>17</xdr:col>
      <xdr:colOff>48492</xdr:colOff>
      <xdr:row>31</xdr:row>
      <xdr:rowOff>71980</xdr:rowOff>
    </xdr:to>
    <xdr:sp macro="" textlink="$AG$38">
      <xdr:nvSpPr>
        <xdr:cNvPr id="132" name="ZoneTexte 131">
          <a:extLst>
            <a:ext uri="{FF2B5EF4-FFF2-40B4-BE49-F238E27FC236}">
              <a16:creationId xmlns:a16="http://schemas.microsoft.com/office/drawing/2014/main" id="{EF3963F9-CAC8-4D4A-BB78-1F990D4BE778}"/>
            </a:ext>
          </a:extLst>
        </xdr:cNvPr>
        <xdr:cNvSpPr txBox="1"/>
      </xdr:nvSpPr>
      <xdr:spPr>
        <a:xfrm>
          <a:off x="4080785" y="6517351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B8134CD4-883F-436E-A6E5-3984838C2DF2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7188 K€ K€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7</xdr:col>
      <xdr:colOff>516703</xdr:colOff>
      <xdr:row>49</xdr:row>
      <xdr:rowOff>216997</xdr:rowOff>
    </xdr:from>
    <xdr:to>
      <xdr:col>9</xdr:col>
      <xdr:colOff>51955</xdr:colOff>
      <xdr:row>51</xdr:row>
      <xdr:rowOff>40808</xdr:rowOff>
    </xdr:to>
    <xdr:sp macro="" textlink="$AH$37">
      <xdr:nvSpPr>
        <xdr:cNvPr id="133" name="ZoneTexte 132">
          <a:extLst>
            <a:ext uri="{FF2B5EF4-FFF2-40B4-BE49-F238E27FC236}">
              <a16:creationId xmlns:a16="http://schemas.microsoft.com/office/drawing/2014/main" id="{CFC8D8C9-DC3C-4D32-BE1A-76298712C18E}"/>
            </a:ext>
          </a:extLst>
        </xdr:cNvPr>
        <xdr:cNvSpPr txBox="1"/>
      </xdr:nvSpPr>
      <xdr:spPr>
        <a:xfrm>
          <a:off x="4084248" y="6310399"/>
          <a:ext cx="695571" cy="2853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B7FF8799-1749-4F0A-9CDC-E74BEDCA3B4F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5414 K€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6</xdr:col>
      <xdr:colOff>103908</xdr:colOff>
      <xdr:row>50</xdr:row>
      <xdr:rowOff>17318</xdr:rowOff>
    </xdr:from>
    <xdr:ext cx="386195" cy="386195"/>
    <xdr:pic>
      <xdr:nvPicPr>
        <xdr:cNvPr id="134" name="Graphique 133" descr="Liste de vérification">
          <a:extLst>
            <a:ext uri="{FF2B5EF4-FFF2-40B4-BE49-F238E27FC236}">
              <a16:creationId xmlns:a16="http://schemas.microsoft.com/office/drawing/2014/main" id="{87328F00-E2CD-435B-9FDD-AEFC376772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3091294" y="10304318"/>
          <a:ext cx="386195" cy="386195"/>
        </a:xfrm>
        <a:prstGeom prst="rect">
          <a:avLst/>
        </a:prstGeom>
      </xdr:spPr>
    </xdr:pic>
    <xdr:clientData/>
  </xdr:oneCellAnchor>
  <xdr:twoCellAnchor>
    <xdr:from>
      <xdr:col>7</xdr:col>
      <xdr:colOff>513240</xdr:colOff>
      <xdr:row>50</xdr:row>
      <xdr:rowOff>204874</xdr:rowOff>
    </xdr:from>
    <xdr:to>
      <xdr:col>9</xdr:col>
      <xdr:colOff>48492</xdr:colOff>
      <xdr:row>52</xdr:row>
      <xdr:rowOff>71980</xdr:rowOff>
    </xdr:to>
    <xdr:sp macro="" textlink="$AH$38">
      <xdr:nvSpPr>
        <xdr:cNvPr id="135" name="ZoneTexte 134">
          <a:extLst>
            <a:ext uri="{FF2B5EF4-FFF2-40B4-BE49-F238E27FC236}">
              <a16:creationId xmlns:a16="http://schemas.microsoft.com/office/drawing/2014/main" id="{6F320F2C-0C44-41A4-B035-996D4F8963D6}"/>
            </a:ext>
          </a:extLst>
        </xdr:cNvPr>
        <xdr:cNvSpPr txBox="1"/>
      </xdr:nvSpPr>
      <xdr:spPr>
        <a:xfrm>
          <a:off x="4080785" y="6517351"/>
          <a:ext cx="695571" cy="3087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AAED39E3-CDFD-47D6-8CB2-1405F36CFA47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12165 K€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4646</xdr:colOff>
      <xdr:row>10</xdr:row>
      <xdr:rowOff>46442</xdr:rowOff>
    </xdr:from>
    <xdr:to>
      <xdr:col>15</xdr:col>
      <xdr:colOff>255549</xdr:colOff>
      <xdr:row>10</xdr:row>
      <xdr:rowOff>197111</xdr:rowOff>
    </xdr:to>
    <xdr:sp macro="" textlink="">
      <xdr:nvSpPr>
        <xdr:cNvPr id="136" name="ZoneTexte 135">
          <a:extLst>
            <a:ext uri="{FF2B5EF4-FFF2-40B4-BE49-F238E27FC236}">
              <a16:creationId xmlns:a16="http://schemas.microsoft.com/office/drawing/2014/main" id="{9353A988-8FE0-4042-98CD-D302DD409334}"/>
            </a:ext>
          </a:extLst>
        </xdr:cNvPr>
        <xdr:cNvSpPr txBox="1"/>
      </xdr:nvSpPr>
      <xdr:spPr>
        <a:xfrm>
          <a:off x="7485256" y="2248808"/>
          <a:ext cx="831695" cy="1506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total</a:t>
          </a:r>
        </a:p>
      </xdr:txBody>
    </xdr:sp>
    <xdr:clientData/>
  </xdr:twoCellAnchor>
  <xdr:twoCellAnchor>
    <xdr:from>
      <xdr:col>15</xdr:col>
      <xdr:colOff>255549</xdr:colOff>
      <xdr:row>10</xdr:row>
      <xdr:rowOff>23062</xdr:rowOff>
    </xdr:from>
    <xdr:to>
      <xdr:col>17</xdr:col>
      <xdr:colOff>4228</xdr:colOff>
      <xdr:row>10</xdr:row>
      <xdr:rowOff>220491</xdr:rowOff>
    </xdr:to>
    <xdr:sp macro="" textlink="">
      <xdr:nvSpPr>
        <xdr:cNvPr id="137" name="ZoneTexte 136">
          <a:extLst>
            <a:ext uri="{FF2B5EF4-FFF2-40B4-BE49-F238E27FC236}">
              <a16:creationId xmlns:a16="http://schemas.microsoft.com/office/drawing/2014/main" id="{9E521B89-4BD0-4B8E-900D-2CE251B9F14E}"/>
            </a:ext>
          </a:extLst>
        </xdr:cNvPr>
        <xdr:cNvSpPr txBox="1"/>
      </xdr:nvSpPr>
      <xdr:spPr>
        <a:xfrm>
          <a:off x="8316951" y="2225428"/>
          <a:ext cx="910265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hebdo</a:t>
          </a:r>
        </a:p>
      </xdr:txBody>
    </xdr:sp>
    <xdr:clientData/>
  </xdr:twoCellAnchor>
  <xdr:twoCellAnchor>
    <xdr:from>
      <xdr:col>15</xdr:col>
      <xdr:colOff>209889</xdr:colOff>
      <xdr:row>11</xdr:row>
      <xdr:rowOff>5298</xdr:rowOff>
    </xdr:from>
    <xdr:to>
      <xdr:col>16</xdr:col>
      <xdr:colOff>227672</xdr:colOff>
      <xdr:row>11</xdr:row>
      <xdr:rowOff>202727</xdr:rowOff>
    </xdr:to>
    <xdr:sp macro="" textlink="">
      <xdr:nvSpPr>
        <xdr:cNvPr id="138" name="ZoneTexte 137">
          <a:extLst>
            <a:ext uri="{FF2B5EF4-FFF2-40B4-BE49-F238E27FC236}">
              <a16:creationId xmlns:a16="http://schemas.microsoft.com/office/drawing/2014/main" id="{84A7A69E-26D6-46FA-8655-AE0D55EE6531}"/>
            </a:ext>
          </a:extLst>
        </xdr:cNvPr>
        <xdr:cNvSpPr txBox="1"/>
      </xdr:nvSpPr>
      <xdr:spPr>
        <a:xfrm>
          <a:off x="8281646" y="2454584"/>
          <a:ext cx="600169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15</xdr:col>
      <xdr:colOff>202623</xdr:colOff>
      <xdr:row>12</xdr:row>
      <xdr:rowOff>12121</xdr:rowOff>
    </xdr:from>
    <xdr:to>
      <xdr:col>16</xdr:col>
      <xdr:colOff>306660</xdr:colOff>
      <xdr:row>12</xdr:row>
      <xdr:rowOff>209550</xdr:rowOff>
    </xdr:to>
    <xdr:sp macro="" textlink="">
      <xdr:nvSpPr>
        <xdr:cNvPr id="139" name="ZoneTexte 138">
          <a:extLst>
            <a:ext uri="{FF2B5EF4-FFF2-40B4-BE49-F238E27FC236}">
              <a16:creationId xmlns:a16="http://schemas.microsoft.com/office/drawing/2014/main" id="{209CAD34-F5E2-4B0D-BDDE-1A4E32120A28}"/>
            </a:ext>
          </a:extLst>
        </xdr:cNvPr>
        <xdr:cNvSpPr txBox="1"/>
      </xdr:nvSpPr>
      <xdr:spPr>
        <a:xfrm>
          <a:off x="8264025" y="2688414"/>
          <a:ext cx="684830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502861</xdr:colOff>
      <xdr:row>12</xdr:row>
      <xdr:rowOff>23800</xdr:rowOff>
    </xdr:from>
    <xdr:to>
      <xdr:col>15</xdr:col>
      <xdr:colOff>37172</xdr:colOff>
      <xdr:row>12</xdr:row>
      <xdr:rowOff>215737</xdr:rowOff>
    </xdr:to>
    <xdr:sp macro="" textlink="">
      <xdr:nvSpPr>
        <xdr:cNvPr id="140" name="ZoneTexte 139">
          <a:extLst>
            <a:ext uri="{FF2B5EF4-FFF2-40B4-BE49-F238E27FC236}">
              <a16:creationId xmlns:a16="http://schemas.microsoft.com/office/drawing/2014/main" id="{FD3349BB-5597-49A9-BAEC-3DD90ADFE047}"/>
            </a:ext>
          </a:extLst>
        </xdr:cNvPr>
        <xdr:cNvSpPr txBox="1"/>
      </xdr:nvSpPr>
      <xdr:spPr>
        <a:xfrm>
          <a:off x="7409847" y="2712571"/>
          <a:ext cx="699082" cy="191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544763</xdr:colOff>
      <xdr:row>11</xdr:row>
      <xdr:rowOff>8043</xdr:rowOff>
    </xdr:from>
    <xdr:to>
      <xdr:col>14</xdr:col>
      <xdr:colOff>557561</xdr:colOff>
      <xdr:row>11</xdr:row>
      <xdr:rowOff>199982</xdr:rowOff>
    </xdr:to>
    <xdr:sp macro="" textlink="">
      <xdr:nvSpPr>
        <xdr:cNvPr id="141" name="ZoneTexte 140">
          <a:extLst>
            <a:ext uri="{FF2B5EF4-FFF2-40B4-BE49-F238E27FC236}">
              <a16:creationId xmlns:a16="http://schemas.microsoft.com/office/drawing/2014/main" id="{96190510-EEEA-4489-BD59-9F266F03228A}"/>
            </a:ext>
          </a:extLst>
        </xdr:cNvPr>
        <xdr:cNvSpPr txBox="1"/>
      </xdr:nvSpPr>
      <xdr:spPr>
        <a:xfrm>
          <a:off x="7451749" y="2457329"/>
          <a:ext cx="595183" cy="1919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15</xdr:col>
      <xdr:colOff>256190</xdr:colOff>
      <xdr:row>10</xdr:row>
      <xdr:rowOff>0</xdr:rowOff>
    </xdr:from>
    <xdr:to>
      <xdr:col>15</xdr:col>
      <xdr:colOff>256190</xdr:colOff>
      <xdr:row>13</xdr:row>
      <xdr:rowOff>0</xdr:rowOff>
    </xdr:to>
    <xdr:cxnSp macro="">
      <xdr:nvCxnSpPr>
        <xdr:cNvPr id="23" name="Connecteur droit 22">
          <a:extLst>
            <a:ext uri="{FF2B5EF4-FFF2-40B4-BE49-F238E27FC236}">
              <a16:creationId xmlns:a16="http://schemas.microsoft.com/office/drawing/2014/main" id="{FB677438-64A9-490E-BFC1-6C3C3264AC1F}"/>
            </a:ext>
          </a:extLst>
        </xdr:cNvPr>
        <xdr:cNvCxnSpPr/>
      </xdr:nvCxnSpPr>
      <xdr:spPr>
        <a:xfrm>
          <a:off x="8317592" y="2202366"/>
          <a:ext cx="0" cy="710890"/>
        </a:xfrm>
        <a:prstGeom prst="line">
          <a:avLst/>
        </a:prstGeom>
        <a:ln>
          <a:solidFill>
            <a:schemeClr val="bg2">
              <a:lumMod val="75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90551</xdr:colOff>
      <xdr:row>10</xdr:row>
      <xdr:rowOff>185577</xdr:rowOff>
    </xdr:from>
    <xdr:to>
      <xdr:col>18</xdr:col>
      <xdr:colOff>6804</xdr:colOff>
      <xdr:row>12</xdr:row>
      <xdr:rowOff>9388</xdr:rowOff>
    </xdr:to>
    <xdr:sp macro="" textlink="$U$13">
      <xdr:nvSpPr>
        <xdr:cNvPr id="143" name="ZoneTexte 142">
          <a:extLst>
            <a:ext uri="{FF2B5EF4-FFF2-40B4-BE49-F238E27FC236}">
              <a16:creationId xmlns:a16="http://schemas.microsoft.com/office/drawing/2014/main" id="{4519CCC1-40CB-417C-B637-C68BD383CC64}"/>
            </a:ext>
          </a:extLst>
        </xdr:cNvPr>
        <xdr:cNvSpPr txBox="1"/>
      </xdr:nvSpPr>
      <xdr:spPr>
        <a:xfrm>
          <a:off x="8729726" y="2385852"/>
          <a:ext cx="697303" cy="300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911AD213-2BC2-482D-91BE-746FE77E8637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107,5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16</xdr:col>
      <xdr:colOff>100076</xdr:colOff>
      <xdr:row>11</xdr:row>
      <xdr:rowOff>207348</xdr:rowOff>
    </xdr:from>
    <xdr:to>
      <xdr:col>18</xdr:col>
      <xdr:colOff>16329</xdr:colOff>
      <xdr:row>13</xdr:row>
      <xdr:rowOff>31159</xdr:rowOff>
    </xdr:to>
    <xdr:sp macro="" textlink="$U$14">
      <xdr:nvSpPr>
        <xdr:cNvPr id="144" name="ZoneTexte 143">
          <a:extLst>
            <a:ext uri="{FF2B5EF4-FFF2-40B4-BE49-F238E27FC236}">
              <a16:creationId xmlns:a16="http://schemas.microsoft.com/office/drawing/2014/main" id="{BBC4DE2A-4E3F-4314-BD9F-8EAAEC61FC5A}"/>
            </a:ext>
          </a:extLst>
        </xdr:cNvPr>
        <xdr:cNvSpPr txBox="1"/>
      </xdr:nvSpPr>
      <xdr:spPr>
        <a:xfrm>
          <a:off x="8754219" y="2656634"/>
          <a:ext cx="700024" cy="3027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6AA3EA2E-5A91-4BFE-AF63-2726B0BD9E9E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1,1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366777</xdr:colOff>
      <xdr:row>11</xdr:row>
      <xdr:rowOff>212791</xdr:rowOff>
    </xdr:from>
    <xdr:to>
      <xdr:col>15</xdr:col>
      <xdr:colOff>484415</xdr:colOff>
      <xdr:row>13</xdr:row>
      <xdr:rowOff>36602</xdr:rowOff>
    </xdr:to>
    <xdr:sp macro="" textlink="$T$14">
      <xdr:nvSpPr>
        <xdr:cNvPr id="145" name="ZoneTexte 144">
          <a:extLst>
            <a:ext uri="{FF2B5EF4-FFF2-40B4-BE49-F238E27FC236}">
              <a16:creationId xmlns:a16="http://schemas.microsoft.com/office/drawing/2014/main" id="{F61B4438-8E09-44BB-9801-D08FE26D63EA}"/>
            </a:ext>
          </a:extLst>
        </xdr:cNvPr>
        <xdr:cNvSpPr txBox="1"/>
      </xdr:nvSpPr>
      <xdr:spPr>
        <a:xfrm>
          <a:off x="7856148" y="2662077"/>
          <a:ext cx="700024" cy="3027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C35445A8-2A88-4BC7-887E-F928B6ED3495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2,1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357252</xdr:colOff>
      <xdr:row>10</xdr:row>
      <xdr:rowOff>196463</xdr:rowOff>
    </xdr:from>
    <xdr:to>
      <xdr:col>15</xdr:col>
      <xdr:colOff>474890</xdr:colOff>
      <xdr:row>12</xdr:row>
      <xdr:rowOff>20274</xdr:rowOff>
    </xdr:to>
    <xdr:sp macro="" textlink="$T$13">
      <xdr:nvSpPr>
        <xdr:cNvPr id="146" name="ZoneTexte 145">
          <a:extLst>
            <a:ext uri="{FF2B5EF4-FFF2-40B4-BE49-F238E27FC236}">
              <a16:creationId xmlns:a16="http://schemas.microsoft.com/office/drawing/2014/main" id="{4E1FDA1C-7A9C-4380-ABED-1700EFE3B860}"/>
            </a:ext>
          </a:extLst>
        </xdr:cNvPr>
        <xdr:cNvSpPr txBox="1"/>
      </xdr:nvSpPr>
      <xdr:spPr>
        <a:xfrm>
          <a:off x="7834377" y="2396738"/>
          <a:ext cx="698663" cy="300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646E413B-AF29-4B5A-BE9B-75E8B7BB312C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215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6060</xdr:colOff>
      <xdr:row>17</xdr:row>
      <xdr:rowOff>45632</xdr:rowOff>
    </xdr:from>
    <xdr:to>
      <xdr:col>15</xdr:col>
      <xdr:colOff>256963</xdr:colOff>
      <xdr:row>17</xdr:row>
      <xdr:rowOff>196301</xdr:rowOff>
    </xdr:to>
    <xdr:sp macro="" textlink="">
      <xdr:nvSpPr>
        <xdr:cNvPr id="147" name="ZoneTexte 146">
          <a:extLst>
            <a:ext uri="{FF2B5EF4-FFF2-40B4-BE49-F238E27FC236}">
              <a16:creationId xmlns:a16="http://schemas.microsoft.com/office/drawing/2014/main" id="{849FAAC0-F956-4FDF-BFFF-601B926762DB}"/>
            </a:ext>
          </a:extLst>
        </xdr:cNvPr>
        <xdr:cNvSpPr txBox="1"/>
      </xdr:nvSpPr>
      <xdr:spPr>
        <a:xfrm>
          <a:off x="7468690" y="3921893"/>
          <a:ext cx="830686" cy="1506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total</a:t>
          </a:r>
        </a:p>
      </xdr:txBody>
    </xdr:sp>
    <xdr:clientData/>
  </xdr:twoCellAnchor>
  <xdr:twoCellAnchor>
    <xdr:from>
      <xdr:col>15</xdr:col>
      <xdr:colOff>256963</xdr:colOff>
      <xdr:row>17</xdr:row>
      <xdr:rowOff>22252</xdr:rowOff>
    </xdr:from>
    <xdr:to>
      <xdr:col>17</xdr:col>
      <xdr:colOff>5642</xdr:colOff>
      <xdr:row>17</xdr:row>
      <xdr:rowOff>219681</xdr:rowOff>
    </xdr:to>
    <xdr:sp macro="" textlink="">
      <xdr:nvSpPr>
        <xdr:cNvPr id="148" name="ZoneTexte 147">
          <a:extLst>
            <a:ext uri="{FF2B5EF4-FFF2-40B4-BE49-F238E27FC236}">
              <a16:creationId xmlns:a16="http://schemas.microsoft.com/office/drawing/2014/main" id="{0451A9B6-1AA8-4139-95EB-13A6744A25CD}"/>
            </a:ext>
          </a:extLst>
        </xdr:cNvPr>
        <xdr:cNvSpPr txBox="1"/>
      </xdr:nvSpPr>
      <xdr:spPr>
        <a:xfrm>
          <a:off x="8299376" y="3898513"/>
          <a:ext cx="908244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hebdo</a:t>
          </a:r>
        </a:p>
      </xdr:txBody>
    </xdr:sp>
    <xdr:clientData/>
  </xdr:twoCellAnchor>
  <xdr:twoCellAnchor>
    <xdr:from>
      <xdr:col>15</xdr:col>
      <xdr:colOff>258613</xdr:colOff>
      <xdr:row>17</xdr:row>
      <xdr:rowOff>7474</xdr:rowOff>
    </xdr:from>
    <xdr:to>
      <xdr:col>15</xdr:col>
      <xdr:colOff>258613</xdr:colOff>
      <xdr:row>20</xdr:row>
      <xdr:rowOff>7474</xdr:rowOff>
    </xdr:to>
    <xdr:cxnSp macro="">
      <xdr:nvCxnSpPr>
        <xdr:cNvPr id="149" name="Connecteur droit 148">
          <a:extLst>
            <a:ext uri="{FF2B5EF4-FFF2-40B4-BE49-F238E27FC236}">
              <a16:creationId xmlns:a16="http://schemas.microsoft.com/office/drawing/2014/main" id="{2B66ACFD-2508-4B15-9F05-DA8FAA180641}"/>
            </a:ext>
          </a:extLst>
        </xdr:cNvPr>
        <xdr:cNvCxnSpPr/>
      </xdr:nvCxnSpPr>
      <xdr:spPr>
        <a:xfrm>
          <a:off x="8301026" y="3883735"/>
          <a:ext cx="0" cy="720587"/>
        </a:xfrm>
        <a:prstGeom prst="line">
          <a:avLst/>
        </a:prstGeom>
        <a:ln>
          <a:solidFill>
            <a:schemeClr val="bg2">
              <a:lumMod val="75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209178</xdr:colOff>
      <xdr:row>18</xdr:row>
      <xdr:rowOff>20201</xdr:rowOff>
    </xdr:from>
    <xdr:to>
      <xdr:col>16</xdr:col>
      <xdr:colOff>226961</xdr:colOff>
      <xdr:row>18</xdr:row>
      <xdr:rowOff>217630</xdr:rowOff>
    </xdr:to>
    <xdr:sp macro="" textlink="">
      <xdr:nvSpPr>
        <xdr:cNvPr id="150" name="ZoneTexte 149">
          <a:extLst>
            <a:ext uri="{FF2B5EF4-FFF2-40B4-BE49-F238E27FC236}">
              <a16:creationId xmlns:a16="http://schemas.microsoft.com/office/drawing/2014/main" id="{6061AA89-6135-4566-8D5C-459948DE0718}"/>
            </a:ext>
          </a:extLst>
        </xdr:cNvPr>
        <xdr:cNvSpPr txBox="1"/>
      </xdr:nvSpPr>
      <xdr:spPr>
        <a:xfrm>
          <a:off x="8251591" y="4136658"/>
          <a:ext cx="597566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15</xdr:col>
      <xdr:colOff>201912</xdr:colOff>
      <xdr:row>19</xdr:row>
      <xdr:rowOff>27024</xdr:rowOff>
    </xdr:from>
    <xdr:to>
      <xdr:col>16</xdr:col>
      <xdr:colOff>305949</xdr:colOff>
      <xdr:row>19</xdr:row>
      <xdr:rowOff>224453</xdr:rowOff>
    </xdr:to>
    <xdr:sp macro="" textlink="">
      <xdr:nvSpPr>
        <xdr:cNvPr id="151" name="ZoneTexte 150">
          <a:extLst>
            <a:ext uri="{FF2B5EF4-FFF2-40B4-BE49-F238E27FC236}">
              <a16:creationId xmlns:a16="http://schemas.microsoft.com/office/drawing/2014/main" id="{035C9457-AA9B-4EB0-9862-C68DDBD98563}"/>
            </a:ext>
          </a:extLst>
        </xdr:cNvPr>
        <xdr:cNvSpPr txBox="1"/>
      </xdr:nvSpPr>
      <xdr:spPr>
        <a:xfrm>
          <a:off x="8244325" y="4383676"/>
          <a:ext cx="683820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502150</xdr:colOff>
      <xdr:row>19</xdr:row>
      <xdr:rowOff>38703</xdr:rowOff>
    </xdr:from>
    <xdr:to>
      <xdr:col>15</xdr:col>
      <xdr:colOff>36461</xdr:colOff>
      <xdr:row>19</xdr:row>
      <xdr:rowOff>230640</xdr:rowOff>
    </xdr:to>
    <xdr:sp macro="" textlink="">
      <xdr:nvSpPr>
        <xdr:cNvPr id="152" name="ZoneTexte 151">
          <a:extLst>
            <a:ext uri="{FF2B5EF4-FFF2-40B4-BE49-F238E27FC236}">
              <a16:creationId xmlns:a16="http://schemas.microsoft.com/office/drawing/2014/main" id="{9BF4D618-57B7-4579-85FE-872CF1D11094}"/>
            </a:ext>
          </a:extLst>
        </xdr:cNvPr>
        <xdr:cNvSpPr txBox="1"/>
      </xdr:nvSpPr>
      <xdr:spPr>
        <a:xfrm>
          <a:off x="7384998" y="4395355"/>
          <a:ext cx="693876" cy="191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544052</xdr:colOff>
      <xdr:row>18</xdr:row>
      <xdr:rowOff>22946</xdr:rowOff>
    </xdr:from>
    <xdr:to>
      <xdr:col>14</xdr:col>
      <xdr:colOff>556850</xdr:colOff>
      <xdr:row>18</xdr:row>
      <xdr:rowOff>214885</xdr:rowOff>
    </xdr:to>
    <xdr:sp macro="" textlink="">
      <xdr:nvSpPr>
        <xdr:cNvPr id="153" name="ZoneTexte 152">
          <a:extLst>
            <a:ext uri="{FF2B5EF4-FFF2-40B4-BE49-F238E27FC236}">
              <a16:creationId xmlns:a16="http://schemas.microsoft.com/office/drawing/2014/main" id="{DA4E4A94-F20D-41B5-A79F-903104E9C476}"/>
            </a:ext>
          </a:extLst>
        </xdr:cNvPr>
        <xdr:cNvSpPr txBox="1"/>
      </xdr:nvSpPr>
      <xdr:spPr>
        <a:xfrm>
          <a:off x="7426900" y="4139403"/>
          <a:ext cx="592580" cy="1919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16</xdr:col>
      <xdr:colOff>63749</xdr:colOff>
      <xdr:row>17</xdr:row>
      <xdr:rowOff>200480</xdr:rowOff>
    </xdr:from>
    <xdr:to>
      <xdr:col>17</xdr:col>
      <xdr:colOff>178785</xdr:colOff>
      <xdr:row>19</xdr:row>
      <xdr:rowOff>24291</xdr:rowOff>
    </xdr:to>
    <xdr:sp macro="" textlink="$U$19">
      <xdr:nvSpPr>
        <xdr:cNvPr id="154" name="ZoneTexte 153">
          <a:extLst>
            <a:ext uri="{FF2B5EF4-FFF2-40B4-BE49-F238E27FC236}">
              <a16:creationId xmlns:a16="http://schemas.microsoft.com/office/drawing/2014/main" id="{01BB8596-A0E4-404E-93E0-A56790333A41}"/>
            </a:ext>
          </a:extLst>
        </xdr:cNvPr>
        <xdr:cNvSpPr txBox="1"/>
      </xdr:nvSpPr>
      <xdr:spPr>
        <a:xfrm>
          <a:off x="8702924" y="4067630"/>
          <a:ext cx="696061" cy="300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C37CCEE6-9379-4D9E-ACCB-C5E4873ED4DB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98,0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16</xdr:col>
      <xdr:colOff>99365</xdr:colOff>
      <xdr:row>18</xdr:row>
      <xdr:rowOff>222251</xdr:rowOff>
    </xdr:from>
    <xdr:to>
      <xdr:col>18</xdr:col>
      <xdr:colOff>15618</xdr:colOff>
      <xdr:row>20</xdr:row>
      <xdr:rowOff>46062</xdr:rowOff>
    </xdr:to>
    <xdr:sp macro="" textlink="$U$20">
      <xdr:nvSpPr>
        <xdr:cNvPr id="155" name="ZoneTexte 154">
          <a:extLst>
            <a:ext uri="{FF2B5EF4-FFF2-40B4-BE49-F238E27FC236}">
              <a16:creationId xmlns:a16="http://schemas.microsoft.com/office/drawing/2014/main" id="{C4B545E6-E0ED-471F-B1F9-C143C3BCCA2E}"/>
            </a:ext>
          </a:extLst>
        </xdr:cNvPr>
        <xdr:cNvSpPr txBox="1"/>
      </xdr:nvSpPr>
      <xdr:spPr>
        <a:xfrm>
          <a:off x="8721561" y="4338708"/>
          <a:ext cx="694818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B4623943-5190-4B36-9C6E-96B35198AF0A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1,0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366066</xdr:colOff>
      <xdr:row>18</xdr:row>
      <xdr:rowOff>227694</xdr:rowOff>
    </xdr:from>
    <xdr:to>
      <xdr:col>15</xdr:col>
      <xdr:colOff>483704</xdr:colOff>
      <xdr:row>20</xdr:row>
      <xdr:rowOff>51505</xdr:rowOff>
    </xdr:to>
    <xdr:sp macro="" textlink="$T$20">
      <xdr:nvSpPr>
        <xdr:cNvPr id="156" name="ZoneTexte 155">
          <a:extLst>
            <a:ext uri="{FF2B5EF4-FFF2-40B4-BE49-F238E27FC236}">
              <a16:creationId xmlns:a16="http://schemas.microsoft.com/office/drawing/2014/main" id="{6CBFB693-2AFE-461B-AAA3-0888CE05D2C0}"/>
            </a:ext>
          </a:extLst>
        </xdr:cNvPr>
        <xdr:cNvSpPr txBox="1"/>
      </xdr:nvSpPr>
      <xdr:spPr>
        <a:xfrm>
          <a:off x="7828696" y="4344151"/>
          <a:ext cx="697421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31EDEAD5-99CA-4574-8A8C-270E205AC76A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1,9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318441</xdr:colOff>
      <xdr:row>17</xdr:row>
      <xdr:rowOff>211366</xdr:rowOff>
    </xdr:from>
    <xdr:to>
      <xdr:col>15</xdr:col>
      <xdr:colOff>436079</xdr:colOff>
      <xdr:row>19</xdr:row>
      <xdr:rowOff>35177</xdr:rowOff>
    </xdr:to>
    <xdr:sp macro="" textlink="$T$19">
      <xdr:nvSpPr>
        <xdr:cNvPr id="157" name="ZoneTexte 156">
          <a:extLst>
            <a:ext uri="{FF2B5EF4-FFF2-40B4-BE49-F238E27FC236}">
              <a16:creationId xmlns:a16="http://schemas.microsoft.com/office/drawing/2014/main" id="{7F7828E5-7098-4C64-8625-C60AA12C498F}"/>
            </a:ext>
          </a:extLst>
        </xdr:cNvPr>
        <xdr:cNvSpPr txBox="1"/>
      </xdr:nvSpPr>
      <xdr:spPr>
        <a:xfrm>
          <a:off x="7795566" y="4078516"/>
          <a:ext cx="698663" cy="300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03A1FDAF-1295-484C-BACB-7E14D972283D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196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9372</xdr:colOff>
      <xdr:row>55</xdr:row>
      <xdr:rowOff>48941</xdr:rowOff>
    </xdr:from>
    <xdr:to>
      <xdr:col>15</xdr:col>
      <xdr:colOff>260275</xdr:colOff>
      <xdr:row>55</xdr:row>
      <xdr:rowOff>199610</xdr:rowOff>
    </xdr:to>
    <xdr:sp macro="" textlink="">
      <xdr:nvSpPr>
        <xdr:cNvPr id="158" name="ZoneTexte 157">
          <a:extLst>
            <a:ext uri="{FF2B5EF4-FFF2-40B4-BE49-F238E27FC236}">
              <a16:creationId xmlns:a16="http://schemas.microsoft.com/office/drawing/2014/main" id="{D317532B-90F8-43F1-8289-ED74B8AAB900}"/>
            </a:ext>
          </a:extLst>
        </xdr:cNvPr>
        <xdr:cNvSpPr txBox="1"/>
      </xdr:nvSpPr>
      <xdr:spPr>
        <a:xfrm>
          <a:off x="7472002" y="11288441"/>
          <a:ext cx="830686" cy="1506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total</a:t>
          </a:r>
        </a:p>
      </xdr:txBody>
    </xdr:sp>
    <xdr:clientData/>
  </xdr:twoCellAnchor>
  <xdr:twoCellAnchor>
    <xdr:from>
      <xdr:col>15</xdr:col>
      <xdr:colOff>260275</xdr:colOff>
      <xdr:row>55</xdr:row>
      <xdr:rowOff>25561</xdr:rowOff>
    </xdr:from>
    <xdr:to>
      <xdr:col>17</xdr:col>
      <xdr:colOff>8954</xdr:colOff>
      <xdr:row>55</xdr:row>
      <xdr:rowOff>222990</xdr:rowOff>
    </xdr:to>
    <xdr:sp macro="" textlink="">
      <xdr:nvSpPr>
        <xdr:cNvPr id="159" name="ZoneTexte 158">
          <a:extLst>
            <a:ext uri="{FF2B5EF4-FFF2-40B4-BE49-F238E27FC236}">
              <a16:creationId xmlns:a16="http://schemas.microsoft.com/office/drawing/2014/main" id="{5AE974B2-E0C2-494E-B215-A89883EE1498}"/>
            </a:ext>
          </a:extLst>
        </xdr:cNvPr>
        <xdr:cNvSpPr txBox="1"/>
      </xdr:nvSpPr>
      <xdr:spPr>
        <a:xfrm>
          <a:off x="8302688" y="11265061"/>
          <a:ext cx="908244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hebdo</a:t>
          </a:r>
        </a:p>
      </xdr:txBody>
    </xdr:sp>
    <xdr:clientData/>
  </xdr:twoCellAnchor>
  <xdr:twoCellAnchor>
    <xdr:from>
      <xdr:col>15</xdr:col>
      <xdr:colOff>125379</xdr:colOff>
      <xdr:row>56</xdr:row>
      <xdr:rowOff>15229</xdr:rowOff>
    </xdr:from>
    <xdr:to>
      <xdr:col>16</xdr:col>
      <xdr:colOff>143162</xdr:colOff>
      <xdr:row>56</xdr:row>
      <xdr:rowOff>212658</xdr:rowOff>
    </xdr:to>
    <xdr:sp macro="" textlink="">
      <xdr:nvSpPr>
        <xdr:cNvPr id="160" name="ZoneTexte 159">
          <a:extLst>
            <a:ext uri="{FF2B5EF4-FFF2-40B4-BE49-F238E27FC236}">
              <a16:creationId xmlns:a16="http://schemas.microsoft.com/office/drawing/2014/main" id="{0758F776-8C22-4502-897F-1ECCE999E7D0}"/>
            </a:ext>
          </a:extLst>
        </xdr:cNvPr>
        <xdr:cNvSpPr txBox="1"/>
      </xdr:nvSpPr>
      <xdr:spPr>
        <a:xfrm>
          <a:off x="8152655" y="11438660"/>
          <a:ext cx="595852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6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  <a:endParaRPr lang="fr-FR" sz="800" b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  <xdr:twoCellAnchor>
    <xdr:from>
      <xdr:col>15</xdr:col>
      <xdr:colOff>118115</xdr:colOff>
      <xdr:row>57</xdr:row>
      <xdr:rowOff>30336</xdr:rowOff>
    </xdr:from>
    <xdr:to>
      <xdr:col>16</xdr:col>
      <xdr:colOff>222152</xdr:colOff>
      <xdr:row>57</xdr:row>
      <xdr:rowOff>227765</xdr:rowOff>
    </xdr:to>
    <xdr:sp macro="" textlink="">
      <xdr:nvSpPr>
        <xdr:cNvPr id="161" name="ZoneTexte 160">
          <a:extLst>
            <a:ext uri="{FF2B5EF4-FFF2-40B4-BE49-F238E27FC236}">
              <a16:creationId xmlns:a16="http://schemas.microsoft.com/office/drawing/2014/main" id="{DD0BE5F7-902E-426E-9383-CDAD28B7B352}"/>
            </a:ext>
          </a:extLst>
        </xdr:cNvPr>
        <xdr:cNvSpPr txBox="1"/>
      </xdr:nvSpPr>
      <xdr:spPr>
        <a:xfrm>
          <a:off x="8145391" y="11690250"/>
          <a:ext cx="682106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6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418351</xdr:colOff>
      <xdr:row>57</xdr:row>
      <xdr:rowOff>33731</xdr:rowOff>
    </xdr:from>
    <xdr:to>
      <xdr:col>14</xdr:col>
      <xdr:colOff>530731</xdr:colOff>
      <xdr:row>57</xdr:row>
      <xdr:rowOff>225668</xdr:rowOff>
    </xdr:to>
    <xdr:sp macro="" textlink="">
      <xdr:nvSpPr>
        <xdr:cNvPr id="162" name="ZoneTexte 161">
          <a:extLst>
            <a:ext uri="{FF2B5EF4-FFF2-40B4-BE49-F238E27FC236}">
              <a16:creationId xmlns:a16="http://schemas.microsoft.com/office/drawing/2014/main" id="{6B048583-9A58-41A4-A29F-DF25CB34ED72}"/>
            </a:ext>
          </a:extLst>
        </xdr:cNvPr>
        <xdr:cNvSpPr txBox="1"/>
      </xdr:nvSpPr>
      <xdr:spPr>
        <a:xfrm>
          <a:off x="7289489" y="11693645"/>
          <a:ext cx="690449" cy="191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6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13</xdr:col>
      <xdr:colOff>443687</xdr:colOff>
      <xdr:row>56</xdr:row>
      <xdr:rowOff>17974</xdr:rowOff>
    </xdr:from>
    <xdr:to>
      <xdr:col>14</xdr:col>
      <xdr:colOff>456485</xdr:colOff>
      <xdr:row>56</xdr:row>
      <xdr:rowOff>209913</xdr:rowOff>
    </xdr:to>
    <xdr:sp macro="" textlink="">
      <xdr:nvSpPr>
        <xdr:cNvPr id="163" name="ZoneTexte 162">
          <a:extLst>
            <a:ext uri="{FF2B5EF4-FFF2-40B4-BE49-F238E27FC236}">
              <a16:creationId xmlns:a16="http://schemas.microsoft.com/office/drawing/2014/main" id="{38229B37-E3D4-43E6-8E4A-629C487EA999}"/>
            </a:ext>
          </a:extLst>
        </xdr:cNvPr>
        <xdr:cNvSpPr txBox="1"/>
      </xdr:nvSpPr>
      <xdr:spPr>
        <a:xfrm>
          <a:off x="7314825" y="11441405"/>
          <a:ext cx="590867" cy="1919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6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  <a:endParaRPr lang="fr-FR" sz="800" b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  <xdr:twoCellAnchor>
    <xdr:from>
      <xdr:col>15</xdr:col>
      <xdr:colOff>572584</xdr:colOff>
      <xdr:row>55</xdr:row>
      <xdr:rowOff>198936</xdr:rowOff>
    </xdr:from>
    <xdr:to>
      <xdr:col>17</xdr:col>
      <xdr:colOff>106595</xdr:colOff>
      <xdr:row>57</xdr:row>
      <xdr:rowOff>22747</xdr:rowOff>
    </xdr:to>
    <xdr:sp macro="" textlink="$U$57">
      <xdr:nvSpPr>
        <xdr:cNvPr id="164" name="ZoneTexte 163">
          <a:extLst>
            <a:ext uri="{FF2B5EF4-FFF2-40B4-BE49-F238E27FC236}">
              <a16:creationId xmlns:a16="http://schemas.microsoft.com/office/drawing/2014/main" id="{CD3E04BC-77CB-4C34-AAC5-06A3045D8893}"/>
            </a:ext>
          </a:extLst>
        </xdr:cNvPr>
        <xdr:cNvSpPr txBox="1"/>
      </xdr:nvSpPr>
      <xdr:spPr>
        <a:xfrm>
          <a:off x="8630734" y="11400336"/>
          <a:ext cx="696061" cy="300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50891E39-7C37-4728-80E8-C1F9E79A480D}" type="TxLink">
            <a:rPr lang="en-US" sz="9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499 703 €</a:t>
          </a:fld>
          <a:endParaRPr lang="fr-FR" sz="900" b="1">
            <a:solidFill>
              <a:srgbClr val="C00000"/>
            </a:solidFill>
          </a:endParaRPr>
        </a:p>
      </xdr:txBody>
    </xdr:sp>
    <xdr:clientData/>
  </xdr:twoCellAnchor>
  <xdr:twoCellAnchor>
    <xdr:from>
      <xdr:col>16</xdr:col>
      <xdr:colOff>44983</xdr:colOff>
      <xdr:row>56</xdr:row>
      <xdr:rowOff>212424</xdr:rowOff>
    </xdr:from>
    <xdr:to>
      <xdr:col>17</xdr:col>
      <xdr:colOff>160019</xdr:colOff>
      <xdr:row>58</xdr:row>
      <xdr:rowOff>36235</xdr:rowOff>
    </xdr:to>
    <xdr:sp macro="" textlink="$U$58">
      <xdr:nvSpPr>
        <xdr:cNvPr id="165" name="ZoneTexte 164">
          <a:extLst>
            <a:ext uri="{FF2B5EF4-FFF2-40B4-BE49-F238E27FC236}">
              <a16:creationId xmlns:a16="http://schemas.microsoft.com/office/drawing/2014/main" id="{6D94E6A9-9F48-4DF2-8D77-27EE90A91286}"/>
            </a:ext>
          </a:extLst>
        </xdr:cNvPr>
        <xdr:cNvSpPr txBox="1"/>
      </xdr:nvSpPr>
      <xdr:spPr>
        <a:xfrm>
          <a:off x="8650328" y="11635855"/>
          <a:ext cx="693105" cy="2967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B580644D-A2E2-4955-92FE-2649280840C8}" type="TxLink">
            <a:rPr lang="en-US" sz="9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4 899 €</a:t>
          </a:fld>
          <a:endParaRPr lang="fr-FR" sz="9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303401</xdr:colOff>
      <xdr:row>56</xdr:row>
      <xdr:rowOff>209584</xdr:rowOff>
    </xdr:from>
    <xdr:to>
      <xdr:col>15</xdr:col>
      <xdr:colOff>421039</xdr:colOff>
      <xdr:row>58</xdr:row>
      <xdr:rowOff>33395</xdr:rowOff>
    </xdr:to>
    <xdr:sp macro="" textlink="$T$58">
      <xdr:nvSpPr>
        <xdr:cNvPr id="166" name="ZoneTexte 165">
          <a:extLst>
            <a:ext uri="{FF2B5EF4-FFF2-40B4-BE49-F238E27FC236}">
              <a16:creationId xmlns:a16="http://schemas.microsoft.com/office/drawing/2014/main" id="{934048DC-65AD-4D77-9EF6-8DAA38B90B94}"/>
            </a:ext>
          </a:extLst>
        </xdr:cNvPr>
        <xdr:cNvSpPr txBox="1"/>
      </xdr:nvSpPr>
      <xdr:spPr>
        <a:xfrm>
          <a:off x="7752608" y="11633015"/>
          <a:ext cx="695707" cy="2967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E28A6812-A2D8-4F7B-9FEE-02104BB0BF2D}" type="TxLink">
            <a:rPr lang="en-US" sz="9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9 797 €</a:t>
          </a:fld>
          <a:endParaRPr lang="fr-FR" sz="900" b="1">
            <a:solidFill>
              <a:srgbClr val="C00000"/>
            </a:solidFill>
          </a:endParaRPr>
        </a:p>
      </xdr:txBody>
    </xdr:sp>
    <xdr:clientData/>
  </xdr:twoCellAnchor>
  <xdr:twoCellAnchor>
    <xdr:from>
      <xdr:col>14</xdr:col>
      <xdr:colOff>182060</xdr:colOff>
      <xdr:row>55</xdr:row>
      <xdr:rowOff>193256</xdr:rowOff>
    </xdr:from>
    <xdr:to>
      <xdr:col>15</xdr:col>
      <xdr:colOff>390525</xdr:colOff>
      <xdr:row>57</xdr:row>
      <xdr:rowOff>17067</xdr:rowOff>
    </xdr:to>
    <xdr:sp macro="" textlink="$T$57">
      <xdr:nvSpPr>
        <xdr:cNvPr id="167" name="ZoneTexte 166">
          <a:extLst>
            <a:ext uri="{FF2B5EF4-FFF2-40B4-BE49-F238E27FC236}">
              <a16:creationId xmlns:a16="http://schemas.microsoft.com/office/drawing/2014/main" id="{39DFDCF7-ED0E-45E9-86C7-5AADB0EBBB00}"/>
            </a:ext>
          </a:extLst>
        </xdr:cNvPr>
        <xdr:cNvSpPr txBox="1"/>
      </xdr:nvSpPr>
      <xdr:spPr>
        <a:xfrm>
          <a:off x="7659185" y="11394656"/>
          <a:ext cx="789490" cy="300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05D2E653-8C45-4AFC-9C9C-8EBA331017E6}" type="TxLink">
            <a:rPr lang="en-US" sz="9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999 406 €</a:t>
          </a:fld>
          <a:endParaRPr lang="fr-FR" sz="9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286774</xdr:colOff>
      <xdr:row>55</xdr:row>
      <xdr:rowOff>2504</xdr:rowOff>
    </xdr:from>
    <xdr:to>
      <xdr:col>15</xdr:col>
      <xdr:colOff>286774</xdr:colOff>
      <xdr:row>58</xdr:row>
      <xdr:rowOff>2504</xdr:rowOff>
    </xdr:to>
    <xdr:cxnSp macro="">
      <xdr:nvCxnSpPr>
        <xdr:cNvPr id="168" name="Connecteur droit 167">
          <a:extLst>
            <a:ext uri="{FF2B5EF4-FFF2-40B4-BE49-F238E27FC236}">
              <a16:creationId xmlns:a16="http://schemas.microsoft.com/office/drawing/2014/main" id="{890CD6C0-9186-4645-8594-9B928B5AF3D8}"/>
            </a:ext>
          </a:extLst>
        </xdr:cNvPr>
        <xdr:cNvCxnSpPr/>
      </xdr:nvCxnSpPr>
      <xdr:spPr>
        <a:xfrm>
          <a:off x="8329187" y="11242004"/>
          <a:ext cx="0" cy="720587"/>
        </a:xfrm>
        <a:prstGeom prst="line">
          <a:avLst/>
        </a:prstGeom>
        <a:ln>
          <a:solidFill>
            <a:schemeClr val="bg2">
              <a:lumMod val="75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575897</xdr:colOff>
      <xdr:row>62</xdr:row>
      <xdr:rowOff>16566</xdr:rowOff>
    </xdr:from>
    <xdr:to>
      <xdr:col>15</xdr:col>
      <xdr:colOff>8283</xdr:colOff>
      <xdr:row>62</xdr:row>
      <xdr:rowOff>178079</xdr:rowOff>
    </xdr:to>
    <xdr:sp macro="" textlink="">
      <xdr:nvSpPr>
        <xdr:cNvPr id="169" name="ZoneTexte 168">
          <a:extLst>
            <a:ext uri="{FF2B5EF4-FFF2-40B4-BE49-F238E27FC236}">
              <a16:creationId xmlns:a16="http://schemas.microsoft.com/office/drawing/2014/main" id="{2CC564B1-5834-4207-86F7-682CDA94132E}"/>
            </a:ext>
          </a:extLst>
        </xdr:cNvPr>
        <xdr:cNvSpPr txBox="1"/>
      </xdr:nvSpPr>
      <xdr:spPr>
        <a:xfrm>
          <a:off x="6878962" y="12664109"/>
          <a:ext cx="1171734" cy="1615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total</a:t>
          </a:r>
        </a:p>
      </xdr:txBody>
    </xdr:sp>
    <xdr:clientData/>
  </xdr:twoCellAnchor>
  <xdr:twoCellAnchor>
    <xdr:from>
      <xdr:col>15</xdr:col>
      <xdr:colOff>8283</xdr:colOff>
      <xdr:row>62</xdr:row>
      <xdr:rowOff>8283</xdr:rowOff>
    </xdr:from>
    <xdr:to>
      <xdr:col>17</xdr:col>
      <xdr:colOff>3983</xdr:colOff>
      <xdr:row>63</xdr:row>
      <xdr:rowOff>2676</xdr:rowOff>
    </xdr:to>
    <xdr:sp macro="" textlink="">
      <xdr:nvSpPr>
        <xdr:cNvPr id="170" name="ZoneTexte 169">
          <a:extLst>
            <a:ext uri="{FF2B5EF4-FFF2-40B4-BE49-F238E27FC236}">
              <a16:creationId xmlns:a16="http://schemas.microsoft.com/office/drawing/2014/main" id="{30C22633-D1E6-4A7E-9921-5EC4449310D6}"/>
            </a:ext>
          </a:extLst>
        </xdr:cNvPr>
        <xdr:cNvSpPr txBox="1"/>
      </xdr:nvSpPr>
      <xdr:spPr>
        <a:xfrm>
          <a:off x="8050696" y="12655826"/>
          <a:ext cx="1155265" cy="184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rgbClr val="C00000"/>
              </a:solidFill>
            </a:rPr>
            <a:t>RàF hebdo</a:t>
          </a:r>
        </a:p>
      </xdr:txBody>
    </xdr:sp>
    <xdr:clientData/>
  </xdr:twoCellAnchor>
  <xdr:twoCellAnchor>
    <xdr:from>
      <xdr:col>15</xdr:col>
      <xdr:colOff>197</xdr:colOff>
      <xdr:row>61</xdr:row>
      <xdr:rowOff>105208</xdr:rowOff>
    </xdr:from>
    <xdr:to>
      <xdr:col>15</xdr:col>
      <xdr:colOff>197</xdr:colOff>
      <xdr:row>64</xdr:row>
      <xdr:rowOff>190500</xdr:rowOff>
    </xdr:to>
    <xdr:cxnSp macro="">
      <xdr:nvCxnSpPr>
        <xdr:cNvPr id="171" name="Connecteur droit 170">
          <a:extLst>
            <a:ext uri="{FF2B5EF4-FFF2-40B4-BE49-F238E27FC236}">
              <a16:creationId xmlns:a16="http://schemas.microsoft.com/office/drawing/2014/main" id="{06A635CD-4D59-458F-9820-A5F4312A4249}"/>
            </a:ext>
          </a:extLst>
        </xdr:cNvPr>
        <xdr:cNvCxnSpPr/>
      </xdr:nvCxnSpPr>
      <xdr:spPr>
        <a:xfrm>
          <a:off x="8042610" y="12636795"/>
          <a:ext cx="0" cy="582248"/>
        </a:xfrm>
        <a:prstGeom prst="line">
          <a:avLst/>
        </a:prstGeom>
        <a:ln>
          <a:solidFill>
            <a:schemeClr val="bg2">
              <a:lumMod val="75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527233</xdr:colOff>
      <xdr:row>62</xdr:row>
      <xdr:rowOff>189168</xdr:rowOff>
    </xdr:from>
    <xdr:to>
      <xdr:col>15</xdr:col>
      <xdr:colOff>545016</xdr:colOff>
      <xdr:row>64</xdr:row>
      <xdr:rowOff>5597</xdr:rowOff>
    </xdr:to>
    <xdr:sp macro="" textlink="">
      <xdr:nvSpPr>
        <xdr:cNvPr id="172" name="ZoneTexte 171">
          <a:extLst>
            <a:ext uri="{FF2B5EF4-FFF2-40B4-BE49-F238E27FC236}">
              <a16:creationId xmlns:a16="http://schemas.microsoft.com/office/drawing/2014/main" id="{6AFACC77-0BF9-4B4D-8C0A-0F84A7074AE6}"/>
            </a:ext>
          </a:extLst>
        </xdr:cNvPr>
        <xdr:cNvSpPr txBox="1"/>
      </xdr:nvSpPr>
      <xdr:spPr>
        <a:xfrm>
          <a:off x="7989863" y="12836711"/>
          <a:ext cx="597566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14</xdr:col>
      <xdr:colOff>519967</xdr:colOff>
      <xdr:row>64</xdr:row>
      <xdr:rowOff>5488</xdr:rowOff>
    </xdr:from>
    <xdr:to>
      <xdr:col>16</xdr:col>
      <xdr:colOff>44221</xdr:colOff>
      <xdr:row>65</xdr:row>
      <xdr:rowOff>12417</xdr:rowOff>
    </xdr:to>
    <xdr:sp macro="" textlink="">
      <xdr:nvSpPr>
        <xdr:cNvPr id="173" name="ZoneTexte 172">
          <a:extLst>
            <a:ext uri="{FF2B5EF4-FFF2-40B4-BE49-F238E27FC236}">
              <a16:creationId xmlns:a16="http://schemas.microsoft.com/office/drawing/2014/main" id="{D75E2964-E365-46A4-80CD-32B141FA0295}"/>
            </a:ext>
          </a:extLst>
        </xdr:cNvPr>
        <xdr:cNvSpPr txBox="1"/>
      </xdr:nvSpPr>
      <xdr:spPr>
        <a:xfrm>
          <a:off x="7982597" y="13034031"/>
          <a:ext cx="683820" cy="1974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12</xdr:col>
      <xdr:colOff>530312</xdr:colOff>
      <xdr:row>64</xdr:row>
      <xdr:rowOff>11214</xdr:rowOff>
    </xdr:from>
    <xdr:to>
      <xdr:col>14</xdr:col>
      <xdr:colOff>64623</xdr:colOff>
      <xdr:row>65</xdr:row>
      <xdr:rowOff>12651</xdr:rowOff>
    </xdr:to>
    <xdr:sp macro="" textlink="">
      <xdr:nvSpPr>
        <xdr:cNvPr id="174" name="ZoneTexte 173">
          <a:extLst>
            <a:ext uri="{FF2B5EF4-FFF2-40B4-BE49-F238E27FC236}">
              <a16:creationId xmlns:a16="http://schemas.microsoft.com/office/drawing/2014/main" id="{D31C366E-1687-4145-8051-68E909FA2339}"/>
            </a:ext>
          </a:extLst>
        </xdr:cNvPr>
        <xdr:cNvSpPr txBox="1"/>
      </xdr:nvSpPr>
      <xdr:spPr>
        <a:xfrm>
          <a:off x="6864437" y="13012839"/>
          <a:ext cx="701124" cy="1919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PAR ETP</a:t>
          </a:r>
        </a:p>
      </xdr:txBody>
    </xdr:sp>
    <xdr:clientData/>
  </xdr:twoCellAnchor>
  <xdr:twoCellAnchor>
    <xdr:from>
      <xdr:col>12</xdr:col>
      <xdr:colOff>539082</xdr:colOff>
      <xdr:row>63</xdr:row>
      <xdr:rowOff>1413</xdr:rowOff>
    </xdr:from>
    <xdr:to>
      <xdr:col>13</xdr:col>
      <xdr:colOff>551879</xdr:colOff>
      <xdr:row>64</xdr:row>
      <xdr:rowOff>2852</xdr:rowOff>
    </xdr:to>
    <xdr:sp macro="" textlink="">
      <xdr:nvSpPr>
        <xdr:cNvPr id="175" name="ZoneTexte 174">
          <a:extLst>
            <a:ext uri="{FF2B5EF4-FFF2-40B4-BE49-F238E27FC236}">
              <a16:creationId xmlns:a16="http://schemas.microsoft.com/office/drawing/2014/main" id="{38918493-C6D7-418B-AD09-2CEF38861B7B}"/>
            </a:ext>
          </a:extLst>
        </xdr:cNvPr>
        <xdr:cNvSpPr txBox="1"/>
      </xdr:nvSpPr>
      <xdr:spPr>
        <a:xfrm>
          <a:off x="6842147" y="12839456"/>
          <a:ext cx="592580" cy="1919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ENTITE</a:t>
          </a:r>
        </a:p>
      </xdr:txBody>
    </xdr:sp>
    <xdr:clientData/>
  </xdr:twoCellAnchor>
  <xdr:twoCellAnchor>
    <xdr:from>
      <xdr:col>15</xdr:col>
      <xdr:colOff>457200</xdr:colOff>
      <xdr:row>62</xdr:row>
      <xdr:rowOff>128214</xdr:rowOff>
    </xdr:from>
    <xdr:to>
      <xdr:col>17</xdr:col>
      <xdr:colOff>80531</xdr:colOff>
      <xdr:row>64</xdr:row>
      <xdr:rowOff>51416</xdr:rowOff>
    </xdr:to>
    <xdr:sp macro="" textlink="$U$65">
      <xdr:nvSpPr>
        <xdr:cNvPr id="176" name="ZoneTexte 175">
          <a:extLst>
            <a:ext uri="{FF2B5EF4-FFF2-40B4-BE49-F238E27FC236}">
              <a16:creationId xmlns:a16="http://schemas.microsoft.com/office/drawing/2014/main" id="{648AF027-8D0C-45B6-9C79-3BF772348972}"/>
            </a:ext>
          </a:extLst>
        </xdr:cNvPr>
        <xdr:cNvSpPr txBox="1"/>
      </xdr:nvSpPr>
      <xdr:spPr>
        <a:xfrm>
          <a:off x="8515350" y="12729789"/>
          <a:ext cx="785381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8A2BEE0F-21D3-4408-885C-46B0FCB313AF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134 450 €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583324</xdr:colOff>
      <xdr:row>63</xdr:row>
      <xdr:rowOff>140150</xdr:rowOff>
    </xdr:from>
    <xdr:to>
      <xdr:col>17</xdr:col>
      <xdr:colOff>114953</xdr:colOff>
      <xdr:row>65</xdr:row>
      <xdr:rowOff>63352</xdr:rowOff>
    </xdr:to>
    <xdr:sp macro="" textlink="$U$66">
      <xdr:nvSpPr>
        <xdr:cNvPr id="177" name="ZoneTexte 176">
          <a:extLst>
            <a:ext uri="{FF2B5EF4-FFF2-40B4-BE49-F238E27FC236}">
              <a16:creationId xmlns:a16="http://schemas.microsoft.com/office/drawing/2014/main" id="{7B3ABF0F-55D5-413A-883A-38EBF988749E}"/>
            </a:ext>
          </a:extLst>
        </xdr:cNvPr>
        <xdr:cNvSpPr txBox="1"/>
      </xdr:nvSpPr>
      <xdr:spPr>
        <a:xfrm>
          <a:off x="8667668" y="12951275"/>
          <a:ext cx="698441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036CB7C9-72C7-4441-B28D-4EA442942B35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1 318 €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13</xdr:col>
      <xdr:colOff>567905</xdr:colOff>
      <xdr:row>63</xdr:row>
      <xdr:rowOff>145594</xdr:rowOff>
    </xdr:from>
    <xdr:to>
      <xdr:col>15</xdr:col>
      <xdr:colOff>102136</xdr:colOff>
      <xdr:row>65</xdr:row>
      <xdr:rowOff>68796</xdr:rowOff>
    </xdr:to>
    <xdr:sp macro="" textlink="$T$66">
      <xdr:nvSpPr>
        <xdr:cNvPr id="178" name="ZoneTexte 177">
          <a:extLst>
            <a:ext uri="{FF2B5EF4-FFF2-40B4-BE49-F238E27FC236}">
              <a16:creationId xmlns:a16="http://schemas.microsoft.com/office/drawing/2014/main" id="{57C48960-02B1-4BD7-9D25-18DC6102DE9B}"/>
            </a:ext>
          </a:extLst>
        </xdr:cNvPr>
        <xdr:cNvSpPr txBox="1"/>
      </xdr:nvSpPr>
      <xdr:spPr>
        <a:xfrm>
          <a:off x="7485436" y="12956719"/>
          <a:ext cx="701044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DC6A5AEA-880D-46E5-861A-340CC22E3121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2 636 €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13</xdr:col>
      <xdr:colOff>476250</xdr:colOff>
      <xdr:row>62</xdr:row>
      <xdr:rowOff>133147</xdr:rowOff>
    </xdr:from>
    <xdr:to>
      <xdr:col>15</xdr:col>
      <xdr:colOff>72371</xdr:colOff>
      <xdr:row>64</xdr:row>
      <xdr:rowOff>56349</xdr:rowOff>
    </xdr:to>
    <xdr:sp macro="" textlink="$T$65">
      <xdr:nvSpPr>
        <xdr:cNvPr id="179" name="ZoneTexte 178">
          <a:extLst>
            <a:ext uri="{FF2B5EF4-FFF2-40B4-BE49-F238E27FC236}">
              <a16:creationId xmlns:a16="http://schemas.microsoft.com/office/drawing/2014/main" id="{964E9350-C457-4BD3-8A6B-470C67E745F4}"/>
            </a:ext>
          </a:extLst>
        </xdr:cNvPr>
        <xdr:cNvSpPr txBox="1"/>
      </xdr:nvSpPr>
      <xdr:spPr>
        <a:xfrm>
          <a:off x="7372350" y="12734722"/>
          <a:ext cx="758171" cy="3042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210A8C8D-DC06-4760-A314-8381CE5C0D8C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268 900 €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0</xdr:col>
      <xdr:colOff>38100</xdr:colOff>
      <xdr:row>8</xdr:row>
      <xdr:rowOff>28575</xdr:rowOff>
    </xdr:from>
    <xdr:to>
      <xdr:col>6</xdr:col>
      <xdr:colOff>266700</xdr:colOff>
      <xdr:row>16</xdr:row>
      <xdr:rowOff>19050</xdr:rowOff>
    </xdr:to>
    <xdr:graphicFrame macro="">
      <xdr:nvGraphicFramePr>
        <xdr:cNvPr id="181" name="Graphique 180">
          <a:extLst>
            <a:ext uri="{FF2B5EF4-FFF2-40B4-BE49-F238E27FC236}">
              <a16:creationId xmlns:a16="http://schemas.microsoft.com/office/drawing/2014/main" id="{FA6ACCF2-1574-47E5-9D6F-74AD7AB55B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427504</xdr:colOff>
      <xdr:row>0</xdr:row>
      <xdr:rowOff>95251</xdr:rowOff>
    </xdr:from>
    <xdr:to>
      <xdr:col>12</xdr:col>
      <xdr:colOff>2930338</xdr:colOff>
      <xdr:row>3</xdr:row>
      <xdr:rowOff>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 txBox="1"/>
      </xdr:nvSpPr>
      <xdr:spPr>
        <a:xfrm>
          <a:off x="11039475" y="95251"/>
          <a:ext cx="4788834" cy="4762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Contenu de la table BDD_CONQ_UNIV_S2_ETP  (remplacer les . par des , )</a:t>
          </a:r>
        </a:p>
        <a:p>
          <a:r>
            <a:rPr lang="fr-FR" sz="1100" b="1"/>
            <a:t>Réaffectation des ETP de Reims Saint Anne à Reims Hippodrome</a:t>
          </a:r>
        </a:p>
        <a:p>
          <a:endParaRPr lang="fr-FR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752475</xdr:colOff>
      <xdr:row>0</xdr:row>
      <xdr:rowOff>95251</xdr:rowOff>
    </xdr:from>
    <xdr:to>
      <xdr:col>10</xdr:col>
      <xdr:colOff>2190750</xdr:colOff>
      <xdr:row>3</xdr:row>
      <xdr:rowOff>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SpPr txBox="1"/>
      </xdr:nvSpPr>
      <xdr:spPr>
        <a:xfrm>
          <a:off x="8191500" y="95251"/>
          <a:ext cx="4791075" cy="4762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Contenu de la table BDD_CONQ_UNIV_S2_ETP  (remplacer les . par des , )</a:t>
          </a:r>
        </a:p>
        <a:p>
          <a:r>
            <a:rPr lang="fr-FR" sz="1100" b="1"/>
            <a:t>Réaffectation des ETP de Reims Saint Anne à Reims Hippodrome</a:t>
          </a:r>
        </a:p>
        <a:p>
          <a:endParaRPr lang="fr-FR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685239</xdr:colOff>
      <xdr:row>0</xdr:row>
      <xdr:rowOff>95251</xdr:rowOff>
    </xdr:from>
    <xdr:to>
      <xdr:col>11</xdr:col>
      <xdr:colOff>493059</xdr:colOff>
      <xdr:row>3</xdr:row>
      <xdr:rowOff>1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SpPr txBox="1"/>
      </xdr:nvSpPr>
      <xdr:spPr>
        <a:xfrm>
          <a:off x="10748121" y="95251"/>
          <a:ext cx="5130614" cy="4762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ETP PERF MOYEN : contenu de la table ETP_PERF_EDS (remplacer les . par des , )</a:t>
          </a:r>
        </a:p>
        <a:p>
          <a:r>
            <a:rPr lang="fr-FR" sz="1100" b="1"/>
            <a:t>Réaffectation des ETP de Reims Saint Anne à Reims Hippodrome</a:t>
          </a:r>
        </a:p>
        <a:p>
          <a:endParaRPr lang="fr-FR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MKTG_XPC%20DRT/D&#233;partement%20CRM%20&amp;%20Data%20Performance/1.%20Pilotage/Part%20Variable/2020/PART/Animation%20PV%20nov-d&#233;c%202020/Suivi%20Agences%20Vers%20la%20PV2020%20S4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xique"/>
      <sheetName val="Fiche Agence"/>
      <sheetName val="CUMUL résultats semaine"/>
      <sheetName val="PROD MRH4"/>
      <sheetName val="BAROM CA UC"/>
      <sheetName val="BAROM IZICARTES"/>
      <sheetName val="BAROM CARTES HDG"/>
      <sheetName val="S45"/>
      <sheetName val="S46"/>
      <sheetName val="S47"/>
      <sheetName val="S48"/>
      <sheetName val="S49"/>
      <sheetName val="S50"/>
      <sheetName val="Coller ici dernier suivi PV"/>
      <sheetName val="S0 remplacer avec S44"/>
      <sheetName val="ETP Challenge"/>
      <sheetName val="Meilleures perf"/>
      <sheetName val="Structures EDS"/>
    </sheetNames>
    <sheetDataSet>
      <sheetData sheetId="0"/>
      <sheetData sheetId="1">
        <row r="7">
          <cell r="X7" t="str">
            <v>0 - 79%</v>
          </cell>
        </row>
        <row r="8">
          <cell r="X8" t="str">
            <v>80% - 100%</v>
          </cell>
        </row>
        <row r="9">
          <cell r="X9" t="str">
            <v>101% - 120%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au1" displayName="Tableau1" ref="A2:A10" totalsRowShown="0" headerRowDxfId="4" dataDxfId="2" headerRowBorderDxfId="3" tableBorderDxfId="1">
  <tableColumns count="1">
    <tableColumn id="1" xr3:uid="{00000000-0010-0000-0000-000001000000}" name="REGION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bi4-prod.sigce.caisse-epargne.fr/BOE/OpenDocument/opendoc/openDocument.jsp?sIDType=CUID&amp;iDocID=M144KqQACOAdACkD1gAARUn.An71mMoAAAA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3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10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11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12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13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16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B1:T71"/>
  <sheetViews>
    <sheetView showGridLines="0" workbookViewId="0"/>
  </sheetViews>
  <sheetFormatPr baseColWidth="10" defaultRowHeight="15" x14ac:dyDescent="0.25"/>
  <cols>
    <col min="1" max="1" width="0.7109375" customWidth="1"/>
    <col min="2" max="2" width="3.5703125" customWidth="1"/>
    <col min="3" max="3" width="10.85546875" customWidth="1"/>
    <col min="4" max="14" width="8.85546875" customWidth="1"/>
    <col min="15" max="15" width="5.140625" customWidth="1"/>
    <col min="16" max="16" width="2.5703125" style="50" customWidth="1"/>
    <col min="17" max="19" width="11.42578125" style="50"/>
  </cols>
  <sheetData>
    <row r="1" spans="2:20" ht="28.5" customHeight="1" x14ac:dyDescent="0.25">
      <c r="B1" s="240" t="s">
        <v>626</v>
      </c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49"/>
      <c r="Q1" s="49"/>
      <c r="R1" s="51"/>
      <c r="S1" s="51"/>
      <c r="T1" s="52"/>
    </row>
    <row r="2" spans="2:20" s="50" customFormat="1" ht="14.25" customHeight="1" x14ac:dyDescent="0.25"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1"/>
      <c r="Q2" s="51"/>
      <c r="R2" s="51"/>
      <c r="S2" s="51"/>
      <c r="T2" s="52"/>
    </row>
    <row r="3" spans="2:20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20" ht="9" customHeight="1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2:20" ht="47.25" customHeight="1" x14ac:dyDescent="0.25">
      <c r="B5" s="1"/>
      <c r="C5" s="241" t="s">
        <v>623</v>
      </c>
      <c r="D5" s="241"/>
      <c r="E5" s="241"/>
      <c r="F5" s="241"/>
      <c r="G5" s="241"/>
      <c r="H5" s="241"/>
      <c r="I5" s="241"/>
      <c r="J5" s="241"/>
      <c r="K5" s="241"/>
      <c r="L5" s="241"/>
      <c r="M5" s="241"/>
      <c r="N5" s="241"/>
      <c r="O5" s="241"/>
    </row>
    <row r="6" spans="2:20" ht="9.9499999999999993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2:20" ht="32.25" customHeight="1" x14ac:dyDescent="0.25">
      <c r="B7" s="1"/>
      <c r="C7" s="241" t="s">
        <v>647</v>
      </c>
      <c r="D7" s="241"/>
      <c r="E7" s="241"/>
      <c r="F7" s="241"/>
      <c r="G7" s="241"/>
      <c r="H7" s="241"/>
      <c r="I7" s="241"/>
      <c r="J7" s="241"/>
      <c r="K7" s="241"/>
      <c r="L7" s="241"/>
      <c r="M7" s="241"/>
      <c r="N7" s="241"/>
      <c r="O7" s="241"/>
    </row>
    <row r="8" spans="2:20" ht="9.9499999999999993" customHeight="1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2:20" ht="30.75" customHeight="1" x14ac:dyDescent="0.25">
      <c r="B9" s="1"/>
      <c r="C9" s="243" t="s">
        <v>624</v>
      </c>
      <c r="D9" s="243"/>
      <c r="E9" s="243"/>
      <c r="F9" s="243"/>
      <c r="G9" s="243"/>
      <c r="H9" s="243"/>
      <c r="I9" s="243"/>
      <c r="J9" s="243"/>
      <c r="K9" s="243"/>
      <c r="L9" s="243"/>
      <c r="M9" s="243"/>
      <c r="N9" s="243"/>
      <c r="O9" s="243"/>
    </row>
    <row r="10" spans="2:20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2:20" x14ac:dyDescent="0.25">
      <c r="B11" s="1"/>
      <c r="C11" s="244" t="s">
        <v>457</v>
      </c>
      <c r="D11" s="244"/>
      <c r="E11" s="244"/>
      <c r="F11" s="244"/>
      <c r="G11" s="244"/>
      <c r="H11" s="200" t="s">
        <v>458</v>
      </c>
      <c r="I11" s="200"/>
      <c r="J11" s="200"/>
      <c r="K11" s="200"/>
      <c r="L11" s="200"/>
      <c r="M11" s="200"/>
      <c r="N11" s="200"/>
      <c r="O11" s="1"/>
    </row>
    <row r="12" spans="2:20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2:20" ht="5.25" customHeight="1" x14ac:dyDescent="0.2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2:20" x14ac:dyDescent="0.2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2:20" ht="4.5" customHeight="1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2:20" x14ac:dyDescent="0.25">
      <c r="B16" s="1"/>
      <c r="C16" s="54" t="s">
        <v>625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2:15" ht="9.9499999999999993" customHeight="1" x14ac:dyDescent="0.25">
      <c r="B17" s="1"/>
      <c r="C17" s="54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2:15" x14ac:dyDescent="0.25">
      <c r="B18" s="1"/>
      <c r="C18" s="242" t="s">
        <v>627</v>
      </c>
      <c r="D18" s="242"/>
      <c r="E18" s="242"/>
      <c r="F18" s="242"/>
      <c r="G18" s="242"/>
      <c r="H18" s="242"/>
      <c r="I18" s="242"/>
      <c r="J18" s="242"/>
      <c r="K18" s="242"/>
      <c r="L18" s="242"/>
      <c r="M18" s="242"/>
      <c r="N18" s="242"/>
      <c r="O18" s="242"/>
    </row>
    <row r="19" spans="2:15" x14ac:dyDescent="0.25">
      <c r="B19" s="1"/>
      <c r="C19" s="1"/>
      <c r="D19" s="55"/>
      <c r="E19" s="56"/>
      <c r="F19" s="247" t="s">
        <v>464</v>
      </c>
      <c r="G19" s="247"/>
      <c r="H19" s="247"/>
      <c r="I19" s="247"/>
      <c r="J19" s="247"/>
      <c r="K19" s="247"/>
      <c r="L19" s="247"/>
      <c r="M19" s="247"/>
      <c r="N19" s="247"/>
      <c r="O19" s="55"/>
    </row>
    <row r="20" spans="2:15" ht="9.9499999999999993" customHeight="1" x14ac:dyDescent="0.2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2:15" x14ac:dyDescent="0.25">
      <c r="B21" s="1"/>
      <c r="C21" s="54" t="s">
        <v>463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2:15" x14ac:dyDescent="0.25">
      <c r="B22" s="1"/>
      <c r="C22" s="1" t="s">
        <v>465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2:15" x14ac:dyDescent="0.25">
      <c r="B23" s="1"/>
      <c r="C23" s="57" t="s">
        <v>456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2:15" x14ac:dyDescent="0.25">
      <c r="B24" s="1"/>
      <c r="C24" s="57" t="s">
        <v>466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2:15" ht="9.9499999999999993" customHeight="1" x14ac:dyDescent="0.25">
      <c r="B25" s="1"/>
      <c r="C25" s="1"/>
      <c r="D25" s="1"/>
      <c r="E25" s="1"/>
      <c r="F25" s="1"/>
      <c r="G25" s="57"/>
      <c r="H25" s="1"/>
      <c r="I25" s="1"/>
      <c r="J25" s="1"/>
      <c r="K25" s="1"/>
      <c r="L25" s="1"/>
      <c r="M25" s="1"/>
      <c r="N25" s="1"/>
      <c r="O25" s="1"/>
    </row>
    <row r="26" spans="2:15" x14ac:dyDescent="0.25">
      <c r="B26" s="1"/>
      <c r="C26" s="58" t="s">
        <v>631</v>
      </c>
      <c r="D26" s="1"/>
      <c r="E26" s="1"/>
      <c r="F26" s="1"/>
      <c r="G26" s="57"/>
      <c r="H26" s="1"/>
      <c r="I26" s="1"/>
      <c r="J26" s="1"/>
      <c r="K26" s="1"/>
      <c r="L26" s="1"/>
      <c r="M26" s="1"/>
      <c r="N26" s="1"/>
      <c r="O26" s="1"/>
    </row>
    <row r="27" spans="2:15" x14ac:dyDescent="0.25">
      <c r="B27" s="1"/>
      <c r="C27" s="58"/>
      <c r="D27" s="1"/>
      <c r="E27" s="1"/>
      <c r="F27" s="1"/>
      <c r="G27" s="57"/>
      <c r="H27" s="1"/>
      <c r="I27" s="1"/>
      <c r="J27" s="1"/>
      <c r="K27" s="1"/>
      <c r="L27" s="1"/>
      <c r="M27" s="1"/>
      <c r="N27" s="1"/>
      <c r="O27" s="1"/>
    </row>
    <row r="28" spans="2:15" x14ac:dyDescent="0.25">
      <c r="B28" s="1"/>
      <c r="C28" s="58" t="s">
        <v>629</v>
      </c>
      <c r="D28" s="57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2:15" x14ac:dyDescent="0.25">
      <c r="B29" s="1"/>
      <c r="C29" t="s">
        <v>630</v>
      </c>
      <c r="D29" s="57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2:15" x14ac:dyDescent="0.2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2:15" ht="6.75" customHeight="1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 ht="9" customHeight="1" x14ac:dyDescent="0.2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2:15" ht="12" customHeight="1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5" ht="30" customHeight="1" x14ac:dyDescent="0.25">
      <c r="B34" s="1"/>
      <c r="C34" s="246" t="s">
        <v>455</v>
      </c>
      <c r="D34" s="246"/>
      <c r="E34" s="246"/>
      <c r="F34" s="246"/>
      <c r="G34" s="246"/>
      <c r="H34" s="246"/>
      <c r="I34" s="246"/>
      <c r="J34" s="246"/>
      <c r="K34" s="246"/>
      <c r="L34" s="246"/>
      <c r="M34" s="246"/>
      <c r="N34" s="246"/>
      <c r="O34" s="246"/>
    </row>
    <row r="35" spans="2:15" ht="27.75" customHeight="1" x14ac:dyDescent="0.25">
      <c r="B35" s="1"/>
      <c r="C35" s="245" t="s">
        <v>459</v>
      </c>
      <c r="D35" s="245"/>
      <c r="E35" s="245"/>
      <c r="F35" s="245"/>
      <c r="G35" s="245"/>
      <c r="H35" s="245"/>
      <c r="I35" s="245"/>
      <c r="J35" s="245"/>
      <c r="K35" s="245"/>
      <c r="L35" s="245"/>
      <c r="M35" s="245"/>
      <c r="N35" s="245"/>
      <c r="O35" s="245"/>
    </row>
    <row r="36" spans="2:15" ht="7.5" customHeight="1" x14ac:dyDescent="0.2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2:15" ht="30" customHeight="1" x14ac:dyDescent="0.25">
      <c r="B37" s="1"/>
      <c r="C37" s="246" t="s">
        <v>460</v>
      </c>
      <c r="D37" s="246"/>
      <c r="E37" s="246"/>
      <c r="F37" s="246"/>
      <c r="G37" s="246"/>
      <c r="H37" s="246"/>
      <c r="I37" s="246"/>
      <c r="J37" s="246"/>
      <c r="K37" s="246"/>
      <c r="L37" s="246"/>
      <c r="M37" s="246"/>
      <c r="N37" s="246"/>
      <c r="O37" s="246"/>
    </row>
    <row r="38" spans="2:15" ht="37.5" customHeight="1" x14ac:dyDescent="0.25">
      <c r="B38" s="1"/>
      <c r="C38" s="245" t="s">
        <v>461</v>
      </c>
      <c r="D38" s="245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</row>
    <row r="39" spans="2:15" ht="29.25" customHeight="1" x14ac:dyDescent="0.25">
      <c r="B39" s="1"/>
      <c r="C39" s="245" t="s">
        <v>462</v>
      </c>
      <c r="D39" s="245"/>
      <c r="E39" s="245"/>
      <c r="F39" s="245"/>
      <c r="G39" s="245"/>
      <c r="H39" s="245"/>
      <c r="I39" s="245"/>
      <c r="J39" s="245"/>
      <c r="K39" s="245"/>
      <c r="L39" s="245"/>
      <c r="M39" s="245"/>
      <c r="N39" s="245"/>
      <c r="O39" s="245"/>
    </row>
    <row r="40" spans="2:15" ht="7.5" customHeight="1" x14ac:dyDescent="0.25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2:15" x14ac:dyDescent="0.25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2:15" x14ac:dyDescent="0.2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2:15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2:15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2:15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2:15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2:15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2:15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2:15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2:15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2:15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2:15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2:15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2:15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2:15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2:15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2:15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2:15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2:15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2:15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2:15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2:15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2:15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2:15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2:15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2:15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2:15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2:15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2:15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2:15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2:15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</sheetData>
  <mergeCells count="12">
    <mergeCell ref="C35:O35"/>
    <mergeCell ref="C37:O37"/>
    <mergeCell ref="C38:O38"/>
    <mergeCell ref="C39:O39"/>
    <mergeCell ref="F19:N19"/>
    <mergeCell ref="C34:O34"/>
    <mergeCell ref="B1:O1"/>
    <mergeCell ref="C5:O5"/>
    <mergeCell ref="C18:O18"/>
    <mergeCell ref="C7:O7"/>
    <mergeCell ref="C9:O9"/>
    <mergeCell ref="C11:G11"/>
  </mergeCells>
  <hyperlinks>
    <hyperlink ref="H11" r:id="rId1" xr:uid="{00000000-0004-0000-0000-000000000000}"/>
  </hyperlinks>
  <printOptions horizontalCentered="1"/>
  <pageMargins left="7.874015748031496E-2" right="7.874015748031496E-2" top="0.19685039370078741" bottom="0.19685039370078741" header="0.31496062992125984" footer="0.31496062992125984"/>
  <pageSetup paperSize="9" scale="8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>
    <pageSetUpPr fitToPage="1"/>
  </sheetPr>
  <dimension ref="B1:AL83"/>
  <sheetViews>
    <sheetView showGridLines="0" tabSelected="1" zoomScaleNormal="100" workbookViewId="0">
      <selection activeCell="AO17" sqref="AO17"/>
    </sheetView>
  </sheetViews>
  <sheetFormatPr baseColWidth="10" defaultRowHeight="15" x14ac:dyDescent="0.25"/>
  <cols>
    <col min="1" max="1" width="3.28515625" customWidth="1"/>
    <col min="2" max="2" width="4.7109375" customWidth="1"/>
    <col min="3" max="3" width="10.7109375" customWidth="1"/>
    <col min="4" max="9" width="8.7109375" customWidth="1"/>
    <col min="10" max="10" width="4.5703125" customWidth="1"/>
    <col min="11" max="11" width="10.42578125" bestFit="1" customWidth="1"/>
    <col min="12" max="17" width="8.7109375" customWidth="1"/>
    <col min="18" max="18" width="3" customWidth="1"/>
    <col min="19" max="19" width="11.42578125" customWidth="1"/>
    <col min="20" max="23" width="11.42578125" hidden="1" customWidth="1"/>
    <col min="24" max="24" width="22.42578125" hidden="1" customWidth="1"/>
    <col min="25" max="25" width="11.5703125" hidden="1" customWidth="1"/>
    <col min="26" max="26" width="9.7109375" hidden="1" customWidth="1"/>
    <col min="27" max="27" width="17.85546875" hidden="1" customWidth="1"/>
    <col min="28" max="29" width="12.7109375" hidden="1" customWidth="1"/>
    <col min="30" max="31" width="10.85546875" hidden="1" customWidth="1"/>
    <col min="32" max="32" width="7.5703125" hidden="1" customWidth="1"/>
    <col min="33" max="33" width="10.140625" hidden="1" customWidth="1"/>
    <col min="34" max="34" width="7.5703125" hidden="1" customWidth="1"/>
    <col min="35" max="35" width="6.5703125" hidden="1" customWidth="1"/>
    <col min="36" max="38" width="5.5703125" hidden="1" customWidth="1"/>
    <col min="39" max="39" width="5.5703125" customWidth="1"/>
    <col min="40" max="40" width="9" bestFit="1" customWidth="1"/>
    <col min="41" max="44" width="5.5703125" bestFit="1" customWidth="1"/>
    <col min="45" max="47" width="6.5703125" bestFit="1" customWidth="1"/>
    <col min="48" max="51" width="5.5703125" bestFit="1" customWidth="1"/>
    <col min="52" max="54" width="6.5703125" bestFit="1" customWidth="1"/>
    <col min="55" max="58" width="5.5703125" bestFit="1" customWidth="1"/>
  </cols>
  <sheetData>
    <row r="1" spans="2:37" s="4" customFormat="1" ht="27.75" customHeight="1" x14ac:dyDescent="0.25">
      <c r="B1" s="2"/>
      <c r="C1" s="309" t="s">
        <v>1</v>
      </c>
      <c r="D1" s="309"/>
      <c r="E1" s="309"/>
      <c r="F1" s="309"/>
      <c r="G1" s="3"/>
      <c r="H1" s="309" t="s">
        <v>2</v>
      </c>
      <c r="I1" s="309"/>
      <c r="J1" s="309"/>
      <c r="K1" s="309"/>
      <c r="L1" s="309"/>
      <c r="M1" s="3"/>
      <c r="N1" s="309" t="s">
        <v>3</v>
      </c>
      <c r="O1" s="309"/>
      <c r="P1" s="309"/>
      <c r="Q1" s="309"/>
      <c r="R1" s="2"/>
      <c r="X1" s="36" t="s">
        <v>666</v>
      </c>
      <c r="Y1" s="237">
        <f>Y2-1</f>
        <v>48</v>
      </c>
    </row>
    <row r="2" spans="2:37" s="4" customFormat="1" ht="15" customHeight="1" x14ac:dyDescent="0.25">
      <c r="B2" s="2"/>
      <c r="C2" s="310" t="s">
        <v>376</v>
      </c>
      <c r="D2" s="310"/>
      <c r="E2" s="310"/>
      <c r="F2" s="310"/>
      <c r="G2" s="2"/>
      <c r="H2" s="310"/>
      <c r="I2" s="310"/>
      <c r="J2" s="310"/>
      <c r="K2" s="310"/>
      <c r="L2" s="310"/>
      <c r="M2" s="2"/>
      <c r="N2" s="310"/>
      <c r="O2" s="310"/>
      <c r="P2" s="310"/>
      <c r="Q2" s="310"/>
      <c r="R2" s="2"/>
      <c r="X2" s="36" t="s">
        <v>392</v>
      </c>
      <c r="Y2" s="60">
        <v>49</v>
      </c>
      <c r="Z2" s="284" t="s">
        <v>467</v>
      </c>
      <c r="AA2" s="284"/>
      <c r="AD2" s="8"/>
      <c r="AE2" s="278" t="s">
        <v>600</v>
      </c>
      <c r="AF2" s="279"/>
      <c r="AG2" s="279"/>
      <c r="AH2" s="279"/>
      <c r="AI2" s="279"/>
      <c r="AJ2" s="279"/>
      <c r="AK2" s="280"/>
    </row>
    <row r="3" spans="2:37" s="4" customForma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T3" s="6"/>
      <c r="U3" s="6"/>
      <c r="X3" s="36" t="s">
        <v>391</v>
      </c>
      <c r="Y3" s="86">
        <f>50-Y2+1</f>
        <v>2</v>
      </c>
      <c r="Z3" s="40"/>
      <c r="AD3" s="8"/>
      <c r="AE3" s="190">
        <v>0</v>
      </c>
      <c r="AF3" s="190">
        <v>45</v>
      </c>
      <c r="AG3" s="190">
        <v>46</v>
      </c>
      <c r="AH3" s="190">
        <v>47</v>
      </c>
      <c r="AI3" s="190">
        <v>48</v>
      </c>
      <c r="AJ3" s="190">
        <v>49</v>
      </c>
      <c r="AK3" s="190">
        <v>50</v>
      </c>
    </row>
    <row r="4" spans="2:37" ht="26.25" customHeight="1" x14ac:dyDescent="0.25">
      <c r="B4" s="281" t="str">
        <f>"VERS LA PART VARIABLE 2021 - SEMAINE " &amp;Y2</f>
        <v>VERS LA PART VARIABLE 2021 - SEMAINE 49</v>
      </c>
      <c r="C4" s="282"/>
      <c r="D4" s="282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82"/>
      <c r="R4" s="283"/>
      <c r="X4" s="39" t="s">
        <v>390</v>
      </c>
      <c r="Y4" s="46" t="e">
        <f>VLOOKUP(N2,ETP_Challenge!D:F,3,0)</f>
        <v>#N/A</v>
      </c>
      <c r="Z4" s="37"/>
      <c r="AA4" s="36"/>
      <c r="AD4" s="193" t="s">
        <v>599</v>
      </c>
      <c r="AE4" s="194">
        <f>(IF(ISBLANK($H$2),SUMIF('CUMUL résultats semaine'!$A:$A,'Fiche Agence'!$C$2,'CUMUL résultats semaine'!$D:$D),IF(ISBLANK($N$2),SUMIF('CUMUL résultats semaine'!$B:$B,'Fiche Agence'!$H$2,'CUMUL résultats semaine'!$D:$D),SUMIF('CUMUL résultats semaine'!$C:$C,'Fiche Agence'!$N$2,'CUMUL résultats semaine'!$D:$D))))</f>
        <v>5538.4999999999991</v>
      </c>
      <c r="AF4" s="194">
        <f>(IF(ISBLANK($H$2),SUMIF('CUMUL résultats semaine'!$A:$A,'Fiche Agence'!$C$2,'CUMUL résultats semaine'!$P:$P),IF(ISBLANK($N$2),SUMIF('CUMUL résultats semaine'!$B:$B,'Fiche Agence'!$H$2,'CUMUL résultats semaine'!$P:$P),SUMIF('CUMUL résultats semaine'!$C:$C,'Fiche Agence'!$N$2,'CUMUL résultats semaine'!$P:$P))))</f>
        <v>5598.9000000000005</v>
      </c>
      <c r="AG4" s="194">
        <f>(IF(ISBLANK($H$2),SUMIF('CUMUL résultats semaine'!$A:$A,'Fiche Agence'!$C$2,'CUMUL résultats semaine'!$AB:$AB),IF(ISBLANK($N$2),SUMIF('CUMUL résultats semaine'!$B:$B,'Fiche Agence'!$H$2,'CUMUL résultats semaine'!$AB:$AB),SUMIF('CUMUL résultats semaine'!$C:$C,'Fiche Agence'!$N$2,'CUMUL résultats semaine'!$AB:$AB))))</f>
        <v>5769.1000000000013</v>
      </c>
      <c r="AH4" s="194">
        <f>(IF(ISBLANK($H$2),SUMIF('CUMUL résultats semaine'!$A:$A,'Fiche Agence'!$C$2,'CUMUL résultats semaine'!$AN:$AN),IF(ISBLANK($N$2),SUMIF('CUMUL résultats semaine'!$B:$B,'Fiche Agence'!$H$2,'CUMUL résultats semaine'!$AN:$AN),SUMIF('CUMUL résultats semaine'!$C:$C,'Fiche Agence'!$N$2,'CUMUL résultats semaine'!$AN:$AN))))</f>
        <v>5819.2999999999993</v>
      </c>
      <c r="AI4" s="194">
        <f>(IF(ISBLANK($H$2),SUMIF('CUMUL résultats semaine'!$A:$A,'Fiche Agence'!$C$2,'CUMUL résultats semaine'!$AZ:$AZ),IF(ISBLANK($N$2),SUMIF('CUMUL résultats semaine'!$B:$B,'Fiche Agence'!$H$2,'CUMUL résultats semaine'!$AZ:$AZ),SUMIF('CUMUL résultats semaine'!$C:$C,'Fiche Agence'!$N$2,'CUMUL résultats semaine'!$AZ:$AZ))))</f>
        <v>5919.7</v>
      </c>
      <c r="AJ4" s="194" t="e">
        <f>(IF(ISBLANK($H$2),SUMIF('CUMUL résultats semaine'!$A:$A,'Fiche Agence'!$C$2,'CUMUL résultats semaine'!$BL:$BL),IF(ISBLANK($N$2),SUMIF('CUMUL résultats semaine'!$B:$B,'Fiche Agence'!$H$2,'CUMUL résultats semaine'!$BL:$BL),SUMIF('CUMUL résultats semaine'!$C:$C,'Fiche Agence'!$N$2,'CUMUL résultats semaine'!$BL:$BL))))</f>
        <v>#N/A</v>
      </c>
      <c r="AK4" s="194" t="e">
        <f>(IF(ISBLANK($H$2),SUMIF('CUMUL résultats semaine'!$A:$A,'Fiche Agence'!$C$2,'CUMUL résultats semaine'!$BX:$BX),IF(ISBLANK($N$2),SUMIF('CUMUL résultats semaine'!$B:$B,'Fiche Agence'!$H$2,'CUMUL résultats semaine'!$BX:$BX),SUMIF('CUMUL résultats semaine'!$C:$C,'Fiche Agence'!$N$2,'CUMUL résultats semaine'!$BX:$BX))))</f>
        <v>#N/A</v>
      </c>
    </row>
    <row r="5" spans="2:37" ht="16.5" customHeight="1" x14ac:dyDescent="0.3">
      <c r="B5" s="61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62"/>
      <c r="X5" s="39" t="s">
        <v>540</v>
      </c>
      <c r="Y5" s="180">
        <f>IF(ISBLANK($H$2),SUMIF(ETP_Challenge!$A:$A,'Fiche Agence'!$C$2,ETP_Challenge!$E:$E),IF(ISBLANK($N$2),SUMIF(ETP_Challenge!$B:$B,'Fiche Agence'!$H$2,ETP_Challenge!$E:$E),SUMIF(ETP_Challenge!$D:$D,'Fiche Agence'!$N$2,ETP_Challenge!$E:$E)))</f>
        <v>102.00913876</v>
      </c>
      <c r="Z5" t="str">
        <f>"ETP entité : "&amp;Y5</f>
        <v>ETP entité : 102,00913876</v>
      </c>
      <c r="AD5" s="193" t="s">
        <v>604</v>
      </c>
      <c r="AE5" s="193">
        <f>(IF(ISBLANK($H$2),SUMIF('CUMUL résultats semaine'!$A:$A,'Fiche Agence'!$C$2,'CUMUL résultats semaine'!$E:$E),IF(ISBLANK($N$2),SUMIF('CUMUL résultats semaine'!$B:$B,'Fiche Agence'!$H$2,'CUMUL résultats semaine'!$E:$E),SUMIF('CUMUL résultats semaine'!$C:$C,'Fiche Agence'!$N$2,'CUMUL résultats semaine'!$E:$E))))</f>
        <v>1205</v>
      </c>
      <c r="AF5" s="193">
        <f>(IF(ISBLANK($H$2),SUMIF('CUMUL résultats semaine'!$A:$A,'Fiche Agence'!$C$2,'CUMUL résultats semaine'!$Q:$Q),IF(ISBLANK($N$2),SUMIF('CUMUL résultats semaine'!$B:$B,'Fiche Agence'!$H$2,'CUMUL résultats semaine'!$Q:$Q),SUMIF('CUMUL résultats semaine'!$C:$C,'Fiche Agence'!$N$2,'CUMUL résultats semaine'!$Q:$Q))))</f>
        <v>1167</v>
      </c>
      <c r="AG5" s="193">
        <f>(IF(ISBLANK($H$2),SUMIF('CUMUL résultats semaine'!$A:$A,'Fiche Agence'!$C$2,'CUMUL résultats semaine'!$AC:$AC),IF(ISBLANK($N$2),SUMIF('CUMUL résultats semaine'!$B:$B,'Fiche Agence'!$H$2,'CUMUL résultats semaine'!$AC:$AC),SUMIF('CUMUL résultats semaine'!$C:$C,'Fiche Agence'!$N$2,'CUMUL résultats semaine'!$AC:$AC))))</f>
        <v>1049</v>
      </c>
      <c r="AH5" s="193">
        <f>(IF(ISBLANK($H$2),SUMIF('CUMUL résultats semaine'!$A:$A,'Fiche Agence'!$C$2,'CUMUL résultats semaine'!$AO:$AO),IF(ISBLANK($N$2),SUMIF('CUMUL résultats semaine'!$B:$B,'Fiche Agence'!$H$2,'CUMUL résultats semaine'!$AO:$AO),SUMIF('CUMUL résultats semaine'!$C:$C,'Fiche Agence'!$N$2,'CUMUL résultats semaine'!$AO:$AO))))</f>
        <v>1036</v>
      </c>
      <c r="AI5" s="193">
        <f>(IF(ISBLANK($H$2),SUMIF('CUMUL résultats semaine'!$A:$A,'Fiche Agence'!$C$2,'CUMUL résultats semaine'!$BA:$BA),IF(ISBLANK($N$2),SUMIF('CUMUL résultats semaine'!$B:$B,'Fiche Agence'!$H$2,'CUMUL résultats semaine'!$BA:$BA),SUMIF('CUMUL résultats semaine'!$C:$C,'Fiche Agence'!$N$2,'CUMUL résultats semaine'!$BA:$BA))))</f>
        <v>708</v>
      </c>
      <c r="AJ5" s="193" t="e">
        <f>(IF(ISBLANK($H$2),SUMIF('CUMUL résultats semaine'!$A:$A,'Fiche Agence'!$C$2,'CUMUL résultats semaine'!$BM:$BM),IF(ISBLANK($N$2),SUMIF('CUMUL résultats semaine'!$B:$B,'Fiche Agence'!$H$2,'CUMUL résultats semaine'!$BM:$BM),SUMIF('CUMUL résultats semaine'!$C:$C,'Fiche Agence'!$N$2,'CUMUL résultats semaine'!$BM:$BM))))</f>
        <v>#N/A</v>
      </c>
      <c r="AK5" s="193" t="e">
        <f>(IF(ISBLANK($H$2),SUMIF('CUMUL résultats semaine'!$A:$A,'Fiche Agence'!$C$2,'CUMUL résultats semaine'!$BY:$BY),IF(ISBLANK($N$2),SUMIF('CUMUL résultats semaine'!$B:$B,'Fiche Agence'!$H$2,'CUMUL résultats semaine'!$BY:$BY),SUMIF('CUMUL résultats semaine'!$C:$C,'Fiche Agence'!$N$2,'CUMUL résultats semaine'!$BY:$BY))))</f>
        <v>#N/A</v>
      </c>
    </row>
    <row r="6" spans="2:37" ht="15.75" customHeight="1" x14ac:dyDescent="0.25">
      <c r="B6" s="63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64"/>
      <c r="X6" s="39" t="s">
        <v>594</v>
      </c>
      <c r="Y6" s="181">
        <f>IF(ISBLANK($H$2),SUMIF(GEDEL!$A:$A,'Fiche Agence'!$C$2,GEDEL!$F:$F),IF(ISBLANK($N$2),SUMIF(GEDEL!$B:$B,'Fiche Agence'!$H$2,GEDEL!$F:$F),SUMIF(GEDEL!$C:$C,'Fiche Agence'!$N$2,GEDEL!$F:$F)))</f>
        <v>1278066</v>
      </c>
      <c r="AD6" s="193" t="s">
        <v>605</v>
      </c>
      <c r="AE6" s="193">
        <f>(IF(ISBLANK($H$2),SUMIF('CUMUL résultats semaine'!$A:$A,'Fiche Agence'!$C$2,'CUMUL résultats semaine'!$F:$F),IF(ISBLANK($N$2),SUMIF('CUMUL résultats semaine'!$B:$B,'Fiche Agence'!$H$2,'CUMUL résultats semaine'!$F:$F),SUMIF('CUMUL résultats semaine'!$C:$C,'Fiche Agence'!$N$2,'CUMUL résultats semaine'!$F:$F))))</f>
        <v>2295</v>
      </c>
      <c r="AF6" s="193">
        <f>(IF(ISBLANK($H$2),SUMIF('CUMUL résultats semaine'!$A:$A,'Fiche Agence'!$C$2,'CUMUL résultats semaine'!$R:$R),IF(ISBLANK($N$2),SUMIF('CUMUL résultats semaine'!$B:$B,'Fiche Agence'!$H$2,'CUMUL résultats semaine'!$R:$R),SUMIF('CUMUL résultats semaine'!$C:$C,'Fiche Agence'!$N$2,'CUMUL résultats semaine'!$R:$R))))</f>
        <v>2239</v>
      </c>
      <c r="AG6" s="193">
        <f>(IF(ISBLANK($H$2),SUMIF('CUMUL résultats semaine'!$A:$A,'Fiche Agence'!$C$2,'CUMUL résultats semaine'!$AD:$AD),IF(ISBLANK($N$2),SUMIF('CUMUL résultats semaine'!$B:$B,'Fiche Agence'!$H$2,'CUMUL résultats semaine'!$AD:$AD),SUMIF('CUMUL résultats semaine'!$C:$C,'Fiche Agence'!$N$2,'CUMUL résultats semaine'!$AD:$AD))))</f>
        <v>2045</v>
      </c>
      <c r="AH6" s="193">
        <f>(IF(ISBLANK($H$2),SUMIF('CUMUL résultats semaine'!$A:$A,'Fiche Agence'!$C$2,'CUMUL résultats semaine'!$AP:$AP),IF(ISBLANK($N$2),SUMIF('CUMUL résultats semaine'!$B:$B,'Fiche Agence'!$H$2,'CUMUL résultats semaine'!$AP:$AP),SUMIF('CUMUL résultats semaine'!$C:$C,'Fiche Agence'!$N$2,'CUMUL résultats semaine'!$AP:$AP))))</f>
        <v>2040</v>
      </c>
      <c r="AI6" s="193">
        <f>(IF(ISBLANK($H$2),SUMIF('CUMUL résultats semaine'!$A:$A,'Fiche Agence'!$C$2,'CUMUL résultats semaine'!$BB:$BB),IF(ISBLANK($N$2),SUMIF('CUMUL résultats semaine'!$B:$B,'Fiche Agence'!$H$2,'CUMUL résultats semaine'!$BB:$BB),SUMIF('CUMUL résultats semaine'!$C:$C,'Fiche Agence'!$N$2,'CUMUL résultats semaine'!$BB:$BB))))</f>
        <v>3816</v>
      </c>
      <c r="AJ6" s="193" t="e">
        <f>(IF(ISBLANK($H$2),SUMIF('CUMUL résultats semaine'!$A:$A,'Fiche Agence'!$C$2,'CUMUL résultats semaine'!$BN:$BN),IF(ISBLANK($N$2),SUMIF('CUMUL résultats semaine'!$B:$B,'Fiche Agence'!$H$2,'CUMUL résultats semaine'!$BN:$BN),SUMIF('CUMUL résultats semaine'!$C:$C,'Fiche Agence'!$N$2,'CUMUL résultats semaine'!$BN:$BN))))</f>
        <v>#N/A</v>
      </c>
      <c r="AK6" s="193" t="e">
        <f>(IF(ISBLANK($H$2),SUMIF('CUMUL résultats semaine'!$A:$A,'Fiche Agence'!$C$2,'CUMUL résultats semaine'!$BZ:$BZ),IF(ISBLANK($N$2),SUMIF('CUMUL résultats semaine'!$B:$B,'Fiche Agence'!$H$2,'CUMUL résultats semaine'!$BZ:$BZ),SUMIF('CUMUL résultats semaine'!$C:$C,'Fiche Agence'!$N$2,'CUMUL résultats semaine'!$BZ:$BZ))))</f>
        <v>#N/A</v>
      </c>
    </row>
    <row r="7" spans="2:37" ht="13.5" customHeight="1" x14ac:dyDescent="0.25">
      <c r="B7" s="6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64"/>
      <c r="AD7" s="236" t="s">
        <v>604</v>
      </c>
      <c r="AE7" s="311">
        <f>HLOOKUP(Y1,3:6,3,FALSE)</f>
        <v>708</v>
      </c>
      <c r="AF7" s="311"/>
      <c r="AG7" s="311"/>
      <c r="AH7" s="311"/>
      <c r="AI7" s="311"/>
      <c r="AJ7" s="311"/>
      <c r="AK7" s="311"/>
    </row>
    <row r="8" spans="2:37" ht="15" customHeight="1" x14ac:dyDescent="0.25">
      <c r="B8" s="63"/>
      <c r="C8" s="1"/>
      <c r="D8" s="1"/>
      <c r="E8" s="1"/>
      <c r="F8" s="1"/>
      <c r="G8" s="250" t="s">
        <v>468</v>
      </c>
      <c r="H8" s="251"/>
      <c r="I8" s="252"/>
      <c r="J8" s="1"/>
      <c r="K8" s="254" t="s">
        <v>526</v>
      </c>
      <c r="L8" s="254"/>
      <c r="M8" s="254"/>
      <c r="N8" s="254"/>
      <c r="O8" s="254"/>
      <c r="P8" s="254"/>
      <c r="Q8" s="254"/>
      <c r="R8" s="64"/>
      <c r="T8" s="72"/>
      <c r="U8" s="72"/>
      <c r="V8" s="72"/>
      <c r="AD8" s="236" t="s">
        <v>605</v>
      </c>
      <c r="AE8" s="311">
        <f>HLOOKUP(Y1,3:6,4,FALSE)</f>
        <v>3816</v>
      </c>
      <c r="AF8" s="311"/>
      <c r="AG8" s="311"/>
      <c r="AH8" s="311"/>
      <c r="AI8" s="311"/>
      <c r="AJ8" s="311"/>
      <c r="AK8" s="311"/>
    </row>
    <row r="9" spans="2:37" ht="15" customHeight="1" thickBot="1" x14ac:dyDescent="0.3">
      <c r="B9" s="63"/>
      <c r="C9" s="1"/>
      <c r="D9" s="1"/>
      <c r="E9" s="1"/>
      <c r="F9" s="1"/>
      <c r="G9" s="253"/>
      <c r="H9" s="254"/>
      <c r="I9" s="255"/>
      <c r="J9" s="1"/>
      <c r="K9" s="254"/>
      <c r="L9" s="254"/>
      <c r="M9" s="254"/>
      <c r="N9" s="254"/>
      <c r="O9" s="254"/>
      <c r="P9" s="254"/>
      <c r="Q9" s="254"/>
      <c r="R9" s="64"/>
      <c r="T9" s="72"/>
      <c r="U9" s="72"/>
      <c r="V9" s="72"/>
      <c r="AD9" s="237"/>
      <c r="AE9" s="237"/>
      <c r="AF9" s="237"/>
      <c r="AG9" s="237"/>
      <c r="AH9" s="237"/>
      <c r="AI9" s="237"/>
      <c r="AJ9" s="237"/>
      <c r="AK9" s="237"/>
    </row>
    <row r="10" spans="2:37" ht="13.5" customHeight="1" x14ac:dyDescent="0.25">
      <c r="B10" s="63"/>
      <c r="C10" s="1"/>
      <c r="D10" s="1"/>
      <c r="E10" s="1"/>
      <c r="F10" s="1"/>
      <c r="G10" s="211"/>
      <c r="H10" s="212"/>
      <c r="I10" s="213"/>
      <c r="J10" s="1"/>
      <c r="K10" s="71"/>
      <c r="L10" s="71"/>
      <c r="M10" s="11"/>
      <c r="N10" s="11"/>
      <c r="O10" s="11"/>
      <c r="P10" s="11"/>
      <c r="Q10" s="11"/>
      <c r="R10" s="64"/>
      <c r="T10" s="72"/>
      <c r="U10" s="72"/>
      <c r="V10" s="72"/>
      <c r="X10" s="12" t="s">
        <v>342</v>
      </c>
      <c r="Y10" s="13"/>
      <c r="Z10" s="13"/>
      <c r="AD10" s="237"/>
      <c r="AE10" s="278" t="s">
        <v>601</v>
      </c>
      <c r="AF10" s="279"/>
      <c r="AG10" s="279"/>
      <c r="AH10" s="279"/>
      <c r="AI10" s="279"/>
      <c r="AJ10" s="279"/>
      <c r="AK10" s="280"/>
    </row>
    <row r="11" spans="2:37" ht="18.95" customHeight="1" x14ac:dyDescent="0.25">
      <c r="B11" s="63"/>
      <c r="C11" s="1"/>
      <c r="D11" s="1"/>
      <c r="E11" s="1"/>
      <c r="F11" s="1"/>
      <c r="G11" s="214"/>
      <c r="H11" s="214"/>
      <c r="I11" s="214"/>
      <c r="J11" s="1"/>
      <c r="K11" s="266" t="s">
        <v>470</v>
      </c>
      <c r="L11" s="267"/>
      <c r="M11" s="268"/>
      <c r="N11" s="76" t="s">
        <v>469</v>
      </c>
      <c r="O11" s="224"/>
      <c r="P11" s="225"/>
      <c r="Q11" s="226"/>
      <c r="R11" s="64"/>
      <c r="T11" s="72"/>
      <c r="U11" s="72"/>
      <c r="V11" s="72"/>
      <c r="X11" s="14" t="s">
        <v>340</v>
      </c>
      <c r="Y11" s="15"/>
      <c r="Z11" s="15">
        <v>80</v>
      </c>
      <c r="AD11" s="237"/>
      <c r="AE11" s="190">
        <v>0</v>
      </c>
      <c r="AF11" s="190">
        <v>45</v>
      </c>
      <c r="AG11" s="190">
        <v>46</v>
      </c>
      <c r="AH11" s="190">
        <v>47</v>
      </c>
      <c r="AI11" s="190">
        <v>48</v>
      </c>
      <c r="AJ11" s="190">
        <v>49</v>
      </c>
      <c r="AK11" s="190">
        <v>50</v>
      </c>
    </row>
    <row r="12" spans="2:37" ht="18.95" customHeight="1" x14ac:dyDescent="0.25">
      <c r="B12" s="63"/>
      <c r="C12" s="1"/>
      <c r="D12" s="1"/>
      <c r="E12" s="1"/>
      <c r="F12" s="1"/>
      <c r="G12" s="250" t="s">
        <v>650</v>
      </c>
      <c r="H12" s="251"/>
      <c r="I12" s="252"/>
      <c r="J12" s="1"/>
      <c r="K12" s="264" t="s">
        <v>593</v>
      </c>
      <c r="L12" s="265"/>
      <c r="M12" s="186" t="s">
        <v>13</v>
      </c>
      <c r="N12" s="262">
        <f>K13/(0.5*Y5*(10-Y3))</f>
        <v>0.72297444029513735</v>
      </c>
      <c r="O12" s="264"/>
      <c r="P12" s="265"/>
      <c r="Q12" s="187"/>
      <c r="R12" s="64"/>
      <c r="T12" s="75" t="s">
        <v>656</v>
      </c>
      <c r="U12" s="75" t="s">
        <v>657</v>
      </c>
      <c r="V12" s="75"/>
      <c r="W12" s="1"/>
      <c r="X12" s="14" t="s">
        <v>681</v>
      </c>
      <c r="Y12" s="15"/>
      <c r="Z12" s="15">
        <v>20</v>
      </c>
      <c r="AD12" s="193" t="s">
        <v>599</v>
      </c>
      <c r="AE12" s="194">
        <f>(IF(ISBLANK($H$2),SUMIF('CUMUL résultats semaine'!$A:$A,'Fiche Agence'!$C$2,'CUMUL résultats semaine'!$J:$J),IF(ISBLANK($N$2),SUMIF('CUMUL résultats semaine'!$B:$B,'Fiche Agence'!$H$2,'CUMUL résultats semaine'!$J:$J),SUMIF('CUMUL résultats semaine'!$C:$C,'Fiche Agence'!$N$2,'CUMUL résultats semaine'!$J:$J))))</f>
        <v>4257</v>
      </c>
      <c r="AF12" s="194">
        <f>(IF(ISBLANK($H$2),SUMIF('CUMUL résultats semaine'!$A:$A,'Fiche Agence'!$C$2,'CUMUL résultats semaine'!$V:$V),IF(ISBLANK($N$2),SUMIF('CUMUL résultats semaine'!$B:$B,'Fiche Agence'!$H$2,'CUMUL résultats semaine'!$V:$V),SUMIF('CUMUL résultats semaine'!$C:$C,'Fiche Agence'!$N$2,'CUMUL résultats semaine'!$V:$V))))</f>
        <v>4330</v>
      </c>
      <c r="AG12" s="194">
        <f>(IF(ISBLANK($H$2),SUMIF('CUMUL résultats semaine'!$A:$A,'Fiche Agence'!$C$2,'CUMUL résultats semaine'!$AH:$AH),IF(ISBLANK($N$2),SUMIF('CUMUL résultats semaine'!$B:$B,'Fiche Agence'!$H$2,'CUMUL résultats semaine'!$AH:$AH),SUMIF('CUMUL résultats semaine'!$C:$C,'Fiche Agence'!$N$2,'CUMUL résultats semaine'!$AH:$AH))))</f>
        <v>4410</v>
      </c>
      <c r="AH12" s="194">
        <f>(IF(ISBLANK($H$2),SUMIF('CUMUL résultats semaine'!$A:$A,'Fiche Agence'!$C$2,'CUMUL résultats semaine'!$AT:$AT),IF(ISBLANK($N$2),SUMIF('CUMUL résultats semaine'!$B:$B,'Fiche Agence'!$H$2,'CUMUL résultats semaine'!$AT:$AT),SUMIF('CUMUL résultats semaine'!$C:$C,'Fiche Agence'!$N$2,'CUMUL résultats semaine'!$AT:$AT))))</f>
        <v>4465</v>
      </c>
      <c r="AI12" s="194">
        <f>(IF(ISBLANK($H$2),SUMIF('CUMUL résultats semaine'!$A:$A,'Fiche Agence'!$C$2,'CUMUL résultats semaine'!$BF:$BF),IF(ISBLANK($N$2),SUMIF('CUMUL résultats semaine'!$B:$B,'Fiche Agence'!$H$2,'CUMUL résultats semaine'!$BF:$BF),SUMIF('CUMUL résultats semaine'!$C:$C,'Fiche Agence'!$N$2,'CUMUL résultats semaine'!$BF:$BF))))</f>
        <v>4544</v>
      </c>
      <c r="AJ12" s="194" t="e">
        <f>(IF(ISBLANK($H$2),SUMIF('CUMUL résultats semaine'!$A:$A,'Fiche Agence'!$C$2,'CUMUL résultats semaine'!$BR:$BR),IF(ISBLANK($N$2),SUMIF('CUMUL résultats semaine'!$B:$B,'Fiche Agence'!$H$2,'CUMUL résultats semaine'!$BR:$BR),SUMIF('CUMUL résultats semaine'!$C:$C,'Fiche Agence'!$N$2,'CUMUL résultats semaine'!$BR:$BR))))</f>
        <v>#N/A</v>
      </c>
      <c r="AK12" s="194" t="e">
        <f>(IF(ISBLANK($H$2),SUMIF('CUMUL résultats semaine'!$A:$A,'Fiche Agence'!$C$2,'CUMUL résultats semaine'!$CD:$CD),IF(ISBLANK($N$2),SUMIF('CUMUL résultats semaine'!$B:$B,'Fiche Agence'!$H$2,'CUMUL résultats semaine'!$CD:$CD),SUMIF('CUMUL résultats semaine'!$C:$C,'Fiche Agence'!$N$2,'CUMUL résultats semaine'!$CD:$CD))))</f>
        <v>#N/A</v>
      </c>
    </row>
    <row r="13" spans="2:37" ht="18.95" customHeight="1" x14ac:dyDescent="0.25">
      <c r="B13" s="63"/>
      <c r="C13" s="289"/>
      <c r="D13" s="290"/>
      <c r="E13" s="290"/>
      <c r="F13" s="1"/>
      <c r="G13" s="216"/>
      <c r="H13" s="215">
        <v>1</v>
      </c>
      <c r="I13" s="217"/>
      <c r="J13" s="1"/>
      <c r="K13" s="248">
        <f>IF(ISBLANK($H$2),SUMIF(PROD_AUTO5_PREV_PERI_PART_SOC!$A:$A,'Fiche Agence'!$C$2,PROD_AUTO5_PREV_PERI_PART_SOC!$E:$E),IF(ISBLANK($N$2),SUMIF(PROD_AUTO5_PREV_PERI_PART_SOC!$B:$B,'Fiche Agence'!$H$2,PROD_AUTO5_PREV_PERI_PART_SOC!$E:$E),SUMIF(PROD_AUTO5_PREV_PERI_PART_SOC!$D:$D,'Fiche Agence'!$N$2,PROD_AUTO5_PREV_PERI_PART_SOC!$E:$E)))</f>
        <v>295</v>
      </c>
      <c r="L13" s="249"/>
      <c r="M13" s="188">
        <f>K13/(IF(ISBLANK($H$2),SUMIF(ETP_Challenge!$A:$A,'Fiche Agence'!$C$2,ETP_Challenge!$E:$E),IF(ISBLANK($N$2),SUMIF(ETP_Challenge!$B:$B,'Fiche Agence'!$H$2,ETP_Challenge!$E:$E),SUMIF(ETP_Challenge!$D:$D,'Fiche Agence'!$N$2,ETP_Challenge!$E:$E))))</f>
        <v>2.8918977611805494</v>
      </c>
      <c r="N13" s="263"/>
      <c r="O13" s="227"/>
      <c r="P13" s="228"/>
      <c r="Q13" s="188"/>
      <c r="R13" s="64"/>
      <c r="T13" s="179">
        <f>IF(((ROUND(0.5*Y5,1)*10 - K13))&lt;=0,0,((ROUND(0.5*Y5,1)*10 - K13)))</f>
        <v>215</v>
      </c>
      <c r="U13" s="229">
        <f>IF(((ROUND(0.5*Y5,1)*10 - K13)/Y3)&lt;=0,0,((ROUND(0.5*Y5,1)*10 - K13)/Y3))</f>
        <v>107.5</v>
      </c>
      <c r="V13" s="179"/>
      <c r="W13" s="5"/>
      <c r="X13" s="14" t="s">
        <v>682</v>
      </c>
      <c r="Y13" s="15"/>
      <c r="Z13" s="15">
        <v>20</v>
      </c>
      <c r="AD13" s="193" t="s">
        <v>604</v>
      </c>
      <c r="AE13" s="191">
        <f>(IF(ISBLANK($H$2),SUMIF('CUMUL résultats semaine'!$A:$A,'Fiche Agence'!$C$2,'CUMUL résultats semaine'!$K:$K),IF(ISBLANK($N$2),SUMIF('CUMUL résultats semaine'!$B:$B,'Fiche Agence'!$H$2,'CUMUL résultats semaine'!$K:$K),SUMIF('CUMUL résultats semaine'!$C:$C,'Fiche Agence'!$N$2,'CUMUL résultats semaine'!$K:$K))))</f>
        <v>86</v>
      </c>
      <c r="AF13" s="191">
        <f>(IF(ISBLANK($H$2),SUMIF('CUMUL résultats semaine'!$A:$A,'Fiche Agence'!$C$2,'CUMUL résultats semaine'!$W:$W),IF(ISBLANK($N$2),SUMIF('CUMUL résultats semaine'!$B:$B,'Fiche Agence'!$H$2,'CUMUL résultats semaine'!$W:$W),SUMIF('CUMUL résultats semaine'!$C:$C,'Fiche Agence'!$N$2,'CUMUL résultats semaine'!$W:$W))))</f>
        <v>73</v>
      </c>
      <c r="AG13" s="191">
        <f>(IF(ISBLANK($H$2),SUMIF('CUMUL résultats semaine'!$A:$A,'Fiche Agence'!$C$2,'CUMUL résultats semaine'!$AI:$AI),IF(ISBLANK($N$2),SUMIF('CUMUL résultats semaine'!$B:$B,'Fiche Agence'!$H$2,'CUMUL résultats semaine'!$AI:$AI),SUMIF('CUMUL résultats semaine'!$C:$C,'Fiche Agence'!$N$2,'CUMUL résultats semaine'!$AI:$AI))))</f>
        <v>51</v>
      </c>
      <c r="AH13" s="191">
        <f>(IF(ISBLANK($H$2),SUMIF('CUMUL résultats semaine'!$A:$A,'Fiche Agence'!$C$2,'CUMUL résultats semaine'!$AU:$AU),IF(ISBLANK($N$2),SUMIF('CUMUL résultats semaine'!$B:$B,'Fiche Agence'!$H$2,'CUMUL résultats semaine'!$AU:$AU),SUMIF('CUMUL résultats semaine'!$C:$C,'Fiche Agence'!$N$2,'CUMUL résultats semaine'!$AU:$AU))))</f>
        <v>48</v>
      </c>
      <c r="AI13" s="191">
        <f>(IF(ISBLANK($H$2),SUMIF('CUMUL résultats semaine'!$A:$A,'Fiche Agence'!$C$2,'CUMUL résultats semaine'!$BG:$BG),IF(ISBLANK($N$2),SUMIF('CUMUL résultats semaine'!$B:$B,'Fiche Agence'!$H$2,'CUMUL résultats semaine'!$BG:$BG),SUMIF('CUMUL résultats semaine'!$C:$C,'Fiche Agence'!$N$2,'CUMUL résultats semaine'!$BG:$BG))))</f>
        <v>41</v>
      </c>
      <c r="AJ13" s="191" t="e">
        <f>(IF(ISBLANK($H$2),SUMIF('CUMUL résultats semaine'!$A:$A,'Fiche Agence'!$C$2,'CUMUL résultats semaine'!$BS:$BS),IF(ISBLANK($N$2),SUMIF('CUMUL résultats semaine'!$B:$B,'Fiche Agence'!$H$2,'CUMUL résultats semaine'!$BS:$BS),SUMIF('CUMUL résultats semaine'!$C:$C,'Fiche Agence'!$N$2,'CUMUL résultats semaine'!$BS:$BS))))</f>
        <v>#N/A</v>
      </c>
      <c r="AK13" s="191" t="e">
        <f>(IF(ISBLANK($H$2),SUMIF('CUMUL résultats semaine'!$A:$A,'Fiche Agence'!$C$2,'CUMUL résultats semaine'!$CE:$CE),IF(ISBLANK($N$2),SUMIF('CUMUL résultats semaine'!$B:$B,'Fiche Agence'!$H$2,'CUMUL résultats semaine'!$CE:$CE),SUMIF('CUMUL résultats semaine'!$C:$C,'Fiche Agence'!$N$2,'CUMUL résultats semaine'!$CE:$CE))))</f>
        <v>#N/A</v>
      </c>
    </row>
    <row r="14" spans="2:37" ht="15.75" x14ac:dyDescent="0.25">
      <c r="B14" s="63"/>
      <c r="C14" s="291" t="str">
        <f>Y16&amp;"%"</f>
        <v>90,9%</v>
      </c>
      <c r="D14" s="291"/>
      <c r="E14" s="291"/>
      <c r="F14" s="1"/>
      <c r="G14" s="211"/>
      <c r="H14" s="218">
        <v>1.5</v>
      </c>
      <c r="I14" s="213"/>
      <c r="J14" s="1"/>
      <c r="K14" s="1"/>
      <c r="L14" s="1"/>
      <c r="N14" s="1"/>
      <c r="O14" s="1"/>
      <c r="P14" s="1"/>
      <c r="Q14" s="1"/>
      <c r="R14" s="64"/>
      <c r="T14" s="229">
        <f>T13/Y5</f>
        <v>2.1076543005214172</v>
      </c>
      <c r="U14" s="229">
        <f>U13/Y5</f>
        <v>1.0538271502607086</v>
      </c>
      <c r="V14" s="179"/>
      <c r="W14" s="1"/>
      <c r="X14" s="14"/>
      <c r="Y14" s="16"/>
      <c r="Z14" s="16">
        <f>SUM(Z11:Z13)</f>
        <v>120</v>
      </c>
      <c r="AD14" s="193" t="s">
        <v>605</v>
      </c>
      <c r="AE14" s="191">
        <f>(IF(ISBLANK($H$2),SUMIF('CUMUL résultats semaine'!$A:$A,'Fiche Agence'!$C$2,'CUMUL résultats semaine'!$L:$L),IF(ISBLANK($N$2),SUMIF('CUMUL résultats semaine'!$B:$B,'Fiche Agence'!$H$2,'CUMUL résultats semaine'!$L:$L),SUMIF('CUMUL résultats semaine'!$C:$C,'Fiche Agence'!$N$2,'CUMUL résultats semaine'!$L:$L))))</f>
        <v>318</v>
      </c>
      <c r="AF14" s="191">
        <f>(IF(ISBLANK($H$2),SUMIF('CUMUL résultats semaine'!$A:$A,'Fiche Agence'!$C$2,'CUMUL résultats semaine'!$X:$X),IF(ISBLANK($N$2),SUMIF('CUMUL résultats semaine'!$B:$B,'Fiche Agence'!$H$2,'CUMUL résultats semaine'!$X:$X),SUMIF('CUMUL résultats semaine'!$C:$C,'Fiche Agence'!$N$2,'CUMUL résultats semaine'!$X:$X))))</f>
        <v>293</v>
      </c>
      <c r="AG14" s="191">
        <f>(IF(ISBLANK($H$2),SUMIF('CUMUL résultats semaine'!$A:$A,'Fiche Agence'!$C$2,'CUMUL résultats semaine'!$AJ:$AJ),IF(ISBLANK($N$2),SUMIF('CUMUL résultats semaine'!$B:$B,'Fiche Agence'!$H$2,'CUMUL résultats semaine'!$AJ:$AJ),SUMIF('CUMUL résultats semaine'!$C:$C,'Fiche Agence'!$N$2,'CUMUL résultats semaine'!$AJ:$AJ))))</f>
        <v>243</v>
      </c>
      <c r="AH14" s="191">
        <f>(IF(ISBLANK($H$2),SUMIF('CUMUL résultats semaine'!$A:$A,'Fiche Agence'!$C$2,'CUMUL résultats semaine'!$AV:$AV),IF(ISBLANK($N$2),SUMIF('CUMUL résultats semaine'!$B:$B,'Fiche Agence'!$H$2,'CUMUL résultats semaine'!$AV:$AV),SUMIF('CUMUL résultats semaine'!$C:$C,'Fiche Agence'!$N$2,'CUMUL résultats semaine'!$AV:$AV))))</f>
        <v>225</v>
      </c>
      <c r="AI14" s="191">
        <f>(IF(ISBLANK($H$2),SUMIF('CUMUL résultats semaine'!$A:$A,'Fiche Agence'!$C$2,'CUMUL résultats semaine'!$BH:$BH),IF(ISBLANK($N$2),SUMIF('CUMUL résultats semaine'!$B:$B,'Fiche Agence'!$H$2,'CUMUL résultats semaine'!$BH:$BH),SUMIF('CUMUL résultats semaine'!$C:$C,'Fiche Agence'!$N$2,'CUMUL résultats semaine'!$BH:$BH))))</f>
        <v>195</v>
      </c>
      <c r="AJ14" s="191" t="e">
        <f>(IF(ISBLANK($H$2),SUMIF('CUMUL résultats semaine'!$A:$A,'Fiche Agence'!$C$2,'CUMUL résultats semaine'!$BT:$BT),IF(ISBLANK($N$2),SUMIF('CUMUL résultats semaine'!$B:$B,'Fiche Agence'!$H$2,'CUMUL résultats semaine'!$BT:$BT),SUMIF('CUMUL résultats semaine'!$C:$C,'Fiche Agence'!$N$2,'CUMUL résultats semaine'!$BT:$BT))))</f>
        <v>#N/A</v>
      </c>
      <c r="AK14" s="191" t="e">
        <f>(IF(ISBLANK($H$2),SUMIF('CUMUL résultats semaine'!$A:$A,'Fiche Agence'!$C$2,'CUMUL résultats semaine'!$CF:$CF),IF(ISBLANK($N$2),SUMIF('CUMUL résultats semaine'!$B:$B,'Fiche Agence'!$H$2,'CUMUL résultats semaine'!$CF:$CF),SUMIF('CUMUL résultats semaine'!$C:$C,'Fiche Agence'!$N$2,'CUMUL résultats semaine'!$CF:$CF))))</f>
        <v>#N/A</v>
      </c>
    </row>
    <row r="15" spans="2:37" ht="21.75" customHeight="1" x14ac:dyDescent="0.25">
      <c r="B15" s="63"/>
      <c r="C15" s="1"/>
      <c r="D15" s="1"/>
      <c r="E15" s="1"/>
      <c r="F15" s="1"/>
      <c r="G15" s="1"/>
      <c r="H15" s="1"/>
      <c r="I15" s="1"/>
      <c r="J15" s="1"/>
      <c r="K15" s="6"/>
      <c r="L15" s="6"/>
      <c r="M15" s="8"/>
      <c r="N15" s="9"/>
      <c r="O15" s="9"/>
      <c r="P15" s="8"/>
      <c r="Q15" s="8"/>
      <c r="R15" s="64"/>
      <c r="T15" s="59"/>
      <c r="U15" s="84"/>
      <c r="V15" s="59"/>
      <c r="W15" s="8"/>
      <c r="X15" s="14"/>
      <c r="Y15" s="15"/>
      <c r="Z15" s="15"/>
      <c r="AD15" s="236" t="s">
        <v>604</v>
      </c>
      <c r="AE15" s="311">
        <f>HLOOKUP(Y1,11:14,3,FALSE)</f>
        <v>41</v>
      </c>
      <c r="AF15" s="311"/>
      <c r="AG15" s="311"/>
      <c r="AH15" s="311"/>
      <c r="AI15" s="311"/>
      <c r="AJ15" s="311"/>
      <c r="AK15" s="311"/>
    </row>
    <row r="16" spans="2:37" s="4" customFormat="1" ht="18.75" customHeight="1" x14ac:dyDescent="0.25">
      <c r="B16" s="65"/>
      <c r="C16" s="6"/>
      <c r="D16" s="288" t="s">
        <v>387</v>
      </c>
      <c r="E16" s="288"/>
      <c r="F16" s="288"/>
      <c r="G16" s="288"/>
      <c r="H16" s="288"/>
      <c r="I16" s="288"/>
      <c r="J16" s="6"/>
      <c r="K16" s="254" t="s">
        <v>525</v>
      </c>
      <c r="L16" s="254"/>
      <c r="M16" s="254"/>
      <c r="N16" s="254"/>
      <c r="O16" s="254"/>
      <c r="P16" s="254"/>
      <c r="Q16" s="254"/>
      <c r="R16" s="66"/>
      <c r="T16" s="73"/>
      <c r="U16" s="74"/>
      <c r="V16" s="74"/>
      <c r="W16" s="8"/>
      <c r="X16" s="163" t="s">
        <v>520</v>
      </c>
      <c r="Y16" s="164">
        <f>ROUND((AA17/AB17)*100,1)</f>
        <v>90.9</v>
      </c>
      <c r="Z16" s="164">
        <f>IF(Y16&gt;=120,120,Y16)</f>
        <v>90.9</v>
      </c>
      <c r="AA16" s="182" t="s">
        <v>595</v>
      </c>
      <c r="AB16" s="182" t="s">
        <v>596</v>
      </c>
      <c r="AC16" s="182"/>
      <c r="AD16" s="236" t="s">
        <v>605</v>
      </c>
      <c r="AE16" s="312">
        <f>HLOOKUP(Y1,11:14,4,FALSE)</f>
        <v>195</v>
      </c>
      <c r="AF16" s="312"/>
      <c r="AG16" s="312"/>
      <c r="AH16" s="312"/>
      <c r="AI16" s="312"/>
      <c r="AJ16" s="312"/>
      <c r="AK16" s="312"/>
    </row>
    <row r="17" spans="2:37" ht="18.95" customHeight="1" x14ac:dyDescent="0.25">
      <c r="B17" s="63"/>
      <c r="C17" s="1"/>
      <c r="D17" s="34" t="s">
        <v>5</v>
      </c>
      <c r="E17" s="34" t="s">
        <v>6</v>
      </c>
      <c r="F17" s="34" t="s">
        <v>7</v>
      </c>
      <c r="G17" s="34" t="s">
        <v>8</v>
      </c>
      <c r="H17" s="34" t="s">
        <v>9</v>
      </c>
      <c r="I17" s="34" t="s">
        <v>10</v>
      </c>
      <c r="J17" s="1"/>
      <c r="K17" s="285"/>
      <c r="L17" s="285"/>
      <c r="M17" s="285"/>
      <c r="N17" s="285"/>
      <c r="O17" s="285"/>
      <c r="P17" s="285"/>
      <c r="Q17" s="285"/>
      <c r="R17" s="64"/>
      <c r="T17" s="6"/>
      <c r="U17" s="6"/>
      <c r="V17" s="6"/>
      <c r="W17" s="8"/>
      <c r="X17" s="14" t="s">
        <v>521</v>
      </c>
      <c r="Y17" s="165"/>
      <c r="Z17" s="15">
        <v>1</v>
      </c>
      <c r="AA17" s="182">
        <f>IF(ISBLANK($H$2),SUMIF('Coller ici dernier suivi PV'!$A:$A,'Fiche Agence'!$C$2,'Coller ici dernier suivi PV'!$BE:$BE),IF(ISBLANK($N$2),SUMIF('Coller ici dernier suivi PV'!$B:$B,'Fiche Agence'!$H$2,'Coller ici dernier suivi PV'!$BE:$BE),SUMIF('Coller ici dernier suivi PV'!$C:$C,'Fiche Agence'!$N$2,'Coller ici dernier suivi PV'!$BE:$BE)))</f>
        <v>6027.4</v>
      </c>
      <c r="AB17" s="182">
        <f>Y5*65</f>
        <v>6630.5940193999995</v>
      </c>
      <c r="AC17" s="182"/>
      <c r="AD17" s="237"/>
      <c r="AE17" s="237"/>
      <c r="AF17" s="237"/>
      <c r="AG17" s="237"/>
      <c r="AH17" s="237"/>
      <c r="AI17" s="237"/>
      <c r="AJ17" s="237"/>
      <c r="AK17" s="237"/>
    </row>
    <row r="18" spans="2:37" s="4" customFormat="1" ht="18.95" customHeight="1" thickBot="1" x14ac:dyDescent="0.3">
      <c r="B18" s="65"/>
      <c r="C18" s="35" t="s">
        <v>11</v>
      </c>
      <c r="D18" s="33">
        <f>(AE5/$Y$5)/6</f>
        <v>1.9687778543630294</v>
      </c>
      <c r="E18" s="33">
        <f>IF(ISNUMBER(D$20),((AF5/$Y$5)/5),D18)</f>
        <v>2.2880302964730177</v>
      </c>
      <c r="F18" s="33">
        <f>IF(ISNUMBER(E$20),((AG5/$Y$5)/4),E18)</f>
        <v>2.570848094473217</v>
      </c>
      <c r="G18" s="33">
        <f>IF(ISNUMBER(F$20),((AH5/$Y$5)/3),F18)</f>
        <v>3.3853176051785865</v>
      </c>
      <c r="H18" s="33">
        <f>IF(ISNUMBER(G$20),((AI5/$Y$5)/2),G18)</f>
        <v>3.4702773134166591</v>
      </c>
      <c r="I18" s="33">
        <f>IF(ISNUMBER(H$20),((AJ5/$Y$5)/1),H18)</f>
        <v>3.4702773134166591</v>
      </c>
      <c r="J18" s="6"/>
      <c r="K18" s="266" t="s">
        <v>471</v>
      </c>
      <c r="L18" s="267"/>
      <c r="M18" s="268"/>
      <c r="N18" s="76" t="s">
        <v>469</v>
      </c>
      <c r="O18" s="266"/>
      <c r="P18" s="267"/>
      <c r="Q18" s="268"/>
      <c r="R18" s="66"/>
      <c r="T18" s="75" t="s">
        <v>656</v>
      </c>
      <c r="U18" s="75" t="s">
        <v>657</v>
      </c>
      <c r="V18" s="75"/>
      <c r="W18" s="6"/>
      <c r="X18" s="17" t="s">
        <v>341</v>
      </c>
      <c r="Y18" s="166"/>
      <c r="Z18" s="18">
        <f>SUM($Z$11:$Z$14)-(Z17+Z16)</f>
        <v>148.1</v>
      </c>
      <c r="AA18"/>
      <c r="AB18"/>
      <c r="AC18"/>
      <c r="AD18" s="237"/>
      <c r="AE18" s="278" t="s">
        <v>602</v>
      </c>
      <c r="AF18" s="279"/>
      <c r="AG18" s="279"/>
      <c r="AH18" s="279"/>
      <c r="AI18" s="279"/>
      <c r="AJ18" s="279"/>
      <c r="AK18" s="280"/>
    </row>
    <row r="19" spans="2:37" s="4" customFormat="1" ht="18.95" customHeight="1" x14ac:dyDescent="0.25">
      <c r="B19" s="65"/>
      <c r="C19" s="35" t="s">
        <v>680</v>
      </c>
      <c r="D19" s="33">
        <f>(AE6/$Y$5)/6</f>
        <v>3.7496640462764752</v>
      </c>
      <c r="E19" s="33">
        <f>IF(ISNUMBER(D$20),((AF6/$Y$5)/5),D19)</f>
        <v>4.3898027710394913</v>
      </c>
      <c r="F19" s="33">
        <f>IF(ISNUMBER(E$20),((AG6/$Y$5)/4),E19)</f>
        <v>5.0118058657747655</v>
      </c>
      <c r="G19" s="33">
        <f>IF(ISNUMBER(F$20),((AH6/$Y$5)/3),F19)</f>
        <v>6.6660694156026219</v>
      </c>
      <c r="H19" s="33">
        <f>IF(ISNUMBER(G$20),((AI6/$Y$5)/2),G19)</f>
        <v>18.704206536720299</v>
      </c>
      <c r="I19" s="33">
        <f>IF(ISNUMBER(H$20),((AJ6/$Y$5)/1),H19)</f>
        <v>18.704206536720299</v>
      </c>
      <c r="J19" s="6"/>
      <c r="K19" s="264" t="s">
        <v>593</v>
      </c>
      <c r="L19" s="265"/>
      <c r="M19" s="186" t="s">
        <v>13</v>
      </c>
      <c r="N19" s="262">
        <f>K20/(0.5*Y5*(16-Y3))</f>
        <v>0.86826954572975334</v>
      </c>
      <c r="O19" s="264"/>
      <c r="P19" s="265"/>
      <c r="Q19" s="187"/>
      <c r="R19" s="66"/>
      <c r="T19" s="179">
        <f>IF(((ROUND(0.5*Y5,1)*16 - K20))&lt;=0,0,((ROUND(0.5*Y5,1)*16 - K20)))</f>
        <v>196</v>
      </c>
      <c r="U19" s="229">
        <f>IF(((ROUND(0.5*Y5,1)*16 - K20)/Y3)&lt;=0,0,((ROUND(0.5*Y5,1)*16 - K20)/Y3))</f>
        <v>98</v>
      </c>
      <c r="V19" s="72"/>
      <c r="X19" s="163" t="s">
        <v>522</v>
      </c>
      <c r="Y19" s="164">
        <f>ROUND((AA20/AB20)*100,1)</f>
        <v>109.6</v>
      </c>
      <c r="Z19" s="164">
        <f>IF(Y19&gt;=120,120,Y19)</f>
        <v>109.6</v>
      </c>
      <c r="AA19" s="182" t="s">
        <v>30</v>
      </c>
      <c r="AB19" s="182" t="s">
        <v>596</v>
      </c>
      <c r="AC19" s="182"/>
      <c r="AD19" s="237"/>
      <c r="AE19" s="190">
        <v>0</v>
      </c>
      <c r="AF19" s="190">
        <v>45</v>
      </c>
      <c r="AG19" s="190">
        <v>46</v>
      </c>
      <c r="AH19" s="190">
        <v>47</v>
      </c>
      <c r="AI19" s="190">
        <v>48</v>
      </c>
      <c r="AJ19" s="190">
        <v>49</v>
      </c>
      <c r="AK19" s="190">
        <v>50</v>
      </c>
    </row>
    <row r="20" spans="2:37" s="4" customFormat="1" ht="18.95" customHeight="1" x14ac:dyDescent="0.25">
      <c r="B20" s="65"/>
      <c r="C20" s="35" t="s">
        <v>22</v>
      </c>
      <c r="D20" s="33">
        <f>IF(ISNUMBER(AF4),((AF4-AE4)/$Y$5),"-")</f>
        <v>0.592103812797659</v>
      </c>
      <c r="E20" s="33">
        <f t="shared" ref="E20:I20" si="0">IF(ISNUMBER(AG4),((AG4-AF4)/$Y$5),"-")</f>
        <v>1.6684779625523105</v>
      </c>
      <c r="F20" s="33">
        <f t="shared" si="0"/>
        <v>0.49211277156358574</v>
      </c>
      <c r="G20" s="33">
        <f t="shared" si="0"/>
        <v>0.98422554312721611</v>
      </c>
      <c r="H20" s="33" t="str">
        <f t="shared" si="0"/>
        <v>-</v>
      </c>
      <c r="I20" s="33" t="str">
        <f t="shared" si="0"/>
        <v>-</v>
      </c>
      <c r="J20" s="6"/>
      <c r="K20" s="248">
        <f>IF(ISBLANK($H$2),SUMIF(PROD_AUTO5_PREV_PERI_PART_SOC!$A:$A,'Fiche Agence'!$C$2,PROD_AUTO5_PREV_PERI_PART_SOC!$F:$F),IF(ISBLANK($N$2),SUMIF(PROD_AUTO5_PREV_PERI_PART_SOC!$B:$B,'Fiche Agence'!$H$2,PROD_AUTO5_PREV_PERI_PART_SOC!$F:$F),SUMIF(PROD_AUTO5_PREV_PERI_PART_SOC!$D:$D,'Fiche Agence'!$N$2,PROD_AUTO5_PREV_PERI_PART_SOC!$F:$F)))</f>
        <v>620</v>
      </c>
      <c r="L20" s="249"/>
      <c r="M20" s="188">
        <f>K20/(IF(ISBLANK($H$2),SUMIF(ETP_Challenge!$A:$A,'Fiche Agence'!$C$2,ETP_Challenge!$E:$E),IF(ISBLANK($N$2),SUMIF(ETP_Challenge!$B:$B,'Fiche Agence'!$H$2,ETP_Challenge!$E:$E),SUMIF(ETP_Challenge!$D:$D,'Fiche Agence'!$N$2,ETP_Challenge!$E:$E))))</f>
        <v>6.0778868201082732</v>
      </c>
      <c r="N20" s="263"/>
      <c r="O20" s="286"/>
      <c r="P20" s="287"/>
      <c r="Q20" s="188"/>
      <c r="R20" s="66"/>
      <c r="T20" s="229">
        <f>T19/Y5</f>
        <v>1.9213964786148734</v>
      </c>
      <c r="U20" s="229">
        <f>U19/Y5</f>
        <v>0.9606982393074367</v>
      </c>
      <c r="V20" s="72"/>
      <c r="X20" s="14" t="s">
        <v>521</v>
      </c>
      <c r="Y20" s="165"/>
      <c r="Z20" s="15">
        <v>1</v>
      </c>
      <c r="AA20" s="183">
        <f>IF(ISBLANK($H$2),SUMIF('Coller ici dernier suivi PV'!$A:$A,'Fiche Agence'!$C$2,'Coller ici dernier suivi PV'!$AU:$AU),IF(ISBLANK($N$2),SUMIF('Coller ici dernier suivi PV'!$B:$B,'Fiche Agence'!$H$2,'Coller ici dernier suivi PV'!$AU:$AU),SUMIF('Coller ici dernier suivi PV'!$C:$C,'Fiche Agence'!$N$2,'Coller ici dernier suivi PV'!$AU:$AU)))</f>
        <v>64049.075039999996</v>
      </c>
      <c r="AB20" s="182">
        <f>Y5*573</f>
        <v>58451.236509479997</v>
      </c>
      <c r="AC20" s="182"/>
      <c r="AD20" s="193" t="s">
        <v>599</v>
      </c>
      <c r="AE20" s="194">
        <f>(IF(ISBLANK($H$2),SUMIF('CUMUL résultats semaine'!$A:$A,'Fiche Agence'!$C$2,'CUMUL résultats semaine'!$G:$G),IF(ISBLANK($N$2),SUMIF('CUMUL résultats semaine'!$B:$B,'Fiche Agence'!$H$2,'CUMUL résultats semaine'!$G:$G),SUMIF('CUMUL résultats semaine'!$C:$C,'Fiche Agence'!$N$2,'CUMUL résultats semaine'!$G:$G))))</f>
        <v>59166.095730000001</v>
      </c>
      <c r="AF20" s="194">
        <f>(IF(ISBLANK($H$2),SUMIF('CUMUL résultats semaine'!$A:$A,'Fiche Agence'!$C$2,'CUMUL résultats semaine'!$S:$S),IF(ISBLANK($N$2),SUMIF('CUMUL résultats semaine'!$B:$B,'Fiche Agence'!$H$2,'CUMUL résultats semaine'!$S:$S),SUMIF('CUMUL résultats semaine'!$C:$C,'Fiche Agence'!$N$2,'CUMUL résultats semaine'!$S:$S))))</f>
        <v>60246.442850000007</v>
      </c>
      <c r="AG20" s="194">
        <f>(IF(ISBLANK($H$2),SUMIF('CUMUL résultats semaine'!$A:$A,'Fiche Agence'!$C$2,'CUMUL résultats semaine'!$AE:$AE),IF(ISBLANK($N$2),SUMIF('CUMUL résultats semaine'!$B:$B,'Fiche Agence'!$H$2,'CUMUL résultats semaine'!$AE:$AE),SUMIF('CUMUL résultats semaine'!$C:$C,'Fiche Agence'!$N$2,'CUMUL résultats semaine'!$AE:$AE))))</f>
        <v>60986.985209999992</v>
      </c>
      <c r="AH20" s="194">
        <f>(IF(ISBLANK($H$2),SUMIF('CUMUL résultats semaine'!$A:$A,'Fiche Agence'!$C$2,'CUMUL résultats semaine'!$AQ:$AQ),IF(ISBLANK($N$2),SUMIF('CUMUL résultats semaine'!$B:$B,'Fiche Agence'!$H$2,'CUMUL résultats semaine'!$AQ:$AQ),SUMIF('CUMUL résultats semaine'!$C:$C,'Fiche Agence'!$N$2,'CUMUL résultats semaine'!$AQ:$AQ))))</f>
        <v>62194.317019999988</v>
      </c>
      <c r="AI20" s="194">
        <f>(IF(ISBLANK($H$2),SUMIF('CUMUL résultats semaine'!$A:$A,'Fiche Agence'!$C$2,'CUMUL résultats semaine'!$BC:$BC),IF(ISBLANK($N$2),SUMIF('CUMUL résultats semaine'!$B:$B,'Fiche Agence'!$H$2,'CUMUL résultats semaine'!$BC:$BC),SUMIF('CUMUL résultats semaine'!$C:$C,'Fiche Agence'!$N$2,'CUMUL résultats semaine'!$BC:$BC))))</f>
        <v>63054.409950000001</v>
      </c>
      <c r="AJ20" s="194" t="e">
        <f>(IF(ISBLANK($H$2),SUMIF('CUMUL résultats semaine'!$A:$A,'Fiche Agence'!$C$2,'CUMUL résultats semaine'!$BO:$BO),IF(ISBLANK($N$2),SUMIF('CUMUL résultats semaine'!$B:$B,'Fiche Agence'!$H$2,'CUMUL résultats semaine'!$BO:$BO),SUMIF('CUMUL résultats semaine'!$C:$C,'Fiche Agence'!$N$2,'CUMUL résultats semaine'!$BO:$BO))))</f>
        <v>#N/A</v>
      </c>
      <c r="AK20" s="194" t="e">
        <f>(IF(ISBLANK($H$2),SUMIF('CUMUL résultats semaine'!$A:$A,'Fiche Agence'!$C$2,'CUMUL résultats semaine'!$CA:$CA),IF(ISBLANK($N$2),SUMIF('CUMUL résultats semaine'!$B:$B,'Fiche Agence'!$H$2,'CUMUL résultats semaine'!$CA:$CA),SUMIF('CUMUL résultats semaine'!$C:$C,'Fiche Agence'!$N$2,'CUMUL résultats semaine'!$CA:$CA))))</f>
        <v>#N/A</v>
      </c>
    </row>
    <row r="21" spans="2:37" ht="15.75" thickBot="1" x14ac:dyDescent="0.3">
      <c r="B21" s="63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64"/>
      <c r="X21" s="17" t="s">
        <v>341</v>
      </c>
      <c r="Y21" s="166"/>
      <c r="Z21" s="18">
        <f>SUM($Z$11:$Z$14)-(Z20+Z19)</f>
        <v>129.4</v>
      </c>
      <c r="AD21" s="193" t="s">
        <v>604</v>
      </c>
      <c r="AE21" s="193">
        <f>(IF(ISBLANK($H$2),SUMIF('CUMUL résultats semaine'!$A:$A,'Fiche Agence'!$C$2,'CUMUL résultats semaine'!$H:$H),IF(ISBLANK($N$2),SUMIF('CUMUL résultats semaine'!$B:$B,'Fiche Agence'!$H$2,'CUMUL résultats semaine'!$H:$H),SUMIF('CUMUL résultats semaine'!$C:$C,'Fiche Agence'!$N$2,'CUMUL résultats semaine'!$H:$H))))</f>
        <v>3374</v>
      </c>
      <c r="AF21" s="193">
        <f>(IF(ISBLANK($H$2),SUMIF('CUMUL résultats semaine'!$A:$A,'Fiche Agence'!$C$2,'CUMUL résultats semaine'!$T:$T),IF(ISBLANK($N$2),SUMIF('CUMUL résultats semaine'!$B:$B,'Fiche Agence'!$H$2,'CUMUL résultats semaine'!$T:$T),SUMIF('CUMUL résultats semaine'!$C:$C,'Fiche Agence'!$N$2,'CUMUL résultats semaine'!$T:$T))))</f>
        <v>2888</v>
      </c>
      <c r="AG21" s="193">
        <f>(IF(ISBLANK($H$2),SUMIF('CUMUL résultats semaine'!$A:$A,'Fiche Agence'!$C$2,'CUMUL résultats semaine'!$AF:$AF),IF(ISBLANK($N$2),SUMIF('CUMUL résultats semaine'!$B:$B,'Fiche Agence'!$H$2,'CUMUL résultats semaine'!$AF:$AF),SUMIF('CUMUL résultats semaine'!$C:$C,'Fiche Agence'!$N$2,'CUMUL résultats semaine'!$AF:$AF))))</f>
        <v>2259</v>
      </c>
      <c r="AH21" s="193">
        <f>(IF(ISBLANK($H$2),SUMIF('CUMUL résultats semaine'!$A:$A,'Fiche Agence'!$C$2,'CUMUL résultats semaine'!$AR:$AR),IF(ISBLANK($N$2),SUMIF('CUMUL résultats semaine'!$B:$B,'Fiche Agence'!$H$2,'CUMUL résultats semaine'!$AR:$AR),SUMIF('CUMUL résultats semaine'!$C:$C,'Fiche Agence'!$N$2,'CUMUL résultats semaine'!$AR:$AR))))</f>
        <v>1671</v>
      </c>
      <c r="AI21" s="193">
        <f>(IF(ISBLANK($H$2),SUMIF('CUMUL résultats semaine'!$A:$A,'Fiche Agence'!$C$2,'CUMUL résultats semaine'!$BD:$BD),IF(ISBLANK($N$2),SUMIF('CUMUL résultats semaine'!$B:$B,'Fiche Agence'!$H$2,'CUMUL résultats semaine'!$BD:$BD),SUMIF('CUMUL résultats semaine'!$C:$C,'Fiche Agence'!$N$2,'CUMUL résultats semaine'!$BD:$BD))))</f>
        <v>1498</v>
      </c>
      <c r="AJ21" s="193" t="e">
        <f>(IF(ISBLANK($H$2),SUMIF('CUMUL résultats semaine'!$A:$A,'Fiche Agence'!$C$2,'CUMUL résultats semaine'!$BP:$BP),IF(ISBLANK($N$2),SUMIF('CUMUL résultats semaine'!$B:$B,'Fiche Agence'!$H$2,'CUMUL résultats semaine'!$BP:$BP),SUMIF('CUMUL résultats semaine'!$C:$C,'Fiche Agence'!$N$2,'CUMUL résultats semaine'!$BP:$BP))))</f>
        <v>#N/A</v>
      </c>
      <c r="AK21" s="193" t="e">
        <f>(IF(ISBLANK($H$2),SUMIF('CUMUL résultats semaine'!$A:$A,'Fiche Agence'!$C$2,'CUMUL résultats semaine'!$CC:$CC),IF(ISBLANK($N$2),SUMIF('CUMUL résultats semaine'!$B:$B,'Fiche Agence'!$H$2,'CUMUL résultats semaine'!$CC:$CC),SUMIF('CUMUL résultats semaine'!$C:$C,'Fiche Agence'!$N$2,'CUMUL résultats semaine'!$CC:$CC))))</f>
        <v>#N/A</v>
      </c>
    </row>
    <row r="22" spans="2:37" ht="12.75" customHeight="1" x14ac:dyDescent="0.25">
      <c r="B22" s="63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64"/>
      <c r="X22" s="163" t="s">
        <v>523</v>
      </c>
      <c r="Y22" s="164">
        <f>ROUND((AA23/AB23)*100,1)</f>
        <v>125.7</v>
      </c>
      <c r="Z22" s="164">
        <f>IF(Y22&gt;=120,120,Y22)</f>
        <v>120</v>
      </c>
      <c r="AA22" s="182" t="s">
        <v>597</v>
      </c>
      <c r="AB22" s="182" t="s">
        <v>596</v>
      </c>
      <c r="AC22" s="182"/>
      <c r="AD22" s="193" t="s">
        <v>605</v>
      </c>
      <c r="AE22" s="191">
        <f>(IF(ISBLANK($H$2),SUMIF('CUMUL résultats semaine'!$A:$A,'Fiche Agence'!$C$2,'CUMUL résultats semaine'!$I:$I),IF(ISBLANK($N$2),SUMIF('CUMUL résultats semaine'!$B:$B,'Fiche Agence'!$H$2,'CUMUL résultats semaine'!$I:$I),SUMIF('CUMUL résultats semaine'!$C:$C,'Fiche Agence'!$N$2,'CUMUL résultats semaine'!$I:$I))))</f>
        <v>10581</v>
      </c>
      <c r="AF22" s="191">
        <f>(IF(ISBLANK($H$2),SUMIF('CUMUL résultats semaine'!$A:$A,'Fiche Agence'!$C$2,'CUMUL résultats semaine'!$U:$U),IF(ISBLANK($N$2),SUMIF('CUMUL résultats semaine'!$B:$B,'Fiche Agence'!$H$2,'CUMUL résultats semaine'!$U:$U),SUMIF('CUMUL résultats semaine'!$C:$C,'Fiche Agence'!$N$2,'CUMUL résultats semaine'!$U:$U))))</f>
        <v>9663</v>
      </c>
      <c r="AG22" s="191">
        <f>(IF(ISBLANK($H$2),SUMIF('CUMUL résultats semaine'!$A:$A,'Fiche Agence'!$C$2,'CUMUL résultats semaine'!$AG:$AG),IF(ISBLANK($N$2),SUMIF('CUMUL résultats semaine'!$B:$B,'Fiche Agence'!$H$2,'CUMUL résultats semaine'!$AG:$AG),SUMIF('CUMUL résultats semaine'!$C:$C,'Fiche Agence'!$N$2,'CUMUL résultats semaine'!$AG:$AG))))</f>
        <v>8734</v>
      </c>
      <c r="AH22" s="191">
        <f>(IF(ISBLANK($H$2),SUMIF('CUMUL résultats semaine'!$A:$A,'Fiche Agence'!$C$2,'CUMUL résultats semaine'!$AS:$AS),IF(ISBLANK($N$2),SUMIF('CUMUL résultats semaine'!$B:$B,'Fiche Agence'!$H$2,'CUMUL résultats semaine'!$AS:$AS),SUMIF('CUMUL résultats semaine'!$C:$C,'Fiche Agence'!$N$2,'CUMUL résultats semaine'!$AS:$AS))))</f>
        <v>7911</v>
      </c>
      <c r="AI22" s="191">
        <f>(IF(ISBLANK($H$2),SUMIF('CUMUL résultats semaine'!$A:$A,'Fiche Agence'!$C$2,'CUMUL résultats semaine'!$BE:$BE),IF(ISBLANK($N$2),SUMIF('CUMUL résultats semaine'!$B:$B,'Fiche Agence'!$H$2,'CUMUL résultats semaine'!$BE:$BE),SUMIF('CUMUL résultats semaine'!$C:$C,'Fiche Agence'!$N$2,'CUMUL résultats semaine'!$BE:$BE))))</f>
        <v>7188</v>
      </c>
      <c r="AJ22" s="191" t="e">
        <f>(IF(ISBLANK($H$2),SUMIF('CUMUL résultats semaine'!$A:$A,'Fiche Agence'!$C$2,'CUMUL résultats semaine'!$BQ:$BQ),IF(ISBLANK($N$2),SUMIF('CUMUL résultats semaine'!$B:$B,'Fiche Agence'!$H$2,'CUMUL résultats semaine'!$BQ:$BQ),SUMIF('CUMUL résultats semaine'!$C:$C,'Fiche Agence'!$N$2,'CUMUL résultats semaine'!$BQ:$BQ))))</f>
        <v>#N/A</v>
      </c>
      <c r="AK22" s="191" t="e">
        <f>(IF(ISBLANK($H$2),SUMIF('CUMUL résultats semaine'!$A:$A,'Fiche Agence'!$C$2,'CUMUL résultats semaine'!$CD:$CD),IF(ISBLANK($N$2),SUMIF('CUMUL résultats semaine'!$B:$B,'Fiche Agence'!$H$2,'CUMUL résultats semaine'!$CD:$CD),SUMIF('CUMUL résultats semaine'!$C:$C,'Fiche Agence'!$N$2,'CUMUL résultats semaine'!$CD:$CD))))</f>
        <v>#N/A</v>
      </c>
    </row>
    <row r="23" spans="2:37" x14ac:dyDescent="0.25">
      <c r="B23" s="63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64"/>
      <c r="X23" s="14" t="s">
        <v>521</v>
      </c>
      <c r="Y23" s="165"/>
      <c r="Z23" s="15">
        <v>1</v>
      </c>
      <c r="AA23" s="184">
        <f>IF(ISBLANK($H$2),SUMIF('Coller ici dernier suivi PV'!$A:$A,'Fiche Agence'!$C$2,'Coller ici dernier suivi PV'!$Q:$Q),IF(ISBLANK($N$2),SUMIF('Coller ici dernier suivi PV'!$B:$B,'Fiche Agence'!$H$2,'Coller ici dernier suivi PV'!$Q:$Q),SUMIF('Coller ici dernier suivi PV'!$C:$C,'Fiche Agence'!$N$2,'Coller ici dernier suivi PV'!$Q:$Q)))</f>
        <v>4615</v>
      </c>
      <c r="AB23" s="182">
        <f>Y5*36</f>
        <v>3672.3289953600001</v>
      </c>
      <c r="AC23" s="182"/>
      <c r="AD23" s="236" t="s">
        <v>604</v>
      </c>
      <c r="AE23" s="313">
        <f>HLOOKUP(Y1,19:22,3,FALSE)</f>
        <v>1498</v>
      </c>
      <c r="AF23" s="313"/>
      <c r="AG23" s="313"/>
      <c r="AH23" s="313"/>
      <c r="AI23" s="313"/>
      <c r="AJ23" s="313"/>
      <c r="AK23" s="313"/>
    </row>
    <row r="24" spans="2:37" ht="12.75" customHeight="1" thickBot="1" x14ac:dyDescent="0.3">
      <c r="B24" s="63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64"/>
      <c r="X24" s="17" t="s">
        <v>341</v>
      </c>
      <c r="Y24" s="18"/>
      <c r="Z24" s="18">
        <f>SUM($Z$11:$Z$14)-(Z23+Z22)</f>
        <v>119</v>
      </c>
      <c r="AD24" s="236" t="s">
        <v>605</v>
      </c>
      <c r="AE24" s="313">
        <f>HLOOKUP(Y1,19:22,4,FALSE)</f>
        <v>7188</v>
      </c>
      <c r="AF24" s="313"/>
      <c r="AG24" s="313"/>
      <c r="AH24" s="313"/>
      <c r="AI24" s="313"/>
      <c r="AJ24" s="313"/>
      <c r="AK24" s="313"/>
    </row>
    <row r="25" spans="2:37" ht="15" customHeight="1" x14ac:dyDescent="0.25">
      <c r="B25" s="63"/>
      <c r="C25" s="1"/>
      <c r="D25" s="1"/>
      <c r="E25" s="1"/>
      <c r="F25" s="1"/>
      <c r="G25" s="250" t="s">
        <v>468</v>
      </c>
      <c r="H25" s="251"/>
      <c r="I25" s="252"/>
      <c r="J25" s="1"/>
      <c r="K25" s="1"/>
      <c r="L25" s="1"/>
      <c r="M25" s="1"/>
      <c r="N25" s="1"/>
      <c r="O25" s="250" t="s">
        <v>468</v>
      </c>
      <c r="P25" s="251"/>
      <c r="Q25" s="252"/>
      <c r="R25" s="64"/>
      <c r="X25" s="163" t="s">
        <v>528</v>
      </c>
      <c r="Y25" s="164">
        <f>ROUND((AA26/AB26)*100,1)</f>
        <v>115.3</v>
      </c>
      <c r="Z25" s="164">
        <f>IF(Y25&gt;=120,120,Y25)</f>
        <v>115.3</v>
      </c>
      <c r="AA25" s="182" t="s">
        <v>598</v>
      </c>
      <c r="AB25" s="182" t="s">
        <v>596</v>
      </c>
      <c r="AC25" s="182"/>
      <c r="AD25" s="237"/>
      <c r="AE25" s="237"/>
      <c r="AF25" s="237"/>
      <c r="AG25" s="237"/>
      <c r="AH25" s="237"/>
      <c r="AI25" s="237"/>
      <c r="AJ25" s="237"/>
      <c r="AK25" s="237"/>
    </row>
    <row r="26" spans="2:37" ht="15.75" customHeight="1" x14ac:dyDescent="0.25">
      <c r="B26" s="63"/>
      <c r="C26" s="1"/>
      <c r="D26" s="1"/>
      <c r="E26" s="1"/>
      <c r="F26" s="1"/>
      <c r="G26" s="253"/>
      <c r="H26" s="254"/>
      <c r="I26" s="255"/>
      <c r="J26" s="1"/>
      <c r="K26" s="256"/>
      <c r="L26" s="256"/>
      <c r="M26" s="256"/>
      <c r="N26" s="7"/>
      <c r="O26" s="253"/>
      <c r="P26" s="254"/>
      <c r="Q26" s="255"/>
      <c r="R26" s="64"/>
      <c r="X26" s="14" t="s">
        <v>521</v>
      </c>
      <c r="Y26" s="165"/>
      <c r="Z26" s="15">
        <v>1</v>
      </c>
      <c r="AA26" s="184">
        <f>IF(ISBLANK($H$2),SUMIF('Coller ici dernier suivi PV'!$A:$A,'Fiche Agence'!$C$2,'Coller ici dernier suivi PV'!$AK:$AK),IF(ISBLANK($N$2),SUMIF('Coller ici dernier suivi PV'!$B:$B,'Fiche Agence'!$H$2,'Coller ici dernier suivi PV'!$AK:$AK),SUMIF('Coller ici dernier suivi PV'!$C:$C,'Fiche Agence'!$N$2,'Coller ici dernier suivi PV'!$AK:$AK)))</f>
        <v>80327.426779999994</v>
      </c>
      <c r="AB26" s="183">
        <f>IF(ISBLANK($H$2),SUMIF('Coller ici dernier suivi PV'!$A:$A,'Fiche Agence'!$C$2,'Coller ici dernier suivi PV'!$CD:$CD),IF(ISBLANK($N$2),SUMIF('Coller ici dernier suivi PV'!$B:$B,'Fiche Agence'!$H$2,'Coller ici dernier suivi PV'!$CD:$CD),SUMIF('Coller ici dernier suivi PV'!$C:$C,'Fiche Agence'!$N$2,'Coller ici dernier suivi PV'!$CD:$CD)))</f>
        <v>69639.248136154303</v>
      </c>
      <c r="AC26" s="183"/>
      <c r="AD26" s="237"/>
      <c r="AE26" s="278" t="s">
        <v>603</v>
      </c>
      <c r="AF26" s="279"/>
      <c r="AG26" s="279"/>
      <c r="AH26" s="279"/>
      <c r="AI26" s="279"/>
      <c r="AJ26" s="279"/>
      <c r="AK26" s="280"/>
    </row>
    <row r="27" spans="2:37" ht="15.75" thickBot="1" x14ac:dyDescent="0.3">
      <c r="B27" s="63"/>
      <c r="C27" s="1"/>
      <c r="D27" s="1"/>
      <c r="E27" s="1"/>
      <c r="F27" s="1"/>
      <c r="G27" s="211"/>
      <c r="H27" s="212"/>
      <c r="I27" s="213"/>
      <c r="J27" s="1"/>
      <c r="K27" s="1"/>
      <c r="L27" s="1"/>
      <c r="M27" s="1"/>
      <c r="N27" s="1"/>
      <c r="O27" s="295" t="str">
        <f>ROUND((AF45/1000),1)&amp;" K€"</f>
        <v>7,4 K€</v>
      </c>
      <c r="P27" s="296"/>
      <c r="Q27" s="213"/>
      <c r="R27" s="64"/>
      <c r="X27" s="17" t="s">
        <v>341</v>
      </c>
      <c r="Y27" s="18"/>
      <c r="Z27" s="18">
        <f>SUM($Z$11:$Z$14)-(Z26+Z25)</f>
        <v>123.7</v>
      </c>
      <c r="AD27" s="237"/>
      <c r="AE27" s="190">
        <v>0</v>
      </c>
      <c r="AF27" s="190">
        <v>45</v>
      </c>
      <c r="AG27" s="190">
        <v>46</v>
      </c>
      <c r="AH27" s="190">
        <v>47</v>
      </c>
      <c r="AI27" s="190">
        <v>48</v>
      </c>
      <c r="AJ27" s="190">
        <v>49</v>
      </c>
      <c r="AK27" s="190">
        <v>50</v>
      </c>
    </row>
    <row r="28" spans="2:37" ht="15" customHeight="1" x14ac:dyDescent="0.25">
      <c r="B28" s="63"/>
      <c r="C28" s="1"/>
      <c r="D28" s="1"/>
      <c r="E28" s="1"/>
      <c r="F28" s="1"/>
      <c r="G28" s="175"/>
      <c r="H28" s="175"/>
      <c r="I28" s="175"/>
      <c r="J28" s="1"/>
      <c r="K28" s="1"/>
      <c r="L28" s="1"/>
      <c r="M28" s="1"/>
      <c r="N28" s="1"/>
      <c r="O28" s="175"/>
      <c r="P28" s="175"/>
      <c r="Q28" s="175"/>
      <c r="R28" s="64"/>
      <c r="AD28" s="193" t="s">
        <v>599</v>
      </c>
      <c r="AE28" s="194">
        <f>(IF(ISBLANK($H$2),SUMIF('CUMUL résultats semaine'!$A:$A,'Fiche Agence'!$C$2,'CUMUL résultats semaine'!$M:$M),IF(ISBLANK($N$2),SUMIF('CUMUL résultats semaine'!$B:$B,'Fiche Agence'!$H$2,'CUMUL résultats semaine'!$M:$M),SUMIF('CUMUL résultats semaine'!$C:$C,'Fiche Agence'!$N$2,'CUMUL résultats semaine'!$M:$M))))</f>
        <v>72345.059070000003</v>
      </c>
      <c r="AF28" s="194">
        <f>(IF(ISBLANK($H$2),SUMIF('CUMUL résultats semaine'!$A:$A,'Fiche Agence'!$C$2,'CUMUL résultats semaine'!$Y:$Y),IF(ISBLANK($N$2),SUMIF('CUMUL résultats semaine'!$B:$B,'Fiche Agence'!$H$2,'CUMUL résultats semaine'!$Y:$Y),SUMIF('CUMUL résultats semaine'!$C:$C,'Fiche Agence'!$N$2,'CUMUL résultats semaine'!$Y:$Y))))</f>
        <v>73649.566879999998</v>
      </c>
      <c r="AG28" s="194">
        <f>(IF(ISBLANK($H$2),SUMIF('CUMUL résultats semaine'!$A:$A,'Fiche Agence'!$C$2,'CUMUL résultats semaine'!$AK:$AK),IF(ISBLANK($N$2),SUMIF('CUMUL résultats semaine'!$B:$B,'Fiche Agence'!$H$2,'CUMUL résultats semaine'!$AK:$AK),SUMIF('CUMUL résultats semaine'!$C:$C,'Fiche Agence'!$N$2,'CUMUL résultats semaine'!$AK:$AK))))</f>
        <v>75117.445110000001</v>
      </c>
      <c r="AH28" s="194">
        <f>(IF(ISBLANK($H$2),SUMIF('CUMUL résultats semaine'!$A:$A,'Fiche Agence'!$C$2,'CUMUL résultats semaine'!$AW:$AW),IF(ISBLANK($N$2),SUMIF('CUMUL résultats semaine'!$B:$B,'Fiche Agence'!$H$2,'CUMUL résultats semaine'!$AW:$AW),SUMIF('CUMUL résultats semaine'!$C:$C,'Fiche Agence'!$N$2,'CUMUL résultats semaine'!$AW:$AW))))</f>
        <v>76121.211610000013</v>
      </c>
      <c r="AI28" s="194">
        <f>(IF(ISBLANK($H$2),SUMIF('CUMUL résultats semaine'!$A:$A,'Fiche Agence'!$C$2,'CUMUL résultats semaine'!$BI:$BI),IF(ISBLANK($N$2),SUMIF('CUMUL résultats semaine'!$B:$B,'Fiche Agence'!$H$2,'CUMUL résultats semaine'!$BI:$BI),SUMIF('CUMUL résultats semaine'!$C:$C,'Fiche Agence'!$N$2,'CUMUL résultats semaine'!$BI:$BI))))</f>
        <v>78878.69382</v>
      </c>
      <c r="AJ28" s="194" t="e">
        <f>(IF(ISBLANK($H$2),SUMIF('CUMUL résultats semaine'!$A:$A,'Fiche Agence'!$C$2,'CUMUL résultats semaine'!$BU:$BU),IF(ISBLANK($N$2),SUMIF('CUMUL résultats semaine'!$B:$B,'Fiche Agence'!$H$2,'CUMUL résultats semaine'!$BU:$BU),SUMIF('CUMUL résultats semaine'!$C:$C,'Fiche Agence'!$N$2,'CUMUL résultats semaine'!$BU:$BU))))</f>
        <v>#N/A</v>
      </c>
      <c r="AK28" s="194" t="e">
        <f>(IF(ISBLANK($H$2),SUMIF('CUMUL résultats semaine'!$A:$A,'Fiche Agence'!$C$2,'CUMUL résultats semaine'!$CG:$CG),IF(ISBLANK($N$2),SUMIF('CUMUL résultats semaine'!$B:$B,'Fiche Agence'!$H$2,'CUMUL résultats semaine'!$CG:$CG),SUMIF('CUMUL résultats semaine'!$C:$C,'Fiche Agence'!$N$2,'CUMUL résultats semaine'!$CG:$CG))))</f>
        <v>#N/A</v>
      </c>
    </row>
    <row r="29" spans="2:37" ht="15" customHeight="1" x14ac:dyDescent="0.25">
      <c r="B29" s="63"/>
      <c r="C29" s="1"/>
      <c r="D29" s="1"/>
      <c r="E29" s="1"/>
      <c r="F29" s="1"/>
      <c r="G29" s="250" t="s">
        <v>650</v>
      </c>
      <c r="H29" s="251"/>
      <c r="I29" s="252"/>
      <c r="J29" s="1"/>
      <c r="K29" s="1"/>
      <c r="L29" s="1"/>
      <c r="M29" s="1"/>
      <c r="N29" s="1"/>
      <c r="O29" s="250" t="s">
        <v>650</v>
      </c>
      <c r="P29" s="251"/>
      <c r="Q29" s="252"/>
      <c r="R29" s="64"/>
      <c r="AD29" s="193" t="s">
        <v>604</v>
      </c>
      <c r="AE29" s="191">
        <f>(IF(ISBLANK($H$2),SUMIF('CUMUL résultats semaine'!$A:$A,'Fiche Agence'!$C$2,'CUMUL résultats semaine'!$N:$N),IF(ISBLANK($N$2),SUMIF('CUMUL résultats semaine'!$B:$B,'Fiche Agence'!$H$2,'CUMUL résultats semaine'!$N:$N),SUMIF('CUMUL résultats semaine'!$C:$C,'Fiche Agence'!$N$2,'CUMUL résultats semaine'!$N:$N))))</f>
        <v>8361</v>
      </c>
      <c r="AF29" s="191">
        <f>(IF(ISBLANK($H$2),SUMIF('CUMUL résultats semaine'!$A:$A,'Fiche Agence'!$C$2,'CUMUL résultats semaine'!$Z:$Z),IF(ISBLANK($N$2),SUMIF('CUMUL résultats semaine'!$B:$B,'Fiche Agence'!$H$2,'CUMUL résultats semaine'!$Z:$Z),SUMIF('CUMUL résultats semaine'!$C:$C,'Fiche Agence'!$N$2,'CUMUL résultats semaine'!$Z:$Z))))</f>
        <v>7718</v>
      </c>
      <c r="AG29" s="191">
        <f>(IF(ISBLANK($H$2),SUMIF('CUMUL résultats semaine'!$A:$A,'Fiche Agence'!$C$2,'CUMUL résultats semaine'!$AL:$AL),IF(ISBLANK($N$2),SUMIF('CUMUL résultats semaine'!$B:$B,'Fiche Agence'!$H$2,'CUMUL résultats semaine'!$AL:$AL),SUMIF('CUMUL résultats semaine'!$C:$C,'Fiche Agence'!$N$2,'CUMUL résultats semaine'!$AL:$AL))))</f>
        <v>6527</v>
      </c>
      <c r="AH29" s="191">
        <f>(IF(ISBLANK($H$2),SUMIF('CUMUL résultats semaine'!$A:$A,'Fiche Agence'!$C$2,'CUMUL résultats semaine'!$AX:$AX),IF(ISBLANK($N$2),SUMIF('CUMUL résultats semaine'!$B:$B,'Fiche Agence'!$H$2,'CUMUL résultats semaine'!$AX:$AX),SUMIF('CUMUL résultats semaine'!$C:$C,'Fiche Agence'!$N$2,'CUMUL résultats semaine'!$AX:$AX))))</f>
        <v>6067</v>
      </c>
      <c r="AI29" s="191">
        <f>(IF(ISBLANK($H$2),SUMIF('CUMUL résultats semaine'!$A:$A,'Fiche Agence'!$C$2,'CUMUL résultats semaine'!$BJ:$BJ),IF(ISBLANK($N$2),SUMIF('CUMUL résultats semaine'!$B:$B,'Fiche Agence'!$H$2,'CUMUL résultats semaine'!$BJ:$BJ),SUMIF('CUMUL résultats semaine'!$C:$C,'Fiche Agence'!$N$2,'CUMUL résultats semaine'!$BJ:$BJ))))</f>
        <v>5414</v>
      </c>
      <c r="AJ29" s="191" t="e">
        <f>(IF(ISBLANK($H$2),SUMIF('CUMUL résultats semaine'!$A:$A,'Fiche Agence'!$C$2,'CUMUL résultats semaine'!$BV:$BV),IF(ISBLANK($N$2),SUMIF('CUMUL résultats semaine'!$B:$B,'Fiche Agence'!$H$2,'CUMUL résultats semaine'!$BV:$BV),SUMIF('CUMUL résultats semaine'!$C:$C,'Fiche Agence'!$N$2,'CUMUL résultats semaine'!$BV:$BV))))</f>
        <v>#N/A</v>
      </c>
      <c r="AK29" s="191" t="e">
        <f>(IF(ISBLANK($H$2),SUMIF('CUMUL résultats semaine'!$A:$A,'Fiche Agence'!$C$2,'CUMUL résultats semaine'!$CH:$CH),IF(ISBLANK($N$2),SUMIF('CUMUL résultats semaine'!$B:$B,'Fiche Agence'!$H$2,'CUMUL résultats semaine'!$CH:$CH),SUMIF('CUMUL résultats semaine'!$C:$C,'Fiche Agence'!$N$2,'CUMUL résultats semaine'!$CH:$CH))))</f>
        <v>#N/A</v>
      </c>
    </row>
    <row r="30" spans="2:37" ht="18.75" customHeight="1" x14ac:dyDescent="0.25">
      <c r="B30" s="63"/>
      <c r="C30" s="289"/>
      <c r="D30" s="290"/>
      <c r="E30" s="290"/>
      <c r="F30" s="1"/>
      <c r="G30" s="216"/>
      <c r="H30" s="215">
        <v>1</v>
      </c>
      <c r="I30" s="217"/>
      <c r="J30" s="1"/>
      <c r="K30" s="289"/>
      <c r="L30" s="290"/>
      <c r="M30" s="290"/>
      <c r="N30" s="1"/>
      <c r="O30" s="216"/>
      <c r="P30" s="215">
        <v>1</v>
      </c>
      <c r="Q30" s="217"/>
      <c r="R30" s="64"/>
      <c r="AD30" s="193" t="s">
        <v>605</v>
      </c>
      <c r="AE30" s="191">
        <f>(IF(ISBLANK($H$2),SUMIF('CUMUL résultats semaine'!$A:$A,'Fiche Agence'!$C$2,'CUMUL résultats semaine'!$O:$O),IF(ISBLANK($N$2),SUMIF('CUMUL résultats semaine'!$B:$B,'Fiche Agence'!$H$2,'CUMUL résultats semaine'!$O:$O),SUMIF('CUMUL résultats semaine'!$C:$C,'Fiche Agence'!$N$2,'CUMUL résultats semaine'!$O:$O))))</f>
        <v>16218</v>
      </c>
      <c r="AF30" s="191">
        <f>(IF(ISBLANK($H$2),SUMIF('CUMUL résultats semaine'!$A:$A,'Fiche Agence'!$C$2,'CUMUL résultats semaine'!$AA:$AA),IF(ISBLANK($N$2),SUMIF('CUMUL résultats semaine'!$B:$B,'Fiche Agence'!$H$2,'CUMUL résultats semaine'!$AA:$AA),SUMIF('CUMUL résultats semaine'!$C:$C,'Fiche Agence'!$N$2,'CUMUL résultats semaine'!$AA:$AA))))</f>
        <v>15354</v>
      </c>
      <c r="AG30" s="191">
        <f>(IF(ISBLANK($H$2),SUMIF('CUMUL résultats semaine'!$A:$A,'Fiche Agence'!$C$2,'CUMUL résultats semaine'!$AM:$AM),IF(ISBLANK($N$2),SUMIF('CUMUL résultats semaine'!$B:$B,'Fiche Agence'!$H$2,'CUMUL résultats semaine'!$AM:$AM),SUMIF('CUMUL résultats semaine'!$C:$C,'Fiche Agence'!$N$2,'CUMUL résultats semaine'!$AM:$AM))))</f>
        <v>13698</v>
      </c>
      <c r="AH30" s="191">
        <f>(IF(ISBLANK($H$2),SUMIF('CUMUL résultats semaine'!$A:$A,'Fiche Agence'!$C$2,'CUMUL résultats semaine'!$AY:$AY),IF(ISBLANK($N$2),SUMIF('CUMUL résultats semaine'!$B:$B,'Fiche Agence'!$H$2,'CUMUL résultats semaine'!$AY:$AY),SUMIF('CUMUL résultats semaine'!$C:$C,'Fiche Agence'!$N$2,'CUMUL résultats semaine'!$AY:$AY))))</f>
        <v>13086</v>
      </c>
      <c r="AI30" s="191">
        <f>(IF(ISBLANK($H$2),SUMIF('CUMUL résultats semaine'!$A:$A,'Fiche Agence'!$C$2,'CUMUL résultats semaine'!$BK:$BK),IF(ISBLANK($N$2),SUMIF('CUMUL résultats semaine'!$B:$B,'Fiche Agence'!$H$2,'CUMUL résultats semaine'!$BK:$BK),SUMIF('CUMUL résultats semaine'!$C:$C,'Fiche Agence'!$N$2,'CUMUL résultats semaine'!$BK:$BK))))</f>
        <v>12165</v>
      </c>
      <c r="AJ30" s="191" t="e">
        <f>(IF(ISBLANK($H$2),SUMIF('CUMUL résultats semaine'!$A:$A,'Fiche Agence'!$C$2,'CUMUL résultats semaine'!$BW:$BW),IF(ISBLANK($N$2),SUMIF('CUMUL résultats semaine'!$B:$B,'Fiche Agence'!$H$2,'CUMUL résultats semaine'!$BW:$BW),SUMIF('CUMUL résultats semaine'!$C:$C,'Fiche Agence'!$N$2,'CUMUL résultats semaine'!$BW:$BW))))</f>
        <v>#N/A</v>
      </c>
      <c r="AK30" s="191" t="e">
        <f>(IF(ISBLANK($H$2),SUMIF('CUMUL résultats semaine'!$A:$A,'Fiche Agence'!$C$2,'CUMUL résultats semaine'!$CI:$CI),IF(ISBLANK($N$2),SUMIF('CUMUL résultats semaine'!$B:$B,'Fiche Agence'!$H$2,'CUMUL résultats semaine'!$CI:$CI),SUMIF('CUMUL résultats semaine'!$C:$C,'Fiche Agence'!$N$2,'CUMUL résultats semaine'!$CI:$CI))))</f>
        <v>#N/A</v>
      </c>
    </row>
    <row r="31" spans="2:37" s="4" customFormat="1" ht="15.75" x14ac:dyDescent="0.25">
      <c r="B31" s="65"/>
      <c r="C31" s="292" t="str">
        <f>Y22&amp;"%"</f>
        <v>125,7%</v>
      </c>
      <c r="D31" s="293"/>
      <c r="E31" s="293"/>
      <c r="F31" s="6"/>
      <c r="G31" s="211"/>
      <c r="H31" s="218">
        <v>1.2</v>
      </c>
      <c r="I31" s="213"/>
      <c r="J31" s="6"/>
      <c r="K31" s="294" t="str">
        <f>Y19&amp;"%"</f>
        <v>109,6%</v>
      </c>
      <c r="L31" s="294"/>
      <c r="M31" s="294"/>
      <c r="N31" s="6"/>
      <c r="O31" s="211"/>
      <c r="P31" s="218">
        <v>1.2</v>
      </c>
      <c r="Q31" s="213"/>
      <c r="R31" s="66"/>
      <c r="X31" s="191" t="s">
        <v>610</v>
      </c>
      <c r="Y31" s="191">
        <f>IF(ISBLANK($H$2),SUMIF(TAUX_DD_HDG!$A:$A,'Fiche Agence'!$C$2,TAUX_DD_HDG!$E:$E),IF(ISBLANK($N$2),SUMIF(TAUX_DD_HDG!$B:$B,'Fiche Agence'!$H$2,TAUX_DD_HDG!$E:$E),SUMIF(TAUX_DD_HDG!$C:$C,'Fiche Agence'!$N$2,TAUX_DD_HDG!$E:$E)))</f>
        <v>12364</v>
      </c>
      <c r="Z31"/>
      <c r="AA31"/>
      <c r="AB31"/>
      <c r="AC31"/>
      <c r="AD31" s="236" t="s">
        <v>604</v>
      </c>
      <c r="AE31" s="313">
        <f>HLOOKUP(Y1,27:30,3,FALSE)</f>
        <v>5414</v>
      </c>
      <c r="AF31" s="313"/>
      <c r="AG31" s="313"/>
      <c r="AH31" s="313"/>
      <c r="AI31" s="313"/>
      <c r="AJ31" s="313"/>
      <c r="AK31" s="313"/>
    </row>
    <row r="32" spans="2:37" ht="15.75" x14ac:dyDescent="0.25">
      <c r="B32" s="63"/>
      <c r="C32" s="77"/>
      <c r="D32" s="78"/>
      <c r="E32" s="78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64"/>
      <c r="X32" s="193" t="s">
        <v>611</v>
      </c>
      <c r="Y32" s="191">
        <f>IF(ISBLANK($H$2),SUMIF(TAUX_DD_HDG!$A:$A,'Fiche Agence'!$C$2,TAUX_DD_HDG!$F:$F),IF(ISBLANK($N$2),SUMIF(TAUX_DD_HDG!$B:$B,'Fiche Agence'!$H$2,TAUX_DD_HDG!$F:$F),SUMIF(TAUX_DD_HDG!$C:$C,'Fiche Agence'!$N$2,TAUX_DD_HDG!$F:$F)))</f>
        <v>5120</v>
      </c>
      <c r="AD32" s="236" t="s">
        <v>605</v>
      </c>
      <c r="AE32" s="313">
        <f>HLOOKUP(Y1,27:30,4,FALSE)</f>
        <v>12165</v>
      </c>
      <c r="AF32" s="313"/>
      <c r="AG32" s="313"/>
      <c r="AH32" s="313"/>
      <c r="AI32" s="313"/>
      <c r="AJ32" s="313"/>
      <c r="AK32" s="313"/>
    </row>
    <row r="33" spans="2:34" ht="22.5" customHeight="1" x14ac:dyDescent="0.25">
      <c r="B33" s="63"/>
      <c r="C33" s="1"/>
      <c r="D33" s="288" t="s">
        <v>472</v>
      </c>
      <c r="E33" s="288"/>
      <c r="F33" s="288"/>
      <c r="G33" s="288"/>
      <c r="H33" s="288"/>
      <c r="I33" s="288"/>
      <c r="J33" s="1"/>
      <c r="K33" s="1"/>
      <c r="L33" s="288" t="s">
        <v>473</v>
      </c>
      <c r="M33" s="288"/>
      <c r="N33" s="288"/>
      <c r="O33" s="288"/>
      <c r="P33" s="288"/>
      <c r="Q33" s="288"/>
      <c r="R33" s="64"/>
      <c r="X33" s="193" t="s">
        <v>612</v>
      </c>
      <c r="Y33" s="191">
        <f>IF(ISBLANK($H$2),SUMIF(TAUX_DD_HDG!$A:$A,'Fiche Agence'!$C$2,TAUX_DD_HDG!$G:$G),IF(ISBLANK($N$2),SUMIF(TAUX_DD_HDG!$B:$B,'Fiche Agence'!$H$2,TAUX_DD_HDG!$G:$G),SUMIF(TAUX_DD_HDG!$C:$C,'Fiche Agence'!$N$2,TAUX_DD_HDG!$G:$G)))</f>
        <v>3462</v>
      </c>
    </row>
    <row r="34" spans="2:34" ht="18.95" customHeight="1" x14ac:dyDescent="0.25">
      <c r="B34" s="63"/>
      <c r="C34" s="6"/>
      <c r="D34" s="34" t="s">
        <v>5</v>
      </c>
      <c r="E34" s="34" t="s">
        <v>6</v>
      </c>
      <c r="F34" s="34" t="s">
        <v>7</v>
      </c>
      <c r="G34" s="34" t="s">
        <v>8</v>
      </c>
      <c r="H34" s="34" t="s">
        <v>9</v>
      </c>
      <c r="I34" s="34" t="s">
        <v>10</v>
      </c>
      <c r="J34" s="1"/>
      <c r="K34" s="6"/>
      <c r="L34" s="34" t="s">
        <v>5</v>
      </c>
      <c r="M34" s="34" t="s">
        <v>6</v>
      </c>
      <c r="N34" s="34" t="s">
        <v>7</v>
      </c>
      <c r="O34" s="34" t="s">
        <v>8</v>
      </c>
      <c r="P34" s="34" t="s">
        <v>9</v>
      </c>
      <c r="Q34" s="34" t="s">
        <v>10</v>
      </c>
      <c r="R34" s="64"/>
      <c r="X34" s="193" t="s">
        <v>613</v>
      </c>
      <c r="Y34" s="195">
        <f>Y32/Y31</f>
        <v>0.41410546748625038</v>
      </c>
      <c r="AD34" s="193" t="s">
        <v>651</v>
      </c>
      <c r="AE34" s="219" t="s">
        <v>654</v>
      </c>
      <c r="AF34" s="219" t="s">
        <v>653</v>
      </c>
      <c r="AG34" s="219" t="s">
        <v>652</v>
      </c>
      <c r="AH34" s="223" t="s">
        <v>655</v>
      </c>
    </row>
    <row r="35" spans="2:34" ht="18.95" customHeight="1" x14ac:dyDescent="0.25">
      <c r="B35" s="63"/>
      <c r="C35" s="35" t="s">
        <v>11</v>
      </c>
      <c r="D35" s="33">
        <f>(AE13/$Y$5)/6</f>
        <v>0.14051028670142782</v>
      </c>
      <c r="E35" s="33">
        <f>IF(ISNUMBER(D$37),((AF13/$Y$5)/5),D35)</f>
        <v>0.14312443157029159</v>
      </c>
      <c r="F35" s="33">
        <f>IF(ISNUMBER(E$37),((AG13/$Y$5)/4),E35)</f>
        <v>0.12498880154254917</v>
      </c>
      <c r="G35" s="33">
        <f>IF(ISNUMBER(F$37),((AH13/$Y$5)/3),F35)</f>
        <v>0.15684869213182642</v>
      </c>
      <c r="H35" s="33">
        <f>IF(ISNUMBER(G$37),((AI13/$Y$5)/2),G35)</f>
        <v>0.20096238679390258</v>
      </c>
      <c r="I35" s="33">
        <f>IF(ISNUMBER(H$37),((AJ13/$Y$5)/1),H35)</f>
        <v>0.20096238679390258</v>
      </c>
      <c r="J35" s="1"/>
      <c r="K35" s="35" t="s">
        <v>11</v>
      </c>
      <c r="L35" s="33">
        <f>(AE21/$Y$5)/6</f>
        <v>5.5125779922164817</v>
      </c>
      <c r="M35" s="33">
        <f>IF(ISNUMBER(L$37),((AF21/$Y$5)/5),L35)</f>
        <v>5.6622377859589337</v>
      </c>
      <c r="N35" s="33">
        <f>IF(ISNUMBER(M$37),((AG21/$Y$5)/4),M35)</f>
        <v>5.5362686800905605</v>
      </c>
      <c r="O35" s="33">
        <f>IF(ISNUMBER(N$37),((AH21/$Y$5)/3),N35)</f>
        <v>5.4602950948392071</v>
      </c>
      <c r="P35" s="33">
        <f>IF(ISNUMBER(O$37),((AI21/$Y$5)/2),O35)</f>
        <v>7.3424794004211238</v>
      </c>
      <c r="Q35" s="33">
        <f>IF(ISNUMBER(P$37),((AJ21/$Y$5)/1),P35)</f>
        <v>7.3424794004211238</v>
      </c>
      <c r="R35" s="64"/>
      <c r="X35" s="193" t="s">
        <v>614</v>
      </c>
      <c r="Y35" s="195">
        <f>Y33/Y31</f>
        <v>0.28000647039792947</v>
      </c>
      <c r="AD35" s="220">
        <v>1</v>
      </c>
      <c r="AE35" s="192">
        <f>AE7</f>
        <v>708</v>
      </c>
      <c r="AF35" s="192">
        <f>AE15</f>
        <v>41</v>
      </c>
      <c r="AG35" s="93">
        <f>AE23</f>
        <v>1498</v>
      </c>
      <c r="AH35" s="93">
        <f>AE31</f>
        <v>5414</v>
      </c>
    </row>
    <row r="36" spans="2:34" ht="18.95" customHeight="1" x14ac:dyDescent="0.25">
      <c r="B36" s="63"/>
      <c r="C36" s="35" t="s">
        <v>12</v>
      </c>
      <c r="D36" s="33">
        <f>(AE14/$Y$5)/6</f>
        <v>0.51956129268667495</v>
      </c>
      <c r="E36" s="33">
        <f>IF(ISNUMBER(D$37),((AF14/$Y$5)/5),D36)</f>
        <v>0.57445833493281417</v>
      </c>
      <c r="F36" s="33">
        <f>IF(ISNUMBER(E$37),((AG14/$Y$5)/4),E36)</f>
        <v>0.5955348779380284</v>
      </c>
      <c r="G36" s="33">
        <f>IF(ISNUMBER(F$37),((AH14/$Y$5)/3),F36)</f>
        <v>0.73522824436793632</v>
      </c>
      <c r="H36" s="33">
        <f>IF(ISNUMBER(G$37),((AI14/$Y$5)/2),G36)</f>
        <v>0.9557967176783172</v>
      </c>
      <c r="I36" s="33">
        <f>IF(ISNUMBER(H$37),((AJ14/$Y$5)/1),H36)</f>
        <v>0.9557967176783172</v>
      </c>
      <c r="J36" s="1"/>
      <c r="K36" s="35" t="s">
        <v>12</v>
      </c>
      <c r="L36" s="33">
        <f>(AE22/$Y$5)/6</f>
        <v>17.287666785904744</v>
      </c>
      <c r="M36" s="33">
        <f>IF(ISNUMBER(L$37),((AF22/$Y$5)/5),L36)</f>
        <v>18.945361400872983</v>
      </c>
      <c r="N36" s="33">
        <f>IF(ISNUMBER(M$37),((AG22/$Y$5)/4),M36)</f>
        <v>21.404944954365185</v>
      </c>
      <c r="O36" s="33">
        <f>IF(ISNUMBER(N$37),((AH22/$Y$5)/3),N36)</f>
        <v>25.850625071976641</v>
      </c>
      <c r="P36" s="33">
        <f>IF(ISNUMBER(O$37),((AI22/$Y$5)/2),O36)</f>
        <v>35.232137470111503</v>
      </c>
      <c r="Q36" s="33">
        <f>IF(ISNUMBER(P$37),((AJ22/$Y$5)/1),P36)</f>
        <v>35.232137470111503</v>
      </c>
      <c r="R36" s="64"/>
      <c r="X36" s="193" t="s">
        <v>617</v>
      </c>
      <c r="Y36" s="195">
        <f>PERCENTILE(TAUX_DD_HDG!H:H,0.9)</f>
        <v>0.55101545472557956</v>
      </c>
      <c r="AD36" s="220">
        <v>1.2</v>
      </c>
      <c r="AE36" s="192">
        <f>AE8</f>
        <v>3816</v>
      </c>
      <c r="AF36" s="205">
        <f>AE16</f>
        <v>195</v>
      </c>
      <c r="AG36" s="93">
        <f>AE24</f>
        <v>7188</v>
      </c>
      <c r="AH36" s="93">
        <f>AE32</f>
        <v>12165</v>
      </c>
    </row>
    <row r="37" spans="2:34" ht="18.95" customHeight="1" x14ac:dyDescent="0.25">
      <c r="B37" s="63"/>
      <c r="C37" s="35" t="s">
        <v>22</v>
      </c>
      <c r="D37" s="33">
        <f t="shared" ref="D37:I37" si="1">IF(ISNUMBER(AF12),((AF12-AE12)/$Y$5),"-")</f>
        <v>0.715622157851458</v>
      </c>
      <c r="E37" s="33">
        <f t="shared" si="1"/>
        <v>0.78424346065913209</v>
      </c>
      <c r="F37" s="33">
        <f t="shared" si="1"/>
        <v>0.53916737920315327</v>
      </c>
      <c r="G37" s="33">
        <f t="shared" si="1"/>
        <v>0.77444041740089287</v>
      </c>
      <c r="H37" s="33" t="str">
        <f t="shared" si="1"/>
        <v>-</v>
      </c>
      <c r="I37" s="33" t="str">
        <f t="shared" si="1"/>
        <v>-</v>
      </c>
      <c r="J37" s="1"/>
      <c r="K37" s="35" t="s">
        <v>22</v>
      </c>
      <c r="L37" s="48">
        <f t="shared" ref="L37:Q37" si="2">IF(ISNUMBER(AF20),((AF20-AE20)/$Y$5),"-")</f>
        <v>10.590689551274139</v>
      </c>
      <c r="M37" s="48">
        <f t="shared" si="2"/>
        <v>7.2595687896383616</v>
      </c>
      <c r="N37" s="48">
        <f t="shared" si="2"/>
        <v>11.835525960478131</v>
      </c>
      <c r="O37" s="48">
        <f t="shared" si="2"/>
        <v>8.4315281988957889</v>
      </c>
      <c r="P37" s="48" t="str">
        <f t="shared" si="2"/>
        <v>-</v>
      </c>
      <c r="Q37" s="48" t="str">
        <f t="shared" si="2"/>
        <v>-</v>
      </c>
      <c r="R37" s="64"/>
      <c r="X37" s="193" t="s">
        <v>618</v>
      </c>
      <c r="Y37" s="197">
        <f>PERCENTILE(TAUX_DD_HDG!I:I,0.9)</f>
        <v>0.43234892015058457</v>
      </c>
      <c r="AG37" t="str">
        <f>AE23&amp;" K€"</f>
        <v>1498 K€</v>
      </c>
      <c r="AH37" t="str">
        <f>AE31&amp;" K€"</f>
        <v>5414 K€</v>
      </c>
    </row>
    <row r="38" spans="2:34" ht="8.25" customHeight="1" x14ac:dyDescent="0.25">
      <c r="B38" s="63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64"/>
      <c r="AD38" s="4"/>
      <c r="AE38" s="4"/>
      <c r="AF38" s="4"/>
      <c r="AG38" s="4" t="str">
        <f>AE24&amp;" K€"&amp;" K€"</f>
        <v>7188 K€ K€</v>
      </c>
      <c r="AH38" s="4" t="str">
        <f>AE32&amp;" K€"</f>
        <v>12165 K€</v>
      </c>
    </row>
    <row r="39" spans="2:34" ht="11.25" customHeight="1" x14ac:dyDescent="0.25">
      <c r="B39" s="63"/>
      <c r="D39" s="299"/>
      <c r="E39" s="299"/>
      <c r="F39" s="70"/>
      <c r="G39" s="299"/>
      <c r="H39" s="299"/>
      <c r="I39" s="1"/>
      <c r="J39" s="1"/>
      <c r="K39" s="1"/>
      <c r="L39" s="1"/>
      <c r="M39" s="1"/>
      <c r="N39" s="1"/>
      <c r="O39" s="1"/>
      <c r="P39" s="1"/>
      <c r="Q39" s="1"/>
      <c r="R39" s="64"/>
    </row>
    <row r="40" spans="2:34" ht="11.25" customHeight="1" x14ac:dyDescent="0.25">
      <c r="B40" s="63"/>
      <c r="D40" s="196"/>
      <c r="E40" s="196"/>
      <c r="F40" s="70"/>
      <c r="G40" s="196"/>
      <c r="H40" s="196"/>
      <c r="I40" s="1"/>
      <c r="J40" s="1"/>
      <c r="K40" s="1"/>
      <c r="L40" s="1"/>
      <c r="M40" s="1"/>
      <c r="N40" s="1"/>
      <c r="O40" s="1"/>
      <c r="P40" s="1"/>
      <c r="Q40" s="1"/>
      <c r="R40" s="64"/>
    </row>
    <row r="41" spans="2:34" x14ac:dyDescent="0.25">
      <c r="B41" s="63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64"/>
      <c r="X41" s="274" t="s">
        <v>635</v>
      </c>
      <c r="Y41" s="274"/>
      <c r="AA41" s="274" t="s">
        <v>636</v>
      </c>
      <c r="AB41" s="274"/>
      <c r="AC41" s="274"/>
    </row>
    <row r="42" spans="2:34" ht="9.75" customHeight="1" x14ac:dyDescent="0.25">
      <c r="B42" s="63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64"/>
    </row>
    <row r="43" spans="2:34" x14ac:dyDescent="0.25">
      <c r="B43" s="63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64"/>
      <c r="X43" s="192" t="s">
        <v>633</v>
      </c>
      <c r="Y43" s="204">
        <f>IF(ISBLANK($H$2),SUMIF(Meilleures_perf_2021_AGENCE!$A:$A,'Fiche Agence'!$C$2,Meilleures_perf_2021_AGENCE!$G:$G),IF(ISBLANK($N$2),SUMIF(Meilleures_perf_2021_AGENCE!$B:$B,'Fiche Agence'!$H$2,Meilleures_perf_2021_AGENCE!$G:$G),SUMIF(Meilleures_perf_2021_AGENCE!$C:$C,'Fiche Agence'!$N$2,Meilleures_perf_2021_AGENCE!$G:$G)))</f>
        <v>55.998475413401515</v>
      </c>
      <c r="AA43" s="192" t="s">
        <v>633</v>
      </c>
      <c r="AB43" s="204">
        <f>IF(ISBLANK($H$2),SUMIF(Meilleures_perf_2021_TERRI_REGI!$A:$A,'Fiche Agence'!$C$2,Meilleures_perf_2021_TERRI_REGI!$G:$G),IF(ISBLANK($N$2),SUMIF(Meilleures_perf_2021_TERRI_REGI!$B:$B,'Fiche Agence'!$H$2,Meilleures_perf_2021_TERRI_REGI!$G:$G),SUMIF(Meilleures_perf_2021_TERRI_REGI!$C:$C,'Fiche Agence'!$N$2,Meilleures_perf_2021_TERRI_REGI!$G:$G)))</f>
        <v>55.998475413401515</v>
      </c>
      <c r="AC43" s="204">
        <f>AB43/$Y$5</f>
        <v>0.54895547687301649</v>
      </c>
      <c r="AE43" s="192" t="s">
        <v>633</v>
      </c>
      <c r="AF43" s="204">
        <f>IF(ISBLANK($H$2),AC43,IF(ISBLANK($N$2),AC43,SUMIF(Meilleures_perf_2021_AGENCE!$C:$C,'Fiche Agence'!$N$2,Meilleures_perf_2021_AGENCE!$G:$G)))</f>
        <v>0.54895547687301649</v>
      </c>
    </row>
    <row r="44" spans="2:34" ht="15" customHeight="1" x14ac:dyDescent="0.25">
      <c r="B44" s="63"/>
      <c r="C44" s="1"/>
      <c r="D44" s="1"/>
      <c r="E44" s="1"/>
      <c r="F44" s="1"/>
      <c r="G44" s="1"/>
      <c r="H44" s="1"/>
      <c r="I44" s="1"/>
      <c r="J44" s="1"/>
      <c r="K44" s="254" t="s">
        <v>527</v>
      </c>
      <c r="L44" s="254"/>
      <c r="M44" s="254"/>
      <c r="N44" s="254"/>
      <c r="O44" s="254"/>
      <c r="P44" s="254"/>
      <c r="Q44" s="254"/>
      <c r="R44" s="64"/>
      <c r="X44" s="192" t="s">
        <v>632</v>
      </c>
      <c r="Y44" s="204">
        <f>IF(ISBLANK($H$2),SUMIF(Meilleures_perf_2021_AGENCE!$A:$A,'Fiche Agence'!$C$2,Meilleures_perf_2021_AGENCE!$E:$E),IF(ISBLANK($N$2),SUMIF(Meilleures_perf_2021_AGENCE!$B:$B,'Fiche Agence'!$H$2,Meilleures_perf_2021_AGENCE!$E:$E),SUMIF(Meilleures_perf_2021_AGENCE!$C:$C,'Fiche Agence'!$N$2,Meilleures_perf_2021_AGENCE!$E:$E)))</f>
        <v>83.351243849314216</v>
      </c>
      <c r="AA44" s="192" t="s">
        <v>632</v>
      </c>
      <c r="AB44" s="204">
        <f>IF(ISBLANK($H$2),SUMIF(Meilleures_perf_2021_TERRI_REGI!$A:$A,'Fiche Agence'!$C$2,Meilleures_perf_2021_TERRI_REGI!$E:$E),IF(ISBLANK($N$2),SUMIF(Meilleures_perf_2021_TERRI_REGI!$B:$B,'Fiche Agence'!$H$2,Meilleures_perf_2021_TERRI_REGI!$E:$E),SUMIF(Meilleures_perf_2021_TERRI_REGI!$C:$C,'Fiche Agence'!$N$2,Meilleures_perf_2021_TERRI_REGI!$E:$E)))</f>
        <v>83.351243849314216</v>
      </c>
      <c r="AC44" s="204">
        <f t="shared" ref="AC44:AC46" si="3">AB44/$Y$5</f>
        <v>0.81709584908286714</v>
      </c>
      <c r="AE44" s="192" t="s">
        <v>632</v>
      </c>
      <c r="AF44" s="204">
        <f>IF(ISBLANK($H$2),AC44,IF(ISBLANK($N$2),AC44,SUMIF(Meilleures_perf_2021_AGENCE!$C:$C,'Fiche Agence'!$N$2,Meilleures_perf_2021_AGENCE!$E:$E)))</f>
        <v>0.81709584908286714</v>
      </c>
    </row>
    <row r="45" spans="2:34" ht="16.5" customHeight="1" x14ac:dyDescent="0.25">
      <c r="B45" s="63"/>
      <c r="C45" s="1"/>
      <c r="D45" s="1"/>
      <c r="E45" s="1"/>
      <c r="F45" s="1"/>
      <c r="G45" s="302" t="s">
        <v>529</v>
      </c>
      <c r="H45" s="303"/>
      <c r="I45" s="304"/>
      <c r="J45" s="1"/>
      <c r="K45" s="254"/>
      <c r="L45" s="254"/>
      <c r="M45" s="254"/>
      <c r="N45" s="254"/>
      <c r="O45" s="254"/>
      <c r="P45" s="254"/>
      <c r="Q45" s="254"/>
      <c r="R45" s="64"/>
      <c r="T45" s="1"/>
      <c r="U45" s="1"/>
      <c r="X45" s="192" t="s">
        <v>602</v>
      </c>
      <c r="Y45" s="205">
        <f>IF(ISBLANK($H$2),SUMIF(Meilleures_perf_2021_AGENCE!$A:$A,'Fiche Agence'!$C$2,Meilleures_perf_2021_AGENCE!$F:$F),IF(ISBLANK($N$2),SUMIF(Meilleures_perf_2021_AGENCE!$B:$B,'Fiche Agence'!$H$2,Meilleures_perf_2021_AGENCE!$F:$F),SUMIF(Meilleures_perf_2021_AGENCE!$C:$C,'Fiche Agence'!$N$2,Meilleures_perf_2021_AGENCE!$F:$F)))</f>
        <v>758300.88908522867</v>
      </c>
      <c r="AA45" s="192" t="s">
        <v>602</v>
      </c>
      <c r="AB45" s="205">
        <f>IF(ISBLANK($H$2),SUMIF(Meilleures_perf_2021_TERRI_REGI!$A:$A,'Fiche Agence'!$C$2,Meilleures_perf_2021_TERRI_REGI!$F:$F),IF(ISBLANK($N$2),SUMIF(Meilleures_perf_2021_TERRI_REGI!$B:$B,'Fiche Agence'!$H$2,Meilleures_perf_2021_TERRI_REGI!$F:$F),SUMIF(Meilleures_perf_2021_TERRI_REGI!$C:$C,'Fiche Agence'!$N$2,Meilleures_perf_2021_TERRI_REGI!$F:$F)))</f>
        <v>758300.88908522867</v>
      </c>
      <c r="AC45" s="206">
        <f t="shared" si="3"/>
        <v>7433.6564184637045</v>
      </c>
      <c r="AE45" s="192" t="s">
        <v>602</v>
      </c>
      <c r="AF45" s="205">
        <f>IF(ISBLANK($H$2),AC45,IF(ISBLANK($N$2),AC45,SUMIF(Meilleures_perf_2021_AGENCE!$C:$C,'Fiche Agence'!$N$2,Meilleures_perf_2021_AGENCE!$F:$F)))</f>
        <v>7433.6564184637045</v>
      </c>
    </row>
    <row r="46" spans="2:34" ht="4.5" customHeight="1" x14ac:dyDescent="0.25">
      <c r="B46" s="63"/>
      <c r="C46" s="1"/>
      <c r="D46" s="1"/>
      <c r="E46" s="1"/>
      <c r="F46" s="1"/>
      <c r="G46" s="305"/>
      <c r="H46" s="306"/>
      <c r="I46" s="307"/>
      <c r="J46" s="1"/>
      <c r="K46" s="71"/>
      <c r="L46" s="71"/>
      <c r="M46" s="11"/>
      <c r="N46" s="11"/>
      <c r="O46" s="11"/>
      <c r="P46" s="11"/>
      <c r="Q46" s="11"/>
      <c r="R46" s="64"/>
      <c r="T46" s="1"/>
      <c r="U46" s="1"/>
      <c r="X46" s="275" t="s">
        <v>603</v>
      </c>
      <c r="Y46" s="270">
        <f>IF(ISBLANK($H$2),SUMIF(Meilleures_perf_2021_AGENCE!$A:$A,'Fiche Agence'!$C$2,Meilleures_perf_2021_AGENCE!$H:$H),IF(ISBLANK($N$2),SUMIF(Meilleures_perf_2021_AGENCE!$B:$B,'Fiche Agence'!$H$2,Meilleures_perf_2021_AGENCE!$H:$H),SUMIF(Meilleures_perf_2021_AGENCE!$C:$C,'Fiche Agence'!$N$2,Meilleures_perf_2021_AGENCE!$H:$H)))</f>
        <v>1640999.7897539227</v>
      </c>
      <c r="AA46" s="272" t="s">
        <v>603</v>
      </c>
      <c r="AB46" s="273">
        <f>IF(ISBLANK($H$2),SUMIF(Meilleures_perf_2021_TERRI_REGI!$A:$A,'Fiche Agence'!$C$2,Meilleures_perf_2021_TERRI_REGI!$H:$H),IF(ISBLANK($N$2),SUMIF(Meilleures_perf_2021_TERRI_REGI!$B:$B,'Fiche Agence'!$H$2,Meilleures_perf_2021_TERRI_REGI!$H:$H),SUMIF(Meilleures_perf_2021_TERRI_REGI!$C:$C,'Fiche Agence'!$N$2,Meilleures_perf_2021_TERRI_REGI!$H:$H)))</f>
        <v>1640999.7897539227</v>
      </c>
      <c r="AC46" s="277">
        <f t="shared" si="3"/>
        <v>16086.791925719055</v>
      </c>
      <c r="AE46" s="275" t="s">
        <v>603</v>
      </c>
      <c r="AF46" s="270">
        <f>IF(ISBLANK($H$2),AC46,IF(ISBLANK($N$2),AC46,SUMIF(Meilleures_perf_2021_AGENCE!$C:$C,'Fiche Agence'!$N$2,Meilleures_perf_2021_AGENCE!$H:$H)))</f>
        <v>16086.791925719055</v>
      </c>
    </row>
    <row r="47" spans="2:34" ht="15" customHeight="1" x14ac:dyDescent="0.25">
      <c r="B47" s="63"/>
      <c r="C47" s="1"/>
      <c r="D47" s="1"/>
      <c r="E47" s="1"/>
      <c r="F47" s="1"/>
      <c r="G47" s="305"/>
      <c r="H47" s="306"/>
      <c r="I47" s="307"/>
      <c r="J47" s="1"/>
      <c r="K47" s="266" t="s">
        <v>471</v>
      </c>
      <c r="L47" s="267"/>
      <c r="M47" s="268"/>
      <c r="N47" s="76" t="s">
        <v>475</v>
      </c>
      <c r="O47" s="266" t="s">
        <v>476</v>
      </c>
      <c r="P47" s="267"/>
      <c r="Q47" s="268"/>
      <c r="R47" s="64"/>
      <c r="X47" s="276"/>
      <c r="Y47" s="271"/>
      <c r="AA47" s="272"/>
      <c r="AB47" s="273"/>
      <c r="AC47" s="277"/>
      <c r="AE47" s="276"/>
      <c r="AF47" s="271"/>
    </row>
    <row r="48" spans="2:34" ht="15" customHeight="1" x14ac:dyDescent="0.25">
      <c r="B48" s="63"/>
      <c r="C48" s="1"/>
      <c r="D48" s="1"/>
      <c r="E48" s="1"/>
      <c r="F48" s="1"/>
      <c r="G48" s="300" t="str">
        <f>ROUND((AF46/1000),1)&amp;" K€"</f>
        <v>16,1 K€</v>
      </c>
      <c r="H48" s="301"/>
      <c r="I48" s="203"/>
      <c r="J48" s="1"/>
      <c r="K48" s="264" t="s">
        <v>593</v>
      </c>
      <c r="L48" s="265"/>
      <c r="M48" s="186" t="s">
        <v>13</v>
      </c>
      <c r="N48" s="262">
        <f>K49/(1.5*Y5*(16-Y3))</f>
        <v>1.7272028597849931E-2</v>
      </c>
      <c r="O48" s="264" t="s">
        <v>593</v>
      </c>
      <c r="P48" s="265"/>
      <c r="Q48" s="187" t="s">
        <v>13</v>
      </c>
      <c r="R48" s="64"/>
    </row>
    <row r="49" spans="2:21" ht="14.25" customHeight="1" x14ac:dyDescent="0.25">
      <c r="B49" s="63"/>
      <c r="C49" s="1"/>
      <c r="D49" s="1"/>
      <c r="E49" s="1"/>
      <c r="F49" s="1"/>
      <c r="G49" s="221"/>
      <c r="H49" s="221"/>
      <c r="I49" s="222"/>
      <c r="J49" s="1"/>
      <c r="K49" s="248">
        <f>IF(ISBLANK($H$2),SUMIF(PROD_AUTO5_PREV_PERI_PART_SOC!$A:$A,'Fiche Agence'!$C$2,PROD_AUTO5_PREV_PERI_PART_SOC!$G:$G),IF(ISBLANK($N$2),SUMIF(PROD_AUTO5_PREV_PERI_PART_SOC!$B:$B,'Fiche Agence'!$H$2,PROD_AUTO5_PREV_PERI_PART_SOC!$G:$G),SUMIF(PROD_AUTO5_PREV_PERI_PART_SOC!$D:$D,'Fiche Agence'!$N$2,PROD_AUTO5_PREV_PERI_PART_SOC!$G:$G)))</f>
        <v>37</v>
      </c>
      <c r="L49" s="249"/>
      <c r="M49" s="188">
        <f>K49/(IF(ISBLANK($H$2),SUMIF(ETP_Challenge!$A:$A,'Fiche Agence'!$C$2,ETP_Challenge!$E:$E),IF(ISBLANK($N$2),SUMIF(ETP_Challenge!$B:$B,'Fiche Agence'!$H$2,ETP_Challenge!$E:$E),SUMIF(ETP_Challenge!$D:$D,'Fiche Agence'!$N$2,ETP_Challenge!$E:$E))))</f>
        <v>0.36271260055484855</v>
      </c>
      <c r="N49" s="263"/>
      <c r="O49" s="286">
        <f>IF(((ROUND(1.5*Y5,1) - K49))&lt;=0,0,((ROUND(1.5*Y5,1) - K49)))</f>
        <v>116</v>
      </c>
      <c r="P49" s="287"/>
      <c r="Q49" s="188">
        <f>O49/Y5</f>
        <v>1.1371530179557414</v>
      </c>
      <c r="R49" s="64"/>
    </row>
    <row r="50" spans="2:21" ht="12" customHeight="1" x14ac:dyDescent="0.25">
      <c r="B50" s="63"/>
      <c r="F50" s="1"/>
      <c r="G50" s="250" t="s">
        <v>650</v>
      </c>
      <c r="H50" s="251"/>
      <c r="I50" s="252"/>
      <c r="J50" s="1"/>
      <c r="K50" s="1"/>
      <c r="L50" s="1"/>
      <c r="M50" s="1"/>
      <c r="N50" s="1"/>
      <c r="O50" s="1"/>
      <c r="P50" s="1"/>
      <c r="Q50" s="1"/>
      <c r="R50" s="64"/>
    </row>
    <row r="51" spans="2:21" ht="19.5" customHeight="1" x14ac:dyDescent="0.25">
      <c r="B51" s="63"/>
      <c r="C51" s="297" t="str">
        <f>Y25&amp;"%"</f>
        <v>115,3%</v>
      </c>
      <c r="D51" s="297"/>
      <c r="E51" s="297"/>
      <c r="F51" s="1"/>
      <c r="G51" s="216"/>
      <c r="H51" s="215">
        <v>1</v>
      </c>
      <c r="I51" s="217"/>
      <c r="J51" s="1"/>
      <c r="K51" s="1"/>
      <c r="L51" s="1"/>
      <c r="M51" s="1"/>
      <c r="N51" s="1"/>
      <c r="O51" s="1"/>
      <c r="P51" s="1"/>
      <c r="Q51" s="1"/>
      <c r="R51" s="64"/>
    </row>
    <row r="52" spans="2:21" ht="12.75" customHeight="1" x14ac:dyDescent="0.25">
      <c r="B52" s="63"/>
      <c r="C52" s="1"/>
      <c r="D52" s="1"/>
      <c r="E52" s="1"/>
      <c r="F52" s="1"/>
      <c r="G52" s="211"/>
      <c r="H52" s="218">
        <v>1.2</v>
      </c>
      <c r="I52" s="213"/>
      <c r="J52" s="1"/>
      <c r="K52" s="1"/>
      <c r="L52" s="1"/>
      <c r="M52" s="1"/>
      <c r="N52" s="1"/>
      <c r="O52" s="1"/>
      <c r="P52" s="1"/>
      <c r="Q52" s="1"/>
      <c r="R52" s="64"/>
    </row>
    <row r="53" spans="2:21" ht="4.5" customHeight="1" x14ac:dyDescent="0.25">
      <c r="B53" s="63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64"/>
    </row>
    <row r="54" spans="2:21" ht="22.5" customHeight="1" x14ac:dyDescent="0.25">
      <c r="B54" s="63"/>
      <c r="C54" s="1"/>
      <c r="D54" s="288" t="s">
        <v>474</v>
      </c>
      <c r="E54" s="288"/>
      <c r="F54" s="288"/>
      <c r="G54" s="288"/>
      <c r="H54" s="288"/>
      <c r="I54" s="288"/>
      <c r="J54" s="1"/>
      <c r="K54" s="269" t="s">
        <v>544</v>
      </c>
      <c r="L54" s="269"/>
      <c r="M54" s="269"/>
      <c r="N54" s="308">
        <f>IF(ISBLANK($H$2),SUMIF(GEDEL!$A:$A,'Fiche Agence'!$C$2,GEDEL!$F:$F),IF(ISBLANK($N$2),SUMIF(GEDEL!$B:$B,'Fiche Agence'!$H$2,GEDEL!$F:$F),SUMIF(GEDEL!$C:$C,'Fiche Agence'!$N$2,GEDEL!$F:$F)))</f>
        <v>1278066</v>
      </c>
      <c r="O54" s="308"/>
      <c r="P54" s="175"/>
      <c r="Q54" s="175"/>
      <c r="R54" s="64"/>
    </row>
    <row r="55" spans="2:21" ht="18.95" customHeight="1" x14ac:dyDescent="0.25">
      <c r="B55" s="63"/>
      <c r="C55" s="6"/>
      <c r="D55" s="34" t="s">
        <v>5</v>
      </c>
      <c r="E55" s="34" t="s">
        <v>6</v>
      </c>
      <c r="F55" s="34" t="s">
        <v>7</v>
      </c>
      <c r="G55" s="34" t="s">
        <v>8</v>
      </c>
      <c r="H55" s="34" t="s">
        <v>9</v>
      </c>
      <c r="I55" s="34" t="s">
        <v>10</v>
      </c>
      <c r="J55" s="1"/>
      <c r="K55" s="285" t="s">
        <v>637</v>
      </c>
      <c r="L55" s="285"/>
      <c r="M55" s="285"/>
      <c r="N55" s="285"/>
      <c r="O55" s="285"/>
      <c r="P55" s="285"/>
      <c r="Q55" s="285"/>
      <c r="R55" s="64"/>
    </row>
    <row r="56" spans="2:21" ht="18.95" customHeight="1" x14ac:dyDescent="0.25">
      <c r="B56" s="63"/>
      <c r="C56" s="35" t="s">
        <v>11</v>
      </c>
      <c r="D56" s="33">
        <f>(AE29/$Y$5)/6</f>
        <v>13.660540780356257</v>
      </c>
      <c r="E56" s="33">
        <f>IF(ISNUMBER(D$58),((AF29/$Y$5)/5),D56)</f>
        <v>15.131977573417952</v>
      </c>
      <c r="F56" s="33">
        <f>IF(ISNUMBER(E$58),((AG29/$Y$5)/4),E56)</f>
        <v>15.996115836631734</v>
      </c>
      <c r="G56" s="33">
        <f>IF(ISNUMBER(F$58),((AH29/$Y$5)/3),F56)</f>
        <v>19.825021149245643</v>
      </c>
      <c r="H56" s="33">
        <f>IF(ISNUMBER(G$58),((AI29/$Y$5)/2),G56)</f>
        <v>26.53683810005338</v>
      </c>
      <c r="I56" s="33">
        <f>IF(ISNUMBER(H$58),((AJ29/$Y$5)/1),H56)</f>
        <v>26.53683810005338</v>
      </c>
      <c r="J56" s="1"/>
      <c r="K56" s="266" t="s">
        <v>489</v>
      </c>
      <c r="L56" s="267"/>
      <c r="M56" s="268"/>
      <c r="N56" s="76" t="s">
        <v>469</v>
      </c>
      <c r="O56" s="266"/>
      <c r="P56" s="267"/>
      <c r="Q56" s="268"/>
      <c r="R56" s="64"/>
      <c r="T56" s="75" t="s">
        <v>656</v>
      </c>
      <c r="U56" s="75" t="s">
        <v>657</v>
      </c>
    </row>
    <row r="57" spans="2:21" ht="18.95" customHeight="1" x14ac:dyDescent="0.25">
      <c r="B57" s="63"/>
      <c r="C57" s="35" t="s">
        <v>12</v>
      </c>
      <c r="D57" s="33">
        <f>(AE30/$Y$5)/6</f>
        <v>26.497625927020422</v>
      </c>
      <c r="E57" s="33">
        <f>IF(ISNUMBER(D$58),((AF30/$Y$5)/5),D57)</f>
        <v>30.103185237400783</v>
      </c>
      <c r="F57" s="33">
        <f>IF(ISNUMBER(E$58),((AG30/$Y$5)/4),E57)</f>
        <v>33.570521637839974</v>
      </c>
      <c r="G57" s="33">
        <f>IF(ISNUMBER(F$58),((AH30/$Y$5)/3),F57)</f>
        <v>42.760874692439181</v>
      </c>
      <c r="H57" s="33">
        <f>IF(ISNUMBER(G$58),((AI30/$Y$5)/2),G57)</f>
        <v>59.62701061823963</v>
      </c>
      <c r="I57" s="33">
        <f>IF(ISNUMBER(H$58),((AJ30/$Y$5)/1),H57)</f>
        <v>59.62701061823963</v>
      </c>
      <c r="J57" s="1"/>
      <c r="K57" s="264" t="s">
        <v>593</v>
      </c>
      <c r="L57" s="265"/>
      <c r="M57" s="186" t="s">
        <v>13</v>
      </c>
      <c r="N57" s="262">
        <f>K58/(N54*(16-Y3))</f>
        <v>1.5573754183497343E-2</v>
      </c>
      <c r="O57" s="264"/>
      <c r="P57" s="265"/>
      <c r="Q57" s="187"/>
      <c r="R57" s="64"/>
      <c r="T57" s="210">
        <f>(N54-K58)</f>
        <v>999406</v>
      </c>
      <c r="U57" s="210">
        <f>(N54-K58)/Y3</f>
        <v>499703</v>
      </c>
    </row>
    <row r="58" spans="2:21" ht="18.95" customHeight="1" x14ac:dyDescent="0.25">
      <c r="B58" s="63"/>
      <c r="C58" s="35" t="s">
        <v>22</v>
      </c>
      <c r="D58" s="48">
        <f t="shared" ref="D58:I58" si="4">IF(ISNUMBER(AF28),((AF28-AE28)/$Y$5),"-")</f>
        <v>12.788146492140775</v>
      </c>
      <c r="E58" s="48">
        <f t="shared" si="4"/>
        <v>14.389673786517537</v>
      </c>
      <c r="F58" s="48">
        <f t="shared" si="4"/>
        <v>9.8399664206714306</v>
      </c>
      <c r="G58" s="48">
        <f t="shared" si="4"/>
        <v>27.031717388454769</v>
      </c>
      <c r="H58" s="48" t="str">
        <f t="shared" si="4"/>
        <v>-</v>
      </c>
      <c r="I58" s="48" t="str">
        <f t="shared" si="4"/>
        <v>-</v>
      </c>
      <c r="J58" s="1"/>
      <c r="K58" s="257">
        <f>IF(ISBLANK($H$2),SUMIF(GEDEL!$A:$A,'Fiche Agence'!$C$2,GEDEL!$G:$G),IF(ISBLANK($N$2),SUMIF(GEDEL!$B:$B,'Fiche Agence'!$H$2,GEDEL!$G:$G),SUMIF(GEDEL!$C:$C,'Fiche Agence'!$N$2,GEDEL!$G:$G)))</f>
        <v>278660</v>
      </c>
      <c r="L58" s="258"/>
      <c r="M58" s="189">
        <f>K58/(IF(ISBLANK($H$2),SUMIF(ETP_Challenge!$A:$A,'Fiche Agence'!$C$2,ETP_Challenge!$E:$E),IF(ISBLANK($N$2),SUMIF(ETP_Challenge!$B:$B,'Fiche Agence'!$H$2,ETP_Challenge!$E:$E),SUMIF(ETP_Challenge!$D:$D,'Fiche Agence'!$N$2,ETP_Challenge!$E:$E))))</f>
        <v>2731.7160343409219</v>
      </c>
      <c r="N58" s="263"/>
      <c r="O58" s="260"/>
      <c r="P58" s="261"/>
      <c r="Q58" s="189"/>
      <c r="R58" s="64"/>
      <c r="T58" s="210">
        <f>T57/Y5</f>
        <v>9797.2202505437563</v>
      </c>
      <c r="U58" s="210">
        <f>U57/Y5</f>
        <v>4898.6101252718781</v>
      </c>
    </row>
    <row r="59" spans="2:21" x14ac:dyDescent="0.25">
      <c r="B59" s="63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64"/>
    </row>
    <row r="60" spans="2:21" x14ac:dyDescent="0.25">
      <c r="B60" s="63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64"/>
    </row>
    <row r="61" spans="2:21" x14ac:dyDescent="0.25">
      <c r="B61" s="63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64"/>
    </row>
    <row r="62" spans="2:21" ht="12.75" customHeight="1" x14ac:dyDescent="0.25">
      <c r="B62" s="63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64"/>
    </row>
    <row r="63" spans="2:21" ht="15" customHeight="1" x14ac:dyDescent="0.25">
      <c r="B63" s="63"/>
      <c r="C63" s="269" t="s">
        <v>544</v>
      </c>
      <c r="D63" s="269"/>
      <c r="E63" s="269"/>
      <c r="G63" s="259">
        <f>IF(ISBLANK($H$2),SUMIF(OBJ_PARTS_SOC!$A:$A,'Fiche Agence'!$C$2,OBJ_PARTS_SOC!$I:$I),IF(ISBLANK($N$2),SUMIF(OBJ_PARTS_SOC!$B:$B,'Fiche Agence'!$H$2,OBJ_PARTS_SOC!$I:$I),SUMIF(OBJ_PARTS_SOC!$D:$D,'Fiche Agence'!$N$2,OBJ_PARTS_SOC!$I:$I)))</f>
        <v>1000000.0000000001</v>
      </c>
      <c r="H63" s="259"/>
      <c r="I63" s="177"/>
      <c r="J63" s="266" t="s">
        <v>524</v>
      </c>
      <c r="K63" s="267"/>
      <c r="L63" s="268"/>
      <c r="M63" s="209" t="s">
        <v>469</v>
      </c>
      <c r="N63" s="266"/>
      <c r="O63" s="267"/>
      <c r="P63" s="267"/>
      <c r="Q63" s="268"/>
      <c r="R63" s="64"/>
    </row>
    <row r="64" spans="2:21" x14ac:dyDescent="0.25">
      <c r="B64" s="63"/>
      <c r="H64" s="175"/>
      <c r="I64" s="175"/>
      <c r="J64" s="264" t="s">
        <v>593</v>
      </c>
      <c r="K64" s="265"/>
      <c r="L64" s="186" t="s">
        <v>13</v>
      </c>
      <c r="M64" s="262">
        <f>J65/(G63*(7-Y3))</f>
        <v>0.14621999999999996</v>
      </c>
      <c r="N64" s="230"/>
      <c r="P64" s="231"/>
      <c r="Q64" s="187"/>
      <c r="R64" s="64"/>
      <c r="T64" s="75" t="s">
        <v>656</v>
      </c>
      <c r="U64" s="75" t="s">
        <v>657</v>
      </c>
    </row>
    <row r="65" spans="2:26" x14ac:dyDescent="0.25">
      <c r="B65" s="63"/>
      <c r="C65" s="298" t="s">
        <v>543</v>
      </c>
      <c r="D65" s="298"/>
      <c r="E65" s="298"/>
      <c r="F65" s="298"/>
      <c r="G65" s="298"/>
      <c r="H65" s="298"/>
      <c r="I65" s="298"/>
      <c r="J65" s="257">
        <f>IF(ISBLANK($H$2),SUMIF(PROD_AUTO5_PREV_PERI_PART_SOC!$A:$A,'Fiche Agence'!$C$2,PROD_AUTO5_PREV_PERI_PART_SOC!$H:$H),IF(ISBLANK($N$2),SUMIF(PROD_AUTO5_PREV_PERI_PART_SOC!$B:$B,'Fiche Agence'!$H$2,PROD_AUTO5_PREV_PERI_PART_SOC!$H:$H),SUMIF(PROD_AUTO5_PREV_PERI_PART_SOC!$D:$D,'Fiche Agence'!$N$2,PROD_AUTO5_PREV_PERI_PART_SOC!$H:$H)))</f>
        <v>731100</v>
      </c>
      <c r="K65" s="258"/>
      <c r="L65" s="189">
        <f>J65/(IF(ISBLANK($H$2),SUMIF(ETP_Challenge!$A:$A,'Fiche Agence'!$C$2,ETP_Challenge!$E:$E),IF(ISBLANK($N$2),SUMIF(ETP_Challenge!$B:$B,'Fiche Agence'!$H$2,ETP_Challenge!$E:$E),SUMIF(ETP_Challenge!$D:$D,'Fiche Agence'!$N$2,ETP_Challenge!$E:$E))))</f>
        <v>7167.0049260986425</v>
      </c>
      <c r="M65" s="263"/>
      <c r="N65" s="232"/>
      <c r="O65" s="234"/>
      <c r="P65" s="233"/>
      <c r="Q65" s="189"/>
      <c r="R65" s="64"/>
      <c r="T65" s="210">
        <f>(G63-J65)</f>
        <v>268900.00000000012</v>
      </c>
      <c r="U65" s="210">
        <f>(G63-J65)/Y3</f>
        <v>134450.00000000006</v>
      </c>
    </row>
    <row r="66" spans="2:26" ht="8.25" customHeight="1" x14ac:dyDescent="0.25">
      <c r="B66" s="63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64"/>
      <c r="T66" s="210">
        <f>T65/Y5</f>
        <v>2636.0383321405088</v>
      </c>
      <c r="U66" s="210">
        <f>U65/Y5</f>
        <v>1318.0191660702544</v>
      </c>
    </row>
    <row r="67" spans="2:26" x14ac:dyDescent="0.25">
      <c r="B67" s="63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64"/>
    </row>
    <row r="68" spans="2:26" ht="18.75" customHeight="1" x14ac:dyDescent="0.25">
      <c r="B68" s="67"/>
      <c r="C68" s="68"/>
      <c r="D68" s="68"/>
      <c r="E68" s="68"/>
      <c r="F68" s="68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9"/>
    </row>
    <row r="74" spans="2:26" ht="15.75" thickBot="1" x14ac:dyDescent="0.3"/>
    <row r="75" spans="2:26" x14ac:dyDescent="0.25">
      <c r="X75" s="12" t="s">
        <v>342</v>
      </c>
      <c r="Y75" s="13"/>
      <c r="Z75" s="13"/>
    </row>
    <row r="76" spans="2:26" x14ac:dyDescent="0.25">
      <c r="X76" s="14" t="s">
        <v>340</v>
      </c>
      <c r="Y76" s="15"/>
      <c r="Z76" s="239">
        <v>80</v>
      </c>
    </row>
    <row r="77" spans="2:26" x14ac:dyDescent="0.25">
      <c r="X77" s="14" t="s">
        <v>673</v>
      </c>
      <c r="Y77" s="15"/>
      <c r="Z77" s="239">
        <v>10</v>
      </c>
    </row>
    <row r="78" spans="2:26" x14ac:dyDescent="0.25">
      <c r="X78" s="14" t="s">
        <v>674</v>
      </c>
      <c r="Y78" s="15"/>
      <c r="Z78" s="239">
        <v>60</v>
      </c>
    </row>
    <row r="79" spans="2:26" x14ac:dyDescent="0.25">
      <c r="X79" s="14"/>
      <c r="Y79" s="16"/>
      <c r="Z79" s="16">
        <v>150</v>
      </c>
    </row>
    <row r="80" spans="2:26" x14ac:dyDescent="0.25">
      <c r="X80" s="14"/>
      <c r="Y80" s="15"/>
      <c r="Z80" s="15"/>
    </row>
    <row r="81" spans="24:28" x14ac:dyDescent="0.25">
      <c r="X81" s="163" t="s">
        <v>520</v>
      </c>
      <c r="Y81" s="164">
        <f>ROUND((AA82/AB82)*100,1)</f>
        <v>90.9</v>
      </c>
      <c r="Z81" s="164">
        <f>IF(Y81&gt;=120,120,Y81)</f>
        <v>90.9</v>
      </c>
      <c r="AA81" s="182" t="s">
        <v>595</v>
      </c>
      <c r="AB81" s="182" t="s">
        <v>596</v>
      </c>
    </row>
    <row r="82" spans="24:28" x14ac:dyDescent="0.25">
      <c r="X82" s="14" t="s">
        <v>521</v>
      </c>
      <c r="Y82" s="165"/>
      <c r="Z82" s="15">
        <v>1</v>
      </c>
      <c r="AA82" s="182">
        <f>IF(ISBLANK($H$2),SUMIF('Coller ici dernier suivi PV'!$A:$A,'Fiche Agence'!$C$2,'Coller ici dernier suivi PV'!$BE:$BE),IF(ISBLANK($N$2),SUMIF('Coller ici dernier suivi PV'!$B:$B,'Fiche Agence'!$H$2,'Coller ici dernier suivi PV'!$BE:$BE),SUMIF('Coller ici dernier suivi PV'!$C:$C,'Fiche Agence'!$N$2,'Coller ici dernier suivi PV'!$BE:$BE)))</f>
        <v>6027.4</v>
      </c>
      <c r="AB82" s="183">
        <f>Y5*65</f>
        <v>6630.5940193999995</v>
      </c>
    </row>
    <row r="83" spans="24:28" ht="15.75" thickBot="1" x14ac:dyDescent="0.3">
      <c r="X83" s="17" t="s">
        <v>341</v>
      </c>
      <c r="Y83" s="166"/>
      <c r="Z83" s="18">
        <f>SUM($Z$76:$Z$79)-(Z82+Z81)</f>
        <v>208.1</v>
      </c>
    </row>
  </sheetData>
  <mergeCells count="93">
    <mergeCell ref="AE7:AK7"/>
    <mergeCell ref="AE8:AK8"/>
    <mergeCell ref="AE16:AK16"/>
    <mergeCell ref="AE24:AK24"/>
    <mergeCell ref="AE32:AK32"/>
    <mergeCell ref="AE15:AK15"/>
    <mergeCell ref="AE23:AK23"/>
    <mergeCell ref="AE31:AK31"/>
    <mergeCell ref="AE26:AK26"/>
    <mergeCell ref="C1:F1"/>
    <mergeCell ref="H1:L1"/>
    <mergeCell ref="N1:Q1"/>
    <mergeCell ref="C2:F2"/>
    <mergeCell ref="N2:Q2"/>
    <mergeCell ref="H2:L2"/>
    <mergeCell ref="C63:E63"/>
    <mergeCell ref="D54:I54"/>
    <mergeCell ref="D33:I33"/>
    <mergeCell ref="C51:E51"/>
    <mergeCell ref="M64:M65"/>
    <mergeCell ref="C65:I65"/>
    <mergeCell ref="K58:L58"/>
    <mergeCell ref="K56:M56"/>
    <mergeCell ref="K57:L57"/>
    <mergeCell ref="K55:Q55"/>
    <mergeCell ref="D39:E39"/>
    <mergeCell ref="G39:H39"/>
    <mergeCell ref="G48:H48"/>
    <mergeCell ref="K44:Q45"/>
    <mergeCell ref="G45:I47"/>
    <mergeCell ref="N54:O54"/>
    <mergeCell ref="C30:E30"/>
    <mergeCell ref="C31:E31"/>
    <mergeCell ref="K31:M31"/>
    <mergeCell ref="O27:P27"/>
    <mergeCell ref="O49:P49"/>
    <mergeCell ref="K48:L48"/>
    <mergeCell ref="N48:N49"/>
    <mergeCell ref="O48:P48"/>
    <mergeCell ref="L33:Q33"/>
    <mergeCell ref="K47:M47"/>
    <mergeCell ref="O47:Q47"/>
    <mergeCell ref="K30:M30"/>
    <mergeCell ref="G29:I29"/>
    <mergeCell ref="O29:Q29"/>
    <mergeCell ref="K49:L49"/>
    <mergeCell ref="K8:Q9"/>
    <mergeCell ref="D16:I16"/>
    <mergeCell ref="K13:L13"/>
    <mergeCell ref="C13:E13"/>
    <mergeCell ref="C14:E14"/>
    <mergeCell ref="G8:I9"/>
    <mergeCell ref="G12:I12"/>
    <mergeCell ref="AE2:AK2"/>
    <mergeCell ref="AE10:AK10"/>
    <mergeCell ref="AE18:AK18"/>
    <mergeCell ref="B4:R4"/>
    <mergeCell ref="K19:L19"/>
    <mergeCell ref="O12:P12"/>
    <mergeCell ref="N12:N13"/>
    <mergeCell ref="K11:M11"/>
    <mergeCell ref="K12:L12"/>
    <mergeCell ref="Z2:AA2"/>
    <mergeCell ref="O18:Q18"/>
    <mergeCell ref="N19:N20"/>
    <mergeCell ref="O19:P19"/>
    <mergeCell ref="K16:Q17"/>
    <mergeCell ref="K18:M18"/>
    <mergeCell ref="O20:P20"/>
    <mergeCell ref="AF46:AF47"/>
    <mergeCell ref="AA46:AA47"/>
    <mergeCell ref="AB46:AB47"/>
    <mergeCell ref="X41:Y41"/>
    <mergeCell ref="X46:X47"/>
    <mergeCell ref="Y46:Y47"/>
    <mergeCell ref="AC46:AC47"/>
    <mergeCell ref="AA41:AC41"/>
    <mergeCell ref="AE46:AE47"/>
    <mergeCell ref="K20:L20"/>
    <mergeCell ref="G25:I26"/>
    <mergeCell ref="O25:Q26"/>
    <mergeCell ref="K26:M26"/>
    <mergeCell ref="J65:K65"/>
    <mergeCell ref="G63:H63"/>
    <mergeCell ref="O58:P58"/>
    <mergeCell ref="N57:N58"/>
    <mergeCell ref="O57:P57"/>
    <mergeCell ref="N63:Q63"/>
    <mergeCell ref="G50:I50"/>
    <mergeCell ref="J64:K64"/>
    <mergeCell ref="J63:L63"/>
    <mergeCell ref="O56:Q56"/>
    <mergeCell ref="K54:M54"/>
  </mergeCells>
  <conditionalFormatting sqref="D18:I19 D56:I57">
    <cfRule type="cellIs" dxfId="7" priority="4" operator="equal">
      <formula>0</formula>
    </cfRule>
  </conditionalFormatting>
  <conditionalFormatting sqref="L35:Q36">
    <cfRule type="cellIs" dxfId="6" priority="3" operator="equal">
      <formula>0</formula>
    </cfRule>
  </conditionalFormatting>
  <conditionalFormatting sqref="D35:I36">
    <cfRule type="cellIs" dxfId="5" priority="2" operator="equal">
      <formula>0</formula>
    </cfRule>
  </conditionalFormatting>
  <dataValidations count="2">
    <dataValidation type="list" allowBlank="1" showInputMessage="1" showErrorMessage="1" sqref="H2:L2" xr:uid="{00000000-0002-0000-0100-000000000000}">
      <formula1>INDIRECT($C$2)</formula1>
    </dataValidation>
    <dataValidation type="list" allowBlank="1" showInputMessage="1" showErrorMessage="1" sqref="N2:Q2" xr:uid="{00000000-0002-0000-0100-000001000000}">
      <formula1>INDIRECT($H$2)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0" orientation="portrait" r:id="rId1"/>
  <ignoredErrors>
    <ignoredError sqref="E56" evalError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2000000}">
          <x14:formula1>
            <xm:f>'Structures EDS'!$A$3:$A$9</xm:f>
          </x14:formula1>
          <xm:sqref>C2:F2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Feuil3">
    <tabColor rgb="FFFFFF00"/>
  </sheetPr>
  <dimension ref="A1:CE263"/>
  <sheetViews>
    <sheetView workbookViewId="0">
      <selection sqref="A1:CC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2" width="14.42578125" bestFit="1" customWidth="1"/>
    <col min="83" max="83" width="10.7109375" customWidth="1"/>
    <col min="84" max="84" width="4.7109375" customWidth="1"/>
  </cols>
  <sheetData>
    <row r="1" spans="1:83" s="85" customFormat="1" ht="3.75" customHeight="1" x14ac:dyDescent="0.2">
      <c r="A1" s="343"/>
      <c r="B1" s="343"/>
      <c r="C1" s="343"/>
      <c r="D1" s="343"/>
      <c r="E1" s="343"/>
      <c r="F1" s="343"/>
      <c r="G1" s="343"/>
      <c r="H1" s="343"/>
      <c r="I1" s="343"/>
      <c r="J1" s="343"/>
      <c r="K1" s="343"/>
      <c r="L1" s="343"/>
      <c r="M1" s="343"/>
      <c r="N1" s="343"/>
      <c r="O1" s="343"/>
      <c r="P1" s="343"/>
      <c r="Q1" s="343"/>
      <c r="R1" s="343"/>
      <c r="S1" s="343"/>
      <c r="T1" s="343"/>
      <c r="U1" s="343"/>
      <c r="V1" s="343"/>
      <c r="W1" s="343"/>
      <c r="X1" s="343"/>
      <c r="Y1" s="343"/>
      <c r="Z1" s="343"/>
      <c r="AA1" s="343"/>
      <c r="AB1" s="343"/>
      <c r="AC1" s="343"/>
      <c r="AD1" s="343"/>
      <c r="AE1" s="343"/>
      <c r="AF1" s="343"/>
      <c r="AG1" s="343"/>
      <c r="AH1" s="343"/>
      <c r="AI1" s="343"/>
      <c r="AJ1" s="343"/>
      <c r="AK1" s="343"/>
      <c r="AL1" s="343"/>
      <c r="AM1" s="343"/>
      <c r="AN1" s="343"/>
      <c r="AO1" s="343"/>
      <c r="AP1" s="343"/>
      <c r="AQ1" s="343"/>
      <c r="AR1" s="343"/>
      <c r="AS1" s="343"/>
      <c r="AT1" s="343"/>
      <c r="AU1" s="343"/>
      <c r="AV1" s="343"/>
      <c r="AW1" s="343"/>
      <c r="AX1" s="343"/>
      <c r="AY1" s="343"/>
      <c r="AZ1" s="343"/>
      <c r="BA1" s="343"/>
      <c r="BB1" s="343"/>
      <c r="BC1" s="343"/>
      <c r="BD1" s="343"/>
      <c r="BE1" s="343"/>
      <c r="BF1" s="343"/>
      <c r="BG1" s="343"/>
      <c r="BH1" s="343"/>
      <c r="BI1" s="343"/>
      <c r="BJ1" s="343"/>
      <c r="BK1" s="343"/>
      <c r="BL1" s="343"/>
      <c r="BM1" s="343"/>
      <c r="BN1" s="343"/>
      <c r="BO1" s="343"/>
      <c r="BP1" s="343"/>
      <c r="BQ1" s="343"/>
      <c r="BR1" s="343"/>
      <c r="BS1" s="343"/>
      <c r="BT1" s="343"/>
      <c r="BU1" s="343"/>
      <c r="BV1" s="343"/>
      <c r="BW1" s="343"/>
      <c r="BX1" s="343"/>
      <c r="BY1" s="343"/>
      <c r="BZ1" s="343"/>
      <c r="CA1" s="343"/>
      <c r="CB1" s="343"/>
      <c r="CC1" s="343"/>
    </row>
    <row r="2" spans="1:83" s="85" customFormat="1" ht="24" customHeight="1" x14ac:dyDescent="0.2">
      <c r="A2" s="344" t="s">
        <v>14</v>
      </c>
      <c r="B2" s="345" t="s">
        <v>15</v>
      </c>
      <c r="C2" s="345" t="s">
        <v>16</v>
      </c>
      <c r="D2" s="346" t="s">
        <v>17</v>
      </c>
      <c r="E2" s="347"/>
      <c r="F2" s="348" t="s">
        <v>18</v>
      </c>
      <c r="G2" s="349" t="s">
        <v>19</v>
      </c>
      <c r="H2" s="350"/>
      <c r="I2" s="349" t="s">
        <v>20</v>
      </c>
      <c r="J2" s="351" t="s">
        <v>21</v>
      </c>
      <c r="K2" s="350"/>
      <c r="L2" s="352" t="s">
        <v>490</v>
      </c>
      <c r="M2" s="352"/>
      <c r="N2" s="352"/>
      <c r="O2" s="352"/>
      <c r="P2" s="350"/>
      <c r="Q2" s="353" t="s">
        <v>491</v>
      </c>
      <c r="R2" s="353"/>
      <c r="S2" s="353"/>
      <c r="T2" s="353"/>
      <c r="U2" s="353"/>
      <c r="V2" s="353"/>
      <c r="W2" s="353"/>
      <c r="X2" s="353"/>
      <c r="Y2" s="353"/>
      <c r="Z2" s="350"/>
      <c r="AA2" s="354" t="s">
        <v>492</v>
      </c>
      <c r="AB2" s="354"/>
      <c r="AC2" s="354"/>
      <c r="AD2" s="354"/>
      <c r="AE2" s="354"/>
      <c r="AF2" s="354"/>
      <c r="AG2" s="354"/>
      <c r="AH2" s="354"/>
      <c r="AI2" s="354"/>
      <c r="AJ2" s="355"/>
      <c r="AK2" s="356" t="s">
        <v>493</v>
      </c>
      <c r="AL2" s="356"/>
      <c r="AM2" s="356"/>
      <c r="AN2" s="356"/>
      <c r="AO2" s="356"/>
      <c r="AP2" s="356"/>
      <c r="AQ2" s="356"/>
      <c r="AR2" s="356"/>
      <c r="AS2" s="356"/>
      <c r="AT2" s="357"/>
      <c r="AU2" s="358" t="s">
        <v>494</v>
      </c>
      <c r="AV2" s="358"/>
      <c r="AW2" s="358"/>
      <c r="AX2" s="358"/>
      <c r="AY2" s="358"/>
      <c r="AZ2" s="358"/>
      <c r="BA2" s="358"/>
      <c r="BB2" s="358"/>
      <c r="BC2" s="358"/>
      <c r="BD2" s="359"/>
      <c r="BE2" s="360" t="s">
        <v>495</v>
      </c>
      <c r="BF2" s="360"/>
      <c r="BG2" s="360"/>
      <c r="BH2" s="360"/>
      <c r="BI2" s="360"/>
      <c r="BJ2" s="360"/>
      <c r="BK2" s="360"/>
      <c r="BL2" s="360"/>
      <c r="BM2" s="360"/>
      <c r="BN2" s="361"/>
      <c r="BO2" s="362" t="s">
        <v>496</v>
      </c>
      <c r="BP2" s="362"/>
      <c r="BQ2" s="362"/>
      <c r="BR2" s="362"/>
      <c r="BS2" s="362"/>
      <c r="BT2" s="362"/>
      <c r="BU2" s="362"/>
      <c r="BV2" s="362"/>
      <c r="BW2" s="362"/>
      <c r="BX2" s="363"/>
      <c r="BY2" s="364" t="s">
        <v>497</v>
      </c>
      <c r="BZ2" s="364"/>
      <c r="CA2" s="364"/>
      <c r="CB2" s="364"/>
      <c r="CC2" s="364"/>
      <c r="CD2" s="104"/>
      <c r="CE2" s="104"/>
    </row>
    <row r="3" spans="1:83" s="85" customFormat="1" ht="24" customHeight="1" x14ac:dyDescent="0.2">
      <c r="A3" s="344"/>
      <c r="B3" s="345"/>
      <c r="C3" s="345"/>
      <c r="D3" s="346"/>
      <c r="E3" s="347"/>
      <c r="F3" s="348"/>
      <c r="G3" s="349"/>
      <c r="H3" s="350"/>
      <c r="I3" s="349"/>
      <c r="J3" s="351"/>
      <c r="K3" s="350"/>
      <c r="L3" s="352" t="s">
        <v>659</v>
      </c>
      <c r="M3" s="352"/>
      <c r="N3" s="352"/>
      <c r="O3" s="352"/>
      <c r="P3" s="350"/>
      <c r="Q3" s="353" t="s">
        <v>683</v>
      </c>
      <c r="R3" s="353"/>
      <c r="S3" s="353"/>
      <c r="T3" s="353"/>
      <c r="U3" s="353"/>
      <c r="V3" s="353"/>
      <c r="W3" s="353"/>
      <c r="X3" s="353"/>
      <c r="Y3" s="353"/>
      <c r="Z3" s="350"/>
      <c r="AA3" s="354" t="s">
        <v>683</v>
      </c>
      <c r="AB3" s="354"/>
      <c r="AC3" s="354"/>
      <c r="AD3" s="354"/>
      <c r="AE3" s="354"/>
      <c r="AF3" s="354"/>
      <c r="AG3" s="354"/>
      <c r="AH3" s="354"/>
      <c r="AI3" s="354"/>
      <c r="AJ3" s="355"/>
      <c r="AK3" s="356" t="s">
        <v>684</v>
      </c>
      <c r="AL3" s="356"/>
      <c r="AM3" s="356"/>
      <c r="AN3" s="356"/>
      <c r="AO3" s="356"/>
      <c r="AP3" s="356"/>
      <c r="AQ3" s="356"/>
      <c r="AR3" s="356"/>
      <c r="AS3" s="356"/>
      <c r="AT3" s="357"/>
      <c r="AU3" s="358" t="s">
        <v>685</v>
      </c>
      <c r="AV3" s="358"/>
      <c r="AW3" s="358"/>
      <c r="AX3" s="358"/>
      <c r="AY3" s="358"/>
      <c r="AZ3" s="358"/>
      <c r="BA3" s="358"/>
      <c r="BB3" s="358"/>
      <c r="BC3" s="358"/>
      <c r="BD3" s="355"/>
      <c r="BE3" s="360" t="s">
        <v>686</v>
      </c>
      <c r="BF3" s="360"/>
      <c r="BG3" s="360"/>
      <c r="BH3" s="360"/>
      <c r="BI3" s="360"/>
      <c r="BJ3" s="360"/>
      <c r="BK3" s="360"/>
      <c r="BL3" s="360"/>
      <c r="BM3" s="360"/>
      <c r="BN3" s="355"/>
      <c r="BO3" s="362" t="s">
        <v>687</v>
      </c>
      <c r="BP3" s="362"/>
      <c r="BQ3" s="362"/>
      <c r="BR3" s="362"/>
      <c r="BS3" s="362"/>
      <c r="BT3" s="362"/>
      <c r="BU3" s="362"/>
      <c r="BV3" s="362"/>
      <c r="BW3" s="362"/>
      <c r="BX3" s="363"/>
      <c r="BY3" s="364" t="s">
        <v>675</v>
      </c>
      <c r="BZ3" s="364"/>
      <c r="CA3" s="364"/>
      <c r="CB3" s="364"/>
      <c r="CC3" s="364"/>
      <c r="CD3" s="104"/>
      <c r="CE3" s="104"/>
    </row>
    <row r="4" spans="1:83" s="85" customFormat="1" ht="20.25" customHeight="1" x14ac:dyDescent="0.2">
      <c r="A4" s="344"/>
      <c r="B4" s="345"/>
      <c r="C4" s="345"/>
      <c r="D4" s="346"/>
      <c r="E4" s="347"/>
      <c r="F4" s="348"/>
      <c r="G4" s="349"/>
      <c r="H4" s="350"/>
      <c r="I4" s="349"/>
      <c r="J4" s="351"/>
      <c r="K4" s="350"/>
      <c r="L4" s="365" t="s">
        <v>676</v>
      </c>
      <c r="M4" s="365" t="s">
        <v>502</v>
      </c>
      <c r="N4" s="365" t="s">
        <v>503</v>
      </c>
      <c r="O4" s="365" t="s">
        <v>27</v>
      </c>
      <c r="P4" s="350"/>
      <c r="Q4" s="366" t="s">
        <v>31</v>
      </c>
      <c r="R4" s="366" t="s">
        <v>22</v>
      </c>
      <c r="S4" s="366" t="s">
        <v>23</v>
      </c>
      <c r="T4" s="366" t="s">
        <v>24</v>
      </c>
      <c r="U4" s="366" t="s">
        <v>25</v>
      </c>
      <c r="V4" s="366" t="s">
        <v>26</v>
      </c>
      <c r="W4" s="366" t="s">
        <v>27</v>
      </c>
      <c r="X4" s="366" t="s">
        <v>28</v>
      </c>
      <c r="Y4" s="366" t="s">
        <v>29</v>
      </c>
      <c r="Z4" s="350"/>
      <c r="AA4" s="367" t="s">
        <v>504</v>
      </c>
      <c r="AB4" s="367" t="s">
        <v>22</v>
      </c>
      <c r="AC4" s="367" t="s">
        <v>23</v>
      </c>
      <c r="AD4" s="367" t="s">
        <v>24</v>
      </c>
      <c r="AE4" s="367" t="s">
        <v>25</v>
      </c>
      <c r="AF4" s="367" t="s">
        <v>26</v>
      </c>
      <c r="AG4" s="367" t="s">
        <v>27</v>
      </c>
      <c r="AH4" s="367" t="s">
        <v>28</v>
      </c>
      <c r="AI4" s="367" t="s">
        <v>29</v>
      </c>
      <c r="AJ4" s="355"/>
      <c r="AK4" s="368" t="s">
        <v>505</v>
      </c>
      <c r="AL4" s="368" t="s">
        <v>22</v>
      </c>
      <c r="AM4" s="368" t="s">
        <v>23</v>
      </c>
      <c r="AN4" s="368" t="s">
        <v>24</v>
      </c>
      <c r="AO4" s="368" t="s">
        <v>25</v>
      </c>
      <c r="AP4" s="368" t="s">
        <v>26</v>
      </c>
      <c r="AQ4" s="368" t="s">
        <v>27</v>
      </c>
      <c r="AR4" s="368" t="s">
        <v>28</v>
      </c>
      <c r="AS4" s="368" t="s">
        <v>29</v>
      </c>
      <c r="AT4" s="357"/>
      <c r="AU4" s="369" t="s">
        <v>30</v>
      </c>
      <c r="AV4" s="369" t="s">
        <v>22</v>
      </c>
      <c r="AW4" s="369" t="s">
        <v>23</v>
      </c>
      <c r="AX4" s="369" t="s">
        <v>24</v>
      </c>
      <c r="AY4" s="369" t="s">
        <v>25</v>
      </c>
      <c r="AZ4" s="369" t="s">
        <v>26</v>
      </c>
      <c r="BA4" s="369" t="s">
        <v>27</v>
      </c>
      <c r="BB4" s="369" t="s">
        <v>28</v>
      </c>
      <c r="BC4" s="369" t="s">
        <v>29</v>
      </c>
      <c r="BD4" s="355"/>
      <c r="BE4" s="370" t="s">
        <v>506</v>
      </c>
      <c r="BF4" s="370" t="s">
        <v>22</v>
      </c>
      <c r="BG4" s="370" t="s">
        <v>23</v>
      </c>
      <c r="BH4" s="370" t="s">
        <v>24</v>
      </c>
      <c r="BI4" s="370" t="s">
        <v>677</v>
      </c>
      <c r="BJ4" s="370" t="s">
        <v>26</v>
      </c>
      <c r="BK4" s="370" t="s">
        <v>27</v>
      </c>
      <c r="BL4" s="370" t="s">
        <v>678</v>
      </c>
      <c r="BM4" s="370" t="s">
        <v>679</v>
      </c>
      <c r="BN4" s="355"/>
      <c r="BO4" s="371" t="s">
        <v>507</v>
      </c>
      <c r="BP4" s="371" t="s">
        <v>22</v>
      </c>
      <c r="BQ4" s="371" t="s">
        <v>23</v>
      </c>
      <c r="BR4" s="371" t="s">
        <v>24</v>
      </c>
      <c r="BS4" s="371" t="s">
        <v>25</v>
      </c>
      <c r="BT4" s="371" t="s">
        <v>26</v>
      </c>
      <c r="BU4" s="371" t="s">
        <v>27</v>
      </c>
      <c r="BV4" s="371" t="s">
        <v>28</v>
      </c>
      <c r="BW4" s="371" t="s">
        <v>29</v>
      </c>
      <c r="BX4" s="363"/>
      <c r="BY4" s="372" t="s">
        <v>32</v>
      </c>
      <c r="BZ4" s="372" t="s">
        <v>508</v>
      </c>
      <c r="CA4" s="372" t="s">
        <v>509</v>
      </c>
      <c r="CB4" s="372" t="s">
        <v>510</v>
      </c>
      <c r="CC4" s="372" t="s">
        <v>27</v>
      </c>
      <c r="CD4" s="104"/>
      <c r="CE4" s="104"/>
    </row>
    <row r="5" spans="1:83" s="85" customFormat="1" ht="25.15" customHeight="1" x14ac:dyDescent="0.2">
      <c r="A5" s="344"/>
      <c r="B5" s="345"/>
      <c r="C5" s="345"/>
      <c r="D5" s="373" t="s">
        <v>511</v>
      </c>
      <c r="E5" s="347"/>
      <c r="F5" s="374" t="s">
        <v>33</v>
      </c>
      <c r="G5" s="375" t="s">
        <v>33</v>
      </c>
      <c r="H5" s="350"/>
      <c r="I5" s="374" t="s">
        <v>33</v>
      </c>
      <c r="J5" s="376" t="s">
        <v>33</v>
      </c>
      <c r="K5" s="350"/>
      <c r="L5" s="365"/>
      <c r="M5" s="365"/>
      <c r="N5" s="365"/>
      <c r="O5" s="365"/>
      <c r="P5" s="350"/>
      <c r="Q5" s="366"/>
      <c r="R5" s="366"/>
      <c r="S5" s="366"/>
      <c r="T5" s="366"/>
      <c r="U5" s="366"/>
      <c r="V5" s="366"/>
      <c r="W5" s="366"/>
      <c r="X5" s="366"/>
      <c r="Y5" s="366"/>
      <c r="Z5" s="350"/>
      <c r="AA5" s="367"/>
      <c r="AB5" s="367"/>
      <c r="AC5" s="367"/>
      <c r="AD5" s="367"/>
      <c r="AE5" s="367"/>
      <c r="AF5" s="367"/>
      <c r="AG5" s="367"/>
      <c r="AH5" s="367"/>
      <c r="AI5" s="367"/>
      <c r="AJ5" s="355"/>
      <c r="AK5" s="368"/>
      <c r="AL5" s="368"/>
      <c r="AM5" s="368"/>
      <c r="AN5" s="368"/>
      <c r="AO5" s="368"/>
      <c r="AP5" s="368"/>
      <c r="AQ5" s="368"/>
      <c r="AR5" s="368"/>
      <c r="AS5" s="368"/>
      <c r="AT5" s="357"/>
      <c r="AU5" s="369"/>
      <c r="AV5" s="369"/>
      <c r="AW5" s="369"/>
      <c r="AX5" s="369"/>
      <c r="AY5" s="369"/>
      <c r="AZ5" s="369"/>
      <c r="BA5" s="369"/>
      <c r="BB5" s="369"/>
      <c r="BC5" s="369"/>
      <c r="BD5" s="355"/>
      <c r="BE5" s="370"/>
      <c r="BF5" s="370"/>
      <c r="BG5" s="370"/>
      <c r="BH5" s="370"/>
      <c r="BI5" s="370"/>
      <c r="BJ5" s="370"/>
      <c r="BK5" s="370"/>
      <c r="BL5" s="370"/>
      <c r="BM5" s="370"/>
      <c r="BN5" s="355"/>
      <c r="BO5" s="371"/>
      <c r="BP5" s="371"/>
      <c r="BQ5" s="371"/>
      <c r="BR5" s="371"/>
      <c r="BS5" s="371"/>
      <c r="BT5" s="371"/>
      <c r="BU5" s="371"/>
      <c r="BV5" s="371"/>
      <c r="BW5" s="371"/>
      <c r="BX5" s="363"/>
      <c r="BY5" s="372"/>
      <c r="BZ5" s="372"/>
      <c r="CA5" s="372"/>
      <c r="CB5" s="372"/>
      <c r="CC5" s="372"/>
      <c r="CD5" s="198" t="s">
        <v>628</v>
      </c>
      <c r="CE5" s="104"/>
    </row>
    <row r="6" spans="1:83" s="85" customFormat="1" ht="21.4" customHeight="1" x14ac:dyDescent="0.2">
      <c r="A6" s="377" t="s">
        <v>376</v>
      </c>
      <c r="B6" s="377" t="s">
        <v>0</v>
      </c>
      <c r="C6" s="377" t="s">
        <v>34</v>
      </c>
      <c r="D6" s="378">
        <v>9.3793055518888906</v>
      </c>
      <c r="E6" s="379"/>
      <c r="F6" s="380">
        <v>5.475E-2</v>
      </c>
      <c r="G6" s="380">
        <v>5.475E-2</v>
      </c>
      <c r="H6" s="381"/>
      <c r="I6" s="382">
        <v>6</v>
      </c>
      <c r="J6" s="382">
        <v>6</v>
      </c>
      <c r="K6" s="379"/>
      <c r="L6" s="383">
        <v>0.5948</v>
      </c>
      <c r="M6" s="384">
        <v>0.55000000000000004</v>
      </c>
      <c r="N6" s="385">
        <v>0.7</v>
      </c>
      <c r="O6" s="386"/>
      <c r="P6" s="379"/>
      <c r="Q6" s="387">
        <v>460</v>
      </c>
      <c r="R6" s="388">
        <v>49.044142709196699</v>
      </c>
      <c r="S6" s="389">
        <v>36</v>
      </c>
      <c r="T6" s="390">
        <v>1.3623372974776899</v>
      </c>
      <c r="U6" s="391">
        <v>54.814000158399999</v>
      </c>
      <c r="V6" s="392">
        <v>0.01</v>
      </c>
      <c r="W6" s="392">
        <v>0.01</v>
      </c>
      <c r="X6" s="393">
        <v>0</v>
      </c>
      <c r="Y6" s="393">
        <v>0</v>
      </c>
      <c r="Z6" s="379"/>
      <c r="AA6" s="394">
        <v>1124</v>
      </c>
      <c r="AB6" s="378">
        <v>119.83829653290699</v>
      </c>
      <c r="AC6" s="389">
        <v>200</v>
      </c>
      <c r="AD6" s="384">
        <v>0.59919148266453504</v>
      </c>
      <c r="AE6" s="395">
        <v>-1127.0333324533301</v>
      </c>
      <c r="AF6" s="380"/>
      <c r="AG6" s="380"/>
      <c r="AH6" s="396">
        <v>752</v>
      </c>
      <c r="AI6" s="393">
        <v>1128</v>
      </c>
      <c r="AJ6" s="379"/>
      <c r="AK6" s="388">
        <v>8979.4577900000004</v>
      </c>
      <c r="AL6" s="388">
        <v>957.36915066080098</v>
      </c>
      <c r="AM6" s="397">
        <v>686.1</v>
      </c>
      <c r="AN6" s="390">
        <v>1.39537844433873</v>
      </c>
      <c r="AO6" s="398">
        <v>1257.28794301884</v>
      </c>
      <c r="AP6" s="392">
        <v>0.01</v>
      </c>
      <c r="AQ6" s="392">
        <v>0.01</v>
      </c>
      <c r="AR6" s="393">
        <v>0</v>
      </c>
      <c r="AS6" s="393">
        <v>0</v>
      </c>
      <c r="AT6" s="381"/>
      <c r="AU6" s="388">
        <v>6931.5824599999996</v>
      </c>
      <c r="AV6" s="378">
        <v>739.02938993218504</v>
      </c>
      <c r="AW6" s="399">
        <v>573</v>
      </c>
      <c r="AX6" s="390">
        <v>1.28975460721149</v>
      </c>
      <c r="AY6" s="398">
        <v>482.37196252119799</v>
      </c>
      <c r="AZ6" s="380">
        <v>1.4999999999999999E-2</v>
      </c>
      <c r="BA6" s="380">
        <v>1.4999999999999999E-2</v>
      </c>
      <c r="BB6" s="393">
        <v>0</v>
      </c>
      <c r="BC6" s="393">
        <v>0</v>
      </c>
      <c r="BD6" s="379"/>
      <c r="BE6" s="388">
        <v>627.5</v>
      </c>
      <c r="BF6" s="378">
        <v>66.902607717436894</v>
      </c>
      <c r="BG6" s="400">
        <v>65</v>
      </c>
      <c r="BH6" s="401">
        <v>1.0292708879605701</v>
      </c>
      <c r="BI6" s="402">
        <v>-286.98229130916701</v>
      </c>
      <c r="BJ6" s="380">
        <v>9.75E-3</v>
      </c>
      <c r="BK6" s="380">
        <v>9.75E-3</v>
      </c>
      <c r="BL6" s="393">
        <v>0</v>
      </c>
      <c r="BM6" s="393">
        <v>287</v>
      </c>
      <c r="BN6" s="379"/>
      <c r="BO6" s="387">
        <v>924</v>
      </c>
      <c r="BP6" s="388">
        <v>98.514756224560401</v>
      </c>
      <c r="BQ6" s="400">
        <v>78</v>
      </c>
      <c r="BR6" s="390">
        <v>1.2630096951866701</v>
      </c>
      <c r="BS6" s="391">
        <v>46.097000343199902</v>
      </c>
      <c r="BT6" s="380">
        <v>7.4999999999999997E-3</v>
      </c>
      <c r="BU6" s="392">
        <v>7.4999999999999997E-3</v>
      </c>
      <c r="BV6" s="387">
        <v>0</v>
      </c>
      <c r="BW6" s="387">
        <v>0</v>
      </c>
      <c r="BX6" s="381"/>
      <c r="BY6" s="386">
        <v>0.99829121323860104</v>
      </c>
      <c r="BZ6" s="386">
        <v>1</v>
      </c>
      <c r="CA6" s="403">
        <v>0.99931648529544004</v>
      </c>
      <c r="CB6" s="385">
        <v>0.9</v>
      </c>
      <c r="CC6" s="392">
        <v>2.5000000000000001E-3</v>
      </c>
      <c r="CD6" s="199">
        <f>D6*AM6</f>
        <v>6435.1415391509681</v>
      </c>
      <c r="CE6" s="113"/>
    </row>
    <row r="7" spans="1:83" s="85" customFormat="1" ht="21.4" customHeight="1" x14ac:dyDescent="0.2">
      <c r="A7" s="377" t="s">
        <v>376</v>
      </c>
      <c r="B7" s="377" t="s">
        <v>0</v>
      </c>
      <c r="C7" s="377" t="s">
        <v>35</v>
      </c>
      <c r="D7" s="378">
        <v>3.2752914842222198</v>
      </c>
      <c r="E7" s="379"/>
      <c r="F7" s="380">
        <v>7.5749999999999998E-2</v>
      </c>
      <c r="G7" s="380">
        <v>7.5749999999999998E-2</v>
      </c>
      <c r="H7" s="381"/>
      <c r="I7" s="382">
        <v>7</v>
      </c>
      <c r="J7" s="382">
        <v>7</v>
      </c>
      <c r="K7" s="379"/>
      <c r="L7" s="403">
        <v>0.94</v>
      </c>
      <c r="M7" s="401">
        <v>0.72099999999999997</v>
      </c>
      <c r="N7" s="385">
        <v>0.7</v>
      </c>
      <c r="O7" s="386">
        <v>3.0000000000000001E-3</v>
      </c>
      <c r="P7" s="379"/>
      <c r="Q7" s="387">
        <v>170</v>
      </c>
      <c r="R7" s="388">
        <v>51.903777364221199</v>
      </c>
      <c r="S7" s="389">
        <v>36</v>
      </c>
      <c r="T7" s="390">
        <v>1.4417715934505899</v>
      </c>
      <c r="U7" s="391">
        <v>28.507407881600098</v>
      </c>
      <c r="V7" s="392">
        <v>0.01</v>
      </c>
      <c r="W7" s="392">
        <v>0.01</v>
      </c>
      <c r="X7" s="393">
        <v>0</v>
      </c>
      <c r="Y7" s="393">
        <v>0</v>
      </c>
      <c r="Z7" s="379"/>
      <c r="AA7" s="394">
        <v>441</v>
      </c>
      <c r="AB7" s="378">
        <v>134.644504809539</v>
      </c>
      <c r="AC7" s="389">
        <v>200</v>
      </c>
      <c r="AD7" s="384">
        <v>0.673222524047695</v>
      </c>
      <c r="AE7" s="395">
        <v>-345.069956213333</v>
      </c>
      <c r="AF7" s="380"/>
      <c r="AG7" s="380"/>
      <c r="AH7" s="396">
        <v>215</v>
      </c>
      <c r="AI7" s="393">
        <v>346</v>
      </c>
      <c r="AJ7" s="379"/>
      <c r="AK7" s="388">
        <v>3124.7238400000001</v>
      </c>
      <c r="AL7" s="388">
        <v>954.02923832961505</v>
      </c>
      <c r="AM7" s="397">
        <v>612</v>
      </c>
      <c r="AN7" s="390">
        <v>1.5588713044601501</v>
      </c>
      <c r="AO7" s="398">
        <v>719.34977398720105</v>
      </c>
      <c r="AP7" s="392">
        <v>0.01</v>
      </c>
      <c r="AQ7" s="392">
        <v>0.01</v>
      </c>
      <c r="AR7" s="393">
        <v>0</v>
      </c>
      <c r="AS7" s="393">
        <v>0</v>
      </c>
      <c r="AT7" s="381"/>
      <c r="AU7" s="388">
        <v>2487.2423100000001</v>
      </c>
      <c r="AV7" s="378">
        <v>759.39571240653697</v>
      </c>
      <c r="AW7" s="399">
        <v>573</v>
      </c>
      <c r="AX7" s="390">
        <v>1.3252979274110599</v>
      </c>
      <c r="AY7" s="398">
        <v>235.15188544880201</v>
      </c>
      <c r="AZ7" s="380">
        <v>1.4999999999999999E-2</v>
      </c>
      <c r="BA7" s="380">
        <v>1.4999999999999999E-2</v>
      </c>
      <c r="BB7" s="393">
        <v>0</v>
      </c>
      <c r="BC7" s="393">
        <v>0</v>
      </c>
      <c r="BD7" s="379"/>
      <c r="BE7" s="388">
        <v>307.39999999999998</v>
      </c>
      <c r="BF7" s="378">
        <v>93.854242128009503</v>
      </c>
      <c r="BG7" s="400">
        <v>65</v>
      </c>
      <c r="BH7" s="401">
        <v>1.44391141735399</v>
      </c>
      <c r="BI7" s="402">
        <v>-11.9409197116664</v>
      </c>
      <c r="BJ7" s="380">
        <v>2.775E-2</v>
      </c>
      <c r="BK7" s="380">
        <v>2.775E-2</v>
      </c>
      <c r="BL7" s="393">
        <v>0</v>
      </c>
      <c r="BM7" s="393">
        <v>12</v>
      </c>
      <c r="BN7" s="379"/>
      <c r="BO7" s="387">
        <v>361</v>
      </c>
      <c r="BP7" s="388">
        <v>110.21919781461099</v>
      </c>
      <c r="BQ7" s="400">
        <v>78</v>
      </c>
      <c r="BR7" s="390">
        <v>1.41306663864886</v>
      </c>
      <c r="BS7" s="391">
        <v>54.432717076800301</v>
      </c>
      <c r="BT7" s="380">
        <v>7.4999999999999997E-3</v>
      </c>
      <c r="BU7" s="392">
        <v>7.4999999999999997E-3</v>
      </c>
      <c r="BV7" s="387">
        <v>0</v>
      </c>
      <c r="BW7" s="387">
        <v>0</v>
      </c>
      <c r="BX7" s="381"/>
      <c r="BY7" s="386">
        <v>0.99830278343516599</v>
      </c>
      <c r="BZ7" s="386">
        <v>1</v>
      </c>
      <c r="CA7" s="403">
        <v>0.99932111337406604</v>
      </c>
      <c r="CB7" s="385">
        <v>0.9</v>
      </c>
      <c r="CC7" s="392">
        <v>2.5000000000000001E-3</v>
      </c>
      <c r="CD7" s="199">
        <f t="shared" ref="CD7:CD70" si="0">D7*AM7</f>
        <v>2004.4783883439986</v>
      </c>
      <c r="CE7" s="113"/>
    </row>
    <row r="8" spans="1:83" s="85" customFormat="1" ht="21.4" customHeight="1" x14ac:dyDescent="0.2">
      <c r="A8" s="377" t="s">
        <v>376</v>
      </c>
      <c r="B8" s="377" t="s">
        <v>0</v>
      </c>
      <c r="C8" s="377" t="s">
        <v>36</v>
      </c>
      <c r="D8" s="378">
        <v>1.8669392335555599</v>
      </c>
      <c r="E8" s="379"/>
      <c r="F8" s="380">
        <v>7.3255000000000001E-2</v>
      </c>
      <c r="G8" s="380">
        <v>7.3255000000000001E-2</v>
      </c>
      <c r="H8" s="381"/>
      <c r="I8" s="382">
        <v>7</v>
      </c>
      <c r="J8" s="382">
        <v>7</v>
      </c>
      <c r="K8" s="379"/>
      <c r="L8" s="404">
        <v>0.78</v>
      </c>
      <c r="M8" s="401">
        <v>0.79800000000000004</v>
      </c>
      <c r="N8" s="385">
        <v>0.7</v>
      </c>
      <c r="O8" s="386">
        <v>1.4E-2</v>
      </c>
      <c r="P8" s="379"/>
      <c r="Q8" s="387">
        <v>94</v>
      </c>
      <c r="R8" s="388">
        <v>50.349790882576599</v>
      </c>
      <c r="S8" s="389">
        <v>36</v>
      </c>
      <c r="T8" s="390">
        <v>1.3986053022937901</v>
      </c>
      <c r="U8" s="391">
        <v>13.348225110399801</v>
      </c>
      <c r="V8" s="392">
        <v>0.01</v>
      </c>
      <c r="W8" s="392">
        <v>0.01</v>
      </c>
      <c r="X8" s="393">
        <v>0</v>
      </c>
      <c r="Y8" s="393">
        <v>0</v>
      </c>
      <c r="Z8" s="379"/>
      <c r="AA8" s="394">
        <v>214</v>
      </c>
      <c r="AB8" s="378">
        <v>114.62611966884501</v>
      </c>
      <c r="AC8" s="389">
        <v>200</v>
      </c>
      <c r="AD8" s="384">
        <v>0.57313059834422497</v>
      </c>
      <c r="AE8" s="395">
        <v>-234.06541605333399</v>
      </c>
      <c r="AF8" s="380"/>
      <c r="AG8" s="380"/>
      <c r="AH8" s="396">
        <v>160</v>
      </c>
      <c r="AI8" s="393">
        <v>235</v>
      </c>
      <c r="AJ8" s="379"/>
      <c r="AK8" s="388">
        <v>1404.84449</v>
      </c>
      <c r="AL8" s="388">
        <v>752.48538610680805</v>
      </c>
      <c r="AM8" s="397">
        <v>612</v>
      </c>
      <c r="AN8" s="390">
        <v>1.2295512844882499</v>
      </c>
      <c r="AO8" s="398">
        <v>33.764316876796798</v>
      </c>
      <c r="AP8" s="392">
        <v>0.01</v>
      </c>
      <c r="AQ8" s="392">
        <v>0.01</v>
      </c>
      <c r="AR8" s="393">
        <v>0</v>
      </c>
      <c r="AS8" s="393">
        <v>0</v>
      </c>
      <c r="AT8" s="381"/>
      <c r="AU8" s="388">
        <v>1307.3103699999999</v>
      </c>
      <c r="AV8" s="378">
        <v>700.24259306514705</v>
      </c>
      <c r="AW8" s="399">
        <v>573</v>
      </c>
      <c r="AX8" s="390">
        <v>1.2220638622428399</v>
      </c>
      <c r="AY8" s="398">
        <v>23.602953007197101</v>
      </c>
      <c r="AZ8" s="380">
        <v>1.4999999999999999E-2</v>
      </c>
      <c r="BA8" s="380">
        <v>1.4999999999999999E-2</v>
      </c>
      <c r="BB8" s="393">
        <v>0</v>
      </c>
      <c r="BC8" s="393">
        <v>0</v>
      </c>
      <c r="BD8" s="379"/>
      <c r="BE8" s="388">
        <v>139.80000000000001</v>
      </c>
      <c r="BF8" s="378">
        <v>74.881923036002206</v>
      </c>
      <c r="BG8" s="400">
        <v>65</v>
      </c>
      <c r="BH8" s="401">
        <v>1.1520295851692599</v>
      </c>
      <c r="BI8" s="402">
        <v>-42.226575271667102</v>
      </c>
      <c r="BJ8" s="380">
        <v>1.6879999999999999E-2</v>
      </c>
      <c r="BK8" s="380">
        <v>1.6879999999999999E-2</v>
      </c>
      <c r="BL8" s="393">
        <v>0</v>
      </c>
      <c r="BM8" s="393">
        <v>43</v>
      </c>
      <c r="BN8" s="379"/>
      <c r="BO8" s="387">
        <v>164</v>
      </c>
      <c r="BP8" s="388">
        <v>87.844316007899494</v>
      </c>
      <c r="BQ8" s="400">
        <v>78</v>
      </c>
      <c r="BR8" s="401">
        <v>1.1262091795884599</v>
      </c>
      <c r="BS8" s="402">
        <v>-10.7455122608004</v>
      </c>
      <c r="BT8" s="380">
        <v>4.875E-3</v>
      </c>
      <c r="BU8" s="392">
        <v>4.875E-3</v>
      </c>
      <c r="BV8" s="387">
        <v>0</v>
      </c>
      <c r="BW8" s="387">
        <v>11</v>
      </c>
      <c r="BX8" s="381"/>
      <c r="BY8" s="386">
        <v>0.99962406015037597</v>
      </c>
      <c r="BZ8" s="386">
        <v>1</v>
      </c>
      <c r="CA8" s="403">
        <v>0.99984962406014999</v>
      </c>
      <c r="CB8" s="385">
        <v>0.9</v>
      </c>
      <c r="CC8" s="392">
        <v>2.5000000000000001E-3</v>
      </c>
      <c r="CD8" s="199">
        <f t="shared" si="0"/>
        <v>1142.5668109360026</v>
      </c>
      <c r="CE8" s="113"/>
    </row>
    <row r="9" spans="1:83" s="85" customFormat="1" ht="21.4" customHeight="1" x14ac:dyDescent="0.2">
      <c r="A9" s="377" t="s">
        <v>376</v>
      </c>
      <c r="B9" s="377" t="s">
        <v>0</v>
      </c>
      <c r="C9" s="377" t="s">
        <v>37</v>
      </c>
      <c r="D9" s="378">
        <v>8.9870805217777807</v>
      </c>
      <c r="E9" s="379"/>
      <c r="F9" s="380">
        <v>5.9874999999999998E-2</v>
      </c>
      <c r="G9" s="380">
        <v>5.9874999999999998E-2</v>
      </c>
      <c r="H9" s="381"/>
      <c r="I9" s="382">
        <v>6</v>
      </c>
      <c r="J9" s="382">
        <v>6</v>
      </c>
      <c r="K9" s="379"/>
      <c r="L9" s="383">
        <v>0.50880074953154297</v>
      </c>
      <c r="M9" s="386">
        <v>0.66600000000000004</v>
      </c>
      <c r="N9" s="385">
        <v>0.7</v>
      </c>
      <c r="O9" s="386"/>
      <c r="P9" s="379"/>
      <c r="Q9" s="387">
        <v>384</v>
      </c>
      <c r="R9" s="388">
        <v>42.728002611023598</v>
      </c>
      <c r="S9" s="389">
        <v>36</v>
      </c>
      <c r="T9" s="401">
        <v>1.1868889614173199</v>
      </c>
      <c r="U9" s="402">
        <v>-4.2418785408000304</v>
      </c>
      <c r="V9" s="392">
        <v>9.4999999999999998E-3</v>
      </c>
      <c r="W9" s="392">
        <v>9.4999999999999998E-3</v>
      </c>
      <c r="X9" s="393">
        <v>0</v>
      </c>
      <c r="Y9" s="393">
        <v>5</v>
      </c>
      <c r="Z9" s="379"/>
      <c r="AA9" s="394">
        <v>1583</v>
      </c>
      <c r="AB9" s="378">
        <v>176.14173993033901</v>
      </c>
      <c r="AC9" s="389">
        <v>200</v>
      </c>
      <c r="AD9" s="386">
        <v>0.88070869965169496</v>
      </c>
      <c r="AE9" s="394">
        <v>-573.89932522666697</v>
      </c>
      <c r="AF9" s="380"/>
      <c r="AG9" s="380"/>
      <c r="AH9" s="396">
        <v>215</v>
      </c>
      <c r="AI9" s="393">
        <v>574</v>
      </c>
      <c r="AJ9" s="379"/>
      <c r="AK9" s="388">
        <v>8087.1306000000004</v>
      </c>
      <c r="AL9" s="388">
        <v>899.86181612627297</v>
      </c>
      <c r="AM9" s="397">
        <v>694.2</v>
      </c>
      <c r="AN9" s="390">
        <v>1.2962572977906499</v>
      </c>
      <c r="AO9" s="398">
        <v>600.53304213823901</v>
      </c>
      <c r="AP9" s="392">
        <v>0.01</v>
      </c>
      <c r="AQ9" s="392">
        <v>0.01</v>
      </c>
      <c r="AR9" s="393">
        <v>0</v>
      </c>
      <c r="AS9" s="393">
        <v>0</v>
      </c>
      <c r="AT9" s="381"/>
      <c r="AU9" s="388">
        <v>6112.5983699999997</v>
      </c>
      <c r="AV9" s="378">
        <v>680.15395602473598</v>
      </c>
      <c r="AW9" s="399">
        <v>573</v>
      </c>
      <c r="AX9" s="401">
        <v>1.1870051588564301</v>
      </c>
      <c r="AY9" s="405">
        <v>-66.918196774401594</v>
      </c>
      <c r="AZ9" s="380">
        <v>1.4250000000000001E-2</v>
      </c>
      <c r="BA9" s="380">
        <v>1.4250000000000001E-2</v>
      </c>
      <c r="BB9" s="393">
        <v>0</v>
      </c>
      <c r="BC9" s="393">
        <v>67</v>
      </c>
      <c r="BD9" s="379"/>
      <c r="BE9" s="388">
        <v>686.5</v>
      </c>
      <c r="BF9" s="378">
        <v>76.387431751217903</v>
      </c>
      <c r="BG9" s="400">
        <v>65</v>
      </c>
      <c r="BH9" s="401">
        <v>1.1751912577110399</v>
      </c>
      <c r="BI9" s="402">
        <v>-189.740350873333</v>
      </c>
      <c r="BJ9" s="380">
        <v>1.7999999999999999E-2</v>
      </c>
      <c r="BK9" s="380">
        <v>1.7999999999999999E-2</v>
      </c>
      <c r="BL9" s="393">
        <v>0</v>
      </c>
      <c r="BM9" s="393">
        <v>190</v>
      </c>
      <c r="BN9" s="379"/>
      <c r="BO9" s="387">
        <v>806</v>
      </c>
      <c r="BP9" s="388">
        <v>89.684297147096302</v>
      </c>
      <c r="BQ9" s="400">
        <v>78</v>
      </c>
      <c r="BR9" s="401">
        <v>1.1497986813730301</v>
      </c>
      <c r="BS9" s="402">
        <v>-35.190736838400099</v>
      </c>
      <c r="BT9" s="380">
        <v>5.6249999999999998E-3</v>
      </c>
      <c r="BU9" s="392">
        <v>5.6249999999999998E-3</v>
      </c>
      <c r="BV9" s="387">
        <v>0</v>
      </c>
      <c r="BW9" s="387">
        <v>36</v>
      </c>
      <c r="BX9" s="381"/>
      <c r="BY9" s="386">
        <v>0.99605217988328199</v>
      </c>
      <c r="BZ9" s="386">
        <v>1</v>
      </c>
      <c r="CA9" s="403">
        <v>0.99842087195331297</v>
      </c>
      <c r="CB9" s="385">
        <v>0.9</v>
      </c>
      <c r="CC9" s="392">
        <v>2.5000000000000001E-3</v>
      </c>
      <c r="CD9" s="199">
        <f t="shared" si="0"/>
        <v>6238.831298218136</v>
      </c>
      <c r="CE9" s="113"/>
    </row>
    <row r="10" spans="1:83" s="85" customFormat="1" ht="21.4" customHeight="1" x14ac:dyDescent="0.2">
      <c r="A10" s="377" t="s">
        <v>376</v>
      </c>
      <c r="B10" s="377" t="s">
        <v>0</v>
      </c>
      <c r="C10" s="377" t="s">
        <v>39</v>
      </c>
      <c r="D10" s="378">
        <v>9.0833675411111106</v>
      </c>
      <c r="E10" s="379"/>
      <c r="F10" s="380">
        <v>5.7000000000000002E-2</v>
      </c>
      <c r="G10" s="380">
        <v>5.7000000000000002E-2</v>
      </c>
      <c r="H10" s="381"/>
      <c r="I10" s="382">
        <v>6</v>
      </c>
      <c r="J10" s="382">
        <v>6</v>
      </c>
      <c r="K10" s="379"/>
      <c r="L10" s="383">
        <v>0.47</v>
      </c>
      <c r="M10" s="384">
        <v>0.55000000000000004</v>
      </c>
      <c r="N10" s="385">
        <v>0.7</v>
      </c>
      <c r="O10" s="386"/>
      <c r="P10" s="379"/>
      <c r="Q10" s="387">
        <v>444</v>
      </c>
      <c r="R10" s="388">
        <v>48.880549861102303</v>
      </c>
      <c r="S10" s="389">
        <v>36</v>
      </c>
      <c r="T10" s="390">
        <v>1.35779305169729</v>
      </c>
      <c r="U10" s="391">
        <v>51.598522224000099</v>
      </c>
      <c r="V10" s="392">
        <v>0.01</v>
      </c>
      <c r="W10" s="392">
        <v>0.01</v>
      </c>
      <c r="X10" s="393">
        <v>0</v>
      </c>
      <c r="Y10" s="393">
        <v>0</v>
      </c>
      <c r="Z10" s="379"/>
      <c r="AA10" s="394">
        <v>1400</v>
      </c>
      <c r="AB10" s="378">
        <v>154.127859922395</v>
      </c>
      <c r="AC10" s="389">
        <v>200</v>
      </c>
      <c r="AD10" s="384">
        <v>0.77063929961197497</v>
      </c>
      <c r="AE10" s="395">
        <v>-780.00820986666599</v>
      </c>
      <c r="AF10" s="380"/>
      <c r="AG10" s="380"/>
      <c r="AH10" s="396">
        <v>417</v>
      </c>
      <c r="AI10" s="393">
        <v>781</v>
      </c>
      <c r="AJ10" s="379"/>
      <c r="AK10" s="388">
        <v>9615.3042999999998</v>
      </c>
      <c r="AL10" s="388">
        <v>1058.56162447257</v>
      </c>
      <c r="AM10" s="397">
        <v>633.5</v>
      </c>
      <c r="AN10" s="390">
        <v>1.67097336144052</v>
      </c>
      <c r="AO10" s="398">
        <v>2710.1282952473398</v>
      </c>
      <c r="AP10" s="392">
        <v>0.01</v>
      </c>
      <c r="AQ10" s="392">
        <v>0.01</v>
      </c>
      <c r="AR10" s="393">
        <v>0</v>
      </c>
      <c r="AS10" s="393">
        <v>0</v>
      </c>
      <c r="AT10" s="381"/>
      <c r="AU10" s="388">
        <v>6400.8930799999998</v>
      </c>
      <c r="AV10" s="378">
        <v>704.68282286604699</v>
      </c>
      <c r="AW10" s="399">
        <v>573</v>
      </c>
      <c r="AX10" s="390">
        <v>1.2298129543910099</v>
      </c>
      <c r="AY10" s="398">
        <v>155.16955873200101</v>
      </c>
      <c r="AZ10" s="380">
        <v>1.4999999999999999E-2</v>
      </c>
      <c r="BA10" s="380">
        <v>1.4999999999999999E-2</v>
      </c>
      <c r="BB10" s="393">
        <v>0</v>
      </c>
      <c r="BC10" s="393">
        <v>0</v>
      </c>
      <c r="BD10" s="379"/>
      <c r="BE10" s="388">
        <v>623.1</v>
      </c>
      <c r="BF10" s="378">
        <v>68.597906798317197</v>
      </c>
      <c r="BG10" s="400">
        <v>65</v>
      </c>
      <c r="BH10" s="401">
        <v>1.0553524122818001</v>
      </c>
      <c r="BI10" s="402">
        <v>-262.52833525833302</v>
      </c>
      <c r="BJ10" s="380">
        <v>1.2E-2</v>
      </c>
      <c r="BK10" s="380">
        <v>1.2E-2</v>
      </c>
      <c r="BL10" s="393">
        <v>0</v>
      </c>
      <c r="BM10" s="393">
        <v>263</v>
      </c>
      <c r="BN10" s="379"/>
      <c r="BO10" s="387">
        <v>890</v>
      </c>
      <c r="BP10" s="388">
        <v>97.981282379236603</v>
      </c>
      <c r="BQ10" s="400">
        <v>78</v>
      </c>
      <c r="BR10" s="390">
        <v>1.25617028691329</v>
      </c>
      <c r="BS10" s="391">
        <v>39.796798152000299</v>
      </c>
      <c r="BT10" s="380">
        <v>7.4999999999999997E-3</v>
      </c>
      <c r="BU10" s="392">
        <v>7.4999999999999997E-3</v>
      </c>
      <c r="BV10" s="387">
        <v>0</v>
      </c>
      <c r="BW10" s="387">
        <v>0</v>
      </c>
      <c r="BX10" s="381"/>
      <c r="BY10" s="386">
        <v>0.99658167036215795</v>
      </c>
      <c r="BZ10" s="386">
        <v>1</v>
      </c>
      <c r="CA10" s="403">
        <v>0.99863266814486296</v>
      </c>
      <c r="CB10" s="385">
        <v>0.9</v>
      </c>
      <c r="CC10" s="392">
        <v>2.5000000000000001E-3</v>
      </c>
      <c r="CD10" s="199">
        <f t="shared" si="0"/>
        <v>5754.3133372938883</v>
      </c>
      <c r="CE10" s="113"/>
    </row>
    <row r="11" spans="1:83" s="85" customFormat="1" ht="21.4" customHeight="1" x14ac:dyDescent="0.2">
      <c r="A11" s="377" t="s">
        <v>376</v>
      </c>
      <c r="B11" s="377" t="s">
        <v>0</v>
      </c>
      <c r="C11" s="377" t="s">
        <v>41</v>
      </c>
      <c r="D11" s="378">
        <v>1.9591787439999999</v>
      </c>
      <c r="E11" s="379"/>
      <c r="F11" s="380">
        <v>6.5750000000000003E-2</v>
      </c>
      <c r="G11" s="380">
        <v>6.5750000000000003E-2</v>
      </c>
      <c r="H11" s="381"/>
      <c r="I11" s="382">
        <v>7</v>
      </c>
      <c r="J11" s="382">
        <v>7</v>
      </c>
      <c r="K11" s="379"/>
      <c r="L11" s="383">
        <v>0.47</v>
      </c>
      <c r="M11" s="386">
        <v>0.62</v>
      </c>
      <c r="N11" s="385">
        <v>0.7</v>
      </c>
      <c r="O11" s="386"/>
      <c r="P11" s="379"/>
      <c r="Q11" s="387">
        <v>111</v>
      </c>
      <c r="R11" s="388">
        <v>56.656392552204998</v>
      </c>
      <c r="S11" s="389">
        <v>36</v>
      </c>
      <c r="T11" s="390">
        <v>1.5737886820056901</v>
      </c>
      <c r="U11" s="391">
        <v>26.363478259200001</v>
      </c>
      <c r="V11" s="392">
        <v>0.01</v>
      </c>
      <c r="W11" s="392">
        <v>0.01</v>
      </c>
      <c r="X11" s="393">
        <v>0</v>
      </c>
      <c r="Y11" s="393">
        <v>0</v>
      </c>
      <c r="Z11" s="379"/>
      <c r="AA11" s="394">
        <v>393</v>
      </c>
      <c r="AB11" s="378">
        <v>200.594254711861</v>
      </c>
      <c r="AC11" s="389">
        <v>200</v>
      </c>
      <c r="AD11" s="401">
        <v>1.0029712735593099</v>
      </c>
      <c r="AE11" s="402">
        <v>-77.202898559999994</v>
      </c>
      <c r="AF11" s="380">
        <v>5.0000000000000001E-4</v>
      </c>
      <c r="AG11" s="380">
        <v>5.0000000000000001E-4</v>
      </c>
      <c r="AH11" s="396">
        <v>0</v>
      </c>
      <c r="AI11" s="393">
        <v>78</v>
      </c>
      <c r="AJ11" s="379"/>
      <c r="AK11" s="388">
        <v>1604.64463</v>
      </c>
      <c r="AL11" s="388">
        <v>819.03942400061101</v>
      </c>
      <c r="AM11" s="397">
        <v>618</v>
      </c>
      <c r="AN11" s="390">
        <v>1.3253065113278499</v>
      </c>
      <c r="AO11" s="398">
        <v>151.7176734496</v>
      </c>
      <c r="AP11" s="392">
        <v>0.01</v>
      </c>
      <c r="AQ11" s="392">
        <v>0.01</v>
      </c>
      <c r="AR11" s="393">
        <v>0</v>
      </c>
      <c r="AS11" s="393">
        <v>0</v>
      </c>
      <c r="AT11" s="381"/>
      <c r="AU11" s="388">
        <v>1570.49497</v>
      </c>
      <c r="AV11" s="378">
        <v>801.60882451877001</v>
      </c>
      <c r="AW11" s="399">
        <v>573</v>
      </c>
      <c r="AX11" s="390">
        <v>1.3989682801374701</v>
      </c>
      <c r="AY11" s="398">
        <v>223.36366562559999</v>
      </c>
      <c r="AZ11" s="380">
        <v>1.4999999999999999E-2</v>
      </c>
      <c r="BA11" s="380">
        <v>1.4999999999999999E-2</v>
      </c>
      <c r="BB11" s="393">
        <v>0</v>
      </c>
      <c r="BC11" s="393">
        <v>0</v>
      </c>
      <c r="BD11" s="379"/>
      <c r="BE11" s="388">
        <v>157.80000000000001</v>
      </c>
      <c r="BF11" s="378">
        <v>80.543952655296906</v>
      </c>
      <c r="BG11" s="400">
        <v>65</v>
      </c>
      <c r="BH11" s="401">
        <v>1.2391377331584099</v>
      </c>
      <c r="BI11" s="402">
        <v>-33.21992754</v>
      </c>
      <c r="BJ11" s="380">
        <v>2.0250000000000001E-2</v>
      </c>
      <c r="BK11" s="380">
        <v>2.0250000000000001E-2</v>
      </c>
      <c r="BL11" s="393">
        <v>0</v>
      </c>
      <c r="BM11" s="393">
        <v>34</v>
      </c>
      <c r="BN11" s="379"/>
      <c r="BO11" s="387">
        <v>240</v>
      </c>
      <c r="BP11" s="388">
        <v>122.500308220984</v>
      </c>
      <c r="BQ11" s="400">
        <v>78</v>
      </c>
      <c r="BR11" s="390">
        <v>1.5705167720638999</v>
      </c>
      <c r="BS11" s="391">
        <v>56.620869561600003</v>
      </c>
      <c r="BT11" s="380">
        <v>7.4999999999999997E-3</v>
      </c>
      <c r="BU11" s="392">
        <v>7.4999999999999997E-3</v>
      </c>
      <c r="BV11" s="387">
        <v>0</v>
      </c>
      <c r="BW11" s="387">
        <v>0</v>
      </c>
      <c r="BX11" s="381"/>
      <c r="BY11" s="386">
        <v>0.99695307739183403</v>
      </c>
      <c r="BZ11" s="386">
        <v>1</v>
      </c>
      <c r="CA11" s="403">
        <v>0.99878123095673399</v>
      </c>
      <c r="CB11" s="385">
        <v>0.9</v>
      </c>
      <c r="CC11" s="392">
        <v>2.5000000000000001E-3</v>
      </c>
      <c r="CD11" s="199">
        <f t="shared" si="0"/>
        <v>1210.7724637920001</v>
      </c>
      <c r="CE11" s="113"/>
    </row>
    <row r="12" spans="1:83" s="85" customFormat="1" ht="21.4" customHeight="1" x14ac:dyDescent="0.2">
      <c r="A12" s="377" t="s">
        <v>376</v>
      </c>
      <c r="B12" s="377" t="s">
        <v>42</v>
      </c>
      <c r="C12" s="377" t="s">
        <v>43</v>
      </c>
      <c r="D12" s="378">
        <v>3.8366682700000001</v>
      </c>
      <c r="E12" s="379"/>
      <c r="F12" s="380">
        <v>2.1499999999999998E-2</v>
      </c>
      <c r="G12" s="380">
        <v>2.1499999999999998E-2</v>
      </c>
      <c r="H12" s="381"/>
      <c r="I12" s="382">
        <v>5</v>
      </c>
      <c r="J12" s="382">
        <v>5</v>
      </c>
      <c r="K12" s="379"/>
      <c r="L12" s="383">
        <v>0.53</v>
      </c>
      <c r="M12" s="384">
        <v>0.49199999999999999</v>
      </c>
      <c r="N12" s="385">
        <v>0.7</v>
      </c>
      <c r="O12" s="386"/>
      <c r="P12" s="379"/>
      <c r="Q12" s="387">
        <v>141</v>
      </c>
      <c r="R12" s="388">
        <v>36.750636249299703</v>
      </c>
      <c r="S12" s="389">
        <v>36</v>
      </c>
      <c r="T12" s="401">
        <v>1.0208510069249901</v>
      </c>
      <c r="U12" s="402">
        <v>-24.744069264</v>
      </c>
      <c r="V12" s="392">
        <v>1E-3</v>
      </c>
      <c r="W12" s="392">
        <v>1E-3</v>
      </c>
      <c r="X12" s="393">
        <v>0</v>
      </c>
      <c r="Y12" s="393">
        <v>25</v>
      </c>
      <c r="Z12" s="379"/>
      <c r="AA12" s="394">
        <v>492</v>
      </c>
      <c r="AB12" s="378">
        <v>128.23626265713099</v>
      </c>
      <c r="AC12" s="389">
        <v>200</v>
      </c>
      <c r="AD12" s="384">
        <v>0.64118131328565497</v>
      </c>
      <c r="AE12" s="395">
        <v>-428.80038480000002</v>
      </c>
      <c r="AF12" s="380"/>
      <c r="AG12" s="380"/>
      <c r="AH12" s="396">
        <v>276</v>
      </c>
      <c r="AI12" s="393">
        <v>429</v>
      </c>
      <c r="AJ12" s="379"/>
      <c r="AK12" s="388">
        <v>2397.26539</v>
      </c>
      <c r="AL12" s="388">
        <v>624.829988233515</v>
      </c>
      <c r="AM12" s="397">
        <v>692.7</v>
      </c>
      <c r="AN12" s="386">
        <v>0.90202105995887805</v>
      </c>
      <c r="AO12" s="388">
        <v>-791.92674275479999</v>
      </c>
      <c r="AP12" s="392"/>
      <c r="AQ12" s="392"/>
      <c r="AR12" s="393">
        <v>261</v>
      </c>
      <c r="AS12" s="393">
        <v>792</v>
      </c>
      <c r="AT12" s="381"/>
      <c r="AU12" s="388">
        <v>2324.9055800000001</v>
      </c>
      <c r="AV12" s="378">
        <v>605.96992400388103</v>
      </c>
      <c r="AW12" s="399">
        <v>573</v>
      </c>
      <c r="AX12" s="401">
        <v>1.05753913438723</v>
      </c>
      <c r="AY12" s="405">
        <v>-313.187522452</v>
      </c>
      <c r="AZ12" s="380">
        <v>4.4999999999999997E-3</v>
      </c>
      <c r="BA12" s="380">
        <v>4.4999999999999997E-3</v>
      </c>
      <c r="BB12" s="393">
        <v>0</v>
      </c>
      <c r="BC12" s="393">
        <v>314</v>
      </c>
      <c r="BD12" s="379"/>
      <c r="BE12" s="388">
        <v>243.9</v>
      </c>
      <c r="BF12" s="378">
        <v>63.570781426980098</v>
      </c>
      <c r="BG12" s="400">
        <v>65</v>
      </c>
      <c r="BH12" s="401">
        <v>0.97801202195353998</v>
      </c>
      <c r="BI12" s="402">
        <v>-130.17515632499999</v>
      </c>
      <c r="BJ12" s="380">
        <v>6.0000000000000001E-3</v>
      </c>
      <c r="BK12" s="380">
        <v>6.0000000000000001E-3</v>
      </c>
      <c r="BL12" s="393">
        <v>0</v>
      </c>
      <c r="BM12" s="393">
        <v>131</v>
      </c>
      <c r="BN12" s="379"/>
      <c r="BO12" s="387">
        <v>409</v>
      </c>
      <c r="BP12" s="388">
        <v>106.602909403997</v>
      </c>
      <c r="BQ12" s="400">
        <v>78</v>
      </c>
      <c r="BR12" s="390">
        <v>1.3667039667179099</v>
      </c>
      <c r="BS12" s="391">
        <v>49.887849928000001</v>
      </c>
      <c r="BT12" s="380">
        <v>7.4999999999999997E-3</v>
      </c>
      <c r="BU12" s="392">
        <v>7.4999999999999997E-3</v>
      </c>
      <c r="BV12" s="387">
        <v>0</v>
      </c>
      <c r="BW12" s="387">
        <v>0</v>
      </c>
      <c r="BX12" s="381"/>
      <c r="BY12" s="386">
        <v>0.99634257848217</v>
      </c>
      <c r="BZ12" s="386">
        <v>1</v>
      </c>
      <c r="CA12" s="403">
        <v>0.99853703139286798</v>
      </c>
      <c r="CB12" s="385">
        <v>0.9</v>
      </c>
      <c r="CC12" s="392">
        <v>2.5000000000000001E-3</v>
      </c>
      <c r="CD12" s="199">
        <f t="shared" si="0"/>
        <v>2657.6601106290004</v>
      </c>
      <c r="CE12" s="113"/>
    </row>
    <row r="13" spans="1:83" s="85" customFormat="1" ht="21.4" customHeight="1" x14ac:dyDescent="0.2">
      <c r="A13" s="377" t="s">
        <v>376</v>
      </c>
      <c r="B13" s="377" t="s">
        <v>42</v>
      </c>
      <c r="C13" s="377" t="s">
        <v>44</v>
      </c>
      <c r="D13" s="378">
        <v>5.9289893302222199</v>
      </c>
      <c r="E13" s="379"/>
      <c r="F13" s="380">
        <v>4.5999999999999999E-2</v>
      </c>
      <c r="G13" s="380">
        <v>4.5999999999999999E-2</v>
      </c>
      <c r="H13" s="381"/>
      <c r="I13" s="382">
        <v>6</v>
      </c>
      <c r="J13" s="382">
        <v>6</v>
      </c>
      <c r="K13" s="379"/>
      <c r="L13" s="383">
        <v>0.56805877483443701</v>
      </c>
      <c r="M13" s="401">
        <v>0.749</v>
      </c>
      <c r="N13" s="385">
        <v>0.7</v>
      </c>
      <c r="O13" s="386">
        <v>7.0000000000000001E-3</v>
      </c>
      <c r="P13" s="379"/>
      <c r="Q13" s="387">
        <v>242</v>
      </c>
      <c r="R13" s="388">
        <v>40.816399983457202</v>
      </c>
      <c r="S13" s="389">
        <v>36</v>
      </c>
      <c r="T13" s="401">
        <v>1.1337888884293701</v>
      </c>
      <c r="U13" s="402">
        <v>-14.132339065599901</v>
      </c>
      <c r="V13" s="392">
        <v>6.4999999999999997E-3</v>
      </c>
      <c r="W13" s="392">
        <v>6.4999999999999997E-3</v>
      </c>
      <c r="X13" s="393">
        <v>0</v>
      </c>
      <c r="Y13" s="393">
        <v>15</v>
      </c>
      <c r="Z13" s="379"/>
      <c r="AA13" s="394">
        <v>529</v>
      </c>
      <c r="AB13" s="378">
        <v>89.222626410119204</v>
      </c>
      <c r="AC13" s="389">
        <v>200</v>
      </c>
      <c r="AD13" s="384">
        <v>0.446113132050596</v>
      </c>
      <c r="AE13" s="395">
        <v>-893.95743925333295</v>
      </c>
      <c r="AF13" s="380"/>
      <c r="AG13" s="380"/>
      <c r="AH13" s="396">
        <v>657</v>
      </c>
      <c r="AI13" s="393">
        <v>894</v>
      </c>
      <c r="AJ13" s="379"/>
      <c r="AK13" s="388">
        <v>3249.1925700000002</v>
      </c>
      <c r="AL13" s="388">
        <v>548.017948596682</v>
      </c>
      <c r="AM13" s="397">
        <v>648.5</v>
      </c>
      <c r="AN13" s="386">
        <v>0.84505466244669603</v>
      </c>
      <c r="AO13" s="388">
        <v>-1364.7469267789299</v>
      </c>
      <c r="AP13" s="392"/>
      <c r="AQ13" s="392"/>
      <c r="AR13" s="393">
        <v>596</v>
      </c>
      <c r="AS13" s="393">
        <v>1365</v>
      </c>
      <c r="AT13" s="381"/>
      <c r="AU13" s="388">
        <v>3912.80672</v>
      </c>
      <c r="AV13" s="378">
        <v>659.94497579123595</v>
      </c>
      <c r="AW13" s="399">
        <v>573</v>
      </c>
      <c r="AX13" s="401">
        <v>1.15173643244544</v>
      </c>
      <c r="AY13" s="405">
        <v>-163.96634346079799</v>
      </c>
      <c r="AZ13" s="380">
        <v>1.125E-2</v>
      </c>
      <c r="BA13" s="380">
        <v>1.125E-2</v>
      </c>
      <c r="BB13" s="393">
        <v>0</v>
      </c>
      <c r="BC13" s="393">
        <v>164</v>
      </c>
      <c r="BD13" s="379"/>
      <c r="BE13" s="388">
        <v>403.1</v>
      </c>
      <c r="BF13" s="378">
        <v>67.987978650130501</v>
      </c>
      <c r="BG13" s="400">
        <v>65</v>
      </c>
      <c r="BH13" s="401">
        <v>1.0459689023097001</v>
      </c>
      <c r="BI13" s="402">
        <v>-174.97645969666601</v>
      </c>
      <c r="BJ13" s="380">
        <v>1.125E-2</v>
      </c>
      <c r="BK13" s="380">
        <v>1.125E-2</v>
      </c>
      <c r="BL13" s="393">
        <v>0</v>
      </c>
      <c r="BM13" s="393">
        <v>175</v>
      </c>
      <c r="BN13" s="379"/>
      <c r="BO13" s="387">
        <v>573</v>
      </c>
      <c r="BP13" s="388">
        <v>96.643790043474993</v>
      </c>
      <c r="BQ13" s="400">
        <v>78</v>
      </c>
      <c r="BR13" s="390">
        <v>1.23902294927532</v>
      </c>
      <c r="BS13" s="391">
        <v>18.046598691200298</v>
      </c>
      <c r="BT13" s="380">
        <v>7.4999999999999997E-3</v>
      </c>
      <c r="BU13" s="392">
        <v>7.4999999999999997E-3</v>
      </c>
      <c r="BV13" s="387">
        <v>0</v>
      </c>
      <c r="BW13" s="387">
        <v>0</v>
      </c>
      <c r="BX13" s="381"/>
      <c r="BY13" s="386">
        <v>0.99721388769824304</v>
      </c>
      <c r="BZ13" s="386">
        <v>1</v>
      </c>
      <c r="CA13" s="403">
        <v>0.99888555507929699</v>
      </c>
      <c r="CB13" s="385">
        <v>0.9</v>
      </c>
      <c r="CC13" s="392">
        <v>2.5000000000000001E-3</v>
      </c>
      <c r="CD13" s="199">
        <f t="shared" si="0"/>
        <v>3844.9495806491095</v>
      </c>
      <c r="CE13" s="113"/>
    </row>
    <row r="14" spans="1:83" s="85" customFormat="1" ht="21.4" customHeight="1" x14ac:dyDescent="0.2">
      <c r="A14" s="377" t="s">
        <v>376</v>
      </c>
      <c r="B14" s="377" t="s">
        <v>42</v>
      </c>
      <c r="C14" s="377" t="s">
        <v>45</v>
      </c>
      <c r="D14" s="378">
        <v>3.5450121087777799</v>
      </c>
      <c r="E14" s="379"/>
      <c r="F14" s="380">
        <v>3.4625000000000003E-2</v>
      </c>
      <c r="G14" s="380">
        <v>3.4625000000000003E-2</v>
      </c>
      <c r="H14" s="381"/>
      <c r="I14" s="382">
        <v>5</v>
      </c>
      <c r="J14" s="382">
        <v>5</v>
      </c>
      <c r="K14" s="379"/>
      <c r="L14" s="383">
        <v>0.59</v>
      </c>
      <c r="M14" s="384">
        <v>0.53800000000000003</v>
      </c>
      <c r="N14" s="385">
        <v>0.7</v>
      </c>
      <c r="O14" s="386"/>
      <c r="P14" s="379"/>
      <c r="Q14" s="387">
        <v>145</v>
      </c>
      <c r="R14" s="388">
        <v>40.9025401185419</v>
      </c>
      <c r="S14" s="389">
        <v>36</v>
      </c>
      <c r="T14" s="401">
        <v>1.1361816699595</v>
      </c>
      <c r="U14" s="402">
        <v>-8.1445230992000894</v>
      </c>
      <c r="V14" s="392">
        <v>7.0000000000000001E-3</v>
      </c>
      <c r="W14" s="392">
        <v>7.0000000000000001E-3</v>
      </c>
      <c r="X14" s="393">
        <v>0</v>
      </c>
      <c r="Y14" s="393">
        <v>9</v>
      </c>
      <c r="Z14" s="379"/>
      <c r="AA14" s="394">
        <v>292</v>
      </c>
      <c r="AB14" s="378">
        <v>82.369253204236202</v>
      </c>
      <c r="AC14" s="389">
        <v>200</v>
      </c>
      <c r="AD14" s="384">
        <v>0.41184626602118102</v>
      </c>
      <c r="AE14" s="395">
        <v>-558.80290610666702</v>
      </c>
      <c r="AF14" s="380"/>
      <c r="AG14" s="380"/>
      <c r="AH14" s="396">
        <v>418</v>
      </c>
      <c r="AI14" s="393">
        <v>559</v>
      </c>
      <c r="AJ14" s="379"/>
      <c r="AK14" s="388">
        <v>2084.3398900000002</v>
      </c>
      <c r="AL14" s="388">
        <v>587.96411014760201</v>
      </c>
      <c r="AM14" s="397">
        <v>700.2</v>
      </c>
      <c r="AN14" s="386">
        <v>0.83970881197886604</v>
      </c>
      <c r="AO14" s="388">
        <v>-894.32108427944195</v>
      </c>
      <c r="AP14" s="392"/>
      <c r="AQ14" s="392"/>
      <c r="AR14" s="393">
        <v>398</v>
      </c>
      <c r="AS14" s="393">
        <v>895</v>
      </c>
      <c r="AT14" s="381"/>
      <c r="AU14" s="388">
        <v>2715.3651799999998</v>
      </c>
      <c r="AV14" s="378">
        <v>765.96781525132303</v>
      </c>
      <c r="AW14" s="399">
        <v>573</v>
      </c>
      <c r="AX14" s="390">
        <v>1.33676756588364</v>
      </c>
      <c r="AY14" s="398">
        <v>277.81485400439902</v>
      </c>
      <c r="AZ14" s="380">
        <v>1.4999999999999999E-2</v>
      </c>
      <c r="BA14" s="380">
        <v>1.4999999999999999E-2</v>
      </c>
      <c r="BB14" s="393">
        <v>0</v>
      </c>
      <c r="BC14" s="393">
        <v>0</v>
      </c>
      <c r="BD14" s="379"/>
      <c r="BE14" s="388">
        <v>232.1</v>
      </c>
      <c r="BF14" s="378">
        <v>65.472272838024693</v>
      </c>
      <c r="BG14" s="400">
        <v>65</v>
      </c>
      <c r="BH14" s="401">
        <v>1.00726573596961</v>
      </c>
      <c r="BI14" s="402">
        <v>-113.538680605834</v>
      </c>
      <c r="BJ14" s="380">
        <v>8.2500000000000004E-3</v>
      </c>
      <c r="BK14" s="380">
        <v>8.2500000000000004E-3</v>
      </c>
      <c r="BL14" s="393">
        <v>0</v>
      </c>
      <c r="BM14" s="393">
        <v>114</v>
      </c>
      <c r="BN14" s="379"/>
      <c r="BO14" s="387">
        <v>290</v>
      </c>
      <c r="BP14" s="388">
        <v>81.8050802370838</v>
      </c>
      <c r="BQ14" s="400">
        <v>78</v>
      </c>
      <c r="BR14" s="401">
        <v>1.0487830799626101</v>
      </c>
      <c r="BS14" s="402">
        <v>-41.813133381600203</v>
      </c>
      <c r="BT14" s="380">
        <v>1.8749999999999999E-3</v>
      </c>
      <c r="BU14" s="392">
        <v>1.8749999999999999E-3</v>
      </c>
      <c r="BV14" s="387">
        <v>0</v>
      </c>
      <c r="BW14" s="387">
        <v>42</v>
      </c>
      <c r="BX14" s="381"/>
      <c r="BY14" s="386">
        <v>0.997010463378176</v>
      </c>
      <c r="BZ14" s="386">
        <v>1</v>
      </c>
      <c r="CA14" s="403">
        <v>0.99880418535127102</v>
      </c>
      <c r="CB14" s="385">
        <v>0.9</v>
      </c>
      <c r="CC14" s="392">
        <v>2.5000000000000001E-3</v>
      </c>
      <c r="CD14" s="199">
        <f t="shared" si="0"/>
        <v>2482.2174785662019</v>
      </c>
      <c r="CE14" s="113"/>
    </row>
    <row r="15" spans="1:83" s="85" customFormat="1" ht="21.4" customHeight="1" x14ac:dyDescent="0.2">
      <c r="A15" s="377" t="s">
        <v>376</v>
      </c>
      <c r="B15" s="377" t="s">
        <v>42</v>
      </c>
      <c r="C15" s="377" t="s">
        <v>47</v>
      </c>
      <c r="D15" s="378">
        <v>5.7009774518888898</v>
      </c>
      <c r="E15" s="379"/>
      <c r="F15" s="380">
        <v>4.1750000000000002E-2</v>
      </c>
      <c r="G15" s="380">
        <v>4.1750000000000002E-2</v>
      </c>
      <c r="H15" s="381"/>
      <c r="I15" s="382">
        <v>4</v>
      </c>
      <c r="J15" s="382">
        <v>4</v>
      </c>
      <c r="K15" s="379"/>
      <c r="L15" s="383">
        <v>0.50310344827586195</v>
      </c>
      <c r="M15" s="384">
        <v>0.377</v>
      </c>
      <c r="N15" s="385">
        <v>0.7</v>
      </c>
      <c r="O15" s="386"/>
      <c r="P15" s="379"/>
      <c r="Q15" s="387">
        <v>294</v>
      </c>
      <c r="R15" s="388">
        <v>51.570103983237097</v>
      </c>
      <c r="S15" s="389">
        <v>36</v>
      </c>
      <c r="T15" s="390">
        <v>1.43250288842325</v>
      </c>
      <c r="U15" s="391">
        <v>47.717774078399998</v>
      </c>
      <c r="V15" s="392">
        <v>0.01</v>
      </c>
      <c r="W15" s="392">
        <v>0.01</v>
      </c>
      <c r="X15" s="393">
        <v>0</v>
      </c>
      <c r="Y15" s="393">
        <v>0</v>
      </c>
      <c r="Z15" s="379"/>
      <c r="AA15" s="394">
        <v>627</v>
      </c>
      <c r="AB15" s="378">
        <v>109.981140127516</v>
      </c>
      <c r="AC15" s="389">
        <v>200</v>
      </c>
      <c r="AD15" s="384">
        <v>0.54990570063758004</v>
      </c>
      <c r="AE15" s="395">
        <v>-741.23458845333403</v>
      </c>
      <c r="AF15" s="380"/>
      <c r="AG15" s="380"/>
      <c r="AH15" s="396">
        <v>514</v>
      </c>
      <c r="AI15" s="393">
        <v>742</v>
      </c>
      <c r="AJ15" s="379"/>
      <c r="AK15" s="388">
        <v>2568.9545199999998</v>
      </c>
      <c r="AL15" s="388">
        <v>450.61650246464899</v>
      </c>
      <c r="AM15" s="397">
        <v>617.20000000000005</v>
      </c>
      <c r="AN15" s="384">
        <v>0.73009802732444795</v>
      </c>
      <c r="AO15" s="406">
        <v>-1653.4174199669901</v>
      </c>
      <c r="AP15" s="392"/>
      <c r="AQ15" s="392"/>
      <c r="AR15" s="393">
        <v>950</v>
      </c>
      <c r="AS15" s="393">
        <v>1654</v>
      </c>
      <c r="AT15" s="381"/>
      <c r="AU15" s="388">
        <v>3143.1180800000002</v>
      </c>
      <c r="AV15" s="378">
        <v>551.32968101085896</v>
      </c>
      <c r="AW15" s="399">
        <v>573</v>
      </c>
      <c r="AX15" s="386">
        <v>0.96218094417252897</v>
      </c>
      <c r="AY15" s="388">
        <v>-776.87401591880098</v>
      </c>
      <c r="AZ15" s="380"/>
      <c r="BA15" s="380"/>
      <c r="BB15" s="393">
        <v>124</v>
      </c>
      <c r="BC15" s="393">
        <v>777</v>
      </c>
      <c r="BD15" s="379"/>
      <c r="BE15" s="388">
        <v>474.9</v>
      </c>
      <c r="BF15" s="378">
        <v>83.301504699453403</v>
      </c>
      <c r="BG15" s="400">
        <v>65</v>
      </c>
      <c r="BH15" s="401">
        <v>1.2815616107608201</v>
      </c>
      <c r="BI15" s="402">
        <v>-80.945301559166694</v>
      </c>
      <c r="BJ15" s="380">
        <v>2.1749999999999999E-2</v>
      </c>
      <c r="BK15" s="380">
        <v>2.1749999999999999E-2</v>
      </c>
      <c r="BL15" s="393">
        <v>0</v>
      </c>
      <c r="BM15" s="393">
        <v>81</v>
      </c>
      <c r="BN15" s="379"/>
      <c r="BO15" s="387">
        <v>631</v>
      </c>
      <c r="BP15" s="388">
        <v>110.68277419531501</v>
      </c>
      <c r="BQ15" s="400">
        <v>78</v>
      </c>
      <c r="BR15" s="390">
        <v>1.4190099255809601</v>
      </c>
      <c r="BS15" s="391">
        <v>97.388510503199996</v>
      </c>
      <c r="BT15" s="380">
        <v>7.4999999999999997E-3</v>
      </c>
      <c r="BU15" s="392">
        <v>7.4999999999999997E-3</v>
      </c>
      <c r="BV15" s="387">
        <v>0</v>
      </c>
      <c r="BW15" s="387">
        <v>0</v>
      </c>
      <c r="BX15" s="381"/>
      <c r="BY15" s="386">
        <v>0.99872802960221996</v>
      </c>
      <c r="BZ15" s="386">
        <v>1</v>
      </c>
      <c r="CA15" s="403">
        <v>0.99949121184088796</v>
      </c>
      <c r="CB15" s="385">
        <v>0.9</v>
      </c>
      <c r="CC15" s="392">
        <v>2.5000000000000001E-3</v>
      </c>
      <c r="CD15" s="199">
        <f t="shared" si="0"/>
        <v>3518.6432833058229</v>
      </c>
      <c r="CE15" s="113"/>
    </row>
    <row r="16" spans="1:83" s="85" customFormat="1" ht="21.4" customHeight="1" x14ac:dyDescent="0.2">
      <c r="A16" s="377" t="s">
        <v>376</v>
      </c>
      <c r="B16" s="377" t="s">
        <v>42</v>
      </c>
      <c r="C16" s="377" t="s">
        <v>48</v>
      </c>
      <c r="D16" s="378">
        <v>4.6800009620000003</v>
      </c>
      <c r="E16" s="379"/>
      <c r="F16" s="380">
        <v>2.4250000000000001E-2</v>
      </c>
      <c r="G16" s="380">
        <v>2.4250000000000001E-2</v>
      </c>
      <c r="H16" s="381"/>
      <c r="I16" s="382">
        <v>5</v>
      </c>
      <c r="J16" s="382">
        <v>5</v>
      </c>
      <c r="K16" s="379"/>
      <c r="L16" s="404">
        <v>0.8</v>
      </c>
      <c r="M16" s="401">
        <v>0.76800000000000002</v>
      </c>
      <c r="N16" s="385">
        <v>0.7</v>
      </c>
      <c r="O16" s="386">
        <v>8.9999999999999993E-3</v>
      </c>
      <c r="P16" s="379"/>
      <c r="Q16" s="387">
        <v>160</v>
      </c>
      <c r="R16" s="388">
        <v>34.188027160495302</v>
      </c>
      <c r="S16" s="389">
        <v>36</v>
      </c>
      <c r="T16" s="386">
        <v>0.94966742112486902</v>
      </c>
      <c r="U16" s="394">
        <v>-42.176041558400001</v>
      </c>
      <c r="V16" s="392"/>
      <c r="W16" s="392"/>
      <c r="X16" s="393">
        <v>9</v>
      </c>
      <c r="Y16" s="393">
        <v>43</v>
      </c>
      <c r="Z16" s="379"/>
      <c r="AA16" s="394">
        <v>469</v>
      </c>
      <c r="AB16" s="378">
        <v>100.213654614202</v>
      </c>
      <c r="AC16" s="389">
        <v>200</v>
      </c>
      <c r="AD16" s="384">
        <v>0.50106827307100998</v>
      </c>
      <c r="AE16" s="395">
        <v>-654.20023088000005</v>
      </c>
      <c r="AF16" s="380"/>
      <c r="AG16" s="380"/>
      <c r="AH16" s="396">
        <v>468</v>
      </c>
      <c r="AI16" s="393">
        <v>655</v>
      </c>
      <c r="AJ16" s="379"/>
      <c r="AK16" s="388">
        <v>3506.7335400000002</v>
      </c>
      <c r="AL16" s="388">
        <v>749.30188443837301</v>
      </c>
      <c r="AM16" s="397">
        <v>687.6</v>
      </c>
      <c r="AN16" s="401">
        <v>1.0897351431622599</v>
      </c>
      <c r="AO16" s="405">
        <v>-354.82885376543902</v>
      </c>
      <c r="AP16" s="392">
        <v>4.4999999999999997E-3</v>
      </c>
      <c r="AQ16" s="392">
        <v>4.4999999999999997E-3</v>
      </c>
      <c r="AR16" s="393">
        <v>0</v>
      </c>
      <c r="AS16" s="393">
        <v>355</v>
      </c>
      <c r="AT16" s="381"/>
      <c r="AU16" s="388">
        <v>2693.2336300000002</v>
      </c>
      <c r="AV16" s="378">
        <v>575.47715307499504</v>
      </c>
      <c r="AW16" s="399">
        <v>573</v>
      </c>
      <c r="AX16" s="401">
        <v>1.00432312927573</v>
      </c>
      <c r="AY16" s="405">
        <v>-524.73503147120005</v>
      </c>
      <c r="AZ16" s="380">
        <v>7.5000000000000002E-4</v>
      </c>
      <c r="BA16" s="380">
        <v>7.5000000000000002E-4</v>
      </c>
      <c r="BB16" s="393">
        <v>0</v>
      </c>
      <c r="BC16" s="393">
        <v>525</v>
      </c>
      <c r="BD16" s="379"/>
      <c r="BE16" s="388">
        <v>171.7</v>
      </c>
      <c r="BF16" s="378">
        <v>36.688026646606502</v>
      </c>
      <c r="BG16" s="400">
        <v>65</v>
      </c>
      <c r="BH16" s="384">
        <v>0.564431179178561</v>
      </c>
      <c r="BI16" s="395">
        <v>-284.60009379500002</v>
      </c>
      <c r="BJ16" s="380"/>
      <c r="BK16" s="380"/>
      <c r="BL16" s="393">
        <v>103</v>
      </c>
      <c r="BM16" s="393">
        <v>285</v>
      </c>
      <c r="BN16" s="379"/>
      <c r="BO16" s="387">
        <v>555</v>
      </c>
      <c r="BP16" s="388">
        <v>118.58971921296801</v>
      </c>
      <c r="BQ16" s="400">
        <v>78</v>
      </c>
      <c r="BR16" s="390">
        <v>1.5203810155508699</v>
      </c>
      <c r="BS16" s="391">
        <v>116.95190995679999</v>
      </c>
      <c r="BT16" s="380">
        <v>7.4999999999999997E-3</v>
      </c>
      <c r="BU16" s="392">
        <v>7.4999999999999997E-3</v>
      </c>
      <c r="BV16" s="387">
        <v>0</v>
      </c>
      <c r="BW16" s="387">
        <v>0</v>
      </c>
      <c r="BX16" s="381"/>
      <c r="BY16" s="386">
        <v>0.99745417515274903</v>
      </c>
      <c r="BZ16" s="386">
        <v>1</v>
      </c>
      <c r="CA16" s="403">
        <v>0.99898167006109995</v>
      </c>
      <c r="CB16" s="385">
        <v>0.9</v>
      </c>
      <c r="CC16" s="392">
        <v>2.5000000000000001E-3</v>
      </c>
      <c r="CD16" s="199">
        <f t="shared" si="0"/>
        <v>3217.9686614712004</v>
      </c>
      <c r="CE16" s="113"/>
    </row>
    <row r="17" spans="1:83" s="85" customFormat="1" ht="21.4" customHeight="1" x14ac:dyDescent="0.2">
      <c r="A17" s="377" t="s">
        <v>376</v>
      </c>
      <c r="B17" s="377" t="s">
        <v>42</v>
      </c>
      <c r="C17" s="377" t="s">
        <v>49</v>
      </c>
      <c r="D17" s="378">
        <v>7.3932170127777797</v>
      </c>
      <c r="E17" s="379"/>
      <c r="F17" s="380">
        <v>1.6500000000000001E-2</v>
      </c>
      <c r="G17" s="380">
        <v>1.6500000000000001E-2</v>
      </c>
      <c r="H17" s="381"/>
      <c r="I17" s="382">
        <v>5</v>
      </c>
      <c r="J17" s="382">
        <v>5</v>
      </c>
      <c r="K17" s="379"/>
      <c r="L17" s="383">
        <v>0.41</v>
      </c>
      <c r="M17" s="386">
        <v>0.64300000000000002</v>
      </c>
      <c r="N17" s="385">
        <v>0.7</v>
      </c>
      <c r="O17" s="386"/>
      <c r="P17" s="379"/>
      <c r="Q17" s="387">
        <v>290</v>
      </c>
      <c r="R17" s="388">
        <v>39.225143736318003</v>
      </c>
      <c r="S17" s="389">
        <v>36</v>
      </c>
      <c r="T17" s="401">
        <v>1.08958732600883</v>
      </c>
      <c r="U17" s="402">
        <v>-29.386974952000099</v>
      </c>
      <c r="V17" s="392">
        <v>4.4999999999999997E-3</v>
      </c>
      <c r="W17" s="392">
        <v>4.4999999999999997E-3</v>
      </c>
      <c r="X17" s="393">
        <v>0</v>
      </c>
      <c r="Y17" s="393">
        <v>30</v>
      </c>
      <c r="Z17" s="379"/>
      <c r="AA17" s="394">
        <v>783</v>
      </c>
      <c r="AB17" s="378">
        <v>105.907888088059</v>
      </c>
      <c r="AC17" s="389">
        <v>200</v>
      </c>
      <c r="AD17" s="384">
        <v>0.529539440440295</v>
      </c>
      <c r="AE17" s="395">
        <v>-991.37208306666696</v>
      </c>
      <c r="AF17" s="380"/>
      <c r="AG17" s="380"/>
      <c r="AH17" s="396">
        <v>696</v>
      </c>
      <c r="AI17" s="393">
        <v>992</v>
      </c>
      <c r="AJ17" s="379"/>
      <c r="AK17" s="388">
        <v>4766.6593700000003</v>
      </c>
      <c r="AL17" s="388">
        <v>644.73413424247201</v>
      </c>
      <c r="AM17" s="397">
        <v>639.5</v>
      </c>
      <c r="AN17" s="401">
        <v>1.00818472907345</v>
      </c>
      <c r="AO17" s="405">
        <v>-906.89536560566705</v>
      </c>
      <c r="AP17" s="392">
        <v>5.0000000000000001E-4</v>
      </c>
      <c r="AQ17" s="392">
        <v>5.0000000000000001E-4</v>
      </c>
      <c r="AR17" s="393">
        <v>0</v>
      </c>
      <c r="AS17" s="393">
        <v>907</v>
      </c>
      <c r="AT17" s="381"/>
      <c r="AU17" s="388">
        <v>4332.9179400000003</v>
      </c>
      <c r="AV17" s="378">
        <v>586.06665170403801</v>
      </c>
      <c r="AW17" s="399">
        <v>573</v>
      </c>
      <c r="AX17" s="401">
        <v>1.0228039296754601</v>
      </c>
      <c r="AY17" s="405">
        <v>-750.65807798600099</v>
      </c>
      <c r="AZ17" s="380">
        <v>1.5E-3</v>
      </c>
      <c r="BA17" s="380">
        <v>1.5E-3</v>
      </c>
      <c r="BB17" s="393">
        <v>0</v>
      </c>
      <c r="BC17" s="393">
        <v>751</v>
      </c>
      <c r="BD17" s="379"/>
      <c r="BE17" s="388">
        <v>305.60000000000002</v>
      </c>
      <c r="BF17" s="378">
        <v>41.335185951099199</v>
      </c>
      <c r="BG17" s="400">
        <v>65</v>
      </c>
      <c r="BH17" s="384">
        <v>0.63592593770921901</v>
      </c>
      <c r="BI17" s="395">
        <v>-415.23865874583299</v>
      </c>
      <c r="BJ17" s="380"/>
      <c r="BK17" s="380"/>
      <c r="BL17" s="393">
        <v>127</v>
      </c>
      <c r="BM17" s="393">
        <v>416</v>
      </c>
      <c r="BN17" s="379"/>
      <c r="BO17" s="387">
        <v>811</v>
      </c>
      <c r="BP17" s="388">
        <v>109.69514334535801</v>
      </c>
      <c r="BQ17" s="400">
        <v>78</v>
      </c>
      <c r="BR17" s="390">
        <v>1.40634799160715</v>
      </c>
      <c r="BS17" s="391">
        <v>118.994887604</v>
      </c>
      <c r="BT17" s="380">
        <v>7.4999999999999997E-3</v>
      </c>
      <c r="BU17" s="392">
        <v>7.4999999999999997E-3</v>
      </c>
      <c r="BV17" s="387">
        <v>0</v>
      </c>
      <c r="BW17" s="387">
        <v>0</v>
      </c>
      <c r="BX17" s="381"/>
      <c r="BY17" s="386">
        <v>0.99541984732824396</v>
      </c>
      <c r="BZ17" s="386">
        <v>1</v>
      </c>
      <c r="CA17" s="403">
        <v>0.99816793893129796</v>
      </c>
      <c r="CB17" s="385">
        <v>0.9</v>
      </c>
      <c r="CC17" s="392">
        <v>2.5000000000000001E-3</v>
      </c>
      <c r="CD17" s="199">
        <f t="shared" si="0"/>
        <v>4727.9622796713902</v>
      </c>
      <c r="CE17" s="113"/>
    </row>
    <row r="18" spans="1:83" s="85" customFormat="1" ht="21.4" customHeight="1" x14ac:dyDescent="0.2">
      <c r="A18" s="377" t="s">
        <v>376</v>
      </c>
      <c r="B18" s="377" t="s">
        <v>42</v>
      </c>
      <c r="C18" s="377" t="s">
        <v>50</v>
      </c>
      <c r="D18" s="378">
        <v>3.86113067955556</v>
      </c>
      <c r="E18" s="379"/>
      <c r="F18" s="380">
        <v>4.4999999999999998E-2</v>
      </c>
      <c r="G18" s="380">
        <v>4.4999999999999998E-2</v>
      </c>
      <c r="H18" s="381"/>
      <c r="I18" s="382">
        <v>5</v>
      </c>
      <c r="J18" s="382">
        <v>5</v>
      </c>
      <c r="K18" s="379"/>
      <c r="L18" s="383">
        <v>0.5</v>
      </c>
      <c r="M18" s="384">
        <v>0.375</v>
      </c>
      <c r="N18" s="385">
        <v>0.7</v>
      </c>
      <c r="O18" s="386"/>
      <c r="P18" s="379"/>
      <c r="Q18" s="387">
        <v>205</v>
      </c>
      <c r="R18" s="388">
        <v>53.093256098650599</v>
      </c>
      <c r="S18" s="389">
        <v>36</v>
      </c>
      <c r="T18" s="390">
        <v>1.4748126694069601</v>
      </c>
      <c r="U18" s="391">
        <v>38.199154643199797</v>
      </c>
      <c r="V18" s="392">
        <v>0.01</v>
      </c>
      <c r="W18" s="392">
        <v>0.01</v>
      </c>
      <c r="X18" s="393">
        <v>0</v>
      </c>
      <c r="Y18" s="393">
        <v>0</v>
      </c>
      <c r="Z18" s="379"/>
      <c r="AA18" s="394">
        <v>435</v>
      </c>
      <c r="AB18" s="378">
        <v>112.661299526405</v>
      </c>
      <c r="AC18" s="389">
        <v>200</v>
      </c>
      <c r="AD18" s="384">
        <v>0.56330649763202501</v>
      </c>
      <c r="AE18" s="395">
        <v>-491.67136309333398</v>
      </c>
      <c r="AF18" s="380"/>
      <c r="AG18" s="380"/>
      <c r="AH18" s="396">
        <v>338</v>
      </c>
      <c r="AI18" s="393">
        <v>492</v>
      </c>
      <c r="AJ18" s="379"/>
      <c r="AK18" s="388">
        <v>5761.2517500000004</v>
      </c>
      <c r="AL18" s="388">
        <v>1492.11519322707</v>
      </c>
      <c r="AM18" s="397">
        <v>724.7</v>
      </c>
      <c r="AN18" s="390">
        <v>2.0589418976501599</v>
      </c>
      <c r="AO18" s="398">
        <v>2403.4580658312998</v>
      </c>
      <c r="AP18" s="392">
        <v>0.01</v>
      </c>
      <c r="AQ18" s="392">
        <v>0.01</v>
      </c>
      <c r="AR18" s="393">
        <v>0</v>
      </c>
      <c r="AS18" s="393">
        <v>0</v>
      </c>
      <c r="AT18" s="381"/>
      <c r="AU18" s="388">
        <v>2894.5454300000001</v>
      </c>
      <c r="AV18" s="378">
        <v>749.66264294716495</v>
      </c>
      <c r="AW18" s="399">
        <v>573</v>
      </c>
      <c r="AX18" s="390">
        <v>1.3083117677961</v>
      </c>
      <c r="AY18" s="398">
        <v>239.63197473759701</v>
      </c>
      <c r="AZ18" s="380">
        <v>1.4999999999999999E-2</v>
      </c>
      <c r="BA18" s="380">
        <v>1.4999999999999999E-2</v>
      </c>
      <c r="BB18" s="393">
        <v>0</v>
      </c>
      <c r="BC18" s="393">
        <v>0</v>
      </c>
      <c r="BD18" s="379"/>
      <c r="BE18" s="388">
        <v>172.9</v>
      </c>
      <c r="BF18" s="378">
        <v>44.779629168081399</v>
      </c>
      <c r="BG18" s="400">
        <v>65</v>
      </c>
      <c r="BH18" s="384">
        <v>0.68891737181663704</v>
      </c>
      <c r="BI18" s="395">
        <v>-203.56024125666701</v>
      </c>
      <c r="BJ18" s="380"/>
      <c r="BK18" s="380"/>
      <c r="BL18" s="393">
        <v>53</v>
      </c>
      <c r="BM18" s="393">
        <v>204</v>
      </c>
      <c r="BN18" s="379"/>
      <c r="BO18" s="387">
        <v>384</v>
      </c>
      <c r="BP18" s="388">
        <v>99.452733375033304</v>
      </c>
      <c r="BQ18" s="400">
        <v>78</v>
      </c>
      <c r="BR18" s="390">
        <v>1.27503504326966</v>
      </c>
      <c r="BS18" s="391">
        <v>22.5981683935996</v>
      </c>
      <c r="BT18" s="380">
        <v>7.4999999999999997E-3</v>
      </c>
      <c r="BU18" s="392">
        <v>7.4999999999999997E-3</v>
      </c>
      <c r="BV18" s="387">
        <v>0</v>
      </c>
      <c r="BW18" s="387">
        <v>0</v>
      </c>
      <c r="BX18" s="381"/>
      <c r="BY18" s="386">
        <v>0.99820908887396498</v>
      </c>
      <c r="BZ18" s="386">
        <v>1</v>
      </c>
      <c r="CA18" s="403">
        <v>0.99928363554958599</v>
      </c>
      <c r="CB18" s="385">
        <v>0.9</v>
      </c>
      <c r="CC18" s="392">
        <v>2.5000000000000001E-3</v>
      </c>
      <c r="CD18" s="199">
        <f t="shared" si="0"/>
        <v>2798.1614034739146</v>
      </c>
      <c r="CE18" s="113"/>
    </row>
    <row r="19" spans="1:83" s="85" customFormat="1" ht="21.4" customHeight="1" x14ac:dyDescent="0.2">
      <c r="A19" s="377" t="s">
        <v>376</v>
      </c>
      <c r="B19" s="377" t="s">
        <v>42</v>
      </c>
      <c r="C19" s="377" t="s">
        <v>51</v>
      </c>
      <c r="D19" s="378">
        <v>4.9847654396666696</v>
      </c>
      <c r="E19" s="379"/>
      <c r="F19" s="380">
        <v>0.01</v>
      </c>
      <c r="G19" s="380">
        <v>0.01</v>
      </c>
      <c r="H19" s="381"/>
      <c r="I19" s="382">
        <v>2</v>
      </c>
      <c r="J19" s="382">
        <v>2</v>
      </c>
      <c r="K19" s="379"/>
      <c r="L19" s="404">
        <v>0.71</v>
      </c>
      <c r="M19" s="384">
        <v>0.57299999999999995</v>
      </c>
      <c r="N19" s="385">
        <v>0.7</v>
      </c>
      <c r="O19" s="386"/>
      <c r="P19" s="379"/>
      <c r="Q19" s="387">
        <v>148</v>
      </c>
      <c r="R19" s="388">
        <v>29.690464233738702</v>
      </c>
      <c r="S19" s="389">
        <v>36</v>
      </c>
      <c r="T19" s="386">
        <v>0.82473511760385299</v>
      </c>
      <c r="U19" s="394">
        <v>-67.341866993600107</v>
      </c>
      <c r="V19" s="392"/>
      <c r="W19" s="392"/>
      <c r="X19" s="393">
        <v>32</v>
      </c>
      <c r="Y19" s="393">
        <v>68</v>
      </c>
      <c r="Z19" s="379"/>
      <c r="AA19" s="394">
        <v>420</v>
      </c>
      <c r="AB19" s="378">
        <v>84.256722825474696</v>
      </c>
      <c r="AC19" s="389">
        <v>200</v>
      </c>
      <c r="AD19" s="384">
        <v>0.42128361412737397</v>
      </c>
      <c r="AE19" s="395">
        <v>-776.34370552000098</v>
      </c>
      <c r="AF19" s="380"/>
      <c r="AG19" s="380"/>
      <c r="AH19" s="396">
        <v>577</v>
      </c>
      <c r="AI19" s="393">
        <v>777</v>
      </c>
      <c r="AJ19" s="379"/>
      <c r="AK19" s="388">
        <v>2423.6727900000001</v>
      </c>
      <c r="AL19" s="388">
        <v>486.21601544446401</v>
      </c>
      <c r="AM19" s="397">
        <v>808.4</v>
      </c>
      <c r="AN19" s="384">
        <v>0.60145474448845204</v>
      </c>
      <c r="AO19" s="406">
        <v>-2411.9484677118398</v>
      </c>
      <c r="AP19" s="392"/>
      <c r="AQ19" s="392"/>
      <c r="AR19" s="393">
        <v>1607</v>
      </c>
      <c r="AS19" s="393">
        <v>2412</v>
      </c>
      <c r="AT19" s="381"/>
      <c r="AU19" s="388">
        <v>2397.3465900000001</v>
      </c>
      <c r="AV19" s="378">
        <v>480.93468369101703</v>
      </c>
      <c r="AW19" s="399">
        <v>573</v>
      </c>
      <c r="AX19" s="386">
        <v>0.83932754570858004</v>
      </c>
      <c r="AY19" s="388">
        <v>-1030.1781263148</v>
      </c>
      <c r="AZ19" s="380"/>
      <c r="BA19" s="380"/>
      <c r="BB19" s="393">
        <v>459</v>
      </c>
      <c r="BC19" s="393">
        <v>1031</v>
      </c>
      <c r="BD19" s="379"/>
      <c r="BE19" s="388">
        <v>170.4</v>
      </c>
      <c r="BF19" s="378">
        <v>34.184156117763997</v>
      </c>
      <c r="BG19" s="400">
        <v>65</v>
      </c>
      <c r="BH19" s="384">
        <v>0.525910094119447</v>
      </c>
      <c r="BI19" s="395">
        <v>-315.61463036750001</v>
      </c>
      <c r="BJ19" s="380"/>
      <c r="BK19" s="380"/>
      <c r="BL19" s="393">
        <v>122</v>
      </c>
      <c r="BM19" s="393">
        <v>316</v>
      </c>
      <c r="BN19" s="379"/>
      <c r="BO19" s="387">
        <v>491</v>
      </c>
      <c r="BP19" s="388">
        <v>98.500121207876404</v>
      </c>
      <c r="BQ19" s="400">
        <v>78</v>
      </c>
      <c r="BR19" s="390">
        <v>1.26282206676765</v>
      </c>
      <c r="BS19" s="391">
        <v>24.425954847199801</v>
      </c>
      <c r="BT19" s="380">
        <v>7.4999999999999997E-3</v>
      </c>
      <c r="BU19" s="392">
        <v>7.4999999999999997E-3</v>
      </c>
      <c r="BV19" s="387">
        <v>0</v>
      </c>
      <c r="BW19" s="387">
        <v>0</v>
      </c>
      <c r="BX19" s="381"/>
      <c r="BY19" s="386">
        <v>0.99723858615611205</v>
      </c>
      <c r="BZ19" s="386">
        <v>1</v>
      </c>
      <c r="CA19" s="403">
        <v>0.998895434462445</v>
      </c>
      <c r="CB19" s="385">
        <v>0.9</v>
      </c>
      <c r="CC19" s="392">
        <v>2.5000000000000001E-3</v>
      </c>
      <c r="CD19" s="199">
        <f t="shared" si="0"/>
        <v>4029.6843814265358</v>
      </c>
      <c r="CE19" s="113"/>
    </row>
    <row r="20" spans="1:83" s="85" customFormat="1" ht="21.4" customHeight="1" x14ac:dyDescent="0.2">
      <c r="A20" s="377" t="s">
        <v>376</v>
      </c>
      <c r="B20" s="377" t="s">
        <v>42</v>
      </c>
      <c r="C20" s="377" t="s">
        <v>52</v>
      </c>
      <c r="D20" s="378">
        <v>4.6733463668888904</v>
      </c>
      <c r="E20" s="379"/>
      <c r="F20" s="380">
        <v>2.4750000000000001E-2</v>
      </c>
      <c r="G20" s="380">
        <v>2.4750000000000001E-2</v>
      </c>
      <c r="H20" s="381"/>
      <c r="I20" s="382">
        <v>4</v>
      </c>
      <c r="J20" s="382">
        <v>4</v>
      </c>
      <c r="K20" s="379"/>
      <c r="L20" s="383">
        <v>0.4</v>
      </c>
      <c r="M20" s="384">
        <v>0.312</v>
      </c>
      <c r="N20" s="385">
        <v>0.7</v>
      </c>
      <c r="O20" s="386"/>
      <c r="P20" s="379"/>
      <c r="Q20" s="387">
        <v>242</v>
      </c>
      <c r="R20" s="388">
        <v>51.783022485684597</v>
      </c>
      <c r="S20" s="389">
        <v>36</v>
      </c>
      <c r="T20" s="390">
        <v>1.4384172912690201</v>
      </c>
      <c r="U20" s="391">
        <v>40.111436950399998</v>
      </c>
      <c r="V20" s="392">
        <v>0.01</v>
      </c>
      <c r="W20" s="392">
        <v>0.01</v>
      </c>
      <c r="X20" s="393">
        <v>0</v>
      </c>
      <c r="Y20" s="393">
        <v>0</v>
      </c>
      <c r="Z20" s="379"/>
      <c r="AA20" s="394">
        <v>660</v>
      </c>
      <c r="AB20" s="378">
        <v>141.22642496095801</v>
      </c>
      <c r="AC20" s="389">
        <v>200</v>
      </c>
      <c r="AD20" s="384">
        <v>0.70613212480479004</v>
      </c>
      <c r="AE20" s="395">
        <v>-461.60312805333302</v>
      </c>
      <c r="AF20" s="380"/>
      <c r="AG20" s="380"/>
      <c r="AH20" s="396">
        <v>275</v>
      </c>
      <c r="AI20" s="393">
        <v>462</v>
      </c>
      <c r="AJ20" s="379"/>
      <c r="AK20" s="388">
        <v>4557.7145099999998</v>
      </c>
      <c r="AL20" s="388">
        <v>975.25716096967403</v>
      </c>
      <c r="AM20" s="397">
        <v>738.6</v>
      </c>
      <c r="AN20" s="390">
        <v>1.32041316134535</v>
      </c>
      <c r="AO20" s="398">
        <v>415.63415809903898</v>
      </c>
      <c r="AP20" s="392">
        <v>0.01</v>
      </c>
      <c r="AQ20" s="392">
        <v>0.01</v>
      </c>
      <c r="AR20" s="393">
        <v>0</v>
      </c>
      <c r="AS20" s="393">
        <v>0</v>
      </c>
      <c r="AT20" s="381"/>
      <c r="AU20" s="388">
        <v>2749.0958799999999</v>
      </c>
      <c r="AV20" s="378">
        <v>588.24997425348397</v>
      </c>
      <c r="AW20" s="399">
        <v>573</v>
      </c>
      <c r="AX20" s="401">
        <v>1.0266142657128901</v>
      </c>
      <c r="AY20" s="405">
        <v>-464.29708187280102</v>
      </c>
      <c r="AZ20" s="380">
        <v>2.2499999999999998E-3</v>
      </c>
      <c r="BA20" s="380">
        <v>2.2499999999999998E-3</v>
      </c>
      <c r="BB20" s="393">
        <v>0</v>
      </c>
      <c r="BC20" s="393">
        <v>465</v>
      </c>
      <c r="BD20" s="379"/>
      <c r="BE20" s="388">
        <v>203.8</v>
      </c>
      <c r="BF20" s="378">
        <v>43.609008192489803</v>
      </c>
      <c r="BG20" s="400">
        <v>65</v>
      </c>
      <c r="BH20" s="384">
        <v>0.670907818345997</v>
      </c>
      <c r="BI20" s="395">
        <v>-251.851270771667</v>
      </c>
      <c r="BJ20" s="380"/>
      <c r="BK20" s="380"/>
      <c r="BL20" s="393">
        <v>70</v>
      </c>
      <c r="BM20" s="393">
        <v>252</v>
      </c>
      <c r="BN20" s="379"/>
      <c r="BO20" s="387">
        <v>330</v>
      </c>
      <c r="BP20" s="388">
        <v>70.613212480479007</v>
      </c>
      <c r="BQ20" s="400">
        <v>78</v>
      </c>
      <c r="BR20" s="386">
        <v>0.90529759590357695</v>
      </c>
      <c r="BS20" s="394">
        <v>-107.42521994080001</v>
      </c>
      <c r="BT20" s="380"/>
      <c r="BU20" s="392"/>
      <c r="BV20" s="387">
        <v>35</v>
      </c>
      <c r="BW20" s="387">
        <v>108</v>
      </c>
      <c r="BX20" s="381"/>
      <c r="BY20" s="386">
        <v>0.99345853555602504</v>
      </c>
      <c r="BZ20" s="386">
        <v>1</v>
      </c>
      <c r="CA20" s="403">
        <v>0.99738341422240995</v>
      </c>
      <c r="CB20" s="385">
        <v>0.9</v>
      </c>
      <c r="CC20" s="392">
        <v>2.5000000000000001E-3</v>
      </c>
      <c r="CD20" s="199">
        <f t="shared" si="0"/>
        <v>3451.7336265841345</v>
      </c>
      <c r="CE20" s="113"/>
    </row>
    <row r="21" spans="1:83" s="85" customFormat="1" ht="21.4" customHeight="1" x14ac:dyDescent="0.2">
      <c r="A21" s="377" t="s">
        <v>376</v>
      </c>
      <c r="B21" s="377" t="s">
        <v>42</v>
      </c>
      <c r="C21" s="377" t="s">
        <v>53</v>
      </c>
      <c r="D21" s="378">
        <v>3.3066029728888902</v>
      </c>
      <c r="E21" s="379"/>
      <c r="F21" s="380">
        <v>4.4249999999999998E-2</v>
      </c>
      <c r="G21" s="380">
        <v>4.4249999999999998E-2</v>
      </c>
      <c r="H21" s="381"/>
      <c r="I21" s="382">
        <v>6</v>
      </c>
      <c r="J21" s="382">
        <v>6</v>
      </c>
      <c r="K21" s="379"/>
      <c r="L21" s="383">
        <v>0.33</v>
      </c>
      <c r="M21" s="384">
        <v>0.186</v>
      </c>
      <c r="N21" s="385">
        <v>0.7</v>
      </c>
      <c r="O21" s="386"/>
      <c r="P21" s="379"/>
      <c r="Q21" s="387">
        <v>209</v>
      </c>
      <c r="R21" s="388">
        <v>63.206862666491297</v>
      </c>
      <c r="S21" s="389">
        <v>36</v>
      </c>
      <c r="T21" s="390">
        <v>1.75574618518031</v>
      </c>
      <c r="U21" s="391">
        <v>66.154751571199995</v>
      </c>
      <c r="V21" s="392">
        <v>0.01</v>
      </c>
      <c r="W21" s="392">
        <v>0.01</v>
      </c>
      <c r="X21" s="393">
        <v>0</v>
      </c>
      <c r="Y21" s="393">
        <v>0</v>
      </c>
      <c r="Z21" s="379"/>
      <c r="AA21" s="394">
        <v>461</v>
      </c>
      <c r="AB21" s="378">
        <v>139.418008082548</v>
      </c>
      <c r="AC21" s="389">
        <v>200</v>
      </c>
      <c r="AD21" s="384">
        <v>0.69709004041274003</v>
      </c>
      <c r="AE21" s="395">
        <v>-332.58471349333399</v>
      </c>
      <c r="AF21" s="380"/>
      <c r="AG21" s="380"/>
      <c r="AH21" s="396">
        <v>201</v>
      </c>
      <c r="AI21" s="393">
        <v>333</v>
      </c>
      <c r="AJ21" s="379"/>
      <c r="AK21" s="388">
        <v>3089.8267599999999</v>
      </c>
      <c r="AL21" s="388">
        <v>934.44141474913795</v>
      </c>
      <c r="AM21" s="397">
        <v>612</v>
      </c>
      <c r="AN21" s="390">
        <v>1.52686505677964</v>
      </c>
      <c r="AO21" s="398">
        <v>661.45753671039904</v>
      </c>
      <c r="AP21" s="392">
        <v>0.01</v>
      </c>
      <c r="AQ21" s="392">
        <v>0.01</v>
      </c>
      <c r="AR21" s="393">
        <v>0</v>
      </c>
      <c r="AS21" s="393">
        <v>0</v>
      </c>
      <c r="AT21" s="381"/>
      <c r="AU21" s="388">
        <v>2047.0425299999999</v>
      </c>
      <c r="AV21" s="378">
        <v>619.07720605826296</v>
      </c>
      <c r="AW21" s="399">
        <v>573</v>
      </c>
      <c r="AX21" s="401">
        <v>1.08041397217847</v>
      </c>
      <c r="AY21" s="405">
        <v>-226.57767415840101</v>
      </c>
      <c r="AZ21" s="380">
        <v>6.0000000000000001E-3</v>
      </c>
      <c r="BA21" s="380">
        <v>6.0000000000000001E-3</v>
      </c>
      <c r="BB21" s="393">
        <v>0</v>
      </c>
      <c r="BC21" s="393">
        <v>227</v>
      </c>
      <c r="BD21" s="379"/>
      <c r="BE21" s="388">
        <v>218</v>
      </c>
      <c r="BF21" s="378">
        <v>65.928689288493302</v>
      </c>
      <c r="BG21" s="400">
        <v>65</v>
      </c>
      <c r="BH21" s="401">
        <v>1.0142875275152801</v>
      </c>
      <c r="BI21" s="402">
        <v>-104.393789856667</v>
      </c>
      <c r="BJ21" s="380">
        <v>8.2500000000000004E-3</v>
      </c>
      <c r="BK21" s="380">
        <v>8.2500000000000004E-3</v>
      </c>
      <c r="BL21" s="393">
        <v>0</v>
      </c>
      <c r="BM21" s="393">
        <v>105</v>
      </c>
      <c r="BN21" s="379"/>
      <c r="BO21" s="387">
        <v>415</v>
      </c>
      <c r="BP21" s="388">
        <v>125.506449792315</v>
      </c>
      <c r="BQ21" s="400">
        <v>78</v>
      </c>
      <c r="BR21" s="390">
        <v>1.60905704861942</v>
      </c>
      <c r="BS21" s="391">
        <v>105.5019617376</v>
      </c>
      <c r="BT21" s="380">
        <v>7.4999999999999997E-3</v>
      </c>
      <c r="BU21" s="392">
        <v>7.4999999999999997E-3</v>
      </c>
      <c r="BV21" s="387">
        <v>0</v>
      </c>
      <c r="BW21" s="387">
        <v>0</v>
      </c>
      <c r="BX21" s="381"/>
      <c r="BY21" s="386">
        <v>0.99810996563573895</v>
      </c>
      <c r="BZ21" s="386">
        <v>1</v>
      </c>
      <c r="CA21" s="403">
        <v>0.999243986254295</v>
      </c>
      <c r="CB21" s="385">
        <v>0.9</v>
      </c>
      <c r="CC21" s="392">
        <v>2.5000000000000001E-3</v>
      </c>
      <c r="CD21" s="199">
        <f t="shared" si="0"/>
        <v>2023.6410194080008</v>
      </c>
      <c r="CE21" s="113"/>
    </row>
    <row r="22" spans="1:83" s="85" customFormat="1" ht="21.4" customHeight="1" x14ac:dyDescent="0.2">
      <c r="A22" s="377" t="s">
        <v>376</v>
      </c>
      <c r="B22" s="377" t="s">
        <v>42</v>
      </c>
      <c r="C22" s="377" t="s">
        <v>54</v>
      </c>
      <c r="D22" s="378">
        <v>1.77484910544444</v>
      </c>
      <c r="E22" s="379"/>
      <c r="F22" s="380">
        <v>1.9875E-2</v>
      </c>
      <c r="G22" s="380">
        <v>1.9875E-2</v>
      </c>
      <c r="H22" s="381"/>
      <c r="I22" s="382">
        <v>5</v>
      </c>
      <c r="J22" s="382">
        <v>5</v>
      </c>
      <c r="K22" s="379"/>
      <c r="L22" s="383">
        <v>0.16</v>
      </c>
      <c r="M22" s="386">
        <v>0.61</v>
      </c>
      <c r="N22" s="385">
        <v>0.7</v>
      </c>
      <c r="O22" s="386"/>
      <c r="P22" s="379"/>
      <c r="Q22" s="387">
        <v>71</v>
      </c>
      <c r="R22" s="388">
        <v>40.003400729788098</v>
      </c>
      <c r="S22" s="389">
        <v>36</v>
      </c>
      <c r="T22" s="401">
        <v>1.1112055758274499</v>
      </c>
      <c r="U22" s="402">
        <v>-5.6734813551998</v>
      </c>
      <c r="V22" s="392">
        <v>5.4999999999999997E-3</v>
      </c>
      <c r="W22" s="392">
        <v>5.4999999999999997E-3</v>
      </c>
      <c r="X22" s="393">
        <v>0</v>
      </c>
      <c r="Y22" s="393">
        <v>6</v>
      </c>
      <c r="Z22" s="379"/>
      <c r="AA22" s="394">
        <v>302</v>
      </c>
      <c r="AB22" s="378">
        <v>170.15531014642301</v>
      </c>
      <c r="AC22" s="389">
        <v>200</v>
      </c>
      <c r="AD22" s="386">
        <v>0.850776550732115</v>
      </c>
      <c r="AE22" s="394">
        <v>-123.963785306666</v>
      </c>
      <c r="AF22" s="380"/>
      <c r="AG22" s="380"/>
      <c r="AH22" s="396">
        <v>53</v>
      </c>
      <c r="AI22" s="393">
        <v>124</v>
      </c>
      <c r="AJ22" s="379"/>
      <c r="AK22" s="388">
        <v>1448.73296</v>
      </c>
      <c r="AL22" s="388">
        <v>816.25697393425401</v>
      </c>
      <c r="AM22" s="397">
        <v>694.9</v>
      </c>
      <c r="AN22" s="401">
        <v>1.17463947896712</v>
      </c>
      <c r="AO22" s="405">
        <v>-31.278212048009401</v>
      </c>
      <c r="AP22" s="392">
        <v>8.5000000000000006E-3</v>
      </c>
      <c r="AQ22" s="392">
        <v>8.5000000000000006E-3</v>
      </c>
      <c r="AR22" s="393">
        <v>0</v>
      </c>
      <c r="AS22" s="393">
        <v>32</v>
      </c>
      <c r="AT22" s="381"/>
      <c r="AU22" s="388">
        <v>994.66508999999996</v>
      </c>
      <c r="AV22" s="378">
        <v>560.42234066479898</v>
      </c>
      <c r="AW22" s="399">
        <v>573</v>
      </c>
      <c r="AX22" s="386">
        <v>0.97804946014799099</v>
      </c>
      <c r="AY22" s="388">
        <v>-225.72115490359701</v>
      </c>
      <c r="AZ22" s="380"/>
      <c r="BA22" s="380"/>
      <c r="BB22" s="393">
        <v>23</v>
      </c>
      <c r="BC22" s="393">
        <v>226</v>
      </c>
      <c r="BD22" s="379"/>
      <c r="BE22" s="388">
        <v>107.7</v>
      </c>
      <c r="BF22" s="378">
        <v>60.6812149098335</v>
      </c>
      <c r="BG22" s="400">
        <v>65</v>
      </c>
      <c r="BH22" s="401">
        <v>0.93355715245897597</v>
      </c>
      <c r="BI22" s="402">
        <v>-65.347787780832903</v>
      </c>
      <c r="BJ22" s="380">
        <v>2.2499999999999998E-3</v>
      </c>
      <c r="BK22" s="380">
        <v>2.2499999999999998E-3</v>
      </c>
      <c r="BL22" s="393">
        <v>0</v>
      </c>
      <c r="BM22" s="393">
        <v>66</v>
      </c>
      <c r="BN22" s="379"/>
      <c r="BO22" s="387">
        <v>143</v>
      </c>
      <c r="BP22" s="388">
        <v>80.570229638868895</v>
      </c>
      <c r="BQ22" s="400">
        <v>78</v>
      </c>
      <c r="BR22" s="401">
        <v>1.03295166203678</v>
      </c>
      <c r="BS22" s="402">
        <v>-23.125876269599601</v>
      </c>
      <c r="BT22" s="380">
        <v>1.1249999999999999E-3</v>
      </c>
      <c r="BU22" s="392">
        <v>1.1249999999999999E-3</v>
      </c>
      <c r="BV22" s="387">
        <v>0</v>
      </c>
      <c r="BW22" s="387">
        <v>24</v>
      </c>
      <c r="BX22" s="381"/>
      <c r="BY22" s="386">
        <v>0.99862637362637396</v>
      </c>
      <c r="BZ22" s="386">
        <v>1</v>
      </c>
      <c r="CA22" s="403">
        <v>0.99945054945054901</v>
      </c>
      <c r="CB22" s="385">
        <v>0.9</v>
      </c>
      <c r="CC22" s="392">
        <v>2.5000000000000001E-3</v>
      </c>
      <c r="CD22" s="199">
        <f t="shared" si="0"/>
        <v>1233.3426433733414</v>
      </c>
      <c r="CE22" s="113"/>
    </row>
    <row r="23" spans="1:83" s="85" customFormat="1" ht="21.4" customHeight="1" x14ac:dyDescent="0.2">
      <c r="A23" s="377" t="s">
        <v>376</v>
      </c>
      <c r="B23" s="377" t="s">
        <v>42</v>
      </c>
      <c r="C23" s="377" t="s">
        <v>55</v>
      </c>
      <c r="D23" s="378">
        <v>2.8112108753333298</v>
      </c>
      <c r="E23" s="379"/>
      <c r="F23" s="380">
        <v>1.8124999999999999E-2</v>
      </c>
      <c r="G23" s="380">
        <v>1.8124999999999999E-2</v>
      </c>
      <c r="H23" s="381"/>
      <c r="I23" s="382">
        <v>3</v>
      </c>
      <c r="J23" s="382">
        <v>3</v>
      </c>
      <c r="K23" s="379"/>
      <c r="L23" s="383">
        <v>0.42</v>
      </c>
      <c r="M23" s="386">
        <v>0.63200000000000001</v>
      </c>
      <c r="N23" s="385">
        <v>0.7</v>
      </c>
      <c r="O23" s="386"/>
      <c r="P23" s="379"/>
      <c r="Q23" s="387">
        <v>124</v>
      </c>
      <c r="R23" s="388">
        <v>44.1091065376933</v>
      </c>
      <c r="S23" s="389">
        <v>36</v>
      </c>
      <c r="T23" s="390">
        <v>1.22525295938037</v>
      </c>
      <c r="U23" s="391">
        <v>2.5556901856001701</v>
      </c>
      <c r="V23" s="392">
        <v>0.01</v>
      </c>
      <c r="W23" s="392">
        <v>0.01</v>
      </c>
      <c r="X23" s="393">
        <v>0</v>
      </c>
      <c r="Y23" s="393">
        <v>0</v>
      </c>
      <c r="Z23" s="379"/>
      <c r="AA23" s="394">
        <v>185</v>
      </c>
      <c r="AB23" s="378">
        <v>65.807941205429501</v>
      </c>
      <c r="AC23" s="389">
        <v>200</v>
      </c>
      <c r="AD23" s="384">
        <v>0.32903970602714699</v>
      </c>
      <c r="AE23" s="395">
        <v>-489.69061007999898</v>
      </c>
      <c r="AF23" s="380"/>
      <c r="AG23" s="380"/>
      <c r="AH23" s="396">
        <v>378</v>
      </c>
      <c r="AI23" s="393">
        <v>490</v>
      </c>
      <c r="AJ23" s="379"/>
      <c r="AK23" s="388">
        <v>791.61812999999995</v>
      </c>
      <c r="AL23" s="388">
        <v>281.59329381725399</v>
      </c>
      <c r="AM23" s="397">
        <v>634.29999999999995</v>
      </c>
      <c r="AN23" s="384">
        <v>0.44394339242827402</v>
      </c>
      <c r="AO23" s="406">
        <v>-1348.16313986872</v>
      </c>
      <c r="AP23" s="392"/>
      <c r="AQ23" s="392"/>
      <c r="AR23" s="393">
        <v>992</v>
      </c>
      <c r="AS23" s="393">
        <v>1349</v>
      </c>
      <c r="AT23" s="381"/>
      <c r="AU23" s="388">
        <v>1463.3801100000001</v>
      </c>
      <c r="AV23" s="378">
        <v>520.55152562202704</v>
      </c>
      <c r="AW23" s="399">
        <v>573</v>
      </c>
      <c r="AX23" s="386">
        <v>0.90846688590231495</v>
      </c>
      <c r="AY23" s="388">
        <v>-469.60848787919798</v>
      </c>
      <c r="AZ23" s="380"/>
      <c r="BA23" s="380"/>
      <c r="BB23" s="393">
        <v>148</v>
      </c>
      <c r="BC23" s="393">
        <v>470</v>
      </c>
      <c r="BD23" s="379"/>
      <c r="BE23" s="388">
        <v>106</v>
      </c>
      <c r="BF23" s="378">
        <v>37.706171717705502</v>
      </c>
      <c r="BG23" s="400">
        <v>65</v>
      </c>
      <c r="BH23" s="384">
        <v>0.58009494950316198</v>
      </c>
      <c r="BI23" s="395">
        <v>-168.093060345</v>
      </c>
      <c r="BJ23" s="380"/>
      <c r="BK23" s="380"/>
      <c r="BL23" s="393">
        <v>59</v>
      </c>
      <c r="BM23" s="393">
        <v>169</v>
      </c>
      <c r="BN23" s="379"/>
      <c r="BO23" s="387">
        <v>252</v>
      </c>
      <c r="BP23" s="388">
        <v>89.6410874798283</v>
      </c>
      <c r="BQ23" s="400">
        <v>78</v>
      </c>
      <c r="BR23" s="401">
        <v>1.1492447112798501</v>
      </c>
      <c r="BS23" s="402">
        <v>-11.129337931199601</v>
      </c>
      <c r="BT23" s="380">
        <v>5.6249999999999998E-3</v>
      </c>
      <c r="BU23" s="392">
        <v>5.6249999999999998E-3</v>
      </c>
      <c r="BV23" s="387">
        <v>0</v>
      </c>
      <c r="BW23" s="387">
        <v>12</v>
      </c>
      <c r="BX23" s="381"/>
      <c r="BY23" s="386">
        <v>0.99985823646158201</v>
      </c>
      <c r="BZ23" s="386">
        <v>1</v>
      </c>
      <c r="CA23" s="403">
        <v>0.99994329458463305</v>
      </c>
      <c r="CB23" s="385">
        <v>0.9</v>
      </c>
      <c r="CC23" s="392">
        <v>2.5000000000000001E-3</v>
      </c>
      <c r="CD23" s="199">
        <f t="shared" si="0"/>
        <v>1783.1510582239309</v>
      </c>
      <c r="CE23" s="113"/>
    </row>
    <row r="24" spans="1:83" s="85" customFormat="1" ht="21.4" customHeight="1" x14ac:dyDescent="0.2">
      <c r="A24" s="377" t="s">
        <v>376</v>
      </c>
      <c r="B24" s="377" t="s">
        <v>42</v>
      </c>
      <c r="C24" s="377" t="s">
        <v>56</v>
      </c>
      <c r="D24" s="378">
        <v>9.7134439634444405</v>
      </c>
      <c r="E24" s="379"/>
      <c r="F24" s="380">
        <v>2.2499999999999999E-2</v>
      </c>
      <c r="G24" s="380">
        <v>2.2499999999999999E-2</v>
      </c>
      <c r="H24" s="381"/>
      <c r="I24" s="382">
        <v>4</v>
      </c>
      <c r="J24" s="382">
        <v>4</v>
      </c>
      <c r="K24" s="379"/>
      <c r="L24" s="383">
        <v>0.44</v>
      </c>
      <c r="M24" s="384">
        <v>0.56699999999999995</v>
      </c>
      <c r="N24" s="385">
        <v>0.7</v>
      </c>
      <c r="O24" s="386"/>
      <c r="P24" s="379"/>
      <c r="Q24" s="387">
        <v>466</v>
      </c>
      <c r="R24" s="388">
        <v>47.974745286403397</v>
      </c>
      <c r="S24" s="389">
        <v>36</v>
      </c>
      <c r="T24" s="390">
        <v>1.3326318135112101</v>
      </c>
      <c r="U24" s="391">
        <v>46.379220779200203</v>
      </c>
      <c r="V24" s="392">
        <v>0.01</v>
      </c>
      <c r="W24" s="392">
        <v>0.01</v>
      </c>
      <c r="X24" s="393">
        <v>0</v>
      </c>
      <c r="Y24" s="393">
        <v>0</v>
      </c>
      <c r="Z24" s="379"/>
      <c r="AA24" s="394">
        <v>1016</v>
      </c>
      <c r="AB24" s="378">
        <v>104.597298736021</v>
      </c>
      <c r="AC24" s="389">
        <v>200</v>
      </c>
      <c r="AD24" s="384">
        <v>0.52298649368010497</v>
      </c>
      <c r="AE24" s="395">
        <v>-1315.2265512266699</v>
      </c>
      <c r="AF24" s="380"/>
      <c r="AG24" s="380"/>
      <c r="AH24" s="396">
        <v>927</v>
      </c>
      <c r="AI24" s="393">
        <v>1316</v>
      </c>
      <c r="AJ24" s="379"/>
      <c r="AK24" s="388">
        <v>8062.3819100000001</v>
      </c>
      <c r="AL24" s="388">
        <v>830.02300114582999</v>
      </c>
      <c r="AM24" s="397">
        <v>789.8</v>
      </c>
      <c r="AN24" s="401">
        <v>1.0509280845097899</v>
      </c>
      <c r="AO24" s="405">
        <v>-1143.6317407941001</v>
      </c>
      <c r="AP24" s="392">
        <v>2.5000000000000001E-3</v>
      </c>
      <c r="AQ24" s="392">
        <v>2.5000000000000001E-3</v>
      </c>
      <c r="AR24" s="393">
        <v>0</v>
      </c>
      <c r="AS24" s="393">
        <v>1144</v>
      </c>
      <c r="AT24" s="381"/>
      <c r="AU24" s="388">
        <v>4799.5477099999998</v>
      </c>
      <c r="AV24" s="378">
        <v>494.11390316993698</v>
      </c>
      <c r="AW24" s="399">
        <v>573</v>
      </c>
      <c r="AX24" s="386">
        <v>0.86232792874334596</v>
      </c>
      <c r="AY24" s="388">
        <v>-1879.4163592643999</v>
      </c>
      <c r="AZ24" s="380"/>
      <c r="BA24" s="380"/>
      <c r="BB24" s="393">
        <v>767</v>
      </c>
      <c r="BC24" s="393">
        <v>1880</v>
      </c>
      <c r="BD24" s="379"/>
      <c r="BE24" s="388">
        <v>427.8</v>
      </c>
      <c r="BF24" s="378">
        <v>44.042051574084503</v>
      </c>
      <c r="BG24" s="400">
        <v>65</v>
      </c>
      <c r="BH24" s="384">
        <v>0.677570024216685</v>
      </c>
      <c r="BI24" s="395">
        <v>-519.26078643583298</v>
      </c>
      <c r="BJ24" s="380"/>
      <c r="BK24" s="380"/>
      <c r="BL24" s="393">
        <v>141</v>
      </c>
      <c r="BM24" s="393">
        <v>520</v>
      </c>
      <c r="BN24" s="379"/>
      <c r="BO24" s="387">
        <v>1202</v>
      </c>
      <c r="BP24" s="388">
        <v>123.74601681171001</v>
      </c>
      <c r="BQ24" s="400">
        <v>78</v>
      </c>
      <c r="BR24" s="390">
        <v>1.58648739502192</v>
      </c>
      <c r="BS24" s="391">
        <v>292.82164502159998</v>
      </c>
      <c r="BT24" s="380">
        <v>7.4999999999999997E-3</v>
      </c>
      <c r="BU24" s="392">
        <v>7.4999999999999997E-3</v>
      </c>
      <c r="BV24" s="387">
        <v>0</v>
      </c>
      <c r="BW24" s="387">
        <v>0</v>
      </c>
      <c r="BX24" s="381"/>
      <c r="BY24" s="386">
        <v>0.99736648056462696</v>
      </c>
      <c r="BZ24" s="386">
        <v>1</v>
      </c>
      <c r="CA24" s="403">
        <v>0.99894659222585103</v>
      </c>
      <c r="CB24" s="385">
        <v>0.9</v>
      </c>
      <c r="CC24" s="392">
        <v>2.5000000000000001E-3</v>
      </c>
      <c r="CD24" s="199">
        <f t="shared" si="0"/>
        <v>7671.678042328419</v>
      </c>
      <c r="CE24" s="113"/>
    </row>
    <row r="25" spans="1:83" s="85" customFormat="1" ht="21.4" customHeight="1" x14ac:dyDescent="0.2">
      <c r="A25" s="377" t="s">
        <v>376</v>
      </c>
      <c r="B25" s="377" t="s">
        <v>42</v>
      </c>
      <c r="C25" s="377" t="s">
        <v>57</v>
      </c>
      <c r="D25" s="378">
        <v>4.7812116145555601</v>
      </c>
      <c r="E25" s="379"/>
      <c r="F25" s="380">
        <v>2.0750000000000001E-2</v>
      </c>
      <c r="G25" s="380">
        <v>2.0750000000000001E-2</v>
      </c>
      <c r="H25" s="381"/>
      <c r="I25" s="382">
        <v>4</v>
      </c>
      <c r="J25" s="382">
        <v>4</v>
      </c>
      <c r="K25" s="379"/>
      <c r="L25" s="383">
        <v>0.5</v>
      </c>
      <c r="M25" s="384">
        <v>0.317</v>
      </c>
      <c r="N25" s="385">
        <v>0.7</v>
      </c>
      <c r="O25" s="386"/>
      <c r="P25" s="379"/>
      <c r="Q25" s="387">
        <v>215</v>
      </c>
      <c r="R25" s="388">
        <v>44.967681276743797</v>
      </c>
      <c r="S25" s="389">
        <v>36</v>
      </c>
      <c r="T25" s="390">
        <v>1.2491022576873301</v>
      </c>
      <c r="U25" s="391">
        <v>8.4516582511998593</v>
      </c>
      <c r="V25" s="392">
        <v>0.01</v>
      </c>
      <c r="W25" s="392">
        <v>0.01</v>
      </c>
      <c r="X25" s="393">
        <v>0</v>
      </c>
      <c r="Y25" s="393">
        <v>0</v>
      </c>
      <c r="Z25" s="379"/>
      <c r="AA25" s="394">
        <v>370</v>
      </c>
      <c r="AB25" s="378">
        <v>77.386242197187002</v>
      </c>
      <c r="AC25" s="389">
        <v>200</v>
      </c>
      <c r="AD25" s="384">
        <v>0.38693121098593503</v>
      </c>
      <c r="AE25" s="395">
        <v>-777.49078749333398</v>
      </c>
      <c r="AF25" s="380"/>
      <c r="AG25" s="380"/>
      <c r="AH25" s="396">
        <v>587</v>
      </c>
      <c r="AI25" s="393">
        <v>778</v>
      </c>
      <c r="AJ25" s="379"/>
      <c r="AK25" s="388">
        <v>2802.9770400000002</v>
      </c>
      <c r="AL25" s="388">
        <v>586.24827051512</v>
      </c>
      <c r="AM25" s="397">
        <v>713.7</v>
      </c>
      <c r="AN25" s="386">
        <v>0.821421144059297</v>
      </c>
      <c r="AO25" s="388">
        <v>-1291.8438351699599</v>
      </c>
      <c r="AP25" s="392"/>
      <c r="AQ25" s="392"/>
      <c r="AR25" s="393">
        <v>610</v>
      </c>
      <c r="AS25" s="393">
        <v>1292</v>
      </c>
      <c r="AT25" s="381"/>
      <c r="AU25" s="388">
        <v>2770.9830099999999</v>
      </c>
      <c r="AV25" s="378">
        <v>579.55665496256904</v>
      </c>
      <c r="AW25" s="399">
        <v>573</v>
      </c>
      <c r="AX25" s="401">
        <v>1.01144267881775</v>
      </c>
      <c r="AY25" s="405">
        <v>-516.578096168402</v>
      </c>
      <c r="AZ25" s="380">
        <v>7.5000000000000002E-4</v>
      </c>
      <c r="BA25" s="380">
        <v>7.5000000000000002E-4</v>
      </c>
      <c r="BB25" s="393">
        <v>0</v>
      </c>
      <c r="BC25" s="393">
        <v>517</v>
      </c>
      <c r="BD25" s="379"/>
      <c r="BE25" s="388">
        <v>247.4</v>
      </c>
      <c r="BF25" s="378">
        <v>51.744206269146098</v>
      </c>
      <c r="BG25" s="400">
        <v>65</v>
      </c>
      <c r="BH25" s="386">
        <v>0.79606471183301797</v>
      </c>
      <c r="BI25" s="394">
        <v>-218.76813241916699</v>
      </c>
      <c r="BJ25" s="380"/>
      <c r="BK25" s="380"/>
      <c r="BL25" s="393">
        <v>33</v>
      </c>
      <c r="BM25" s="393">
        <v>219</v>
      </c>
      <c r="BN25" s="379"/>
      <c r="BO25" s="387">
        <v>537</v>
      </c>
      <c r="BP25" s="388">
        <v>112.31462718889</v>
      </c>
      <c r="BQ25" s="400">
        <v>78</v>
      </c>
      <c r="BR25" s="390">
        <v>1.4399311178062799</v>
      </c>
      <c r="BS25" s="391">
        <v>89.478592877599695</v>
      </c>
      <c r="BT25" s="380">
        <v>7.4999999999999997E-3</v>
      </c>
      <c r="BU25" s="392">
        <v>7.4999999999999997E-3</v>
      </c>
      <c r="BV25" s="387">
        <v>0</v>
      </c>
      <c r="BW25" s="387">
        <v>0</v>
      </c>
      <c r="BX25" s="381"/>
      <c r="BY25" s="386">
        <v>0.99854216220363701</v>
      </c>
      <c r="BZ25" s="386">
        <v>1</v>
      </c>
      <c r="CA25" s="403">
        <v>0.99941686488145498</v>
      </c>
      <c r="CB25" s="385">
        <v>0.9</v>
      </c>
      <c r="CC25" s="392">
        <v>2.5000000000000001E-3</v>
      </c>
      <c r="CD25" s="199">
        <f t="shared" si="0"/>
        <v>3412.3507293083035</v>
      </c>
      <c r="CE25" s="113"/>
    </row>
    <row r="26" spans="1:83" s="85" customFormat="1" ht="21.4" customHeight="1" x14ac:dyDescent="0.2">
      <c r="A26" s="377" t="s">
        <v>380</v>
      </c>
      <c r="B26" s="377" t="s">
        <v>58</v>
      </c>
      <c r="C26" s="377" t="s">
        <v>59</v>
      </c>
      <c r="D26" s="378">
        <v>6.8892147533333299</v>
      </c>
      <c r="E26" s="379"/>
      <c r="F26" s="380">
        <v>2.5499999999999998E-2</v>
      </c>
      <c r="G26" s="380">
        <v>2.5499999999999998E-2</v>
      </c>
      <c r="H26" s="381"/>
      <c r="I26" s="382">
        <v>4</v>
      </c>
      <c r="J26" s="382">
        <v>4</v>
      </c>
      <c r="K26" s="379"/>
      <c r="L26" s="383">
        <v>0.60843159702346905</v>
      </c>
      <c r="M26" s="384">
        <v>0.47499999999999998</v>
      </c>
      <c r="N26" s="385">
        <v>0.7</v>
      </c>
      <c r="O26" s="386"/>
      <c r="P26" s="379"/>
      <c r="Q26" s="387">
        <v>329</v>
      </c>
      <c r="R26" s="388">
        <v>47.755805527881698</v>
      </c>
      <c r="S26" s="389">
        <v>36</v>
      </c>
      <c r="T26" s="390">
        <v>1.3265501535522699</v>
      </c>
      <c r="U26" s="391">
        <v>31.385922656000201</v>
      </c>
      <c r="V26" s="392">
        <v>0.01</v>
      </c>
      <c r="W26" s="392">
        <v>0.01</v>
      </c>
      <c r="X26" s="393">
        <v>0</v>
      </c>
      <c r="Y26" s="393">
        <v>0</v>
      </c>
      <c r="Z26" s="379"/>
      <c r="AA26" s="394">
        <v>764</v>
      </c>
      <c r="AB26" s="378">
        <v>110.897980010035</v>
      </c>
      <c r="AC26" s="389">
        <v>200</v>
      </c>
      <c r="AD26" s="384">
        <v>0.55448990005017496</v>
      </c>
      <c r="AE26" s="395">
        <v>-889.41154079999899</v>
      </c>
      <c r="AF26" s="380"/>
      <c r="AG26" s="380"/>
      <c r="AH26" s="396">
        <v>614</v>
      </c>
      <c r="AI26" s="393">
        <v>890</v>
      </c>
      <c r="AJ26" s="379"/>
      <c r="AK26" s="388">
        <v>5476.9283999999998</v>
      </c>
      <c r="AL26" s="388">
        <v>795.00038772198195</v>
      </c>
      <c r="AM26" s="397">
        <v>716.4</v>
      </c>
      <c r="AN26" s="401">
        <v>1.1097157840898699</v>
      </c>
      <c r="AO26" s="405">
        <v>-445.59173914559602</v>
      </c>
      <c r="AP26" s="392">
        <v>5.4999999999999997E-3</v>
      </c>
      <c r="AQ26" s="392">
        <v>5.4999999999999997E-3</v>
      </c>
      <c r="AR26" s="393">
        <v>0</v>
      </c>
      <c r="AS26" s="393">
        <v>446</v>
      </c>
      <c r="AT26" s="381"/>
      <c r="AU26" s="388">
        <v>3805.9332800000002</v>
      </c>
      <c r="AV26" s="378">
        <v>552.44805340964399</v>
      </c>
      <c r="AW26" s="399">
        <v>573</v>
      </c>
      <c r="AX26" s="386">
        <v>0.96413272846360198</v>
      </c>
      <c r="AY26" s="388">
        <v>-931.090784391998</v>
      </c>
      <c r="AZ26" s="380"/>
      <c r="BA26" s="380"/>
      <c r="BB26" s="393">
        <v>142</v>
      </c>
      <c r="BC26" s="393">
        <v>932</v>
      </c>
      <c r="BD26" s="379"/>
      <c r="BE26" s="388">
        <v>394.4</v>
      </c>
      <c r="BF26" s="378">
        <v>57.248904863819199</v>
      </c>
      <c r="BG26" s="400">
        <v>65</v>
      </c>
      <c r="BH26" s="386">
        <v>0.88075238252029597</v>
      </c>
      <c r="BI26" s="394">
        <v>-277.29843844999999</v>
      </c>
      <c r="BJ26" s="380"/>
      <c r="BK26" s="380"/>
      <c r="BL26" s="393">
        <v>9</v>
      </c>
      <c r="BM26" s="393">
        <v>278</v>
      </c>
      <c r="BN26" s="379"/>
      <c r="BO26" s="387">
        <v>801</v>
      </c>
      <c r="BP26" s="388">
        <v>116.268693701621</v>
      </c>
      <c r="BQ26" s="400">
        <v>78</v>
      </c>
      <c r="BR26" s="390">
        <v>1.49062427822591</v>
      </c>
      <c r="BS26" s="391">
        <v>156.16949908800001</v>
      </c>
      <c r="BT26" s="380">
        <v>7.4999999999999997E-3</v>
      </c>
      <c r="BU26" s="392">
        <v>7.4999999999999997E-3</v>
      </c>
      <c r="BV26" s="387">
        <v>0</v>
      </c>
      <c r="BW26" s="387">
        <v>0</v>
      </c>
      <c r="BX26" s="381"/>
      <c r="BY26" s="386">
        <v>0.99922400413864498</v>
      </c>
      <c r="BZ26" s="386">
        <v>1</v>
      </c>
      <c r="CA26" s="403">
        <v>0.99968960165545795</v>
      </c>
      <c r="CB26" s="385">
        <v>0.9</v>
      </c>
      <c r="CC26" s="392">
        <v>2.5000000000000001E-3</v>
      </c>
      <c r="CD26" s="199">
        <f t="shared" si="0"/>
        <v>4935.4334492879971</v>
      </c>
      <c r="CE26" s="113"/>
    </row>
    <row r="27" spans="1:83" s="85" customFormat="1" ht="21.4" customHeight="1" x14ac:dyDescent="0.2">
      <c r="A27" s="377" t="s">
        <v>380</v>
      </c>
      <c r="B27" s="377" t="s">
        <v>58</v>
      </c>
      <c r="C27" s="377" t="s">
        <v>60</v>
      </c>
      <c r="D27" s="378">
        <v>2.6565335898888902</v>
      </c>
      <c r="E27" s="379"/>
      <c r="F27" s="380">
        <v>4.2999999999999997E-2</v>
      </c>
      <c r="G27" s="380">
        <v>4.2999999999999997E-2</v>
      </c>
      <c r="H27" s="381"/>
      <c r="I27" s="382">
        <v>6</v>
      </c>
      <c r="J27" s="382">
        <v>6</v>
      </c>
      <c r="K27" s="379"/>
      <c r="L27" s="403">
        <v>0.95</v>
      </c>
      <c r="M27" s="386">
        <v>0.68</v>
      </c>
      <c r="N27" s="385">
        <v>0.7</v>
      </c>
      <c r="O27" s="386"/>
      <c r="P27" s="379"/>
      <c r="Q27" s="387">
        <v>126</v>
      </c>
      <c r="R27" s="388">
        <v>47.430230312002202</v>
      </c>
      <c r="S27" s="389">
        <v>36</v>
      </c>
      <c r="T27" s="390">
        <v>1.31750639755562</v>
      </c>
      <c r="U27" s="391">
        <v>11.237748916799999</v>
      </c>
      <c r="V27" s="392">
        <v>0.01</v>
      </c>
      <c r="W27" s="392">
        <v>0.01</v>
      </c>
      <c r="X27" s="393">
        <v>0</v>
      </c>
      <c r="Y27" s="393">
        <v>0</v>
      </c>
      <c r="Z27" s="379"/>
      <c r="AA27" s="394">
        <v>303</v>
      </c>
      <c r="AB27" s="378">
        <v>114.058410988386</v>
      </c>
      <c r="AC27" s="389">
        <v>200</v>
      </c>
      <c r="AD27" s="384">
        <v>0.57029205494193003</v>
      </c>
      <c r="AE27" s="395">
        <v>-334.56806157333398</v>
      </c>
      <c r="AF27" s="380"/>
      <c r="AG27" s="380"/>
      <c r="AH27" s="396">
        <v>229</v>
      </c>
      <c r="AI27" s="393">
        <v>335</v>
      </c>
      <c r="AJ27" s="379"/>
      <c r="AK27" s="388">
        <v>2118.4111200000002</v>
      </c>
      <c r="AL27" s="388">
        <v>797.43434378656002</v>
      </c>
      <c r="AM27" s="397">
        <v>744</v>
      </c>
      <c r="AN27" s="401">
        <v>1.0718203545518299</v>
      </c>
      <c r="AO27" s="405">
        <v>-253.34206905280101</v>
      </c>
      <c r="AP27" s="392">
        <v>3.5000000000000001E-3</v>
      </c>
      <c r="AQ27" s="392">
        <v>3.5000000000000001E-3</v>
      </c>
      <c r="AR27" s="393">
        <v>0</v>
      </c>
      <c r="AS27" s="393">
        <v>254</v>
      </c>
      <c r="AT27" s="381"/>
      <c r="AU27" s="388">
        <v>1942.19193</v>
      </c>
      <c r="AV27" s="378">
        <v>731.10008373025403</v>
      </c>
      <c r="AW27" s="399">
        <v>573</v>
      </c>
      <c r="AX27" s="390">
        <v>1.27591637649259</v>
      </c>
      <c r="AY27" s="398">
        <v>115.559433592399</v>
      </c>
      <c r="AZ27" s="380">
        <v>1.4999999999999999E-2</v>
      </c>
      <c r="BA27" s="380">
        <v>1.4999999999999999E-2</v>
      </c>
      <c r="BB27" s="393">
        <v>0</v>
      </c>
      <c r="BC27" s="393">
        <v>0</v>
      </c>
      <c r="BD27" s="379"/>
      <c r="BE27" s="388">
        <v>165.4</v>
      </c>
      <c r="BF27" s="378">
        <v>62.2615880444854</v>
      </c>
      <c r="BG27" s="400">
        <v>65</v>
      </c>
      <c r="BH27" s="401">
        <v>0.95787058529977598</v>
      </c>
      <c r="BI27" s="402">
        <v>-93.612025014166804</v>
      </c>
      <c r="BJ27" s="380">
        <v>4.4999999999999997E-3</v>
      </c>
      <c r="BK27" s="380">
        <v>4.4999999999999997E-3</v>
      </c>
      <c r="BL27" s="393">
        <v>0</v>
      </c>
      <c r="BM27" s="393">
        <v>94</v>
      </c>
      <c r="BN27" s="379"/>
      <c r="BO27" s="387">
        <v>362</v>
      </c>
      <c r="BP27" s="388">
        <v>136.26780454718099</v>
      </c>
      <c r="BQ27" s="400">
        <v>78</v>
      </c>
      <c r="BR27" s="390">
        <v>1.7470231352202701</v>
      </c>
      <c r="BS27" s="391">
        <v>113.3484559864</v>
      </c>
      <c r="BT27" s="380">
        <v>7.4999999999999997E-3</v>
      </c>
      <c r="BU27" s="392">
        <v>7.4999999999999997E-3</v>
      </c>
      <c r="BV27" s="387">
        <v>0</v>
      </c>
      <c r="BW27" s="387">
        <v>0</v>
      </c>
      <c r="BX27" s="381"/>
      <c r="BY27" s="386">
        <v>0.99890869407057103</v>
      </c>
      <c r="BZ27" s="386">
        <v>1</v>
      </c>
      <c r="CA27" s="403">
        <v>0.99956347762822795</v>
      </c>
      <c r="CB27" s="385">
        <v>0.9</v>
      </c>
      <c r="CC27" s="392">
        <v>2.5000000000000001E-3</v>
      </c>
      <c r="CD27" s="199">
        <f t="shared" si="0"/>
        <v>1976.4609908773343</v>
      </c>
      <c r="CE27" s="113"/>
    </row>
    <row r="28" spans="1:83" s="85" customFormat="1" ht="21.4" customHeight="1" x14ac:dyDescent="0.2">
      <c r="A28" s="377" t="s">
        <v>380</v>
      </c>
      <c r="B28" s="377" t="s">
        <v>58</v>
      </c>
      <c r="C28" s="377" t="s">
        <v>61</v>
      </c>
      <c r="D28" s="378">
        <v>5.39273971155556</v>
      </c>
      <c r="E28" s="379"/>
      <c r="F28" s="380">
        <v>3.9750000000000001E-2</v>
      </c>
      <c r="G28" s="380">
        <v>3.9750000000000001E-2</v>
      </c>
      <c r="H28" s="381"/>
      <c r="I28" s="382">
        <v>5</v>
      </c>
      <c r="J28" s="382">
        <v>5</v>
      </c>
      <c r="K28" s="379"/>
      <c r="L28" s="404">
        <v>0.75</v>
      </c>
      <c r="M28" s="386">
        <v>0.63200000000000001</v>
      </c>
      <c r="N28" s="385">
        <v>0.7</v>
      </c>
      <c r="O28" s="386"/>
      <c r="P28" s="379"/>
      <c r="Q28" s="387">
        <v>253</v>
      </c>
      <c r="R28" s="388">
        <v>46.914928873327902</v>
      </c>
      <c r="S28" s="389">
        <v>36</v>
      </c>
      <c r="T28" s="390">
        <v>1.3031924687035501</v>
      </c>
      <c r="U28" s="391">
        <v>20.033644460799898</v>
      </c>
      <c r="V28" s="392">
        <v>0.01</v>
      </c>
      <c r="W28" s="392">
        <v>0.01</v>
      </c>
      <c r="X28" s="393">
        <v>0</v>
      </c>
      <c r="Y28" s="393">
        <v>0</v>
      </c>
      <c r="Z28" s="379"/>
      <c r="AA28" s="394">
        <v>790</v>
      </c>
      <c r="AB28" s="378">
        <v>146.49325616572801</v>
      </c>
      <c r="AC28" s="389">
        <v>200</v>
      </c>
      <c r="AD28" s="384">
        <v>0.73246628082863996</v>
      </c>
      <c r="AE28" s="395">
        <v>-504.257530773334</v>
      </c>
      <c r="AF28" s="380"/>
      <c r="AG28" s="380"/>
      <c r="AH28" s="396">
        <v>289</v>
      </c>
      <c r="AI28" s="393">
        <v>505</v>
      </c>
      <c r="AJ28" s="379"/>
      <c r="AK28" s="388">
        <v>5436.6939700000003</v>
      </c>
      <c r="AL28" s="388">
        <v>1008.15063600238</v>
      </c>
      <c r="AM28" s="397">
        <v>828</v>
      </c>
      <c r="AN28" s="390">
        <v>1.2175732318869299</v>
      </c>
      <c r="AO28" s="398">
        <v>78.467792598396102</v>
      </c>
      <c r="AP28" s="392">
        <v>0.01</v>
      </c>
      <c r="AQ28" s="392">
        <v>0.01</v>
      </c>
      <c r="AR28" s="393">
        <v>0</v>
      </c>
      <c r="AS28" s="393">
        <v>0</v>
      </c>
      <c r="AT28" s="381"/>
      <c r="AU28" s="388">
        <v>3506.17355</v>
      </c>
      <c r="AV28" s="378">
        <v>650.16554433120098</v>
      </c>
      <c r="AW28" s="399">
        <v>573</v>
      </c>
      <c r="AX28" s="401">
        <v>1.13466936183456</v>
      </c>
      <c r="AY28" s="405">
        <v>-201.874275665602</v>
      </c>
      <c r="AZ28" s="380">
        <v>9.75E-3</v>
      </c>
      <c r="BA28" s="380">
        <v>9.75E-3</v>
      </c>
      <c r="BB28" s="393">
        <v>0</v>
      </c>
      <c r="BC28" s="393">
        <v>202</v>
      </c>
      <c r="BD28" s="379"/>
      <c r="BE28" s="388">
        <v>242.6</v>
      </c>
      <c r="BF28" s="378">
        <v>44.986410057981701</v>
      </c>
      <c r="BG28" s="400">
        <v>65</v>
      </c>
      <c r="BH28" s="384">
        <v>0.69209861627664104</v>
      </c>
      <c r="BI28" s="395">
        <v>-283.19212187666699</v>
      </c>
      <c r="BJ28" s="380"/>
      <c r="BK28" s="380"/>
      <c r="BL28" s="393">
        <v>73</v>
      </c>
      <c r="BM28" s="393">
        <v>284</v>
      </c>
      <c r="BN28" s="379"/>
      <c r="BO28" s="387">
        <v>942</v>
      </c>
      <c r="BP28" s="388">
        <v>174.67930039001899</v>
      </c>
      <c r="BQ28" s="400">
        <v>78</v>
      </c>
      <c r="BR28" s="390">
        <v>2.2394782101284498</v>
      </c>
      <c r="BS28" s="391">
        <v>437.2395629984</v>
      </c>
      <c r="BT28" s="380">
        <v>7.4999999999999997E-3</v>
      </c>
      <c r="BU28" s="392">
        <v>7.4999999999999997E-3</v>
      </c>
      <c r="BV28" s="387">
        <v>0</v>
      </c>
      <c r="BW28" s="387">
        <v>0</v>
      </c>
      <c r="BX28" s="381"/>
      <c r="BY28" s="386">
        <v>0.99835661462613001</v>
      </c>
      <c r="BZ28" s="386">
        <v>1</v>
      </c>
      <c r="CA28" s="403">
        <v>0.99934264585045196</v>
      </c>
      <c r="CB28" s="385">
        <v>0.9</v>
      </c>
      <c r="CC28" s="392">
        <v>2.5000000000000001E-3</v>
      </c>
      <c r="CD28" s="199">
        <f t="shared" si="0"/>
        <v>4465.1884811680038</v>
      </c>
      <c r="CE28" s="113"/>
    </row>
    <row r="29" spans="1:83" s="85" customFormat="1" ht="21.4" customHeight="1" x14ac:dyDescent="0.2">
      <c r="A29" s="377" t="s">
        <v>380</v>
      </c>
      <c r="B29" s="377" t="s">
        <v>58</v>
      </c>
      <c r="C29" s="377" t="s">
        <v>62</v>
      </c>
      <c r="D29" s="378">
        <v>10.3309203506667</v>
      </c>
      <c r="E29" s="379"/>
      <c r="F29" s="380">
        <v>2.5000000000000001E-2</v>
      </c>
      <c r="G29" s="380">
        <v>2.5000000000000001E-2</v>
      </c>
      <c r="H29" s="381"/>
      <c r="I29" s="382">
        <v>4</v>
      </c>
      <c r="J29" s="382">
        <v>4</v>
      </c>
      <c r="K29" s="379"/>
      <c r="L29" s="383">
        <v>0.43180714767363398</v>
      </c>
      <c r="M29" s="384">
        <v>0.42799999999999999</v>
      </c>
      <c r="N29" s="385">
        <v>0.7</v>
      </c>
      <c r="O29" s="386"/>
      <c r="P29" s="379"/>
      <c r="Q29" s="387">
        <v>440</v>
      </c>
      <c r="R29" s="388">
        <v>42.590590679716797</v>
      </c>
      <c r="S29" s="389">
        <v>36</v>
      </c>
      <c r="T29" s="401">
        <v>1.18307196332547</v>
      </c>
      <c r="U29" s="402">
        <v>-6.2957591487996201</v>
      </c>
      <c r="V29" s="392">
        <v>8.9999999999999993E-3</v>
      </c>
      <c r="W29" s="392">
        <v>8.9999999999999993E-3</v>
      </c>
      <c r="X29" s="393">
        <v>0</v>
      </c>
      <c r="Y29" s="393">
        <v>7</v>
      </c>
      <c r="Z29" s="379"/>
      <c r="AA29" s="394">
        <v>1207</v>
      </c>
      <c r="AB29" s="378">
        <v>116.83373397822299</v>
      </c>
      <c r="AC29" s="389">
        <v>200</v>
      </c>
      <c r="AD29" s="384">
        <v>0.58416866989111504</v>
      </c>
      <c r="AE29" s="395">
        <v>-1272.42088416</v>
      </c>
      <c r="AF29" s="380"/>
      <c r="AG29" s="380"/>
      <c r="AH29" s="396">
        <v>860</v>
      </c>
      <c r="AI29" s="393">
        <v>1273</v>
      </c>
      <c r="AJ29" s="379"/>
      <c r="AK29" s="388">
        <v>9496.6383900000001</v>
      </c>
      <c r="AL29" s="388">
        <v>919.24417841312402</v>
      </c>
      <c r="AM29" s="397">
        <v>823.9</v>
      </c>
      <c r="AN29" s="401">
        <v>1.1157229984380701</v>
      </c>
      <c r="AO29" s="405">
        <v>-717.33594229711196</v>
      </c>
      <c r="AP29" s="392">
        <v>6.0000000000000001E-3</v>
      </c>
      <c r="AQ29" s="392">
        <v>6.0000000000000001E-3</v>
      </c>
      <c r="AR29" s="393">
        <v>0</v>
      </c>
      <c r="AS29" s="393">
        <v>718</v>
      </c>
      <c r="AT29" s="381"/>
      <c r="AU29" s="388">
        <v>5829.1372700000002</v>
      </c>
      <c r="AV29" s="378">
        <v>564.24181700557199</v>
      </c>
      <c r="AW29" s="399">
        <v>573</v>
      </c>
      <c r="AX29" s="386">
        <v>0.98471521292420905</v>
      </c>
      <c r="AY29" s="388">
        <v>-1274.4035631183999</v>
      </c>
      <c r="AZ29" s="380"/>
      <c r="BA29" s="380"/>
      <c r="BB29" s="393">
        <v>91</v>
      </c>
      <c r="BC29" s="393">
        <v>1275</v>
      </c>
      <c r="BD29" s="379"/>
      <c r="BE29" s="388">
        <v>482.2</v>
      </c>
      <c r="BF29" s="378">
        <v>46.675415513089597</v>
      </c>
      <c r="BG29" s="400">
        <v>65</v>
      </c>
      <c r="BH29" s="384">
        <v>0.71808331558599403</v>
      </c>
      <c r="BI29" s="395">
        <v>-525.06473418999894</v>
      </c>
      <c r="BJ29" s="380"/>
      <c r="BK29" s="380"/>
      <c r="BL29" s="393">
        <v>123</v>
      </c>
      <c r="BM29" s="393">
        <v>526</v>
      </c>
      <c r="BN29" s="379"/>
      <c r="BO29" s="387">
        <v>1316</v>
      </c>
      <c r="BP29" s="388">
        <v>127.38458485115299</v>
      </c>
      <c r="BQ29" s="400">
        <v>78</v>
      </c>
      <c r="BR29" s="390">
        <v>1.6331357032199101</v>
      </c>
      <c r="BS29" s="391">
        <v>349.02585517760099</v>
      </c>
      <c r="BT29" s="380">
        <v>7.4999999999999997E-3</v>
      </c>
      <c r="BU29" s="392">
        <v>7.4999999999999997E-3</v>
      </c>
      <c r="BV29" s="387">
        <v>0</v>
      </c>
      <c r="BW29" s="387">
        <v>0</v>
      </c>
      <c r="BX29" s="381"/>
      <c r="BY29" s="386">
        <v>0.99778966961377402</v>
      </c>
      <c r="BZ29" s="386">
        <v>1</v>
      </c>
      <c r="CA29" s="403">
        <v>0.99911586784550899</v>
      </c>
      <c r="CB29" s="385">
        <v>0.9</v>
      </c>
      <c r="CC29" s="392">
        <v>2.5000000000000001E-3</v>
      </c>
      <c r="CD29" s="199">
        <f t="shared" si="0"/>
        <v>8511.6452769142943</v>
      </c>
      <c r="CE29" s="113"/>
    </row>
    <row r="30" spans="1:83" s="85" customFormat="1" ht="21.4" customHeight="1" x14ac:dyDescent="0.2">
      <c r="A30" s="377" t="s">
        <v>380</v>
      </c>
      <c r="B30" s="377" t="s">
        <v>58</v>
      </c>
      <c r="C30" s="377" t="s">
        <v>64</v>
      </c>
      <c r="D30" s="378">
        <v>2.3642738975555599</v>
      </c>
      <c r="E30" s="379"/>
      <c r="F30" s="380">
        <v>5.2249999999999998E-2</v>
      </c>
      <c r="G30" s="380">
        <v>5.2249999999999998E-2</v>
      </c>
      <c r="H30" s="381"/>
      <c r="I30" s="382">
        <v>5</v>
      </c>
      <c r="J30" s="382">
        <v>5</v>
      </c>
      <c r="K30" s="379"/>
      <c r="L30" s="404">
        <v>0.81</v>
      </c>
      <c r="M30" s="386">
        <v>0.65300000000000002</v>
      </c>
      <c r="N30" s="385">
        <v>0.7</v>
      </c>
      <c r="O30" s="386"/>
      <c r="P30" s="379"/>
      <c r="Q30" s="387">
        <v>148</v>
      </c>
      <c r="R30" s="388">
        <v>62.598500179280599</v>
      </c>
      <c r="S30" s="389">
        <v>36</v>
      </c>
      <c r="T30" s="390">
        <v>1.7388472272022399</v>
      </c>
      <c r="U30" s="391">
        <v>45.8633676255998</v>
      </c>
      <c r="V30" s="392">
        <v>0.01</v>
      </c>
      <c r="W30" s="392">
        <v>0.01</v>
      </c>
      <c r="X30" s="393">
        <v>0</v>
      </c>
      <c r="Y30" s="393">
        <v>0</v>
      </c>
      <c r="Z30" s="379"/>
      <c r="AA30" s="394">
        <v>291</v>
      </c>
      <c r="AB30" s="378">
        <v>123.082186163315</v>
      </c>
      <c r="AC30" s="389">
        <v>200</v>
      </c>
      <c r="AD30" s="384">
        <v>0.61541093081657505</v>
      </c>
      <c r="AE30" s="395">
        <v>-276.425735413334</v>
      </c>
      <c r="AF30" s="380"/>
      <c r="AG30" s="380"/>
      <c r="AH30" s="396">
        <v>182</v>
      </c>
      <c r="AI30" s="393">
        <v>277</v>
      </c>
      <c r="AJ30" s="379"/>
      <c r="AK30" s="388">
        <v>1021.67669</v>
      </c>
      <c r="AL30" s="388">
        <v>432.13127339278299</v>
      </c>
      <c r="AM30" s="397">
        <v>703</v>
      </c>
      <c r="AN30" s="384">
        <v>0.61469597922159702</v>
      </c>
      <c r="AO30" s="406">
        <v>-972.82476997787001</v>
      </c>
      <c r="AP30" s="392"/>
      <c r="AQ30" s="392"/>
      <c r="AR30" s="393">
        <v>641</v>
      </c>
      <c r="AS30" s="393">
        <v>973</v>
      </c>
      <c r="AT30" s="381"/>
      <c r="AU30" s="388">
        <v>1928.5577699999999</v>
      </c>
      <c r="AV30" s="378">
        <v>815.70826966958202</v>
      </c>
      <c r="AW30" s="399">
        <v>573</v>
      </c>
      <c r="AX30" s="390">
        <v>1.4235746416572099</v>
      </c>
      <c r="AY30" s="398">
        <v>302.88303804079698</v>
      </c>
      <c r="AZ30" s="380">
        <v>1.4999999999999999E-2</v>
      </c>
      <c r="BA30" s="380">
        <v>1.4999999999999999E-2</v>
      </c>
      <c r="BB30" s="393">
        <v>0</v>
      </c>
      <c r="BC30" s="393">
        <v>0</v>
      </c>
      <c r="BD30" s="379"/>
      <c r="BE30" s="388">
        <v>178.7</v>
      </c>
      <c r="BF30" s="378">
        <v>75.583459338090904</v>
      </c>
      <c r="BG30" s="400">
        <v>65</v>
      </c>
      <c r="BH30" s="401">
        <v>1.1628224513552401</v>
      </c>
      <c r="BI30" s="402">
        <v>-51.816705011667104</v>
      </c>
      <c r="BJ30" s="380">
        <v>1.7250000000000001E-2</v>
      </c>
      <c r="BK30" s="380">
        <v>1.7250000000000001E-2</v>
      </c>
      <c r="BL30" s="393">
        <v>0</v>
      </c>
      <c r="BM30" s="393">
        <v>52</v>
      </c>
      <c r="BN30" s="379"/>
      <c r="BO30" s="387">
        <v>392</v>
      </c>
      <c r="BP30" s="388">
        <v>165.80143290728401</v>
      </c>
      <c r="BQ30" s="400">
        <v>78</v>
      </c>
      <c r="BR30" s="390">
        <v>2.1256593962472299</v>
      </c>
      <c r="BS30" s="391">
        <v>170.7039631888</v>
      </c>
      <c r="BT30" s="380">
        <v>7.4999999999999997E-3</v>
      </c>
      <c r="BU30" s="392">
        <v>7.4999999999999997E-3</v>
      </c>
      <c r="BV30" s="387">
        <v>0</v>
      </c>
      <c r="BW30" s="387">
        <v>0</v>
      </c>
      <c r="BX30" s="381"/>
      <c r="BY30" s="386">
        <v>0.99832495812395305</v>
      </c>
      <c r="BZ30" s="386">
        <v>1</v>
      </c>
      <c r="CA30" s="403">
        <v>0.999329983249581</v>
      </c>
      <c r="CB30" s="385">
        <v>0.9</v>
      </c>
      <c r="CC30" s="392">
        <v>2.5000000000000001E-3</v>
      </c>
      <c r="CD30" s="199">
        <f t="shared" si="0"/>
        <v>1662.0845499815587</v>
      </c>
      <c r="CE30" s="113"/>
    </row>
    <row r="31" spans="1:83" s="85" customFormat="1" ht="21.4" customHeight="1" x14ac:dyDescent="0.2">
      <c r="A31" s="377" t="s">
        <v>380</v>
      </c>
      <c r="B31" s="377" t="s">
        <v>58</v>
      </c>
      <c r="C31" s="377" t="s">
        <v>65</v>
      </c>
      <c r="D31" s="378">
        <v>1.87463185666667</v>
      </c>
      <c r="E31" s="379"/>
      <c r="F31" s="380">
        <v>2.75E-2</v>
      </c>
      <c r="G31" s="380">
        <v>2.75E-2</v>
      </c>
      <c r="H31" s="381"/>
      <c r="I31" s="382">
        <v>4</v>
      </c>
      <c r="J31" s="382">
        <v>4</v>
      </c>
      <c r="K31" s="379"/>
      <c r="L31" s="407">
        <v>0.69</v>
      </c>
      <c r="M31" s="401">
        <v>0.79700000000000004</v>
      </c>
      <c r="N31" s="385">
        <v>0.7</v>
      </c>
      <c r="O31" s="386">
        <v>1.2999999999999999E-2</v>
      </c>
      <c r="P31" s="379"/>
      <c r="Q31" s="387">
        <v>64</v>
      </c>
      <c r="R31" s="388">
        <v>34.140036494312099</v>
      </c>
      <c r="S31" s="389">
        <v>36</v>
      </c>
      <c r="T31" s="386">
        <v>0.94833434706422404</v>
      </c>
      <c r="U31" s="394">
        <v>-16.9840962080001</v>
      </c>
      <c r="V31" s="392"/>
      <c r="W31" s="392"/>
      <c r="X31" s="393">
        <v>4</v>
      </c>
      <c r="Y31" s="393">
        <v>17</v>
      </c>
      <c r="Z31" s="379"/>
      <c r="AA31" s="394">
        <v>262</v>
      </c>
      <c r="AB31" s="378">
        <v>139.76077439859</v>
      </c>
      <c r="AC31" s="389">
        <v>200</v>
      </c>
      <c r="AD31" s="384">
        <v>0.69880387199295002</v>
      </c>
      <c r="AE31" s="395">
        <v>-187.91164560000101</v>
      </c>
      <c r="AF31" s="380"/>
      <c r="AG31" s="380"/>
      <c r="AH31" s="396">
        <v>113</v>
      </c>
      <c r="AI31" s="393">
        <v>188</v>
      </c>
      <c r="AJ31" s="379"/>
      <c r="AK31" s="388">
        <v>1695.6834200000001</v>
      </c>
      <c r="AL31" s="388">
        <v>904.54209127499803</v>
      </c>
      <c r="AM31" s="397">
        <v>828</v>
      </c>
      <c r="AN31" s="401">
        <v>1.09244213922101</v>
      </c>
      <c r="AO31" s="405">
        <v>-166.950792784003</v>
      </c>
      <c r="AP31" s="392">
        <v>4.4999999999999997E-3</v>
      </c>
      <c r="AQ31" s="392">
        <v>4.4999999999999997E-3</v>
      </c>
      <c r="AR31" s="393">
        <v>0</v>
      </c>
      <c r="AS31" s="393">
        <v>167</v>
      </c>
      <c r="AT31" s="381"/>
      <c r="AU31" s="388">
        <v>803.40911000000006</v>
      </c>
      <c r="AV31" s="378">
        <v>428.569005238481</v>
      </c>
      <c r="AW31" s="399">
        <v>573</v>
      </c>
      <c r="AX31" s="384">
        <v>0.74793892711776799</v>
      </c>
      <c r="AY31" s="406">
        <v>-485.58775464400202</v>
      </c>
      <c r="AZ31" s="380"/>
      <c r="BA31" s="380"/>
      <c r="BB31" s="393">
        <v>271</v>
      </c>
      <c r="BC31" s="393">
        <v>486</v>
      </c>
      <c r="BD31" s="379"/>
      <c r="BE31" s="388">
        <v>109</v>
      </c>
      <c r="BF31" s="378">
        <v>58.144749654375197</v>
      </c>
      <c r="BG31" s="400">
        <v>65</v>
      </c>
      <c r="BH31" s="386">
        <v>0.89453461006731205</v>
      </c>
      <c r="BI31" s="394">
        <v>-73.776606025000305</v>
      </c>
      <c r="BJ31" s="380"/>
      <c r="BK31" s="380"/>
      <c r="BL31" s="393">
        <v>1</v>
      </c>
      <c r="BM31" s="393">
        <v>74</v>
      </c>
      <c r="BN31" s="379"/>
      <c r="BO31" s="387">
        <v>188</v>
      </c>
      <c r="BP31" s="388">
        <v>100.286357202042</v>
      </c>
      <c r="BQ31" s="400">
        <v>78</v>
      </c>
      <c r="BR31" s="390">
        <v>1.2857225282313101</v>
      </c>
      <c r="BS31" s="391">
        <v>12.534458215999701</v>
      </c>
      <c r="BT31" s="380">
        <v>7.4999999999999997E-3</v>
      </c>
      <c r="BU31" s="392">
        <v>7.4999999999999997E-3</v>
      </c>
      <c r="BV31" s="387">
        <v>0</v>
      </c>
      <c r="BW31" s="387">
        <v>0</v>
      </c>
      <c r="BX31" s="381"/>
      <c r="BY31" s="386">
        <v>0.99247412982126004</v>
      </c>
      <c r="BZ31" s="386">
        <v>1</v>
      </c>
      <c r="CA31" s="403">
        <v>0.99698965192850397</v>
      </c>
      <c r="CB31" s="385">
        <v>0.9</v>
      </c>
      <c r="CC31" s="392">
        <v>2.5000000000000001E-3</v>
      </c>
      <c r="CD31" s="199">
        <f t="shared" si="0"/>
        <v>1552.1951773200028</v>
      </c>
      <c r="CE31" s="113"/>
    </row>
    <row r="32" spans="1:83" s="85" customFormat="1" ht="21.4" customHeight="1" x14ac:dyDescent="0.2">
      <c r="A32" s="377" t="s">
        <v>380</v>
      </c>
      <c r="B32" s="377" t="s">
        <v>58</v>
      </c>
      <c r="C32" s="377" t="s">
        <v>66</v>
      </c>
      <c r="D32" s="378">
        <v>3.1465913527777798</v>
      </c>
      <c r="E32" s="379"/>
      <c r="F32" s="380">
        <v>6.4879999999999993E-2</v>
      </c>
      <c r="G32" s="380">
        <v>6.4879999999999993E-2</v>
      </c>
      <c r="H32" s="381"/>
      <c r="I32" s="382">
        <v>6</v>
      </c>
      <c r="J32" s="382">
        <v>6</v>
      </c>
      <c r="K32" s="379"/>
      <c r="L32" s="407">
        <v>0.65</v>
      </c>
      <c r="M32" s="384">
        <v>0.54800000000000004</v>
      </c>
      <c r="N32" s="385">
        <v>0.7</v>
      </c>
      <c r="O32" s="386"/>
      <c r="P32" s="379"/>
      <c r="Q32" s="387">
        <v>160</v>
      </c>
      <c r="R32" s="388">
        <v>50.848674664650602</v>
      </c>
      <c r="S32" s="389">
        <v>36</v>
      </c>
      <c r="T32" s="390">
        <v>1.41246318512918</v>
      </c>
      <c r="U32" s="391">
        <v>24.067253559999902</v>
      </c>
      <c r="V32" s="392">
        <v>0.01</v>
      </c>
      <c r="W32" s="392">
        <v>0.01</v>
      </c>
      <c r="X32" s="393">
        <v>0</v>
      </c>
      <c r="Y32" s="393">
        <v>0</v>
      </c>
      <c r="Z32" s="379"/>
      <c r="AA32" s="394">
        <v>451</v>
      </c>
      <c r="AB32" s="378">
        <v>143.32970171098401</v>
      </c>
      <c r="AC32" s="389">
        <v>200</v>
      </c>
      <c r="AD32" s="384">
        <v>0.71664850855492002</v>
      </c>
      <c r="AE32" s="395">
        <v>-304.18192466666699</v>
      </c>
      <c r="AF32" s="380"/>
      <c r="AG32" s="380"/>
      <c r="AH32" s="396">
        <v>179</v>
      </c>
      <c r="AI32" s="393">
        <v>305</v>
      </c>
      <c r="AJ32" s="379"/>
      <c r="AK32" s="388">
        <v>3150.8793799999999</v>
      </c>
      <c r="AL32" s="388">
        <v>1001.36275313235</v>
      </c>
      <c r="AM32" s="397">
        <v>774.6</v>
      </c>
      <c r="AN32" s="390">
        <v>1.2927481966593699</v>
      </c>
      <c r="AO32" s="398">
        <v>226.05978576599799</v>
      </c>
      <c r="AP32" s="392">
        <v>0.01</v>
      </c>
      <c r="AQ32" s="392">
        <v>0.01</v>
      </c>
      <c r="AR32" s="393">
        <v>0</v>
      </c>
      <c r="AS32" s="393">
        <v>0</v>
      </c>
      <c r="AT32" s="381"/>
      <c r="AU32" s="388">
        <v>2862.9823299999998</v>
      </c>
      <c r="AV32" s="378">
        <v>909.86785668008304</v>
      </c>
      <c r="AW32" s="399">
        <v>573</v>
      </c>
      <c r="AX32" s="390">
        <v>1.5879020186388899</v>
      </c>
      <c r="AY32" s="398">
        <v>699.38611582999795</v>
      </c>
      <c r="AZ32" s="380">
        <v>1.4999999999999999E-2</v>
      </c>
      <c r="BA32" s="380">
        <v>1.4999999999999999E-2</v>
      </c>
      <c r="BB32" s="393">
        <v>0</v>
      </c>
      <c r="BC32" s="393">
        <v>0</v>
      </c>
      <c r="BD32" s="379"/>
      <c r="BE32" s="388">
        <v>251.9</v>
      </c>
      <c r="BF32" s="378">
        <v>80.054882175159307</v>
      </c>
      <c r="BG32" s="400">
        <v>65</v>
      </c>
      <c r="BH32" s="401">
        <v>1.2316135719255299</v>
      </c>
      <c r="BI32" s="402">
        <v>-54.892656895833497</v>
      </c>
      <c r="BJ32" s="380">
        <v>1.9879999999999998E-2</v>
      </c>
      <c r="BK32" s="380">
        <v>1.9879999999999998E-2</v>
      </c>
      <c r="BL32" s="393">
        <v>0</v>
      </c>
      <c r="BM32" s="393">
        <v>55</v>
      </c>
      <c r="BN32" s="379"/>
      <c r="BO32" s="387">
        <v>613</v>
      </c>
      <c r="BP32" s="388">
        <v>194.81398480894299</v>
      </c>
      <c r="BQ32" s="400">
        <v>78</v>
      </c>
      <c r="BR32" s="390">
        <v>2.4976151898582399</v>
      </c>
      <c r="BS32" s="391">
        <v>318.47904937999999</v>
      </c>
      <c r="BT32" s="380">
        <v>7.4999999999999997E-3</v>
      </c>
      <c r="BU32" s="392">
        <v>7.4999999999999997E-3</v>
      </c>
      <c r="BV32" s="387">
        <v>0</v>
      </c>
      <c r="BW32" s="387">
        <v>0</v>
      </c>
      <c r="BX32" s="381"/>
      <c r="BY32" s="386">
        <v>0.99834756265491598</v>
      </c>
      <c r="BZ32" s="386">
        <v>1</v>
      </c>
      <c r="CA32" s="403">
        <v>0.99933902506196604</v>
      </c>
      <c r="CB32" s="385">
        <v>0.9</v>
      </c>
      <c r="CC32" s="392">
        <v>2.5000000000000001E-3</v>
      </c>
      <c r="CD32" s="199">
        <f t="shared" si="0"/>
        <v>2437.3496618616682</v>
      </c>
      <c r="CE32" s="113"/>
    </row>
    <row r="33" spans="1:83" s="85" customFormat="1" ht="21.4" customHeight="1" x14ac:dyDescent="0.2">
      <c r="A33" s="377" t="s">
        <v>380</v>
      </c>
      <c r="B33" s="377" t="s">
        <v>58</v>
      </c>
      <c r="C33" s="377" t="s">
        <v>67</v>
      </c>
      <c r="D33" s="378">
        <v>7.7849246157777801</v>
      </c>
      <c r="E33" s="379"/>
      <c r="F33" s="380">
        <v>1.325E-2</v>
      </c>
      <c r="G33" s="380">
        <v>1.325E-2</v>
      </c>
      <c r="H33" s="381"/>
      <c r="I33" s="382">
        <v>4</v>
      </c>
      <c r="J33" s="382">
        <v>4</v>
      </c>
      <c r="K33" s="379"/>
      <c r="L33" s="404">
        <v>0.78899297423887604</v>
      </c>
      <c r="M33" s="401">
        <v>0.70099999999999996</v>
      </c>
      <c r="N33" s="385">
        <v>0.7</v>
      </c>
      <c r="O33" s="386">
        <v>1E-3</v>
      </c>
      <c r="P33" s="379"/>
      <c r="Q33" s="387">
        <v>221</v>
      </c>
      <c r="R33" s="388">
        <v>28.388200388234601</v>
      </c>
      <c r="S33" s="389">
        <v>36</v>
      </c>
      <c r="T33" s="384">
        <v>0.78856112189540595</v>
      </c>
      <c r="U33" s="395">
        <v>-115.3087434016</v>
      </c>
      <c r="V33" s="392"/>
      <c r="W33" s="392"/>
      <c r="X33" s="393">
        <v>60</v>
      </c>
      <c r="Y33" s="393">
        <v>116</v>
      </c>
      <c r="Z33" s="379"/>
      <c r="AA33" s="394">
        <v>616</v>
      </c>
      <c r="AB33" s="378">
        <v>79.127291579875703</v>
      </c>
      <c r="AC33" s="389">
        <v>200</v>
      </c>
      <c r="AD33" s="384">
        <v>0.39563645789937801</v>
      </c>
      <c r="AE33" s="395">
        <v>-1252.3819077866699</v>
      </c>
      <c r="AF33" s="380"/>
      <c r="AG33" s="380"/>
      <c r="AH33" s="396">
        <v>941</v>
      </c>
      <c r="AI33" s="393">
        <v>1253</v>
      </c>
      <c r="AJ33" s="379"/>
      <c r="AK33" s="388">
        <v>5088.1385600000003</v>
      </c>
      <c r="AL33" s="388">
        <v>653.58867440897495</v>
      </c>
      <c r="AM33" s="397">
        <v>708.1</v>
      </c>
      <c r="AN33" s="386">
        <v>0.92301747551048596</v>
      </c>
      <c r="AO33" s="388">
        <v>-1526.8675845186999</v>
      </c>
      <c r="AP33" s="392"/>
      <c r="AQ33" s="392"/>
      <c r="AR33" s="393">
        <v>425</v>
      </c>
      <c r="AS33" s="393">
        <v>1527</v>
      </c>
      <c r="AT33" s="381"/>
      <c r="AU33" s="388">
        <v>4599.9929400000001</v>
      </c>
      <c r="AV33" s="378">
        <v>590.884712059658</v>
      </c>
      <c r="AW33" s="399">
        <v>573</v>
      </c>
      <c r="AX33" s="401">
        <v>1.0312124119714801</v>
      </c>
      <c r="AY33" s="405">
        <v>-752.92122580880095</v>
      </c>
      <c r="AZ33" s="380">
        <v>2.2499999999999998E-3</v>
      </c>
      <c r="BA33" s="380">
        <v>2.2499999999999998E-3</v>
      </c>
      <c r="BB33" s="393">
        <v>0</v>
      </c>
      <c r="BC33" s="393">
        <v>753</v>
      </c>
      <c r="BD33" s="379"/>
      <c r="BE33" s="388">
        <v>319.39999999999998</v>
      </c>
      <c r="BF33" s="378">
        <v>41.028014497747201</v>
      </c>
      <c r="BG33" s="400">
        <v>65</v>
      </c>
      <c r="BH33" s="384">
        <v>0.63120022304226497</v>
      </c>
      <c r="BI33" s="395">
        <v>-439.630150038333</v>
      </c>
      <c r="BJ33" s="380"/>
      <c r="BK33" s="380"/>
      <c r="BL33" s="393">
        <v>137</v>
      </c>
      <c r="BM33" s="393">
        <v>440</v>
      </c>
      <c r="BN33" s="379"/>
      <c r="BO33" s="387">
        <v>994</v>
      </c>
      <c r="BP33" s="388">
        <v>127.68267504934499</v>
      </c>
      <c r="BQ33" s="400">
        <v>78</v>
      </c>
      <c r="BR33" s="390">
        <v>1.6369573724274999</v>
      </c>
      <c r="BS33" s="391">
        <v>265.33105596320001</v>
      </c>
      <c r="BT33" s="380">
        <v>7.4999999999999997E-3</v>
      </c>
      <c r="BU33" s="392">
        <v>7.4999999999999997E-3</v>
      </c>
      <c r="BV33" s="387">
        <v>0</v>
      </c>
      <c r="BW33" s="387">
        <v>0</v>
      </c>
      <c r="BX33" s="381"/>
      <c r="BY33" s="386">
        <v>0.99857636770388403</v>
      </c>
      <c r="BZ33" s="386">
        <v>1</v>
      </c>
      <c r="CA33" s="403">
        <v>0.99943054708155399</v>
      </c>
      <c r="CB33" s="385">
        <v>0.9</v>
      </c>
      <c r="CC33" s="392">
        <v>2.5000000000000001E-3</v>
      </c>
      <c r="CD33" s="199">
        <f t="shared" si="0"/>
        <v>5512.5051204322463</v>
      </c>
      <c r="CE33" s="113"/>
    </row>
    <row r="34" spans="1:83" s="85" customFormat="1" ht="21.4" customHeight="1" x14ac:dyDescent="0.2">
      <c r="A34" s="377" t="s">
        <v>380</v>
      </c>
      <c r="B34" s="377" t="s">
        <v>58</v>
      </c>
      <c r="C34" s="377" t="s">
        <v>68</v>
      </c>
      <c r="D34" s="378">
        <v>2.5249370302222198</v>
      </c>
      <c r="E34" s="379"/>
      <c r="F34" s="380">
        <v>1.7500000000000002E-2</v>
      </c>
      <c r="G34" s="380">
        <v>1.7500000000000002E-2</v>
      </c>
      <c r="H34" s="381"/>
      <c r="I34" s="382">
        <v>3</v>
      </c>
      <c r="J34" s="382">
        <v>3</v>
      </c>
      <c r="K34" s="379"/>
      <c r="L34" s="404">
        <v>0.8</v>
      </c>
      <c r="M34" s="386">
        <v>0.65400000000000003</v>
      </c>
      <c r="N34" s="385">
        <v>0.7</v>
      </c>
      <c r="O34" s="386"/>
      <c r="P34" s="379"/>
      <c r="Q34" s="387">
        <v>87</v>
      </c>
      <c r="R34" s="388">
        <v>34.456304834003298</v>
      </c>
      <c r="S34" s="389">
        <v>36</v>
      </c>
      <c r="T34" s="386">
        <v>0.95711957872231501</v>
      </c>
      <c r="U34" s="394">
        <v>-22.077279705599899</v>
      </c>
      <c r="V34" s="392"/>
      <c r="W34" s="392"/>
      <c r="X34" s="393">
        <v>4</v>
      </c>
      <c r="Y34" s="393">
        <v>23</v>
      </c>
      <c r="Z34" s="379"/>
      <c r="AA34" s="394">
        <v>218</v>
      </c>
      <c r="AB34" s="378">
        <v>86.338786825433701</v>
      </c>
      <c r="AC34" s="389">
        <v>200</v>
      </c>
      <c r="AD34" s="384">
        <v>0.431693934127168</v>
      </c>
      <c r="AE34" s="395">
        <v>-387.984887253333</v>
      </c>
      <c r="AF34" s="380"/>
      <c r="AG34" s="380"/>
      <c r="AH34" s="396">
        <v>287</v>
      </c>
      <c r="AI34" s="393">
        <v>388</v>
      </c>
      <c r="AJ34" s="379"/>
      <c r="AK34" s="388">
        <v>989.17660000000001</v>
      </c>
      <c r="AL34" s="388">
        <v>391.76287889957501</v>
      </c>
      <c r="AM34" s="397">
        <v>735.8</v>
      </c>
      <c r="AN34" s="384">
        <v>0.53243120263600796</v>
      </c>
      <c r="AO34" s="406">
        <v>-1240.2418002050099</v>
      </c>
      <c r="AP34" s="392"/>
      <c r="AQ34" s="392"/>
      <c r="AR34" s="393">
        <v>869</v>
      </c>
      <c r="AS34" s="393">
        <v>1241</v>
      </c>
      <c r="AT34" s="381"/>
      <c r="AU34" s="388">
        <v>1592.8130000000001</v>
      </c>
      <c r="AV34" s="378">
        <v>630.832761742108</v>
      </c>
      <c r="AW34" s="399">
        <v>573</v>
      </c>
      <c r="AX34" s="401">
        <v>1.10092977616424</v>
      </c>
      <c r="AY34" s="405">
        <v>-143.333701980798</v>
      </c>
      <c r="AZ34" s="380">
        <v>7.4999999999999997E-3</v>
      </c>
      <c r="BA34" s="380">
        <v>7.4999999999999997E-3</v>
      </c>
      <c r="BB34" s="393">
        <v>0</v>
      </c>
      <c r="BC34" s="393">
        <v>144</v>
      </c>
      <c r="BD34" s="379"/>
      <c r="BE34" s="388">
        <v>130.80000000000001</v>
      </c>
      <c r="BF34" s="378">
        <v>51.803272095260198</v>
      </c>
      <c r="BG34" s="400">
        <v>65</v>
      </c>
      <c r="BH34" s="386">
        <v>0.79697341685015699</v>
      </c>
      <c r="BI34" s="394">
        <v>-115.38136044666599</v>
      </c>
      <c r="BJ34" s="380"/>
      <c r="BK34" s="380"/>
      <c r="BL34" s="393">
        <v>17</v>
      </c>
      <c r="BM34" s="393">
        <v>116</v>
      </c>
      <c r="BN34" s="379"/>
      <c r="BO34" s="387">
        <v>483</v>
      </c>
      <c r="BP34" s="388">
        <v>191.291899250846</v>
      </c>
      <c r="BQ34" s="400">
        <v>78</v>
      </c>
      <c r="BR34" s="390">
        <v>2.4524602468057202</v>
      </c>
      <c r="BS34" s="391">
        <v>246.66589397120001</v>
      </c>
      <c r="BT34" s="380">
        <v>7.4999999999999997E-3</v>
      </c>
      <c r="BU34" s="392">
        <v>7.4999999999999997E-3</v>
      </c>
      <c r="BV34" s="387">
        <v>0</v>
      </c>
      <c r="BW34" s="387">
        <v>0</v>
      </c>
      <c r="BX34" s="381"/>
      <c r="BY34" s="386">
        <v>0.995870612525809</v>
      </c>
      <c r="BZ34" s="386">
        <v>1</v>
      </c>
      <c r="CA34" s="403">
        <v>0.99834824501032304</v>
      </c>
      <c r="CB34" s="385">
        <v>0.9</v>
      </c>
      <c r="CC34" s="392">
        <v>2.5000000000000001E-3</v>
      </c>
      <c r="CD34" s="199">
        <f t="shared" si="0"/>
        <v>1857.8486668375092</v>
      </c>
      <c r="CE34" s="113"/>
    </row>
    <row r="35" spans="1:83" s="85" customFormat="1" ht="21.4" customHeight="1" x14ac:dyDescent="0.2">
      <c r="A35" s="377" t="s">
        <v>380</v>
      </c>
      <c r="B35" s="377" t="s">
        <v>58</v>
      </c>
      <c r="C35" s="377" t="s">
        <v>69</v>
      </c>
      <c r="D35" s="378">
        <v>4.80222135577778</v>
      </c>
      <c r="E35" s="379"/>
      <c r="F35" s="380">
        <v>2.6374999999999999E-2</v>
      </c>
      <c r="G35" s="380">
        <v>2.6374999999999999E-2</v>
      </c>
      <c r="H35" s="381"/>
      <c r="I35" s="382">
        <v>4</v>
      </c>
      <c r="J35" s="382">
        <v>4</v>
      </c>
      <c r="K35" s="379"/>
      <c r="L35" s="383">
        <v>0.44</v>
      </c>
      <c r="M35" s="386">
        <v>0.63900000000000001</v>
      </c>
      <c r="N35" s="385">
        <v>0.7</v>
      </c>
      <c r="O35" s="386"/>
      <c r="P35" s="379"/>
      <c r="Q35" s="387">
        <v>156</v>
      </c>
      <c r="R35" s="388">
        <v>32.484966527481902</v>
      </c>
      <c r="S35" s="389">
        <v>36</v>
      </c>
      <c r="T35" s="386">
        <v>0.90236018131894202</v>
      </c>
      <c r="U35" s="394">
        <v>-51.455962569599997</v>
      </c>
      <c r="V35" s="392"/>
      <c r="W35" s="392"/>
      <c r="X35" s="393">
        <v>17</v>
      </c>
      <c r="Y35" s="393">
        <v>52</v>
      </c>
      <c r="Z35" s="379"/>
      <c r="AA35" s="394">
        <v>674</v>
      </c>
      <c r="AB35" s="378">
        <v>140.35171435591599</v>
      </c>
      <c r="AC35" s="389">
        <v>200</v>
      </c>
      <c r="AD35" s="384">
        <v>0.70175857177958001</v>
      </c>
      <c r="AE35" s="395">
        <v>-478.533125386667</v>
      </c>
      <c r="AF35" s="380"/>
      <c r="AG35" s="380"/>
      <c r="AH35" s="396">
        <v>287</v>
      </c>
      <c r="AI35" s="393">
        <v>479</v>
      </c>
      <c r="AJ35" s="379"/>
      <c r="AK35" s="388">
        <v>5849.2862299999997</v>
      </c>
      <c r="AL35" s="388">
        <v>1218.0376114821199</v>
      </c>
      <c r="AM35" s="397">
        <v>735.5</v>
      </c>
      <c r="AN35" s="390">
        <v>1.6560674527289201</v>
      </c>
      <c r="AO35" s="398">
        <v>1610.84566139053</v>
      </c>
      <c r="AP35" s="392">
        <v>0.01</v>
      </c>
      <c r="AQ35" s="392">
        <v>0.01</v>
      </c>
      <c r="AR35" s="393">
        <v>0</v>
      </c>
      <c r="AS35" s="393">
        <v>0</v>
      </c>
      <c r="AT35" s="381"/>
      <c r="AU35" s="388">
        <v>3035.7381399999999</v>
      </c>
      <c r="AV35" s="378">
        <v>632.15289656474499</v>
      </c>
      <c r="AW35" s="399">
        <v>573</v>
      </c>
      <c r="AX35" s="401">
        <v>1.10323367637826</v>
      </c>
      <c r="AY35" s="405">
        <v>-266.26926423280099</v>
      </c>
      <c r="AZ35" s="380">
        <v>7.4999999999999997E-3</v>
      </c>
      <c r="BA35" s="380">
        <v>7.4999999999999997E-3</v>
      </c>
      <c r="BB35" s="393">
        <v>0</v>
      </c>
      <c r="BC35" s="393">
        <v>267</v>
      </c>
      <c r="BD35" s="379"/>
      <c r="BE35" s="388">
        <v>207.7</v>
      </c>
      <c r="BF35" s="378">
        <v>43.250817613833298</v>
      </c>
      <c r="BG35" s="400">
        <v>65</v>
      </c>
      <c r="BH35" s="384">
        <v>0.66539719405897402</v>
      </c>
      <c r="BI35" s="395">
        <v>-260.51658218833302</v>
      </c>
      <c r="BJ35" s="380"/>
      <c r="BK35" s="380"/>
      <c r="BL35" s="393">
        <v>74</v>
      </c>
      <c r="BM35" s="393">
        <v>261</v>
      </c>
      <c r="BN35" s="379"/>
      <c r="BO35" s="387">
        <v>439</v>
      </c>
      <c r="BP35" s="388">
        <v>91.416027599772903</v>
      </c>
      <c r="BQ35" s="400">
        <v>78</v>
      </c>
      <c r="BR35" s="401">
        <v>1.17200035384324</v>
      </c>
      <c r="BS35" s="402">
        <v>-10.4879189008001</v>
      </c>
      <c r="BT35" s="380">
        <v>6.3749999999999996E-3</v>
      </c>
      <c r="BU35" s="392">
        <v>6.3749999999999996E-3</v>
      </c>
      <c r="BV35" s="387">
        <v>0</v>
      </c>
      <c r="BW35" s="387">
        <v>11</v>
      </c>
      <c r="BX35" s="381"/>
      <c r="BY35" s="386">
        <v>0.998295177788602</v>
      </c>
      <c r="BZ35" s="386">
        <v>1</v>
      </c>
      <c r="CA35" s="403">
        <v>0.99931807111544102</v>
      </c>
      <c r="CB35" s="385">
        <v>0.9</v>
      </c>
      <c r="CC35" s="392">
        <v>2.5000000000000001E-3</v>
      </c>
      <c r="CD35" s="199">
        <f t="shared" si="0"/>
        <v>3532.0338071745573</v>
      </c>
      <c r="CE35" s="113"/>
    </row>
    <row r="36" spans="1:83" s="85" customFormat="1" ht="21.4" customHeight="1" x14ac:dyDescent="0.2">
      <c r="A36" s="377" t="s">
        <v>380</v>
      </c>
      <c r="B36" s="377" t="s">
        <v>58</v>
      </c>
      <c r="C36" s="377" t="s">
        <v>70</v>
      </c>
      <c r="D36" s="378">
        <v>7.9626680467777797</v>
      </c>
      <c r="E36" s="379"/>
      <c r="F36" s="380">
        <v>4.2000000000000003E-2</v>
      </c>
      <c r="G36" s="380">
        <v>4.2000000000000003E-2</v>
      </c>
      <c r="H36" s="381"/>
      <c r="I36" s="382">
        <v>5</v>
      </c>
      <c r="J36" s="382">
        <v>5</v>
      </c>
      <c r="K36" s="379"/>
      <c r="L36" s="383">
        <v>0.33</v>
      </c>
      <c r="M36" s="384">
        <v>0.36499999999999999</v>
      </c>
      <c r="N36" s="385">
        <v>0.7</v>
      </c>
      <c r="O36" s="386"/>
      <c r="P36" s="379"/>
      <c r="Q36" s="387">
        <v>372</v>
      </c>
      <c r="R36" s="388">
        <v>46.718009317308599</v>
      </c>
      <c r="S36" s="389">
        <v>36</v>
      </c>
      <c r="T36" s="390">
        <v>1.2977224810363499</v>
      </c>
      <c r="U36" s="391">
        <v>28.0127403792</v>
      </c>
      <c r="V36" s="392">
        <v>0.01</v>
      </c>
      <c r="W36" s="392">
        <v>0.01</v>
      </c>
      <c r="X36" s="393">
        <v>0</v>
      </c>
      <c r="Y36" s="393">
        <v>0</v>
      </c>
      <c r="Z36" s="379"/>
      <c r="AA36" s="394">
        <v>983</v>
      </c>
      <c r="AB36" s="378">
        <v>123.45108376052301</v>
      </c>
      <c r="AC36" s="389">
        <v>200</v>
      </c>
      <c r="AD36" s="384">
        <v>0.61725541880261503</v>
      </c>
      <c r="AE36" s="395">
        <v>-928.04033122666704</v>
      </c>
      <c r="AF36" s="380"/>
      <c r="AG36" s="380"/>
      <c r="AH36" s="396">
        <v>610</v>
      </c>
      <c r="AI36" s="393">
        <v>929</v>
      </c>
      <c r="AJ36" s="379"/>
      <c r="AK36" s="388">
        <v>8356.1385300000002</v>
      </c>
      <c r="AL36" s="388">
        <v>1049.4144024227501</v>
      </c>
      <c r="AM36" s="397">
        <v>828</v>
      </c>
      <c r="AN36" s="390">
        <v>1.2674086985782</v>
      </c>
      <c r="AO36" s="398">
        <v>444.43155872159798</v>
      </c>
      <c r="AP36" s="392">
        <v>0.01</v>
      </c>
      <c r="AQ36" s="392">
        <v>0.01</v>
      </c>
      <c r="AR36" s="393">
        <v>0</v>
      </c>
      <c r="AS36" s="393">
        <v>0</v>
      </c>
      <c r="AT36" s="381"/>
      <c r="AU36" s="388">
        <v>5301.0453900000002</v>
      </c>
      <c r="AV36" s="378">
        <v>665.73733312230104</v>
      </c>
      <c r="AW36" s="399">
        <v>573</v>
      </c>
      <c r="AX36" s="401">
        <v>1.16184525850314</v>
      </c>
      <c r="AY36" s="405">
        <v>-174.08515896440301</v>
      </c>
      <c r="AZ36" s="380">
        <v>1.2E-2</v>
      </c>
      <c r="BA36" s="380">
        <v>1.2E-2</v>
      </c>
      <c r="BB36" s="393">
        <v>0</v>
      </c>
      <c r="BC36" s="393">
        <v>175</v>
      </c>
      <c r="BD36" s="379"/>
      <c r="BE36" s="388">
        <v>357</v>
      </c>
      <c r="BF36" s="378">
        <v>44.834218619030104</v>
      </c>
      <c r="BG36" s="400">
        <v>65</v>
      </c>
      <c r="BH36" s="384">
        <v>0.68975720952353903</v>
      </c>
      <c r="BI36" s="395">
        <v>-419.36013456083401</v>
      </c>
      <c r="BJ36" s="380"/>
      <c r="BK36" s="380"/>
      <c r="BL36" s="393">
        <v>109</v>
      </c>
      <c r="BM36" s="393">
        <v>420</v>
      </c>
      <c r="BN36" s="379"/>
      <c r="BO36" s="387">
        <v>874</v>
      </c>
      <c r="BP36" s="388">
        <v>109.762204686365</v>
      </c>
      <c r="BQ36" s="400">
        <v>78</v>
      </c>
      <c r="BR36" s="390">
        <v>1.4072077523892901</v>
      </c>
      <c r="BS36" s="391">
        <v>128.69427082160001</v>
      </c>
      <c r="BT36" s="380">
        <v>7.4999999999999997E-3</v>
      </c>
      <c r="BU36" s="392">
        <v>7.4999999999999997E-3</v>
      </c>
      <c r="BV36" s="387">
        <v>0</v>
      </c>
      <c r="BW36" s="387">
        <v>0</v>
      </c>
      <c r="BX36" s="381"/>
      <c r="BY36" s="386">
        <v>0.99793296914218199</v>
      </c>
      <c r="BZ36" s="386">
        <v>1</v>
      </c>
      <c r="CA36" s="403">
        <v>0.99917318765687302</v>
      </c>
      <c r="CB36" s="385">
        <v>0.9</v>
      </c>
      <c r="CC36" s="392">
        <v>2.5000000000000001E-3</v>
      </c>
      <c r="CD36" s="199">
        <f t="shared" si="0"/>
        <v>6593.0891427320012</v>
      </c>
      <c r="CE36" s="113"/>
    </row>
    <row r="37" spans="1:83" s="85" customFormat="1" ht="21.4" customHeight="1" x14ac:dyDescent="0.2">
      <c r="A37" s="377" t="s">
        <v>380</v>
      </c>
      <c r="B37" s="377" t="s">
        <v>58</v>
      </c>
      <c r="C37" s="377" t="s">
        <v>73</v>
      </c>
      <c r="D37" s="378">
        <v>2.1182522330000002</v>
      </c>
      <c r="E37" s="379"/>
      <c r="F37" s="380">
        <v>6.0749999999999998E-2</v>
      </c>
      <c r="G37" s="380">
        <v>6.0749999999999998E-2</v>
      </c>
      <c r="H37" s="381"/>
      <c r="I37" s="382">
        <v>7</v>
      </c>
      <c r="J37" s="382">
        <v>7</v>
      </c>
      <c r="K37" s="379"/>
      <c r="L37" s="403">
        <v>0.95</v>
      </c>
      <c r="M37" s="401">
        <v>0.72199999999999998</v>
      </c>
      <c r="N37" s="385">
        <v>0.7</v>
      </c>
      <c r="O37" s="386">
        <v>3.0000000000000001E-3</v>
      </c>
      <c r="P37" s="379"/>
      <c r="Q37" s="387">
        <v>107</v>
      </c>
      <c r="R37" s="388">
        <v>50.513342241806598</v>
      </c>
      <c r="S37" s="389">
        <v>36</v>
      </c>
      <c r="T37" s="390">
        <v>1.40314839560574</v>
      </c>
      <c r="U37" s="391">
        <v>15.4915035344</v>
      </c>
      <c r="V37" s="392">
        <v>0.01</v>
      </c>
      <c r="W37" s="392">
        <v>0.01</v>
      </c>
      <c r="X37" s="393">
        <v>0</v>
      </c>
      <c r="Y37" s="393">
        <v>0</v>
      </c>
      <c r="Z37" s="379"/>
      <c r="AA37" s="394">
        <v>334</v>
      </c>
      <c r="AB37" s="378">
        <v>157.67716176414399</v>
      </c>
      <c r="AC37" s="389">
        <v>200</v>
      </c>
      <c r="AD37" s="384">
        <v>0.78838580882071996</v>
      </c>
      <c r="AE37" s="395">
        <v>-174.38053592</v>
      </c>
      <c r="AF37" s="380"/>
      <c r="AG37" s="380"/>
      <c r="AH37" s="396">
        <v>90</v>
      </c>
      <c r="AI37" s="393">
        <v>175</v>
      </c>
      <c r="AJ37" s="379"/>
      <c r="AK37" s="388">
        <v>1981.0526299999999</v>
      </c>
      <c r="AL37" s="388">
        <v>935.22980839458899</v>
      </c>
      <c r="AM37" s="397">
        <v>699.3</v>
      </c>
      <c r="AN37" s="390">
        <v>1.33737996338423</v>
      </c>
      <c r="AO37" s="398">
        <v>203.50008615572099</v>
      </c>
      <c r="AP37" s="392">
        <v>0.01</v>
      </c>
      <c r="AQ37" s="392">
        <v>0.01</v>
      </c>
      <c r="AR37" s="393">
        <v>0</v>
      </c>
      <c r="AS37" s="393">
        <v>0</v>
      </c>
      <c r="AT37" s="381"/>
      <c r="AU37" s="388">
        <v>1459.3517199999999</v>
      </c>
      <c r="AV37" s="378">
        <v>688.94142881802895</v>
      </c>
      <c r="AW37" s="399">
        <v>573</v>
      </c>
      <c r="AX37" s="390">
        <v>1.20234106250965</v>
      </c>
      <c r="AY37" s="398">
        <v>2.8414845892000402</v>
      </c>
      <c r="AZ37" s="380">
        <v>1.4999999999999999E-2</v>
      </c>
      <c r="BA37" s="380">
        <v>1.4999999999999999E-2</v>
      </c>
      <c r="BB37" s="393">
        <v>0</v>
      </c>
      <c r="BC37" s="393">
        <v>0</v>
      </c>
      <c r="BD37" s="379"/>
      <c r="BE37" s="388">
        <v>148</v>
      </c>
      <c r="BF37" s="378">
        <v>69.8689219793212</v>
      </c>
      <c r="BG37" s="400">
        <v>65</v>
      </c>
      <c r="BH37" s="401">
        <v>1.0749064919895599</v>
      </c>
      <c r="BI37" s="402">
        <v>-58.529592717500002</v>
      </c>
      <c r="BJ37" s="380">
        <v>1.2749999999999999E-2</v>
      </c>
      <c r="BK37" s="380">
        <v>1.2749999999999999E-2</v>
      </c>
      <c r="BL37" s="393">
        <v>0</v>
      </c>
      <c r="BM37" s="393">
        <v>59</v>
      </c>
      <c r="BN37" s="379"/>
      <c r="BO37" s="387">
        <v>200</v>
      </c>
      <c r="BP37" s="388">
        <v>94.417462134217899</v>
      </c>
      <c r="BQ37" s="400">
        <v>78</v>
      </c>
      <c r="BR37" s="390">
        <v>1.2104802837720201</v>
      </c>
      <c r="BS37" s="391">
        <v>1.73159099120002</v>
      </c>
      <c r="BT37" s="380">
        <v>7.4999999999999997E-3</v>
      </c>
      <c r="BU37" s="392">
        <v>7.4999999999999997E-3</v>
      </c>
      <c r="BV37" s="387">
        <v>0</v>
      </c>
      <c r="BW37" s="387">
        <v>0</v>
      </c>
      <c r="BX37" s="381"/>
      <c r="BY37" s="386">
        <v>1</v>
      </c>
      <c r="BZ37" s="386">
        <v>1</v>
      </c>
      <c r="CA37" s="403">
        <v>1</v>
      </c>
      <c r="CB37" s="385">
        <v>0.9</v>
      </c>
      <c r="CC37" s="392">
        <v>2.5000000000000001E-3</v>
      </c>
      <c r="CD37" s="199">
        <f t="shared" si="0"/>
        <v>1481.2937865369001</v>
      </c>
      <c r="CE37" s="113"/>
    </row>
    <row r="38" spans="1:83" s="85" customFormat="1" ht="21.4" customHeight="1" x14ac:dyDescent="0.2">
      <c r="A38" s="377" t="s">
        <v>380</v>
      </c>
      <c r="B38" s="377" t="s">
        <v>58</v>
      </c>
      <c r="C38" s="377" t="s">
        <v>74</v>
      </c>
      <c r="D38" s="378">
        <v>2.9114317781111101</v>
      </c>
      <c r="E38" s="379"/>
      <c r="F38" s="380">
        <v>2.7E-2</v>
      </c>
      <c r="G38" s="380">
        <v>2.7E-2</v>
      </c>
      <c r="H38" s="381"/>
      <c r="I38" s="382">
        <v>5</v>
      </c>
      <c r="J38" s="382">
        <v>5</v>
      </c>
      <c r="K38" s="379"/>
      <c r="L38" s="403">
        <v>0.92</v>
      </c>
      <c r="M38" s="401">
        <v>0.73799999999999999</v>
      </c>
      <c r="N38" s="385">
        <v>0.7</v>
      </c>
      <c r="O38" s="386">
        <v>5.0000000000000001E-3</v>
      </c>
      <c r="P38" s="379"/>
      <c r="Q38" s="387">
        <v>109</v>
      </c>
      <c r="R38" s="388">
        <v>37.438624122842199</v>
      </c>
      <c r="S38" s="389">
        <v>36</v>
      </c>
      <c r="T38" s="401">
        <v>1.0399617811900601</v>
      </c>
      <c r="U38" s="402">
        <v>-16.773852814399898</v>
      </c>
      <c r="V38" s="392">
        <v>2E-3</v>
      </c>
      <c r="W38" s="392">
        <v>2E-3</v>
      </c>
      <c r="X38" s="393">
        <v>0</v>
      </c>
      <c r="Y38" s="393">
        <v>17</v>
      </c>
      <c r="Z38" s="379"/>
      <c r="AA38" s="394">
        <v>394</v>
      </c>
      <c r="AB38" s="378">
        <v>135.328604627521</v>
      </c>
      <c r="AC38" s="389">
        <v>200</v>
      </c>
      <c r="AD38" s="384">
        <v>0.67664302313760505</v>
      </c>
      <c r="AE38" s="395">
        <v>-304.743626746666</v>
      </c>
      <c r="AF38" s="380"/>
      <c r="AG38" s="380"/>
      <c r="AH38" s="396">
        <v>189</v>
      </c>
      <c r="AI38" s="393">
        <v>305</v>
      </c>
      <c r="AJ38" s="379"/>
      <c r="AK38" s="388">
        <v>3094.3207000000002</v>
      </c>
      <c r="AL38" s="388">
        <v>1062.8175192920201</v>
      </c>
      <c r="AM38" s="397">
        <v>828</v>
      </c>
      <c r="AN38" s="390">
        <v>1.2835960377922899</v>
      </c>
      <c r="AO38" s="398">
        <v>201.52208526880099</v>
      </c>
      <c r="AP38" s="392">
        <v>0.01</v>
      </c>
      <c r="AQ38" s="392">
        <v>0.01</v>
      </c>
      <c r="AR38" s="393">
        <v>0</v>
      </c>
      <c r="AS38" s="393">
        <v>0</v>
      </c>
      <c r="AT38" s="381"/>
      <c r="AU38" s="388">
        <v>1578.77693</v>
      </c>
      <c r="AV38" s="378">
        <v>542.26822069802495</v>
      </c>
      <c r="AW38" s="399">
        <v>573</v>
      </c>
      <c r="AX38" s="386">
        <v>0.94636687730894498</v>
      </c>
      <c r="AY38" s="388">
        <v>-423.12356062919901</v>
      </c>
      <c r="AZ38" s="380"/>
      <c r="BA38" s="380"/>
      <c r="BB38" s="393">
        <v>90</v>
      </c>
      <c r="BC38" s="393">
        <v>424</v>
      </c>
      <c r="BD38" s="379"/>
      <c r="BE38" s="388">
        <v>124</v>
      </c>
      <c r="BF38" s="378">
        <v>42.590728359930601</v>
      </c>
      <c r="BG38" s="400">
        <v>65</v>
      </c>
      <c r="BH38" s="384">
        <v>0.65524197476816304</v>
      </c>
      <c r="BI38" s="395">
        <v>-159.86459836583299</v>
      </c>
      <c r="BJ38" s="380"/>
      <c r="BK38" s="380"/>
      <c r="BL38" s="393">
        <v>47</v>
      </c>
      <c r="BM38" s="393">
        <v>160</v>
      </c>
      <c r="BN38" s="379"/>
      <c r="BO38" s="387">
        <v>283</v>
      </c>
      <c r="BP38" s="388">
        <v>97.203033273067305</v>
      </c>
      <c r="BQ38" s="400">
        <v>78</v>
      </c>
      <c r="BR38" s="390">
        <v>1.24619273427009</v>
      </c>
      <c r="BS38" s="391">
        <v>10.489985568800099</v>
      </c>
      <c r="BT38" s="380">
        <v>7.4999999999999997E-3</v>
      </c>
      <c r="BU38" s="392">
        <v>7.4999999999999997E-3</v>
      </c>
      <c r="BV38" s="387">
        <v>0</v>
      </c>
      <c r="BW38" s="387">
        <v>0</v>
      </c>
      <c r="BX38" s="381"/>
      <c r="BY38" s="386">
        <v>0.99680255795363704</v>
      </c>
      <c r="BZ38" s="386">
        <v>1</v>
      </c>
      <c r="CA38" s="403">
        <v>0.99872102318145495</v>
      </c>
      <c r="CB38" s="385">
        <v>0.9</v>
      </c>
      <c r="CC38" s="392">
        <v>2.5000000000000001E-3</v>
      </c>
      <c r="CD38" s="199">
        <f t="shared" si="0"/>
        <v>2410.6655122759989</v>
      </c>
      <c r="CE38" s="113"/>
    </row>
    <row r="39" spans="1:83" s="85" customFormat="1" ht="21.4" customHeight="1" x14ac:dyDescent="0.2">
      <c r="A39" s="377" t="s">
        <v>380</v>
      </c>
      <c r="B39" s="377" t="s">
        <v>58</v>
      </c>
      <c r="C39" s="377" t="s">
        <v>75</v>
      </c>
      <c r="D39" s="378">
        <v>8.3768087102222193</v>
      </c>
      <c r="E39" s="379"/>
      <c r="F39" s="380">
        <v>3.075E-2</v>
      </c>
      <c r="G39" s="380">
        <v>3.075E-2</v>
      </c>
      <c r="H39" s="381"/>
      <c r="I39" s="382">
        <v>6</v>
      </c>
      <c r="J39" s="382">
        <v>6</v>
      </c>
      <c r="K39" s="379"/>
      <c r="L39" s="404">
        <v>0.81280745787020403</v>
      </c>
      <c r="M39" s="401">
        <v>0.73899999999999999</v>
      </c>
      <c r="N39" s="385">
        <v>0.7</v>
      </c>
      <c r="O39" s="386">
        <v>5.0000000000000001E-3</v>
      </c>
      <c r="P39" s="379"/>
      <c r="Q39" s="387">
        <v>297</v>
      </c>
      <c r="R39" s="388">
        <v>35.4550295075463</v>
      </c>
      <c r="S39" s="389">
        <v>36</v>
      </c>
      <c r="T39" s="386">
        <v>0.98486193076517503</v>
      </c>
      <c r="U39" s="394">
        <v>-64.878136281599893</v>
      </c>
      <c r="V39" s="392"/>
      <c r="W39" s="392"/>
      <c r="X39" s="393">
        <v>5</v>
      </c>
      <c r="Y39" s="393">
        <v>65</v>
      </c>
      <c r="Z39" s="379"/>
      <c r="AA39" s="394">
        <v>957</v>
      </c>
      <c r="AB39" s="378">
        <v>114.24398396876001</v>
      </c>
      <c r="AC39" s="389">
        <v>200</v>
      </c>
      <c r="AD39" s="384">
        <v>0.57121991984380005</v>
      </c>
      <c r="AE39" s="395">
        <v>-1053.4340904533301</v>
      </c>
      <c r="AF39" s="380"/>
      <c r="AG39" s="380"/>
      <c r="AH39" s="396">
        <v>719</v>
      </c>
      <c r="AI39" s="393">
        <v>1054</v>
      </c>
      <c r="AJ39" s="379"/>
      <c r="AK39" s="388">
        <v>8000.5793199999998</v>
      </c>
      <c r="AL39" s="388">
        <v>955.08678743456198</v>
      </c>
      <c r="AM39" s="397">
        <v>828</v>
      </c>
      <c r="AN39" s="401">
        <v>1.1534864582543001</v>
      </c>
      <c r="AO39" s="405">
        <v>-322.617814476798</v>
      </c>
      <c r="AP39" s="392">
        <v>7.4999999999999997E-3</v>
      </c>
      <c r="AQ39" s="392">
        <v>7.4999999999999997E-3</v>
      </c>
      <c r="AR39" s="393">
        <v>0</v>
      </c>
      <c r="AS39" s="393">
        <v>323</v>
      </c>
      <c r="AT39" s="381"/>
      <c r="AU39" s="388">
        <v>4841.1427000000003</v>
      </c>
      <c r="AV39" s="378">
        <v>577.92207837960405</v>
      </c>
      <c r="AW39" s="399">
        <v>573</v>
      </c>
      <c r="AX39" s="401">
        <v>1.00859001462409</v>
      </c>
      <c r="AY39" s="405">
        <v>-918.75096914879896</v>
      </c>
      <c r="AZ39" s="380">
        <v>7.5000000000000002E-4</v>
      </c>
      <c r="BA39" s="380">
        <v>7.5000000000000002E-4</v>
      </c>
      <c r="BB39" s="393">
        <v>0</v>
      </c>
      <c r="BC39" s="393">
        <v>919</v>
      </c>
      <c r="BD39" s="379"/>
      <c r="BE39" s="388">
        <v>547.20000000000005</v>
      </c>
      <c r="BF39" s="378">
        <v>65.3232058805702</v>
      </c>
      <c r="BG39" s="400">
        <v>65</v>
      </c>
      <c r="BH39" s="401">
        <v>1.00497239816262</v>
      </c>
      <c r="BI39" s="402">
        <v>-269.53884924666602</v>
      </c>
      <c r="BJ39" s="380">
        <v>7.4999999999999997E-3</v>
      </c>
      <c r="BK39" s="380">
        <v>7.4999999999999997E-3</v>
      </c>
      <c r="BL39" s="393">
        <v>0</v>
      </c>
      <c r="BM39" s="393">
        <v>270</v>
      </c>
      <c r="BN39" s="379"/>
      <c r="BO39" s="387">
        <v>1083</v>
      </c>
      <c r="BP39" s="388">
        <v>129.285511638629</v>
      </c>
      <c r="BQ39" s="400">
        <v>78</v>
      </c>
      <c r="BR39" s="390">
        <v>1.6575065594695999</v>
      </c>
      <c r="BS39" s="391">
        <v>298.93070472319999</v>
      </c>
      <c r="BT39" s="380">
        <v>7.4999999999999997E-3</v>
      </c>
      <c r="BU39" s="392">
        <v>7.4999999999999997E-3</v>
      </c>
      <c r="BV39" s="387">
        <v>0</v>
      </c>
      <c r="BW39" s="387">
        <v>0</v>
      </c>
      <c r="BX39" s="381"/>
      <c r="BY39" s="386">
        <v>0.99923983276320805</v>
      </c>
      <c r="BZ39" s="386">
        <v>1</v>
      </c>
      <c r="CA39" s="403">
        <v>0.99969593310528304</v>
      </c>
      <c r="CB39" s="385">
        <v>0.9</v>
      </c>
      <c r="CC39" s="392">
        <v>2.5000000000000001E-3</v>
      </c>
      <c r="CD39" s="199">
        <f t="shared" si="0"/>
        <v>6935.9976120639976</v>
      </c>
      <c r="CE39" s="113"/>
    </row>
    <row r="40" spans="1:83" s="85" customFormat="1" ht="21.4" customHeight="1" x14ac:dyDescent="0.2">
      <c r="A40" s="377" t="s">
        <v>380</v>
      </c>
      <c r="B40" s="377" t="s">
        <v>77</v>
      </c>
      <c r="C40" s="377" t="s">
        <v>78</v>
      </c>
      <c r="D40" s="378">
        <v>2.96507936511111</v>
      </c>
      <c r="E40" s="379"/>
      <c r="F40" s="380">
        <v>5.2249999999999998E-2</v>
      </c>
      <c r="G40" s="380">
        <v>5.2249999999999998E-2</v>
      </c>
      <c r="H40" s="381"/>
      <c r="I40" s="382">
        <v>6</v>
      </c>
      <c r="J40" s="382">
        <v>6</v>
      </c>
      <c r="K40" s="379"/>
      <c r="L40" s="403">
        <v>0.85</v>
      </c>
      <c r="M40" s="390">
        <v>0.84899999999999998</v>
      </c>
      <c r="N40" s="385">
        <v>0.7</v>
      </c>
      <c r="O40" s="386">
        <v>0.02</v>
      </c>
      <c r="P40" s="379"/>
      <c r="Q40" s="387">
        <v>172</v>
      </c>
      <c r="R40" s="388">
        <v>58.0085653098714</v>
      </c>
      <c r="S40" s="389">
        <v>36</v>
      </c>
      <c r="T40" s="390">
        <v>1.61134903638532</v>
      </c>
      <c r="U40" s="391">
        <v>43.908571427200101</v>
      </c>
      <c r="V40" s="392">
        <v>0.01</v>
      </c>
      <c r="W40" s="392">
        <v>0.01</v>
      </c>
      <c r="X40" s="393">
        <v>0</v>
      </c>
      <c r="Y40" s="393">
        <v>0</v>
      </c>
      <c r="Z40" s="379"/>
      <c r="AA40" s="394">
        <v>510</v>
      </c>
      <c r="AB40" s="378">
        <v>172.00214132578199</v>
      </c>
      <c r="AC40" s="389">
        <v>200</v>
      </c>
      <c r="AD40" s="386">
        <v>0.86001070662890999</v>
      </c>
      <c r="AE40" s="394">
        <v>-201.619047626666</v>
      </c>
      <c r="AF40" s="380"/>
      <c r="AG40" s="380"/>
      <c r="AH40" s="396">
        <v>84</v>
      </c>
      <c r="AI40" s="393">
        <v>202</v>
      </c>
      <c r="AJ40" s="379"/>
      <c r="AK40" s="388">
        <v>2730.2461199999998</v>
      </c>
      <c r="AL40" s="388">
        <v>920.80035095373898</v>
      </c>
      <c r="AM40" s="397">
        <v>828</v>
      </c>
      <c r="AN40" s="401">
        <v>1.1120777185431601</v>
      </c>
      <c r="AO40" s="405">
        <v>-215.85673717439801</v>
      </c>
      <c r="AP40" s="392">
        <v>5.4999999999999997E-3</v>
      </c>
      <c r="AQ40" s="392">
        <v>5.4999999999999997E-3</v>
      </c>
      <c r="AR40" s="393">
        <v>0</v>
      </c>
      <c r="AS40" s="393">
        <v>216</v>
      </c>
      <c r="AT40" s="381"/>
      <c r="AU40" s="388">
        <v>1574.6370199999999</v>
      </c>
      <c r="AV40" s="378">
        <v>531.06066519774004</v>
      </c>
      <c r="AW40" s="399">
        <v>573</v>
      </c>
      <c r="AX40" s="386">
        <v>0.92680744362607403</v>
      </c>
      <c r="AY40" s="388">
        <v>-464.15155145039898</v>
      </c>
      <c r="AZ40" s="380"/>
      <c r="BA40" s="380"/>
      <c r="BB40" s="393">
        <v>125</v>
      </c>
      <c r="BC40" s="393">
        <v>465</v>
      </c>
      <c r="BD40" s="379"/>
      <c r="BE40" s="388">
        <v>191.4</v>
      </c>
      <c r="BF40" s="378">
        <v>64.551391862263898</v>
      </c>
      <c r="BG40" s="400">
        <v>65</v>
      </c>
      <c r="BH40" s="401">
        <v>0.99309833634252098</v>
      </c>
      <c r="BI40" s="402">
        <v>-97.695238098333206</v>
      </c>
      <c r="BJ40" s="380">
        <v>6.7499999999999999E-3</v>
      </c>
      <c r="BK40" s="380">
        <v>6.7499999999999999E-3</v>
      </c>
      <c r="BL40" s="393">
        <v>0</v>
      </c>
      <c r="BM40" s="393">
        <v>98</v>
      </c>
      <c r="BN40" s="379"/>
      <c r="BO40" s="387">
        <v>563</v>
      </c>
      <c r="BP40" s="388">
        <v>189.876873659637</v>
      </c>
      <c r="BQ40" s="400">
        <v>78</v>
      </c>
      <c r="BR40" s="390">
        <v>2.4343188930722701</v>
      </c>
      <c r="BS40" s="391">
        <v>285.46857142559998</v>
      </c>
      <c r="BT40" s="380">
        <v>7.4999999999999997E-3</v>
      </c>
      <c r="BU40" s="392">
        <v>7.4999999999999997E-3</v>
      </c>
      <c r="BV40" s="387">
        <v>0</v>
      </c>
      <c r="BW40" s="387">
        <v>0</v>
      </c>
      <c r="BX40" s="381"/>
      <c r="BY40" s="386">
        <v>0.99772830531576495</v>
      </c>
      <c r="BZ40" s="386">
        <v>1</v>
      </c>
      <c r="CA40" s="403">
        <v>0.99909132212630603</v>
      </c>
      <c r="CB40" s="385">
        <v>0.9</v>
      </c>
      <c r="CC40" s="392">
        <v>2.5000000000000001E-3</v>
      </c>
      <c r="CD40" s="199">
        <f t="shared" si="0"/>
        <v>2455.0857143119993</v>
      </c>
      <c r="CE40" s="113"/>
    </row>
    <row r="41" spans="1:83" s="85" customFormat="1" ht="21.4" customHeight="1" x14ac:dyDescent="0.2">
      <c r="A41" s="377" t="s">
        <v>380</v>
      </c>
      <c r="B41" s="377" t="s">
        <v>77</v>
      </c>
      <c r="C41" s="377" t="s">
        <v>79</v>
      </c>
      <c r="D41" s="378">
        <v>4.1628521236666698</v>
      </c>
      <c r="E41" s="379"/>
      <c r="F41" s="380">
        <v>2.5000000000000001E-2</v>
      </c>
      <c r="G41" s="380">
        <v>2.5000000000000001E-2</v>
      </c>
      <c r="H41" s="381"/>
      <c r="I41" s="382">
        <v>4</v>
      </c>
      <c r="J41" s="382">
        <v>4</v>
      </c>
      <c r="K41" s="379"/>
      <c r="L41" s="383">
        <v>0.5</v>
      </c>
      <c r="M41" s="384">
        <v>0.57999999999999996</v>
      </c>
      <c r="N41" s="385">
        <v>0.7</v>
      </c>
      <c r="O41" s="386"/>
      <c r="P41" s="379"/>
      <c r="Q41" s="387">
        <v>164</v>
      </c>
      <c r="R41" s="388">
        <v>39.3960667177261</v>
      </c>
      <c r="S41" s="389">
        <v>36</v>
      </c>
      <c r="T41" s="401">
        <v>1.0943351866035</v>
      </c>
      <c r="U41" s="402">
        <v>-15.8352117424001</v>
      </c>
      <c r="V41" s="392">
        <v>4.4999999999999997E-3</v>
      </c>
      <c r="W41" s="392">
        <v>4.4999999999999997E-3</v>
      </c>
      <c r="X41" s="393">
        <v>0</v>
      </c>
      <c r="Y41" s="393">
        <v>16</v>
      </c>
      <c r="Z41" s="379"/>
      <c r="AA41" s="394">
        <v>462</v>
      </c>
      <c r="AB41" s="378">
        <v>110.981602582863</v>
      </c>
      <c r="AC41" s="389">
        <v>200</v>
      </c>
      <c r="AD41" s="384">
        <v>0.55490801291431502</v>
      </c>
      <c r="AE41" s="395">
        <v>-537.08450968000102</v>
      </c>
      <c r="AF41" s="380"/>
      <c r="AG41" s="380"/>
      <c r="AH41" s="396">
        <v>371</v>
      </c>
      <c r="AI41" s="393">
        <v>538</v>
      </c>
      <c r="AJ41" s="379"/>
      <c r="AK41" s="388">
        <v>2674.3925300000001</v>
      </c>
      <c r="AL41" s="388">
        <v>642.44235695895395</v>
      </c>
      <c r="AM41" s="397">
        <v>815</v>
      </c>
      <c r="AN41" s="384">
        <v>0.78827283062448295</v>
      </c>
      <c r="AO41" s="406">
        <v>-1396.8768469459999</v>
      </c>
      <c r="AP41" s="392"/>
      <c r="AQ41" s="392"/>
      <c r="AR41" s="393">
        <v>719</v>
      </c>
      <c r="AS41" s="393">
        <v>1397</v>
      </c>
      <c r="AT41" s="381"/>
      <c r="AU41" s="388">
        <v>1888.27422</v>
      </c>
      <c r="AV41" s="378">
        <v>453.60108019806302</v>
      </c>
      <c r="AW41" s="399">
        <v>573</v>
      </c>
      <c r="AX41" s="384">
        <v>0.79162492181162802</v>
      </c>
      <c r="AY41" s="406">
        <v>-974.10290023320204</v>
      </c>
      <c r="AZ41" s="380"/>
      <c r="BA41" s="380"/>
      <c r="BB41" s="393">
        <v>498</v>
      </c>
      <c r="BC41" s="393">
        <v>975</v>
      </c>
      <c r="BD41" s="379"/>
      <c r="BE41" s="388">
        <v>281</v>
      </c>
      <c r="BF41" s="378">
        <v>67.501797241957604</v>
      </c>
      <c r="BG41" s="400">
        <v>65</v>
      </c>
      <c r="BH41" s="401">
        <v>1.03848918833781</v>
      </c>
      <c r="BI41" s="402">
        <v>-124.8780820575</v>
      </c>
      <c r="BJ41" s="380">
        <v>1.0500000000000001E-2</v>
      </c>
      <c r="BK41" s="380">
        <v>1.0500000000000001E-2</v>
      </c>
      <c r="BL41" s="393">
        <v>0</v>
      </c>
      <c r="BM41" s="393">
        <v>125</v>
      </c>
      <c r="BN41" s="379"/>
      <c r="BO41" s="387">
        <v>636</v>
      </c>
      <c r="BP41" s="388">
        <v>152.77986849069401</v>
      </c>
      <c r="BQ41" s="400">
        <v>78</v>
      </c>
      <c r="BR41" s="390">
        <v>1.9587162627012</v>
      </c>
      <c r="BS41" s="391">
        <v>246.35704122480001</v>
      </c>
      <c r="BT41" s="380">
        <v>7.4999999999999997E-3</v>
      </c>
      <c r="BU41" s="392">
        <v>7.4999999999999997E-3</v>
      </c>
      <c r="BV41" s="387">
        <v>0</v>
      </c>
      <c r="BW41" s="387">
        <v>0</v>
      </c>
      <c r="BX41" s="381"/>
      <c r="BY41" s="386">
        <v>0.99706400469759304</v>
      </c>
      <c r="BZ41" s="386">
        <v>1</v>
      </c>
      <c r="CA41" s="403">
        <v>0.99882560187903702</v>
      </c>
      <c r="CB41" s="385">
        <v>0.9</v>
      </c>
      <c r="CC41" s="392">
        <v>2.5000000000000001E-3</v>
      </c>
      <c r="CD41" s="199">
        <f t="shared" si="0"/>
        <v>3392.7244807883358</v>
      </c>
      <c r="CE41" s="113"/>
    </row>
    <row r="42" spans="1:83" s="85" customFormat="1" ht="21.4" customHeight="1" x14ac:dyDescent="0.2">
      <c r="A42" s="377" t="s">
        <v>380</v>
      </c>
      <c r="B42" s="377" t="s">
        <v>77</v>
      </c>
      <c r="C42" s="377" t="s">
        <v>80</v>
      </c>
      <c r="D42" s="378">
        <v>4.3036506685555604</v>
      </c>
      <c r="E42" s="379"/>
      <c r="F42" s="380">
        <v>0.01</v>
      </c>
      <c r="G42" s="380">
        <v>0.01</v>
      </c>
      <c r="H42" s="381"/>
      <c r="I42" s="382">
        <v>2</v>
      </c>
      <c r="J42" s="382">
        <v>2</v>
      </c>
      <c r="K42" s="379"/>
      <c r="L42" s="383">
        <v>0.56000000000000005</v>
      </c>
      <c r="M42" s="384">
        <v>0.54</v>
      </c>
      <c r="N42" s="385">
        <v>0.7</v>
      </c>
      <c r="O42" s="386"/>
      <c r="P42" s="379"/>
      <c r="Q42" s="387">
        <v>131</v>
      </c>
      <c r="R42" s="388">
        <v>30.4392735584108</v>
      </c>
      <c r="S42" s="389">
        <v>36</v>
      </c>
      <c r="T42" s="386">
        <v>0.84553537662252198</v>
      </c>
      <c r="U42" s="394">
        <v>-54.917708881600198</v>
      </c>
      <c r="V42" s="392"/>
      <c r="W42" s="392"/>
      <c r="X42" s="393">
        <v>24</v>
      </c>
      <c r="Y42" s="393">
        <v>55</v>
      </c>
      <c r="Z42" s="379"/>
      <c r="AA42" s="394">
        <v>557</v>
      </c>
      <c r="AB42" s="378">
        <v>129.42500283996</v>
      </c>
      <c r="AC42" s="389">
        <v>200</v>
      </c>
      <c r="AD42" s="384">
        <v>0.64712501419979995</v>
      </c>
      <c r="AE42" s="395">
        <v>-475.87616045333402</v>
      </c>
      <c r="AF42" s="380"/>
      <c r="AG42" s="380"/>
      <c r="AH42" s="396">
        <v>304</v>
      </c>
      <c r="AI42" s="393">
        <v>476</v>
      </c>
      <c r="AJ42" s="379"/>
      <c r="AK42" s="388">
        <v>3118.0050900000001</v>
      </c>
      <c r="AL42" s="388">
        <v>724.50236558036102</v>
      </c>
      <c r="AM42" s="397">
        <v>828</v>
      </c>
      <c r="AN42" s="386">
        <v>0.87500285698111202</v>
      </c>
      <c r="AO42" s="388">
        <v>-1158.1022142767999</v>
      </c>
      <c r="AP42" s="392"/>
      <c r="AQ42" s="392"/>
      <c r="AR42" s="393">
        <v>446</v>
      </c>
      <c r="AS42" s="393">
        <v>1159</v>
      </c>
      <c r="AT42" s="381"/>
      <c r="AU42" s="388">
        <v>1798.0960700000001</v>
      </c>
      <c r="AV42" s="378">
        <v>417.80716151933802</v>
      </c>
      <c r="AW42" s="399">
        <v>573</v>
      </c>
      <c r="AX42" s="384">
        <v>0.72915734994648895</v>
      </c>
      <c r="AY42" s="406">
        <v>-1161.0941296988001</v>
      </c>
      <c r="AZ42" s="380"/>
      <c r="BA42" s="380"/>
      <c r="BB42" s="393">
        <v>668</v>
      </c>
      <c r="BC42" s="393">
        <v>1162</v>
      </c>
      <c r="BD42" s="379"/>
      <c r="BE42" s="388">
        <v>189.5</v>
      </c>
      <c r="BF42" s="378">
        <v>44.032384269609501</v>
      </c>
      <c r="BG42" s="400">
        <v>65</v>
      </c>
      <c r="BH42" s="384">
        <v>0.67742129645553095</v>
      </c>
      <c r="BI42" s="395">
        <v>-230.105940184167</v>
      </c>
      <c r="BJ42" s="380"/>
      <c r="BK42" s="380"/>
      <c r="BL42" s="393">
        <v>63</v>
      </c>
      <c r="BM42" s="393">
        <v>231</v>
      </c>
      <c r="BN42" s="379"/>
      <c r="BO42" s="387">
        <v>666</v>
      </c>
      <c r="BP42" s="388">
        <v>154.752337327493</v>
      </c>
      <c r="BQ42" s="400">
        <v>78</v>
      </c>
      <c r="BR42" s="390">
        <v>1.9840043247114501</v>
      </c>
      <c r="BS42" s="391">
        <v>263.17829742319998</v>
      </c>
      <c r="BT42" s="380">
        <v>7.4999999999999997E-3</v>
      </c>
      <c r="BU42" s="392">
        <v>7.4999999999999997E-3</v>
      </c>
      <c r="BV42" s="387">
        <v>0</v>
      </c>
      <c r="BW42" s="387">
        <v>0</v>
      </c>
      <c r="BX42" s="381"/>
      <c r="BY42" s="386">
        <v>0.99746707193515705</v>
      </c>
      <c r="BZ42" s="386">
        <v>1</v>
      </c>
      <c r="CA42" s="403">
        <v>0.99898682877406297</v>
      </c>
      <c r="CB42" s="385">
        <v>0.9</v>
      </c>
      <c r="CC42" s="392">
        <v>2.5000000000000001E-3</v>
      </c>
      <c r="CD42" s="199">
        <f t="shared" si="0"/>
        <v>3563.4227535640039</v>
      </c>
      <c r="CE42" s="113"/>
    </row>
    <row r="43" spans="1:83" s="85" customFormat="1" ht="21.4" customHeight="1" x14ac:dyDescent="0.2">
      <c r="A43" s="377" t="s">
        <v>380</v>
      </c>
      <c r="B43" s="377" t="s">
        <v>77</v>
      </c>
      <c r="C43" s="377" t="s">
        <v>81</v>
      </c>
      <c r="D43" s="378">
        <v>2.6566742695555599</v>
      </c>
      <c r="E43" s="379"/>
      <c r="F43" s="380">
        <v>1.0500000000000001E-2</v>
      </c>
      <c r="G43" s="380">
        <v>1.0500000000000001E-2</v>
      </c>
      <c r="H43" s="381"/>
      <c r="I43" s="382">
        <v>3</v>
      </c>
      <c r="J43" s="382">
        <v>3</v>
      </c>
      <c r="K43" s="379"/>
      <c r="L43" s="383">
        <v>0.47</v>
      </c>
      <c r="M43" s="384">
        <v>0.34100000000000003</v>
      </c>
      <c r="N43" s="385">
        <v>0.7</v>
      </c>
      <c r="O43" s="386"/>
      <c r="P43" s="379"/>
      <c r="Q43" s="387">
        <v>89</v>
      </c>
      <c r="R43" s="388">
        <v>33.5005314802439</v>
      </c>
      <c r="S43" s="389">
        <v>36</v>
      </c>
      <c r="T43" s="386">
        <v>0.93057031889566499</v>
      </c>
      <c r="U43" s="394">
        <v>-25.768328444800201</v>
      </c>
      <c r="V43" s="392"/>
      <c r="W43" s="392"/>
      <c r="X43" s="393">
        <v>7</v>
      </c>
      <c r="Y43" s="393">
        <v>26</v>
      </c>
      <c r="Z43" s="379"/>
      <c r="AA43" s="394">
        <v>242</v>
      </c>
      <c r="AB43" s="378">
        <v>91.091332788977894</v>
      </c>
      <c r="AC43" s="389">
        <v>200</v>
      </c>
      <c r="AD43" s="384">
        <v>0.45545666394488998</v>
      </c>
      <c r="AE43" s="395">
        <v>-395.60182469333398</v>
      </c>
      <c r="AF43" s="380"/>
      <c r="AG43" s="380"/>
      <c r="AH43" s="396">
        <v>290</v>
      </c>
      <c r="AI43" s="393">
        <v>396</v>
      </c>
      <c r="AJ43" s="379"/>
      <c r="AK43" s="388">
        <v>2232.2200699999999</v>
      </c>
      <c r="AL43" s="388">
        <v>840.23099691985794</v>
      </c>
      <c r="AM43" s="397">
        <v>828</v>
      </c>
      <c r="AN43" s="401">
        <v>1.01477173541046</v>
      </c>
      <c r="AO43" s="405">
        <v>-407.45148423040399</v>
      </c>
      <c r="AP43" s="392">
        <v>5.0000000000000001E-4</v>
      </c>
      <c r="AQ43" s="392">
        <v>5.0000000000000001E-4</v>
      </c>
      <c r="AR43" s="393">
        <v>0</v>
      </c>
      <c r="AS43" s="393">
        <v>408</v>
      </c>
      <c r="AT43" s="381"/>
      <c r="AU43" s="388">
        <v>1357.3746000000001</v>
      </c>
      <c r="AV43" s="378">
        <v>510.93000581779302</v>
      </c>
      <c r="AW43" s="399">
        <v>573</v>
      </c>
      <c r="AX43" s="386">
        <v>0.89167540282337299</v>
      </c>
      <c r="AY43" s="388">
        <v>-469.35462774640303</v>
      </c>
      <c r="AZ43" s="380"/>
      <c r="BA43" s="380"/>
      <c r="BB43" s="393">
        <v>165</v>
      </c>
      <c r="BC43" s="393">
        <v>470</v>
      </c>
      <c r="BD43" s="379"/>
      <c r="BE43" s="388">
        <v>115.1</v>
      </c>
      <c r="BF43" s="378">
        <v>43.324844644674997</v>
      </c>
      <c r="BG43" s="400">
        <v>65</v>
      </c>
      <c r="BH43" s="384">
        <v>0.66653607145653904</v>
      </c>
      <c r="BI43" s="395">
        <v>-143.925741281667</v>
      </c>
      <c r="BJ43" s="380"/>
      <c r="BK43" s="380"/>
      <c r="BL43" s="393">
        <v>41</v>
      </c>
      <c r="BM43" s="393">
        <v>144</v>
      </c>
      <c r="BN43" s="379"/>
      <c r="BO43" s="387">
        <v>353</v>
      </c>
      <c r="BP43" s="388">
        <v>132.87289452276499</v>
      </c>
      <c r="BQ43" s="400">
        <v>78</v>
      </c>
      <c r="BR43" s="390">
        <v>1.7034986477277601</v>
      </c>
      <c r="BS43" s="391">
        <v>104.33528836959999</v>
      </c>
      <c r="BT43" s="380">
        <v>7.4999999999999997E-3</v>
      </c>
      <c r="BU43" s="392">
        <v>7.4999999999999997E-3</v>
      </c>
      <c r="BV43" s="387">
        <v>0</v>
      </c>
      <c r="BW43" s="387">
        <v>0</v>
      </c>
      <c r="BX43" s="381"/>
      <c r="BY43" s="386">
        <v>0.99955416852429801</v>
      </c>
      <c r="BZ43" s="386">
        <v>1</v>
      </c>
      <c r="CA43" s="403">
        <v>0.99982166740971901</v>
      </c>
      <c r="CB43" s="385">
        <v>0.9</v>
      </c>
      <c r="CC43" s="392">
        <v>2.5000000000000001E-3</v>
      </c>
      <c r="CD43" s="199">
        <f t="shared" si="0"/>
        <v>2199.7262951920034</v>
      </c>
      <c r="CE43" s="113"/>
    </row>
    <row r="44" spans="1:83" s="85" customFormat="1" ht="21.4" customHeight="1" x14ac:dyDescent="0.2">
      <c r="A44" s="377" t="s">
        <v>380</v>
      </c>
      <c r="B44" s="377" t="s">
        <v>77</v>
      </c>
      <c r="C44" s="377" t="s">
        <v>82</v>
      </c>
      <c r="D44" s="378">
        <v>7.2559452693333304</v>
      </c>
      <c r="E44" s="379"/>
      <c r="F44" s="380">
        <v>5.0250000000000003E-2</v>
      </c>
      <c r="G44" s="380">
        <v>5.0250000000000003E-2</v>
      </c>
      <c r="H44" s="381"/>
      <c r="I44" s="382">
        <v>6</v>
      </c>
      <c r="J44" s="382">
        <v>6</v>
      </c>
      <c r="K44" s="379"/>
      <c r="L44" s="383">
        <v>0.42</v>
      </c>
      <c r="M44" s="384">
        <v>0.54400000000000004</v>
      </c>
      <c r="N44" s="385">
        <v>0.7</v>
      </c>
      <c r="O44" s="386"/>
      <c r="P44" s="379"/>
      <c r="Q44" s="387">
        <v>314</v>
      </c>
      <c r="R44" s="388">
        <v>43.274857836524099</v>
      </c>
      <c r="S44" s="389">
        <v>36</v>
      </c>
      <c r="T44" s="390">
        <v>1.2020793843478901</v>
      </c>
      <c r="U44" s="391">
        <v>0.54316436480019104</v>
      </c>
      <c r="V44" s="392">
        <v>0.01</v>
      </c>
      <c r="W44" s="392">
        <v>0.01</v>
      </c>
      <c r="X44" s="393">
        <v>0</v>
      </c>
      <c r="Y44" s="393">
        <v>0</v>
      </c>
      <c r="Z44" s="379"/>
      <c r="AA44" s="394">
        <v>1130</v>
      </c>
      <c r="AB44" s="378">
        <v>155.734361004052</v>
      </c>
      <c r="AC44" s="389">
        <v>200</v>
      </c>
      <c r="AD44" s="384">
        <v>0.77867180502026001</v>
      </c>
      <c r="AE44" s="395">
        <v>-611.42686463999905</v>
      </c>
      <c r="AF44" s="380"/>
      <c r="AG44" s="380"/>
      <c r="AH44" s="396">
        <v>322</v>
      </c>
      <c r="AI44" s="393">
        <v>612</v>
      </c>
      <c r="AJ44" s="379"/>
      <c r="AK44" s="388">
        <v>8531.3259199999993</v>
      </c>
      <c r="AL44" s="388">
        <v>1175.7704342199199</v>
      </c>
      <c r="AM44" s="397">
        <v>828</v>
      </c>
      <c r="AN44" s="390">
        <v>1.42001260171488</v>
      </c>
      <c r="AO44" s="398">
        <v>1321.8187003904</v>
      </c>
      <c r="AP44" s="392">
        <v>0.01</v>
      </c>
      <c r="AQ44" s="392">
        <v>0.01</v>
      </c>
      <c r="AR44" s="393">
        <v>0</v>
      </c>
      <c r="AS44" s="393">
        <v>0</v>
      </c>
      <c r="AT44" s="381"/>
      <c r="AU44" s="388">
        <v>4699.3565500000004</v>
      </c>
      <c r="AV44" s="378">
        <v>647.65600835792497</v>
      </c>
      <c r="AW44" s="399">
        <v>573</v>
      </c>
      <c r="AX44" s="401">
        <v>1.1302897179021401</v>
      </c>
      <c r="AY44" s="405">
        <v>-289.83141719359799</v>
      </c>
      <c r="AZ44" s="380">
        <v>9.75E-3</v>
      </c>
      <c r="BA44" s="380">
        <v>9.75E-3</v>
      </c>
      <c r="BB44" s="393">
        <v>0</v>
      </c>
      <c r="BC44" s="393">
        <v>290</v>
      </c>
      <c r="BD44" s="379"/>
      <c r="BE44" s="388">
        <v>492</v>
      </c>
      <c r="BF44" s="378">
        <v>67.806465145127007</v>
      </c>
      <c r="BG44" s="400">
        <v>65</v>
      </c>
      <c r="BH44" s="401">
        <v>1.0431763868481101</v>
      </c>
      <c r="BI44" s="402">
        <v>-215.45466375999999</v>
      </c>
      <c r="BJ44" s="380">
        <v>1.0500000000000001E-2</v>
      </c>
      <c r="BK44" s="380">
        <v>1.0500000000000001E-2</v>
      </c>
      <c r="BL44" s="393">
        <v>0</v>
      </c>
      <c r="BM44" s="393">
        <v>216</v>
      </c>
      <c r="BN44" s="379"/>
      <c r="BO44" s="387">
        <v>883</v>
      </c>
      <c r="BP44" s="388">
        <v>121.693310412901</v>
      </c>
      <c r="BQ44" s="400">
        <v>78</v>
      </c>
      <c r="BR44" s="390">
        <v>1.56017064631924</v>
      </c>
      <c r="BS44" s="391">
        <v>203.84352279039999</v>
      </c>
      <c r="BT44" s="380">
        <v>7.4999999999999997E-3</v>
      </c>
      <c r="BU44" s="392">
        <v>7.4999999999999997E-3</v>
      </c>
      <c r="BV44" s="387">
        <v>0</v>
      </c>
      <c r="BW44" s="387">
        <v>0</v>
      </c>
      <c r="BX44" s="381"/>
      <c r="BY44" s="386">
        <v>0.996945488721805</v>
      </c>
      <c r="BZ44" s="386">
        <v>1</v>
      </c>
      <c r="CA44" s="403">
        <v>0.99877819548872204</v>
      </c>
      <c r="CB44" s="385">
        <v>0.9</v>
      </c>
      <c r="CC44" s="392">
        <v>2.5000000000000001E-3</v>
      </c>
      <c r="CD44" s="199">
        <f t="shared" si="0"/>
        <v>6007.9226830079979</v>
      </c>
      <c r="CE44" s="113"/>
    </row>
    <row r="45" spans="1:83" s="85" customFormat="1" ht="21.4" customHeight="1" x14ac:dyDescent="0.2">
      <c r="A45" s="377" t="s">
        <v>380</v>
      </c>
      <c r="B45" s="377" t="s">
        <v>77</v>
      </c>
      <c r="C45" s="377" t="s">
        <v>83</v>
      </c>
      <c r="D45" s="378">
        <v>4.2127837904444396</v>
      </c>
      <c r="E45" s="379"/>
      <c r="F45" s="380">
        <v>2.5999999999999999E-2</v>
      </c>
      <c r="G45" s="380">
        <v>2.5999999999999999E-2</v>
      </c>
      <c r="H45" s="381"/>
      <c r="I45" s="382">
        <v>4</v>
      </c>
      <c r="J45" s="382">
        <v>4</v>
      </c>
      <c r="K45" s="379"/>
      <c r="L45" s="383">
        <v>0.22</v>
      </c>
      <c r="M45" s="386">
        <v>0.61399999999999999</v>
      </c>
      <c r="N45" s="385">
        <v>0.7</v>
      </c>
      <c r="O45" s="386"/>
      <c r="P45" s="379"/>
      <c r="Q45" s="387">
        <v>119</v>
      </c>
      <c r="R45" s="388">
        <v>28.247355174010899</v>
      </c>
      <c r="S45" s="389">
        <v>36</v>
      </c>
      <c r="T45" s="384">
        <v>0.78464875483363505</v>
      </c>
      <c r="U45" s="395">
        <v>-62.992259747199803</v>
      </c>
      <c r="V45" s="392"/>
      <c r="W45" s="392"/>
      <c r="X45" s="393">
        <v>33</v>
      </c>
      <c r="Y45" s="393">
        <v>63</v>
      </c>
      <c r="Z45" s="379"/>
      <c r="AA45" s="394">
        <v>568</v>
      </c>
      <c r="AB45" s="378">
        <v>134.82771209107699</v>
      </c>
      <c r="AC45" s="389">
        <v>200</v>
      </c>
      <c r="AD45" s="384">
        <v>0.67413856045538501</v>
      </c>
      <c r="AE45" s="395">
        <v>-443.06810970666498</v>
      </c>
      <c r="AF45" s="380"/>
      <c r="AG45" s="380"/>
      <c r="AH45" s="396">
        <v>275</v>
      </c>
      <c r="AI45" s="393">
        <v>444</v>
      </c>
      <c r="AJ45" s="379"/>
      <c r="AK45" s="388">
        <v>5392.9007099999999</v>
      </c>
      <c r="AL45" s="388">
        <v>1280.1275779289499</v>
      </c>
      <c r="AM45" s="397">
        <v>828</v>
      </c>
      <c r="AN45" s="390">
        <v>1.5460477994310999</v>
      </c>
      <c r="AO45" s="398">
        <v>1207.0787358144</v>
      </c>
      <c r="AP45" s="392">
        <v>0.01</v>
      </c>
      <c r="AQ45" s="392">
        <v>0.01</v>
      </c>
      <c r="AR45" s="393">
        <v>0</v>
      </c>
      <c r="AS45" s="393">
        <v>0</v>
      </c>
      <c r="AT45" s="381"/>
      <c r="AU45" s="388">
        <v>2610.3123799999998</v>
      </c>
      <c r="AV45" s="378">
        <v>619.61698246199705</v>
      </c>
      <c r="AW45" s="399">
        <v>573</v>
      </c>
      <c r="AX45" s="401">
        <v>1.08135599033507</v>
      </c>
      <c r="AY45" s="405">
        <v>-286.39775430959702</v>
      </c>
      <c r="AZ45" s="380">
        <v>6.0000000000000001E-3</v>
      </c>
      <c r="BA45" s="380">
        <v>6.0000000000000001E-3</v>
      </c>
      <c r="BB45" s="393">
        <v>0</v>
      </c>
      <c r="BC45" s="393">
        <v>287</v>
      </c>
      <c r="BD45" s="379"/>
      <c r="BE45" s="388">
        <v>221.6</v>
      </c>
      <c r="BF45" s="378">
        <v>52.601797534124401</v>
      </c>
      <c r="BG45" s="400">
        <v>65</v>
      </c>
      <c r="BH45" s="386">
        <v>0.80925842360191402</v>
      </c>
      <c r="BI45" s="394">
        <v>-189.14641956833299</v>
      </c>
      <c r="BJ45" s="380"/>
      <c r="BK45" s="380"/>
      <c r="BL45" s="393">
        <v>25</v>
      </c>
      <c r="BM45" s="393">
        <v>190</v>
      </c>
      <c r="BN45" s="379"/>
      <c r="BO45" s="387">
        <v>517</v>
      </c>
      <c r="BP45" s="388">
        <v>122.721702730787</v>
      </c>
      <c r="BQ45" s="400">
        <v>78</v>
      </c>
      <c r="BR45" s="390">
        <v>1.5733551632152201</v>
      </c>
      <c r="BS45" s="391">
        <v>122.6834372144</v>
      </c>
      <c r="BT45" s="380">
        <v>7.4999999999999997E-3</v>
      </c>
      <c r="BU45" s="392">
        <v>7.4999999999999997E-3</v>
      </c>
      <c r="BV45" s="387">
        <v>0</v>
      </c>
      <c r="BW45" s="387">
        <v>0</v>
      </c>
      <c r="BX45" s="381"/>
      <c r="BY45" s="386">
        <v>0.99817992719708803</v>
      </c>
      <c r="BZ45" s="386">
        <v>1</v>
      </c>
      <c r="CA45" s="403">
        <v>0.99927197087883501</v>
      </c>
      <c r="CB45" s="385">
        <v>0.9</v>
      </c>
      <c r="CC45" s="392">
        <v>2.5000000000000001E-3</v>
      </c>
      <c r="CD45" s="199">
        <f t="shared" si="0"/>
        <v>3488.184978487996</v>
      </c>
      <c r="CE45" s="113"/>
    </row>
    <row r="46" spans="1:83" s="85" customFormat="1" ht="21.4" customHeight="1" x14ac:dyDescent="0.2">
      <c r="A46" s="377" t="s">
        <v>380</v>
      </c>
      <c r="B46" s="377" t="s">
        <v>77</v>
      </c>
      <c r="C46" s="377" t="s">
        <v>84</v>
      </c>
      <c r="D46" s="378">
        <v>2.6757575757777801</v>
      </c>
      <c r="E46" s="379"/>
      <c r="F46" s="380">
        <v>2.8750000000000001E-2</v>
      </c>
      <c r="G46" s="380">
        <v>2.8750000000000001E-2</v>
      </c>
      <c r="H46" s="381"/>
      <c r="I46" s="382">
        <v>5</v>
      </c>
      <c r="J46" s="382">
        <v>5</v>
      </c>
      <c r="K46" s="379"/>
      <c r="L46" s="383">
        <v>0.63</v>
      </c>
      <c r="M46" s="401">
        <v>0.747</v>
      </c>
      <c r="N46" s="385">
        <v>0.7</v>
      </c>
      <c r="O46" s="386">
        <v>6.0000000000000001E-3</v>
      </c>
      <c r="P46" s="379"/>
      <c r="Q46" s="387">
        <v>85</v>
      </c>
      <c r="R46" s="388">
        <v>31.7667044165212</v>
      </c>
      <c r="S46" s="389">
        <v>36</v>
      </c>
      <c r="T46" s="386">
        <v>0.88240845601447804</v>
      </c>
      <c r="U46" s="394">
        <v>-30.592727273600101</v>
      </c>
      <c r="V46" s="392"/>
      <c r="W46" s="392"/>
      <c r="X46" s="393">
        <v>12</v>
      </c>
      <c r="Y46" s="393">
        <v>31</v>
      </c>
      <c r="Z46" s="379"/>
      <c r="AA46" s="394">
        <v>273</v>
      </c>
      <c r="AB46" s="378">
        <v>102.02718006718</v>
      </c>
      <c r="AC46" s="389">
        <v>200</v>
      </c>
      <c r="AD46" s="384">
        <v>0.51013590033589995</v>
      </c>
      <c r="AE46" s="395">
        <v>-369.18181818666699</v>
      </c>
      <c r="AF46" s="380"/>
      <c r="AG46" s="380"/>
      <c r="AH46" s="396">
        <v>263</v>
      </c>
      <c r="AI46" s="393">
        <v>370</v>
      </c>
      <c r="AJ46" s="379"/>
      <c r="AK46" s="388">
        <v>1218.4680000000001</v>
      </c>
      <c r="AL46" s="388">
        <v>455.37309172929099</v>
      </c>
      <c r="AM46" s="397">
        <v>731</v>
      </c>
      <c r="AN46" s="384">
        <v>0.62294540592242298</v>
      </c>
      <c r="AO46" s="406">
        <v>-1128.7065454722699</v>
      </c>
      <c r="AP46" s="392"/>
      <c r="AQ46" s="392"/>
      <c r="AR46" s="393">
        <v>738</v>
      </c>
      <c r="AS46" s="393">
        <v>1129</v>
      </c>
      <c r="AT46" s="381"/>
      <c r="AU46" s="388">
        <v>1771.2891400000001</v>
      </c>
      <c r="AV46" s="378">
        <v>661.97668878322395</v>
      </c>
      <c r="AW46" s="399">
        <v>573</v>
      </c>
      <c r="AX46" s="401">
        <v>1.15528217937735</v>
      </c>
      <c r="AY46" s="405">
        <v>-68.5617691048014</v>
      </c>
      <c r="AZ46" s="380">
        <v>1.2E-2</v>
      </c>
      <c r="BA46" s="380">
        <v>1.2E-2</v>
      </c>
      <c r="BB46" s="393">
        <v>0</v>
      </c>
      <c r="BC46" s="393">
        <v>69</v>
      </c>
      <c r="BD46" s="379"/>
      <c r="BE46" s="388">
        <v>158.69999999999999</v>
      </c>
      <c r="BF46" s="378">
        <v>59.3103057753166</v>
      </c>
      <c r="BG46" s="400">
        <v>65</v>
      </c>
      <c r="BH46" s="401">
        <v>0.91246624269717902</v>
      </c>
      <c r="BI46" s="402">
        <v>-102.186363638334</v>
      </c>
      <c r="BJ46" s="380">
        <v>7.5000000000000002E-4</v>
      </c>
      <c r="BK46" s="380">
        <v>7.5000000000000002E-4</v>
      </c>
      <c r="BL46" s="393">
        <v>0</v>
      </c>
      <c r="BM46" s="393">
        <v>103</v>
      </c>
      <c r="BN46" s="379"/>
      <c r="BO46" s="387">
        <v>392</v>
      </c>
      <c r="BP46" s="388">
        <v>146.50056625030999</v>
      </c>
      <c r="BQ46" s="400">
        <v>78</v>
      </c>
      <c r="BR46" s="390">
        <v>1.8782123878244901</v>
      </c>
      <c r="BS46" s="391">
        <v>141.5490909072</v>
      </c>
      <c r="BT46" s="380">
        <v>7.4999999999999997E-3</v>
      </c>
      <c r="BU46" s="392">
        <v>7.4999999999999997E-3</v>
      </c>
      <c r="BV46" s="387">
        <v>0</v>
      </c>
      <c r="BW46" s="387">
        <v>0</v>
      </c>
      <c r="BX46" s="381"/>
      <c r="BY46" s="386">
        <v>0.99658203125</v>
      </c>
      <c r="BZ46" s="386">
        <v>1</v>
      </c>
      <c r="CA46" s="403">
        <v>0.99863281250000002</v>
      </c>
      <c r="CB46" s="385">
        <v>0.9</v>
      </c>
      <c r="CC46" s="392">
        <v>2.5000000000000001E-3</v>
      </c>
      <c r="CD46" s="199">
        <f t="shared" si="0"/>
        <v>1955.9787878935572</v>
      </c>
      <c r="CE46" s="113"/>
    </row>
    <row r="47" spans="1:83" s="85" customFormat="1" ht="21.4" customHeight="1" x14ac:dyDescent="0.2">
      <c r="A47" s="377" t="s">
        <v>380</v>
      </c>
      <c r="B47" s="377" t="s">
        <v>77</v>
      </c>
      <c r="C47" s="377" t="s">
        <v>86</v>
      </c>
      <c r="D47" s="378">
        <v>5.0620890961111096</v>
      </c>
      <c r="E47" s="379"/>
      <c r="F47" s="380">
        <v>2.9499999999999998E-2</v>
      </c>
      <c r="G47" s="380">
        <v>2.9499999999999998E-2</v>
      </c>
      <c r="H47" s="381"/>
      <c r="I47" s="382">
        <v>5</v>
      </c>
      <c r="J47" s="382">
        <v>5</v>
      </c>
      <c r="K47" s="379"/>
      <c r="L47" s="383">
        <v>0.61</v>
      </c>
      <c r="M47" s="386">
        <v>0.65100000000000002</v>
      </c>
      <c r="N47" s="385">
        <v>0.7</v>
      </c>
      <c r="O47" s="386"/>
      <c r="P47" s="379"/>
      <c r="Q47" s="387">
        <v>189</v>
      </c>
      <c r="R47" s="388">
        <v>37.336363784113701</v>
      </c>
      <c r="S47" s="389">
        <v>36</v>
      </c>
      <c r="T47" s="401">
        <v>1.03712121622538</v>
      </c>
      <c r="U47" s="402">
        <v>-29.682248951999899</v>
      </c>
      <c r="V47" s="392">
        <v>2E-3</v>
      </c>
      <c r="W47" s="392">
        <v>2E-3</v>
      </c>
      <c r="X47" s="393">
        <v>0</v>
      </c>
      <c r="Y47" s="393">
        <v>30</v>
      </c>
      <c r="Z47" s="379"/>
      <c r="AA47" s="394">
        <v>731</v>
      </c>
      <c r="AB47" s="378">
        <v>144.40678267823901</v>
      </c>
      <c r="AC47" s="389">
        <v>200</v>
      </c>
      <c r="AD47" s="384">
        <v>0.72203391339119505</v>
      </c>
      <c r="AE47" s="395">
        <v>-483.90138306666603</v>
      </c>
      <c r="AF47" s="380"/>
      <c r="AG47" s="380"/>
      <c r="AH47" s="396">
        <v>282</v>
      </c>
      <c r="AI47" s="393">
        <v>484</v>
      </c>
      <c r="AJ47" s="379"/>
      <c r="AK47" s="388">
        <v>5350.6164399999998</v>
      </c>
      <c r="AL47" s="388">
        <v>1056.9976818682501</v>
      </c>
      <c r="AM47" s="397">
        <v>828</v>
      </c>
      <c r="AN47" s="390">
        <v>1.2765672486331501</v>
      </c>
      <c r="AO47" s="398">
        <v>320.92471410400202</v>
      </c>
      <c r="AP47" s="392">
        <v>0.01</v>
      </c>
      <c r="AQ47" s="392">
        <v>0.01</v>
      </c>
      <c r="AR47" s="393">
        <v>0</v>
      </c>
      <c r="AS47" s="393">
        <v>0</v>
      </c>
      <c r="AT47" s="381"/>
      <c r="AU47" s="388">
        <v>3204.7040900000002</v>
      </c>
      <c r="AV47" s="378">
        <v>633.07935304062005</v>
      </c>
      <c r="AW47" s="399">
        <v>573</v>
      </c>
      <c r="AX47" s="401">
        <v>1.1048505288667001</v>
      </c>
      <c r="AY47" s="405">
        <v>-275.98837248599898</v>
      </c>
      <c r="AZ47" s="380">
        <v>7.4999999999999997E-3</v>
      </c>
      <c r="BA47" s="380">
        <v>7.4999999999999997E-3</v>
      </c>
      <c r="BB47" s="393">
        <v>0</v>
      </c>
      <c r="BC47" s="393">
        <v>276</v>
      </c>
      <c r="BD47" s="379"/>
      <c r="BE47" s="388">
        <v>250.9</v>
      </c>
      <c r="BF47" s="378">
        <v>49.564516790656803</v>
      </c>
      <c r="BG47" s="400">
        <v>65</v>
      </c>
      <c r="BH47" s="384">
        <v>0.76253102754856605</v>
      </c>
      <c r="BI47" s="395">
        <v>-242.65368687083301</v>
      </c>
      <c r="BJ47" s="380"/>
      <c r="BK47" s="380"/>
      <c r="BL47" s="393">
        <v>46</v>
      </c>
      <c r="BM47" s="393">
        <v>243</v>
      </c>
      <c r="BN47" s="379"/>
      <c r="BO47" s="387">
        <v>788</v>
      </c>
      <c r="BP47" s="388">
        <v>155.66695588297199</v>
      </c>
      <c r="BQ47" s="400">
        <v>78</v>
      </c>
      <c r="BR47" s="390">
        <v>1.9957302036278499</v>
      </c>
      <c r="BS47" s="391">
        <v>314.188460604</v>
      </c>
      <c r="BT47" s="380">
        <v>7.4999999999999997E-3</v>
      </c>
      <c r="BU47" s="392">
        <v>7.4999999999999997E-3</v>
      </c>
      <c r="BV47" s="387">
        <v>0</v>
      </c>
      <c r="BW47" s="387">
        <v>0</v>
      </c>
      <c r="BX47" s="381"/>
      <c r="BY47" s="386">
        <v>0.99800133244503697</v>
      </c>
      <c r="BZ47" s="386">
        <v>1</v>
      </c>
      <c r="CA47" s="403">
        <v>0.99920053297801503</v>
      </c>
      <c r="CB47" s="385">
        <v>0.9</v>
      </c>
      <c r="CC47" s="392">
        <v>2.5000000000000001E-3</v>
      </c>
      <c r="CD47" s="199">
        <f t="shared" si="0"/>
        <v>4191.409771579999</v>
      </c>
      <c r="CE47" s="113"/>
    </row>
    <row r="48" spans="1:83" s="85" customFormat="1" ht="21.4" customHeight="1" x14ac:dyDescent="0.2">
      <c r="A48" s="377" t="s">
        <v>380</v>
      </c>
      <c r="B48" s="377" t="s">
        <v>77</v>
      </c>
      <c r="C48" s="377" t="s">
        <v>87</v>
      </c>
      <c r="D48" s="378">
        <v>2.2659971759999999</v>
      </c>
      <c r="E48" s="379"/>
      <c r="F48" s="380">
        <v>5.6250000000000001E-2</v>
      </c>
      <c r="G48" s="380">
        <v>5.6250000000000001E-2</v>
      </c>
      <c r="H48" s="381"/>
      <c r="I48" s="382">
        <v>6</v>
      </c>
      <c r="J48" s="382">
        <v>6</v>
      </c>
      <c r="K48" s="379"/>
      <c r="L48" s="404">
        <v>0.72</v>
      </c>
      <c r="M48" s="384">
        <v>0.504</v>
      </c>
      <c r="N48" s="385">
        <v>0.7</v>
      </c>
      <c r="O48" s="386"/>
      <c r="P48" s="379"/>
      <c r="Q48" s="387">
        <v>128</v>
      </c>
      <c r="R48" s="388">
        <v>56.487272515471098</v>
      </c>
      <c r="S48" s="389">
        <v>36</v>
      </c>
      <c r="T48" s="390">
        <v>1.56909090320753</v>
      </c>
      <c r="U48" s="391">
        <v>30.108921996799999</v>
      </c>
      <c r="V48" s="392">
        <v>0.01</v>
      </c>
      <c r="W48" s="392">
        <v>0.01</v>
      </c>
      <c r="X48" s="393">
        <v>0</v>
      </c>
      <c r="Y48" s="393">
        <v>0</v>
      </c>
      <c r="Z48" s="379"/>
      <c r="AA48" s="394">
        <v>347</v>
      </c>
      <c r="AB48" s="378">
        <v>153.13346533491</v>
      </c>
      <c r="AC48" s="389">
        <v>200</v>
      </c>
      <c r="AD48" s="384">
        <v>0.76566732667454995</v>
      </c>
      <c r="AE48" s="395">
        <v>-196.83932224</v>
      </c>
      <c r="AF48" s="380"/>
      <c r="AG48" s="380"/>
      <c r="AH48" s="396">
        <v>107</v>
      </c>
      <c r="AI48" s="393">
        <v>197</v>
      </c>
      <c r="AJ48" s="379"/>
      <c r="AK48" s="388">
        <v>3856.1437999999998</v>
      </c>
      <c r="AL48" s="388">
        <v>1701.7425444487801</v>
      </c>
      <c r="AM48" s="397">
        <v>763.3</v>
      </c>
      <c r="AN48" s="390">
        <v>2.2294544012167998</v>
      </c>
      <c r="AO48" s="398">
        <v>1780.58102667104</v>
      </c>
      <c r="AP48" s="392">
        <v>0.01</v>
      </c>
      <c r="AQ48" s="392">
        <v>0.01</v>
      </c>
      <c r="AR48" s="393">
        <v>0</v>
      </c>
      <c r="AS48" s="393">
        <v>0</v>
      </c>
      <c r="AT48" s="381"/>
      <c r="AU48" s="388">
        <v>2286.6219299999998</v>
      </c>
      <c r="AV48" s="378">
        <v>1009.10184452939</v>
      </c>
      <c r="AW48" s="399">
        <v>573</v>
      </c>
      <c r="AX48" s="390">
        <v>1.7610852435067901</v>
      </c>
      <c r="AY48" s="398">
        <v>728.52227178240003</v>
      </c>
      <c r="AZ48" s="380">
        <v>1.4999999999999999E-2</v>
      </c>
      <c r="BA48" s="380">
        <v>1.4999999999999999E-2</v>
      </c>
      <c r="BB48" s="393">
        <v>0</v>
      </c>
      <c r="BC48" s="393">
        <v>0</v>
      </c>
      <c r="BD48" s="379"/>
      <c r="BE48" s="388">
        <v>154.5</v>
      </c>
      <c r="BF48" s="378">
        <v>68.181903153439706</v>
      </c>
      <c r="BG48" s="400">
        <v>65</v>
      </c>
      <c r="BH48" s="401">
        <v>1.04895235620677</v>
      </c>
      <c r="BI48" s="402">
        <v>-66.434724660000001</v>
      </c>
      <c r="BJ48" s="380">
        <v>1.125E-2</v>
      </c>
      <c r="BK48" s="380">
        <v>1.125E-2</v>
      </c>
      <c r="BL48" s="393">
        <v>0</v>
      </c>
      <c r="BM48" s="393">
        <v>67</v>
      </c>
      <c r="BN48" s="379"/>
      <c r="BO48" s="387">
        <v>343</v>
      </c>
      <c r="BP48" s="388">
        <v>151.36823806880199</v>
      </c>
      <c r="BQ48" s="400">
        <v>78</v>
      </c>
      <c r="BR48" s="390">
        <v>1.9406184367795101</v>
      </c>
      <c r="BS48" s="391">
        <v>130.90266432639999</v>
      </c>
      <c r="BT48" s="380">
        <v>7.4999999999999997E-3</v>
      </c>
      <c r="BU48" s="392">
        <v>7.4999999999999997E-3</v>
      </c>
      <c r="BV48" s="387">
        <v>0</v>
      </c>
      <c r="BW48" s="387">
        <v>0</v>
      </c>
      <c r="BX48" s="381"/>
      <c r="BY48" s="386">
        <v>0.99376947040498498</v>
      </c>
      <c r="BZ48" s="386">
        <v>1</v>
      </c>
      <c r="CA48" s="403">
        <v>0.99750778816199404</v>
      </c>
      <c r="CB48" s="385">
        <v>0.9</v>
      </c>
      <c r="CC48" s="392">
        <v>2.5000000000000001E-3</v>
      </c>
      <c r="CD48" s="199">
        <f t="shared" si="0"/>
        <v>1729.6356444407998</v>
      </c>
      <c r="CE48" s="113"/>
    </row>
    <row r="49" spans="1:83" s="85" customFormat="1" ht="21.4" customHeight="1" x14ac:dyDescent="0.2">
      <c r="A49" s="377" t="s">
        <v>380</v>
      </c>
      <c r="B49" s="377" t="s">
        <v>77</v>
      </c>
      <c r="C49" s="377" t="s">
        <v>88</v>
      </c>
      <c r="D49" s="378">
        <v>3.6495165695555598</v>
      </c>
      <c r="E49" s="379"/>
      <c r="F49" s="380">
        <v>0.02</v>
      </c>
      <c r="G49" s="380">
        <v>0.02</v>
      </c>
      <c r="H49" s="381"/>
      <c r="I49" s="382">
        <v>3</v>
      </c>
      <c r="J49" s="382">
        <v>3</v>
      </c>
      <c r="K49" s="379"/>
      <c r="L49" s="383">
        <v>0.39</v>
      </c>
      <c r="M49" s="384">
        <v>0.38200000000000001</v>
      </c>
      <c r="N49" s="385">
        <v>0.7</v>
      </c>
      <c r="O49" s="386"/>
      <c r="P49" s="379"/>
      <c r="Q49" s="387">
        <v>120</v>
      </c>
      <c r="R49" s="388">
        <v>32.8810673175307</v>
      </c>
      <c r="S49" s="389">
        <v>36</v>
      </c>
      <c r="T49" s="386">
        <v>0.91336298104252001</v>
      </c>
      <c r="U49" s="394">
        <v>-37.659115804800201</v>
      </c>
      <c r="V49" s="392"/>
      <c r="W49" s="392"/>
      <c r="X49" s="393">
        <v>12</v>
      </c>
      <c r="Y49" s="393">
        <v>38</v>
      </c>
      <c r="Z49" s="379"/>
      <c r="AA49" s="394">
        <v>528</v>
      </c>
      <c r="AB49" s="378">
        <v>144.67669619713499</v>
      </c>
      <c r="AC49" s="389">
        <v>200</v>
      </c>
      <c r="AD49" s="384">
        <v>0.72338348098567495</v>
      </c>
      <c r="AE49" s="395">
        <v>-347.88397669333398</v>
      </c>
      <c r="AF49" s="380"/>
      <c r="AG49" s="380"/>
      <c r="AH49" s="396">
        <v>202</v>
      </c>
      <c r="AI49" s="393">
        <v>348</v>
      </c>
      <c r="AJ49" s="379"/>
      <c r="AK49" s="388">
        <v>4244.56304</v>
      </c>
      <c r="AL49" s="388">
        <v>1163.0480254311899</v>
      </c>
      <c r="AM49" s="397">
        <v>828</v>
      </c>
      <c r="AN49" s="390">
        <v>1.40464737370917</v>
      </c>
      <c r="AO49" s="398">
        <v>618.40337648959598</v>
      </c>
      <c r="AP49" s="392">
        <v>0.01</v>
      </c>
      <c r="AQ49" s="392">
        <v>0.01</v>
      </c>
      <c r="AR49" s="393">
        <v>0</v>
      </c>
      <c r="AS49" s="393">
        <v>0</v>
      </c>
      <c r="AT49" s="381"/>
      <c r="AU49" s="388">
        <v>1901.2018499999999</v>
      </c>
      <c r="AV49" s="378">
        <v>520.94621678386602</v>
      </c>
      <c r="AW49" s="399">
        <v>573</v>
      </c>
      <c r="AX49" s="386">
        <v>0.90915570119348399</v>
      </c>
      <c r="AY49" s="388">
        <v>-608.205743226403</v>
      </c>
      <c r="AZ49" s="380"/>
      <c r="BA49" s="380"/>
      <c r="BB49" s="393">
        <v>190</v>
      </c>
      <c r="BC49" s="393">
        <v>609</v>
      </c>
      <c r="BD49" s="379"/>
      <c r="BE49" s="388">
        <v>193.9</v>
      </c>
      <c r="BF49" s="378">
        <v>53.130324607243402</v>
      </c>
      <c r="BG49" s="400">
        <v>65</v>
      </c>
      <c r="BH49" s="386">
        <v>0.81738960934220595</v>
      </c>
      <c r="BI49" s="394">
        <v>-161.92786553166701</v>
      </c>
      <c r="BJ49" s="380"/>
      <c r="BK49" s="380"/>
      <c r="BL49" s="393">
        <v>20</v>
      </c>
      <c r="BM49" s="393">
        <v>162</v>
      </c>
      <c r="BN49" s="379"/>
      <c r="BO49" s="387">
        <v>755</v>
      </c>
      <c r="BP49" s="388">
        <v>206.876715206131</v>
      </c>
      <c r="BQ49" s="400">
        <v>78</v>
      </c>
      <c r="BR49" s="390">
        <v>2.6522655795657801</v>
      </c>
      <c r="BS49" s="391">
        <v>413.40524908959998</v>
      </c>
      <c r="BT49" s="380">
        <v>7.4999999999999997E-3</v>
      </c>
      <c r="BU49" s="392">
        <v>7.4999999999999997E-3</v>
      </c>
      <c r="BV49" s="387">
        <v>0</v>
      </c>
      <c r="BW49" s="387">
        <v>0</v>
      </c>
      <c r="BX49" s="381"/>
      <c r="BY49" s="386">
        <v>0.99755927475592698</v>
      </c>
      <c r="BZ49" s="386">
        <v>1</v>
      </c>
      <c r="CA49" s="403">
        <v>0.99902370990237099</v>
      </c>
      <c r="CB49" s="385">
        <v>0.9</v>
      </c>
      <c r="CC49" s="392">
        <v>2.5000000000000001E-3</v>
      </c>
      <c r="CD49" s="199">
        <f t="shared" si="0"/>
        <v>3021.7997195920034</v>
      </c>
      <c r="CE49" s="113"/>
    </row>
    <row r="50" spans="1:83" s="85" customFormat="1" ht="21.4" customHeight="1" x14ac:dyDescent="0.2">
      <c r="A50" s="377" t="s">
        <v>380</v>
      </c>
      <c r="B50" s="377" t="s">
        <v>77</v>
      </c>
      <c r="C50" s="377" t="s">
        <v>89</v>
      </c>
      <c r="D50" s="378">
        <v>1.97182578466667</v>
      </c>
      <c r="E50" s="379"/>
      <c r="F50" s="380">
        <v>2.1250000000000002E-2</v>
      </c>
      <c r="G50" s="380">
        <v>2.1250000000000002E-2</v>
      </c>
      <c r="H50" s="381"/>
      <c r="I50" s="382">
        <v>3</v>
      </c>
      <c r="J50" s="382">
        <v>3</v>
      </c>
      <c r="K50" s="379"/>
      <c r="L50" s="383">
        <v>0.53</v>
      </c>
      <c r="M50" s="384">
        <v>0.49199999999999999</v>
      </c>
      <c r="N50" s="385">
        <v>0.7</v>
      </c>
      <c r="O50" s="386"/>
      <c r="P50" s="379"/>
      <c r="Q50" s="387">
        <v>60</v>
      </c>
      <c r="R50" s="388">
        <v>30.428651692544399</v>
      </c>
      <c r="S50" s="389">
        <v>36</v>
      </c>
      <c r="T50" s="386">
        <v>0.84524032479289901</v>
      </c>
      <c r="U50" s="394">
        <v>-25.1828738976001</v>
      </c>
      <c r="V50" s="392"/>
      <c r="W50" s="392"/>
      <c r="X50" s="393">
        <v>11</v>
      </c>
      <c r="Y50" s="393">
        <v>26</v>
      </c>
      <c r="Z50" s="379"/>
      <c r="AA50" s="394">
        <v>167</v>
      </c>
      <c r="AB50" s="378">
        <v>84.693080544248502</v>
      </c>
      <c r="AC50" s="389">
        <v>200</v>
      </c>
      <c r="AD50" s="384">
        <v>0.423465402721242</v>
      </c>
      <c r="AE50" s="395">
        <v>-306.23818832000097</v>
      </c>
      <c r="AF50" s="380"/>
      <c r="AG50" s="380"/>
      <c r="AH50" s="396">
        <v>228</v>
      </c>
      <c r="AI50" s="393">
        <v>307</v>
      </c>
      <c r="AJ50" s="379"/>
      <c r="AK50" s="388">
        <v>463.23030999999997</v>
      </c>
      <c r="AL50" s="388">
        <v>234.92456260698901</v>
      </c>
      <c r="AM50" s="397">
        <v>820.2</v>
      </c>
      <c r="AN50" s="384">
        <v>0.28642350964031799</v>
      </c>
      <c r="AO50" s="406">
        <v>-1477.51950030032</v>
      </c>
      <c r="AP50" s="392"/>
      <c r="AQ50" s="392"/>
      <c r="AR50" s="393">
        <v>1155</v>
      </c>
      <c r="AS50" s="393">
        <v>1478</v>
      </c>
      <c r="AT50" s="381"/>
      <c r="AU50" s="388">
        <v>945.54121999999995</v>
      </c>
      <c r="AV50" s="378">
        <v>479.52574073872398</v>
      </c>
      <c r="AW50" s="399">
        <v>573</v>
      </c>
      <c r="AX50" s="386">
        <v>0.83686865748468497</v>
      </c>
      <c r="AY50" s="388">
        <v>-410.286189536802</v>
      </c>
      <c r="AZ50" s="380"/>
      <c r="BA50" s="380"/>
      <c r="BB50" s="393">
        <v>185</v>
      </c>
      <c r="BC50" s="393">
        <v>411</v>
      </c>
      <c r="BD50" s="379"/>
      <c r="BE50" s="388">
        <v>134</v>
      </c>
      <c r="BF50" s="378">
        <v>67.957322113349093</v>
      </c>
      <c r="BG50" s="400">
        <v>65</v>
      </c>
      <c r="BH50" s="401">
        <v>1.0454972632822901</v>
      </c>
      <c r="BI50" s="402">
        <v>-58.253014005000303</v>
      </c>
      <c r="BJ50" s="380">
        <v>1.125E-2</v>
      </c>
      <c r="BK50" s="380">
        <v>1.125E-2</v>
      </c>
      <c r="BL50" s="393">
        <v>0</v>
      </c>
      <c r="BM50" s="393">
        <v>59</v>
      </c>
      <c r="BN50" s="379"/>
      <c r="BO50" s="387">
        <v>235</v>
      </c>
      <c r="BP50" s="388">
        <v>119.178885795799</v>
      </c>
      <c r="BQ50" s="400">
        <v>78</v>
      </c>
      <c r="BR50" s="390">
        <v>1.52793443327947</v>
      </c>
      <c r="BS50" s="391">
        <v>50.437106555199698</v>
      </c>
      <c r="BT50" s="380">
        <v>7.4999999999999997E-3</v>
      </c>
      <c r="BU50" s="392">
        <v>7.4999999999999997E-3</v>
      </c>
      <c r="BV50" s="387">
        <v>0</v>
      </c>
      <c r="BW50" s="387">
        <v>0</v>
      </c>
      <c r="BX50" s="381"/>
      <c r="BY50" s="386">
        <v>0.99738903394255896</v>
      </c>
      <c r="BZ50" s="386">
        <v>1</v>
      </c>
      <c r="CA50" s="403">
        <v>0.998955613577023</v>
      </c>
      <c r="CB50" s="385">
        <v>0.9</v>
      </c>
      <c r="CC50" s="392">
        <v>2.5000000000000001E-3</v>
      </c>
      <c r="CD50" s="199">
        <f t="shared" si="0"/>
        <v>1617.2915085836028</v>
      </c>
      <c r="CE50" s="113"/>
    </row>
    <row r="51" spans="1:83" s="85" customFormat="1" ht="21.4" customHeight="1" x14ac:dyDescent="0.2">
      <c r="A51" s="377" t="s">
        <v>380</v>
      </c>
      <c r="B51" s="377" t="s">
        <v>77</v>
      </c>
      <c r="C51" s="377" t="s">
        <v>90</v>
      </c>
      <c r="D51" s="378">
        <v>3.09095719111111</v>
      </c>
      <c r="E51" s="379"/>
      <c r="F51" s="380">
        <v>7.1129999999999999E-2</v>
      </c>
      <c r="G51" s="380">
        <v>7.1129999999999999E-2</v>
      </c>
      <c r="H51" s="381"/>
      <c r="I51" s="382">
        <v>6</v>
      </c>
      <c r="J51" s="382">
        <v>6</v>
      </c>
      <c r="K51" s="379"/>
      <c r="L51" s="403">
        <v>1</v>
      </c>
      <c r="M51" s="390">
        <v>0.84499999999999997</v>
      </c>
      <c r="N51" s="385">
        <v>0.7</v>
      </c>
      <c r="O51" s="386">
        <v>0.02</v>
      </c>
      <c r="P51" s="379"/>
      <c r="Q51" s="387">
        <v>146</v>
      </c>
      <c r="R51" s="388">
        <v>47.234559061465703</v>
      </c>
      <c r="S51" s="389">
        <v>36</v>
      </c>
      <c r="T51" s="390">
        <v>1.31207108504071</v>
      </c>
      <c r="U51" s="391">
        <v>12.470649344000099</v>
      </c>
      <c r="V51" s="392">
        <v>0.01</v>
      </c>
      <c r="W51" s="392">
        <v>0.01</v>
      </c>
      <c r="X51" s="393">
        <v>0</v>
      </c>
      <c r="Y51" s="393">
        <v>0</v>
      </c>
      <c r="Z51" s="379"/>
      <c r="AA51" s="394">
        <v>374</v>
      </c>
      <c r="AB51" s="378">
        <v>120.998117047864</v>
      </c>
      <c r="AC51" s="389">
        <v>200</v>
      </c>
      <c r="AD51" s="384">
        <v>0.60499058523932003</v>
      </c>
      <c r="AE51" s="395">
        <v>-367.82972586666602</v>
      </c>
      <c r="AF51" s="380"/>
      <c r="AG51" s="380"/>
      <c r="AH51" s="396">
        <v>245</v>
      </c>
      <c r="AI51" s="393">
        <v>368</v>
      </c>
      <c r="AJ51" s="379"/>
      <c r="AK51" s="388">
        <v>931.68997999999999</v>
      </c>
      <c r="AL51" s="388">
        <v>301.424420460862</v>
      </c>
      <c r="AM51" s="397">
        <v>693.7</v>
      </c>
      <c r="AN51" s="384">
        <v>0.43451696765296499</v>
      </c>
      <c r="AO51" s="406">
        <v>-1641.3464241685299</v>
      </c>
      <c r="AP51" s="392"/>
      <c r="AQ51" s="392"/>
      <c r="AR51" s="393">
        <v>1213</v>
      </c>
      <c r="AS51" s="393">
        <v>1642</v>
      </c>
      <c r="AT51" s="381"/>
      <c r="AU51" s="388">
        <v>2128.5554999999999</v>
      </c>
      <c r="AV51" s="378">
        <v>688.63959233121705</v>
      </c>
      <c r="AW51" s="399">
        <v>573</v>
      </c>
      <c r="AX51" s="390">
        <v>1.2018142972621599</v>
      </c>
      <c r="AY51" s="398">
        <v>3.2133353920007699</v>
      </c>
      <c r="AZ51" s="380">
        <v>1.4999999999999999E-2</v>
      </c>
      <c r="BA51" s="380">
        <v>1.4999999999999999E-2</v>
      </c>
      <c r="BB51" s="393">
        <v>0</v>
      </c>
      <c r="BC51" s="393">
        <v>0</v>
      </c>
      <c r="BD51" s="379"/>
      <c r="BE51" s="388">
        <v>227.8</v>
      </c>
      <c r="BF51" s="378">
        <v>73.698853110971896</v>
      </c>
      <c r="BG51" s="400">
        <v>65</v>
      </c>
      <c r="BH51" s="401">
        <v>1.1338285093995699</v>
      </c>
      <c r="BI51" s="402">
        <v>-73.568326133333201</v>
      </c>
      <c r="BJ51" s="380">
        <v>1.6129999999999999E-2</v>
      </c>
      <c r="BK51" s="380">
        <v>1.6129999999999999E-2</v>
      </c>
      <c r="BL51" s="393">
        <v>0</v>
      </c>
      <c r="BM51" s="393">
        <v>74</v>
      </c>
      <c r="BN51" s="379"/>
      <c r="BO51" s="387">
        <v>403</v>
      </c>
      <c r="BP51" s="388">
        <v>130.38032398473101</v>
      </c>
      <c r="BQ51" s="400">
        <v>78</v>
      </c>
      <c r="BR51" s="390">
        <v>1.6715426151888599</v>
      </c>
      <c r="BS51" s="391">
        <v>113.686406912</v>
      </c>
      <c r="BT51" s="380">
        <v>7.4999999999999997E-3</v>
      </c>
      <c r="BU51" s="392">
        <v>7.4999999999999997E-3</v>
      </c>
      <c r="BV51" s="387">
        <v>0</v>
      </c>
      <c r="BW51" s="387">
        <v>0</v>
      </c>
      <c r="BX51" s="381"/>
      <c r="BY51" s="386">
        <v>0.99751963621331097</v>
      </c>
      <c r="BZ51" s="386">
        <v>1</v>
      </c>
      <c r="CA51" s="403">
        <v>0.99900785448532403</v>
      </c>
      <c r="CB51" s="385">
        <v>0.9</v>
      </c>
      <c r="CC51" s="392">
        <v>2.5000000000000001E-3</v>
      </c>
      <c r="CD51" s="199">
        <f t="shared" si="0"/>
        <v>2144.1970034737769</v>
      </c>
      <c r="CE51" s="113"/>
    </row>
    <row r="52" spans="1:83" s="85" customFormat="1" ht="21.4" customHeight="1" x14ac:dyDescent="0.2">
      <c r="A52" s="377" t="s">
        <v>380</v>
      </c>
      <c r="B52" s="377" t="s">
        <v>77</v>
      </c>
      <c r="C52" s="377" t="s">
        <v>91</v>
      </c>
      <c r="D52" s="378">
        <v>8.3391041417777796</v>
      </c>
      <c r="E52" s="379"/>
      <c r="F52" s="380">
        <v>6.3250000000000001E-2</v>
      </c>
      <c r="G52" s="380">
        <v>6.3250000000000001E-2</v>
      </c>
      <c r="H52" s="381"/>
      <c r="I52" s="382">
        <v>6</v>
      </c>
      <c r="J52" s="382">
        <v>6</v>
      </c>
      <c r="K52" s="379"/>
      <c r="L52" s="383">
        <v>0.503813387423935</v>
      </c>
      <c r="M52" s="384">
        <v>0.52900000000000003</v>
      </c>
      <c r="N52" s="385">
        <v>0.7</v>
      </c>
      <c r="O52" s="386"/>
      <c r="P52" s="379"/>
      <c r="Q52" s="387">
        <v>382</v>
      </c>
      <c r="R52" s="388">
        <v>45.808277904365298</v>
      </c>
      <c r="S52" s="389">
        <v>36</v>
      </c>
      <c r="T52" s="390">
        <v>1.27245216401015</v>
      </c>
      <c r="U52" s="391">
        <v>21.750701075199999</v>
      </c>
      <c r="V52" s="392">
        <v>0.01</v>
      </c>
      <c r="W52" s="392">
        <v>0.01</v>
      </c>
      <c r="X52" s="393">
        <v>0</v>
      </c>
      <c r="Y52" s="393">
        <v>0</v>
      </c>
      <c r="Z52" s="379"/>
      <c r="AA52" s="394">
        <v>1159</v>
      </c>
      <c r="AB52" s="378">
        <v>138.98375416533901</v>
      </c>
      <c r="AC52" s="389">
        <v>200</v>
      </c>
      <c r="AD52" s="384">
        <v>0.69491877082669495</v>
      </c>
      <c r="AE52" s="395">
        <v>-842.38499402666696</v>
      </c>
      <c r="AF52" s="380"/>
      <c r="AG52" s="380"/>
      <c r="AH52" s="396">
        <v>509</v>
      </c>
      <c r="AI52" s="393">
        <v>843</v>
      </c>
      <c r="AJ52" s="379"/>
      <c r="AK52" s="388">
        <v>7746.6992399999999</v>
      </c>
      <c r="AL52" s="388">
        <v>928.96060635459503</v>
      </c>
      <c r="AM52" s="397">
        <v>781.5</v>
      </c>
      <c r="AN52" s="401">
        <v>1.1886891955912899</v>
      </c>
      <c r="AO52" s="405">
        <v>-73.712624159201397</v>
      </c>
      <c r="AP52" s="392">
        <v>9.4999999999999998E-3</v>
      </c>
      <c r="AQ52" s="392">
        <v>9.4999999999999998E-3</v>
      </c>
      <c r="AR52" s="393">
        <v>0</v>
      </c>
      <c r="AS52" s="393">
        <v>74</v>
      </c>
      <c r="AT52" s="381"/>
      <c r="AU52" s="388">
        <v>5879.4730900000004</v>
      </c>
      <c r="AV52" s="378">
        <v>705.04852680093495</v>
      </c>
      <c r="AW52" s="399">
        <v>573</v>
      </c>
      <c r="AX52" s="390">
        <v>1.23045118115346</v>
      </c>
      <c r="AY52" s="398">
        <v>145.50508211359801</v>
      </c>
      <c r="AZ52" s="380">
        <v>1.4999999999999999E-2</v>
      </c>
      <c r="BA52" s="380">
        <v>1.4999999999999999E-2</v>
      </c>
      <c r="BB52" s="393">
        <v>0</v>
      </c>
      <c r="BC52" s="393">
        <v>0</v>
      </c>
      <c r="BD52" s="379"/>
      <c r="BE52" s="388">
        <v>652.79999999999995</v>
      </c>
      <c r="BF52" s="378">
        <v>78.281790094161394</v>
      </c>
      <c r="BG52" s="400">
        <v>65</v>
      </c>
      <c r="BH52" s="401">
        <v>1.20433523221787</v>
      </c>
      <c r="BI52" s="402">
        <v>-160.26265382333301</v>
      </c>
      <c r="BJ52" s="380">
        <v>1.8749999999999999E-2</v>
      </c>
      <c r="BK52" s="380">
        <v>1.8749999999999999E-2</v>
      </c>
      <c r="BL52" s="393">
        <v>0</v>
      </c>
      <c r="BM52" s="393">
        <v>161</v>
      </c>
      <c r="BN52" s="379"/>
      <c r="BO52" s="387">
        <v>1085</v>
      </c>
      <c r="BP52" s="388">
        <v>130.10989928334101</v>
      </c>
      <c r="BQ52" s="400">
        <v>78</v>
      </c>
      <c r="BR52" s="390">
        <v>1.6680756318377099</v>
      </c>
      <c r="BS52" s="391">
        <v>304.45985232959998</v>
      </c>
      <c r="BT52" s="380">
        <v>7.4999999999999997E-3</v>
      </c>
      <c r="BU52" s="392">
        <v>7.4999999999999997E-3</v>
      </c>
      <c r="BV52" s="387">
        <v>0</v>
      </c>
      <c r="BW52" s="387">
        <v>0</v>
      </c>
      <c r="BX52" s="381"/>
      <c r="BY52" s="386">
        <v>0.99918138229446796</v>
      </c>
      <c r="BZ52" s="386">
        <v>1</v>
      </c>
      <c r="CA52" s="403">
        <v>0.99967255291778701</v>
      </c>
      <c r="CB52" s="385">
        <v>0.9</v>
      </c>
      <c r="CC52" s="392">
        <v>2.5000000000000001E-3</v>
      </c>
      <c r="CD52" s="199">
        <f t="shared" si="0"/>
        <v>6517.0098867993347</v>
      </c>
      <c r="CE52" s="113"/>
    </row>
    <row r="53" spans="1:83" s="85" customFormat="1" ht="21.4" customHeight="1" x14ac:dyDescent="0.2">
      <c r="A53" s="377" t="s">
        <v>380</v>
      </c>
      <c r="B53" s="377" t="s">
        <v>77</v>
      </c>
      <c r="C53" s="377" t="s">
        <v>93</v>
      </c>
      <c r="D53" s="378">
        <v>2.8860804667777802</v>
      </c>
      <c r="E53" s="379"/>
      <c r="F53" s="380">
        <v>3.7749999999999999E-2</v>
      </c>
      <c r="G53" s="380">
        <v>3.7749999999999999E-2</v>
      </c>
      <c r="H53" s="381"/>
      <c r="I53" s="382">
        <v>6</v>
      </c>
      <c r="J53" s="382">
        <v>6</v>
      </c>
      <c r="K53" s="379"/>
      <c r="L53" s="404">
        <v>0.72</v>
      </c>
      <c r="M53" s="386">
        <v>0.66600000000000004</v>
      </c>
      <c r="N53" s="385">
        <v>0.7</v>
      </c>
      <c r="O53" s="386"/>
      <c r="P53" s="379"/>
      <c r="Q53" s="387">
        <v>134</v>
      </c>
      <c r="R53" s="388">
        <v>46.429751887551099</v>
      </c>
      <c r="S53" s="389">
        <v>36</v>
      </c>
      <c r="T53" s="390">
        <v>1.2897153302097499</v>
      </c>
      <c r="U53" s="391">
        <v>9.3213238351999106</v>
      </c>
      <c r="V53" s="392">
        <v>0.01</v>
      </c>
      <c r="W53" s="392">
        <v>0.01</v>
      </c>
      <c r="X53" s="393">
        <v>0</v>
      </c>
      <c r="Y53" s="393">
        <v>0</v>
      </c>
      <c r="Z53" s="379"/>
      <c r="AA53" s="394">
        <v>572</v>
      </c>
      <c r="AB53" s="378">
        <v>198.19267223641199</v>
      </c>
      <c r="AC53" s="389">
        <v>200</v>
      </c>
      <c r="AD53" s="386">
        <v>0.99096336118205997</v>
      </c>
      <c r="AE53" s="394">
        <v>-120.659312026667</v>
      </c>
      <c r="AF53" s="380"/>
      <c r="AG53" s="380"/>
      <c r="AH53" s="396">
        <v>6</v>
      </c>
      <c r="AI53" s="393">
        <v>121</v>
      </c>
      <c r="AJ53" s="379"/>
      <c r="AK53" s="388">
        <v>2332.55134</v>
      </c>
      <c r="AL53" s="388">
        <v>808.20731329235002</v>
      </c>
      <c r="AM53" s="397">
        <v>780.5</v>
      </c>
      <c r="AN53" s="401">
        <v>1.0354994404770701</v>
      </c>
      <c r="AO53" s="405">
        <v>-370.551625184069</v>
      </c>
      <c r="AP53" s="392">
        <v>2E-3</v>
      </c>
      <c r="AQ53" s="392">
        <v>2E-3</v>
      </c>
      <c r="AR53" s="393">
        <v>0</v>
      </c>
      <c r="AS53" s="393">
        <v>371</v>
      </c>
      <c r="AT53" s="381"/>
      <c r="AU53" s="388">
        <v>1900.1499200000001</v>
      </c>
      <c r="AV53" s="378">
        <v>658.38424876679198</v>
      </c>
      <c r="AW53" s="399">
        <v>573</v>
      </c>
      <c r="AX53" s="401">
        <v>1.1490126505528699</v>
      </c>
      <c r="AY53" s="405">
        <v>-84.319008956401802</v>
      </c>
      <c r="AZ53" s="380">
        <v>1.125E-2</v>
      </c>
      <c r="BA53" s="380">
        <v>1.125E-2</v>
      </c>
      <c r="BB53" s="393">
        <v>0</v>
      </c>
      <c r="BC53" s="393">
        <v>85</v>
      </c>
      <c r="BD53" s="379"/>
      <c r="BE53" s="388">
        <v>180.1</v>
      </c>
      <c r="BF53" s="378">
        <v>62.4029724996116</v>
      </c>
      <c r="BG53" s="400">
        <v>65</v>
      </c>
      <c r="BH53" s="401">
        <v>0.96004573076325594</v>
      </c>
      <c r="BI53" s="402">
        <v>-101.292845510834</v>
      </c>
      <c r="BJ53" s="380">
        <v>4.4999999999999997E-3</v>
      </c>
      <c r="BK53" s="380">
        <v>4.4999999999999997E-3</v>
      </c>
      <c r="BL53" s="393">
        <v>0</v>
      </c>
      <c r="BM53" s="393">
        <v>102</v>
      </c>
      <c r="BN53" s="379"/>
      <c r="BO53" s="387">
        <v>409</v>
      </c>
      <c r="BP53" s="388">
        <v>141.71469046274899</v>
      </c>
      <c r="BQ53" s="400">
        <v>78</v>
      </c>
      <c r="BR53" s="390">
        <v>1.81685500593268</v>
      </c>
      <c r="BS53" s="391">
        <v>138.8628683096</v>
      </c>
      <c r="BT53" s="380">
        <v>7.4999999999999997E-3</v>
      </c>
      <c r="BU53" s="392">
        <v>7.4999999999999997E-3</v>
      </c>
      <c r="BV53" s="387">
        <v>0</v>
      </c>
      <c r="BW53" s="387">
        <v>0</v>
      </c>
      <c r="BX53" s="381"/>
      <c r="BY53" s="386">
        <v>0.98550724637681197</v>
      </c>
      <c r="BZ53" s="386">
        <v>1</v>
      </c>
      <c r="CA53" s="403">
        <v>0.99420289855072497</v>
      </c>
      <c r="CB53" s="385">
        <v>0.9</v>
      </c>
      <c r="CC53" s="392">
        <v>2.5000000000000001E-3</v>
      </c>
      <c r="CD53" s="199">
        <f t="shared" si="0"/>
        <v>2252.5858043200574</v>
      </c>
      <c r="CE53" s="113"/>
    </row>
    <row r="54" spans="1:83" s="85" customFormat="1" ht="21.4" customHeight="1" x14ac:dyDescent="0.2">
      <c r="A54" s="377" t="s">
        <v>380</v>
      </c>
      <c r="B54" s="377" t="s">
        <v>77</v>
      </c>
      <c r="C54" s="377" t="s">
        <v>94</v>
      </c>
      <c r="D54" s="378">
        <v>4.5130608658888898</v>
      </c>
      <c r="E54" s="379"/>
      <c r="F54" s="380">
        <v>5.3999999999999999E-2</v>
      </c>
      <c r="G54" s="380">
        <v>5.3999999999999999E-2</v>
      </c>
      <c r="H54" s="381"/>
      <c r="I54" s="382">
        <v>6</v>
      </c>
      <c r="J54" s="382">
        <v>6</v>
      </c>
      <c r="K54" s="379"/>
      <c r="L54" s="383">
        <v>0.55954285714285701</v>
      </c>
      <c r="M54" s="384">
        <v>0.59499999999999997</v>
      </c>
      <c r="N54" s="385">
        <v>0.7</v>
      </c>
      <c r="O54" s="386"/>
      <c r="P54" s="379"/>
      <c r="Q54" s="387">
        <v>208</v>
      </c>
      <c r="R54" s="388">
        <v>46.088454417295502</v>
      </c>
      <c r="S54" s="389">
        <v>36</v>
      </c>
      <c r="T54" s="390">
        <v>1.2802348449248699</v>
      </c>
      <c r="U54" s="391">
        <v>13.035770593600001</v>
      </c>
      <c r="V54" s="392">
        <v>0.01</v>
      </c>
      <c r="W54" s="392">
        <v>0.01</v>
      </c>
      <c r="X54" s="393">
        <v>0</v>
      </c>
      <c r="Y54" s="393">
        <v>0</v>
      </c>
      <c r="Z54" s="379"/>
      <c r="AA54" s="394">
        <v>735</v>
      </c>
      <c r="AB54" s="378">
        <v>162.86064421496201</v>
      </c>
      <c r="AC54" s="389">
        <v>200</v>
      </c>
      <c r="AD54" s="386">
        <v>0.81430322107481001</v>
      </c>
      <c r="AE54" s="394">
        <v>-348.13460781333299</v>
      </c>
      <c r="AF54" s="380"/>
      <c r="AG54" s="380"/>
      <c r="AH54" s="396">
        <v>168</v>
      </c>
      <c r="AI54" s="393">
        <v>349</v>
      </c>
      <c r="AJ54" s="379"/>
      <c r="AK54" s="388">
        <v>5254.7976500000004</v>
      </c>
      <c r="AL54" s="388">
        <v>1164.35337482758</v>
      </c>
      <c r="AM54" s="397">
        <v>823.8</v>
      </c>
      <c r="AN54" s="390">
        <v>1.41339326878803</v>
      </c>
      <c r="AO54" s="398">
        <v>793.36620041688104</v>
      </c>
      <c r="AP54" s="392">
        <v>0.01</v>
      </c>
      <c r="AQ54" s="392">
        <v>0.01</v>
      </c>
      <c r="AR54" s="393">
        <v>0</v>
      </c>
      <c r="AS54" s="393">
        <v>0</v>
      </c>
      <c r="AT54" s="381"/>
      <c r="AU54" s="388">
        <v>3690.0108300000002</v>
      </c>
      <c r="AV54" s="378">
        <v>817.62930739318097</v>
      </c>
      <c r="AW54" s="399">
        <v>573</v>
      </c>
      <c r="AX54" s="390">
        <v>1.4269272380334701</v>
      </c>
      <c r="AY54" s="398">
        <v>586.83017861480005</v>
      </c>
      <c r="AZ54" s="380">
        <v>1.4999999999999999E-2</v>
      </c>
      <c r="BA54" s="380">
        <v>1.4999999999999999E-2</v>
      </c>
      <c r="BB54" s="393">
        <v>0</v>
      </c>
      <c r="BC54" s="393">
        <v>0</v>
      </c>
      <c r="BD54" s="379"/>
      <c r="BE54" s="388">
        <v>299.7</v>
      </c>
      <c r="BF54" s="378">
        <v>66.407258600304999</v>
      </c>
      <c r="BG54" s="400">
        <v>65</v>
      </c>
      <c r="BH54" s="401">
        <v>1.0216501323123801</v>
      </c>
      <c r="BI54" s="402">
        <v>-140.323434424167</v>
      </c>
      <c r="BJ54" s="380">
        <v>8.9999999999999993E-3</v>
      </c>
      <c r="BK54" s="380">
        <v>8.9999999999999993E-3</v>
      </c>
      <c r="BL54" s="393">
        <v>0</v>
      </c>
      <c r="BM54" s="393">
        <v>141</v>
      </c>
      <c r="BN54" s="379"/>
      <c r="BO54" s="387">
        <v>784</v>
      </c>
      <c r="BP54" s="388">
        <v>173.71802049595999</v>
      </c>
      <c r="BQ54" s="400">
        <v>78</v>
      </c>
      <c r="BR54" s="390">
        <v>2.2271541089225599</v>
      </c>
      <c r="BS54" s="391">
        <v>361.57750295279999</v>
      </c>
      <c r="BT54" s="380">
        <v>7.4999999999999997E-3</v>
      </c>
      <c r="BU54" s="392">
        <v>7.4999999999999997E-3</v>
      </c>
      <c r="BV54" s="387">
        <v>0</v>
      </c>
      <c r="BW54" s="387">
        <v>0</v>
      </c>
      <c r="BX54" s="381"/>
      <c r="BY54" s="386">
        <v>0.99637943519188998</v>
      </c>
      <c r="BZ54" s="386">
        <v>1</v>
      </c>
      <c r="CA54" s="403">
        <v>0.99855177407675599</v>
      </c>
      <c r="CB54" s="385">
        <v>0.9</v>
      </c>
      <c r="CC54" s="392">
        <v>2.5000000000000001E-3</v>
      </c>
      <c r="CD54" s="199">
        <f t="shared" si="0"/>
        <v>3717.859541319267</v>
      </c>
      <c r="CE54" s="113"/>
    </row>
    <row r="55" spans="1:83" s="85" customFormat="1" ht="21.4" customHeight="1" x14ac:dyDescent="0.2">
      <c r="A55" s="377" t="s">
        <v>380</v>
      </c>
      <c r="B55" s="377" t="s">
        <v>95</v>
      </c>
      <c r="C55" s="377" t="s">
        <v>96</v>
      </c>
      <c r="D55" s="378">
        <v>3.4333982426666698</v>
      </c>
      <c r="E55" s="379"/>
      <c r="F55" s="380">
        <v>2.75E-2</v>
      </c>
      <c r="G55" s="380">
        <v>2.75E-2</v>
      </c>
      <c r="H55" s="381"/>
      <c r="I55" s="382">
        <v>6</v>
      </c>
      <c r="J55" s="382">
        <v>6</v>
      </c>
      <c r="K55" s="379"/>
      <c r="L55" s="404">
        <v>0.71</v>
      </c>
      <c r="M55" s="384">
        <v>0.57799999999999996</v>
      </c>
      <c r="N55" s="385">
        <v>0.7</v>
      </c>
      <c r="O55" s="386"/>
      <c r="P55" s="379"/>
      <c r="Q55" s="387">
        <v>137</v>
      </c>
      <c r="R55" s="388">
        <v>39.902158245876599</v>
      </c>
      <c r="S55" s="389">
        <v>36</v>
      </c>
      <c r="T55" s="401">
        <v>1.1083932846076801</v>
      </c>
      <c r="U55" s="402">
        <v>-11.322804083200101</v>
      </c>
      <c r="V55" s="392">
        <v>5.4999999999999997E-3</v>
      </c>
      <c r="W55" s="392">
        <v>5.4999999999999997E-3</v>
      </c>
      <c r="X55" s="393">
        <v>0</v>
      </c>
      <c r="Y55" s="393">
        <v>12</v>
      </c>
      <c r="Z55" s="379"/>
      <c r="AA55" s="394">
        <v>410</v>
      </c>
      <c r="AB55" s="378">
        <v>119.415218108098</v>
      </c>
      <c r="AC55" s="389">
        <v>200</v>
      </c>
      <c r="AD55" s="384">
        <v>0.59707609054049005</v>
      </c>
      <c r="AE55" s="395">
        <v>-414.01557824000099</v>
      </c>
      <c r="AF55" s="380"/>
      <c r="AG55" s="380"/>
      <c r="AH55" s="396">
        <v>277</v>
      </c>
      <c r="AI55" s="393">
        <v>415</v>
      </c>
      <c r="AJ55" s="379"/>
      <c r="AK55" s="388">
        <v>3193.5246499999998</v>
      </c>
      <c r="AL55" s="388">
        <v>930.13522588618798</v>
      </c>
      <c r="AM55" s="397">
        <v>828</v>
      </c>
      <c r="AN55" s="401">
        <v>1.12335172208477</v>
      </c>
      <c r="AO55" s="405">
        <v>-217.899843913604</v>
      </c>
      <c r="AP55" s="392">
        <v>6.0000000000000001E-3</v>
      </c>
      <c r="AQ55" s="392">
        <v>6.0000000000000001E-3</v>
      </c>
      <c r="AR55" s="393">
        <v>0</v>
      </c>
      <c r="AS55" s="393">
        <v>218</v>
      </c>
      <c r="AT55" s="381"/>
      <c r="AU55" s="388">
        <v>1976.71504</v>
      </c>
      <c r="AV55" s="378">
        <v>575.73136009550603</v>
      </c>
      <c r="AW55" s="399">
        <v>573</v>
      </c>
      <c r="AX55" s="401">
        <v>1.0047667715453901</v>
      </c>
      <c r="AY55" s="405">
        <v>-384.089591657602</v>
      </c>
      <c r="AZ55" s="380">
        <v>7.5000000000000002E-4</v>
      </c>
      <c r="BA55" s="380">
        <v>7.5000000000000002E-4</v>
      </c>
      <c r="BB55" s="393">
        <v>0</v>
      </c>
      <c r="BC55" s="393">
        <v>385</v>
      </c>
      <c r="BD55" s="379"/>
      <c r="BE55" s="388">
        <v>215.8</v>
      </c>
      <c r="BF55" s="378">
        <v>62.853180652993998</v>
      </c>
      <c r="BG55" s="400">
        <v>65</v>
      </c>
      <c r="BH55" s="401">
        <v>0.96697201004606104</v>
      </c>
      <c r="BI55" s="402">
        <v>-118.95632866</v>
      </c>
      <c r="BJ55" s="380">
        <v>5.2500000000000003E-3</v>
      </c>
      <c r="BK55" s="380">
        <v>5.2500000000000003E-3</v>
      </c>
      <c r="BL55" s="393">
        <v>0</v>
      </c>
      <c r="BM55" s="393">
        <v>119</v>
      </c>
      <c r="BN55" s="379"/>
      <c r="BO55" s="387">
        <v>454</v>
      </c>
      <c r="BP55" s="388">
        <v>132.23050980750401</v>
      </c>
      <c r="BQ55" s="400">
        <v>78</v>
      </c>
      <c r="BR55" s="390">
        <v>1.6952629462500499</v>
      </c>
      <c r="BS55" s="391">
        <v>132.63392448639999</v>
      </c>
      <c r="BT55" s="380">
        <v>7.4999999999999997E-3</v>
      </c>
      <c r="BU55" s="392">
        <v>7.4999999999999997E-3</v>
      </c>
      <c r="BV55" s="387">
        <v>0</v>
      </c>
      <c r="BW55" s="387">
        <v>0</v>
      </c>
      <c r="BX55" s="381"/>
      <c r="BY55" s="386">
        <v>0.99832831828819801</v>
      </c>
      <c r="BZ55" s="386">
        <v>1</v>
      </c>
      <c r="CA55" s="403">
        <v>0.99933132731527896</v>
      </c>
      <c r="CB55" s="385">
        <v>0.9</v>
      </c>
      <c r="CC55" s="392">
        <v>2.5000000000000001E-3</v>
      </c>
      <c r="CD55" s="199">
        <f t="shared" si="0"/>
        <v>2842.8537449280025</v>
      </c>
      <c r="CE55" s="113"/>
    </row>
    <row r="56" spans="1:83" s="85" customFormat="1" ht="21.4" customHeight="1" x14ac:dyDescent="0.2">
      <c r="A56" s="377" t="s">
        <v>380</v>
      </c>
      <c r="B56" s="377" t="s">
        <v>95</v>
      </c>
      <c r="C56" s="377" t="s">
        <v>98</v>
      </c>
      <c r="D56" s="378">
        <v>4.0058120892222204</v>
      </c>
      <c r="E56" s="379"/>
      <c r="F56" s="380">
        <v>5.9499999999999997E-2</v>
      </c>
      <c r="G56" s="380">
        <v>5.9499999999999997E-2</v>
      </c>
      <c r="H56" s="381"/>
      <c r="I56" s="382">
        <v>7</v>
      </c>
      <c r="J56" s="382">
        <v>7</v>
      </c>
      <c r="K56" s="379"/>
      <c r="L56" s="383">
        <v>0.62376750700280104</v>
      </c>
      <c r="M56" s="401">
        <v>0.71299999999999997</v>
      </c>
      <c r="N56" s="385">
        <v>0.7</v>
      </c>
      <c r="O56" s="386">
        <v>1E-3</v>
      </c>
      <c r="P56" s="379"/>
      <c r="Q56" s="387">
        <v>245</v>
      </c>
      <c r="R56" s="388">
        <v>61.161131511680502</v>
      </c>
      <c r="S56" s="389">
        <v>36</v>
      </c>
      <c r="T56" s="390">
        <v>1.6989203197689</v>
      </c>
      <c r="U56" s="391">
        <v>71.948917745600099</v>
      </c>
      <c r="V56" s="392">
        <v>0.01</v>
      </c>
      <c r="W56" s="392">
        <v>0.01</v>
      </c>
      <c r="X56" s="393">
        <v>0</v>
      </c>
      <c r="Y56" s="393">
        <v>0</v>
      </c>
      <c r="Z56" s="379"/>
      <c r="AA56" s="394">
        <v>599</v>
      </c>
      <c r="AB56" s="378">
        <v>149.53272561427201</v>
      </c>
      <c r="AC56" s="389">
        <v>200</v>
      </c>
      <c r="AD56" s="384">
        <v>0.74766362807136</v>
      </c>
      <c r="AE56" s="395">
        <v>-362.394901413333</v>
      </c>
      <c r="AF56" s="380"/>
      <c r="AG56" s="380"/>
      <c r="AH56" s="396">
        <v>203</v>
      </c>
      <c r="AI56" s="393">
        <v>363</v>
      </c>
      <c r="AJ56" s="379"/>
      <c r="AK56" s="388">
        <v>4181.3462300000001</v>
      </c>
      <c r="AL56" s="388">
        <v>1043.8198639546899</v>
      </c>
      <c r="AM56" s="397">
        <v>828</v>
      </c>
      <c r="AN56" s="390">
        <v>1.2606520096071101</v>
      </c>
      <c r="AO56" s="398">
        <v>201.17133814880299</v>
      </c>
      <c r="AP56" s="392">
        <v>0.01</v>
      </c>
      <c r="AQ56" s="392">
        <v>0.01</v>
      </c>
      <c r="AR56" s="393">
        <v>0</v>
      </c>
      <c r="AS56" s="393">
        <v>0</v>
      </c>
      <c r="AT56" s="381"/>
      <c r="AU56" s="388">
        <v>2853.6709799999999</v>
      </c>
      <c r="AV56" s="378">
        <v>712.38263713814797</v>
      </c>
      <c r="AW56" s="399">
        <v>573</v>
      </c>
      <c r="AX56" s="390">
        <v>1.24325067563377</v>
      </c>
      <c r="AY56" s="398">
        <v>99.274587450801803</v>
      </c>
      <c r="AZ56" s="380">
        <v>1.4999999999999999E-2</v>
      </c>
      <c r="BA56" s="380">
        <v>1.4999999999999999E-2</v>
      </c>
      <c r="BB56" s="393">
        <v>0</v>
      </c>
      <c r="BC56" s="393">
        <v>0</v>
      </c>
      <c r="BD56" s="379"/>
      <c r="BE56" s="388">
        <v>282</v>
      </c>
      <c r="BF56" s="378">
        <v>70.397710556301604</v>
      </c>
      <c r="BG56" s="400">
        <v>65</v>
      </c>
      <c r="BH56" s="401">
        <v>1.0830417008661799</v>
      </c>
      <c r="BI56" s="402">
        <v>-108.566678699166</v>
      </c>
      <c r="BJ56" s="380">
        <v>1.35E-2</v>
      </c>
      <c r="BK56" s="380">
        <v>1.35E-2</v>
      </c>
      <c r="BL56" s="393">
        <v>0</v>
      </c>
      <c r="BM56" s="393">
        <v>109</v>
      </c>
      <c r="BN56" s="379"/>
      <c r="BO56" s="387">
        <v>507</v>
      </c>
      <c r="BP56" s="388">
        <v>126.566096638457</v>
      </c>
      <c r="BQ56" s="400">
        <v>78</v>
      </c>
      <c r="BR56" s="390">
        <v>1.6226422645956</v>
      </c>
      <c r="BS56" s="391">
        <v>132.05598844880001</v>
      </c>
      <c r="BT56" s="380">
        <v>7.4999999999999997E-3</v>
      </c>
      <c r="BU56" s="392">
        <v>7.4999999999999997E-3</v>
      </c>
      <c r="BV56" s="387">
        <v>0</v>
      </c>
      <c r="BW56" s="387">
        <v>0</v>
      </c>
      <c r="BX56" s="381"/>
      <c r="BY56" s="386">
        <v>0.99752883031301498</v>
      </c>
      <c r="BZ56" s="386">
        <v>1</v>
      </c>
      <c r="CA56" s="403">
        <v>0.99901153212520599</v>
      </c>
      <c r="CB56" s="385">
        <v>0.9</v>
      </c>
      <c r="CC56" s="392">
        <v>2.5000000000000001E-3</v>
      </c>
      <c r="CD56" s="199">
        <f t="shared" si="0"/>
        <v>3316.8124098759986</v>
      </c>
      <c r="CE56" s="113"/>
    </row>
    <row r="57" spans="1:83" s="85" customFormat="1" ht="21.4" customHeight="1" x14ac:dyDescent="0.2">
      <c r="A57" s="377" t="s">
        <v>380</v>
      </c>
      <c r="B57" s="377" t="s">
        <v>95</v>
      </c>
      <c r="C57" s="377" t="s">
        <v>99</v>
      </c>
      <c r="D57" s="378">
        <v>4.8459355459999998</v>
      </c>
      <c r="E57" s="379"/>
      <c r="F57" s="380">
        <v>4.5499999999999999E-2</v>
      </c>
      <c r="G57" s="380">
        <v>4.5499999999999999E-2</v>
      </c>
      <c r="H57" s="381"/>
      <c r="I57" s="382">
        <v>6</v>
      </c>
      <c r="J57" s="382">
        <v>6</v>
      </c>
      <c r="K57" s="379"/>
      <c r="L57" s="404">
        <v>0.83678386763185097</v>
      </c>
      <c r="M57" s="401">
        <v>0.74199999999999999</v>
      </c>
      <c r="N57" s="385">
        <v>0.7</v>
      </c>
      <c r="O57" s="386">
        <v>6.0000000000000001E-3</v>
      </c>
      <c r="P57" s="379"/>
      <c r="Q57" s="387">
        <v>245</v>
      </c>
      <c r="R57" s="388">
        <v>50.557832986910299</v>
      </c>
      <c r="S57" s="389">
        <v>36</v>
      </c>
      <c r="T57" s="390">
        <v>1.4043842496364001</v>
      </c>
      <c r="U57" s="391">
        <v>35.655584412800003</v>
      </c>
      <c r="V57" s="392">
        <v>0.01</v>
      </c>
      <c r="W57" s="392">
        <v>0.01</v>
      </c>
      <c r="X57" s="393">
        <v>0</v>
      </c>
      <c r="Y57" s="393">
        <v>0</v>
      </c>
      <c r="Z57" s="379"/>
      <c r="AA57" s="394">
        <v>786</v>
      </c>
      <c r="AB57" s="378">
        <v>162.19778256208801</v>
      </c>
      <c r="AC57" s="389">
        <v>200</v>
      </c>
      <c r="AD57" s="386">
        <v>0.81098891281044005</v>
      </c>
      <c r="AE57" s="394">
        <v>-377.02453104</v>
      </c>
      <c r="AF57" s="380"/>
      <c r="AG57" s="380"/>
      <c r="AH57" s="396">
        <v>184</v>
      </c>
      <c r="AI57" s="393">
        <v>378</v>
      </c>
      <c r="AJ57" s="379"/>
      <c r="AK57" s="388">
        <v>4741.2075400000003</v>
      </c>
      <c r="AL57" s="388">
        <v>978.38848556571395</v>
      </c>
      <c r="AM57" s="397">
        <v>828</v>
      </c>
      <c r="AN57" s="401">
        <v>1.18162860575569</v>
      </c>
      <c r="AO57" s="405">
        <v>-73.714018505599597</v>
      </c>
      <c r="AP57" s="392">
        <v>8.9999999999999993E-3</v>
      </c>
      <c r="AQ57" s="392">
        <v>8.9999999999999993E-3</v>
      </c>
      <c r="AR57" s="393">
        <v>0</v>
      </c>
      <c r="AS57" s="393">
        <v>74</v>
      </c>
      <c r="AT57" s="381"/>
      <c r="AU57" s="388">
        <v>2625.7430300000001</v>
      </c>
      <c r="AV57" s="378">
        <v>541.84439827462802</v>
      </c>
      <c r="AW57" s="399">
        <v>573</v>
      </c>
      <c r="AX57" s="386">
        <v>0.94562722211976902</v>
      </c>
      <c r="AY57" s="388">
        <v>-706.32225142959999</v>
      </c>
      <c r="AZ57" s="380"/>
      <c r="BA57" s="380"/>
      <c r="BB57" s="393">
        <v>151</v>
      </c>
      <c r="BC57" s="393">
        <v>707</v>
      </c>
      <c r="BD57" s="379"/>
      <c r="BE57" s="388">
        <v>327.10000000000002</v>
      </c>
      <c r="BF57" s="378">
        <v>67.499866000074903</v>
      </c>
      <c r="BG57" s="400">
        <v>65</v>
      </c>
      <c r="BH57" s="401">
        <v>1.0384594769242299</v>
      </c>
      <c r="BI57" s="402">
        <v>-145.37871573499999</v>
      </c>
      <c r="BJ57" s="380">
        <v>1.0500000000000001E-2</v>
      </c>
      <c r="BK57" s="380">
        <v>1.0500000000000001E-2</v>
      </c>
      <c r="BL57" s="393">
        <v>0</v>
      </c>
      <c r="BM57" s="393">
        <v>146</v>
      </c>
      <c r="BN57" s="379"/>
      <c r="BO57" s="387">
        <v>579</v>
      </c>
      <c r="BP57" s="388">
        <v>119.481572650698</v>
      </c>
      <c r="BQ57" s="400">
        <v>78</v>
      </c>
      <c r="BR57" s="390">
        <v>1.5318150339833101</v>
      </c>
      <c r="BS57" s="391">
        <v>125.42043289439999</v>
      </c>
      <c r="BT57" s="380">
        <v>7.4999999999999997E-3</v>
      </c>
      <c r="BU57" s="392">
        <v>7.4999999999999997E-3</v>
      </c>
      <c r="BV57" s="387">
        <v>0</v>
      </c>
      <c r="BW57" s="387">
        <v>0</v>
      </c>
      <c r="BX57" s="381"/>
      <c r="BY57" s="386">
        <v>0.99704539349986598</v>
      </c>
      <c r="BZ57" s="386">
        <v>1</v>
      </c>
      <c r="CA57" s="403">
        <v>0.99881815739994595</v>
      </c>
      <c r="CB57" s="385">
        <v>0.9</v>
      </c>
      <c r="CC57" s="392">
        <v>2.5000000000000001E-3</v>
      </c>
      <c r="CD57" s="199">
        <f t="shared" si="0"/>
        <v>4012.4346320879999</v>
      </c>
      <c r="CE57" s="113"/>
    </row>
    <row r="58" spans="1:83" s="85" customFormat="1" ht="21.4" customHeight="1" x14ac:dyDescent="0.2">
      <c r="A58" s="377" t="s">
        <v>380</v>
      </c>
      <c r="B58" s="377" t="s">
        <v>95</v>
      </c>
      <c r="C58" s="377" t="s">
        <v>100</v>
      </c>
      <c r="D58" s="378">
        <v>1.5977125545555599</v>
      </c>
      <c r="E58" s="379"/>
      <c r="F58" s="380">
        <v>4.6129999999999997E-2</v>
      </c>
      <c r="G58" s="380">
        <v>4.6129999999999997E-2</v>
      </c>
      <c r="H58" s="381"/>
      <c r="I58" s="382">
        <v>5</v>
      </c>
      <c r="J58" s="382">
        <v>5</v>
      </c>
      <c r="K58" s="379"/>
      <c r="L58" s="383">
        <v>0.44</v>
      </c>
      <c r="M58" s="384">
        <v>0.432</v>
      </c>
      <c r="N58" s="385">
        <v>0.7</v>
      </c>
      <c r="O58" s="386"/>
      <c r="P58" s="379"/>
      <c r="Q58" s="387">
        <v>78</v>
      </c>
      <c r="R58" s="388">
        <v>48.819795386597399</v>
      </c>
      <c r="S58" s="389">
        <v>36</v>
      </c>
      <c r="T58" s="390">
        <v>1.35610542740548</v>
      </c>
      <c r="U58" s="391">
        <v>8.9788176431998199</v>
      </c>
      <c r="V58" s="392">
        <v>0.01</v>
      </c>
      <c r="W58" s="392">
        <v>0.01</v>
      </c>
      <c r="X58" s="393">
        <v>0</v>
      </c>
      <c r="Y58" s="393">
        <v>0</v>
      </c>
      <c r="Z58" s="379"/>
      <c r="AA58" s="394">
        <v>258</v>
      </c>
      <c r="AB58" s="378">
        <v>161.480861663361</v>
      </c>
      <c r="AC58" s="389">
        <v>200</v>
      </c>
      <c r="AD58" s="386">
        <v>0.80740430831680499</v>
      </c>
      <c r="AE58" s="394">
        <v>-125.451013093334</v>
      </c>
      <c r="AF58" s="380"/>
      <c r="AG58" s="380"/>
      <c r="AH58" s="396">
        <v>62</v>
      </c>
      <c r="AI58" s="393">
        <v>126</v>
      </c>
      <c r="AJ58" s="379"/>
      <c r="AK58" s="388">
        <v>1657.8937900000001</v>
      </c>
      <c r="AL58" s="388">
        <v>1037.66712308347</v>
      </c>
      <c r="AM58" s="397">
        <v>828</v>
      </c>
      <c r="AN58" s="390">
        <v>1.25322116314429</v>
      </c>
      <c r="AO58" s="398">
        <v>70.406595793595699</v>
      </c>
      <c r="AP58" s="392">
        <v>0.01</v>
      </c>
      <c r="AQ58" s="392">
        <v>0.01</v>
      </c>
      <c r="AR58" s="393">
        <v>0</v>
      </c>
      <c r="AS58" s="393">
        <v>0</v>
      </c>
      <c r="AT58" s="381"/>
      <c r="AU58" s="388">
        <v>760.48942</v>
      </c>
      <c r="AV58" s="378">
        <v>475.98638305220601</v>
      </c>
      <c r="AW58" s="399">
        <v>573</v>
      </c>
      <c r="AX58" s="386">
        <v>0.83069176797941802</v>
      </c>
      <c r="AY58" s="388">
        <v>-338.09773251240301</v>
      </c>
      <c r="AZ58" s="380"/>
      <c r="BA58" s="380"/>
      <c r="BB58" s="393">
        <v>155</v>
      </c>
      <c r="BC58" s="393">
        <v>339</v>
      </c>
      <c r="BD58" s="379"/>
      <c r="BE58" s="388">
        <v>117.3</v>
      </c>
      <c r="BF58" s="378">
        <v>73.417461523690605</v>
      </c>
      <c r="BG58" s="400">
        <v>65</v>
      </c>
      <c r="BH58" s="401">
        <v>1.12949940805678</v>
      </c>
      <c r="BI58" s="402">
        <v>-38.476974069167099</v>
      </c>
      <c r="BJ58" s="380">
        <v>1.6129999999999999E-2</v>
      </c>
      <c r="BK58" s="380">
        <v>1.6129999999999999E-2</v>
      </c>
      <c r="BL58" s="393">
        <v>0</v>
      </c>
      <c r="BM58" s="393">
        <v>39</v>
      </c>
      <c r="BN58" s="379"/>
      <c r="BO58" s="387">
        <v>220</v>
      </c>
      <c r="BP58" s="388">
        <v>137.69685878271099</v>
      </c>
      <c r="BQ58" s="400">
        <v>78</v>
      </c>
      <c r="BR58" s="390">
        <v>1.76534434336809</v>
      </c>
      <c r="BS58" s="391">
        <v>70.454104893599606</v>
      </c>
      <c r="BT58" s="380">
        <v>7.4999999999999997E-3</v>
      </c>
      <c r="BU58" s="392">
        <v>7.4999999999999997E-3</v>
      </c>
      <c r="BV58" s="387">
        <v>0</v>
      </c>
      <c r="BW58" s="387">
        <v>0</v>
      </c>
      <c r="BX58" s="381"/>
      <c r="BY58" s="386">
        <v>0.99790502793296099</v>
      </c>
      <c r="BZ58" s="386">
        <v>1</v>
      </c>
      <c r="CA58" s="403">
        <v>0.99916201117318404</v>
      </c>
      <c r="CB58" s="385">
        <v>0.9</v>
      </c>
      <c r="CC58" s="392">
        <v>2.5000000000000001E-3</v>
      </c>
      <c r="CD58" s="199">
        <f t="shared" si="0"/>
        <v>1322.9059951720037</v>
      </c>
      <c r="CE58" s="113"/>
    </row>
    <row r="59" spans="1:83" s="85" customFormat="1" ht="21.4" customHeight="1" x14ac:dyDescent="0.2">
      <c r="A59" s="377" t="s">
        <v>380</v>
      </c>
      <c r="B59" s="377" t="s">
        <v>95</v>
      </c>
      <c r="C59" s="377" t="s">
        <v>101</v>
      </c>
      <c r="D59" s="378">
        <v>3.5664126951111101</v>
      </c>
      <c r="E59" s="379"/>
      <c r="F59" s="380">
        <v>3.4500000000000003E-2</v>
      </c>
      <c r="G59" s="380">
        <v>3.4500000000000003E-2</v>
      </c>
      <c r="H59" s="381"/>
      <c r="I59" s="382">
        <v>5</v>
      </c>
      <c r="J59" s="382">
        <v>5</v>
      </c>
      <c r="K59" s="379"/>
      <c r="L59" s="383">
        <v>0.59</v>
      </c>
      <c r="M59" s="384">
        <v>0.41699999999999998</v>
      </c>
      <c r="N59" s="385">
        <v>0.7</v>
      </c>
      <c r="O59" s="386"/>
      <c r="P59" s="379"/>
      <c r="Q59" s="387">
        <v>246</v>
      </c>
      <c r="R59" s="388">
        <v>68.976874251603107</v>
      </c>
      <c r="S59" s="389">
        <v>36</v>
      </c>
      <c r="T59" s="390">
        <v>1.9160242847667499</v>
      </c>
      <c r="U59" s="391">
        <v>91.930971571200104</v>
      </c>
      <c r="V59" s="392">
        <v>0.01</v>
      </c>
      <c r="W59" s="392">
        <v>0.01</v>
      </c>
      <c r="X59" s="393">
        <v>0</v>
      </c>
      <c r="Y59" s="393">
        <v>0</v>
      </c>
      <c r="Z59" s="379"/>
      <c r="AA59" s="394">
        <v>533</v>
      </c>
      <c r="AB59" s="378">
        <v>149.44989421180699</v>
      </c>
      <c r="AC59" s="389">
        <v>200</v>
      </c>
      <c r="AD59" s="384">
        <v>0.74724947105903505</v>
      </c>
      <c r="AE59" s="395">
        <v>-322.93904682666602</v>
      </c>
      <c r="AF59" s="380"/>
      <c r="AG59" s="380"/>
      <c r="AH59" s="396">
        <v>181</v>
      </c>
      <c r="AI59" s="393">
        <v>323</v>
      </c>
      <c r="AJ59" s="379"/>
      <c r="AK59" s="388">
        <v>3165.8207699999998</v>
      </c>
      <c r="AL59" s="388">
        <v>887.67650876180198</v>
      </c>
      <c r="AM59" s="397">
        <v>775.4</v>
      </c>
      <c r="AN59" s="401">
        <v>1.1447981799868501</v>
      </c>
      <c r="AO59" s="405">
        <v>-152.65491454698599</v>
      </c>
      <c r="AP59" s="392">
        <v>7.0000000000000001E-3</v>
      </c>
      <c r="AQ59" s="392">
        <v>7.0000000000000001E-3</v>
      </c>
      <c r="AR59" s="393">
        <v>0</v>
      </c>
      <c r="AS59" s="393">
        <v>153</v>
      </c>
      <c r="AT59" s="381"/>
      <c r="AU59" s="388">
        <v>2244.94859</v>
      </c>
      <c r="AV59" s="378">
        <v>629.46966095017797</v>
      </c>
      <c r="AW59" s="399">
        <v>573</v>
      </c>
      <c r="AX59" s="401">
        <v>1.0985508917106099</v>
      </c>
      <c r="AY59" s="405">
        <v>-207.31677915839899</v>
      </c>
      <c r="AZ59" s="380">
        <v>7.4999999999999997E-3</v>
      </c>
      <c r="BA59" s="380">
        <v>7.4999999999999997E-3</v>
      </c>
      <c r="BB59" s="393">
        <v>0</v>
      </c>
      <c r="BC59" s="393">
        <v>208</v>
      </c>
      <c r="BD59" s="379"/>
      <c r="BE59" s="388">
        <v>182.8</v>
      </c>
      <c r="BF59" s="378">
        <v>51.255986232491999</v>
      </c>
      <c r="BG59" s="400">
        <v>65</v>
      </c>
      <c r="BH59" s="384">
        <v>0.78855363434603198</v>
      </c>
      <c r="BI59" s="395">
        <v>-164.92523777333301</v>
      </c>
      <c r="BJ59" s="380"/>
      <c r="BK59" s="380"/>
      <c r="BL59" s="393">
        <v>26</v>
      </c>
      <c r="BM59" s="393">
        <v>165</v>
      </c>
      <c r="BN59" s="379"/>
      <c r="BO59" s="387">
        <v>561</v>
      </c>
      <c r="BP59" s="388">
        <v>157.300920549388</v>
      </c>
      <c r="BQ59" s="400">
        <v>78</v>
      </c>
      <c r="BR59" s="390">
        <v>2.0166784685819001</v>
      </c>
      <c r="BS59" s="391">
        <v>227.18377173760001</v>
      </c>
      <c r="BT59" s="380">
        <v>7.4999999999999997E-3</v>
      </c>
      <c r="BU59" s="392">
        <v>7.4999999999999997E-3</v>
      </c>
      <c r="BV59" s="387">
        <v>0</v>
      </c>
      <c r="BW59" s="387">
        <v>0</v>
      </c>
      <c r="BX59" s="381"/>
      <c r="BY59" s="386">
        <v>0.99890422967346004</v>
      </c>
      <c r="BZ59" s="386">
        <v>1</v>
      </c>
      <c r="CA59" s="403">
        <v>0.99956169186938404</v>
      </c>
      <c r="CB59" s="385">
        <v>0.9</v>
      </c>
      <c r="CC59" s="392">
        <v>2.5000000000000001E-3</v>
      </c>
      <c r="CD59" s="199">
        <f t="shared" si="0"/>
        <v>2765.3964037891546</v>
      </c>
      <c r="CE59" s="113"/>
    </row>
    <row r="60" spans="1:83" s="85" customFormat="1" ht="21.4" customHeight="1" x14ac:dyDescent="0.2">
      <c r="A60" s="377" t="s">
        <v>380</v>
      </c>
      <c r="B60" s="377" t="s">
        <v>95</v>
      </c>
      <c r="C60" s="377" t="s">
        <v>102</v>
      </c>
      <c r="D60" s="378">
        <v>2.9719175884444402</v>
      </c>
      <c r="E60" s="379"/>
      <c r="F60" s="380">
        <v>2.0750000000000001E-2</v>
      </c>
      <c r="G60" s="380">
        <v>2.0750000000000001E-2</v>
      </c>
      <c r="H60" s="381"/>
      <c r="I60" s="382">
        <v>3</v>
      </c>
      <c r="J60" s="382">
        <v>3</v>
      </c>
      <c r="K60" s="379"/>
      <c r="L60" s="383">
        <v>0.55000000000000004</v>
      </c>
      <c r="M60" s="384">
        <v>0.54500000000000004</v>
      </c>
      <c r="N60" s="385">
        <v>0.7</v>
      </c>
      <c r="O60" s="386"/>
      <c r="P60" s="379"/>
      <c r="Q60" s="387">
        <v>132</v>
      </c>
      <c r="R60" s="388">
        <v>44.415767285488997</v>
      </c>
      <c r="S60" s="389">
        <v>36</v>
      </c>
      <c r="T60" s="390">
        <v>1.2337713134857999</v>
      </c>
      <c r="U60" s="391">
        <v>3.6131601792002099</v>
      </c>
      <c r="V60" s="392">
        <v>0.01</v>
      </c>
      <c r="W60" s="392">
        <v>0.01</v>
      </c>
      <c r="X60" s="393">
        <v>0</v>
      </c>
      <c r="Y60" s="393">
        <v>0</v>
      </c>
      <c r="Z60" s="379"/>
      <c r="AA60" s="394">
        <v>293</v>
      </c>
      <c r="AB60" s="378">
        <v>98.589544050365603</v>
      </c>
      <c r="AC60" s="389">
        <v>200</v>
      </c>
      <c r="AD60" s="384">
        <v>0.49294772025182798</v>
      </c>
      <c r="AE60" s="395">
        <v>-420.26022122666598</v>
      </c>
      <c r="AF60" s="380"/>
      <c r="AG60" s="380"/>
      <c r="AH60" s="396">
        <v>302</v>
      </c>
      <c r="AI60" s="393">
        <v>421</v>
      </c>
      <c r="AJ60" s="379"/>
      <c r="AK60" s="388">
        <v>1803.27628</v>
      </c>
      <c r="AL60" s="388">
        <v>606.77196669637999</v>
      </c>
      <c r="AM60" s="397">
        <v>753.1</v>
      </c>
      <c r="AN60" s="386">
        <v>0.80569906612187003</v>
      </c>
      <c r="AO60" s="388">
        <v>-882.50508302900903</v>
      </c>
      <c r="AP60" s="392"/>
      <c r="AQ60" s="392"/>
      <c r="AR60" s="393">
        <v>435</v>
      </c>
      <c r="AS60" s="393">
        <v>883</v>
      </c>
      <c r="AT60" s="381"/>
      <c r="AU60" s="388">
        <v>1132.2302099999999</v>
      </c>
      <c r="AV60" s="378">
        <v>380.97631455272898</v>
      </c>
      <c r="AW60" s="399">
        <v>573</v>
      </c>
      <c r="AX60" s="384">
        <v>0.664880130109476</v>
      </c>
      <c r="AY60" s="406">
        <v>-911.260323814397</v>
      </c>
      <c r="AZ60" s="380"/>
      <c r="BA60" s="380"/>
      <c r="BB60" s="393">
        <v>571</v>
      </c>
      <c r="BC60" s="393">
        <v>912</v>
      </c>
      <c r="BD60" s="379"/>
      <c r="BE60" s="388">
        <v>195.6</v>
      </c>
      <c r="BF60" s="378">
        <v>65.816091523042701</v>
      </c>
      <c r="BG60" s="400">
        <v>65</v>
      </c>
      <c r="BH60" s="401">
        <v>1.0125552542006599</v>
      </c>
      <c r="BI60" s="402">
        <v>-94.161964873332906</v>
      </c>
      <c r="BJ60" s="380">
        <v>8.2500000000000004E-3</v>
      </c>
      <c r="BK60" s="380">
        <v>8.2500000000000004E-3</v>
      </c>
      <c r="BL60" s="393">
        <v>0</v>
      </c>
      <c r="BM60" s="393">
        <v>95</v>
      </c>
      <c r="BN60" s="379"/>
      <c r="BO60" s="387">
        <v>144</v>
      </c>
      <c r="BP60" s="388">
        <v>48.453564311442499</v>
      </c>
      <c r="BQ60" s="400">
        <v>78</v>
      </c>
      <c r="BR60" s="384">
        <v>0.62119954245439102</v>
      </c>
      <c r="BS60" s="395">
        <v>-134.17148627840001</v>
      </c>
      <c r="BT60" s="380"/>
      <c r="BU60" s="392"/>
      <c r="BV60" s="387">
        <v>88</v>
      </c>
      <c r="BW60" s="387">
        <v>135</v>
      </c>
      <c r="BX60" s="381"/>
      <c r="BY60" s="386">
        <v>0.99910313901345305</v>
      </c>
      <c r="BZ60" s="386">
        <v>1</v>
      </c>
      <c r="CA60" s="403">
        <v>0.99964125560538097</v>
      </c>
      <c r="CB60" s="385">
        <v>0.9</v>
      </c>
      <c r="CC60" s="392">
        <v>2.5000000000000001E-3</v>
      </c>
      <c r="CD60" s="199">
        <f t="shared" si="0"/>
        <v>2238.1511358575081</v>
      </c>
      <c r="CE60" s="113"/>
    </row>
    <row r="61" spans="1:83" s="85" customFormat="1" ht="21.4" customHeight="1" x14ac:dyDescent="0.2">
      <c r="A61" s="377" t="s">
        <v>380</v>
      </c>
      <c r="B61" s="377" t="s">
        <v>95</v>
      </c>
      <c r="C61" s="377" t="s">
        <v>103</v>
      </c>
      <c r="D61" s="378">
        <v>4.4581730362222203</v>
      </c>
      <c r="E61" s="379"/>
      <c r="F61" s="380">
        <v>5.0250000000000003E-2</v>
      </c>
      <c r="G61" s="380">
        <v>5.0250000000000003E-2</v>
      </c>
      <c r="H61" s="381"/>
      <c r="I61" s="382">
        <v>6</v>
      </c>
      <c r="J61" s="382">
        <v>6</v>
      </c>
      <c r="K61" s="379"/>
      <c r="L61" s="383">
        <v>0.21</v>
      </c>
      <c r="M61" s="384">
        <v>0.56799999999999995</v>
      </c>
      <c r="N61" s="385">
        <v>0.7</v>
      </c>
      <c r="O61" s="386"/>
      <c r="P61" s="379"/>
      <c r="Q61" s="387">
        <v>255</v>
      </c>
      <c r="R61" s="388">
        <v>57.198318218729902</v>
      </c>
      <c r="S61" s="389">
        <v>36</v>
      </c>
      <c r="T61" s="390">
        <v>1.5888421727424999</v>
      </c>
      <c r="U61" s="391">
        <v>62.406924835200101</v>
      </c>
      <c r="V61" s="392">
        <v>0.01</v>
      </c>
      <c r="W61" s="392">
        <v>0.01</v>
      </c>
      <c r="X61" s="393">
        <v>0</v>
      </c>
      <c r="Y61" s="393">
        <v>0</v>
      </c>
      <c r="Z61" s="379"/>
      <c r="AA61" s="394">
        <v>498</v>
      </c>
      <c r="AB61" s="378">
        <v>111.70495087422501</v>
      </c>
      <c r="AC61" s="389">
        <v>200</v>
      </c>
      <c r="AD61" s="384">
        <v>0.55852475437112503</v>
      </c>
      <c r="AE61" s="395">
        <v>-571.96152869333298</v>
      </c>
      <c r="AF61" s="380"/>
      <c r="AG61" s="380"/>
      <c r="AH61" s="396">
        <v>394</v>
      </c>
      <c r="AI61" s="393">
        <v>572</v>
      </c>
      <c r="AJ61" s="379"/>
      <c r="AK61" s="388">
        <v>5185.7896099999998</v>
      </c>
      <c r="AL61" s="388">
        <v>1163.2095856006399</v>
      </c>
      <c r="AM61" s="397">
        <v>828</v>
      </c>
      <c r="AN61" s="390">
        <v>1.4048424946867599</v>
      </c>
      <c r="AO61" s="398">
        <v>756.14888120960302</v>
      </c>
      <c r="AP61" s="392">
        <v>0.01</v>
      </c>
      <c r="AQ61" s="392">
        <v>0.01</v>
      </c>
      <c r="AR61" s="393">
        <v>0</v>
      </c>
      <c r="AS61" s="393">
        <v>0</v>
      </c>
      <c r="AT61" s="381"/>
      <c r="AU61" s="388">
        <v>2906.99028</v>
      </c>
      <c r="AV61" s="378">
        <v>652.05864742821495</v>
      </c>
      <c r="AW61" s="399">
        <v>573</v>
      </c>
      <c r="AX61" s="401">
        <v>1.137973206681</v>
      </c>
      <c r="AY61" s="405">
        <v>-158.449499706398</v>
      </c>
      <c r="AZ61" s="380">
        <v>1.0500000000000001E-2</v>
      </c>
      <c r="BA61" s="380">
        <v>1.0500000000000001E-2</v>
      </c>
      <c r="BB61" s="393">
        <v>0</v>
      </c>
      <c r="BC61" s="393">
        <v>159</v>
      </c>
      <c r="BD61" s="379"/>
      <c r="BE61" s="388">
        <v>297.8</v>
      </c>
      <c r="BF61" s="378">
        <v>66.798663394265702</v>
      </c>
      <c r="BG61" s="400">
        <v>65</v>
      </c>
      <c r="BH61" s="401">
        <v>1.0276717445271699</v>
      </c>
      <c r="BI61" s="402">
        <v>-136.87187103166599</v>
      </c>
      <c r="BJ61" s="380">
        <v>9.75E-3</v>
      </c>
      <c r="BK61" s="380">
        <v>9.75E-3</v>
      </c>
      <c r="BL61" s="393">
        <v>0</v>
      </c>
      <c r="BM61" s="393">
        <v>137</v>
      </c>
      <c r="BN61" s="379"/>
      <c r="BO61" s="387">
        <v>748</v>
      </c>
      <c r="BP61" s="388">
        <v>167.781733441608</v>
      </c>
      <c r="BQ61" s="400">
        <v>78</v>
      </c>
      <c r="BR61" s="390">
        <v>2.1510478646359998</v>
      </c>
      <c r="BS61" s="391">
        <v>330.71500380959998</v>
      </c>
      <c r="BT61" s="380">
        <v>7.4999999999999997E-3</v>
      </c>
      <c r="BU61" s="392">
        <v>7.4999999999999997E-3</v>
      </c>
      <c r="BV61" s="387">
        <v>0</v>
      </c>
      <c r="BW61" s="387">
        <v>0</v>
      </c>
      <c r="BX61" s="381"/>
      <c r="BY61" s="386">
        <v>0.99805825242718504</v>
      </c>
      <c r="BZ61" s="386">
        <v>1</v>
      </c>
      <c r="CA61" s="403">
        <v>0.99922330097087397</v>
      </c>
      <c r="CB61" s="385">
        <v>0.9</v>
      </c>
      <c r="CC61" s="392">
        <v>2.5000000000000001E-3</v>
      </c>
      <c r="CD61" s="199">
        <f t="shared" si="0"/>
        <v>3691.3672739919984</v>
      </c>
      <c r="CE61" s="113"/>
    </row>
    <row r="62" spans="1:83" s="85" customFormat="1" ht="21.4" customHeight="1" x14ac:dyDescent="0.2">
      <c r="A62" s="377" t="s">
        <v>380</v>
      </c>
      <c r="B62" s="377" t="s">
        <v>95</v>
      </c>
      <c r="C62" s="377" t="s">
        <v>104</v>
      </c>
      <c r="D62" s="378">
        <v>2.3558051067777801</v>
      </c>
      <c r="E62" s="379"/>
      <c r="F62" s="380">
        <v>3.5000000000000003E-2</v>
      </c>
      <c r="G62" s="380">
        <v>3.5000000000000003E-2</v>
      </c>
      <c r="H62" s="381"/>
      <c r="I62" s="382">
        <v>4</v>
      </c>
      <c r="J62" s="382">
        <v>4</v>
      </c>
      <c r="K62" s="379"/>
      <c r="L62" s="383">
        <v>0.42</v>
      </c>
      <c r="M62" s="384">
        <v>0.36699999999999999</v>
      </c>
      <c r="N62" s="385">
        <v>0.7</v>
      </c>
      <c r="O62" s="386"/>
      <c r="P62" s="379"/>
      <c r="Q62" s="387">
        <v>140</v>
      </c>
      <c r="R62" s="388">
        <v>59.427666404666702</v>
      </c>
      <c r="S62" s="389">
        <v>36</v>
      </c>
      <c r="T62" s="390">
        <v>1.65076851124074</v>
      </c>
      <c r="U62" s="391">
        <v>38.229219387199898</v>
      </c>
      <c r="V62" s="392">
        <v>0.01</v>
      </c>
      <c r="W62" s="392">
        <v>0.01</v>
      </c>
      <c r="X62" s="393">
        <v>0</v>
      </c>
      <c r="Y62" s="393">
        <v>0</v>
      </c>
      <c r="Z62" s="379"/>
      <c r="AA62" s="394">
        <v>449</v>
      </c>
      <c r="AB62" s="378">
        <v>190.593015826395</v>
      </c>
      <c r="AC62" s="389">
        <v>200</v>
      </c>
      <c r="AD62" s="386">
        <v>0.95296507913197503</v>
      </c>
      <c r="AE62" s="394">
        <v>-116.393225626667</v>
      </c>
      <c r="AF62" s="380"/>
      <c r="AG62" s="380"/>
      <c r="AH62" s="396">
        <v>23</v>
      </c>
      <c r="AI62" s="393">
        <v>117</v>
      </c>
      <c r="AJ62" s="379"/>
      <c r="AK62" s="388">
        <v>1787.5965000000001</v>
      </c>
      <c r="AL62" s="388">
        <v>758.80491762964095</v>
      </c>
      <c r="AM62" s="397">
        <v>828</v>
      </c>
      <c r="AN62" s="386">
        <v>0.91643105993917995</v>
      </c>
      <c r="AO62" s="388">
        <v>-553.13145409440199</v>
      </c>
      <c r="AP62" s="392"/>
      <c r="AQ62" s="392"/>
      <c r="AR62" s="393">
        <v>164</v>
      </c>
      <c r="AS62" s="393">
        <v>554</v>
      </c>
      <c r="AT62" s="381"/>
      <c r="AU62" s="388">
        <v>1144.78486</v>
      </c>
      <c r="AV62" s="378">
        <v>485.94209117995098</v>
      </c>
      <c r="AW62" s="399">
        <v>573</v>
      </c>
      <c r="AX62" s="386">
        <v>0.84806647675383995</v>
      </c>
      <c r="AY62" s="388">
        <v>-475.06673142040199</v>
      </c>
      <c r="AZ62" s="380"/>
      <c r="BA62" s="380"/>
      <c r="BB62" s="393">
        <v>206</v>
      </c>
      <c r="BC62" s="393">
        <v>476</v>
      </c>
      <c r="BD62" s="379"/>
      <c r="BE62" s="388">
        <v>180</v>
      </c>
      <c r="BF62" s="378">
        <v>76.406999663142898</v>
      </c>
      <c r="BG62" s="400">
        <v>65</v>
      </c>
      <c r="BH62" s="401">
        <v>1.17549230250989</v>
      </c>
      <c r="BI62" s="402">
        <v>-49.690997910833602</v>
      </c>
      <c r="BJ62" s="380">
        <v>1.7999999999999999E-2</v>
      </c>
      <c r="BK62" s="380">
        <v>1.7999999999999999E-2</v>
      </c>
      <c r="BL62" s="393">
        <v>0</v>
      </c>
      <c r="BM62" s="393">
        <v>50</v>
      </c>
      <c r="BN62" s="379"/>
      <c r="BO62" s="387">
        <v>205</v>
      </c>
      <c r="BP62" s="388">
        <v>87.0190829496905</v>
      </c>
      <c r="BQ62" s="400">
        <v>78</v>
      </c>
      <c r="BR62" s="401">
        <v>1.11562926858578</v>
      </c>
      <c r="BS62" s="402">
        <v>-15.503357994400201</v>
      </c>
      <c r="BT62" s="380">
        <v>4.4999999999999997E-3</v>
      </c>
      <c r="BU62" s="392">
        <v>4.4999999999999997E-3</v>
      </c>
      <c r="BV62" s="387">
        <v>0</v>
      </c>
      <c r="BW62" s="387">
        <v>16</v>
      </c>
      <c r="BX62" s="381"/>
      <c r="BY62" s="386">
        <v>0.99805447470817099</v>
      </c>
      <c r="BZ62" s="386">
        <v>1</v>
      </c>
      <c r="CA62" s="403">
        <v>0.99922178988326804</v>
      </c>
      <c r="CB62" s="385">
        <v>0.9</v>
      </c>
      <c r="CC62" s="392">
        <v>2.5000000000000001E-3</v>
      </c>
      <c r="CD62" s="199">
        <f t="shared" si="0"/>
        <v>1950.606628412002</v>
      </c>
      <c r="CE62" s="113"/>
    </row>
    <row r="63" spans="1:83" s="85" customFormat="1" ht="21.4" customHeight="1" x14ac:dyDescent="0.2">
      <c r="A63" s="377" t="s">
        <v>380</v>
      </c>
      <c r="B63" s="377" t="s">
        <v>95</v>
      </c>
      <c r="C63" s="377" t="s">
        <v>105</v>
      </c>
      <c r="D63" s="378">
        <v>4.8642477797777799</v>
      </c>
      <c r="E63" s="379"/>
      <c r="F63" s="380">
        <v>4.5249999999999999E-2</v>
      </c>
      <c r="G63" s="380">
        <v>4.5249999999999999E-2</v>
      </c>
      <c r="H63" s="381"/>
      <c r="I63" s="382">
        <v>5</v>
      </c>
      <c r="J63" s="382">
        <v>5</v>
      </c>
      <c r="K63" s="379"/>
      <c r="L63" s="404">
        <v>0.75</v>
      </c>
      <c r="M63" s="401">
        <v>0.75700000000000001</v>
      </c>
      <c r="N63" s="385">
        <v>0.7</v>
      </c>
      <c r="O63" s="386">
        <v>8.0000000000000002E-3</v>
      </c>
      <c r="P63" s="379"/>
      <c r="Q63" s="387">
        <v>319</v>
      </c>
      <c r="R63" s="388">
        <v>65.580540803489498</v>
      </c>
      <c r="S63" s="389">
        <v>36</v>
      </c>
      <c r="T63" s="390">
        <v>1.8216816889858201</v>
      </c>
      <c r="U63" s="391">
        <v>108.8644959136</v>
      </c>
      <c r="V63" s="392">
        <v>0.01</v>
      </c>
      <c r="W63" s="392">
        <v>0.01</v>
      </c>
      <c r="X63" s="393">
        <v>0</v>
      </c>
      <c r="Y63" s="393">
        <v>0</v>
      </c>
      <c r="Z63" s="379"/>
      <c r="AA63" s="394">
        <v>861</v>
      </c>
      <c r="AB63" s="378">
        <v>177.005785679638</v>
      </c>
      <c r="AC63" s="389">
        <v>200</v>
      </c>
      <c r="AD63" s="386">
        <v>0.88502892839819003</v>
      </c>
      <c r="AE63" s="394">
        <v>-306.41946714666699</v>
      </c>
      <c r="AF63" s="380"/>
      <c r="AG63" s="380"/>
      <c r="AH63" s="396">
        <v>112</v>
      </c>
      <c r="AI63" s="393">
        <v>307</v>
      </c>
      <c r="AJ63" s="379"/>
      <c r="AK63" s="388">
        <v>3238.4261299999998</v>
      </c>
      <c r="AL63" s="388">
        <v>665.76093090141603</v>
      </c>
      <c r="AM63" s="397">
        <v>718.8</v>
      </c>
      <c r="AN63" s="386">
        <v>0.92621164566140202</v>
      </c>
      <c r="AO63" s="388">
        <v>-957.27943492512202</v>
      </c>
      <c r="AP63" s="392"/>
      <c r="AQ63" s="392"/>
      <c r="AR63" s="393">
        <v>258</v>
      </c>
      <c r="AS63" s="393">
        <v>958</v>
      </c>
      <c r="AT63" s="381"/>
      <c r="AU63" s="388">
        <v>2356.3082599999998</v>
      </c>
      <c r="AV63" s="378">
        <v>484.41369902987299</v>
      </c>
      <c r="AW63" s="399">
        <v>573</v>
      </c>
      <c r="AX63" s="386">
        <v>0.84539912570658504</v>
      </c>
      <c r="AY63" s="388">
        <v>-988.34851337520195</v>
      </c>
      <c r="AZ63" s="380"/>
      <c r="BA63" s="380"/>
      <c r="BB63" s="393">
        <v>431</v>
      </c>
      <c r="BC63" s="393">
        <v>989</v>
      </c>
      <c r="BD63" s="379"/>
      <c r="BE63" s="388">
        <v>367.4</v>
      </c>
      <c r="BF63" s="378">
        <v>75.530691821950001</v>
      </c>
      <c r="BG63" s="400">
        <v>65</v>
      </c>
      <c r="BH63" s="401">
        <v>1.16201064341462</v>
      </c>
      <c r="BI63" s="402">
        <v>-106.864158528334</v>
      </c>
      <c r="BJ63" s="380">
        <v>1.7250000000000001E-2</v>
      </c>
      <c r="BK63" s="380">
        <v>1.7250000000000001E-2</v>
      </c>
      <c r="BL63" s="393">
        <v>0</v>
      </c>
      <c r="BM63" s="393">
        <v>107</v>
      </c>
      <c r="BN63" s="379"/>
      <c r="BO63" s="387">
        <v>655</v>
      </c>
      <c r="BP63" s="388">
        <v>134.65596936139701</v>
      </c>
      <c r="BQ63" s="400">
        <v>78</v>
      </c>
      <c r="BR63" s="390">
        <v>1.72635858155637</v>
      </c>
      <c r="BS63" s="391">
        <v>199.70640781279999</v>
      </c>
      <c r="BT63" s="380">
        <v>7.4999999999999997E-3</v>
      </c>
      <c r="BU63" s="392">
        <v>7.4999999999999997E-3</v>
      </c>
      <c r="BV63" s="387">
        <v>0</v>
      </c>
      <c r="BW63" s="387">
        <v>0</v>
      </c>
      <c r="BX63" s="381"/>
      <c r="BY63" s="386">
        <v>0.99964469710428105</v>
      </c>
      <c r="BZ63" s="386">
        <v>1</v>
      </c>
      <c r="CA63" s="403">
        <v>0.99985787884171295</v>
      </c>
      <c r="CB63" s="385">
        <v>0.9</v>
      </c>
      <c r="CC63" s="392">
        <v>2.5000000000000001E-3</v>
      </c>
      <c r="CD63" s="199">
        <f t="shared" si="0"/>
        <v>3496.4213041042681</v>
      </c>
      <c r="CE63" s="113"/>
    </row>
    <row r="64" spans="1:83" s="85" customFormat="1" ht="21.4" customHeight="1" x14ac:dyDescent="0.2">
      <c r="A64" s="377" t="s">
        <v>380</v>
      </c>
      <c r="B64" s="377" t="s">
        <v>95</v>
      </c>
      <c r="C64" s="377" t="s">
        <v>106</v>
      </c>
      <c r="D64" s="378">
        <v>4.5506157322222203</v>
      </c>
      <c r="E64" s="379"/>
      <c r="F64" s="380">
        <v>3.7005000000000003E-2</v>
      </c>
      <c r="G64" s="380">
        <v>3.7005000000000003E-2</v>
      </c>
      <c r="H64" s="381"/>
      <c r="I64" s="382">
        <v>5</v>
      </c>
      <c r="J64" s="382">
        <v>5</v>
      </c>
      <c r="K64" s="379"/>
      <c r="L64" s="383">
        <v>0.35029947152084601</v>
      </c>
      <c r="M64" s="384">
        <v>0.27300000000000002</v>
      </c>
      <c r="N64" s="385">
        <v>0.7</v>
      </c>
      <c r="O64" s="386"/>
      <c r="P64" s="379"/>
      <c r="Q64" s="387">
        <v>179</v>
      </c>
      <c r="R64" s="388">
        <v>39.3353362562627</v>
      </c>
      <c r="S64" s="389">
        <v>36</v>
      </c>
      <c r="T64" s="401">
        <v>1.0926482293406301</v>
      </c>
      <c r="U64" s="402">
        <v>-17.586599631999899</v>
      </c>
      <c r="V64" s="392">
        <v>4.4999999999999997E-3</v>
      </c>
      <c r="W64" s="392">
        <v>4.4999999999999997E-3</v>
      </c>
      <c r="X64" s="393">
        <v>0</v>
      </c>
      <c r="Y64" s="393">
        <v>18</v>
      </c>
      <c r="Z64" s="379"/>
      <c r="AA64" s="394">
        <v>632</v>
      </c>
      <c r="AB64" s="378">
        <v>138.88230454725101</v>
      </c>
      <c r="AC64" s="389">
        <v>200</v>
      </c>
      <c r="AD64" s="384">
        <v>0.69441152273625495</v>
      </c>
      <c r="AE64" s="395">
        <v>-460.14777573333299</v>
      </c>
      <c r="AF64" s="380"/>
      <c r="AG64" s="380"/>
      <c r="AH64" s="396">
        <v>279</v>
      </c>
      <c r="AI64" s="393">
        <v>461</v>
      </c>
      <c r="AJ64" s="379"/>
      <c r="AK64" s="388">
        <v>2762.2841100000001</v>
      </c>
      <c r="AL64" s="388">
        <v>607.01326425799596</v>
      </c>
      <c r="AM64" s="397">
        <v>823.6</v>
      </c>
      <c r="AN64" s="384">
        <v>0.73702436165370999</v>
      </c>
      <c r="AO64" s="406">
        <v>-1735.1804304698601</v>
      </c>
      <c r="AP64" s="392"/>
      <c r="AQ64" s="392"/>
      <c r="AR64" s="393">
        <v>986</v>
      </c>
      <c r="AS64" s="393">
        <v>1736</v>
      </c>
      <c r="AT64" s="381"/>
      <c r="AU64" s="388">
        <v>2910.6287299999999</v>
      </c>
      <c r="AV64" s="378">
        <v>639.61206598708804</v>
      </c>
      <c r="AW64" s="399">
        <v>573</v>
      </c>
      <c r="AX64" s="401">
        <v>1.11625142406124</v>
      </c>
      <c r="AY64" s="405">
        <v>-218.37464747599799</v>
      </c>
      <c r="AZ64" s="380">
        <v>8.9999999999999993E-3</v>
      </c>
      <c r="BA64" s="380">
        <v>8.9999999999999993E-3</v>
      </c>
      <c r="BB64" s="393">
        <v>0</v>
      </c>
      <c r="BC64" s="393">
        <v>219</v>
      </c>
      <c r="BD64" s="379"/>
      <c r="BE64" s="388">
        <v>329.6</v>
      </c>
      <c r="BF64" s="378">
        <v>72.429758827174098</v>
      </c>
      <c r="BG64" s="400">
        <v>65</v>
      </c>
      <c r="BH64" s="401">
        <v>1.1143039819565299</v>
      </c>
      <c r="BI64" s="402">
        <v>-114.085033891666</v>
      </c>
      <c r="BJ64" s="380">
        <v>1.538E-2</v>
      </c>
      <c r="BK64" s="380">
        <v>1.538E-2</v>
      </c>
      <c r="BL64" s="393">
        <v>0</v>
      </c>
      <c r="BM64" s="393">
        <v>115</v>
      </c>
      <c r="BN64" s="379"/>
      <c r="BO64" s="387">
        <v>408</v>
      </c>
      <c r="BP64" s="388">
        <v>89.658196606453402</v>
      </c>
      <c r="BQ64" s="400">
        <v>78</v>
      </c>
      <c r="BR64" s="401">
        <v>1.1494640590570999</v>
      </c>
      <c r="BS64" s="402">
        <v>-17.9376325359997</v>
      </c>
      <c r="BT64" s="380">
        <v>5.6249999999999998E-3</v>
      </c>
      <c r="BU64" s="392">
        <v>5.6249999999999998E-3</v>
      </c>
      <c r="BV64" s="387">
        <v>0</v>
      </c>
      <c r="BW64" s="387">
        <v>18</v>
      </c>
      <c r="BX64" s="381"/>
      <c r="BY64" s="386">
        <v>0.99983737193039501</v>
      </c>
      <c r="BZ64" s="386">
        <v>1</v>
      </c>
      <c r="CA64" s="403">
        <v>0.99993494877215805</v>
      </c>
      <c r="CB64" s="385">
        <v>0.9</v>
      </c>
      <c r="CC64" s="392">
        <v>2.5000000000000001E-3</v>
      </c>
      <c r="CD64" s="199">
        <f t="shared" si="0"/>
        <v>3747.8871170582206</v>
      </c>
      <c r="CE64" s="113"/>
    </row>
    <row r="65" spans="1:83" s="85" customFormat="1" ht="21.4" customHeight="1" x14ac:dyDescent="0.2">
      <c r="A65" s="377" t="s">
        <v>380</v>
      </c>
      <c r="B65" s="377" t="s">
        <v>95</v>
      </c>
      <c r="C65" s="377" t="s">
        <v>107</v>
      </c>
      <c r="D65" s="378">
        <v>4.6711097644444397</v>
      </c>
      <c r="E65" s="379"/>
      <c r="F65" s="380">
        <v>3.5249999999999997E-2</v>
      </c>
      <c r="G65" s="380">
        <v>3.5249999999999997E-2</v>
      </c>
      <c r="H65" s="381"/>
      <c r="I65" s="382">
        <v>5</v>
      </c>
      <c r="J65" s="382">
        <v>5</v>
      </c>
      <c r="K65" s="379"/>
      <c r="L65" s="383">
        <v>0.5</v>
      </c>
      <c r="M65" s="386">
        <v>0.63700000000000001</v>
      </c>
      <c r="N65" s="385">
        <v>0.7</v>
      </c>
      <c r="O65" s="386"/>
      <c r="P65" s="379"/>
      <c r="Q65" s="387">
        <v>218</v>
      </c>
      <c r="R65" s="388">
        <v>46.669851704058097</v>
      </c>
      <c r="S65" s="389">
        <v>36</v>
      </c>
      <c r="T65" s="390">
        <v>1.29638476955717</v>
      </c>
      <c r="U65" s="391">
        <v>16.2080581760002</v>
      </c>
      <c r="V65" s="392">
        <v>0.01</v>
      </c>
      <c r="W65" s="392">
        <v>0.01</v>
      </c>
      <c r="X65" s="393">
        <v>0</v>
      </c>
      <c r="Y65" s="393">
        <v>0</v>
      </c>
      <c r="Z65" s="379"/>
      <c r="AA65" s="394">
        <v>657</v>
      </c>
      <c r="AB65" s="378">
        <v>140.651800777826</v>
      </c>
      <c r="AC65" s="389">
        <v>200</v>
      </c>
      <c r="AD65" s="384">
        <v>0.70325900388912999</v>
      </c>
      <c r="AE65" s="395">
        <v>-464.06634346666601</v>
      </c>
      <c r="AF65" s="380"/>
      <c r="AG65" s="380"/>
      <c r="AH65" s="396">
        <v>278</v>
      </c>
      <c r="AI65" s="393">
        <v>465</v>
      </c>
      <c r="AJ65" s="379"/>
      <c r="AK65" s="388">
        <v>5009.6980199999998</v>
      </c>
      <c r="AL65" s="388">
        <v>1072.4856131904301</v>
      </c>
      <c r="AM65" s="397">
        <v>828</v>
      </c>
      <c r="AN65" s="390">
        <v>1.2952724796985899</v>
      </c>
      <c r="AO65" s="398">
        <v>368.48335804800399</v>
      </c>
      <c r="AP65" s="392">
        <v>0.01</v>
      </c>
      <c r="AQ65" s="392">
        <v>0.01</v>
      </c>
      <c r="AR65" s="393">
        <v>0</v>
      </c>
      <c r="AS65" s="393">
        <v>0</v>
      </c>
      <c r="AT65" s="381"/>
      <c r="AU65" s="388">
        <v>2864.72334</v>
      </c>
      <c r="AV65" s="378">
        <v>613.28538280254099</v>
      </c>
      <c r="AW65" s="399">
        <v>573</v>
      </c>
      <c r="AX65" s="401">
        <v>1.07030607818943</v>
      </c>
      <c r="AY65" s="405">
        <v>-347.13173403199698</v>
      </c>
      <c r="AZ65" s="380">
        <v>5.2500000000000003E-3</v>
      </c>
      <c r="BA65" s="380">
        <v>5.2500000000000003E-3</v>
      </c>
      <c r="BB65" s="393">
        <v>0</v>
      </c>
      <c r="BC65" s="393">
        <v>348</v>
      </c>
      <c r="BD65" s="379"/>
      <c r="BE65" s="388">
        <v>166.5</v>
      </c>
      <c r="BF65" s="378">
        <v>35.644634443695701</v>
      </c>
      <c r="BG65" s="400">
        <v>65</v>
      </c>
      <c r="BH65" s="384">
        <v>0.54837899144147295</v>
      </c>
      <c r="BI65" s="395">
        <v>-288.93320203333298</v>
      </c>
      <c r="BJ65" s="380"/>
      <c r="BK65" s="380"/>
      <c r="BL65" s="393">
        <v>107</v>
      </c>
      <c r="BM65" s="393">
        <v>289</v>
      </c>
      <c r="BN65" s="379"/>
      <c r="BO65" s="387">
        <v>698</v>
      </c>
      <c r="BP65" s="388">
        <v>149.42915820840599</v>
      </c>
      <c r="BQ65" s="400">
        <v>78</v>
      </c>
      <c r="BR65" s="390">
        <v>1.9157584385693101</v>
      </c>
      <c r="BS65" s="391">
        <v>260.78412604800002</v>
      </c>
      <c r="BT65" s="380">
        <v>7.4999999999999997E-3</v>
      </c>
      <c r="BU65" s="392">
        <v>7.4999999999999997E-3</v>
      </c>
      <c r="BV65" s="387">
        <v>0</v>
      </c>
      <c r="BW65" s="387">
        <v>0</v>
      </c>
      <c r="BX65" s="381"/>
      <c r="BY65" s="386">
        <v>0.99744327261105803</v>
      </c>
      <c r="BZ65" s="386">
        <v>1</v>
      </c>
      <c r="CA65" s="403">
        <v>0.99897730904442295</v>
      </c>
      <c r="CB65" s="385">
        <v>0.9</v>
      </c>
      <c r="CC65" s="392">
        <v>2.5000000000000001E-3</v>
      </c>
      <c r="CD65" s="199">
        <f t="shared" si="0"/>
        <v>3867.6788849599961</v>
      </c>
      <c r="CE65" s="113"/>
    </row>
    <row r="66" spans="1:83" s="85" customFormat="1" ht="21.4" customHeight="1" x14ac:dyDescent="0.2">
      <c r="A66" s="377" t="s">
        <v>380</v>
      </c>
      <c r="B66" s="377" t="s">
        <v>95</v>
      </c>
      <c r="C66" s="377" t="s">
        <v>108</v>
      </c>
      <c r="D66" s="378">
        <v>7.9364295583333302</v>
      </c>
      <c r="E66" s="379"/>
      <c r="F66" s="380">
        <v>2.6249999999999999E-2</v>
      </c>
      <c r="G66" s="380">
        <v>2.6249999999999999E-2</v>
      </c>
      <c r="H66" s="381"/>
      <c r="I66" s="382">
        <v>6</v>
      </c>
      <c r="J66" s="382">
        <v>6</v>
      </c>
      <c r="K66" s="379"/>
      <c r="L66" s="404">
        <v>0.79</v>
      </c>
      <c r="M66" s="401">
        <v>0.71899999999999997</v>
      </c>
      <c r="N66" s="385">
        <v>0.7</v>
      </c>
      <c r="O66" s="386">
        <v>2E-3</v>
      </c>
      <c r="P66" s="379"/>
      <c r="Q66" s="387">
        <v>740</v>
      </c>
      <c r="R66" s="388">
        <v>93.240920814699606</v>
      </c>
      <c r="S66" s="389">
        <v>36</v>
      </c>
      <c r="T66" s="390">
        <v>2.5900255781861001</v>
      </c>
      <c r="U66" s="391">
        <v>397.14624307999998</v>
      </c>
      <c r="V66" s="392">
        <v>0.01</v>
      </c>
      <c r="W66" s="392">
        <v>0.01</v>
      </c>
      <c r="X66" s="393">
        <v>0</v>
      </c>
      <c r="Y66" s="393">
        <v>0</v>
      </c>
      <c r="Z66" s="379"/>
      <c r="AA66" s="394">
        <v>802</v>
      </c>
      <c r="AB66" s="378">
        <v>101.05299796403899</v>
      </c>
      <c r="AC66" s="389">
        <v>200</v>
      </c>
      <c r="AD66" s="384">
        <v>0.50526498982019497</v>
      </c>
      <c r="AE66" s="395">
        <v>-1102.7430939999999</v>
      </c>
      <c r="AF66" s="380"/>
      <c r="AG66" s="380"/>
      <c r="AH66" s="396">
        <v>786</v>
      </c>
      <c r="AI66" s="393">
        <v>1103</v>
      </c>
      <c r="AJ66" s="379"/>
      <c r="AK66" s="388">
        <v>5945.7008800000003</v>
      </c>
      <c r="AL66" s="388">
        <v>749.16570937833797</v>
      </c>
      <c r="AM66" s="397">
        <v>748.6</v>
      </c>
      <c r="AN66" s="401">
        <v>1.00075568979206</v>
      </c>
      <c r="AO66" s="405">
        <v>-1183.752520842</v>
      </c>
      <c r="AP66" s="392">
        <v>5.0000000000000001E-4</v>
      </c>
      <c r="AQ66" s="392">
        <v>5.0000000000000001E-4</v>
      </c>
      <c r="AR66" s="393">
        <v>0</v>
      </c>
      <c r="AS66" s="393">
        <v>1184</v>
      </c>
      <c r="AT66" s="381"/>
      <c r="AU66" s="388">
        <v>3648.4324799999999</v>
      </c>
      <c r="AV66" s="378">
        <v>459.70703238575402</v>
      </c>
      <c r="AW66" s="399">
        <v>573</v>
      </c>
      <c r="AX66" s="386">
        <v>0.80228103383203198</v>
      </c>
      <c r="AY66" s="388">
        <v>-1808.65648431</v>
      </c>
      <c r="AZ66" s="380"/>
      <c r="BA66" s="380"/>
      <c r="BB66" s="393">
        <v>900</v>
      </c>
      <c r="BC66" s="393">
        <v>1809</v>
      </c>
      <c r="BD66" s="379"/>
      <c r="BE66" s="388">
        <v>489.4</v>
      </c>
      <c r="BF66" s="378">
        <v>61.665008982045997</v>
      </c>
      <c r="BG66" s="400">
        <v>65</v>
      </c>
      <c r="BH66" s="401">
        <v>0.94869244587763002</v>
      </c>
      <c r="BI66" s="402">
        <v>-284.40188193749998</v>
      </c>
      <c r="BJ66" s="380">
        <v>3.7499999999999999E-3</v>
      </c>
      <c r="BK66" s="380">
        <v>3.7499999999999999E-3</v>
      </c>
      <c r="BL66" s="393">
        <v>0</v>
      </c>
      <c r="BM66" s="393">
        <v>285</v>
      </c>
      <c r="BN66" s="379"/>
      <c r="BO66" s="387">
        <v>1063</v>
      </c>
      <c r="BP66" s="388">
        <v>133.939322737873</v>
      </c>
      <c r="BQ66" s="400">
        <v>78</v>
      </c>
      <c r="BR66" s="390">
        <v>1.71717080433171</v>
      </c>
      <c r="BS66" s="391">
        <v>320.15019333999999</v>
      </c>
      <c r="BT66" s="380">
        <v>7.4999999999999997E-3</v>
      </c>
      <c r="BU66" s="392">
        <v>7.4999999999999997E-3</v>
      </c>
      <c r="BV66" s="387">
        <v>0</v>
      </c>
      <c r="BW66" s="387">
        <v>0</v>
      </c>
      <c r="BX66" s="381"/>
      <c r="BY66" s="386">
        <v>0.99717285945072698</v>
      </c>
      <c r="BZ66" s="386">
        <v>1</v>
      </c>
      <c r="CA66" s="403">
        <v>0.99886914378029101</v>
      </c>
      <c r="CB66" s="385">
        <v>0.9</v>
      </c>
      <c r="CC66" s="392">
        <v>2.5000000000000001E-3</v>
      </c>
      <c r="CD66" s="199">
        <f t="shared" si="0"/>
        <v>5941.2111673683312</v>
      </c>
      <c r="CE66" s="113"/>
    </row>
    <row r="67" spans="1:83" s="85" customFormat="1" ht="21.4" customHeight="1" x14ac:dyDescent="0.2">
      <c r="A67" s="377" t="s">
        <v>380</v>
      </c>
      <c r="B67" s="377" t="s">
        <v>95</v>
      </c>
      <c r="C67" s="377" t="s">
        <v>109</v>
      </c>
      <c r="D67" s="378">
        <v>2.11746031744444</v>
      </c>
      <c r="E67" s="379"/>
      <c r="F67" s="380">
        <v>7.4999999999999997E-2</v>
      </c>
      <c r="G67" s="380">
        <v>7.4999999999999997E-2</v>
      </c>
      <c r="H67" s="381"/>
      <c r="I67" s="382">
        <v>6</v>
      </c>
      <c r="J67" s="382">
        <v>6</v>
      </c>
      <c r="K67" s="379"/>
      <c r="L67" s="383">
        <v>0.64</v>
      </c>
      <c r="M67" s="384">
        <v>0.51400000000000001</v>
      </c>
      <c r="N67" s="385">
        <v>0.7</v>
      </c>
      <c r="O67" s="386"/>
      <c r="P67" s="379"/>
      <c r="Q67" s="387">
        <v>195</v>
      </c>
      <c r="R67" s="388">
        <v>92.091454273553893</v>
      </c>
      <c r="S67" s="389">
        <v>36</v>
      </c>
      <c r="T67" s="390">
        <v>2.5580959520431601</v>
      </c>
      <c r="U67" s="391">
        <v>103.5257142864</v>
      </c>
      <c r="V67" s="392">
        <v>0.01</v>
      </c>
      <c r="W67" s="392">
        <v>0.01</v>
      </c>
      <c r="X67" s="393">
        <v>0</v>
      </c>
      <c r="Y67" s="393">
        <v>0</v>
      </c>
      <c r="Z67" s="379"/>
      <c r="AA67" s="394">
        <v>348</v>
      </c>
      <c r="AB67" s="378">
        <v>164.34782608818901</v>
      </c>
      <c r="AC67" s="389">
        <v>200</v>
      </c>
      <c r="AD67" s="386">
        <v>0.82173913044094504</v>
      </c>
      <c r="AE67" s="394">
        <v>-160.19047618666599</v>
      </c>
      <c r="AF67" s="380"/>
      <c r="AG67" s="380"/>
      <c r="AH67" s="396">
        <v>76</v>
      </c>
      <c r="AI67" s="393">
        <v>161</v>
      </c>
      <c r="AJ67" s="379"/>
      <c r="AK67" s="388">
        <v>2280.3875699999999</v>
      </c>
      <c r="AL67" s="388">
        <v>1076.9446545058199</v>
      </c>
      <c r="AM67" s="397">
        <v>709.4</v>
      </c>
      <c r="AN67" s="390">
        <v>1.51810636383679</v>
      </c>
      <c r="AO67" s="398">
        <v>477.83595096589698</v>
      </c>
      <c r="AP67" s="392">
        <v>0.01</v>
      </c>
      <c r="AQ67" s="392">
        <v>0.01</v>
      </c>
      <c r="AR67" s="393">
        <v>0</v>
      </c>
      <c r="AS67" s="393">
        <v>0</v>
      </c>
      <c r="AT67" s="381"/>
      <c r="AU67" s="388">
        <v>1708.77449</v>
      </c>
      <c r="AV67" s="378">
        <v>806.99245030589998</v>
      </c>
      <c r="AW67" s="399">
        <v>573</v>
      </c>
      <c r="AX67" s="390">
        <v>1.40836378761937</v>
      </c>
      <c r="AY67" s="398">
        <v>252.80877572520299</v>
      </c>
      <c r="AZ67" s="380">
        <v>1.4999999999999999E-2</v>
      </c>
      <c r="BA67" s="380">
        <v>1.4999999999999999E-2</v>
      </c>
      <c r="BB67" s="393">
        <v>0</v>
      </c>
      <c r="BC67" s="393">
        <v>0</v>
      </c>
      <c r="BD67" s="379"/>
      <c r="BE67" s="388">
        <v>221.1</v>
      </c>
      <c r="BF67" s="378">
        <v>104.417541230168</v>
      </c>
      <c r="BG67" s="400">
        <v>65</v>
      </c>
      <c r="BH67" s="390">
        <v>1.6064237112333499</v>
      </c>
      <c r="BI67" s="391">
        <v>14.647619049167099</v>
      </c>
      <c r="BJ67" s="380">
        <v>0.03</v>
      </c>
      <c r="BK67" s="380">
        <v>0.03</v>
      </c>
      <c r="BL67" s="393">
        <v>0</v>
      </c>
      <c r="BM67" s="393">
        <v>0</v>
      </c>
      <c r="BN67" s="379"/>
      <c r="BO67" s="387">
        <v>204</v>
      </c>
      <c r="BP67" s="388">
        <v>96.341829086179501</v>
      </c>
      <c r="BQ67" s="400">
        <v>78</v>
      </c>
      <c r="BR67" s="390">
        <v>1.23515165495102</v>
      </c>
      <c r="BS67" s="391">
        <v>5.8057142872004297</v>
      </c>
      <c r="BT67" s="380">
        <v>7.4999999999999997E-3</v>
      </c>
      <c r="BU67" s="392">
        <v>7.4999999999999997E-3</v>
      </c>
      <c r="BV67" s="387">
        <v>0</v>
      </c>
      <c r="BW67" s="387">
        <v>0</v>
      </c>
      <c r="BX67" s="381"/>
      <c r="BY67" s="386">
        <v>0.99740932642487001</v>
      </c>
      <c r="BZ67" s="386">
        <v>1</v>
      </c>
      <c r="CA67" s="403">
        <v>0.99896373056994803</v>
      </c>
      <c r="CB67" s="385">
        <v>0.9</v>
      </c>
      <c r="CC67" s="392">
        <v>2.5000000000000001E-3</v>
      </c>
      <c r="CD67" s="199">
        <f t="shared" si="0"/>
        <v>1502.1263491950856</v>
      </c>
      <c r="CE67" s="113"/>
    </row>
    <row r="68" spans="1:83" s="85" customFormat="1" ht="21.4" customHeight="1" x14ac:dyDescent="0.2">
      <c r="A68" s="377" t="s">
        <v>380</v>
      </c>
      <c r="B68" s="377" t="s">
        <v>95</v>
      </c>
      <c r="C68" s="377" t="s">
        <v>110</v>
      </c>
      <c r="D68" s="378">
        <v>3.3942760942222199</v>
      </c>
      <c r="E68" s="379"/>
      <c r="F68" s="380">
        <v>6.0249999999999998E-2</v>
      </c>
      <c r="G68" s="380">
        <v>6.0249999999999998E-2</v>
      </c>
      <c r="H68" s="381"/>
      <c r="I68" s="382">
        <v>6</v>
      </c>
      <c r="J68" s="382">
        <v>6</v>
      </c>
      <c r="K68" s="379"/>
      <c r="L68" s="407">
        <v>0.65</v>
      </c>
      <c r="M68" s="384">
        <v>0.58099999999999996</v>
      </c>
      <c r="N68" s="385">
        <v>0.7</v>
      </c>
      <c r="O68" s="386"/>
      <c r="P68" s="379"/>
      <c r="Q68" s="387">
        <v>217</v>
      </c>
      <c r="R68" s="388">
        <v>63.931157624266298</v>
      </c>
      <c r="S68" s="389">
        <v>36</v>
      </c>
      <c r="T68" s="390">
        <v>1.77586548956295</v>
      </c>
      <c r="U68" s="391">
        <v>70.367272729600103</v>
      </c>
      <c r="V68" s="392">
        <v>0.01</v>
      </c>
      <c r="W68" s="392">
        <v>0.01</v>
      </c>
      <c r="X68" s="393">
        <v>0</v>
      </c>
      <c r="Y68" s="393">
        <v>0</v>
      </c>
      <c r="Z68" s="379"/>
      <c r="AA68" s="394">
        <v>497</v>
      </c>
      <c r="AB68" s="378">
        <v>146.42297391364201</v>
      </c>
      <c r="AC68" s="389">
        <v>200</v>
      </c>
      <c r="AD68" s="384">
        <v>0.73211486956821004</v>
      </c>
      <c r="AE68" s="395">
        <v>-317.62626261333298</v>
      </c>
      <c r="AF68" s="380"/>
      <c r="AG68" s="380"/>
      <c r="AH68" s="396">
        <v>182</v>
      </c>
      <c r="AI68" s="393">
        <v>318</v>
      </c>
      <c r="AJ68" s="379"/>
      <c r="AK68" s="388">
        <v>3035.6683800000001</v>
      </c>
      <c r="AL68" s="388">
        <v>894.34927970866897</v>
      </c>
      <c r="AM68" s="397">
        <v>750.3</v>
      </c>
      <c r="AN68" s="401">
        <v>1.1919889107139401</v>
      </c>
      <c r="AO68" s="405">
        <v>-20.402044193917401</v>
      </c>
      <c r="AP68" s="392">
        <v>9.4999999999999998E-3</v>
      </c>
      <c r="AQ68" s="392">
        <v>9.4999999999999998E-3</v>
      </c>
      <c r="AR68" s="393">
        <v>0</v>
      </c>
      <c r="AS68" s="393">
        <v>21</v>
      </c>
      <c r="AT68" s="381"/>
      <c r="AU68" s="388">
        <v>2280.0109200000002</v>
      </c>
      <c r="AV68" s="378">
        <v>671.722292680039</v>
      </c>
      <c r="AW68" s="399">
        <v>573</v>
      </c>
      <c r="AX68" s="401">
        <v>1.1722902141012901</v>
      </c>
      <c r="AY68" s="405">
        <v>-53.893322387198602</v>
      </c>
      <c r="AZ68" s="380">
        <v>1.2749999999999999E-2</v>
      </c>
      <c r="BA68" s="380">
        <v>1.2749999999999999E-2</v>
      </c>
      <c r="BB68" s="393">
        <v>0</v>
      </c>
      <c r="BC68" s="393">
        <v>54</v>
      </c>
      <c r="BD68" s="379"/>
      <c r="BE68" s="388">
        <v>261.10000000000002</v>
      </c>
      <c r="BF68" s="378">
        <v>76.923618689842996</v>
      </c>
      <c r="BG68" s="400">
        <v>65</v>
      </c>
      <c r="BH68" s="401">
        <v>1.1834402875360499</v>
      </c>
      <c r="BI68" s="402">
        <v>-69.841919186666402</v>
      </c>
      <c r="BJ68" s="380">
        <v>1.7999999999999999E-2</v>
      </c>
      <c r="BK68" s="380">
        <v>1.7999999999999999E-2</v>
      </c>
      <c r="BL68" s="393">
        <v>0</v>
      </c>
      <c r="BM68" s="393">
        <v>70</v>
      </c>
      <c r="BN68" s="379"/>
      <c r="BO68" s="387">
        <v>363</v>
      </c>
      <c r="BP68" s="388">
        <v>106.944747546584</v>
      </c>
      <c r="BQ68" s="400">
        <v>78</v>
      </c>
      <c r="BR68" s="390">
        <v>1.37108650700749</v>
      </c>
      <c r="BS68" s="391">
        <v>45.295757580800299</v>
      </c>
      <c r="BT68" s="380">
        <v>7.4999999999999997E-3</v>
      </c>
      <c r="BU68" s="392">
        <v>7.4999999999999997E-3</v>
      </c>
      <c r="BV68" s="387">
        <v>0</v>
      </c>
      <c r="BW68" s="387">
        <v>0</v>
      </c>
      <c r="BX68" s="381"/>
      <c r="BY68" s="386">
        <v>0.99947019867549702</v>
      </c>
      <c r="BZ68" s="386">
        <v>1</v>
      </c>
      <c r="CA68" s="403">
        <v>0.99978807947019899</v>
      </c>
      <c r="CB68" s="385">
        <v>0.9</v>
      </c>
      <c r="CC68" s="392">
        <v>2.5000000000000001E-3</v>
      </c>
      <c r="CD68" s="199">
        <f t="shared" si="0"/>
        <v>2546.7253534949314</v>
      </c>
      <c r="CE68" s="113"/>
    </row>
    <row r="69" spans="1:83" s="85" customFormat="1" ht="21.4" customHeight="1" x14ac:dyDescent="0.2">
      <c r="A69" s="377" t="s">
        <v>380</v>
      </c>
      <c r="B69" s="377" t="s">
        <v>95</v>
      </c>
      <c r="C69" s="377" t="s">
        <v>111</v>
      </c>
      <c r="D69" s="378">
        <v>2.3537269778888898</v>
      </c>
      <c r="E69" s="379"/>
      <c r="F69" s="380">
        <v>5.0750000000000003E-2</v>
      </c>
      <c r="G69" s="380">
        <v>5.0750000000000003E-2</v>
      </c>
      <c r="H69" s="381"/>
      <c r="I69" s="382">
        <v>5</v>
      </c>
      <c r="J69" s="382">
        <v>5</v>
      </c>
      <c r="K69" s="379"/>
      <c r="L69" s="383">
        <v>0.28999999999999998</v>
      </c>
      <c r="M69" s="384">
        <v>0.46600000000000003</v>
      </c>
      <c r="N69" s="385">
        <v>0.7</v>
      </c>
      <c r="O69" s="386"/>
      <c r="P69" s="379"/>
      <c r="Q69" s="387">
        <v>168</v>
      </c>
      <c r="R69" s="388">
        <v>71.376162816760896</v>
      </c>
      <c r="S69" s="389">
        <v>36</v>
      </c>
      <c r="T69" s="390">
        <v>1.98267118935447</v>
      </c>
      <c r="U69" s="391">
        <v>66.318994555199893</v>
      </c>
      <c r="V69" s="392">
        <v>0.01</v>
      </c>
      <c r="W69" s="392">
        <v>0.01</v>
      </c>
      <c r="X69" s="393">
        <v>0</v>
      </c>
      <c r="Y69" s="393">
        <v>0</v>
      </c>
      <c r="Z69" s="379"/>
      <c r="AA69" s="394">
        <v>258</v>
      </c>
      <c r="AB69" s="378">
        <v>109.61339289716901</v>
      </c>
      <c r="AC69" s="389">
        <v>200</v>
      </c>
      <c r="AD69" s="384">
        <v>0.54806696448584502</v>
      </c>
      <c r="AE69" s="395">
        <v>-306.89447469333402</v>
      </c>
      <c r="AF69" s="380"/>
      <c r="AG69" s="380"/>
      <c r="AH69" s="396">
        <v>213</v>
      </c>
      <c r="AI69" s="393">
        <v>307</v>
      </c>
      <c r="AJ69" s="379"/>
      <c r="AK69" s="388">
        <v>1696.3133499999999</v>
      </c>
      <c r="AL69" s="388">
        <v>720.692487249078</v>
      </c>
      <c r="AM69" s="397">
        <v>734.5</v>
      </c>
      <c r="AN69" s="386">
        <v>0.98120148025742504</v>
      </c>
      <c r="AO69" s="388">
        <v>-378.26160831126799</v>
      </c>
      <c r="AP69" s="392"/>
      <c r="AQ69" s="392"/>
      <c r="AR69" s="393">
        <v>33</v>
      </c>
      <c r="AS69" s="393">
        <v>379</v>
      </c>
      <c r="AT69" s="381"/>
      <c r="AU69" s="388">
        <v>1538.7680499999999</v>
      </c>
      <c r="AV69" s="378">
        <v>653.75808853589103</v>
      </c>
      <c r="AW69" s="399">
        <v>573</v>
      </c>
      <c r="AX69" s="401">
        <v>1.14093907248847</v>
      </c>
      <c r="AY69" s="405">
        <v>-79.654619996400896</v>
      </c>
      <c r="AZ69" s="380">
        <v>1.0500000000000001E-2</v>
      </c>
      <c r="BA69" s="380">
        <v>1.0500000000000001E-2</v>
      </c>
      <c r="BB69" s="393">
        <v>0</v>
      </c>
      <c r="BC69" s="393">
        <v>80</v>
      </c>
      <c r="BD69" s="379"/>
      <c r="BE69" s="388">
        <v>189.7</v>
      </c>
      <c r="BF69" s="378">
        <v>80.595583847259206</v>
      </c>
      <c r="BG69" s="400">
        <v>65</v>
      </c>
      <c r="BH69" s="401">
        <v>1.2399320591886001</v>
      </c>
      <c r="BI69" s="402">
        <v>-39.788380344166796</v>
      </c>
      <c r="BJ69" s="380">
        <v>2.0250000000000001E-2</v>
      </c>
      <c r="BK69" s="380">
        <v>2.0250000000000001E-2</v>
      </c>
      <c r="BL69" s="393">
        <v>0</v>
      </c>
      <c r="BM69" s="393">
        <v>40</v>
      </c>
      <c r="BN69" s="379"/>
      <c r="BO69" s="387">
        <v>247</v>
      </c>
      <c r="BP69" s="388">
        <v>104.93995366511901</v>
      </c>
      <c r="BQ69" s="400">
        <v>78</v>
      </c>
      <c r="BR69" s="390">
        <v>1.34538402134768</v>
      </c>
      <c r="BS69" s="391">
        <v>26.691154869599899</v>
      </c>
      <c r="BT69" s="380">
        <v>7.4999999999999997E-3</v>
      </c>
      <c r="BU69" s="392">
        <v>7.4999999999999997E-3</v>
      </c>
      <c r="BV69" s="387">
        <v>0</v>
      </c>
      <c r="BW69" s="387">
        <v>0</v>
      </c>
      <c r="BX69" s="381"/>
      <c r="BY69" s="386">
        <v>0.9994497432135</v>
      </c>
      <c r="BZ69" s="386">
        <v>1</v>
      </c>
      <c r="CA69" s="403">
        <v>0.99977989728539995</v>
      </c>
      <c r="CB69" s="385">
        <v>0.9</v>
      </c>
      <c r="CC69" s="392">
        <v>2.5000000000000001E-3</v>
      </c>
      <c r="CD69" s="199">
        <f t="shared" si="0"/>
        <v>1728.8124652593897</v>
      </c>
      <c r="CE69" s="113"/>
    </row>
    <row r="70" spans="1:83" s="85" customFormat="1" ht="21.4" customHeight="1" x14ac:dyDescent="0.2">
      <c r="A70" s="377" t="s">
        <v>380</v>
      </c>
      <c r="B70" s="377" t="s">
        <v>95</v>
      </c>
      <c r="C70" s="377" t="s">
        <v>112</v>
      </c>
      <c r="D70" s="378">
        <v>8.5089537966666704</v>
      </c>
      <c r="E70" s="379"/>
      <c r="F70" s="380">
        <v>2.1999999999999999E-2</v>
      </c>
      <c r="G70" s="380">
        <v>2.1999999999999999E-2</v>
      </c>
      <c r="H70" s="381"/>
      <c r="I70" s="382">
        <v>4</v>
      </c>
      <c r="J70" s="382">
        <v>4</v>
      </c>
      <c r="K70" s="379"/>
      <c r="L70" s="403">
        <v>0.90614285714285703</v>
      </c>
      <c r="M70" s="401">
        <v>0.71499999999999997</v>
      </c>
      <c r="N70" s="385">
        <v>0.7</v>
      </c>
      <c r="O70" s="386">
        <v>2E-3</v>
      </c>
      <c r="P70" s="379"/>
      <c r="Q70" s="387">
        <v>399</v>
      </c>
      <c r="R70" s="388">
        <v>46.8917812382888</v>
      </c>
      <c r="S70" s="389">
        <v>36</v>
      </c>
      <c r="T70" s="390">
        <v>1.3025494788413501</v>
      </c>
      <c r="U70" s="391">
        <v>31.413195983999898</v>
      </c>
      <c r="V70" s="392">
        <v>0.01</v>
      </c>
      <c r="W70" s="392">
        <v>0.01</v>
      </c>
      <c r="X70" s="393">
        <v>0</v>
      </c>
      <c r="Y70" s="393">
        <v>0</v>
      </c>
      <c r="Z70" s="379"/>
      <c r="AA70" s="394">
        <v>678</v>
      </c>
      <c r="AB70" s="378">
        <v>79.680771126716195</v>
      </c>
      <c r="AC70" s="389">
        <v>200</v>
      </c>
      <c r="AD70" s="384">
        <v>0.39840385563358099</v>
      </c>
      <c r="AE70" s="395">
        <v>-1364.1489111999999</v>
      </c>
      <c r="AF70" s="380"/>
      <c r="AG70" s="380"/>
      <c r="AH70" s="396">
        <v>1024</v>
      </c>
      <c r="AI70" s="393">
        <v>1365</v>
      </c>
      <c r="AJ70" s="379"/>
      <c r="AK70" s="388">
        <v>4963.5873300000003</v>
      </c>
      <c r="AL70" s="388">
        <v>583.33697051504203</v>
      </c>
      <c r="AM70" s="397">
        <v>728.4</v>
      </c>
      <c r="AN70" s="386">
        <v>0.80084702157474197</v>
      </c>
      <c r="AO70" s="388">
        <v>-2473.9190045904002</v>
      </c>
      <c r="AP70" s="392"/>
      <c r="AQ70" s="392"/>
      <c r="AR70" s="393">
        <v>1235</v>
      </c>
      <c r="AS70" s="393">
        <v>2474</v>
      </c>
      <c r="AT70" s="381"/>
      <c r="AU70" s="388">
        <v>3214.7864100000002</v>
      </c>
      <c r="AV70" s="378">
        <v>377.812183121663</v>
      </c>
      <c r="AW70" s="399">
        <v>573</v>
      </c>
      <c r="AX70" s="384">
        <v>0.65935808572716104</v>
      </c>
      <c r="AY70" s="406">
        <v>-2635.9702205879998</v>
      </c>
      <c r="AZ70" s="380"/>
      <c r="BA70" s="380"/>
      <c r="BB70" s="393">
        <v>1661</v>
      </c>
      <c r="BC70" s="393">
        <v>2636</v>
      </c>
      <c r="BD70" s="379"/>
      <c r="BE70" s="388">
        <v>444</v>
      </c>
      <c r="BF70" s="378">
        <v>52.180327994486703</v>
      </c>
      <c r="BG70" s="400">
        <v>65</v>
      </c>
      <c r="BH70" s="386">
        <v>0.80277427683825797</v>
      </c>
      <c r="BI70" s="394">
        <v>-385.62299517500003</v>
      </c>
      <c r="BJ70" s="380"/>
      <c r="BK70" s="380"/>
      <c r="BL70" s="393">
        <v>54</v>
      </c>
      <c r="BM70" s="393">
        <v>386</v>
      </c>
      <c r="BN70" s="379"/>
      <c r="BO70" s="387">
        <v>828</v>
      </c>
      <c r="BP70" s="388">
        <v>97.309260314042902</v>
      </c>
      <c r="BQ70" s="400">
        <v>78</v>
      </c>
      <c r="BR70" s="390">
        <v>1.24755461941081</v>
      </c>
      <c r="BS70" s="391">
        <v>31.561924631999702</v>
      </c>
      <c r="BT70" s="380">
        <v>7.4999999999999997E-3</v>
      </c>
      <c r="BU70" s="392">
        <v>7.4999999999999997E-3</v>
      </c>
      <c r="BV70" s="387">
        <v>0</v>
      </c>
      <c r="BW70" s="387">
        <v>0</v>
      </c>
      <c r="BX70" s="381"/>
      <c r="BY70" s="386">
        <v>0.99824214458360805</v>
      </c>
      <c r="BZ70" s="386">
        <v>1</v>
      </c>
      <c r="CA70" s="403">
        <v>0.99929685783344302</v>
      </c>
      <c r="CB70" s="385">
        <v>0.9</v>
      </c>
      <c r="CC70" s="392">
        <v>2.5000000000000001E-3</v>
      </c>
      <c r="CD70" s="199">
        <f t="shared" si="0"/>
        <v>6197.9219454920021</v>
      </c>
      <c r="CE70" s="113"/>
    </row>
    <row r="71" spans="1:83" s="85" customFormat="1" ht="21.4" customHeight="1" x14ac:dyDescent="0.2">
      <c r="A71" s="377" t="s">
        <v>380</v>
      </c>
      <c r="B71" s="377" t="s">
        <v>95</v>
      </c>
      <c r="C71" s="377" t="s">
        <v>113</v>
      </c>
      <c r="D71" s="378">
        <v>6.5057600336666699</v>
      </c>
      <c r="E71" s="379"/>
      <c r="F71" s="380">
        <v>3.2250000000000001E-2</v>
      </c>
      <c r="G71" s="380">
        <v>3.2250000000000001E-2</v>
      </c>
      <c r="H71" s="381"/>
      <c r="I71" s="382">
        <v>5</v>
      </c>
      <c r="J71" s="382">
        <v>5</v>
      </c>
      <c r="K71" s="379"/>
      <c r="L71" s="404">
        <v>0.77145603075444502</v>
      </c>
      <c r="M71" s="386">
        <v>0.63900000000000001</v>
      </c>
      <c r="N71" s="385">
        <v>0.7</v>
      </c>
      <c r="O71" s="386"/>
      <c r="P71" s="379"/>
      <c r="Q71" s="387">
        <v>249</v>
      </c>
      <c r="R71" s="388">
        <v>38.2737756559494</v>
      </c>
      <c r="S71" s="389">
        <v>36</v>
      </c>
      <c r="T71" s="401">
        <v>1.0631604348874799</v>
      </c>
      <c r="U71" s="402">
        <v>-32.048833454400103</v>
      </c>
      <c r="V71" s="392">
        <v>3.0000000000000001E-3</v>
      </c>
      <c r="W71" s="392">
        <v>3.0000000000000001E-3</v>
      </c>
      <c r="X71" s="393">
        <v>0</v>
      </c>
      <c r="Y71" s="393">
        <v>33</v>
      </c>
      <c r="Z71" s="379"/>
      <c r="AA71" s="394">
        <v>863</v>
      </c>
      <c r="AB71" s="378">
        <v>132.65168028547899</v>
      </c>
      <c r="AC71" s="389">
        <v>200</v>
      </c>
      <c r="AD71" s="384">
        <v>0.66325840142739501</v>
      </c>
      <c r="AE71" s="395">
        <v>-698.38240808</v>
      </c>
      <c r="AF71" s="380"/>
      <c r="AG71" s="380"/>
      <c r="AH71" s="396">
        <v>439</v>
      </c>
      <c r="AI71" s="393">
        <v>699</v>
      </c>
      <c r="AJ71" s="379"/>
      <c r="AK71" s="388">
        <v>6402.9608099999996</v>
      </c>
      <c r="AL71" s="388">
        <v>984.19873725211301</v>
      </c>
      <c r="AM71" s="397">
        <v>828</v>
      </c>
      <c r="AN71" s="401">
        <v>1.18864581793733</v>
      </c>
      <c r="AO71" s="405">
        <v>-61.162359451203002</v>
      </c>
      <c r="AP71" s="392">
        <v>9.4999999999999998E-3</v>
      </c>
      <c r="AQ71" s="392">
        <v>9.4999999999999998E-3</v>
      </c>
      <c r="AR71" s="393">
        <v>0</v>
      </c>
      <c r="AS71" s="393">
        <v>62</v>
      </c>
      <c r="AT71" s="381"/>
      <c r="AU71" s="388">
        <v>4218.0315600000004</v>
      </c>
      <c r="AV71" s="378">
        <v>648.35338810102201</v>
      </c>
      <c r="AW71" s="399">
        <v>573</v>
      </c>
      <c r="AX71" s="401">
        <v>1.1315067855166201</v>
      </c>
      <c r="AY71" s="405">
        <v>-255.329039149202</v>
      </c>
      <c r="AZ71" s="380">
        <v>9.75E-3</v>
      </c>
      <c r="BA71" s="380">
        <v>9.75E-3</v>
      </c>
      <c r="BB71" s="393">
        <v>0</v>
      </c>
      <c r="BC71" s="393">
        <v>256</v>
      </c>
      <c r="BD71" s="379"/>
      <c r="BE71" s="388">
        <v>323.5</v>
      </c>
      <c r="BF71" s="378">
        <v>49.7251663642556</v>
      </c>
      <c r="BG71" s="400">
        <v>65</v>
      </c>
      <c r="BH71" s="384">
        <v>0.76500255945008599</v>
      </c>
      <c r="BI71" s="395">
        <v>-310.81160328250002</v>
      </c>
      <c r="BJ71" s="380"/>
      <c r="BK71" s="380"/>
      <c r="BL71" s="393">
        <v>58</v>
      </c>
      <c r="BM71" s="393">
        <v>311</v>
      </c>
      <c r="BN71" s="379"/>
      <c r="BO71" s="387">
        <v>900</v>
      </c>
      <c r="BP71" s="388">
        <v>138.338948154034</v>
      </c>
      <c r="BQ71" s="400">
        <v>78</v>
      </c>
      <c r="BR71" s="390">
        <v>1.7735762583850501</v>
      </c>
      <c r="BS71" s="391">
        <v>291.06086084880002</v>
      </c>
      <c r="BT71" s="380">
        <v>7.4999999999999997E-3</v>
      </c>
      <c r="BU71" s="392">
        <v>7.4999999999999997E-3</v>
      </c>
      <c r="BV71" s="387">
        <v>0</v>
      </c>
      <c r="BW71" s="387">
        <v>0</v>
      </c>
      <c r="BX71" s="381"/>
      <c r="BY71" s="386">
        <v>0.99641737572772104</v>
      </c>
      <c r="BZ71" s="386">
        <v>1</v>
      </c>
      <c r="CA71" s="403">
        <v>0.998566950291088</v>
      </c>
      <c r="CB71" s="385">
        <v>0.9</v>
      </c>
      <c r="CC71" s="392">
        <v>2.5000000000000001E-3</v>
      </c>
      <c r="CD71" s="199">
        <f t="shared" ref="CD71:CD134" si="1">D71*AM71</f>
        <v>5386.769307876003</v>
      </c>
      <c r="CE71" s="113"/>
    </row>
    <row r="72" spans="1:83" s="85" customFormat="1" ht="21.4" customHeight="1" x14ac:dyDescent="0.2">
      <c r="A72" s="377" t="s">
        <v>380</v>
      </c>
      <c r="B72" s="377" t="s">
        <v>95</v>
      </c>
      <c r="C72" s="377" t="s">
        <v>115</v>
      </c>
      <c r="D72" s="378">
        <v>3.28637479555556</v>
      </c>
      <c r="E72" s="379"/>
      <c r="F72" s="380">
        <v>3.3500000000000002E-2</v>
      </c>
      <c r="G72" s="380">
        <v>3.3500000000000002E-2</v>
      </c>
      <c r="H72" s="381"/>
      <c r="I72" s="382">
        <v>5</v>
      </c>
      <c r="J72" s="382">
        <v>5</v>
      </c>
      <c r="K72" s="379"/>
      <c r="L72" s="383">
        <v>0.55000000000000004</v>
      </c>
      <c r="M72" s="384">
        <v>0.45</v>
      </c>
      <c r="N72" s="385">
        <v>0.7</v>
      </c>
      <c r="O72" s="386"/>
      <c r="P72" s="379"/>
      <c r="Q72" s="387">
        <v>160</v>
      </c>
      <c r="R72" s="388">
        <v>48.685865110815001</v>
      </c>
      <c r="S72" s="389">
        <v>36</v>
      </c>
      <c r="T72" s="390">
        <v>1.35238514196708</v>
      </c>
      <c r="U72" s="391">
        <v>18.028608831999801</v>
      </c>
      <c r="V72" s="392">
        <v>0.01</v>
      </c>
      <c r="W72" s="392">
        <v>0.01</v>
      </c>
      <c r="X72" s="393">
        <v>0</v>
      </c>
      <c r="Y72" s="393">
        <v>0</v>
      </c>
      <c r="Z72" s="379"/>
      <c r="AA72" s="394">
        <v>311</v>
      </c>
      <c r="AB72" s="378">
        <v>94.6331503091467</v>
      </c>
      <c r="AC72" s="389">
        <v>200</v>
      </c>
      <c r="AD72" s="384">
        <v>0.47316575154573298</v>
      </c>
      <c r="AE72" s="395">
        <v>-477.72995093333401</v>
      </c>
      <c r="AF72" s="380"/>
      <c r="AG72" s="380"/>
      <c r="AH72" s="396">
        <v>347</v>
      </c>
      <c r="AI72" s="393">
        <v>478</v>
      </c>
      <c r="AJ72" s="379"/>
      <c r="AK72" s="388">
        <v>3117.3378200000002</v>
      </c>
      <c r="AL72" s="388">
        <v>948.56430380851305</v>
      </c>
      <c r="AM72" s="397">
        <v>828</v>
      </c>
      <c r="AN72" s="401">
        <v>1.1456090625706701</v>
      </c>
      <c r="AO72" s="405">
        <v>-148.00417686400499</v>
      </c>
      <c r="AP72" s="392">
        <v>7.4999999999999997E-3</v>
      </c>
      <c r="AQ72" s="392">
        <v>7.4999999999999997E-3</v>
      </c>
      <c r="AR72" s="393">
        <v>0</v>
      </c>
      <c r="AS72" s="393">
        <v>149</v>
      </c>
      <c r="AT72" s="381"/>
      <c r="AU72" s="388">
        <v>2041.18038</v>
      </c>
      <c r="AV72" s="378">
        <v>621.10395404701296</v>
      </c>
      <c r="AW72" s="399">
        <v>573</v>
      </c>
      <c r="AX72" s="401">
        <v>1.08395105418327</v>
      </c>
      <c r="AY72" s="405">
        <v>-218.53092942400301</v>
      </c>
      <c r="AZ72" s="380">
        <v>6.0000000000000001E-3</v>
      </c>
      <c r="BA72" s="380">
        <v>6.0000000000000001E-3</v>
      </c>
      <c r="BB72" s="393">
        <v>0</v>
      </c>
      <c r="BC72" s="393">
        <v>219</v>
      </c>
      <c r="BD72" s="379"/>
      <c r="BE72" s="388">
        <v>132.19999999999999</v>
      </c>
      <c r="BF72" s="378">
        <v>40.226696047810897</v>
      </c>
      <c r="BG72" s="400">
        <v>65</v>
      </c>
      <c r="BH72" s="384">
        <v>0.61887224688939801</v>
      </c>
      <c r="BI72" s="395">
        <v>-188.22154256666701</v>
      </c>
      <c r="BJ72" s="380"/>
      <c r="BK72" s="380"/>
      <c r="BL72" s="393">
        <v>61</v>
      </c>
      <c r="BM72" s="393">
        <v>189</v>
      </c>
      <c r="BN72" s="379"/>
      <c r="BO72" s="387">
        <v>410</v>
      </c>
      <c r="BP72" s="388">
        <v>124.757529346463</v>
      </c>
      <c r="BQ72" s="400">
        <v>78</v>
      </c>
      <c r="BR72" s="390">
        <v>1.5994555044418299</v>
      </c>
      <c r="BS72" s="391">
        <v>102.395319136</v>
      </c>
      <c r="BT72" s="380">
        <v>7.4999999999999997E-3</v>
      </c>
      <c r="BU72" s="392">
        <v>7.4999999999999997E-3</v>
      </c>
      <c r="BV72" s="387">
        <v>0</v>
      </c>
      <c r="BW72" s="387">
        <v>0</v>
      </c>
      <c r="BX72" s="381"/>
      <c r="BY72" s="386">
        <v>0.99738610903659397</v>
      </c>
      <c r="BZ72" s="386">
        <v>1</v>
      </c>
      <c r="CA72" s="403">
        <v>0.99895444361463803</v>
      </c>
      <c r="CB72" s="385">
        <v>0.9</v>
      </c>
      <c r="CC72" s="392">
        <v>2.5000000000000001E-3</v>
      </c>
      <c r="CD72" s="199">
        <f t="shared" si="1"/>
        <v>2721.1183307200035</v>
      </c>
      <c r="CE72" s="113"/>
    </row>
    <row r="73" spans="1:83" s="85" customFormat="1" ht="21.4" customHeight="1" x14ac:dyDescent="0.2">
      <c r="A73" s="377" t="s">
        <v>381</v>
      </c>
      <c r="B73" s="377" t="s">
        <v>116</v>
      </c>
      <c r="C73" s="377" t="s">
        <v>117</v>
      </c>
      <c r="D73" s="378">
        <v>4.6677861217777803</v>
      </c>
      <c r="E73" s="379"/>
      <c r="F73" s="380">
        <v>2.4E-2</v>
      </c>
      <c r="G73" s="380">
        <v>2.4E-2</v>
      </c>
      <c r="H73" s="381"/>
      <c r="I73" s="382">
        <v>4</v>
      </c>
      <c r="J73" s="382">
        <v>4</v>
      </c>
      <c r="K73" s="379"/>
      <c r="L73" s="407">
        <v>0.67</v>
      </c>
      <c r="M73" s="384">
        <v>0.46700000000000003</v>
      </c>
      <c r="N73" s="385">
        <v>0.7</v>
      </c>
      <c r="O73" s="386"/>
      <c r="P73" s="379"/>
      <c r="Q73" s="387">
        <v>203</v>
      </c>
      <c r="R73" s="388">
        <v>43.489567581705103</v>
      </c>
      <c r="S73" s="389">
        <v>36</v>
      </c>
      <c r="T73" s="390">
        <v>1.20804354393625</v>
      </c>
      <c r="U73" s="391">
        <v>1.3516395391999401</v>
      </c>
      <c r="V73" s="392">
        <v>0.01</v>
      </c>
      <c r="W73" s="392">
        <v>0.01</v>
      </c>
      <c r="X73" s="393">
        <v>0</v>
      </c>
      <c r="Y73" s="393">
        <v>0</v>
      </c>
      <c r="Z73" s="379"/>
      <c r="AA73" s="394">
        <v>626</v>
      </c>
      <c r="AB73" s="378">
        <v>134.11068623717901</v>
      </c>
      <c r="AC73" s="389">
        <v>200</v>
      </c>
      <c r="AD73" s="384">
        <v>0.67055343118589505</v>
      </c>
      <c r="AE73" s="395">
        <v>-494.26866922666699</v>
      </c>
      <c r="AF73" s="380"/>
      <c r="AG73" s="380"/>
      <c r="AH73" s="396">
        <v>308</v>
      </c>
      <c r="AI73" s="393">
        <v>495</v>
      </c>
      <c r="AJ73" s="379"/>
      <c r="AK73" s="388">
        <v>4176.3700200000003</v>
      </c>
      <c r="AL73" s="388">
        <v>894.72180409358202</v>
      </c>
      <c r="AM73" s="397">
        <v>828</v>
      </c>
      <c r="AN73" s="401">
        <v>1.0805818890019101</v>
      </c>
      <c r="AO73" s="405">
        <v>-461.54227059840099</v>
      </c>
      <c r="AP73" s="392">
        <v>4.0000000000000001E-3</v>
      </c>
      <c r="AQ73" s="392">
        <v>4.0000000000000001E-3</v>
      </c>
      <c r="AR73" s="393">
        <v>0</v>
      </c>
      <c r="AS73" s="393">
        <v>462</v>
      </c>
      <c r="AT73" s="381"/>
      <c r="AU73" s="388">
        <v>2061.4336800000001</v>
      </c>
      <c r="AV73" s="378">
        <v>441.62984897321701</v>
      </c>
      <c r="AW73" s="399">
        <v>573</v>
      </c>
      <c r="AX73" s="384">
        <v>0.77073272072114696</v>
      </c>
      <c r="AY73" s="406">
        <v>-1148.1360573344</v>
      </c>
      <c r="AZ73" s="380"/>
      <c r="BA73" s="380"/>
      <c r="BB73" s="393">
        <v>614</v>
      </c>
      <c r="BC73" s="393">
        <v>1149</v>
      </c>
      <c r="BD73" s="379"/>
      <c r="BE73" s="388">
        <v>225.6</v>
      </c>
      <c r="BF73" s="378">
        <v>48.3312632829196</v>
      </c>
      <c r="BG73" s="400">
        <v>65</v>
      </c>
      <c r="BH73" s="384">
        <v>0.74355789666030203</v>
      </c>
      <c r="BI73" s="395">
        <v>-229.50914687333301</v>
      </c>
      <c r="BJ73" s="380"/>
      <c r="BK73" s="380"/>
      <c r="BL73" s="393">
        <v>48</v>
      </c>
      <c r="BM73" s="393">
        <v>230</v>
      </c>
      <c r="BN73" s="379"/>
      <c r="BO73" s="387">
        <v>447</v>
      </c>
      <c r="BP73" s="388">
        <v>95.762742408976294</v>
      </c>
      <c r="BQ73" s="400">
        <v>78</v>
      </c>
      <c r="BR73" s="390">
        <v>1.2277274667817499</v>
      </c>
      <c r="BS73" s="391">
        <v>10.095219001599901</v>
      </c>
      <c r="BT73" s="380">
        <v>7.4999999999999997E-3</v>
      </c>
      <c r="BU73" s="392">
        <v>7.4999999999999997E-3</v>
      </c>
      <c r="BV73" s="387">
        <v>0</v>
      </c>
      <c r="BW73" s="387">
        <v>0</v>
      </c>
      <c r="BX73" s="381"/>
      <c r="BY73" s="386">
        <v>0.987818761384335</v>
      </c>
      <c r="BZ73" s="386">
        <v>1</v>
      </c>
      <c r="CA73" s="403">
        <v>0.995127504553734</v>
      </c>
      <c r="CB73" s="385">
        <v>0.9</v>
      </c>
      <c r="CC73" s="392">
        <v>2.5000000000000001E-3</v>
      </c>
      <c r="CD73" s="199">
        <f t="shared" si="1"/>
        <v>3864.926908832002</v>
      </c>
      <c r="CE73" s="113"/>
    </row>
    <row r="74" spans="1:83" s="85" customFormat="1" ht="21.4" customHeight="1" x14ac:dyDescent="0.2">
      <c r="A74" s="377" t="s">
        <v>381</v>
      </c>
      <c r="B74" s="377" t="s">
        <v>116</v>
      </c>
      <c r="C74" s="377" t="s">
        <v>118</v>
      </c>
      <c r="D74" s="378">
        <v>7.9590446357777802</v>
      </c>
      <c r="E74" s="379"/>
      <c r="F74" s="380">
        <v>3.125E-2</v>
      </c>
      <c r="G74" s="380">
        <v>3.125E-2</v>
      </c>
      <c r="H74" s="381"/>
      <c r="I74" s="382">
        <v>4</v>
      </c>
      <c r="J74" s="382">
        <v>4</v>
      </c>
      <c r="K74" s="379"/>
      <c r="L74" s="383">
        <v>0.35</v>
      </c>
      <c r="M74" s="384">
        <v>0.33700000000000002</v>
      </c>
      <c r="N74" s="385">
        <v>0.7</v>
      </c>
      <c r="O74" s="386"/>
      <c r="P74" s="379"/>
      <c r="Q74" s="387">
        <v>276</v>
      </c>
      <c r="R74" s="388">
        <v>34.677528853063002</v>
      </c>
      <c r="S74" s="389">
        <v>36</v>
      </c>
      <c r="T74" s="386">
        <v>0.96326469036286</v>
      </c>
      <c r="U74" s="394">
        <v>-67.830728265600001</v>
      </c>
      <c r="V74" s="392"/>
      <c r="W74" s="392"/>
      <c r="X74" s="393">
        <v>11</v>
      </c>
      <c r="Y74" s="393">
        <v>68</v>
      </c>
      <c r="Z74" s="379"/>
      <c r="AA74" s="394">
        <v>1000</v>
      </c>
      <c r="AB74" s="378">
        <v>125.643220482112</v>
      </c>
      <c r="AC74" s="389">
        <v>200</v>
      </c>
      <c r="AD74" s="384">
        <v>0.62821610241056003</v>
      </c>
      <c r="AE74" s="395">
        <v>-910.17071258666704</v>
      </c>
      <c r="AF74" s="380"/>
      <c r="AG74" s="380"/>
      <c r="AH74" s="396">
        <v>592</v>
      </c>
      <c r="AI74" s="393">
        <v>911</v>
      </c>
      <c r="AJ74" s="379"/>
      <c r="AK74" s="388">
        <v>8336.9656699999996</v>
      </c>
      <c r="AL74" s="388">
        <v>1047.4832158276099</v>
      </c>
      <c r="AM74" s="397">
        <v>828</v>
      </c>
      <c r="AN74" s="390">
        <v>1.2650763476178899</v>
      </c>
      <c r="AO74" s="398">
        <v>428.85891989119801</v>
      </c>
      <c r="AP74" s="392">
        <v>0.01</v>
      </c>
      <c r="AQ74" s="392">
        <v>0.01</v>
      </c>
      <c r="AR74" s="393">
        <v>0</v>
      </c>
      <c r="AS74" s="393">
        <v>0</v>
      </c>
      <c r="AT74" s="381"/>
      <c r="AU74" s="388">
        <v>5228.4063900000001</v>
      </c>
      <c r="AV74" s="378">
        <v>656.91381682885401</v>
      </c>
      <c r="AW74" s="399">
        <v>573</v>
      </c>
      <c r="AX74" s="401">
        <v>1.1464464517083</v>
      </c>
      <c r="AY74" s="405">
        <v>-244.23270156080099</v>
      </c>
      <c r="AZ74" s="380">
        <v>1.125E-2</v>
      </c>
      <c r="BA74" s="380">
        <v>1.125E-2</v>
      </c>
      <c r="BB74" s="393">
        <v>0</v>
      </c>
      <c r="BC74" s="393">
        <v>245</v>
      </c>
      <c r="BD74" s="379"/>
      <c r="BE74" s="388">
        <v>458.8</v>
      </c>
      <c r="BF74" s="378">
        <v>57.645109557193102</v>
      </c>
      <c r="BG74" s="400">
        <v>65</v>
      </c>
      <c r="BH74" s="386">
        <v>0.88684783934143196</v>
      </c>
      <c r="BI74" s="394">
        <v>-317.20685198833303</v>
      </c>
      <c r="BJ74" s="380"/>
      <c r="BK74" s="380"/>
      <c r="BL74" s="393">
        <v>7</v>
      </c>
      <c r="BM74" s="393">
        <v>318</v>
      </c>
      <c r="BN74" s="379"/>
      <c r="BO74" s="387">
        <v>953</v>
      </c>
      <c r="BP74" s="388">
        <v>119.737989119453</v>
      </c>
      <c r="BQ74" s="400">
        <v>78</v>
      </c>
      <c r="BR74" s="390">
        <v>1.53510242460837</v>
      </c>
      <c r="BS74" s="391">
        <v>208.03342209120001</v>
      </c>
      <c r="BT74" s="380">
        <v>7.4999999999999997E-3</v>
      </c>
      <c r="BU74" s="392">
        <v>7.4999999999999997E-3</v>
      </c>
      <c r="BV74" s="387">
        <v>0</v>
      </c>
      <c r="BW74" s="387">
        <v>0</v>
      </c>
      <c r="BX74" s="381"/>
      <c r="BY74" s="386">
        <v>0.99463982219897995</v>
      </c>
      <c r="BZ74" s="386">
        <v>1</v>
      </c>
      <c r="CA74" s="403">
        <v>0.99785592887959196</v>
      </c>
      <c r="CB74" s="385">
        <v>0.9</v>
      </c>
      <c r="CC74" s="392">
        <v>2.5000000000000001E-3</v>
      </c>
      <c r="CD74" s="199">
        <f t="shared" si="1"/>
        <v>6590.0889584240022</v>
      </c>
      <c r="CE74" s="113"/>
    </row>
    <row r="75" spans="1:83" s="85" customFormat="1" ht="21.4" customHeight="1" x14ac:dyDescent="0.2">
      <c r="A75" s="377" t="s">
        <v>381</v>
      </c>
      <c r="B75" s="377" t="s">
        <v>116</v>
      </c>
      <c r="C75" s="377" t="s">
        <v>119</v>
      </c>
      <c r="D75" s="378">
        <v>7.0505427525555602</v>
      </c>
      <c r="E75" s="379"/>
      <c r="F75" s="380">
        <v>2.1000000000000001E-2</v>
      </c>
      <c r="G75" s="380">
        <v>2.1000000000000001E-2</v>
      </c>
      <c r="H75" s="381"/>
      <c r="I75" s="382">
        <v>4</v>
      </c>
      <c r="J75" s="382">
        <v>4</v>
      </c>
      <c r="K75" s="379"/>
      <c r="L75" s="407">
        <v>0.65</v>
      </c>
      <c r="M75" s="384">
        <v>0.53100000000000003</v>
      </c>
      <c r="N75" s="385">
        <v>0.7</v>
      </c>
      <c r="O75" s="386"/>
      <c r="P75" s="379"/>
      <c r="Q75" s="387">
        <v>280</v>
      </c>
      <c r="R75" s="388">
        <v>39.713254685039701</v>
      </c>
      <c r="S75" s="389">
        <v>36</v>
      </c>
      <c r="T75" s="401">
        <v>1.10314596347333</v>
      </c>
      <c r="U75" s="402">
        <v>-24.583446910400099</v>
      </c>
      <c r="V75" s="392">
        <v>5.0000000000000001E-3</v>
      </c>
      <c r="W75" s="392">
        <v>5.0000000000000001E-3</v>
      </c>
      <c r="X75" s="393">
        <v>0</v>
      </c>
      <c r="Y75" s="393">
        <v>25</v>
      </c>
      <c r="Z75" s="379"/>
      <c r="AA75" s="394">
        <v>538</v>
      </c>
      <c r="AB75" s="378">
        <v>76.306182216254896</v>
      </c>
      <c r="AC75" s="389">
        <v>200</v>
      </c>
      <c r="AD75" s="384">
        <v>0.38153091108127501</v>
      </c>
      <c r="AE75" s="395">
        <v>-1154.1302606133299</v>
      </c>
      <c r="AF75" s="380"/>
      <c r="AG75" s="380"/>
      <c r="AH75" s="396">
        <v>873</v>
      </c>
      <c r="AI75" s="393">
        <v>1155</v>
      </c>
      <c r="AJ75" s="379"/>
      <c r="AK75" s="388">
        <v>3426.7987499999999</v>
      </c>
      <c r="AL75" s="388">
        <v>486.03332683259202</v>
      </c>
      <c r="AM75" s="397">
        <v>809.9</v>
      </c>
      <c r="AN75" s="384">
        <v>0.60011523253808197</v>
      </c>
      <c r="AO75" s="406">
        <v>-3425.4827403537001</v>
      </c>
      <c r="AP75" s="392"/>
      <c r="AQ75" s="392"/>
      <c r="AR75" s="393">
        <v>2284</v>
      </c>
      <c r="AS75" s="393">
        <v>3426</v>
      </c>
      <c r="AT75" s="381"/>
      <c r="AU75" s="388">
        <v>3486.11582</v>
      </c>
      <c r="AV75" s="378">
        <v>494.44644793287898</v>
      </c>
      <c r="AW75" s="399">
        <v>573</v>
      </c>
      <c r="AX75" s="386">
        <v>0.86290828609577497</v>
      </c>
      <c r="AY75" s="388">
        <v>-1361.8373766571999</v>
      </c>
      <c r="AZ75" s="380"/>
      <c r="BA75" s="380"/>
      <c r="BB75" s="393">
        <v>554</v>
      </c>
      <c r="BC75" s="393">
        <v>1362</v>
      </c>
      <c r="BD75" s="379"/>
      <c r="BE75" s="388">
        <v>450</v>
      </c>
      <c r="BF75" s="378">
        <v>63.8248736009567</v>
      </c>
      <c r="BG75" s="400">
        <v>65</v>
      </c>
      <c r="BH75" s="401">
        <v>0.98192113232241096</v>
      </c>
      <c r="BI75" s="402">
        <v>-237.42791837416701</v>
      </c>
      <c r="BJ75" s="380">
        <v>6.0000000000000001E-3</v>
      </c>
      <c r="BK75" s="380">
        <v>6.0000000000000001E-3</v>
      </c>
      <c r="BL75" s="393">
        <v>0</v>
      </c>
      <c r="BM75" s="393">
        <v>238</v>
      </c>
      <c r="BN75" s="379"/>
      <c r="BO75" s="387">
        <v>715</v>
      </c>
      <c r="BP75" s="388">
        <v>101.410632499298</v>
      </c>
      <c r="BQ75" s="400">
        <v>78</v>
      </c>
      <c r="BR75" s="390">
        <v>1.30013631409356</v>
      </c>
      <c r="BS75" s="391">
        <v>55.069198360799597</v>
      </c>
      <c r="BT75" s="380">
        <v>7.4999999999999997E-3</v>
      </c>
      <c r="BU75" s="392">
        <v>7.4999999999999997E-3</v>
      </c>
      <c r="BV75" s="387">
        <v>0</v>
      </c>
      <c r="BW75" s="387">
        <v>0</v>
      </c>
      <c r="BX75" s="381"/>
      <c r="BY75" s="386">
        <v>0.982055236225992</v>
      </c>
      <c r="BZ75" s="386">
        <v>1</v>
      </c>
      <c r="CA75" s="403">
        <v>0.99282209449039704</v>
      </c>
      <c r="CB75" s="385">
        <v>0.9</v>
      </c>
      <c r="CC75" s="392">
        <v>2.5000000000000001E-3</v>
      </c>
      <c r="CD75" s="199">
        <f t="shared" si="1"/>
        <v>5710.2345752947476</v>
      </c>
      <c r="CE75" s="113"/>
    </row>
    <row r="76" spans="1:83" s="85" customFormat="1" ht="21.4" customHeight="1" x14ac:dyDescent="0.2">
      <c r="A76" s="377" t="s">
        <v>381</v>
      </c>
      <c r="B76" s="377" t="s">
        <v>116</v>
      </c>
      <c r="C76" s="377" t="s">
        <v>122</v>
      </c>
      <c r="D76" s="378">
        <v>2.9588746057777802</v>
      </c>
      <c r="E76" s="379"/>
      <c r="F76" s="380">
        <v>0.02</v>
      </c>
      <c r="G76" s="380">
        <v>0.02</v>
      </c>
      <c r="H76" s="381"/>
      <c r="I76" s="382">
        <v>3</v>
      </c>
      <c r="J76" s="382">
        <v>3</v>
      </c>
      <c r="K76" s="379"/>
      <c r="L76" s="383">
        <v>0.05</v>
      </c>
      <c r="M76" s="384">
        <v>0.113</v>
      </c>
      <c r="N76" s="385">
        <v>0.7</v>
      </c>
      <c r="O76" s="386"/>
      <c r="P76" s="379"/>
      <c r="Q76" s="387">
        <v>133</v>
      </c>
      <c r="R76" s="388">
        <v>44.9495222745471</v>
      </c>
      <c r="S76" s="389">
        <v>36</v>
      </c>
      <c r="T76" s="390">
        <v>1.2485978409596401</v>
      </c>
      <c r="U76" s="391">
        <v>5.1766170303999104</v>
      </c>
      <c r="V76" s="392">
        <v>0.01</v>
      </c>
      <c r="W76" s="392">
        <v>0.01</v>
      </c>
      <c r="X76" s="393">
        <v>0</v>
      </c>
      <c r="Y76" s="393">
        <v>0</v>
      </c>
      <c r="Z76" s="379"/>
      <c r="AA76" s="394">
        <v>301</v>
      </c>
      <c r="AB76" s="378">
        <v>101.727866200291</v>
      </c>
      <c r="AC76" s="389">
        <v>200</v>
      </c>
      <c r="AD76" s="384">
        <v>0.50863933100145498</v>
      </c>
      <c r="AE76" s="395">
        <v>-409.12990538666702</v>
      </c>
      <c r="AF76" s="380"/>
      <c r="AG76" s="380"/>
      <c r="AH76" s="396">
        <v>291</v>
      </c>
      <c r="AI76" s="393">
        <v>410</v>
      </c>
      <c r="AJ76" s="379"/>
      <c r="AK76" s="388">
        <v>1595.3620900000001</v>
      </c>
      <c r="AL76" s="388">
        <v>539.178675191151</v>
      </c>
      <c r="AM76" s="397">
        <v>773.2</v>
      </c>
      <c r="AN76" s="384">
        <v>0.69733403413237305</v>
      </c>
      <c r="AO76" s="406">
        <v>-1150.00012422486</v>
      </c>
      <c r="AP76" s="392"/>
      <c r="AQ76" s="392"/>
      <c r="AR76" s="393">
        <v>693</v>
      </c>
      <c r="AS76" s="393">
        <v>1151</v>
      </c>
      <c r="AT76" s="381"/>
      <c r="AU76" s="388">
        <v>1439.7479800000001</v>
      </c>
      <c r="AV76" s="378">
        <v>486.58634508830198</v>
      </c>
      <c r="AW76" s="399">
        <v>573</v>
      </c>
      <c r="AX76" s="386">
        <v>0.849190829124437</v>
      </c>
      <c r="AY76" s="388">
        <v>-594.77419893280205</v>
      </c>
      <c r="AZ76" s="380"/>
      <c r="BA76" s="380"/>
      <c r="BB76" s="393">
        <v>256</v>
      </c>
      <c r="BC76" s="393">
        <v>595</v>
      </c>
      <c r="BD76" s="379"/>
      <c r="BE76" s="388">
        <v>150.30000000000001</v>
      </c>
      <c r="BF76" s="378">
        <v>50.796339833567103</v>
      </c>
      <c r="BG76" s="400">
        <v>65</v>
      </c>
      <c r="BH76" s="384">
        <v>0.78148215128564802</v>
      </c>
      <c r="BI76" s="395">
        <v>-138.19027406333399</v>
      </c>
      <c r="BJ76" s="380"/>
      <c r="BK76" s="380"/>
      <c r="BL76" s="393">
        <v>23</v>
      </c>
      <c r="BM76" s="393">
        <v>139</v>
      </c>
      <c r="BN76" s="379"/>
      <c r="BO76" s="387">
        <v>435</v>
      </c>
      <c r="BP76" s="388">
        <v>147.01535480772901</v>
      </c>
      <c r="BQ76" s="400">
        <v>78</v>
      </c>
      <c r="BR76" s="390">
        <v>1.8848122411247299</v>
      </c>
      <c r="BS76" s="391">
        <v>158.0493368992</v>
      </c>
      <c r="BT76" s="380">
        <v>7.4999999999999997E-3</v>
      </c>
      <c r="BU76" s="392">
        <v>7.4999999999999997E-3</v>
      </c>
      <c r="BV76" s="387">
        <v>0</v>
      </c>
      <c r="BW76" s="387">
        <v>0</v>
      </c>
      <c r="BX76" s="381"/>
      <c r="BY76" s="386">
        <v>0.99420289855072497</v>
      </c>
      <c r="BZ76" s="386">
        <v>1</v>
      </c>
      <c r="CA76" s="403">
        <v>0.99768115942029001</v>
      </c>
      <c r="CB76" s="385">
        <v>0.9</v>
      </c>
      <c r="CC76" s="392">
        <v>2.5000000000000001E-3</v>
      </c>
      <c r="CD76" s="199">
        <f t="shared" si="1"/>
        <v>2287.80184518738</v>
      </c>
      <c r="CE76" s="113"/>
    </row>
    <row r="77" spans="1:83" s="85" customFormat="1" ht="21.4" customHeight="1" x14ac:dyDescent="0.2">
      <c r="A77" s="377" t="s">
        <v>381</v>
      </c>
      <c r="B77" s="377" t="s">
        <v>116</v>
      </c>
      <c r="C77" s="377" t="s">
        <v>123</v>
      </c>
      <c r="D77" s="378">
        <v>5.5406124739999996</v>
      </c>
      <c r="E77" s="379"/>
      <c r="F77" s="380">
        <v>0.02</v>
      </c>
      <c r="G77" s="380">
        <v>0.02</v>
      </c>
      <c r="H77" s="381"/>
      <c r="I77" s="382">
        <v>3</v>
      </c>
      <c r="J77" s="382">
        <v>3</v>
      </c>
      <c r="K77" s="379"/>
      <c r="L77" s="404">
        <v>0.77014084507042202</v>
      </c>
      <c r="M77" s="386">
        <v>0.622</v>
      </c>
      <c r="N77" s="385">
        <v>0.7</v>
      </c>
      <c r="O77" s="386"/>
      <c r="P77" s="379"/>
      <c r="Q77" s="387">
        <v>266</v>
      </c>
      <c r="R77" s="388">
        <v>48.009132789603598</v>
      </c>
      <c r="S77" s="389">
        <v>36</v>
      </c>
      <c r="T77" s="390">
        <v>1.33358702193343</v>
      </c>
      <c r="U77" s="391">
        <v>26.645541123200001</v>
      </c>
      <c r="V77" s="392">
        <v>0.01</v>
      </c>
      <c r="W77" s="392">
        <v>0.01</v>
      </c>
      <c r="X77" s="393">
        <v>0</v>
      </c>
      <c r="Y77" s="393">
        <v>0</v>
      </c>
      <c r="Z77" s="379"/>
      <c r="AA77" s="394">
        <v>611</v>
      </c>
      <c r="AB77" s="378">
        <v>110.27661704679601</v>
      </c>
      <c r="AC77" s="389">
        <v>200</v>
      </c>
      <c r="AD77" s="384">
        <v>0.55138308523398005</v>
      </c>
      <c r="AE77" s="395">
        <v>-718.74699376000001</v>
      </c>
      <c r="AF77" s="380"/>
      <c r="AG77" s="380"/>
      <c r="AH77" s="396">
        <v>498</v>
      </c>
      <c r="AI77" s="393">
        <v>719</v>
      </c>
      <c r="AJ77" s="379"/>
      <c r="AK77" s="388">
        <v>3575.8501700000002</v>
      </c>
      <c r="AL77" s="388">
        <v>645.38896859870897</v>
      </c>
      <c r="AM77" s="397">
        <v>810.1</v>
      </c>
      <c r="AN77" s="386">
        <v>0.79667814911579904</v>
      </c>
      <c r="AO77" s="388">
        <v>-1810.29002822488</v>
      </c>
      <c r="AP77" s="392"/>
      <c r="AQ77" s="392"/>
      <c r="AR77" s="393">
        <v>913</v>
      </c>
      <c r="AS77" s="393">
        <v>1811</v>
      </c>
      <c r="AT77" s="381"/>
      <c r="AU77" s="388">
        <v>2961.20595</v>
      </c>
      <c r="AV77" s="378">
        <v>534.45462282298604</v>
      </c>
      <c r="AW77" s="399">
        <v>573</v>
      </c>
      <c r="AX77" s="386">
        <v>0.93273058084290705</v>
      </c>
      <c r="AY77" s="388">
        <v>-848.51918712240104</v>
      </c>
      <c r="AZ77" s="380"/>
      <c r="BA77" s="380"/>
      <c r="BB77" s="393">
        <v>214</v>
      </c>
      <c r="BC77" s="393">
        <v>849</v>
      </c>
      <c r="BD77" s="379"/>
      <c r="BE77" s="388">
        <v>233.7</v>
      </c>
      <c r="BF77" s="378">
        <v>42.1794523794374</v>
      </c>
      <c r="BG77" s="400">
        <v>65</v>
      </c>
      <c r="BH77" s="384">
        <v>0.64891465199134502</v>
      </c>
      <c r="BI77" s="395">
        <v>-306.50971621500003</v>
      </c>
      <c r="BJ77" s="380"/>
      <c r="BK77" s="380"/>
      <c r="BL77" s="393">
        <v>91</v>
      </c>
      <c r="BM77" s="393">
        <v>307</v>
      </c>
      <c r="BN77" s="379"/>
      <c r="BO77" s="387">
        <v>539</v>
      </c>
      <c r="BP77" s="388">
        <v>97.281663810512498</v>
      </c>
      <c r="BQ77" s="400">
        <v>78</v>
      </c>
      <c r="BR77" s="390">
        <v>1.2472008180834899</v>
      </c>
      <c r="BS77" s="391">
        <v>20.398672433600002</v>
      </c>
      <c r="BT77" s="380">
        <v>7.4999999999999997E-3</v>
      </c>
      <c r="BU77" s="392">
        <v>7.4999999999999997E-3</v>
      </c>
      <c r="BV77" s="387">
        <v>0</v>
      </c>
      <c r="BW77" s="387">
        <v>0</v>
      </c>
      <c r="BX77" s="381"/>
      <c r="BY77" s="386">
        <v>0.98975894123207797</v>
      </c>
      <c r="BZ77" s="386">
        <v>1</v>
      </c>
      <c r="CA77" s="403">
        <v>0.99590357649283101</v>
      </c>
      <c r="CB77" s="385">
        <v>0.9</v>
      </c>
      <c r="CC77" s="392">
        <v>2.5000000000000001E-3</v>
      </c>
      <c r="CD77" s="199">
        <f t="shared" si="1"/>
        <v>4488.4501651873998</v>
      </c>
      <c r="CE77" s="113"/>
    </row>
    <row r="78" spans="1:83" s="85" customFormat="1" ht="21.4" customHeight="1" x14ac:dyDescent="0.2">
      <c r="A78" s="377" t="s">
        <v>381</v>
      </c>
      <c r="B78" s="377" t="s">
        <v>116</v>
      </c>
      <c r="C78" s="377" t="s">
        <v>124</v>
      </c>
      <c r="D78" s="378">
        <v>5.8590003444444401</v>
      </c>
      <c r="E78" s="379"/>
      <c r="F78" s="380">
        <v>1.4999999999999999E-2</v>
      </c>
      <c r="G78" s="380">
        <v>1.4999999999999999E-2</v>
      </c>
      <c r="H78" s="381"/>
      <c r="I78" s="382">
        <v>3</v>
      </c>
      <c r="J78" s="382">
        <v>3</v>
      </c>
      <c r="K78" s="379"/>
      <c r="L78" s="383">
        <v>0.58966292134831499</v>
      </c>
      <c r="M78" s="386">
        <v>0.627</v>
      </c>
      <c r="N78" s="385">
        <v>0.7</v>
      </c>
      <c r="O78" s="386"/>
      <c r="P78" s="379"/>
      <c r="Q78" s="387">
        <v>233</v>
      </c>
      <c r="R78" s="388">
        <v>39.767876139644301</v>
      </c>
      <c r="S78" s="389">
        <v>36</v>
      </c>
      <c r="T78" s="401">
        <v>1.1046632261012299</v>
      </c>
      <c r="U78" s="402">
        <v>-20.108814879999802</v>
      </c>
      <c r="V78" s="392">
        <v>5.0000000000000001E-3</v>
      </c>
      <c r="W78" s="392">
        <v>5.0000000000000001E-3</v>
      </c>
      <c r="X78" s="393">
        <v>0</v>
      </c>
      <c r="Y78" s="393">
        <v>21</v>
      </c>
      <c r="Z78" s="379"/>
      <c r="AA78" s="394">
        <v>709</v>
      </c>
      <c r="AB78" s="378">
        <v>121.010404218918</v>
      </c>
      <c r="AC78" s="389">
        <v>200</v>
      </c>
      <c r="AD78" s="384">
        <v>0.60505202109459</v>
      </c>
      <c r="AE78" s="395">
        <v>-697.16008266666597</v>
      </c>
      <c r="AF78" s="380"/>
      <c r="AG78" s="380"/>
      <c r="AH78" s="396">
        <v>463</v>
      </c>
      <c r="AI78" s="393">
        <v>698</v>
      </c>
      <c r="AJ78" s="379"/>
      <c r="AK78" s="388">
        <v>4319.3122100000001</v>
      </c>
      <c r="AL78" s="388">
        <v>737.20975526065797</v>
      </c>
      <c r="AM78" s="397">
        <v>748.1</v>
      </c>
      <c r="AN78" s="386">
        <v>0.98544279542929802</v>
      </c>
      <c r="AO78" s="388">
        <v>-940.42957921466302</v>
      </c>
      <c r="AP78" s="392"/>
      <c r="AQ78" s="392"/>
      <c r="AR78" s="393">
        <v>64</v>
      </c>
      <c r="AS78" s="393">
        <v>941</v>
      </c>
      <c r="AT78" s="381"/>
      <c r="AU78" s="388">
        <v>3309.90587</v>
      </c>
      <c r="AV78" s="378">
        <v>564.92672391434201</v>
      </c>
      <c r="AW78" s="399">
        <v>573</v>
      </c>
      <c r="AX78" s="386">
        <v>0.98591051293951404</v>
      </c>
      <c r="AY78" s="388">
        <v>-718.74276683999699</v>
      </c>
      <c r="AZ78" s="380"/>
      <c r="BA78" s="380"/>
      <c r="BB78" s="393">
        <v>48</v>
      </c>
      <c r="BC78" s="393">
        <v>719</v>
      </c>
      <c r="BD78" s="379"/>
      <c r="BE78" s="388">
        <v>303.8</v>
      </c>
      <c r="BF78" s="378">
        <v>51.8518488035362</v>
      </c>
      <c r="BG78" s="400">
        <v>65</v>
      </c>
      <c r="BH78" s="386">
        <v>0.79772075082363403</v>
      </c>
      <c r="BI78" s="394">
        <v>-267.45253358333298</v>
      </c>
      <c r="BJ78" s="380"/>
      <c r="BK78" s="380"/>
      <c r="BL78" s="393">
        <v>39</v>
      </c>
      <c r="BM78" s="393">
        <v>268</v>
      </c>
      <c r="BN78" s="379"/>
      <c r="BO78" s="387">
        <v>638</v>
      </c>
      <c r="BP78" s="388">
        <v>108.89229603902599</v>
      </c>
      <c r="BQ78" s="400">
        <v>78</v>
      </c>
      <c r="BR78" s="390">
        <v>1.39605507742341</v>
      </c>
      <c r="BS78" s="391">
        <v>89.597567760000402</v>
      </c>
      <c r="BT78" s="380">
        <v>7.4999999999999997E-3</v>
      </c>
      <c r="BU78" s="392">
        <v>7.4999999999999997E-3</v>
      </c>
      <c r="BV78" s="387">
        <v>0</v>
      </c>
      <c r="BW78" s="387">
        <v>0</v>
      </c>
      <c r="BX78" s="381"/>
      <c r="BY78" s="386">
        <v>0.99388725379216702</v>
      </c>
      <c r="BZ78" s="386">
        <v>1</v>
      </c>
      <c r="CA78" s="403">
        <v>0.99755490151686699</v>
      </c>
      <c r="CB78" s="385">
        <v>0.9</v>
      </c>
      <c r="CC78" s="392">
        <v>2.5000000000000001E-3</v>
      </c>
      <c r="CD78" s="199">
        <f t="shared" si="1"/>
        <v>4383.1181576788858</v>
      </c>
      <c r="CE78" s="113"/>
    </row>
    <row r="79" spans="1:83" s="85" customFormat="1" ht="21.4" customHeight="1" x14ac:dyDescent="0.2">
      <c r="A79" s="377" t="s">
        <v>381</v>
      </c>
      <c r="B79" s="377" t="s">
        <v>116</v>
      </c>
      <c r="C79" s="377" t="s">
        <v>125</v>
      </c>
      <c r="D79" s="378">
        <v>5.55393447588889</v>
      </c>
      <c r="E79" s="379"/>
      <c r="F79" s="380">
        <v>1.0500000000000001E-2</v>
      </c>
      <c r="G79" s="380">
        <v>1.0500000000000001E-2</v>
      </c>
      <c r="H79" s="381"/>
      <c r="I79" s="382">
        <v>3</v>
      </c>
      <c r="J79" s="382">
        <v>3</v>
      </c>
      <c r="K79" s="379"/>
      <c r="L79" s="383">
        <v>0.48000573394495399</v>
      </c>
      <c r="M79" s="386">
        <v>0.6</v>
      </c>
      <c r="N79" s="385">
        <v>0.7</v>
      </c>
      <c r="O79" s="386"/>
      <c r="P79" s="379"/>
      <c r="Q79" s="387">
        <v>186</v>
      </c>
      <c r="R79" s="388">
        <v>33.489772125954197</v>
      </c>
      <c r="S79" s="389">
        <v>36</v>
      </c>
      <c r="T79" s="386">
        <v>0.93027144794317296</v>
      </c>
      <c r="U79" s="394">
        <v>-53.929969358400001</v>
      </c>
      <c r="V79" s="392"/>
      <c r="W79" s="392"/>
      <c r="X79" s="393">
        <v>14</v>
      </c>
      <c r="Y79" s="393">
        <v>54</v>
      </c>
      <c r="Z79" s="379"/>
      <c r="AA79" s="394">
        <v>686</v>
      </c>
      <c r="AB79" s="378">
        <v>123.516041281745</v>
      </c>
      <c r="AC79" s="389">
        <v>200</v>
      </c>
      <c r="AD79" s="384">
        <v>0.61758020640872502</v>
      </c>
      <c r="AE79" s="395">
        <v>-646.94427421333398</v>
      </c>
      <c r="AF79" s="380"/>
      <c r="AG79" s="380"/>
      <c r="AH79" s="396">
        <v>425</v>
      </c>
      <c r="AI79" s="393">
        <v>647</v>
      </c>
      <c r="AJ79" s="379"/>
      <c r="AK79" s="388">
        <v>4796.88508</v>
      </c>
      <c r="AL79" s="388">
        <v>863.69133464295601</v>
      </c>
      <c r="AM79" s="397">
        <v>828</v>
      </c>
      <c r="AN79" s="401">
        <v>1.0431054766219301</v>
      </c>
      <c r="AO79" s="405">
        <v>-721.504215243202</v>
      </c>
      <c r="AP79" s="392">
        <v>2E-3</v>
      </c>
      <c r="AQ79" s="392">
        <v>2E-3</v>
      </c>
      <c r="AR79" s="393">
        <v>0</v>
      </c>
      <c r="AS79" s="393">
        <v>722</v>
      </c>
      <c r="AT79" s="381"/>
      <c r="AU79" s="388">
        <v>2229.31936</v>
      </c>
      <c r="AV79" s="378">
        <v>401.39460947515101</v>
      </c>
      <c r="AW79" s="399">
        <v>573</v>
      </c>
      <c r="AX79" s="384">
        <v>0.70051415266169503</v>
      </c>
      <c r="AY79" s="406">
        <v>-1589.5659856212001</v>
      </c>
      <c r="AZ79" s="380"/>
      <c r="BA79" s="380"/>
      <c r="BB79" s="393">
        <v>954</v>
      </c>
      <c r="BC79" s="393">
        <v>1590</v>
      </c>
      <c r="BD79" s="379"/>
      <c r="BE79" s="388">
        <v>273.5</v>
      </c>
      <c r="BF79" s="378">
        <v>49.2443692282177</v>
      </c>
      <c r="BG79" s="400">
        <v>65</v>
      </c>
      <c r="BH79" s="384">
        <v>0.75760568043411802</v>
      </c>
      <c r="BI79" s="395">
        <v>-268.00861139916702</v>
      </c>
      <c r="BJ79" s="380"/>
      <c r="BK79" s="380"/>
      <c r="BL79" s="393">
        <v>52</v>
      </c>
      <c r="BM79" s="393">
        <v>269</v>
      </c>
      <c r="BN79" s="379"/>
      <c r="BO79" s="387">
        <v>501</v>
      </c>
      <c r="BP79" s="388">
        <v>90.206321694102499</v>
      </c>
      <c r="BQ79" s="400">
        <v>78</v>
      </c>
      <c r="BR79" s="401">
        <v>1.15649130377055</v>
      </c>
      <c r="BS79" s="402">
        <v>-18.848266943200102</v>
      </c>
      <c r="BT79" s="380">
        <v>6.0000000000000001E-3</v>
      </c>
      <c r="BU79" s="392">
        <v>6.0000000000000001E-3</v>
      </c>
      <c r="BV79" s="387">
        <v>0</v>
      </c>
      <c r="BW79" s="387">
        <v>19</v>
      </c>
      <c r="BX79" s="381"/>
      <c r="BY79" s="386">
        <v>0.989985693848355</v>
      </c>
      <c r="BZ79" s="386">
        <v>1</v>
      </c>
      <c r="CA79" s="403">
        <v>0.995994277539342</v>
      </c>
      <c r="CB79" s="385">
        <v>0.9</v>
      </c>
      <c r="CC79" s="392">
        <v>2.5000000000000001E-3</v>
      </c>
      <c r="CD79" s="199">
        <f t="shared" si="1"/>
        <v>4598.6577460360013</v>
      </c>
      <c r="CE79" s="113"/>
    </row>
    <row r="80" spans="1:83" s="85" customFormat="1" ht="21.4" customHeight="1" x14ac:dyDescent="0.2">
      <c r="A80" s="377" t="s">
        <v>381</v>
      </c>
      <c r="B80" s="377" t="s">
        <v>116</v>
      </c>
      <c r="C80" s="377" t="s">
        <v>126</v>
      </c>
      <c r="D80" s="378">
        <v>4.87851531188889</v>
      </c>
      <c r="E80" s="379"/>
      <c r="F80" s="380">
        <v>4.2999999999999997E-2</v>
      </c>
      <c r="G80" s="380">
        <v>4.2999999999999997E-2</v>
      </c>
      <c r="H80" s="381"/>
      <c r="I80" s="382">
        <v>6</v>
      </c>
      <c r="J80" s="382">
        <v>6</v>
      </c>
      <c r="K80" s="379"/>
      <c r="L80" s="383">
        <v>0.61</v>
      </c>
      <c r="M80" s="401">
        <v>0.70099999999999996</v>
      </c>
      <c r="N80" s="385">
        <v>0.7</v>
      </c>
      <c r="O80" s="386">
        <v>1E-3</v>
      </c>
      <c r="P80" s="379"/>
      <c r="Q80" s="387">
        <v>223</v>
      </c>
      <c r="R80" s="388">
        <v>45.710628284091101</v>
      </c>
      <c r="S80" s="389">
        <v>36</v>
      </c>
      <c r="T80" s="390">
        <v>1.26973967455809</v>
      </c>
      <c r="U80" s="391">
        <v>12.2481385264</v>
      </c>
      <c r="V80" s="392">
        <v>0.01</v>
      </c>
      <c r="W80" s="392">
        <v>0.01</v>
      </c>
      <c r="X80" s="393">
        <v>0</v>
      </c>
      <c r="Y80" s="393">
        <v>0</v>
      </c>
      <c r="Z80" s="379"/>
      <c r="AA80" s="394">
        <v>701</v>
      </c>
      <c r="AB80" s="378">
        <v>143.69125752084301</v>
      </c>
      <c r="AC80" s="389">
        <v>200</v>
      </c>
      <c r="AD80" s="384">
        <v>0.71845628760421498</v>
      </c>
      <c r="AE80" s="395">
        <v>-469.84367485333399</v>
      </c>
      <c r="AF80" s="380"/>
      <c r="AG80" s="380"/>
      <c r="AH80" s="396">
        <v>275</v>
      </c>
      <c r="AI80" s="393">
        <v>470</v>
      </c>
      <c r="AJ80" s="379"/>
      <c r="AK80" s="388">
        <v>4895.5168199999998</v>
      </c>
      <c r="AL80" s="388">
        <v>1003.48497586339</v>
      </c>
      <c r="AM80" s="397">
        <v>826.9</v>
      </c>
      <c r="AN80" s="390">
        <v>1.2135505815254399</v>
      </c>
      <c r="AO80" s="398">
        <v>54.663646318893399</v>
      </c>
      <c r="AP80" s="392">
        <v>0.01</v>
      </c>
      <c r="AQ80" s="392">
        <v>0.01</v>
      </c>
      <c r="AR80" s="393">
        <v>0</v>
      </c>
      <c r="AS80" s="393">
        <v>0</v>
      </c>
      <c r="AT80" s="381"/>
      <c r="AU80" s="388">
        <v>3252.6413899999998</v>
      </c>
      <c r="AV80" s="378">
        <v>666.72771981946005</v>
      </c>
      <c r="AW80" s="399">
        <v>573</v>
      </c>
      <c r="AX80" s="401">
        <v>1.16357368205839</v>
      </c>
      <c r="AY80" s="405">
        <v>-101.825738454801</v>
      </c>
      <c r="AZ80" s="380">
        <v>1.2E-2</v>
      </c>
      <c r="BA80" s="380">
        <v>1.2E-2</v>
      </c>
      <c r="BB80" s="393">
        <v>0</v>
      </c>
      <c r="BC80" s="393">
        <v>102</v>
      </c>
      <c r="BD80" s="379"/>
      <c r="BE80" s="388">
        <v>251.3</v>
      </c>
      <c r="BF80" s="378">
        <v>51.511573487857</v>
      </c>
      <c r="BG80" s="400">
        <v>65</v>
      </c>
      <c r="BH80" s="384">
        <v>0.79248574596703003</v>
      </c>
      <c r="BI80" s="395">
        <v>-224.355242909167</v>
      </c>
      <c r="BJ80" s="380"/>
      <c r="BK80" s="380"/>
      <c r="BL80" s="393">
        <v>35</v>
      </c>
      <c r="BM80" s="393">
        <v>225</v>
      </c>
      <c r="BN80" s="379"/>
      <c r="BO80" s="387">
        <v>652</v>
      </c>
      <c r="BP80" s="388">
        <v>133.64721812209601</v>
      </c>
      <c r="BQ80" s="400">
        <v>78</v>
      </c>
      <c r="BR80" s="390">
        <v>1.7134258733602099</v>
      </c>
      <c r="BS80" s="391">
        <v>195.37096680720001</v>
      </c>
      <c r="BT80" s="380">
        <v>7.4999999999999997E-3</v>
      </c>
      <c r="BU80" s="392">
        <v>7.4999999999999997E-3</v>
      </c>
      <c r="BV80" s="387">
        <v>0</v>
      </c>
      <c r="BW80" s="387">
        <v>0</v>
      </c>
      <c r="BX80" s="381"/>
      <c r="BY80" s="386">
        <v>0.98768130339757598</v>
      </c>
      <c r="BZ80" s="386">
        <v>1</v>
      </c>
      <c r="CA80" s="403">
        <v>0.99507252135903002</v>
      </c>
      <c r="CB80" s="385">
        <v>0.9</v>
      </c>
      <c r="CC80" s="392">
        <v>2.5000000000000001E-3</v>
      </c>
      <c r="CD80" s="199">
        <f t="shared" si="1"/>
        <v>4034.0443114009231</v>
      </c>
      <c r="CE80" s="113"/>
    </row>
    <row r="81" spans="1:83" s="85" customFormat="1" ht="21.4" customHeight="1" x14ac:dyDescent="0.2">
      <c r="A81" s="377" t="s">
        <v>381</v>
      </c>
      <c r="B81" s="377" t="s">
        <v>116</v>
      </c>
      <c r="C81" s="377" t="s">
        <v>128</v>
      </c>
      <c r="D81" s="378">
        <v>3.5880949928888901</v>
      </c>
      <c r="E81" s="379"/>
      <c r="F81" s="380">
        <v>3.6249999999999998E-2</v>
      </c>
      <c r="G81" s="380">
        <v>3.6249999999999998E-2</v>
      </c>
      <c r="H81" s="381"/>
      <c r="I81" s="382">
        <v>5</v>
      </c>
      <c r="J81" s="382">
        <v>5</v>
      </c>
      <c r="K81" s="379"/>
      <c r="L81" s="407">
        <v>0.67</v>
      </c>
      <c r="M81" s="384">
        <v>0.505</v>
      </c>
      <c r="N81" s="385">
        <v>0.7</v>
      </c>
      <c r="O81" s="386"/>
      <c r="P81" s="379"/>
      <c r="Q81" s="387">
        <v>148</v>
      </c>
      <c r="R81" s="388">
        <v>41.2475144312833</v>
      </c>
      <c r="S81" s="389">
        <v>36</v>
      </c>
      <c r="T81" s="401">
        <v>1.1457642897578699</v>
      </c>
      <c r="U81" s="402">
        <v>-7.00570369280004</v>
      </c>
      <c r="V81" s="392">
        <v>7.4999999999999997E-3</v>
      </c>
      <c r="W81" s="392">
        <v>7.4999999999999997E-3</v>
      </c>
      <c r="X81" s="393">
        <v>0</v>
      </c>
      <c r="Y81" s="393">
        <v>8</v>
      </c>
      <c r="Z81" s="379"/>
      <c r="AA81" s="394">
        <v>303</v>
      </c>
      <c r="AB81" s="378">
        <v>84.445924815397703</v>
      </c>
      <c r="AC81" s="389">
        <v>200</v>
      </c>
      <c r="AD81" s="384">
        <v>0.422229624076988</v>
      </c>
      <c r="AE81" s="395">
        <v>-558.14279829333395</v>
      </c>
      <c r="AF81" s="380"/>
      <c r="AG81" s="380"/>
      <c r="AH81" s="396">
        <v>415</v>
      </c>
      <c r="AI81" s="393">
        <v>559</v>
      </c>
      <c r="AJ81" s="379"/>
      <c r="AK81" s="388">
        <v>1882.20568</v>
      </c>
      <c r="AL81" s="388">
        <v>524.56963478678097</v>
      </c>
      <c r="AM81" s="397">
        <v>750.3</v>
      </c>
      <c r="AN81" s="384">
        <v>0.69914652110726405</v>
      </c>
      <c r="AO81" s="406">
        <v>-1348.37152779744</v>
      </c>
      <c r="AP81" s="392"/>
      <c r="AQ81" s="392"/>
      <c r="AR81" s="393">
        <v>810</v>
      </c>
      <c r="AS81" s="393">
        <v>1349</v>
      </c>
      <c r="AT81" s="381"/>
      <c r="AU81" s="388">
        <v>2233.1414399999999</v>
      </c>
      <c r="AV81" s="378">
        <v>622.37522819930302</v>
      </c>
      <c r="AW81" s="399">
        <v>573</v>
      </c>
      <c r="AX81" s="401">
        <v>1.0861696827213001</v>
      </c>
      <c r="AY81" s="405">
        <v>-234.03267711040101</v>
      </c>
      <c r="AZ81" s="380">
        <v>6.7499999999999999E-3</v>
      </c>
      <c r="BA81" s="380">
        <v>6.7499999999999999E-3</v>
      </c>
      <c r="BB81" s="393">
        <v>0</v>
      </c>
      <c r="BC81" s="393">
        <v>235</v>
      </c>
      <c r="BD81" s="379"/>
      <c r="BE81" s="388">
        <v>247.9</v>
      </c>
      <c r="BF81" s="378">
        <v>69.089586672399605</v>
      </c>
      <c r="BG81" s="400">
        <v>65</v>
      </c>
      <c r="BH81" s="401">
        <v>1.0629167180369199</v>
      </c>
      <c r="BI81" s="402">
        <v>-101.93926180666701</v>
      </c>
      <c r="BJ81" s="380">
        <v>1.2E-2</v>
      </c>
      <c r="BK81" s="380">
        <v>1.2E-2</v>
      </c>
      <c r="BL81" s="393">
        <v>0</v>
      </c>
      <c r="BM81" s="393">
        <v>102</v>
      </c>
      <c r="BN81" s="379"/>
      <c r="BO81" s="387">
        <v>347</v>
      </c>
      <c r="BP81" s="388">
        <v>96.708699376049495</v>
      </c>
      <c r="BQ81" s="400">
        <v>78</v>
      </c>
      <c r="BR81" s="390">
        <v>1.2398551202057599</v>
      </c>
      <c r="BS81" s="391">
        <v>11.154308665599901</v>
      </c>
      <c r="BT81" s="380">
        <v>7.4999999999999997E-3</v>
      </c>
      <c r="BU81" s="392">
        <v>7.4999999999999997E-3</v>
      </c>
      <c r="BV81" s="387">
        <v>0</v>
      </c>
      <c r="BW81" s="387">
        <v>0</v>
      </c>
      <c r="BX81" s="381"/>
      <c r="BY81" s="386">
        <v>0.99202693125442898</v>
      </c>
      <c r="BZ81" s="386">
        <v>1</v>
      </c>
      <c r="CA81" s="403">
        <v>0.99681077250177197</v>
      </c>
      <c r="CB81" s="385">
        <v>0.9</v>
      </c>
      <c r="CC81" s="392">
        <v>2.5000000000000001E-3</v>
      </c>
      <c r="CD81" s="199">
        <f t="shared" si="1"/>
        <v>2692.1476731645339</v>
      </c>
      <c r="CE81" s="113"/>
    </row>
    <row r="82" spans="1:83" s="85" customFormat="1" ht="21.4" customHeight="1" x14ac:dyDescent="0.2">
      <c r="A82" s="377" t="s">
        <v>381</v>
      </c>
      <c r="B82" s="377" t="s">
        <v>116</v>
      </c>
      <c r="C82" s="377" t="s">
        <v>129</v>
      </c>
      <c r="D82" s="378">
        <v>5.0163980773333297</v>
      </c>
      <c r="E82" s="379"/>
      <c r="F82" s="380">
        <v>1.4625000000000001E-2</v>
      </c>
      <c r="G82" s="380">
        <v>1.4625000000000001E-2</v>
      </c>
      <c r="H82" s="381"/>
      <c r="I82" s="382">
        <v>3</v>
      </c>
      <c r="J82" s="382">
        <v>3</v>
      </c>
      <c r="K82" s="379"/>
      <c r="L82" s="383">
        <v>0.40725626740947102</v>
      </c>
      <c r="M82" s="384">
        <v>0.36899999999999999</v>
      </c>
      <c r="N82" s="385">
        <v>0.7</v>
      </c>
      <c r="O82" s="386"/>
      <c r="P82" s="379"/>
      <c r="Q82" s="387">
        <v>153</v>
      </c>
      <c r="R82" s="388">
        <v>30.499971820683999</v>
      </c>
      <c r="S82" s="389">
        <v>36</v>
      </c>
      <c r="T82" s="386">
        <v>0.84722143946344397</v>
      </c>
      <c r="U82" s="394">
        <v>-63.708396940799801</v>
      </c>
      <c r="V82" s="392"/>
      <c r="W82" s="392"/>
      <c r="X82" s="393">
        <v>28</v>
      </c>
      <c r="Y82" s="393">
        <v>64</v>
      </c>
      <c r="Z82" s="379"/>
      <c r="AA82" s="394">
        <v>630</v>
      </c>
      <c r="AB82" s="378">
        <v>125.58811926164</v>
      </c>
      <c r="AC82" s="389">
        <v>200</v>
      </c>
      <c r="AD82" s="384">
        <v>0.62794059630819998</v>
      </c>
      <c r="AE82" s="395">
        <v>-573.93553855999903</v>
      </c>
      <c r="AF82" s="380"/>
      <c r="AG82" s="380"/>
      <c r="AH82" s="396">
        <v>374</v>
      </c>
      <c r="AI82" s="393">
        <v>574</v>
      </c>
      <c r="AJ82" s="379"/>
      <c r="AK82" s="388">
        <v>4701.0720499999998</v>
      </c>
      <c r="AL82" s="388">
        <v>937.14094805232105</v>
      </c>
      <c r="AM82" s="397">
        <v>828</v>
      </c>
      <c r="AN82" s="401">
        <v>1.1318127391936199</v>
      </c>
      <c r="AO82" s="405">
        <v>-283.22107963839699</v>
      </c>
      <c r="AP82" s="392">
        <v>6.4999999999999997E-3</v>
      </c>
      <c r="AQ82" s="392">
        <v>6.4999999999999997E-3</v>
      </c>
      <c r="AR82" s="393">
        <v>0</v>
      </c>
      <c r="AS82" s="393">
        <v>284</v>
      </c>
      <c r="AT82" s="381"/>
      <c r="AU82" s="388">
        <v>1942.4704400000001</v>
      </c>
      <c r="AV82" s="378">
        <v>387.22414171576202</v>
      </c>
      <c r="AW82" s="399">
        <v>573</v>
      </c>
      <c r="AX82" s="384">
        <v>0.67578384243588496</v>
      </c>
      <c r="AY82" s="406">
        <v>-1506.8048779743999</v>
      </c>
      <c r="AZ82" s="380"/>
      <c r="BA82" s="380"/>
      <c r="BB82" s="393">
        <v>932</v>
      </c>
      <c r="BC82" s="393">
        <v>1507</v>
      </c>
      <c r="BD82" s="379"/>
      <c r="BE82" s="388">
        <v>183.7</v>
      </c>
      <c r="BF82" s="378">
        <v>36.619900806925799</v>
      </c>
      <c r="BG82" s="400">
        <v>65</v>
      </c>
      <c r="BH82" s="384">
        <v>0.56338308933731995</v>
      </c>
      <c r="BI82" s="395">
        <v>-305.39881253999999</v>
      </c>
      <c r="BJ82" s="380"/>
      <c r="BK82" s="380"/>
      <c r="BL82" s="393">
        <v>110</v>
      </c>
      <c r="BM82" s="393">
        <v>306</v>
      </c>
      <c r="BN82" s="379"/>
      <c r="BO82" s="387">
        <v>449</v>
      </c>
      <c r="BP82" s="388">
        <v>89.506453251549701</v>
      </c>
      <c r="BQ82" s="400">
        <v>78</v>
      </c>
      <c r="BR82" s="401">
        <v>1.14751863143012</v>
      </c>
      <c r="BS82" s="402">
        <v>-20.5348600383996</v>
      </c>
      <c r="BT82" s="380">
        <v>5.6249999999999998E-3</v>
      </c>
      <c r="BU82" s="392">
        <v>5.6249999999999998E-3</v>
      </c>
      <c r="BV82" s="387">
        <v>0</v>
      </c>
      <c r="BW82" s="387">
        <v>21</v>
      </c>
      <c r="BX82" s="381"/>
      <c r="BY82" s="386">
        <v>0.99180327868852403</v>
      </c>
      <c r="BZ82" s="386">
        <v>1</v>
      </c>
      <c r="CA82" s="403">
        <v>0.99672131147540999</v>
      </c>
      <c r="CB82" s="385">
        <v>0.9</v>
      </c>
      <c r="CC82" s="392">
        <v>2.5000000000000001E-3</v>
      </c>
      <c r="CD82" s="199">
        <f t="shared" si="1"/>
        <v>4153.5776080319965</v>
      </c>
      <c r="CE82" s="113"/>
    </row>
    <row r="83" spans="1:83" s="85" customFormat="1" ht="21.4" customHeight="1" x14ac:dyDescent="0.2">
      <c r="A83" s="377" t="s">
        <v>381</v>
      </c>
      <c r="B83" s="377" t="s">
        <v>116</v>
      </c>
      <c r="C83" s="377" t="s">
        <v>130</v>
      </c>
      <c r="D83" s="378">
        <v>4.9251896847777799</v>
      </c>
      <c r="E83" s="379"/>
      <c r="F83" s="380">
        <v>2.1499999999999998E-2</v>
      </c>
      <c r="G83" s="380">
        <v>2.1499999999999998E-2</v>
      </c>
      <c r="H83" s="381"/>
      <c r="I83" s="382">
        <v>4</v>
      </c>
      <c r="J83" s="382">
        <v>4</v>
      </c>
      <c r="K83" s="379"/>
      <c r="L83" s="404">
        <v>0.73373063170441</v>
      </c>
      <c r="M83" s="386">
        <v>0.65100000000000002</v>
      </c>
      <c r="N83" s="385">
        <v>0.7</v>
      </c>
      <c r="O83" s="386"/>
      <c r="P83" s="379"/>
      <c r="Q83" s="387">
        <v>213</v>
      </c>
      <c r="R83" s="388">
        <v>43.2470653177717</v>
      </c>
      <c r="S83" s="389">
        <v>36</v>
      </c>
      <c r="T83" s="390">
        <v>1.2013073699381001</v>
      </c>
      <c r="U83" s="391">
        <v>0.23180561759997401</v>
      </c>
      <c r="V83" s="392">
        <v>0.01</v>
      </c>
      <c r="W83" s="392">
        <v>0.01</v>
      </c>
      <c r="X83" s="393">
        <v>0</v>
      </c>
      <c r="Y83" s="393">
        <v>0</v>
      </c>
      <c r="Z83" s="379"/>
      <c r="AA83" s="394">
        <v>884</v>
      </c>
      <c r="AB83" s="378">
        <v>179.48547296202</v>
      </c>
      <c r="AC83" s="389">
        <v>200</v>
      </c>
      <c r="AD83" s="386">
        <v>0.89742736481009999</v>
      </c>
      <c r="AE83" s="394">
        <v>-298.04552434666698</v>
      </c>
      <c r="AF83" s="380"/>
      <c r="AG83" s="380"/>
      <c r="AH83" s="396">
        <v>102</v>
      </c>
      <c r="AI83" s="393">
        <v>299</v>
      </c>
      <c r="AJ83" s="379"/>
      <c r="AK83" s="388">
        <v>3932.02729</v>
      </c>
      <c r="AL83" s="388">
        <v>798.35042742671806</v>
      </c>
      <c r="AM83" s="397">
        <v>828</v>
      </c>
      <c r="AN83" s="386">
        <v>0.96419133747188102</v>
      </c>
      <c r="AO83" s="388">
        <v>-961.64118079520097</v>
      </c>
      <c r="AP83" s="392"/>
      <c r="AQ83" s="392"/>
      <c r="AR83" s="393">
        <v>147</v>
      </c>
      <c r="AS83" s="393">
        <v>962</v>
      </c>
      <c r="AT83" s="381"/>
      <c r="AU83" s="388">
        <v>2318.54675</v>
      </c>
      <c r="AV83" s="378">
        <v>470.75278281482298</v>
      </c>
      <c r="AW83" s="399">
        <v>573</v>
      </c>
      <c r="AX83" s="386">
        <v>0.82155808519166296</v>
      </c>
      <c r="AY83" s="388">
        <v>-1068.0136772532001</v>
      </c>
      <c r="AZ83" s="380"/>
      <c r="BA83" s="380"/>
      <c r="BB83" s="393">
        <v>504</v>
      </c>
      <c r="BC83" s="393">
        <v>1069</v>
      </c>
      <c r="BD83" s="379"/>
      <c r="BE83" s="388">
        <v>296.10000000000002</v>
      </c>
      <c r="BF83" s="378">
        <v>60.119511927662899</v>
      </c>
      <c r="BG83" s="400">
        <v>65</v>
      </c>
      <c r="BH83" s="401">
        <v>0.924915568117891</v>
      </c>
      <c r="BI83" s="402">
        <v>-184.105994265833</v>
      </c>
      <c r="BJ83" s="380">
        <v>1.5E-3</v>
      </c>
      <c r="BK83" s="380">
        <v>1.5E-3</v>
      </c>
      <c r="BL83" s="393">
        <v>0</v>
      </c>
      <c r="BM83" s="393">
        <v>185</v>
      </c>
      <c r="BN83" s="379"/>
      <c r="BO83" s="387">
        <v>535</v>
      </c>
      <c r="BP83" s="388">
        <v>108.62525795778301</v>
      </c>
      <c r="BQ83" s="400">
        <v>78</v>
      </c>
      <c r="BR83" s="390">
        <v>1.3926315122792701</v>
      </c>
      <c r="BS83" s="391">
        <v>74.002245504799902</v>
      </c>
      <c r="BT83" s="380">
        <v>7.4999999999999997E-3</v>
      </c>
      <c r="BU83" s="392">
        <v>7.4999999999999997E-3</v>
      </c>
      <c r="BV83" s="387">
        <v>0</v>
      </c>
      <c r="BW83" s="387">
        <v>0</v>
      </c>
      <c r="BX83" s="381"/>
      <c r="BY83" s="386">
        <v>0.99034446764091799</v>
      </c>
      <c r="BZ83" s="386">
        <v>1</v>
      </c>
      <c r="CA83" s="403">
        <v>0.99613778705636702</v>
      </c>
      <c r="CB83" s="385">
        <v>0.9</v>
      </c>
      <c r="CC83" s="392">
        <v>2.5000000000000001E-3</v>
      </c>
      <c r="CD83" s="199">
        <f t="shared" si="1"/>
        <v>4078.0570589960016</v>
      </c>
      <c r="CE83" s="113"/>
    </row>
    <row r="84" spans="1:83" s="85" customFormat="1" ht="21.4" customHeight="1" x14ac:dyDescent="0.2">
      <c r="A84" s="377" t="s">
        <v>381</v>
      </c>
      <c r="B84" s="377" t="s">
        <v>116</v>
      </c>
      <c r="C84" s="377" t="s">
        <v>131</v>
      </c>
      <c r="D84" s="378">
        <v>3.6932241753333299</v>
      </c>
      <c r="E84" s="379"/>
      <c r="F84" s="380">
        <v>4.5879999999999997E-2</v>
      </c>
      <c r="G84" s="380">
        <v>4.5879999999999997E-2</v>
      </c>
      <c r="H84" s="381"/>
      <c r="I84" s="382">
        <v>5</v>
      </c>
      <c r="J84" s="382">
        <v>5</v>
      </c>
      <c r="K84" s="379"/>
      <c r="L84" s="404">
        <v>0.71007194244604299</v>
      </c>
      <c r="M84" s="386">
        <v>0.68200000000000005</v>
      </c>
      <c r="N84" s="385">
        <v>0.7</v>
      </c>
      <c r="O84" s="386"/>
      <c r="P84" s="379"/>
      <c r="Q84" s="387">
        <v>144</v>
      </c>
      <c r="R84" s="388">
        <v>38.990322050245801</v>
      </c>
      <c r="S84" s="389">
        <v>36</v>
      </c>
      <c r="T84" s="401">
        <v>1.0830645013957201</v>
      </c>
      <c r="U84" s="402">
        <v>-15.547284374399799</v>
      </c>
      <c r="V84" s="392">
        <v>4.0000000000000001E-3</v>
      </c>
      <c r="W84" s="392">
        <v>4.0000000000000001E-3</v>
      </c>
      <c r="X84" s="393">
        <v>0</v>
      </c>
      <c r="Y84" s="393">
        <v>16</v>
      </c>
      <c r="Z84" s="379"/>
      <c r="AA84" s="394">
        <v>303</v>
      </c>
      <c r="AB84" s="378">
        <v>82.042135980725504</v>
      </c>
      <c r="AC84" s="389">
        <v>200</v>
      </c>
      <c r="AD84" s="384">
        <v>0.41021067990362697</v>
      </c>
      <c r="AE84" s="395">
        <v>-583.373802079999</v>
      </c>
      <c r="AF84" s="380"/>
      <c r="AG84" s="380"/>
      <c r="AH84" s="396">
        <v>436</v>
      </c>
      <c r="AI84" s="393">
        <v>584</v>
      </c>
      <c r="AJ84" s="379"/>
      <c r="AK84" s="388">
        <v>1947.2804699999999</v>
      </c>
      <c r="AL84" s="388">
        <v>527.25758782954097</v>
      </c>
      <c r="AM84" s="397">
        <v>795.7</v>
      </c>
      <c r="AN84" s="384">
        <v>0.66263364060517904</v>
      </c>
      <c r="AO84" s="406">
        <v>-1579.15770157528</v>
      </c>
      <c r="AP84" s="392"/>
      <c r="AQ84" s="392"/>
      <c r="AR84" s="393">
        <v>992</v>
      </c>
      <c r="AS84" s="393">
        <v>1580</v>
      </c>
      <c r="AT84" s="381"/>
      <c r="AU84" s="388">
        <v>2527.3090900000002</v>
      </c>
      <c r="AV84" s="378">
        <v>684.30968985842799</v>
      </c>
      <c r="AW84" s="399">
        <v>573</v>
      </c>
      <c r="AX84" s="401">
        <v>1.19425774844403</v>
      </c>
      <c r="AY84" s="405">
        <v>-12.1518529591981</v>
      </c>
      <c r="AZ84" s="380">
        <v>1.4250000000000001E-2</v>
      </c>
      <c r="BA84" s="380">
        <v>1.4250000000000001E-2</v>
      </c>
      <c r="BB84" s="393">
        <v>0</v>
      </c>
      <c r="BC84" s="393">
        <v>13</v>
      </c>
      <c r="BD84" s="379"/>
      <c r="BE84" s="388">
        <v>279.8</v>
      </c>
      <c r="BF84" s="378">
        <v>75.760361872630298</v>
      </c>
      <c r="BG84" s="400">
        <v>65</v>
      </c>
      <c r="BH84" s="401">
        <v>1.1655440288097001</v>
      </c>
      <c r="BI84" s="402">
        <v>-80.289357094999701</v>
      </c>
      <c r="BJ84" s="380">
        <v>1.763E-2</v>
      </c>
      <c r="BK84" s="380">
        <v>1.763E-2</v>
      </c>
      <c r="BL84" s="393">
        <v>0</v>
      </c>
      <c r="BM84" s="393">
        <v>81</v>
      </c>
      <c r="BN84" s="379"/>
      <c r="BO84" s="387">
        <v>513</v>
      </c>
      <c r="BP84" s="388">
        <v>138.90302230400101</v>
      </c>
      <c r="BQ84" s="400">
        <v>78</v>
      </c>
      <c r="BR84" s="390">
        <v>1.7808079782564199</v>
      </c>
      <c r="BS84" s="391">
        <v>167.3142171888</v>
      </c>
      <c r="BT84" s="380">
        <v>7.4999999999999997E-3</v>
      </c>
      <c r="BU84" s="392">
        <v>7.4999999999999997E-3</v>
      </c>
      <c r="BV84" s="387">
        <v>0</v>
      </c>
      <c r="BW84" s="387">
        <v>0</v>
      </c>
      <c r="BX84" s="381"/>
      <c r="BY84" s="386">
        <v>0.98424753867791803</v>
      </c>
      <c r="BZ84" s="386">
        <v>1</v>
      </c>
      <c r="CA84" s="403">
        <v>0.99369901547116701</v>
      </c>
      <c r="CB84" s="385">
        <v>0.9</v>
      </c>
      <c r="CC84" s="392">
        <v>2.5000000000000001E-3</v>
      </c>
      <c r="CD84" s="199">
        <f t="shared" si="1"/>
        <v>2938.6984763127307</v>
      </c>
      <c r="CE84" s="113"/>
    </row>
    <row r="85" spans="1:83" s="85" customFormat="1" ht="21.4" customHeight="1" x14ac:dyDescent="0.2">
      <c r="A85" s="377" t="s">
        <v>381</v>
      </c>
      <c r="B85" s="377" t="s">
        <v>134</v>
      </c>
      <c r="C85" s="377" t="s">
        <v>135</v>
      </c>
      <c r="D85" s="378">
        <v>7.7764141098888899</v>
      </c>
      <c r="E85" s="379"/>
      <c r="F85" s="380">
        <v>1.5625E-2</v>
      </c>
      <c r="G85" s="380">
        <v>1.5625E-2</v>
      </c>
      <c r="H85" s="381"/>
      <c r="I85" s="382">
        <v>3</v>
      </c>
      <c r="J85" s="382">
        <v>3</v>
      </c>
      <c r="K85" s="379"/>
      <c r="L85" s="383">
        <v>0.31207003089598301</v>
      </c>
      <c r="M85" s="384">
        <v>0.36099999999999999</v>
      </c>
      <c r="N85" s="385">
        <v>0.7</v>
      </c>
      <c r="O85" s="386"/>
      <c r="P85" s="379"/>
      <c r="Q85" s="387">
        <v>199</v>
      </c>
      <c r="R85" s="388">
        <v>25.5902009831165</v>
      </c>
      <c r="S85" s="389">
        <v>36</v>
      </c>
      <c r="T85" s="384">
        <v>0.71083891619768202</v>
      </c>
      <c r="U85" s="395">
        <v>-136.94108954719999</v>
      </c>
      <c r="V85" s="392"/>
      <c r="W85" s="392"/>
      <c r="X85" s="393">
        <v>81</v>
      </c>
      <c r="Y85" s="393">
        <v>137</v>
      </c>
      <c r="Z85" s="379"/>
      <c r="AA85" s="394">
        <v>621</v>
      </c>
      <c r="AB85" s="378">
        <v>79.856858344298402</v>
      </c>
      <c r="AC85" s="389">
        <v>200</v>
      </c>
      <c r="AD85" s="384">
        <v>0.39928429172149199</v>
      </c>
      <c r="AE85" s="395">
        <v>-1245.3393863733299</v>
      </c>
      <c r="AF85" s="380"/>
      <c r="AG85" s="380"/>
      <c r="AH85" s="396">
        <v>935</v>
      </c>
      <c r="AI85" s="393">
        <v>1246</v>
      </c>
      <c r="AJ85" s="379"/>
      <c r="AK85" s="388">
        <v>4880.5293000000001</v>
      </c>
      <c r="AL85" s="388">
        <v>627.60666176376401</v>
      </c>
      <c r="AM85" s="397">
        <v>821.3</v>
      </c>
      <c r="AN85" s="384">
        <v>0.76416250062555002</v>
      </c>
      <c r="AO85" s="406">
        <v>-2783.5933901420899</v>
      </c>
      <c r="AP85" s="392"/>
      <c r="AQ85" s="392"/>
      <c r="AR85" s="393">
        <v>1507</v>
      </c>
      <c r="AS85" s="393">
        <v>2784</v>
      </c>
      <c r="AT85" s="381"/>
      <c r="AU85" s="388">
        <v>4804.36625</v>
      </c>
      <c r="AV85" s="378">
        <v>617.81255243217095</v>
      </c>
      <c r="AW85" s="399">
        <v>573</v>
      </c>
      <c r="AX85" s="401">
        <v>1.07820689778738</v>
      </c>
      <c r="AY85" s="405">
        <v>-542.69609195960095</v>
      </c>
      <c r="AZ85" s="380">
        <v>6.0000000000000001E-3</v>
      </c>
      <c r="BA85" s="380">
        <v>6.0000000000000001E-3</v>
      </c>
      <c r="BB85" s="393">
        <v>0</v>
      </c>
      <c r="BC85" s="393">
        <v>543</v>
      </c>
      <c r="BD85" s="379"/>
      <c r="BE85" s="388">
        <v>276.39999999999998</v>
      </c>
      <c r="BF85" s="378">
        <v>35.543374631826197</v>
      </c>
      <c r="BG85" s="400">
        <v>65</v>
      </c>
      <c r="BH85" s="384">
        <v>0.54682114818194105</v>
      </c>
      <c r="BI85" s="395">
        <v>-481.80037571416699</v>
      </c>
      <c r="BJ85" s="380"/>
      <c r="BK85" s="380"/>
      <c r="BL85" s="393">
        <v>179</v>
      </c>
      <c r="BM85" s="393">
        <v>482</v>
      </c>
      <c r="BN85" s="379"/>
      <c r="BO85" s="387">
        <v>721</v>
      </c>
      <c r="BP85" s="388">
        <v>92.716255823251402</v>
      </c>
      <c r="BQ85" s="400">
        <v>78</v>
      </c>
      <c r="BR85" s="401">
        <v>1.1886699464519399</v>
      </c>
      <c r="BS85" s="402">
        <v>-6.8723606856000297</v>
      </c>
      <c r="BT85" s="380">
        <v>7.1250000000000003E-3</v>
      </c>
      <c r="BU85" s="392">
        <v>7.1250000000000003E-3</v>
      </c>
      <c r="BV85" s="387">
        <v>0</v>
      </c>
      <c r="BW85" s="387">
        <v>7</v>
      </c>
      <c r="BX85" s="381"/>
      <c r="BY85" s="386">
        <v>0.98513728159745895</v>
      </c>
      <c r="BZ85" s="386">
        <v>1</v>
      </c>
      <c r="CA85" s="403">
        <v>0.99405491263898305</v>
      </c>
      <c r="CB85" s="385">
        <v>0.9</v>
      </c>
      <c r="CC85" s="392">
        <v>2.5000000000000001E-3</v>
      </c>
      <c r="CD85" s="199">
        <f t="shared" si="1"/>
        <v>6386.7689084517451</v>
      </c>
      <c r="CE85" s="113"/>
    </row>
    <row r="86" spans="1:83" s="85" customFormat="1" ht="21.4" customHeight="1" x14ac:dyDescent="0.2">
      <c r="A86" s="377" t="s">
        <v>381</v>
      </c>
      <c r="B86" s="377" t="s">
        <v>134</v>
      </c>
      <c r="C86" s="377" t="s">
        <v>140</v>
      </c>
      <c r="D86" s="378">
        <v>5.1483945151111099</v>
      </c>
      <c r="E86" s="379"/>
      <c r="F86" s="380">
        <v>0.02</v>
      </c>
      <c r="G86" s="380">
        <v>0.02</v>
      </c>
      <c r="H86" s="381"/>
      <c r="I86" s="382">
        <v>3</v>
      </c>
      <c r="J86" s="382">
        <v>3</v>
      </c>
      <c r="K86" s="379"/>
      <c r="L86" s="383">
        <v>0.24648031945236701</v>
      </c>
      <c r="M86" s="384">
        <v>0.22600000000000001</v>
      </c>
      <c r="N86" s="385">
        <v>0.7</v>
      </c>
      <c r="O86" s="386"/>
      <c r="P86" s="379"/>
      <c r="Q86" s="387">
        <v>245</v>
      </c>
      <c r="R86" s="388">
        <v>47.587650728959801</v>
      </c>
      <c r="S86" s="389">
        <v>36</v>
      </c>
      <c r="T86" s="390">
        <v>1.32187918691555</v>
      </c>
      <c r="U86" s="391">
        <v>22.589356947200098</v>
      </c>
      <c r="V86" s="392">
        <v>0.01</v>
      </c>
      <c r="W86" s="392">
        <v>0.01</v>
      </c>
      <c r="X86" s="393">
        <v>0</v>
      </c>
      <c r="Y86" s="393">
        <v>0</v>
      </c>
      <c r="Z86" s="379"/>
      <c r="AA86" s="394">
        <v>402</v>
      </c>
      <c r="AB86" s="378">
        <v>78.082594257313701</v>
      </c>
      <c r="AC86" s="389">
        <v>200</v>
      </c>
      <c r="AD86" s="384">
        <v>0.39041297128656799</v>
      </c>
      <c r="AE86" s="395">
        <v>-833.61468362666596</v>
      </c>
      <c r="AF86" s="380"/>
      <c r="AG86" s="380"/>
      <c r="AH86" s="396">
        <v>628</v>
      </c>
      <c r="AI86" s="393">
        <v>834</v>
      </c>
      <c r="AJ86" s="379"/>
      <c r="AK86" s="388">
        <v>2348.2115399999998</v>
      </c>
      <c r="AL86" s="388">
        <v>456.10559429890998</v>
      </c>
      <c r="AM86" s="397">
        <v>795.4</v>
      </c>
      <c r="AN86" s="384">
        <v>0.573429210835944</v>
      </c>
      <c r="AO86" s="406">
        <v>-2565.8280567832498</v>
      </c>
      <c r="AP86" s="392"/>
      <c r="AQ86" s="392"/>
      <c r="AR86" s="393">
        <v>1747</v>
      </c>
      <c r="AS86" s="393">
        <v>2566</v>
      </c>
      <c r="AT86" s="381"/>
      <c r="AU86" s="388">
        <v>2411.7496999999998</v>
      </c>
      <c r="AV86" s="378">
        <v>468.44694844601503</v>
      </c>
      <c r="AW86" s="399">
        <v>573</v>
      </c>
      <c r="AX86" s="386">
        <v>0.817533941441561</v>
      </c>
      <c r="AY86" s="388">
        <v>-1128.2863685903999</v>
      </c>
      <c r="AZ86" s="380"/>
      <c r="BA86" s="380"/>
      <c r="BB86" s="393">
        <v>539</v>
      </c>
      <c r="BC86" s="393">
        <v>1129</v>
      </c>
      <c r="BD86" s="379"/>
      <c r="BE86" s="388">
        <v>193.8</v>
      </c>
      <c r="BF86" s="378">
        <v>37.642802903152699</v>
      </c>
      <c r="BG86" s="400">
        <v>65</v>
      </c>
      <c r="BH86" s="384">
        <v>0.579120044663888</v>
      </c>
      <c r="BI86" s="395">
        <v>-308.16846522333299</v>
      </c>
      <c r="BJ86" s="380"/>
      <c r="BK86" s="380"/>
      <c r="BL86" s="393">
        <v>108</v>
      </c>
      <c r="BM86" s="393">
        <v>309</v>
      </c>
      <c r="BN86" s="379"/>
      <c r="BO86" s="387">
        <v>508</v>
      </c>
      <c r="BP86" s="388">
        <v>98.671537021679896</v>
      </c>
      <c r="BQ86" s="400">
        <v>78</v>
      </c>
      <c r="BR86" s="390">
        <v>1.2650197054061501</v>
      </c>
      <c r="BS86" s="391">
        <v>26.110273385600099</v>
      </c>
      <c r="BT86" s="380">
        <v>7.4999999999999997E-3</v>
      </c>
      <c r="BU86" s="392">
        <v>7.4999999999999997E-3</v>
      </c>
      <c r="BV86" s="387">
        <v>0</v>
      </c>
      <c r="BW86" s="387">
        <v>0</v>
      </c>
      <c r="BX86" s="381"/>
      <c r="BY86" s="386">
        <v>0.97863818424566096</v>
      </c>
      <c r="BZ86" s="386">
        <v>1</v>
      </c>
      <c r="CA86" s="403">
        <v>0.99145527369826403</v>
      </c>
      <c r="CB86" s="385">
        <v>0.9</v>
      </c>
      <c r="CC86" s="392">
        <v>2.5000000000000001E-3</v>
      </c>
      <c r="CD86" s="199">
        <f t="shared" si="1"/>
        <v>4095.0329973193766</v>
      </c>
      <c r="CE86" s="113"/>
    </row>
    <row r="87" spans="1:83" s="85" customFormat="1" ht="21.4" customHeight="1" x14ac:dyDescent="0.2">
      <c r="A87" s="377" t="s">
        <v>381</v>
      </c>
      <c r="B87" s="377" t="s">
        <v>134</v>
      </c>
      <c r="C87" s="377" t="s">
        <v>141</v>
      </c>
      <c r="D87" s="378">
        <v>10.993734849999999</v>
      </c>
      <c r="E87" s="379"/>
      <c r="F87" s="380">
        <v>2.4125000000000001E-2</v>
      </c>
      <c r="G87" s="380">
        <v>2.4125000000000001E-2</v>
      </c>
      <c r="H87" s="381"/>
      <c r="I87" s="382">
        <v>4</v>
      </c>
      <c r="J87" s="382">
        <v>4</v>
      </c>
      <c r="K87" s="379"/>
      <c r="L87" s="383">
        <v>0.6</v>
      </c>
      <c r="M87" s="384">
        <v>0.439</v>
      </c>
      <c r="N87" s="385">
        <v>0.7</v>
      </c>
      <c r="O87" s="386"/>
      <c r="P87" s="379"/>
      <c r="Q87" s="387">
        <v>588</v>
      </c>
      <c r="R87" s="388">
        <v>53.485008327265597</v>
      </c>
      <c r="S87" s="389">
        <v>36</v>
      </c>
      <c r="T87" s="390">
        <v>1.4856946757573799</v>
      </c>
      <c r="U87" s="391">
        <v>113.07065448</v>
      </c>
      <c r="V87" s="392">
        <v>0.01</v>
      </c>
      <c r="W87" s="392">
        <v>0.01</v>
      </c>
      <c r="X87" s="393">
        <v>0</v>
      </c>
      <c r="Y87" s="393">
        <v>0</v>
      </c>
      <c r="Z87" s="379"/>
      <c r="AA87" s="394">
        <v>1325</v>
      </c>
      <c r="AB87" s="378">
        <v>120.52319053337899</v>
      </c>
      <c r="AC87" s="389">
        <v>200</v>
      </c>
      <c r="AD87" s="384">
        <v>0.60261595266689505</v>
      </c>
      <c r="AE87" s="395">
        <v>-1313.4963640000001</v>
      </c>
      <c r="AF87" s="380"/>
      <c r="AG87" s="380"/>
      <c r="AH87" s="396">
        <v>874</v>
      </c>
      <c r="AI87" s="393">
        <v>1314</v>
      </c>
      <c r="AJ87" s="379"/>
      <c r="AK87" s="388">
        <v>8103.0550000000003</v>
      </c>
      <c r="AL87" s="388">
        <v>737.06116352260403</v>
      </c>
      <c r="AM87" s="397">
        <v>828</v>
      </c>
      <c r="AN87" s="386">
        <v>0.89017048734614002</v>
      </c>
      <c r="AO87" s="388">
        <v>-2820.3199469599999</v>
      </c>
      <c r="AP87" s="392"/>
      <c r="AQ87" s="392"/>
      <c r="AR87" s="393">
        <v>1000</v>
      </c>
      <c r="AS87" s="393">
        <v>2821</v>
      </c>
      <c r="AT87" s="381"/>
      <c r="AU87" s="388">
        <v>5785.6201099999998</v>
      </c>
      <c r="AV87" s="378">
        <v>526.26520367643798</v>
      </c>
      <c r="AW87" s="399">
        <v>573</v>
      </c>
      <c r="AX87" s="386">
        <v>0.91843840083147898</v>
      </c>
      <c r="AY87" s="388">
        <v>-1773.6719728600001</v>
      </c>
      <c r="AZ87" s="380"/>
      <c r="BA87" s="380"/>
      <c r="BB87" s="393">
        <v>514</v>
      </c>
      <c r="BC87" s="393">
        <v>1774</v>
      </c>
      <c r="BD87" s="379"/>
      <c r="BE87" s="388">
        <v>683.6</v>
      </c>
      <c r="BF87" s="378">
        <v>62.180870225371997</v>
      </c>
      <c r="BG87" s="400">
        <v>65</v>
      </c>
      <c r="BH87" s="401">
        <v>0.95662877269803104</v>
      </c>
      <c r="BI87" s="402">
        <v>-388.28914787500003</v>
      </c>
      <c r="BJ87" s="380">
        <v>4.4999999999999997E-3</v>
      </c>
      <c r="BK87" s="380">
        <v>4.4999999999999997E-3</v>
      </c>
      <c r="BL87" s="393">
        <v>0</v>
      </c>
      <c r="BM87" s="393">
        <v>389</v>
      </c>
      <c r="BN87" s="379"/>
      <c r="BO87" s="387">
        <v>1023</v>
      </c>
      <c r="BP87" s="388">
        <v>93.052999181620194</v>
      </c>
      <c r="BQ87" s="400">
        <v>78</v>
      </c>
      <c r="BR87" s="401">
        <v>1.1929871689951299</v>
      </c>
      <c r="BS87" s="402">
        <v>-6.0135819599997804</v>
      </c>
      <c r="BT87" s="380">
        <v>7.1250000000000003E-3</v>
      </c>
      <c r="BU87" s="392">
        <v>7.1250000000000003E-3</v>
      </c>
      <c r="BV87" s="387">
        <v>0</v>
      </c>
      <c r="BW87" s="387">
        <v>7</v>
      </c>
      <c r="BX87" s="381"/>
      <c r="BY87" s="386">
        <v>0.99515474532130099</v>
      </c>
      <c r="BZ87" s="386">
        <v>1</v>
      </c>
      <c r="CA87" s="403">
        <v>0.99806189812851998</v>
      </c>
      <c r="CB87" s="385">
        <v>0.9</v>
      </c>
      <c r="CC87" s="392">
        <v>2.5000000000000001E-3</v>
      </c>
      <c r="CD87" s="199">
        <f t="shared" si="1"/>
        <v>9102.8124558</v>
      </c>
      <c r="CE87" s="113"/>
    </row>
    <row r="88" spans="1:83" s="85" customFormat="1" ht="21.4" customHeight="1" x14ac:dyDescent="0.2">
      <c r="A88" s="377" t="s">
        <v>381</v>
      </c>
      <c r="B88" s="377" t="s">
        <v>134</v>
      </c>
      <c r="C88" s="377" t="s">
        <v>143</v>
      </c>
      <c r="D88" s="378">
        <v>3.3199164074444401</v>
      </c>
      <c r="E88" s="379"/>
      <c r="F88" s="380">
        <v>1.8874999999999999E-2</v>
      </c>
      <c r="G88" s="380">
        <v>1.8874999999999999E-2</v>
      </c>
      <c r="H88" s="381"/>
      <c r="I88" s="382">
        <v>3</v>
      </c>
      <c r="J88" s="382">
        <v>3</v>
      </c>
      <c r="K88" s="379"/>
      <c r="L88" s="383">
        <v>0.35</v>
      </c>
      <c r="M88" s="384">
        <v>0.26200000000000001</v>
      </c>
      <c r="N88" s="385">
        <v>0.7</v>
      </c>
      <c r="O88" s="386"/>
      <c r="P88" s="379"/>
      <c r="Q88" s="387">
        <v>160</v>
      </c>
      <c r="R88" s="388">
        <v>48.193984535641498</v>
      </c>
      <c r="S88" s="389">
        <v>36</v>
      </c>
      <c r="T88" s="390">
        <v>1.3387217926567101</v>
      </c>
      <c r="U88" s="391">
        <v>16.579611198400201</v>
      </c>
      <c r="V88" s="392">
        <v>0.01</v>
      </c>
      <c r="W88" s="392">
        <v>0.01</v>
      </c>
      <c r="X88" s="393">
        <v>0</v>
      </c>
      <c r="Y88" s="393">
        <v>0</v>
      </c>
      <c r="Z88" s="379"/>
      <c r="AA88" s="394">
        <v>278</v>
      </c>
      <c r="AB88" s="378">
        <v>83.737048130677096</v>
      </c>
      <c r="AC88" s="389">
        <v>200</v>
      </c>
      <c r="AD88" s="384">
        <v>0.41868524065338503</v>
      </c>
      <c r="AE88" s="395">
        <v>-518.77993778666598</v>
      </c>
      <c r="AF88" s="380"/>
      <c r="AG88" s="380"/>
      <c r="AH88" s="396">
        <v>386</v>
      </c>
      <c r="AI88" s="393">
        <v>519</v>
      </c>
      <c r="AJ88" s="379"/>
      <c r="AK88" s="388">
        <v>1003.17882</v>
      </c>
      <c r="AL88" s="388">
        <v>302.16990335976902</v>
      </c>
      <c r="AM88" s="397">
        <v>731.6</v>
      </c>
      <c r="AN88" s="384">
        <v>0.41302611175474202</v>
      </c>
      <c r="AO88" s="406">
        <v>-1911.4421924236201</v>
      </c>
      <c r="AP88" s="392"/>
      <c r="AQ88" s="392"/>
      <c r="AR88" s="393">
        <v>1426</v>
      </c>
      <c r="AS88" s="393">
        <v>1912</v>
      </c>
      <c r="AT88" s="381"/>
      <c r="AU88" s="388">
        <v>1535.6914200000001</v>
      </c>
      <c r="AV88" s="378">
        <v>462.569303418733</v>
      </c>
      <c r="AW88" s="399">
        <v>573</v>
      </c>
      <c r="AX88" s="386">
        <v>0.80727627123688195</v>
      </c>
      <c r="AY88" s="388">
        <v>-747.08310175879706</v>
      </c>
      <c r="AZ88" s="380"/>
      <c r="BA88" s="380"/>
      <c r="BB88" s="393">
        <v>367</v>
      </c>
      <c r="BC88" s="393">
        <v>748</v>
      </c>
      <c r="BD88" s="379"/>
      <c r="BE88" s="388">
        <v>178.3</v>
      </c>
      <c r="BF88" s="378">
        <v>53.706171516905499</v>
      </c>
      <c r="BG88" s="400">
        <v>65</v>
      </c>
      <c r="BH88" s="386">
        <v>0.82624879256777695</v>
      </c>
      <c r="BI88" s="394">
        <v>-145.391849725833</v>
      </c>
      <c r="BJ88" s="380"/>
      <c r="BK88" s="380"/>
      <c r="BL88" s="393">
        <v>16</v>
      </c>
      <c r="BM88" s="393">
        <v>146</v>
      </c>
      <c r="BN88" s="379"/>
      <c r="BO88" s="387">
        <v>303</v>
      </c>
      <c r="BP88" s="388">
        <v>91.2673582143711</v>
      </c>
      <c r="BQ88" s="400">
        <v>78</v>
      </c>
      <c r="BR88" s="401">
        <v>1.17009433608168</v>
      </c>
      <c r="BS88" s="402">
        <v>-7.7441757367995496</v>
      </c>
      <c r="BT88" s="380">
        <v>6.3749999999999996E-3</v>
      </c>
      <c r="BU88" s="392">
        <v>6.3749999999999996E-3</v>
      </c>
      <c r="BV88" s="387">
        <v>0</v>
      </c>
      <c r="BW88" s="387">
        <v>8</v>
      </c>
      <c r="BX88" s="381"/>
      <c r="BY88" s="386">
        <v>0.98439643347050798</v>
      </c>
      <c r="BZ88" s="386">
        <v>1</v>
      </c>
      <c r="CA88" s="403">
        <v>0.99375857338820295</v>
      </c>
      <c r="CB88" s="385">
        <v>0.9</v>
      </c>
      <c r="CC88" s="392">
        <v>2.5000000000000001E-3</v>
      </c>
      <c r="CD88" s="199">
        <f t="shared" si="1"/>
        <v>2428.8508436863526</v>
      </c>
      <c r="CE88" s="113"/>
    </row>
    <row r="89" spans="1:83" s="85" customFormat="1" ht="21.4" customHeight="1" x14ac:dyDescent="0.2">
      <c r="A89" s="377" t="s">
        <v>381</v>
      </c>
      <c r="B89" s="377" t="s">
        <v>134</v>
      </c>
      <c r="C89" s="377" t="s">
        <v>144</v>
      </c>
      <c r="D89" s="378">
        <v>3.5086654832222202</v>
      </c>
      <c r="E89" s="379"/>
      <c r="F89" s="380">
        <v>0.02</v>
      </c>
      <c r="G89" s="380">
        <v>0.02</v>
      </c>
      <c r="H89" s="381"/>
      <c r="I89" s="382">
        <v>3</v>
      </c>
      <c r="J89" s="382">
        <v>3</v>
      </c>
      <c r="K89" s="379"/>
      <c r="L89" s="407">
        <v>0.65</v>
      </c>
      <c r="M89" s="384">
        <v>0.58099999999999996</v>
      </c>
      <c r="N89" s="385">
        <v>0.7</v>
      </c>
      <c r="O89" s="386"/>
      <c r="P89" s="379"/>
      <c r="Q89" s="387">
        <v>122</v>
      </c>
      <c r="R89" s="388">
        <v>34.771054859285101</v>
      </c>
      <c r="S89" s="389">
        <v>36</v>
      </c>
      <c r="T89" s="386">
        <v>0.96586263498014202</v>
      </c>
      <c r="U89" s="394">
        <v>-29.574348875199899</v>
      </c>
      <c r="V89" s="392"/>
      <c r="W89" s="392"/>
      <c r="X89" s="393">
        <v>5</v>
      </c>
      <c r="Y89" s="393">
        <v>30</v>
      </c>
      <c r="Z89" s="379"/>
      <c r="AA89" s="394">
        <v>504</v>
      </c>
      <c r="AB89" s="378">
        <v>143.64435777934199</v>
      </c>
      <c r="AC89" s="389">
        <v>200</v>
      </c>
      <c r="AD89" s="384">
        <v>0.71822178889670996</v>
      </c>
      <c r="AE89" s="395">
        <v>-338.07971597333301</v>
      </c>
      <c r="AF89" s="380"/>
      <c r="AG89" s="380"/>
      <c r="AH89" s="396">
        <v>198</v>
      </c>
      <c r="AI89" s="393">
        <v>339</v>
      </c>
      <c r="AJ89" s="379"/>
      <c r="AK89" s="388">
        <v>3475.9510700000001</v>
      </c>
      <c r="AL89" s="388">
        <v>990.67610937017002</v>
      </c>
      <c r="AM89" s="397">
        <v>828</v>
      </c>
      <c r="AN89" s="390">
        <v>1.1964687311233899</v>
      </c>
      <c r="AO89" s="398">
        <v>-10.2589541295979</v>
      </c>
      <c r="AP89" s="392">
        <v>0.01</v>
      </c>
      <c r="AQ89" s="392">
        <v>0.01</v>
      </c>
      <c r="AR89" s="393">
        <v>0</v>
      </c>
      <c r="AS89" s="393">
        <v>11</v>
      </c>
      <c r="AT89" s="381"/>
      <c r="AU89" s="388">
        <v>1459.7804799999999</v>
      </c>
      <c r="AV89" s="378">
        <v>416.05005862781599</v>
      </c>
      <c r="AW89" s="399">
        <v>573</v>
      </c>
      <c r="AX89" s="384">
        <v>0.72609085275360596</v>
      </c>
      <c r="AY89" s="406">
        <v>-952.77790626359899</v>
      </c>
      <c r="AZ89" s="380"/>
      <c r="BA89" s="380"/>
      <c r="BB89" s="393">
        <v>551</v>
      </c>
      <c r="BC89" s="393">
        <v>953</v>
      </c>
      <c r="BD89" s="379"/>
      <c r="BE89" s="388">
        <v>163.4</v>
      </c>
      <c r="BF89" s="378">
        <v>46.570412819730997</v>
      </c>
      <c r="BG89" s="400">
        <v>65</v>
      </c>
      <c r="BH89" s="384">
        <v>0.71646788953432405</v>
      </c>
      <c r="BI89" s="395">
        <v>-178.694884614166</v>
      </c>
      <c r="BJ89" s="380"/>
      <c r="BK89" s="380"/>
      <c r="BL89" s="393">
        <v>42</v>
      </c>
      <c r="BM89" s="393">
        <v>179</v>
      </c>
      <c r="BN89" s="379"/>
      <c r="BO89" s="387">
        <v>359</v>
      </c>
      <c r="BP89" s="388">
        <v>102.31810405314199</v>
      </c>
      <c r="BQ89" s="400">
        <v>78</v>
      </c>
      <c r="BR89" s="390">
        <v>1.31177056478387</v>
      </c>
      <c r="BS89" s="391">
        <v>30.5889107704003</v>
      </c>
      <c r="BT89" s="380">
        <v>7.4999999999999997E-3</v>
      </c>
      <c r="BU89" s="392">
        <v>7.4999999999999997E-3</v>
      </c>
      <c r="BV89" s="387">
        <v>0</v>
      </c>
      <c r="BW89" s="387">
        <v>0</v>
      </c>
      <c r="BX89" s="381"/>
      <c r="BY89" s="386">
        <v>0.985850725150336</v>
      </c>
      <c r="BZ89" s="386">
        <v>1</v>
      </c>
      <c r="CA89" s="403">
        <v>0.99434029006013402</v>
      </c>
      <c r="CB89" s="385">
        <v>0.9</v>
      </c>
      <c r="CC89" s="392">
        <v>2.5000000000000001E-3</v>
      </c>
      <c r="CD89" s="199">
        <f t="shared" si="1"/>
        <v>2905.1750201079981</v>
      </c>
      <c r="CE89" s="113"/>
    </row>
    <row r="90" spans="1:83" s="85" customFormat="1" ht="21.4" customHeight="1" x14ac:dyDescent="0.2">
      <c r="A90" s="377" t="s">
        <v>381</v>
      </c>
      <c r="B90" s="377" t="s">
        <v>134</v>
      </c>
      <c r="C90" s="377" t="s">
        <v>145</v>
      </c>
      <c r="D90" s="378">
        <v>2.8106058408888899</v>
      </c>
      <c r="E90" s="379"/>
      <c r="F90" s="380">
        <v>2.1250000000000002E-2</v>
      </c>
      <c r="G90" s="380">
        <v>2.1250000000000002E-2</v>
      </c>
      <c r="H90" s="381"/>
      <c r="I90" s="382">
        <v>3</v>
      </c>
      <c r="J90" s="382">
        <v>3</v>
      </c>
      <c r="K90" s="379"/>
      <c r="L90" s="403">
        <v>0.84</v>
      </c>
      <c r="M90" s="384">
        <v>8.1000000000000003E-2</v>
      </c>
      <c r="N90" s="385">
        <v>0.7</v>
      </c>
      <c r="O90" s="386"/>
      <c r="P90" s="379"/>
      <c r="Q90" s="387">
        <v>84</v>
      </c>
      <c r="R90" s="388">
        <v>29.886794789209599</v>
      </c>
      <c r="S90" s="389">
        <v>36</v>
      </c>
      <c r="T90" s="386">
        <v>0.83018874414471</v>
      </c>
      <c r="U90" s="394">
        <v>-37.418172326399997</v>
      </c>
      <c r="V90" s="392"/>
      <c r="W90" s="392"/>
      <c r="X90" s="393">
        <v>18</v>
      </c>
      <c r="Y90" s="393">
        <v>38</v>
      </c>
      <c r="Z90" s="379"/>
      <c r="AA90" s="394">
        <v>297</v>
      </c>
      <c r="AB90" s="378">
        <v>105.67116729042</v>
      </c>
      <c r="AC90" s="389">
        <v>200</v>
      </c>
      <c r="AD90" s="384">
        <v>0.52835583645210005</v>
      </c>
      <c r="AE90" s="395">
        <v>-377.54540181333402</v>
      </c>
      <c r="AF90" s="380"/>
      <c r="AG90" s="380"/>
      <c r="AH90" s="396">
        <v>266</v>
      </c>
      <c r="AI90" s="393">
        <v>378</v>
      </c>
      <c r="AJ90" s="379"/>
      <c r="AK90" s="388">
        <v>1153.87877</v>
      </c>
      <c r="AL90" s="388">
        <v>410.544500126375</v>
      </c>
      <c r="AM90" s="397">
        <v>828</v>
      </c>
      <c r="AN90" s="384">
        <v>0.49582669097388299</v>
      </c>
      <c r="AO90" s="406">
        <v>-1638.7391935072001</v>
      </c>
      <c r="AP90" s="392"/>
      <c r="AQ90" s="392"/>
      <c r="AR90" s="393">
        <v>1174</v>
      </c>
      <c r="AS90" s="393">
        <v>1639</v>
      </c>
      <c r="AT90" s="381"/>
      <c r="AU90" s="388">
        <v>1856.39121</v>
      </c>
      <c r="AV90" s="378">
        <v>660.49503740193404</v>
      </c>
      <c r="AW90" s="399">
        <v>573</v>
      </c>
      <c r="AX90" s="401">
        <v>1.1526964003524101</v>
      </c>
      <c r="AY90" s="405">
        <v>-76.181366195200795</v>
      </c>
      <c r="AZ90" s="380">
        <v>1.125E-2</v>
      </c>
      <c r="BA90" s="380">
        <v>1.125E-2</v>
      </c>
      <c r="BB90" s="393">
        <v>0</v>
      </c>
      <c r="BC90" s="393">
        <v>77</v>
      </c>
      <c r="BD90" s="379"/>
      <c r="BE90" s="388">
        <v>93.2</v>
      </c>
      <c r="BF90" s="378">
        <v>33.160110408980103</v>
      </c>
      <c r="BG90" s="400">
        <v>65</v>
      </c>
      <c r="BH90" s="384">
        <v>0.51015554475353997</v>
      </c>
      <c r="BI90" s="395">
        <v>-180.834069486667</v>
      </c>
      <c r="BJ90" s="380"/>
      <c r="BK90" s="380"/>
      <c r="BL90" s="393">
        <v>72</v>
      </c>
      <c r="BM90" s="393">
        <v>181</v>
      </c>
      <c r="BN90" s="379"/>
      <c r="BO90" s="387">
        <v>319</v>
      </c>
      <c r="BP90" s="388">
        <v>113.49866116378401</v>
      </c>
      <c r="BQ90" s="400">
        <v>78</v>
      </c>
      <c r="BR90" s="390">
        <v>1.4551110405613299</v>
      </c>
      <c r="BS90" s="391">
        <v>55.927293292799902</v>
      </c>
      <c r="BT90" s="380">
        <v>7.4999999999999997E-3</v>
      </c>
      <c r="BU90" s="392">
        <v>7.4999999999999997E-3</v>
      </c>
      <c r="BV90" s="387">
        <v>0</v>
      </c>
      <c r="BW90" s="387">
        <v>0</v>
      </c>
      <c r="BX90" s="381"/>
      <c r="BY90" s="386">
        <v>0.98301023742104099</v>
      </c>
      <c r="BZ90" s="386">
        <v>1</v>
      </c>
      <c r="CA90" s="403">
        <v>0.993204094968416</v>
      </c>
      <c r="CB90" s="385">
        <v>0.9</v>
      </c>
      <c r="CC90" s="392">
        <v>2.5000000000000001E-3</v>
      </c>
      <c r="CD90" s="199">
        <f t="shared" si="1"/>
        <v>2327.1816362560007</v>
      </c>
      <c r="CE90" s="113"/>
    </row>
    <row r="91" spans="1:83" s="85" customFormat="1" ht="21.4" customHeight="1" x14ac:dyDescent="0.2">
      <c r="A91" s="377" t="s">
        <v>381</v>
      </c>
      <c r="B91" s="377" t="s">
        <v>134</v>
      </c>
      <c r="C91" s="377" t="s">
        <v>146</v>
      </c>
      <c r="D91" s="378">
        <v>7.4237973369999999</v>
      </c>
      <c r="E91" s="379"/>
      <c r="F91" s="380">
        <v>2.5000000000000001E-2</v>
      </c>
      <c r="G91" s="380">
        <v>2.5000000000000001E-2</v>
      </c>
      <c r="H91" s="381"/>
      <c r="I91" s="382">
        <v>4</v>
      </c>
      <c r="J91" s="382">
        <v>4</v>
      </c>
      <c r="K91" s="379"/>
      <c r="L91" s="383">
        <v>0.56993713515940703</v>
      </c>
      <c r="M91" s="384">
        <v>0.28999999999999998</v>
      </c>
      <c r="N91" s="385">
        <v>0.7</v>
      </c>
      <c r="O91" s="386"/>
      <c r="P91" s="379"/>
      <c r="Q91" s="387">
        <v>295</v>
      </c>
      <c r="R91" s="388">
        <v>39.7370761361882</v>
      </c>
      <c r="S91" s="389">
        <v>36</v>
      </c>
      <c r="T91" s="401">
        <v>1.10380767044967</v>
      </c>
      <c r="U91" s="402">
        <v>-25.708044958399999</v>
      </c>
      <c r="V91" s="392">
        <v>5.0000000000000001E-3</v>
      </c>
      <c r="W91" s="392">
        <v>5.0000000000000001E-3</v>
      </c>
      <c r="X91" s="393">
        <v>0</v>
      </c>
      <c r="Y91" s="393">
        <v>26</v>
      </c>
      <c r="Z91" s="379"/>
      <c r="AA91" s="394">
        <v>980</v>
      </c>
      <c r="AB91" s="378">
        <v>132.00791394394699</v>
      </c>
      <c r="AC91" s="389">
        <v>200</v>
      </c>
      <c r="AD91" s="384">
        <v>0.66003956971973499</v>
      </c>
      <c r="AE91" s="395">
        <v>-801.71136088000003</v>
      </c>
      <c r="AF91" s="380"/>
      <c r="AG91" s="380"/>
      <c r="AH91" s="396">
        <v>505</v>
      </c>
      <c r="AI91" s="393">
        <v>802</v>
      </c>
      <c r="AJ91" s="379"/>
      <c r="AK91" s="388">
        <v>7372.6184400000002</v>
      </c>
      <c r="AL91" s="388">
        <v>993.10610262150794</v>
      </c>
      <c r="AM91" s="397">
        <v>828</v>
      </c>
      <c r="AN91" s="390">
        <v>1.19940350558153</v>
      </c>
      <c r="AO91" s="398">
        <v>-3.6665940431994399</v>
      </c>
      <c r="AP91" s="392">
        <v>0.01</v>
      </c>
      <c r="AQ91" s="392">
        <v>0.01</v>
      </c>
      <c r="AR91" s="393">
        <v>0</v>
      </c>
      <c r="AS91" s="393">
        <v>4</v>
      </c>
      <c r="AT91" s="381"/>
      <c r="AU91" s="388">
        <v>3484.3758400000002</v>
      </c>
      <c r="AV91" s="378">
        <v>469.35223064804899</v>
      </c>
      <c r="AW91" s="399">
        <v>573</v>
      </c>
      <c r="AX91" s="386">
        <v>0.81911384057251202</v>
      </c>
      <c r="AY91" s="388">
        <v>-1620.2272089211999</v>
      </c>
      <c r="AZ91" s="380"/>
      <c r="BA91" s="380"/>
      <c r="BB91" s="393">
        <v>770</v>
      </c>
      <c r="BC91" s="393">
        <v>1621</v>
      </c>
      <c r="BD91" s="379"/>
      <c r="BE91" s="388">
        <v>317.7</v>
      </c>
      <c r="BF91" s="378">
        <v>42.794810469379598</v>
      </c>
      <c r="BG91" s="400">
        <v>65</v>
      </c>
      <c r="BH91" s="384">
        <v>0.65838169952891701</v>
      </c>
      <c r="BI91" s="395">
        <v>-406.12024035749999</v>
      </c>
      <c r="BJ91" s="380"/>
      <c r="BK91" s="380"/>
      <c r="BL91" s="393">
        <v>117</v>
      </c>
      <c r="BM91" s="393">
        <v>407</v>
      </c>
      <c r="BN91" s="379"/>
      <c r="BO91" s="387">
        <v>775</v>
      </c>
      <c r="BP91" s="388">
        <v>104.394013578121</v>
      </c>
      <c r="BQ91" s="400">
        <v>78</v>
      </c>
      <c r="BR91" s="390">
        <v>1.33838478946309</v>
      </c>
      <c r="BS91" s="391">
        <v>80.132569256799997</v>
      </c>
      <c r="BT91" s="380">
        <v>7.4999999999999997E-3</v>
      </c>
      <c r="BU91" s="392">
        <v>7.4999999999999997E-3</v>
      </c>
      <c r="BV91" s="387">
        <v>0</v>
      </c>
      <c r="BW91" s="387">
        <v>0</v>
      </c>
      <c r="BX91" s="381"/>
      <c r="BY91" s="386">
        <v>0.98729611041405296</v>
      </c>
      <c r="BZ91" s="386">
        <v>1</v>
      </c>
      <c r="CA91" s="403">
        <v>0.99491844416562103</v>
      </c>
      <c r="CB91" s="385">
        <v>0.9</v>
      </c>
      <c r="CC91" s="392">
        <v>2.5000000000000001E-3</v>
      </c>
      <c r="CD91" s="199">
        <f t="shared" si="1"/>
        <v>6146.9041950359997</v>
      </c>
      <c r="CE91" s="113"/>
    </row>
    <row r="92" spans="1:83" s="85" customFormat="1" ht="21.4" customHeight="1" x14ac:dyDescent="0.2">
      <c r="A92" s="377" t="s">
        <v>381</v>
      </c>
      <c r="B92" s="377" t="s">
        <v>134</v>
      </c>
      <c r="C92" s="377" t="s">
        <v>147</v>
      </c>
      <c r="D92" s="378">
        <v>11.573047969999999</v>
      </c>
      <c r="E92" s="379"/>
      <c r="F92" s="380">
        <v>2.6249999999999999E-2</v>
      </c>
      <c r="G92" s="380">
        <v>2.6249999999999999E-2</v>
      </c>
      <c r="H92" s="381"/>
      <c r="I92" s="382">
        <v>5</v>
      </c>
      <c r="J92" s="382">
        <v>5</v>
      </c>
      <c r="K92" s="379"/>
      <c r="L92" s="403">
        <v>0.87999773499433698</v>
      </c>
      <c r="M92" s="386">
        <v>0.68</v>
      </c>
      <c r="N92" s="385">
        <v>0.7</v>
      </c>
      <c r="O92" s="386"/>
      <c r="P92" s="379"/>
      <c r="Q92" s="387">
        <v>447</v>
      </c>
      <c r="R92" s="388">
        <v>38.624224245741203</v>
      </c>
      <c r="S92" s="389">
        <v>36</v>
      </c>
      <c r="T92" s="401">
        <v>1.0728951179372599</v>
      </c>
      <c r="U92" s="402">
        <v>-52.955672303999897</v>
      </c>
      <c r="V92" s="392">
        <v>3.5000000000000001E-3</v>
      </c>
      <c r="W92" s="392">
        <v>3.5000000000000001E-3</v>
      </c>
      <c r="X92" s="393">
        <v>0</v>
      </c>
      <c r="Y92" s="393">
        <v>53</v>
      </c>
      <c r="Z92" s="379"/>
      <c r="AA92" s="394">
        <v>1323</v>
      </c>
      <c r="AB92" s="378">
        <v>114.317334848133</v>
      </c>
      <c r="AC92" s="389">
        <v>200</v>
      </c>
      <c r="AD92" s="384">
        <v>0.571586674240665</v>
      </c>
      <c r="AE92" s="395">
        <v>-1454.5315128</v>
      </c>
      <c r="AF92" s="380"/>
      <c r="AG92" s="380"/>
      <c r="AH92" s="396">
        <v>992</v>
      </c>
      <c r="AI92" s="393">
        <v>1455</v>
      </c>
      <c r="AJ92" s="379"/>
      <c r="AK92" s="388">
        <v>9464.6768599999996</v>
      </c>
      <c r="AL92" s="388">
        <v>817.82058490854104</v>
      </c>
      <c r="AM92" s="397">
        <v>750.7</v>
      </c>
      <c r="AN92" s="401">
        <v>1.0894106632590099</v>
      </c>
      <c r="AO92" s="405">
        <v>-960.78767329480104</v>
      </c>
      <c r="AP92" s="392">
        <v>4.4999999999999997E-3</v>
      </c>
      <c r="AQ92" s="392">
        <v>4.4999999999999997E-3</v>
      </c>
      <c r="AR92" s="393">
        <v>0</v>
      </c>
      <c r="AS92" s="393">
        <v>961</v>
      </c>
      <c r="AT92" s="381"/>
      <c r="AU92" s="388">
        <v>7378.3840899999996</v>
      </c>
      <c r="AV92" s="378">
        <v>637.54890752431595</v>
      </c>
      <c r="AW92" s="399">
        <v>573</v>
      </c>
      <c r="AX92" s="401">
        <v>1.11265079847176</v>
      </c>
      <c r="AY92" s="405">
        <v>-579.243694172</v>
      </c>
      <c r="AZ92" s="380">
        <v>8.2500000000000004E-3</v>
      </c>
      <c r="BA92" s="380">
        <v>8.2500000000000004E-3</v>
      </c>
      <c r="BB92" s="393">
        <v>0</v>
      </c>
      <c r="BC92" s="393">
        <v>580</v>
      </c>
      <c r="BD92" s="379"/>
      <c r="BE92" s="388">
        <v>423.3</v>
      </c>
      <c r="BF92" s="378">
        <v>36.576362691772403</v>
      </c>
      <c r="BG92" s="400">
        <v>65</v>
      </c>
      <c r="BH92" s="384">
        <v>0.562713272181113</v>
      </c>
      <c r="BI92" s="395">
        <v>-705.07217707500001</v>
      </c>
      <c r="BJ92" s="380"/>
      <c r="BK92" s="380"/>
      <c r="BL92" s="393">
        <v>254</v>
      </c>
      <c r="BM92" s="393">
        <v>706</v>
      </c>
      <c r="BN92" s="379"/>
      <c r="BO92" s="387">
        <v>1365</v>
      </c>
      <c r="BP92" s="388">
        <v>117.946456589344</v>
      </c>
      <c r="BQ92" s="400">
        <v>78</v>
      </c>
      <c r="BR92" s="390">
        <v>1.5121340588377401</v>
      </c>
      <c r="BS92" s="391">
        <v>281.762710008</v>
      </c>
      <c r="BT92" s="380">
        <v>7.4999999999999997E-3</v>
      </c>
      <c r="BU92" s="392">
        <v>7.4999999999999997E-3</v>
      </c>
      <c r="BV92" s="387">
        <v>0</v>
      </c>
      <c r="BW92" s="387">
        <v>0</v>
      </c>
      <c r="BX92" s="381"/>
      <c r="BY92" s="386">
        <v>0.97773300816456399</v>
      </c>
      <c r="BZ92" s="386">
        <v>1</v>
      </c>
      <c r="CA92" s="403">
        <v>0.99109320326582495</v>
      </c>
      <c r="CB92" s="385">
        <v>0.9</v>
      </c>
      <c r="CC92" s="392">
        <v>2.5000000000000001E-3</v>
      </c>
      <c r="CD92" s="199">
        <f t="shared" si="1"/>
        <v>8687.8871110790005</v>
      </c>
      <c r="CE92" s="113"/>
    </row>
    <row r="93" spans="1:83" s="85" customFormat="1" ht="21.4" customHeight="1" x14ac:dyDescent="0.2">
      <c r="A93" s="377" t="s">
        <v>381</v>
      </c>
      <c r="B93" s="377" t="s">
        <v>134</v>
      </c>
      <c r="C93" s="377" t="s">
        <v>148</v>
      </c>
      <c r="D93" s="378">
        <v>3.39170396188889</v>
      </c>
      <c r="E93" s="379"/>
      <c r="F93" s="380">
        <v>4.3249999999999997E-2</v>
      </c>
      <c r="G93" s="380">
        <v>4.3249999999999997E-2</v>
      </c>
      <c r="H93" s="381"/>
      <c r="I93" s="382">
        <v>5</v>
      </c>
      <c r="J93" s="382">
        <v>5</v>
      </c>
      <c r="K93" s="379"/>
      <c r="L93" s="383">
        <v>0.26</v>
      </c>
      <c r="M93" s="384">
        <v>0.58199999999999996</v>
      </c>
      <c r="N93" s="385">
        <v>0.7</v>
      </c>
      <c r="O93" s="386"/>
      <c r="P93" s="379"/>
      <c r="Q93" s="387">
        <v>139</v>
      </c>
      <c r="R93" s="388">
        <v>40.982350335372097</v>
      </c>
      <c r="S93" s="389">
        <v>36</v>
      </c>
      <c r="T93" s="401">
        <v>1.138398620427</v>
      </c>
      <c r="U93" s="402">
        <v>-7.5216111536000199</v>
      </c>
      <c r="V93" s="392">
        <v>7.0000000000000001E-3</v>
      </c>
      <c r="W93" s="392">
        <v>7.0000000000000001E-3</v>
      </c>
      <c r="X93" s="393">
        <v>0</v>
      </c>
      <c r="Y93" s="393">
        <v>8</v>
      </c>
      <c r="Z93" s="379"/>
      <c r="AA93" s="394">
        <v>235</v>
      </c>
      <c r="AB93" s="378">
        <v>69.286707401528403</v>
      </c>
      <c r="AC93" s="389">
        <v>200</v>
      </c>
      <c r="AD93" s="384">
        <v>0.34643353700764201</v>
      </c>
      <c r="AE93" s="395">
        <v>-579.008950853334</v>
      </c>
      <c r="AF93" s="380"/>
      <c r="AG93" s="380"/>
      <c r="AH93" s="396">
        <v>444</v>
      </c>
      <c r="AI93" s="393">
        <v>580</v>
      </c>
      <c r="AJ93" s="379"/>
      <c r="AK93" s="388">
        <v>911.64260999999999</v>
      </c>
      <c r="AL93" s="388">
        <v>268.78602031419399</v>
      </c>
      <c r="AM93" s="397">
        <v>681.5</v>
      </c>
      <c r="AN93" s="384">
        <v>0.39440355145149603</v>
      </c>
      <c r="AO93" s="406">
        <v>-1862.0928900327301</v>
      </c>
      <c r="AP93" s="392"/>
      <c r="AQ93" s="392"/>
      <c r="AR93" s="393">
        <v>1400</v>
      </c>
      <c r="AS93" s="393">
        <v>1863</v>
      </c>
      <c r="AT93" s="381"/>
      <c r="AU93" s="388">
        <v>3058.6961200000001</v>
      </c>
      <c r="AV93" s="378">
        <v>901.81694934736197</v>
      </c>
      <c r="AW93" s="399">
        <v>573</v>
      </c>
      <c r="AX93" s="390">
        <v>1.57385156954164</v>
      </c>
      <c r="AY93" s="398">
        <v>726.56047580519896</v>
      </c>
      <c r="AZ93" s="380">
        <v>1.4999999999999999E-2</v>
      </c>
      <c r="BA93" s="380">
        <v>1.4999999999999999E-2</v>
      </c>
      <c r="BB93" s="393">
        <v>0</v>
      </c>
      <c r="BC93" s="393">
        <v>0</v>
      </c>
      <c r="BD93" s="379"/>
      <c r="BE93" s="388">
        <v>232</v>
      </c>
      <c r="BF93" s="378">
        <v>68.402196243210994</v>
      </c>
      <c r="BG93" s="400">
        <v>65</v>
      </c>
      <c r="BH93" s="401">
        <v>1.0523414806647799</v>
      </c>
      <c r="BI93" s="402">
        <v>-98.691136284166802</v>
      </c>
      <c r="BJ93" s="380">
        <v>1.125E-2</v>
      </c>
      <c r="BK93" s="380">
        <v>1.125E-2</v>
      </c>
      <c r="BL93" s="393">
        <v>0</v>
      </c>
      <c r="BM93" s="393">
        <v>99</v>
      </c>
      <c r="BN93" s="379"/>
      <c r="BO93" s="387">
        <v>384</v>
      </c>
      <c r="BP93" s="388">
        <v>113.217428264625</v>
      </c>
      <c r="BQ93" s="400">
        <v>78</v>
      </c>
      <c r="BR93" s="390">
        <v>1.4515054905721201</v>
      </c>
      <c r="BS93" s="391">
        <v>66.536509167199895</v>
      </c>
      <c r="BT93" s="380">
        <v>7.4999999999999997E-3</v>
      </c>
      <c r="BU93" s="392">
        <v>7.4999999999999997E-3</v>
      </c>
      <c r="BV93" s="387">
        <v>0</v>
      </c>
      <c r="BW93" s="387">
        <v>0</v>
      </c>
      <c r="BX93" s="381"/>
      <c r="BY93" s="386">
        <v>0.97960548311601503</v>
      </c>
      <c r="BZ93" s="386">
        <v>1</v>
      </c>
      <c r="CA93" s="403">
        <v>0.99184219324640599</v>
      </c>
      <c r="CB93" s="385">
        <v>0.9</v>
      </c>
      <c r="CC93" s="392">
        <v>2.5000000000000001E-3</v>
      </c>
      <c r="CD93" s="199">
        <f t="shared" si="1"/>
        <v>2311.4462500272784</v>
      </c>
      <c r="CE93" s="113"/>
    </row>
    <row r="94" spans="1:83" s="85" customFormat="1" ht="21.4" customHeight="1" x14ac:dyDescent="0.2">
      <c r="A94" s="377" t="s">
        <v>381</v>
      </c>
      <c r="B94" s="377" t="s">
        <v>134</v>
      </c>
      <c r="C94" s="377" t="s">
        <v>149</v>
      </c>
      <c r="D94" s="378">
        <v>5.4532972122222203</v>
      </c>
      <c r="E94" s="379"/>
      <c r="F94" s="380">
        <v>8.8749999999999992E-3</v>
      </c>
      <c r="G94" s="380">
        <v>8.8749999999999992E-3</v>
      </c>
      <c r="H94" s="381"/>
      <c r="I94" s="382">
        <v>2</v>
      </c>
      <c r="J94" s="382">
        <v>2</v>
      </c>
      <c r="K94" s="379"/>
      <c r="L94" s="383">
        <v>0.280046838407494</v>
      </c>
      <c r="M94" s="384">
        <v>0.17399999999999999</v>
      </c>
      <c r="N94" s="385">
        <v>0.7</v>
      </c>
      <c r="O94" s="386"/>
      <c r="P94" s="379"/>
      <c r="Q94" s="387">
        <v>117</v>
      </c>
      <c r="R94" s="388">
        <v>21.454909836524799</v>
      </c>
      <c r="S94" s="389">
        <v>36</v>
      </c>
      <c r="T94" s="384">
        <v>0.59596971768124496</v>
      </c>
      <c r="U94" s="395">
        <v>-118.582439568</v>
      </c>
      <c r="V94" s="392"/>
      <c r="W94" s="392"/>
      <c r="X94" s="393">
        <v>80</v>
      </c>
      <c r="Y94" s="393">
        <v>119</v>
      </c>
      <c r="Z94" s="379"/>
      <c r="AA94" s="394">
        <v>376</v>
      </c>
      <c r="AB94" s="378">
        <v>68.9491119532764</v>
      </c>
      <c r="AC94" s="389">
        <v>200</v>
      </c>
      <c r="AD94" s="384">
        <v>0.34474555976638199</v>
      </c>
      <c r="AE94" s="395">
        <v>-932.79133093333303</v>
      </c>
      <c r="AF94" s="380"/>
      <c r="AG94" s="380"/>
      <c r="AH94" s="396">
        <v>715</v>
      </c>
      <c r="AI94" s="393">
        <v>933</v>
      </c>
      <c r="AJ94" s="379"/>
      <c r="AK94" s="388">
        <v>1716.9760000000001</v>
      </c>
      <c r="AL94" s="388">
        <v>314.8509852263</v>
      </c>
      <c r="AM94" s="397">
        <v>786.9</v>
      </c>
      <c r="AN94" s="384">
        <v>0.40011562489045599</v>
      </c>
      <c r="AO94" s="406">
        <v>-3432.4634915572001</v>
      </c>
      <c r="AP94" s="392"/>
      <c r="AQ94" s="392"/>
      <c r="AR94" s="393">
        <v>2575</v>
      </c>
      <c r="AS94" s="393">
        <v>3433</v>
      </c>
      <c r="AT94" s="381"/>
      <c r="AU94" s="388">
        <v>2367.9863300000002</v>
      </c>
      <c r="AV94" s="378">
        <v>434.23019832712203</v>
      </c>
      <c r="AW94" s="399">
        <v>573</v>
      </c>
      <c r="AX94" s="384">
        <v>0.757818845248032</v>
      </c>
      <c r="AY94" s="406">
        <v>-1381.7008331239999</v>
      </c>
      <c r="AZ94" s="380"/>
      <c r="BA94" s="380"/>
      <c r="BB94" s="393">
        <v>757</v>
      </c>
      <c r="BC94" s="393">
        <v>1382</v>
      </c>
      <c r="BD94" s="379"/>
      <c r="BE94" s="388">
        <v>166.9</v>
      </c>
      <c r="BF94" s="378">
        <v>30.605337194153801</v>
      </c>
      <c r="BG94" s="400">
        <v>65</v>
      </c>
      <c r="BH94" s="384">
        <v>0.47085134144851998</v>
      </c>
      <c r="BI94" s="395">
        <v>-364.79647819166701</v>
      </c>
      <c r="BJ94" s="380"/>
      <c r="BK94" s="380"/>
      <c r="BL94" s="393">
        <v>153</v>
      </c>
      <c r="BM94" s="393">
        <v>365</v>
      </c>
      <c r="BN94" s="379"/>
      <c r="BO94" s="387">
        <v>496</v>
      </c>
      <c r="BP94" s="388">
        <v>90.954147683045406</v>
      </c>
      <c r="BQ94" s="400">
        <v>78</v>
      </c>
      <c r="BR94" s="401">
        <v>1.1660788164492999</v>
      </c>
      <c r="BS94" s="402">
        <v>-14.4286190639998</v>
      </c>
      <c r="BT94" s="380">
        <v>6.3749999999999996E-3</v>
      </c>
      <c r="BU94" s="392">
        <v>6.3749999999999996E-3</v>
      </c>
      <c r="BV94" s="387">
        <v>0</v>
      </c>
      <c r="BW94" s="387">
        <v>15</v>
      </c>
      <c r="BX94" s="381"/>
      <c r="BY94" s="386">
        <v>0.98938648718612499</v>
      </c>
      <c r="BZ94" s="386">
        <v>1</v>
      </c>
      <c r="CA94" s="403">
        <v>0.99575459487444995</v>
      </c>
      <c r="CB94" s="385">
        <v>0.9</v>
      </c>
      <c r="CC94" s="392">
        <v>2.5000000000000001E-3</v>
      </c>
      <c r="CD94" s="199">
        <f t="shared" si="1"/>
        <v>4291.1995762976649</v>
      </c>
      <c r="CE94" s="113"/>
    </row>
    <row r="95" spans="1:83" s="85" customFormat="1" ht="21.4" customHeight="1" x14ac:dyDescent="0.2">
      <c r="A95" s="377" t="s">
        <v>382</v>
      </c>
      <c r="B95" s="377" t="s">
        <v>383</v>
      </c>
      <c r="C95" s="377" t="s">
        <v>150</v>
      </c>
      <c r="D95" s="378">
        <v>5.0076981035555601</v>
      </c>
      <c r="E95" s="379"/>
      <c r="F95" s="380">
        <v>6.4500000000000002E-2</v>
      </c>
      <c r="G95" s="380">
        <v>6.4500000000000002E-2</v>
      </c>
      <c r="H95" s="381"/>
      <c r="I95" s="382">
        <v>7</v>
      </c>
      <c r="J95" s="382">
        <v>7</v>
      </c>
      <c r="K95" s="379"/>
      <c r="L95" s="383">
        <v>0.47</v>
      </c>
      <c r="M95" s="401">
        <v>0.80800000000000005</v>
      </c>
      <c r="N95" s="385">
        <v>0.7</v>
      </c>
      <c r="O95" s="386">
        <v>1.4999999999999999E-2</v>
      </c>
      <c r="P95" s="379"/>
      <c r="Q95" s="387">
        <v>224</v>
      </c>
      <c r="R95" s="388">
        <v>44.731131024243602</v>
      </c>
      <c r="S95" s="389">
        <v>36</v>
      </c>
      <c r="T95" s="390">
        <v>1.2425314173401001</v>
      </c>
      <c r="U95" s="391">
        <v>7.6674419263998699</v>
      </c>
      <c r="V95" s="392">
        <v>0.01</v>
      </c>
      <c r="W95" s="392">
        <v>0.01</v>
      </c>
      <c r="X95" s="393">
        <v>0</v>
      </c>
      <c r="Y95" s="393">
        <v>0</v>
      </c>
      <c r="Z95" s="379"/>
      <c r="AA95" s="394">
        <v>949</v>
      </c>
      <c r="AB95" s="378">
        <v>189.508229205389</v>
      </c>
      <c r="AC95" s="389">
        <v>200</v>
      </c>
      <c r="AD95" s="386">
        <v>0.94754114602694495</v>
      </c>
      <c r="AE95" s="394">
        <v>-252.847544853334</v>
      </c>
      <c r="AF95" s="380"/>
      <c r="AG95" s="380"/>
      <c r="AH95" s="396">
        <v>53</v>
      </c>
      <c r="AI95" s="393">
        <v>253</v>
      </c>
      <c r="AJ95" s="379"/>
      <c r="AK95" s="388">
        <v>5417.3872499999998</v>
      </c>
      <c r="AL95" s="388">
        <v>1081.81187003936</v>
      </c>
      <c r="AM95" s="397">
        <v>675.8</v>
      </c>
      <c r="AN95" s="390">
        <v>1.6007870228460499</v>
      </c>
      <c r="AO95" s="398">
        <v>1356.3443959405799</v>
      </c>
      <c r="AP95" s="392">
        <v>0.01</v>
      </c>
      <c r="AQ95" s="392">
        <v>0.01</v>
      </c>
      <c r="AR95" s="393">
        <v>0</v>
      </c>
      <c r="AS95" s="393">
        <v>0</v>
      </c>
      <c r="AT95" s="381"/>
      <c r="AU95" s="388">
        <v>3123.1228799999999</v>
      </c>
      <c r="AV95" s="378">
        <v>623.66436942005896</v>
      </c>
      <c r="AW95" s="399">
        <v>573</v>
      </c>
      <c r="AX95" s="401">
        <v>1.08841949287968</v>
      </c>
      <c r="AY95" s="405">
        <v>-320.170336004803</v>
      </c>
      <c r="AZ95" s="380">
        <v>6.7499999999999999E-3</v>
      </c>
      <c r="BA95" s="380">
        <v>6.7499999999999999E-3</v>
      </c>
      <c r="BB95" s="393">
        <v>0</v>
      </c>
      <c r="BC95" s="393">
        <v>321</v>
      </c>
      <c r="BD95" s="379"/>
      <c r="BE95" s="388">
        <v>348.3</v>
      </c>
      <c r="BF95" s="378">
        <v>69.552914891714593</v>
      </c>
      <c r="BG95" s="400">
        <v>65</v>
      </c>
      <c r="BH95" s="401">
        <v>1.07004484448792</v>
      </c>
      <c r="BI95" s="402">
        <v>-139.95056509666699</v>
      </c>
      <c r="BJ95" s="380">
        <v>1.2749999999999999E-2</v>
      </c>
      <c r="BK95" s="380">
        <v>1.2749999999999999E-2</v>
      </c>
      <c r="BL95" s="393">
        <v>0</v>
      </c>
      <c r="BM95" s="393">
        <v>140</v>
      </c>
      <c r="BN95" s="379"/>
      <c r="BO95" s="387">
        <v>491</v>
      </c>
      <c r="BP95" s="388">
        <v>98.049041664748401</v>
      </c>
      <c r="BQ95" s="400">
        <v>78</v>
      </c>
      <c r="BR95" s="390">
        <v>1.2570389957018999</v>
      </c>
      <c r="BS95" s="391">
        <v>22.279457507199702</v>
      </c>
      <c r="BT95" s="380">
        <v>7.4999999999999997E-3</v>
      </c>
      <c r="BU95" s="392">
        <v>7.4999999999999997E-3</v>
      </c>
      <c r="BV95" s="387">
        <v>0</v>
      </c>
      <c r="BW95" s="387">
        <v>0</v>
      </c>
      <c r="BX95" s="381"/>
      <c r="BY95" s="386">
        <v>0.99717070103740901</v>
      </c>
      <c r="BZ95" s="386">
        <v>1</v>
      </c>
      <c r="CA95" s="403">
        <v>0.998868280414964</v>
      </c>
      <c r="CB95" s="385">
        <v>0.9</v>
      </c>
      <c r="CC95" s="392">
        <v>2.5000000000000001E-3</v>
      </c>
      <c r="CD95" s="199">
        <f t="shared" si="1"/>
        <v>3384.2023783828472</v>
      </c>
      <c r="CE95" s="113"/>
    </row>
    <row r="96" spans="1:83" s="85" customFormat="1" ht="21.4" customHeight="1" x14ac:dyDescent="0.2">
      <c r="A96" s="377" t="s">
        <v>382</v>
      </c>
      <c r="B96" s="377" t="s">
        <v>383</v>
      </c>
      <c r="C96" s="377" t="s">
        <v>151</v>
      </c>
      <c r="D96" s="378">
        <v>9.8045207810000008</v>
      </c>
      <c r="E96" s="379"/>
      <c r="F96" s="380">
        <v>5.5500000000000001E-2</v>
      </c>
      <c r="G96" s="380">
        <v>5.5500000000000001E-2</v>
      </c>
      <c r="H96" s="381"/>
      <c r="I96" s="382">
        <v>7</v>
      </c>
      <c r="J96" s="382">
        <v>7</v>
      </c>
      <c r="K96" s="379"/>
      <c r="L96" s="404">
        <v>0.82</v>
      </c>
      <c r="M96" s="401">
        <v>0.76900000000000002</v>
      </c>
      <c r="N96" s="385">
        <v>0.7</v>
      </c>
      <c r="O96" s="386">
        <v>8.9999999999999993E-3</v>
      </c>
      <c r="P96" s="379"/>
      <c r="Q96" s="387">
        <v>549</v>
      </c>
      <c r="R96" s="388">
        <v>55.994577630341396</v>
      </c>
      <c r="S96" s="389">
        <v>36</v>
      </c>
      <c r="T96" s="390">
        <v>1.55540493417615</v>
      </c>
      <c r="U96" s="391">
        <v>125.4447022608</v>
      </c>
      <c r="V96" s="392">
        <v>0.01</v>
      </c>
      <c r="W96" s="392">
        <v>0.01</v>
      </c>
      <c r="X96" s="393">
        <v>0</v>
      </c>
      <c r="Y96" s="393">
        <v>0</v>
      </c>
      <c r="Z96" s="379"/>
      <c r="AA96" s="394">
        <v>1479</v>
      </c>
      <c r="AB96" s="378">
        <v>150.84878017354299</v>
      </c>
      <c r="AC96" s="389">
        <v>200</v>
      </c>
      <c r="AD96" s="384">
        <v>0.75424390086771498</v>
      </c>
      <c r="AE96" s="395">
        <v>-874.08498743999996</v>
      </c>
      <c r="AF96" s="380"/>
      <c r="AG96" s="380"/>
      <c r="AH96" s="396">
        <v>482</v>
      </c>
      <c r="AI96" s="393">
        <v>875</v>
      </c>
      <c r="AJ96" s="379"/>
      <c r="AK96" s="388">
        <v>11716.566870000001</v>
      </c>
      <c r="AL96" s="388">
        <v>1195.01678171822</v>
      </c>
      <c r="AM96" s="397">
        <v>705.5</v>
      </c>
      <c r="AN96" s="390">
        <v>1.69385794715552</v>
      </c>
      <c r="AO96" s="398">
        <v>3416.0595768054</v>
      </c>
      <c r="AP96" s="392">
        <v>0.01</v>
      </c>
      <c r="AQ96" s="392">
        <v>0.01</v>
      </c>
      <c r="AR96" s="393">
        <v>0</v>
      </c>
      <c r="AS96" s="393">
        <v>0</v>
      </c>
      <c r="AT96" s="381"/>
      <c r="AU96" s="388">
        <v>7346.7649600000004</v>
      </c>
      <c r="AV96" s="378">
        <v>749.32422747648798</v>
      </c>
      <c r="AW96" s="399">
        <v>573</v>
      </c>
      <c r="AX96" s="390">
        <v>1.3077211648804301</v>
      </c>
      <c r="AY96" s="398">
        <v>605.17647098439897</v>
      </c>
      <c r="AZ96" s="380">
        <v>1.4999999999999999E-2</v>
      </c>
      <c r="BA96" s="380">
        <v>1.4999999999999999E-2</v>
      </c>
      <c r="BB96" s="393">
        <v>0</v>
      </c>
      <c r="BC96" s="393">
        <v>0</v>
      </c>
      <c r="BD96" s="379"/>
      <c r="BE96" s="388">
        <v>588.70000000000005</v>
      </c>
      <c r="BF96" s="378">
        <v>60.043730147508199</v>
      </c>
      <c r="BG96" s="400">
        <v>65</v>
      </c>
      <c r="BH96" s="401">
        <v>0.92374969457704903</v>
      </c>
      <c r="BI96" s="402">
        <v>-367.24077614750001</v>
      </c>
      <c r="BJ96" s="380">
        <v>1.5E-3</v>
      </c>
      <c r="BK96" s="380">
        <v>1.5E-3</v>
      </c>
      <c r="BL96" s="393">
        <v>0</v>
      </c>
      <c r="BM96" s="393">
        <v>368</v>
      </c>
      <c r="BN96" s="379"/>
      <c r="BO96" s="387">
        <v>1558</v>
      </c>
      <c r="BP96" s="388">
        <v>158.906287701406</v>
      </c>
      <c r="BQ96" s="400">
        <v>78</v>
      </c>
      <c r="BR96" s="390">
        <v>2.0372600987359699</v>
      </c>
      <c r="BS96" s="391">
        <v>640.29685489840006</v>
      </c>
      <c r="BT96" s="380">
        <v>7.4999999999999997E-3</v>
      </c>
      <c r="BU96" s="392">
        <v>7.4999999999999997E-3</v>
      </c>
      <c r="BV96" s="387">
        <v>0</v>
      </c>
      <c r="BW96" s="387">
        <v>0</v>
      </c>
      <c r="BX96" s="381"/>
      <c r="BY96" s="386">
        <v>0.99799916631929997</v>
      </c>
      <c r="BZ96" s="386">
        <v>1</v>
      </c>
      <c r="CA96" s="403">
        <v>0.99919966652771997</v>
      </c>
      <c r="CB96" s="385">
        <v>0.9</v>
      </c>
      <c r="CC96" s="392">
        <v>2.5000000000000001E-3</v>
      </c>
      <c r="CD96" s="199">
        <f t="shared" si="1"/>
        <v>6917.0894109955007</v>
      </c>
      <c r="CE96" s="113"/>
    </row>
    <row r="97" spans="1:83" s="85" customFormat="1" ht="21.4" customHeight="1" x14ac:dyDescent="0.2">
      <c r="A97" s="377" t="s">
        <v>382</v>
      </c>
      <c r="B97" s="377" t="s">
        <v>383</v>
      </c>
      <c r="C97" s="377" t="s">
        <v>152</v>
      </c>
      <c r="D97" s="378">
        <v>3.14377776755556</v>
      </c>
      <c r="E97" s="379"/>
      <c r="F97" s="380">
        <v>4.7E-2</v>
      </c>
      <c r="G97" s="380">
        <v>4.7E-2</v>
      </c>
      <c r="H97" s="381"/>
      <c r="I97" s="382">
        <v>6</v>
      </c>
      <c r="J97" s="382">
        <v>6</v>
      </c>
      <c r="K97" s="379"/>
      <c r="L97" s="404">
        <v>0.79</v>
      </c>
      <c r="M97" s="401">
        <v>0.72199999999999998</v>
      </c>
      <c r="N97" s="385">
        <v>0.7</v>
      </c>
      <c r="O97" s="386">
        <v>3.0000000000000001E-3</v>
      </c>
      <c r="P97" s="379"/>
      <c r="Q97" s="387">
        <v>147</v>
      </c>
      <c r="R97" s="388">
        <v>46.759030335118098</v>
      </c>
      <c r="S97" s="389">
        <v>36</v>
      </c>
      <c r="T97" s="390">
        <v>1.29886195375328</v>
      </c>
      <c r="U97" s="391">
        <v>11.188800441599801</v>
      </c>
      <c r="V97" s="392">
        <v>0.01</v>
      </c>
      <c r="W97" s="392">
        <v>0.01</v>
      </c>
      <c r="X97" s="393">
        <v>0</v>
      </c>
      <c r="Y97" s="393">
        <v>0</v>
      </c>
      <c r="Z97" s="379"/>
      <c r="AA97" s="394">
        <v>368</v>
      </c>
      <c r="AB97" s="378">
        <v>117.05662015866299</v>
      </c>
      <c r="AC97" s="389">
        <v>200</v>
      </c>
      <c r="AD97" s="384">
        <v>0.58528310079331503</v>
      </c>
      <c r="AE97" s="395">
        <v>-386.50666421333398</v>
      </c>
      <c r="AF97" s="380"/>
      <c r="AG97" s="380"/>
      <c r="AH97" s="396">
        <v>261</v>
      </c>
      <c r="AI97" s="393">
        <v>387</v>
      </c>
      <c r="AJ97" s="379"/>
      <c r="AK97" s="388">
        <v>1731.5806500000001</v>
      </c>
      <c r="AL97" s="388">
        <v>550.79613701396897</v>
      </c>
      <c r="AM97" s="397">
        <v>612</v>
      </c>
      <c r="AN97" s="386">
        <v>0.89999368793132195</v>
      </c>
      <c r="AO97" s="388">
        <v>-577.209742492803</v>
      </c>
      <c r="AP97" s="392"/>
      <c r="AQ97" s="392"/>
      <c r="AR97" s="393">
        <v>193</v>
      </c>
      <c r="AS97" s="393">
        <v>578</v>
      </c>
      <c r="AT97" s="381"/>
      <c r="AU97" s="388">
        <v>2227.2055</v>
      </c>
      <c r="AV97" s="378">
        <v>708.44877236082903</v>
      </c>
      <c r="AW97" s="399">
        <v>573</v>
      </c>
      <c r="AX97" s="390">
        <v>1.2363852920782299</v>
      </c>
      <c r="AY97" s="398">
        <v>65.543907028797094</v>
      </c>
      <c r="AZ97" s="380">
        <v>1.4999999999999999E-2</v>
      </c>
      <c r="BA97" s="380">
        <v>1.4999999999999999E-2</v>
      </c>
      <c r="BB97" s="393">
        <v>0</v>
      </c>
      <c r="BC97" s="393">
        <v>0</v>
      </c>
      <c r="BD97" s="379"/>
      <c r="BE97" s="388">
        <v>224.2</v>
      </c>
      <c r="BF97" s="378">
        <v>71.315473477098493</v>
      </c>
      <c r="BG97" s="400">
        <v>65</v>
      </c>
      <c r="BH97" s="401">
        <v>1.0971611304169</v>
      </c>
      <c r="BI97" s="402">
        <v>-82.318332336667098</v>
      </c>
      <c r="BJ97" s="380">
        <v>1.4999999999999999E-2</v>
      </c>
      <c r="BK97" s="380">
        <v>1.4999999999999999E-2</v>
      </c>
      <c r="BL97" s="393">
        <v>0</v>
      </c>
      <c r="BM97" s="393">
        <v>83</v>
      </c>
      <c r="BN97" s="379"/>
      <c r="BO97" s="387">
        <v>255</v>
      </c>
      <c r="BP97" s="388">
        <v>81.112603642551704</v>
      </c>
      <c r="BQ97" s="400">
        <v>78</v>
      </c>
      <c r="BR97" s="401">
        <v>1.0399051749045101</v>
      </c>
      <c r="BS97" s="402">
        <v>-39.257599043200401</v>
      </c>
      <c r="BT97" s="380">
        <v>1.5E-3</v>
      </c>
      <c r="BU97" s="392">
        <v>1.5E-3</v>
      </c>
      <c r="BV97" s="387">
        <v>0</v>
      </c>
      <c r="BW97" s="387">
        <v>40</v>
      </c>
      <c r="BX97" s="381"/>
      <c r="BY97" s="386">
        <v>0.99767736486486502</v>
      </c>
      <c r="BZ97" s="386">
        <v>1</v>
      </c>
      <c r="CA97" s="403">
        <v>0.99907094594594603</v>
      </c>
      <c r="CB97" s="385">
        <v>0.9</v>
      </c>
      <c r="CC97" s="392">
        <v>2.5000000000000001E-3</v>
      </c>
      <c r="CD97" s="199">
        <f t="shared" si="1"/>
        <v>1923.9919937440027</v>
      </c>
      <c r="CE97" s="113"/>
    </row>
    <row r="98" spans="1:83" s="85" customFormat="1" ht="21.4" customHeight="1" x14ac:dyDescent="0.2">
      <c r="A98" s="377" t="s">
        <v>382</v>
      </c>
      <c r="B98" s="377" t="s">
        <v>383</v>
      </c>
      <c r="C98" s="377" t="s">
        <v>153</v>
      </c>
      <c r="D98" s="378">
        <v>2.91919191911111</v>
      </c>
      <c r="E98" s="379"/>
      <c r="F98" s="380">
        <v>6.7250000000000004E-2</v>
      </c>
      <c r="G98" s="380">
        <v>6.7250000000000004E-2</v>
      </c>
      <c r="H98" s="381"/>
      <c r="I98" s="382">
        <v>7</v>
      </c>
      <c r="J98" s="382">
        <v>7</v>
      </c>
      <c r="K98" s="379"/>
      <c r="L98" s="403">
        <v>0.86</v>
      </c>
      <c r="M98" s="401">
        <v>0.74099999999999999</v>
      </c>
      <c r="N98" s="385">
        <v>0.7</v>
      </c>
      <c r="O98" s="386">
        <v>5.0000000000000001E-3</v>
      </c>
      <c r="P98" s="379"/>
      <c r="Q98" s="387">
        <v>131</v>
      </c>
      <c r="R98" s="388">
        <v>44.875432527193801</v>
      </c>
      <c r="S98" s="389">
        <v>36</v>
      </c>
      <c r="T98" s="390">
        <v>1.24653979242205</v>
      </c>
      <c r="U98" s="391">
        <v>4.8909090944000901</v>
      </c>
      <c r="V98" s="392">
        <v>0.01</v>
      </c>
      <c r="W98" s="392">
        <v>0.01</v>
      </c>
      <c r="X98" s="393">
        <v>0</v>
      </c>
      <c r="Y98" s="393">
        <v>0</v>
      </c>
      <c r="Z98" s="379"/>
      <c r="AA98" s="394">
        <v>400</v>
      </c>
      <c r="AB98" s="378">
        <v>137.02422145707999</v>
      </c>
      <c r="AC98" s="389">
        <v>200</v>
      </c>
      <c r="AD98" s="384">
        <v>0.68512110728539999</v>
      </c>
      <c r="AE98" s="395">
        <v>-300.60606058666599</v>
      </c>
      <c r="AF98" s="380"/>
      <c r="AG98" s="380"/>
      <c r="AH98" s="396">
        <v>184</v>
      </c>
      <c r="AI98" s="393">
        <v>301</v>
      </c>
      <c r="AJ98" s="379"/>
      <c r="AK98" s="388">
        <v>2167.1853700000001</v>
      </c>
      <c r="AL98" s="388">
        <v>742.392220193561</v>
      </c>
      <c r="AM98" s="397">
        <v>619</v>
      </c>
      <c r="AN98" s="390">
        <v>1.19934122809945</v>
      </c>
      <c r="AO98" s="398">
        <v>-1.1903875157318</v>
      </c>
      <c r="AP98" s="392">
        <v>0.01</v>
      </c>
      <c r="AQ98" s="392">
        <v>0.01</v>
      </c>
      <c r="AR98" s="393">
        <v>0</v>
      </c>
      <c r="AS98" s="393">
        <v>2</v>
      </c>
      <c r="AT98" s="381"/>
      <c r="AU98" s="388">
        <v>2269.5533700000001</v>
      </c>
      <c r="AV98" s="378">
        <v>777.45945894885699</v>
      </c>
      <c r="AW98" s="399">
        <v>573</v>
      </c>
      <c r="AX98" s="390">
        <v>1.3568227904866601</v>
      </c>
      <c r="AY98" s="398">
        <v>262.31700641920099</v>
      </c>
      <c r="AZ98" s="380">
        <v>1.4999999999999999E-2</v>
      </c>
      <c r="BA98" s="380">
        <v>1.4999999999999999E-2</v>
      </c>
      <c r="BB98" s="393">
        <v>0</v>
      </c>
      <c r="BC98" s="393">
        <v>0</v>
      </c>
      <c r="BD98" s="379"/>
      <c r="BE98" s="388">
        <v>219.2</v>
      </c>
      <c r="BF98" s="378">
        <v>75.08927335848</v>
      </c>
      <c r="BG98" s="400">
        <v>65</v>
      </c>
      <c r="BH98" s="401">
        <v>1.1552195901304601</v>
      </c>
      <c r="BI98" s="402">
        <v>-65.421212113333198</v>
      </c>
      <c r="BJ98" s="380">
        <v>1.7250000000000001E-2</v>
      </c>
      <c r="BK98" s="380">
        <v>1.7250000000000001E-2</v>
      </c>
      <c r="BL98" s="393">
        <v>0</v>
      </c>
      <c r="BM98" s="393">
        <v>66</v>
      </c>
      <c r="BN98" s="379"/>
      <c r="BO98" s="387">
        <v>286</v>
      </c>
      <c r="BP98" s="388">
        <v>97.972318341812397</v>
      </c>
      <c r="BQ98" s="400">
        <v>78</v>
      </c>
      <c r="BR98" s="390">
        <v>1.2560553633565701</v>
      </c>
      <c r="BS98" s="391">
        <v>12.763636371200199</v>
      </c>
      <c r="BT98" s="380">
        <v>7.4999999999999997E-3</v>
      </c>
      <c r="BU98" s="392">
        <v>7.4999999999999997E-3</v>
      </c>
      <c r="BV98" s="387">
        <v>0</v>
      </c>
      <c r="BW98" s="387">
        <v>0</v>
      </c>
      <c r="BX98" s="381"/>
      <c r="BY98" s="386">
        <v>0.99551345962113702</v>
      </c>
      <c r="BZ98" s="386">
        <v>1</v>
      </c>
      <c r="CA98" s="403">
        <v>0.99820538384845503</v>
      </c>
      <c r="CB98" s="385">
        <v>0.9</v>
      </c>
      <c r="CC98" s="392">
        <v>2.5000000000000001E-3</v>
      </c>
      <c r="CD98" s="199">
        <f t="shared" si="1"/>
        <v>1806.9797979297771</v>
      </c>
      <c r="CE98" s="113"/>
    </row>
    <row r="99" spans="1:83" s="85" customFormat="1" ht="21.4" customHeight="1" x14ac:dyDescent="0.2">
      <c r="A99" s="377" t="s">
        <v>382</v>
      </c>
      <c r="B99" s="377" t="s">
        <v>383</v>
      </c>
      <c r="C99" s="377" t="s">
        <v>154</v>
      </c>
      <c r="D99" s="378">
        <v>2.90071348411111</v>
      </c>
      <c r="E99" s="379"/>
      <c r="F99" s="380">
        <v>9.3380000000000005E-2</v>
      </c>
      <c r="G99" s="380">
        <v>9.3380000000000005E-2</v>
      </c>
      <c r="H99" s="381"/>
      <c r="I99" s="382">
        <v>8</v>
      </c>
      <c r="J99" s="382">
        <v>8</v>
      </c>
      <c r="K99" s="379"/>
      <c r="L99" s="404">
        <v>0.76017391304347803</v>
      </c>
      <c r="M99" s="390">
        <v>0.84199999999999997</v>
      </c>
      <c r="N99" s="385">
        <v>0.7</v>
      </c>
      <c r="O99" s="386">
        <v>0.02</v>
      </c>
      <c r="P99" s="379"/>
      <c r="Q99" s="387">
        <v>165</v>
      </c>
      <c r="R99" s="388">
        <v>56.882556965312403</v>
      </c>
      <c r="S99" s="389">
        <v>36</v>
      </c>
      <c r="T99" s="390">
        <v>1.58007102681423</v>
      </c>
      <c r="U99" s="391">
        <v>39.689177486400098</v>
      </c>
      <c r="V99" s="392">
        <v>0.01</v>
      </c>
      <c r="W99" s="392">
        <v>0.01</v>
      </c>
      <c r="X99" s="393">
        <v>0</v>
      </c>
      <c r="Y99" s="393">
        <v>0</v>
      </c>
      <c r="Z99" s="379"/>
      <c r="AA99" s="394">
        <v>731</v>
      </c>
      <c r="AB99" s="378">
        <v>252.00696449480799</v>
      </c>
      <c r="AC99" s="389">
        <v>200</v>
      </c>
      <c r="AD99" s="390">
        <v>1.2600348224740401</v>
      </c>
      <c r="AE99" s="391">
        <v>34.828763813333701</v>
      </c>
      <c r="AF99" s="380">
        <v>0.01</v>
      </c>
      <c r="AG99" s="380">
        <v>0.01</v>
      </c>
      <c r="AH99" s="396">
        <v>0</v>
      </c>
      <c r="AI99" s="393">
        <v>0</v>
      </c>
      <c r="AJ99" s="379"/>
      <c r="AK99" s="388">
        <v>2441.4082100000001</v>
      </c>
      <c r="AL99" s="388">
        <v>841.65782776306901</v>
      </c>
      <c r="AM99" s="397">
        <v>656.6</v>
      </c>
      <c r="AN99" s="390">
        <v>1.2818425643665401</v>
      </c>
      <c r="AO99" s="398">
        <v>155.87804159917499</v>
      </c>
      <c r="AP99" s="392">
        <v>0.01</v>
      </c>
      <c r="AQ99" s="392">
        <v>0.01</v>
      </c>
      <c r="AR99" s="393">
        <v>0</v>
      </c>
      <c r="AS99" s="393">
        <v>0</v>
      </c>
      <c r="AT99" s="381"/>
      <c r="AU99" s="388">
        <v>2464.6121899999998</v>
      </c>
      <c r="AV99" s="378">
        <v>849.65723209138298</v>
      </c>
      <c r="AW99" s="399">
        <v>573</v>
      </c>
      <c r="AX99" s="390">
        <v>1.48282239457484</v>
      </c>
      <c r="AY99" s="398">
        <v>470.08159832520101</v>
      </c>
      <c r="AZ99" s="380">
        <v>1.4999999999999999E-2</v>
      </c>
      <c r="BA99" s="380">
        <v>1.4999999999999999E-2</v>
      </c>
      <c r="BB99" s="393">
        <v>0</v>
      </c>
      <c r="BC99" s="393">
        <v>0</v>
      </c>
      <c r="BD99" s="379"/>
      <c r="BE99" s="388">
        <v>224.9</v>
      </c>
      <c r="BF99" s="378">
        <v>77.532648857568205</v>
      </c>
      <c r="BG99" s="400">
        <v>65</v>
      </c>
      <c r="BH99" s="401">
        <v>1.1928099824241301</v>
      </c>
      <c r="BI99" s="402">
        <v>-57.919564700833199</v>
      </c>
      <c r="BJ99" s="380">
        <v>1.8380000000000001E-2</v>
      </c>
      <c r="BK99" s="380">
        <v>1.8380000000000001E-2</v>
      </c>
      <c r="BL99" s="393">
        <v>0</v>
      </c>
      <c r="BM99" s="393">
        <v>58</v>
      </c>
      <c r="BN99" s="379"/>
      <c r="BO99" s="387">
        <v>334</v>
      </c>
      <c r="BP99" s="388">
        <v>115.14408500857201</v>
      </c>
      <c r="BQ99" s="400">
        <v>78</v>
      </c>
      <c r="BR99" s="390">
        <v>1.47620621805862</v>
      </c>
      <c r="BS99" s="391">
        <v>62.493217887200203</v>
      </c>
      <c r="BT99" s="380">
        <v>7.4999999999999997E-3</v>
      </c>
      <c r="BU99" s="392">
        <v>7.4999999999999997E-3</v>
      </c>
      <c r="BV99" s="387">
        <v>0</v>
      </c>
      <c r="BW99" s="387">
        <v>0</v>
      </c>
      <c r="BX99" s="381"/>
      <c r="BY99" s="386">
        <v>0.99500499500499495</v>
      </c>
      <c r="BZ99" s="386">
        <v>1</v>
      </c>
      <c r="CA99" s="403">
        <v>0.99800199800199796</v>
      </c>
      <c r="CB99" s="385">
        <v>0.9</v>
      </c>
      <c r="CC99" s="392">
        <v>2.5000000000000001E-3</v>
      </c>
      <c r="CD99" s="199">
        <f t="shared" si="1"/>
        <v>1904.6084736673549</v>
      </c>
      <c r="CE99" s="113"/>
    </row>
    <row r="100" spans="1:83" s="85" customFormat="1" ht="21.4" customHeight="1" x14ac:dyDescent="0.2">
      <c r="A100" s="377" t="s">
        <v>382</v>
      </c>
      <c r="B100" s="377" t="s">
        <v>383</v>
      </c>
      <c r="C100" s="377" t="s">
        <v>155</v>
      </c>
      <c r="D100" s="378">
        <v>3.1829015997777801</v>
      </c>
      <c r="E100" s="379"/>
      <c r="F100" s="380">
        <v>5.7750000000000003E-2</v>
      </c>
      <c r="G100" s="380">
        <v>5.7750000000000003E-2</v>
      </c>
      <c r="H100" s="381"/>
      <c r="I100" s="382">
        <v>7</v>
      </c>
      <c r="J100" s="382">
        <v>7</v>
      </c>
      <c r="K100" s="379"/>
      <c r="L100" s="404">
        <v>0.81</v>
      </c>
      <c r="M100" s="401">
        <v>0.72599999999999998</v>
      </c>
      <c r="N100" s="385">
        <v>0.7</v>
      </c>
      <c r="O100" s="386">
        <v>3.0000000000000001E-3</v>
      </c>
      <c r="P100" s="379"/>
      <c r="Q100" s="387">
        <v>141</v>
      </c>
      <c r="R100" s="388">
        <v>44.299201712627301</v>
      </c>
      <c r="S100" s="389">
        <v>36</v>
      </c>
      <c r="T100" s="390">
        <v>1.2305333809063099</v>
      </c>
      <c r="U100" s="391">
        <v>3.4986508895999</v>
      </c>
      <c r="V100" s="392">
        <v>0.01</v>
      </c>
      <c r="W100" s="392">
        <v>0.01</v>
      </c>
      <c r="X100" s="393">
        <v>0</v>
      </c>
      <c r="Y100" s="393">
        <v>0</v>
      </c>
      <c r="Z100" s="379"/>
      <c r="AA100" s="394">
        <v>545</v>
      </c>
      <c r="AB100" s="378">
        <v>171.227410875049</v>
      </c>
      <c r="AC100" s="389">
        <v>200</v>
      </c>
      <c r="AD100" s="386">
        <v>0.85613705437524501</v>
      </c>
      <c r="AE100" s="394">
        <v>-218.89638394666699</v>
      </c>
      <c r="AF100" s="380"/>
      <c r="AG100" s="380"/>
      <c r="AH100" s="396">
        <v>92</v>
      </c>
      <c r="AI100" s="393">
        <v>219</v>
      </c>
      <c r="AJ100" s="379"/>
      <c r="AK100" s="388">
        <v>2694.7572599999999</v>
      </c>
      <c r="AL100" s="388">
        <v>846.63542856245999</v>
      </c>
      <c r="AM100" s="397">
        <v>642.5</v>
      </c>
      <c r="AN100" s="390">
        <v>1.31772051138126</v>
      </c>
      <c r="AO100" s="398">
        <v>240.74012657133201</v>
      </c>
      <c r="AP100" s="392">
        <v>0.01</v>
      </c>
      <c r="AQ100" s="392">
        <v>0.01</v>
      </c>
      <c r="AR100" s="393">
        <v>0</v>
      </c>
      <c r="AS100" s="393">
        <v>0</v>
      </c>
      <c r="AT100" s="381"/>
      <c r="AU100" s="388">
        <v>2082.8688099999999</v>
      </c>
      <c r="AV100" s="378">
        <v>654.39308904347604</v>
      </c>
      <c r="AW100" s="399">
        <v>573</v>
      </c>
      <c r="AX100" s="401">
        <v>1.1420472758175799</v>
      </c>
      <c r="AY100" s="405">
        <v>-105.694330007202</v>
      </c>
      <c r="AZ100" s="380">
        <v>1.0500000000000001E-2</v>
      </c>
      <c r="BA100" s="380">
        <v>1.0500000000000001E-2</v>
      </c>
      <c r="BB100" s="393">
        <v>0</v>
      </c>
      <c r="BC100" s="393">
        <v>106</v>
      </c>
      <c r="BD100" s="379"/>
      <c r="BE100" s="388">
        <v>225.4</v>
      </c>
      <c r="BF100" s="378">
        <v>70.815886993093599</v>
      </c>
      <c r="BG100" s="400">
        <v>65</v>
      </c>
      <c r="BH100" s="401">
        <v>1.0894751845091299</v>
      </c>
      <c r="BI100" s="402">
        <v>-84.932905978333494</v>
      </c>
      <c r="BJ100" s="380">
        <v>1.4250000000000001E-2</v>
      </c>
      <c r="BK100" s="380">
        <v>1.4250000000000001E-2</v>
      </c>
      <c r="BL100" s="393">
        <v>0</v>
      </c>
      <c r="BM100" s="393">
        <v>85</v>
      </c>
      <c r="BN100" s="379"/>
      <c r="BO100" s="387">
        <v>360</v>
      </c>
      <c r="BP100" s="388">
        <v>113.104344798197</v>
      </c>
      <c r="BQ100" s="400">
        <v>78</v>
      </c>
      <c r="BR100" s="390">
        <v>1.4500557025409899</v>
      </c>
      <c r="BS100" s="391">
        <v>62.080410260799802</v>
      </c>
      <c r="BT100" s="380">
        <v>7.4999999999999997E-3</v>
      </c>
      <c r="BU100" s="392">
        <v>7.4999999999999997E-3</v>
      </c>
      <c r="BV100" s="387">
        <v>0</v>
      </c>
      <c r="BW100" s="387">
        <v>0</v>
      </c>
      <c r="BX100" s="381"/>
      <c r="BY100" s="386">
        <v>0.99646434885091295</v>
      </c>
      <c r="BZ100" s="386">
        <v>1</v>
      </c>
      <c r="CA100" s="403">
        <v>0.998585739540365</v>
      </c>
      <c r="CB100" s="385">
        <v>0.9</v>
      </c>
      <c r="CC100" s="392">
        <v>2.5000000000000001E-3</v>
      </c>
      <c r="CD100" s="199">
        <f t="shared" si="1"/>
        <v>2045.0142778572238</v>
      </c>
      <c r="CE100" s="113"/>
    </row>
    <row r="101" spans="1:83" s="85" customFormat="1" ht="21.4" customHeight="1" x14ac:dyDescent="0.2">
      <c r="A101" s="377" t="s">
        <v>382</v>
      </c>
      <c r="B101" s="377" t="s">
        <v>383</v>
      </c>
      <c r="C101" s="377" t="s">
        <v>156</v>
      </c>
      <c r="D101" s="378">
        <v>2.5011000000000001</v>
      </c>
      <c r="E101" s="379"/>
      <c r="F101" s="380">
        <v>5.8749999999999997E-2</v>
      </c>
      <c r="G101" s="380">
        <v>5.8749999999999997E-2</v>
      </c>
      <c r="H101" s="381"/>
      <c r="I101" s="382">
        <v>6</v>
      </c>
      <c r="J101" s="382">
        <v>6</v>
      </c>
      <c r="K101" s="379"/>
      <c r="L101" s="403">
        <v>1</v>
      </c>
      <c r="M101" s="390">
        <v>0.84499999999999997</v>
      </c>
      <c r="N101" s="385">
        <v>0.7</v>
      </c>
      <c r="O101" s="386">
        <v>0.02</v>
      </c>
      <c r="P101" s="379"/>
      <c r="Q101" s="387">
        <v>106</v>
      </c>
      <c r="R101" s="388">
        <v>42.381352205029799</v>
      </c>
      <c r="S101" s="389">
        <v>36</v>
      </c>
      <c r="T101" s="401">
        <v>1.17725978347305</v>
      </c>
      <c r="U101" s="402">
        <v>-2.0475199999999898</v>
      </c>
      <c r="V101" s="392">
        <v>8.9999999999999993E-3</v>
      </c>
      <c r="W101" s="392">
        <v>8.9999999999999993E-3</v>
      </c>
      <c r="X101" s="393">
        <v>0</v>
      </c>
      <c r="Y101" s="393">
        <v>3</v>
      </c>
      <c r="Z101" s="379"/>
      <c r="AA101" s="394">
        <v>410</v>
      </c>
      <c r="AB101" s="378">
        <v>163.927871736436</v>
      </c>
      <c r="AC101" s="389">
        <v>200</v>
      </c>
      <c r="AD101" s="386">
        <v>0.81963935868217996</v>
      </c>
      <c r="AE101" s="394">
        <v>-190.26400000000001</v>
      </c>
      <c r="AF101" s="380"/>
      <c r="AG101" s="380"/>
      <c r="AH101" s="396">
        <v>91</v>
      </c>
      <c r="AI101" s="393">
        <v>191</v>
      </c>
      <c r="AJ101" s="379"/>
      <c r="AK101" s="388">
        <v>2478.0855299999998</v>
      </c>
      <c r="AL101" s="388">
        <v>990.79826076526297</v>
      </c>
      <c r="AM101" s="397">
        <v>654</v>
      </c>
      <c r="AN101" s="390">
        <v>1.5149820500997899</v>
      </c>
      <c r="AO101" s="398">
        <v>515.22225000000003</v>
      </c>
      <c r="AP101" s="392">
        <v>0.01</v>
      </c>
      <c r="AQ101" s="392">
        <v>0.01</v>
      </c>
      <c r="AR101" s="393">
        <v>0</v>
      </c>
      <c r="AS101" s="393">
        <v>0</v>
      </c>
      <c r="AT101" s="381"/>
      <c r="AU101" s="388">
        <v>1616.5570700000001</v>
      </c>
      <c r="AV101" s="378">
        <v>646.33843908680205</v>
      </c>
      <c r="AW101" s="399">
        <v>573</v>
      </c>
      <c r="AX101" s="401">
        <v>1.1279902950903999</v>
      </c>
      <c r="AY101" s="405">
        <v>-103.19929</v>
      </c>
      <c r="AZ101" s="380">
        <v>9.75E-3</v>
      </c>
      <c r="BA101" s="380">
        <v>9.75E-3</v>
      </c>
      <c r="BB101" s="393">
        <v>0</v>
      </c>
      <c r="BC101" s="393">
        <v>104</v>
      </c>
      <c r="BD101" s="379"/>
      <c r="BE101" s="388">
        <v>142.9</v>
      </c>
      <c r="BF101" s="378">
        <v>57.134860661308998</v>
      </c>
      <c r="BG101" s="400">
        <v>65</v>
      </c>
      <c r="BH101" s="386">
        <v>0.87899785632783101</v>
      </c>
      <c r="BI101" s="394">
        <v>-100.95725</v>
      </c>
      <c r="BJ101" s="380"/>
      <c r="BK101" s="380"/>
      <c r="BL101" s="393">
        <v>4</v>
      </c>
      <c r="BM101" s="393">
        <v>101</v>
      </c>
      <c r="BN101" s="379"/>
      <c r="BO101" s="387">
        <v>272</v>
      </c>
      <c r="BP101" s="388">
        <v>108.75214905441599</v>
      </c>
      <c r="BQ101" s="400">
        <v>78</v>
      </c>
      <c r="BR101" s="390">
        <v>1.39425832121046</v>
      </c>
      <c r="BS101" s="391">
        <v>37.897039999999997</v>
      </c>
      <c r="BT101" s="380">
        <v>7.4999999999999997E-3</v>
      </c>
      <c r="BU101" s="392">
        <v>7.4999999999999997E-3</v>
      </c>
      <c r="BV101" s="387">
        <v>0</v>
      </c>
      <c r="BW101" s="387">
        <v>0</v>
      </c>
      <c r="BX101" s="381"/>
      <c r="BY101" s="386">
        <v>0.99888517279821598</v>
      </c>
      <c r="BZ101" s="386">
        <v>1</v>
      </c>
      <c r="CA101" s="403">
        <v>0.99955406911928701</v>
      </c>
      <c r="CB101" s="385">
        <v>0.9</v>
      </c>
      <c r="CC101" s="392">
        <v>2.5000000000000001E-3</v>
      </c>
      <c r="CD101" s="199">
        <f t="shared" si="1"/>
        <v>1635.7194000000002</v>
      </c>
      <c r="CE101" s="113"/>
    </row>
    <row r="102" spans="1:83" s="85" customFormat="1" ht="21.4" customHeight="1" x14ac:dyDescent="0.2">
      <c r="A102" s="377" t="s">
        <v>382</v>
      </c>
      <c r="B102" s="377" t="s">
        <v>383</v>
      </c>
      <c r="C102" s="377" t="s">
        <v>157</v>
      </c>
      <c r="D102" s="378">
        <v>6.5518558193333298</v>
      </c>
      <c r="E102" s="379"/>
      <c r="F102" s="380">
        <v>3.85E-2</v>
      </c>
      <c r="G102" s="380">
        <v>3.85E-2</v>
      </c>
      <c r="H102" s="381"/>
      <c r="I102" s="382">
        <v>6</v>
      </c>
      <c r="J102" s="382">
        <v>6</v>
      </c>
      <c r="K102" s="379"/>
      <c r="L102" s="403">
        <v>0.84</v>
      </c>
      <c r="M102" s="401">
        <v>0.71199999999999997</v>
      </c>
      <c r="N102" s="385">
        <v>0.7</v>
      </c>
      <c r="O102" s="386">
        <v>1E-3</v>
      </c>
      <c r="P102" s="379"/>
      <c r="Q102" s="387">
        <v>282</v>
      </c>
      <c r="R102" s="388">
        <v>43.041240188446999</v>
      </c>
      <c r="S102" s="389">
        <v>36</v>
      </c>
      <c r="T102" s="390">
        <v>1.19559000523464</v>
      </c>
      <c r="U102" s="391">
        <v>-1.0401713951998199</v>
      </c>
      <c r="V102" s="392">
        <v>0.01</v>
      </c>
      <c r="W102" s="392">
        <v>0.01</v>
      </c>
      <c r="X102" s="393">
        <v>0</v>
      </c>
      <c r="Y102" s="393">
        <v>2</v>
      </c>
      <c r="Z102" s="379"/>
      <c r="AA102" s="394">
        <v>884</v>
      </c>
      <c r="AB102" s="378">
        <v>134.92360399499</v>
      </c>
      <c r="AC102" s="389">
        <v>200</v>
      </c>
      <c r="AD102" s="384">
        <v>0.67461801997494997</v>
      </c>
      <c r="AE102" s="395">
        <v>-688.44539663999899</v>
      </c>
      <c r="AF102" s="380"/>
      <c r="AG102" s="380"/>
      <c r="AH102" s="396">
        <v>427</v>
      </c>
      <c r="AI102" s="393">
        <v>689</v>
      </c>
      <c r="AJ102" s="379"/>
      <c r="AK102" s="388">
        <v>6584.5989600000003</v>
      </c>
      <c r="AL102" s="388">
        <v>1004.99753681545</v>
      </c>
      <c r="AM102" s="397">
        <v>783.4</v>
      </c>
      <c r="AN102" s="390">
        <v>1.2828663987942901</v>
      </c>
      <c r="AO102" s="398">
        <v>425.33034136112298</v>
      </c>
      <c r="AP102" s="392">
        <v>0.01</v>
      </c>
      <c r="AQ102" s="392">
        <v>0.01</v>
      </c>
      <c r="AR102" s="393">
        <v>0</v>
      </c>
      <c r="AS102" s="393">
        <v>0</v>
      </c>
      <c r="AT102" s="381"/>
      <c r="AU102" s="388">
        <v>4132.3066500000004</v>
      </c>
      <c r="AV102" s="378">
        <v>630.70781225165501</v>
      </c>
      <c r="AW102" s="399">
        <v>573</v>
      </c>
      <c r="AX102" s="401">
        <v>1.1007117142262699</v>
      </c>
      <c r="AY102" s="405">
        <v>-372.74941137359798</v>
      </c>
      <c r="AZ102" s="380">
        <v>7.4999999999999997E-3</v>
      </c>
      <c r="BA102" s="380">
        <v>7.4999999999999997E-3</v>
      </c>
      <c r="BB102" s="393">
        <v>0</v>
      </c>
      <c r="BC102" s="393">
        <v>373</v>
      </c>
      <c r="BD102" s="379"/>
      <c r="BE102" s="388">
        <v>348.9</v>
      </c>
      <c r="BF102" s="378">
        <v>53.252087594855098</v>
      </c>
      <c r="BG102" s="400">
        <v>65</v>
      </c>
      <c r="BH102" s="386">
        <v>0.819262886074694</v>
      </c>
      <c r="BI102" s="394">
        <v>-289.905942385</v>
      </c>
      <c r="BJ102" s="380"/>
      <c r="BK102" s="380"/>
      <c r="BL102" s="393">
        <v>35</v>
      </c>
      <c r="BM102" s="393">
        <v>290</v>
      </c>
      <c r="BN102" s="379"/>
      <c r="BO102" s="387">
        <v>689</v>
      </c>
      <c r="BP102" s="388">
        <v>105.161044290213</v>
      </c>
      <c r="BQ102" s="400">
        <v>78</v>
      </c>
      <c r="BR102" s="390">
        <v>1.34821851654119</v>
      </c>
      <c r="BS102" s="391">
        <v>75.746295310400299</v>
      </c>
      <c r="BT102" s="380">
        <v>7.4999999999999997E-3</v>
      </c>
      <c r="BU102" s="392">
        <v>7.4999999999999997E-3</v>
      </c>
      <c r="BV102" s="387">
        <v>0</v>
      </c>
      <c r="BW102" s="387">
        <v>0</v>
      </c>
      <c r="BX102" s="381"/>
      <c r="BY102" s="386">
        <v>0.995788667687596</v>
      </c>
      <c r="BZ102" s="386">
        <v>1</v>
      </c>
      <c r="CA102" s="403">
        <v>0.99831546707503804</v>
      </c>
      <c r="CB102" s="385">
        <v>0.9</v>
      </c>
      <c r="CC102" s="392">
        <v>2.5000000000000001E-3</v>
      </c>
      <c r="CD102" s="199">
        <f t="shared" si="1"/>
        <v>5132.7238488657304</v>
      </c>
      <c r="CE102" s="113"/>
    </row>
    <row r="103" spans="1:83" s="85" customFormat="1" ht="21.4" customHeight="1" x14ac:dyDescent="0.2">
      <c r="A103" s="377" t="s">
        <v>382</v>
      </c>
      <c r="B103" s="377" t="s">
        <v>383</v>
      </c>
      <c r="C103" s="377" t="s">
        <v>158</v>
      </c>
      <c r="D103" s="378">
        <v>2.49277899066667</v>
      </c>
      <c r="E103" s="379"/>
      <c r="F103" s="380">
        <v>7.1499999999999994E-2</v>
      </c>
      <c r="G103" s="380">
        <v>7.1499999999999994E-2</v>
      </c>
      <c r="H103" s="381"/>
      <c r="I103" s="382">
        <v>7</v>
      </c>
      <c r="J103" s="382">
        <v>7</v>
      </c>
      <c r="K103" s="379"/>
      <c r="L103" s="407">
        <v>0.68</v>
      </c>
      <c r="M103" s="390">
        <v>0.86099999999999999</v>
      </c>
      <c r="N103" s="385">
        <v>0.7</v>
      </c>
      <c r="O103" s="386">
        <v>0.02</v>
      </c>
      <c r="P103" s="379"/>
      <c r="Q103" s="387">
        <v>103</v>
      </c>
      <c r="R103" s="388">
        <v>41.319346956006598</v>
      </c>
      <c r="S103" s="389">
        <v>36</v>
      </c>
      <c r="T103" s="401">
        <v>1.14775963766685</v>
      </c>
      <c r="U103" s="402">
        <v>-4.6880523968001304</v>
      </c>
      <c r="V103" s="392">
        <v>7.4999999999999997E-3</v>
      </c>
      <c r="W103" s="392">
        <v>7.4999999999999997E-3</v>
      </c>
      <c r="X103" s="393">
        <v>0</v>
      </c>
      <c r="Y103" s="393">
        <v>5</v>
      </c>
      <c r="Z103" s="379"/>
      <c r="AA103" s="394">
        <v>438</v>
      </c>
      <c r="AB103" s="378">
        <v>175.70751424010601</v>
      </c>
      <c r="AC103" s="389">
        <v>200</v>
      </c>
      <c r="AD103" s="386">
        <v>0.87853757120053</v>
      </c>
      <c r="AE103" s="394">
        <v>-160.26695776000099</v>
      </c>
      <c r="AF103" s="380"/>
      <c r="AG103" s="380"/>
      <c r="AH103" s="396">
        <v>61</v>
      </c>
      <c r="AI103" s="393">
        <v>161</v>
      </c>
      <c r="AJ103" s="379"/>
      <c r="AK103" s="388">
        <v>3521.7109500000001</v>
      </c>
      <c r="AL103" s="388">
        <v>1412.7650157457999</v>
      </c>
      <c r="AM103" s="397">
        <v>820.6</v>
      </c>
      <c r="AN103" s="390">
        <v>1.72162444034341</v>
      </c>
      <c r="AO103" s="398">
        <v>1067.02162231072</v>
      </c>
      <c r="AP103" s="392">
        <v>0.01</v>
      </c>
      <c r="AQ103" s="392">
        <v>0.01</v>
      </c>
      <c r="AR103" s="393">
        <v>0</v>
      </c>
      <c r="AS103" s="393">
        <v>0</v>
      </c>
      <c r="AT103" s="381"/>
      <c r="AU103" s="388">
        <v>1713.32655</v>
      </c>
      <c r="AV103" s="378">
        <v>687.31586571250295</v>
      </c>
      <c r="AW103" s="399">
        <v>573</v>
      </c>
      <c r="AX103" s="390">
        <v>1.1995041286431101</v>
      </c>
      <c r="AY103" s="398">
        <v>-0.708283982402236</v>
      </c>
      <c r="AZ103" s="380">
        <v>1.4999999999999999E-2</v>
      </c>
      <c r="BA103" s="380">
        <v>1.4999999999999999E-2</v>
      </c>
      <c r="BB103" s="393">
        <v>0</v>
      </c>
      <c r="BC103" s="393">
        <v>1</v>
      </c>
      <c r="BD103" s="379"/>
      <c r="BE103" s="388">
        <v>164.9</v>
      </c>
      <c r="BF103" s="378">
        <v>66.151071000441704</v>
      </c>
      <c r="BG103" s="400">
        <v>65</v>
      </c>
      <c r="BH103" s="401">
        <v>1.01770878462218</v>
      </c>
      <c r="BI103" s="402">
        <v>-78.145951590000294</v>
      </c>
      <c r="BJ103" s="380">
        <v>8.9999999999999993E-3</v>
      </c>
      <c r="BK103" s="380">
        <v>8.9999999999999993E-3</v>
      </c>
      <c r="BL103" s="393">
        <v>0</v>
      </c>
      <c r="BM103" s="393">
        <v>79</v>
      </c>
      <c r="BN103" s="379"/>
      <c r="BO103" s="387">
        <v>243</v>
      </c>
      <c r="BP103" s="388">
        <v>97.481566119510802</v>
      </c>
      <c r="BQ103" s="400">
        <v>78</v>
      </c>
      <c r="BR103" s="390">
        <v>1.24976366819886</v>
      </c>
      <c r="BS103" s="391">
        <v>9.6758864735997197</v>
      </c>
      <c r="BT103" s="380">
        <v>7.4999999999999997E-3</v>
      </c>
      <c r="BU103" s="392">
        <v>7.4999999999999997E-3</v>
      </c>
      <c r="BV103" s="387">
        <v>0</v>
      </c>
      <c r="BW103" s="387">
        <v>0</v>
      </c>
      <c r="BX103" s="381"/>
      <c r="BY103" s="386">
        <v>0.997214484679666</v>
      </c>
      <c r="BZ103" s="386">
        <v>1</v>
      </c>
      <c r="CA103" s="403">
        <v>0.99888579387186605</v>
      </c>
      <c r="CB103" s="385">
        <v>0.9</v>
      </c>
      <c r="CC103" s="392">
        <v>2.5000000000000001E-3</v>
      </c>
      <c r="CD103" s="199">
        <f t="shared" si="1"/>
        <v>2045.5744397410695</v>
      </c>
      <c r="CE103" s="113"/>
    </row>
    <row r="104" spans="1:83" s="85" customFormat="1" ht="21.4" customHeight="1" x14ac:dyDescent="0.2">
      <c r="A104" s="377" t="s">
        <v>382</v>
      </c>
      <c r="B104" s="377" t="s">
        <v>383</v>
      </c>
      <c r="C104" s="377" t="s">
        <v>159</v>
      </c>
      <c r="D104" s="378">
        <v>6.3875329870000002</v>
      </c>
      <c r="E104" s="379"/>
      <c r="F104" s="380">
        <v>3.2250000000000001E-2</v>
      </c>
      <c r="G104" s="380">
        <v>3.2250000000000001E-2</v>
      </c>
      <c r="H104" s="381"/>
      <c r="I104" s="382">
        <v>6</v>
      </c>
      <c r="J104" s="382">
        <v>6</v>
      </c>
      <c r="K104" s="379"/>
      <c r="L104" s="383">
        <v>0.37</v>
      </c>
      <c r="M104" s="401">
        <v>0.73899999999999999</v>
      </c>
      <c r="N104" s="385">
        <v>0.7</v>
      </c>
      <c r="O104" s="386">
        <v>5.0000000000000001E-3</v>
      </c>
      <c r="P104" s="379"/>
      <c r="Q104" s="387">
        <v>247</v>
      </c>
      <c r="R104" s="388">
        <v>38.669076230635198</v>
      </c>
      <c r="S104" s="389">
        <v>36</v>
      </c>
      <c r="T104" s="401">
        <v>1.07414100640653</v>
      </c>
      <c r="U104" s="402">
        <v>-28.941425038399998</v>
      </c>
      <c r="V104" s="392">
        <v>3.5000000000000001E-3</v>
      </c>
      <c r="W104" s="392">
        <v>3.5000000000000001E-3</v>
      </c>
      <c r="X104" s="393">
        <v>0</v>
      </c>
      <c r="Y104" s="393">
        <v>29</v>
      </c>
      <c r="Z104" s="379"/>
      <c r="AA104" s="394">
        <v>593</v>
      </c>
      <c r="AB104" s="378">
        <v>92.837093946423806</v>
      </c>
      <c r="AC104" s="389">
        <v>200</v>
      </c>
      <c r="AD104" s="384">
        <v>0.46418546973211899</v>
      </c>
      <c r="AE104" s="395">
        <v>-940.00791688000004</v>
      </c>
      <c r="AF104" s="380"/>
      <c r="AG104" s="380"/>
      <c r="AH104" s="396">
        <v>685</v>
      </c>
      <c r="AI104" s="393">
        <v>941</v>
      </c>
      <c r="AJ104" s="379"/>
      <c r="AK104" s="388">
        <v>5624.5488500000001</v>
      </c>
      <c r="AL104" s="388">
        <v>880.55104552057298</v>
      </c>
      <c r="AM104" s="397">
        <v>622.70000000000005</v>
      </c>
      <c r="AN104" s="390">
        <v>1.4140855075005201</v>
      </c>
      <c r="AO104" s="398">
        <v>851.528700794119</v>
      </c>
      <c r="AP104" s="392">
        <v>0.01</v>
      </c>
      <c r="AQ104" s="392">
        <v>0.01</v>
      </c>
      <c r="AR104" s="393">
        <v>0</v>
      </c>
      <c r="AS104" s="393">
        <v>0</v>
      </c>
      <c r="AT104" s="381"/>
      <c r="AU104" s="388">
        <v>3827.7149599999998</v>
      </c>
      <c r="AV104" s="378">
        <v>599.24777966551699</v>
      </c>
      <c r="AW104" s="399">
        <v>573</v>
      </c>
      <c r="AX104" s="401">
        <v>1.0458076433953201</v>
      </c>
      <c r="AY104" s="405">
        <v>-564.35272186120005</v>
      </c>
      <c r="AZ104" s="380">
        <v>3.7499999999999999E-3</v>
      </c>
      <c r="BA104" s="380">
        <v>3.7499999999999999E-3</v>
      </c>
      <c r="BB104" s="393">
        <v>0</v>
      </c>
      <c r="BC104" s="393">
        <v>565</v>
      </c>
      <c r="BD104" s="379"/>
      <c r="BE104" s="388">
        <v>279.89999999999998</v>
      </c>
      <c r="BF104" s="378">
        <v>43.819734562569998</v>
      </c>
      <c r="BG104" s="400">
        <v>65</v>
      </c>
      <c r="BH104" s="384">
        <v>0.67414976250107705</v>
      </c>
      <c r="BI104" s="395">
        <v>-342.88446623250002</v>
      </c>
      <c r="BJ104" s="380"/>
      <c r="BK104" s="380"/>
      <c r="BL104" s="393">
        <v>94</v>
      </c>
      <c r="BM104" s="393">
        <v>343</v>
      </c>
      <c r="BN104" s="379"/>
      <c r="BO104" s="387">
        <v>768</v>
      </c>
      <c r="BP104" s="388">
        <v>120.234212733311</v>
      </c>
      <c r="BQ104" s="400">
        <v>78</v>
      </c>
      <c r="BR104" s="390">
        <v>1.5414642658116799</v>
      </c>
      <c r="BS104" s="391">
        <v>170.1269124168</v>
      </c>
      <c r="BT104" s="380">
        <v>7.4999999999999997E-3</v>
      </c>
      <c r="BU104" s="392">
        <v>7.4999999999999997E-3</v>
      </c>
      <c r="BV104" s="387">
        <v>0</v>
      </c>
      <c r="BW104" s="387">
        <v>0</v>
      </c>
      <c r="BX104" s="381"/>
      <c r="BY104" s="386">
        <v>0.996317157712305</v>
      </c>
      <c r="BZ104" s="386">
        <v>1</v>
      </c>
      <c r="CA104" s="403">
        <v>0.998526863084922</v>
      </c>
      <c r="CB104" s="385">
        <v>0.9</v>
      </c>
      <c r="CC104" s="392">
        <v>2.5000000000000001E-3</v>
      </c>
      <c r="CD104" s="199">
        <f t="shared" si="1"/>
        <v>3977.5167910049004</v>
      </c>
      <c r="CE104" s="113"/>
    </row>
    <row r="105" spans="1:83" s="85" customFormat="1" ht="21.4" customHeight="1" x14ac:dyDescent="0.2">
      <c r="A105" s="377" t="s">
        <v>382</v>
      </c>
      <c r="B105" s="377" t="s">
        <v>384</v>
      </c>
      <c r="C105" s="377" t="s">
        <v>161</v>
      </c>
      <c r="D105" s="378">
        <v>2.7744410984444401</v>
      </c>
      <c r="E105" s="379"/>
      <c r="F105" s="380">
        <v>7.1129999999999999E-2</v>
      </c>
      <c r="G105" s="380">
        <v>7.1129999999999999E-2</v>
      </c>
      <c r="H105" s="381"/>
      <c r="I105" s="382">
        <v>7</v>
      </c>
      <c r="J105" s="382">
        <v>7</v>
      </c>
      <c r="K105" s="379"/>
      <c r="L105" s="404">
        <v>0.78</v>
      </c>
      <c r="M105" s="401">
        <v>0.77100000000000002</v>
      </c>
      <c r="N105" s="385">
        <v>0.7</v>
      </c>
      <c r="O105" s="386">
        <v>0.01</v>
      </c>
      <c r="P105" s="379"/>
      <c r="Q105" s="387">
        <v>168</v>
      </c>
      <c r="R105" s="388">
        <v>60.552736222871403</v>
      </c>
      <c r="S105" s="389">
        <v>36</v>
      </c>
      <c r="T105" s="390">
        <v>1.68202045063532</v>
      </c>
      <c r="U105" s="391">
        <v>48.144144547200199</v>
      </c>
      <c r="V105" s="392">
        <v>0.01</v>
      </c>
      <c r="W105" s="392">
        <v>0.01</v>
      </c>
      <c r="X105" s="393">
        <v>0</v>
      </c>
      <c r="Y105" s="393">
        <v>0</v>
      </c>
      <c r="Z105" s="379"/>
      <c r="AA105" s="394">
        <v>488</v>
      </c>
      <c r="AB105" s="378">
        <v>175.89128140929299</v>
      </c>
      <c r="AC105" s="389">
        <v>200</v>
      </c>
      <c r="AD105" s="386">
        <v>0.87945640704646499</v>
      </c>
      <c r="AE105" s="394">
        <v>-177.865863626666</v>
      </c>
      <c r="AF105" s="380"/>
      <c r="AG105" s="380"/>
      <c r="AH105" s="396">
        <v>67</v>
      </c>
      <c r="AI105" s="393">
        <v>178</v>
      </c>
      <c r="AJ105" s="379"/>
      <c r="AK105" s="388">
        <v>2897.3559300000002</v>
      </c>
      <c r="AL105" s="388">
        <v>1044.30255579204</v>
      </c>
      <c r="AM105" s="397">
        <v>612</v>
      </c>
      <c r="AN105" s="390">
        <v>1.7063767251503901</v>
      </c>
      <c r="AO105" s="398">
        <v>859.80638730240298</v>
      </c>
      <c r="AP105" s="392">
        <v>0.01</v>
      </c>
      <c r="AQ105" s="392">
        <v>0.01</v>
      </c>
      <c r="AR105" s="393">
        <v>0</v>
      </c>
      <c r="AS105" s="393">
        <v>0</v>
      </c>
      <c r="AT105" s="381"/>
      <c r="AU105" s="388">
        <v>1906.1224400000001</v>
      </c>
      <c r="AV105" s="378">
        <v>687.029341177476</v>
      </c>
      <c r="AW105" s="399">
        <v>573</v>
      </c>
      <c r="AX105" s="390">
        <v>1.1990040858245701</v>
      </c>
      <c r="AY105" s="398">
        <v>-1.5832592903971101</v>
      </c>
      <c r="AZ105" s="380">
        <v>1.4999999999999999E-2</v>
      </c>
      <c r="BA105" s="380">
        <v>1.4999999999999999E-2</v>
      </c>
      <c r="BB105" s="393">
        <v>0</v>
      </c>
      <c r="BC105" s="393">
        <v>2</v>
      </c>
      <c r="BD105" s="379"/>
      <c r="BE105" s="388">
        <v>204.2</v>
      </c>
      <c r="BF105" s="378">
        <v>73.600409147085301</v>
      </c>
      <c r="BG105" s="400">
        <v>65</v>
      </c>
      <c r="BH105" s="401">
        <v>1.1323139868782399</v>
      </c>
      <c r="BI105" s="402">
        <v>-66.308007098332894</v>
      </c>
      <c r="BJ105" s="380">
        <v>1.6129999999999999E-2</v>
      </c>
      <c r="BK105" s="380">
        <v>1.6129999999999999E-2</v>
      </c>
      <c r="BL105" s="393">
        <v>0</v>
      </c>
      <c r="BM105" s="393">
        <v>67</v>
      </c>
      <c r="BN105" s="379"/>
      <c r="BO105" s="387">
        <v>322</v>
      </c>
      <c r="BP105" s="388">
        <v>116.059411093837</v>
      </c>
      <c r="BQ105" s="400">
        <v>78</v>
      </c>
      <c r="BR105" s="390">
        <v>1.4879411678697101</v>
      </c>
      <c r="BS105" s="391">
        <v>62.312313185600402</v>
      </c>
      <c r="BT105" s="380">
        <v>7.4999999999999997E-3</v>
      </c>
      <c r="BU105" s="392">
        <v>7.4999999999999997E-3</v>
      </c>
      <c r="BV105" s="387">
        <v>0</v>
      </c>
      <c r="BW105" s="387">
        <v>0</v>
      </c>
      <c r="BX105" s="381"/>
      <c r="BY105" s="386">
        <v>0.99733770223223395</v>
      </c>
      <c r="BZ105" s="386">
        <v>1</v>
      </c>
      <c r="CA105" s="403">
        <v>0.99893508089289396</v>
      </c>
      <c r="CB105" s="385">
        <v>0.9</v>
      </c>
      <c r="CC105" s="392">
        <v>2.5000000000000001E-3</v>
      </c>
      <c r="CD105" s="199">
        <f t="shared" si="1"/>
        <v>1697.9579522479974</v>
      </c>
      <c r="CE105" s="113"/>
    </row>
    <row r="106" spans="1:83" s="85" customFormat="1" ht="21.4" customHeight="1" x14ac:dyDescent="0.2">
      <c r="A106" s="377" t="s">
        <v>382</v>
      </c>
      <c r="B106" s="377" t="s">
        <v>384</v>
      </c>
      <c r="C106" s="377" t="s">
        <v>162</v>
      </c>
      <c r="D106" s="378">
        <v>9.4982833303333294</v>
      </c>
      <c r="E106" s="379"/>
      <c r="F106" s="380">
        <v>3.7749999999999999E-2</v>
      </c>
      <c r="G106" s="380">
        <v>3.7749999999999999E-2</v>
      </c>
      <c r="H106" s="381"/>
      <c r="I106" s="382">
        <v>6</v>
      </c>
      <c r="J106" s="382">
        <v>6</v>
      </c>
      <c r="K106" s="379"/>
      <c r="L106" s="404">
        <v>0.79</v>
      </c>
      <c r="M106" s="401">
        <v>0.72899999999999998</v>
      </c>
      <c r="N106" s="385">
        <v>0.7</v>
      </c>
      <c r="O106" s="386">
        <v>4.0000000000000001E-3</v>
      </c>
      <c r="P106" s="379"/>
      <c r="Q106" s="387">
        <v>557</v>
      </c>
      <c r="R106" s="388">
        <v>58.642175709918803</v>
      </c>
      <c r="S106" s="389">
        <v>36</v>
      </c>
      <c r="T106" s="390">
        <v>1.6289493252755201</v>
      </c>
      <c r="U106" s="391">
        <v>146.67416012960001</v>
      </c>
      <c r="V106" s="392">
        <v>0.01</v>
      </c>
      <c r="W106" s="392">
        <v>0.01</v>
      </c>
      <c r="X106" s="393">
        <v>0</v>
      </c>
      <c r="Y106" s="393">
        <v>0</v>
      </c>
      <c r="Z106" s="379"/>
      <c r="AA106" s="394">
        <v>1208</v>
      </c>
      <c r="AB106" s="378">
        <v>127.18087658452799</v>
      </c>
      <c r="AC106" s="389">
        <v>200</v>
      </c>
      <c r="AD106" s="384">
        <v>0.63590438292263995</v>
      </c>
      <c r="AE106" s="395">
        <v>-1071.5879992800001</v>
      </c>
      <c r="AF106" s="380"/>
      <c r="AG106" s="380"/>
      <c r="AH106" s="396">
        <v>692</v>
      </c>
      <c r="AI106" s="393">
        <v>1072</v>
      </c>
      <c r="AJ106" s="379"/>
      <c r="AK106" s="388">
        <v>9097.8571900000006</v>
      </c>
      <c r="AL106" s="388">
        <v>957.84226197437704</v>
      </c>
      <c r="AM106" s="397">
        <v>709.6</v>
      </c>
      <c r="AN106" s="390">
        <v>1.3498340783178899</v>
      </c>
      <c r="AO106" s="398">
        <v>1009.8789685545599</v>
      </c>
      <c r="AP106" s="392">
        <v>0.01</v>
      </c>
      <c r="AQ106" s="392">
        <v>0.01</v>
      </c>
      <c r="AR106" s="393">
        <v>0</v>
      </c>
      <c r="AS106" s="393">
        <v>0</v>
      </c>
      <c r="AT106" s="381"/>
      <c r="AU106" s="388">
        <v>5282.6009999999997</v>
      </c>
      <c r="AV106" s="378">
        <v>556.16376310124394</v>
      </c>
      <c r="AW106" s="399">
        <v>573</v>
      </c>
      <c r="AX106" s="386">
        <v>0.97061738761124505</v>
      </c>
      <c r="AY106" s="388">
        <v>-1248.4186179372</v>
      </c>
      <c r="AZ106" s="380"/>
      <c r="BA106" s="380"/>
      <c r="BB106" s="393">
        <v>160</v>
      </c>
      <c r="BC106" s="393">
        <v>1249</v>
      </c>
      <c r="BD106" s="379"/>
      <c r="BE106" s="388">
        <v>584.5</v>
      </c>
      <c r="BF106" s="378">
        <v>61.537435731503599</v>
      </c>
      <c r="BG106" s="400">
        <v>65</v>
      </c>
      <c r="BH106" s="401">
        <v>0.94672978048467105</v>
      </c>
      <c r="BI106" s="402">
        <v>-341.58262470749997</v>
      </c>
      <c r="BJ106" s="380">
        <v>3.7499999999999999E-3</v>
      </c>
      <c r="BK106" s="380">
        <v>3.7499999999999999E-3</v>
      </c>
      <c r="BL106" s="393">
        <v>0</v>
      </c>
      <c r="BM106" s="393">
        <v>342</v>
      </c>
      <c r="BN106" s="379"/>
      <c r="BO106" s="387">
        <v>1052</v>
      </c>
      <c r="BP106" s="388">
        <v>110.75685609844599</v>
      </c>
      <c r="BQ106" s="400">
        <v>78</v>
      </c>
      <c r="BR106" s="390">
        <v>1.41995969356982</v>
      </c>
      <c r="BS106" s="391">
        <v>162.96068028080001</v>
      </c>
      <c r="BT106" s="380">
        <v>7.4999999999999997E-3</v>
      </c>
      <c r="BU106" s="392">
        <v>7.4999999999999997E-3</v>
      </c>
      <c r="BV106" s="387">
        <v>0</v>
      </c>
      <c r="BW106" s="387">
        <v>0</v>
      </c>
      <c r="BX106" s="381"/>
      <c r="BY106" s="386">
        <v>0.99424228466144604</v>
      </c>
      <c r="BZ106" s="386">
        <v>1</v>
      </c>
      <c r="CA106" s="403">
        <v>0.99769691386457904</v>
      </c>
      <c r="CB106" s="385">
        <v>0.9</v>
      </c>
      <c r="CC106" s="392">
        <v>2.5000000000000001E-3</v>
      </c>
      <c r="CD106" s="199">
        <f t="shared" si="1"/>
        <v>6739.9818512045304</v>
      </c>
      <c r="CE106" s="113"/>
    </row>
    <row r="107" spans="1:83" s="85" customFormat="1" ht="21.4" customHeight="1" x14ac:dyDescent="0.2">
      <c r="A107" s="377" t="s">
        <v>382</v>
      </c>
      <c r="B107" s="377" t="s">
        <v>384</v>
      </c>
      <c r="C107" s="377" t="s">
        <v>160</v>
      </c>
      <c r="D107" s="378">
        <v>3.61985003966667</v>
      </c>
      <c r="E107" s="379"/>
      <c r="F107" s="380">
        <v>5.3749999999999999E-2</v>
      </c>
      <c r="G107" s="380">
        <v>5.3749999999999999E-2</v>
      </c>
      <c r="H107" s="381"/>
      <c r="I107" s="382">
        <v>6</v>
      </c>
      <c r="J107" s="382">
        <v>6</v>
      </c>
      <c r="K107" s="379"/>
      <c r="L107" s="383">
        <v>0.21</v>
      </c>
      <c r="M107" s="384">
        <v>0.58399999999999996</v>
      </c>
      <c r="N107" s="385">
        <v>0.7</v>
      </c>
      <c r="O107" s="386"/>
      <c r="P107" s="379"/>
      <c r="Q107" s="387">
        <v>291</v>
      </c>
      <c r="R107" s="388">
        <v>80.390070530876599</v>
      </c>
      <c r="S107" s="389">
        <v>36</v>
      </c>
      <c r="T107" s="390">
        <v>2.2330575147465699</v>
      </c>
      <c r="U107" s="391">
        <v>134.6224782864</v>
      </c>
      <c r="V107" s="392">
        <v>0.01</v>
      </c>
      <c r="W107" s="392">
        <v>0.01</v>
      </c>
      <c r="X107" s="393">
        <v>0</v>
      </c>
      <c r="Y107" s="393">
        <v>0</v>
      </c>
      <c r="Z107" s="379"/>
      <c r="AA107" s="394">
        <v>732</v>
      </c>
      <c r="AB107" s="378">
        <v>202.21832174777199</v>
      </c>
      <c r="AC107" s="389">
        <v>200</v>
      </c>
      <c r="AD107" s="401">
        <v>1.0110916087388599</v>
      </c>
      <c r="AE107" s="402">
        <v>-136.764009520001</v>
      </c>
      <c r="AF107" s="380">
        <v>5.0000000000000001E-4</v>
      </c>
      <c r="AG107" s="380">
        <v>5.0000000000000001E-4</v>
      </c>
      <c r="AH107" s="396">
        <v>0</v>
      </c>
      <c r="AI107" s="393">
        <v>137</v>
      </c>
      <c r="AJ107" s="379"/>
      <c r="AK107" s="388">
        <v>2749.5143200000002</v>
      </c>
      <c r="AL107" s="388">
        <v>759.56580793970898</v>
      </c>
      <c r="AM107" s="397">
        <v>612</v>
      </c>
      <c r="AN107" s="390">
        <v>1.24112060120868</v>
      </c>
      <c r="AO107" s="398">
        <v>91.096450868797106</v>
      </c>
      <c r="AP107" s="392">
        <v>0.01</v>
      </c>
      <c r="AQ107" s="392">
        <v>0.01</v>
      </c>
      <c r="AR107" s="393">
        <v>0</v>
      </c>
      <c r="AS107" s="393">
        <v>0</v>
      </c>
      <c r="AT107" s="381"/>
      <c r="AU107" s="388">
        <v>2082.6464700000001</v>
      </c>
      <c r="AV107" s="378">
        <v>575.34053819306303</v>
      </c>
      <c r="AW107" s="399">
        <v>573</v>
      </c>
      <c r="AX107" s="401">
        <v>1.0040847088884199</v>
      </c>
      <c r="AY107" s="405">
        <v>-406.36241727480302</v>
      </c>
      <c r="AZ107" s="380">
        <v>7.5000000000000002E-4</v>
      </c>
      <c r="BA107" s="380">
        <v>7.5000000000000002E-4</v>
      </c>
      <c r="BB107" s="393">
        <v>0</v>
      </c>
      <c r="BC107" s="393">
        <v>407</v>
      </c>
      <c r="BD107" s="379"/>
      <c r="BE107" s="388">
        <v>376.7</v>
      </c>
      <c r="BF107" s="378">
        <v>104.065084429489</v>
      </c>
      <c r="BG107" s="400">
        <v>65</v>
      </c>
      <c r="BH107" s="390">
        <v>1.60100129891522</v>
      </c>
      <c r="BI107" s="391">
        <v>23.764621132499599</v>
      </c>
      <c r="BJ107" s="380">
        <v>0.03</v>
      </c>
      <c r="BK107" s="380">
        <v>0.03</v>
      </c>
      <c r="BL107" s="393">
        <v>0</v>
      </c>
      <c r="BM107" s="393">
        <v>0</v>
      </c>
      <c r="BN107" s="379"/>
      <c r="BO107" s="387">
        <v>234</v>
      </c>
      <c r="BP107" s="388">
        <v>64.643561870189501</v>
      </c>
      <c r="BQ107" s="400">
        <v>78</v>
      </c>
      <c r="BR107" s="386">
        <v>0.82876361372037799</v>
      </c>
      <c r="BS107" s="394">
        <v>-104.81796371279999</v>
      </c>
      <c r="BT107" s="380"/>
      <c r="BU107" s="392"/>
      <c r="BV107" s="387">
        <v>49</v>
      </c>
      <c r="BW107" s="387">
        <v>105</v>
      </c>
      <c r="BX107" s="381"/>
      <c r="BY107" s="386">
        <v>0.99880157507276102</v>
      </c>
      <c r="BZ107" s="386">
        <v>1</v>
      </c>
      <c r="CA107" s="403">
        <v>0.99952063002910496</v>
      </c>
      <c r="CB107" s="385">
        <v>0.9</v>
      </c>
      <c r="CC107" s="392">
        <v>2.5000000000000001E-3</v>
      </c>
      <c r="CD107" s="199">
        <f t="shared" si="1"/>
        <v>2215.3482242760019</v>
      </c>
      <c r="CE107" s="113"/>
    </row>
    <row r="108" spans="1:83" s="85" customFormat="1" ht="21.4" customHeight="1" x14ac:dyDescent="0.2">
      <c r="A108" s="377" t="s">
        <v>382</v>
      </c>
      <c r="B108" s="377" t="s">
        <v>384</v>
      </c>
      <c r="C108" s="377" t="s">
        <v>163</v>
      </c>
      <c r="D108" s="378">
        <v>3.3746069082222201</v>
      </c>
      <c r="E108" s="379"/>
      <c r="F108" s="380">
        <v>2.0875000000000001E-2</v>
      </c>
      <c r="G108" s="380">
        <v>2.0875000000000001E-2</v>
      </c>
      <c r="H108" s="381"/>
      <c r="I108" s="382">
        <v>5</v>
      </c>
      <c r="J108" s="382">
        <v>5</v>
      </c>
      <c r="K108" s="379"/>
      <c r="L108" s="383">
        <v>0.55000000000000004</v>
      </c>
      <c r="M108" s="401">
        <v>0.73299999999999998</v>
      </c>
      <c r="N108" s="385">
        <v>0.7</v>
      </c>
      <c r="O108" s="386">
        <v>4.0000000000000001E-3</v>
      </c>
      <c r="P108" s="379"/>
      <c r="Q108" s="387">
        <v>137</v>
      </c>
      <c r="R108" s="388">
        <v>40.597321029065597</v>
      </c>
      <c r="S108" s="389">
        <v>36</v>
      </c>
      <c r="T108" s="401">
        <v>1.12770336191849</v>
      </c>
      <c r="U108" s="402">
        <v>-8.7830184351998906</v>
      </c>
      <c r="V108" s="392">
        <v>6.4999999999999997E-3</v>
      </c>
      <c r="W108" s="392">
        <v>6.4999999999999997E-3</v>
      </c>
      <c r="X108" s="393">
        <v>0</v>
      </c>
      <c r="Y108" s="393">
        <v>9</v>
      </c>
      <c r="Z108" s="379"/>
      <c r="AA108" s="394">
        <v>362</v>
      </c>
      <c r="AB108" s="378">
        <v>107.271753376071</v>
      </c>
      <c r="AC108" s="389">
        <v>200</v>
      </c>
      <c r="AD108" s="384">
        <v>0.536358766880355</v>
      </c>
      <c r="AE108" s="395">
        <v>-447.90565797333301</v>
      </c>
      <c r="AF108" s="380"/>
      <c r="AG108" s="380"/>
      <c r="AH108" s="396">
        <v>313</v>
      </c>
      <c r="AI108" s="393">
        <v>448</v>
      </c>
      <c r="AJ108" s="379"/>
      <c r="AK108" s="388">
        <v>2377.01431</v>
      </c>
      <c r="AL108" s="388">
        <v>704.38257688870704</v>
      </c>
      <c r="AM108" s="397">
        <v>612</v>
      </c>
      <c r="AN108" s="401">
        <v>1.1509519230207601</v>
      </c>
      <c r="AO108" s="405">
        <v>-101.297003398398</v>
      </c>
      <c r="AP108" s="392">
        <v>7.4999999999999997E-3</v>
      </c>
      <c r="AQ108" s="392">
        <v>7.4999999999999997E-3</v>
      </c>
      <c r="AR108" s="393">
        <v>0</v>
      </c>
      <c r="AS108" s="393">
        <v>102</v>
      </c>
      <c r="AT108" s="381"/>
      <c r="AU108" s="388">
        <v>1383.94533</v>
      </c>
      <c r="AV108" s="378">
        <v>410.10564123128501</v>
      </c>
      <c r="AW108" s="399">
        <v>573</v>
      </c>
      <c r="AX108" s="384">
        <v>0.71571665136350004</v>
      </c>
      <c r="AY108" s="406">
        <v>-936.43438009359897</v>
      </c>
      <c r="AZ108" s="380"/>
      <c r="BA108" s="380"/>
      <c r="BB108" s="393">
        <v>550</v>
      </c>
      <c r="BC108" s="393">
        <v>937</v>
      </c>
      <c r="BD108" s="379"/>
      <c r="BE108" s="388">
        <v>122.3</v>
      </c>
      <c r="BF108" s="378">
        <v>36.241258115727902</v>
      </c>
      <c r="BG108" s="400">
        <v>65</v>
      </c>
      <c r="BH108" s="384">
        <v>0.55755781716504405</v>
      </c>
      <c r="BI108" s="395">
        <v>-206.72417355166601</v>
      </c>
      <c r="BJ108" s="380"/>
      <c r="BK108" s="380"/>
      <c r="BL108" s="393">
        <v>76</v>
      </c>
      <c r="BM108" s="393">
        <v>207</v>
      </c>
      <c r="BN108" s="379"/>
      <c r="BO108" s="387">
        <v>266</v>
      </c>
      <c r="BP108" s="388">
        <v>78.823995574682101</v>
      </c>
      <c r="BQ108" s="400">
        <v>78</v>
      </c>
      <c r="BR108" s="401">
        <v>1.01056404582926</v>
      </c>
      <c r="BS108" s="402">
        <v>-49.8632066095998</v>
      </c>
      <c r="BT108" s="380">
        <v>3.7500000000000001E-4</v>
      </c>
      <c r="BU108" s="392">
        <v>3.7500000000000001E-4</v>
      </c>
      <c r="BV108" s="387">
        <v>0</v>
      </c>
      <c r="BW108" s="387">
        <v>50</v>
      </c>
      <c r="BX108" s="381"/>
      <c r="BY108" s="386">
        <v>0.99598292744162698</v>
      </c>
      <c r="BZ108" s="386">
        <v>1</v>
      </c>
      <c r="CA108" s="403">
        <v>0.99839317097665103</v>
      </c>
      <c r="CB108" s="385">
        <v>0.9</v>
      </c>
      <c r="CC108" s="392">
        <v>2.5000000000000001E-3</v>
      </c>
      <c r="CD108" s="199">
        <f t="shared" si="1"/>
        <v>2065.2594278319989</v>
      </c>
      <c r="CE108" s="113"/>
    </row>
    <row r="109" spans="1:83" s="85" customFormat="1" ht="21.4" customHeight="1" x14ac:dyDescent="0.2">
      <c r="A109" s="377" t="s">
        <v>382</v>
      </c>
      <c r="B109" s="377" t="s">
        <v>384</v>
      </c>
      <c r="C109" s="377" t="s">
        <v>164</v>
      </c>
      <c r="D109" s="378">
        <v>3.0118807118888902</v>
      </c>
      <c r="E109" s="379"/>
      <c r="F109" s="380">
        <v>4.4749999999999998E-2</v>
      </c>
      <c r="G109" s="380">
        <v>4.4749999999999998E-2</v>
      </c>
      <c r="H109" s="381"/>
      <c r="I109" s="382">
        <v>5</v>
      </c>
      <c r="J109" s="382">
        <v>5</v>
      </c>
      <c r="K109" s="379"/>
      <c r="L109" s="404">
        <v>0.7</v>
      </c>
      <c r="M109" s="386">
        <v>0.61699999999999999</v>
      </c>
      <c r="N109" s="385">
        <v>0.7</v>
      </c>
      <c r="O109" s="386"/>
      <c r="P109" s="379"/>
      <c r="Q109" s="387">
        <v>138</v>
      </c>
      <c r="R109" s="388">
        <v>45.818547678621002</v>
      </c>
      <c r="S109" s="389">
        <v>36</v>
      </c>
      <c r="T109" s="390">
        <v>1.27273743551725</v>
      </c>
      <c r="U109" s="391">
        <v>7.8867532463999899</v>
      </c>
      <c r="V109" s="392">
        <v>0.01</v>
      </c>
      <c r="W109" s="392">
        <v>0.01</v>
      </c>
      <c r="X109" s="393">
        <v>0</v>
      </c>
      <c r="Y109" s="393">
        <v>0</v>
      </c>
      <c r="Z109" s="379"/>
      <c r="AA109" s="394">
        <v>503</v>
      </c>
      <c r="AB109" s="378">
        <v>167.00528610395901</v>
      </c>
      <c r="AC109" s="389">
        <v>200</v>
      </c>
      <c r="AD109" s="386">
        <v>0.83502643051979497</v>
      </c>
      <c r="AE109" s="394">
        <v>-219.85137085333301</v>
      </c>
      <c r="AF109" s="380"/>
      <c r="AG109" s="380"/>
      <c r="AH109" s="396">
        <v>100</v>
      </c>
      <c r="AI109" s="393">
        <v>220</v>
      </c>
      <c r="AJ109" s="379"/>
      <c r="AK109" s="388">
        <v>1592.2064700000001</v>
      </c>
      <c r="AL109" s="388">
        <v>528.64194246307102</v>
      </c>
      <c r="AM109" s="397">
        <v>626</v>
      </c>
      <c r="AN109" s="386">
        <v>0.84447594642663204</v>
      </c>
      <c r="AO109" s="388">
        <v>-670.31832077093395</v>
      </c>
      <c r="AP109" s="392"/>
      <c r="AQ109" s="392"/>
      <c r="AR109" s="393">
        <v>294</v>
      </c>
      <c r="AS109" s="393">
        <v>671</v>
      </c>
      <c r="AT109" s="381"/>
      <c r="AU109" s="388">
        <v>2007.6877199999999</v>
      </c>
      <c r="AV109" s="378">
        <v>666.58938784494103</v>
      </c>
      <c r="AW109" s="399">
        <v>573</v>
      </c>
      <c r="AX109" s="401">
        <v>1.1633322649999001</v>
      </c>
      <c r="AY109" s="405">
        <v>-63.281457494800598</v>
      </c>
      <c r="AZ109" s="380">
        <v>1.2E-2</v>
      </c>
      <c r="BA109" s="380">
        <v>1.2E-2</v>
      </c>
      <c r="BB109" s="393">
        <v>0</v>
      </c>
      <c r="BC109" s="393">
        <v>64</v>
      </c>
      <c r="BD109" s="379"/>
      <c r="BE109" s="388">
        <v>210.2</v>
      </c>
      <c r="BF109" s="378">
        <v>69.790280594537194</v>
      </c>
      <c r="BG109" s="400">
        <v>65</v>
      </c>
      <c r="BH109" s="401">
        <v>1.07369662453134</v>
      </c>
      <c r="BI109" s="402">
        <v>-83.458369409166806</v>
      </c>
      <c r="BJ109" s="380">
        <v>1.2749999999999999E-2</v>
      </c>
      <c r="BK109" s="380">
        <v>1.2749999999999999E-2</v>
      </c>
      <c r="BL109" s="393">
        <v>0</v>
      </c>
      <c r="BM109" s="393">
        <v>84</v>
      </c>
      <c r="BN109" s="379"/>
      <c r="BO109" s="387">
        <v>316</v>
      </c>
      <c r="BP109" s="388">
        <v>104.91783381481299</v>
      </c>
      <c r="BQ109" s="400">
        <v>78</v>
      </c>
      <c r="BR109" s="390">
        <v>1.3451004335232399</v>
      </c>
      <c r="BS109" s="391">
        <v>34.087965367199999</v>
      </c>
      <c r="BT109" s="380">
        <v>7.4999999999999997E-3</v>
      </c>
      <c r="BU109" s="392">
        <v>7.4999999999999997E-3</v>
      </c>
      <c r="BV109" s="387">
        <v>0</v>
      </c>
      <c r="BW109" s="387">
        <v>0</v>
      </c>
      <c r="BX109" s="381"/>
      <c r="BY109" s="386">
        <v>0.99947780678851195</v>
      </c>
      <c r="BZ109" s="386">
        <v>1</v>
      </c>
      <c r="CA109" s="403">
        <v>0.99979112271540505</v>
      </c>
      <c r="CB109" s="385">
        <v>0.9</v>
      </c>
      <c r="CC109" s="392">
        <v>2.5000000000000001E-3</v>
      </c>
      <c r="CD109" s="199">
        <f t="shared" si="1"/>
        <v>1885.4373256424453</v>
      </c>
      <c r="CE109" s="113"/>
    </row>
    <row r="110" spans="1:83" s="85" customFormat="1" ht="21.4" customHeight="1" x14ac:dyDescent="0.2">
      <c r="A110" s="377" t="s">
        <v>382</v>
      </c>
      <c r="B110" s="377" t="s">
        <v>384</v>
      </c>
      <c r="C110" s="377" t="s">
        <v>165</v>
      </c>
      <c r="D110" s="378">
        <v>3.5781069425555598</v>
      </c>
      <c r="E110" s="379"/>
      <c r="F110" s="380">
        <v>5.6125000000000001E-2</v>
      </c>
      <c r="G110" s="380">
        <v>5.6125000000000001E-2</v>
      </c>
      <c r="H110" s="381"/>
      <c r="I110" s="382">
        <v>6</v>
      </c>
      <c r="J110" s="382">
        <v>6</v>
      </c>
      <c r="K110" s="379"/>
      <c r="L110" s="383">
        <v>0.35</v>
      </c>
      <c r="M110" s="386">
        <v>0.67</v>
      </c>
      <c r="N110" s="385">
        <v>0.7</v>
      </c>
      <c r="O110" s="386"/>
      <c r="P110" s="379"/>
      <c r="Q110" s="387">
        <v>206</v>
      </c>
      <c r="R110" s="388">
        <v>57.572342947600902</v>
      </c>
      <c r="S110" s="389">
        <v>36</v>
      </c>
      <c r="T110" s="390">
        <v>1.59923174854447</v>
      </c>
      <c r="U110" s="391">
        <v>51.425780081599797</v>
      </c>
      <c r="V110" s="392">
        <v>0.01</v>
      </c>
      <c r="W110" s="392">
        <v>0.01</v>
      </c>
      <c r="X110" s="393">
        <v>0</v>
      </c>
      <c r="Y110" s="393">
        <v>0</v>
      </c>
      <c r="Z110" s="379"/>
      <c r="AA110" s="394">
        <v>566</v>
      </c>
      <c r="AB110" s="378">
        <v>158.18420440942799</v>
      </c>
      <c r="AC110" s="389">
        <v>200</v>
      </c>
      <c r="AD110" s="384">
        <v>0.79092102204713999</v>
      </c>
      <c r="AE110" s="395">
        <v>-292.74566621333503</v>
      </c>
      <c r="AF110" s="380"/>
      <c r="AG110" s="380"/>
      <c r="AH110" s="396">
        <v>150</v>
      </c>
      <c r="AI110" s="393">
        <v>293</v>
      </c>
      <c r="AJ110" s="379"/>
      <c r="AK110" s="388">
        <v>2450.5867199999998</v>
      </c>
      <c r="AL110" s="388">
        <v>684.88358770231196</v>
      </c>
      <c r="AM110" s="397">
        <v>623.5</v>
      </c>
      <c r="AN110" s="401">
        <v>1.09845002037259</v>
      </c>
      <c r="AO110" s="405">
        <v>-226.55289442007</v>
      </c>
      <c r="AP110" s="392">
        <v>5.0000000000000001E-3</v>
      </c>
      <c r="AQ110" s="392">
        <v>5.0000000000000001E-3</v>
      </c>
      <c r="AR110" s="393">
        <v>0</v>
      </c>
      <c r="AS110" s="393">
        <v>227</v>
      </c>
      <c r="AT110" s="381"/>
      <c r="AU110" s="388">
        <v>2452.5704500000002</v>
      </c>
      <c r="AV110" s="378">
        <v>685.43799539102804</v>
      </c>
      <c r="AW110" s="399">
        <v>573</v>
      </c>
      <c r="AX110" s="390">
        <v>1.1962268680471699</v>
      </c>
      <c r="AY110" s="398">
        <v>-7.7358837012029698</v>
      </c>
      <c r="AZ110" s="380">
        <v>1.4999999999999999E-2</v>
      </c>
      <c r="BA110" s="380">
        <v>1.4999999999999999E-2</v>
      </c>
      <c r="BB110" s="393">
        <v>0</v>
      </c>
      <c r="BC110" s="393">
        <v>8</v>
      </c>
      <c r="BD110" s="379"/>
      <c r="BE110" s="388">
        <v>275.10000000000002</v>
      </c>
      <c r="BF110" s="378">
        <v>76.884230800412595</v>
      </c>
      <c r="BG110" s="400">
        <v>65</v>
      </c>
      <c r="BH110" s="401">
        <v>1.18283432000635</v>
      </c>
      <c r="BI110" s="402">
        <v>-73.765426899167096</v>
      </c>
      <c r="BJ110" s="380">
        <v>1.7999999999999999E-2</v>
      </c>
      <c r="BK110" s="380">
        <v>1.7999999999999999E-2</v>
      </c>
      <c r="BL110" s="393">
        <v>0</v>
      </c>
      <c r="BM110" s="393">
        <v>74</v>
      </c>
      <c r="BN110" s="379"/>
      <c r="BO110" s="387">
        <v>320</v>
      </c>
      <c r="BP110" s="388">
        <v>89.432765743846005</v>
      </c>
      <c r="BQ110" s="400">
        <v>78</v>
      </c>
      <c r="BR110" s="401">
        <v>1.1465739197928999</v>
      </c>
      <c r="BS110" s="402">
        <v>-14.910809823200401</v>
      </c>
      <c r="BT110" s="380">
        <v>5.6249999999999998E-3</v>
      </c>
      <c r="BU110" s="392">
        <v>5.6249999999999998E-3</v>
      </c>
      <c r="BV110" s="387">
        <v>0</v>
      </c>
      <c r="BW110" s="387">
        <v>15</v>
      </c>
      <c r="BX110" s="381"/>
      <c r="BY110" s="386">
        <v>0.999126828203449</v>
      </c>
      <c r="BZ110" s="386">
        <v>1</v>
      </c>
      <c r="CA110" s="403">
        <v>0.99965073128138004</v>
      </c>
      <c r="CB110" s="385">
        <v>0.9</v>
      </c>
      <c r="CC110" s="392">
        <v>2.5000000000000001E-3</v>
      </c>
      <c r="CD110" s="199">
        <f t="shared" si="1"/>
        <v>2230.9496786833915</v>
      </c>
      <c r="CE110" s="113"/>
    </row>
    <row r="111" spans="1:83" s="85" customFormat="1" ht="21.4" customHeight="1" x14ac:dyDescent="0.2">
      <c r="A111" s="377" t="s">
        <v>382</v>
      </c>
      <c r="B111" s="377" t="s">
        <v>384</v>
      </c>
      <c r="C111" s="377" t="s">
        <v>166</v>
      </c>
      <c r="D111" s="378">
        <v>1.9797979798888901</v>
      </c>
      <c r="E111" s="379"/>
      <c r="F111" s="380">
        <v>3.4750000000000003E-2</v>
      </c>
      <c r="G111" s="380">
        <v>3.4750000000000003E-2</v>
      </c>
      <c r="H111" s="381"/>
      <c r="I111" s="382">
        <v>6</v>
      </c>
      <c r="J111" s="382">
        <v>6</v>
      </c>
      <c r="K111" s="379"/>
      <c r="L111" s="383">
        <v>0.57999999999999996</v>
      </c>
      <c r="M111" s="384">
        <v>0.53100000000000003</v>
      </c>
      <c r="N111" s="385">
        <v>0.7</v>
      </c>
      <c r="O111" s="386"/>
      <c r="P111" s="379"/>
      <c r="Q111" s="387">
        <v>100</v>
      </c>
      <c r="R111" s="388">
        <v>50.510204079313297</v>
      </c>
      <c r="S111" s="389">
        <v>36</v>
      </c>
      <c r="T111" s="390">
        <v>1.40306122442537</v>
      </c>
      <c r="U111" s="391">
        <v>14.4727272688</v>
      </c>
      <c r="V111" s="392">
        <v>0.01</v>
      </c>
      <c r="W111" s="392">
        <v>0.01</v>
      </c>
      <c r="X111" s="393">
        <v>0</v>
      </c>
      <c r="Y111" s="393">
        <v>0</v>
      </c>
      <c r="Z111" s="379"/>
      <c r="AA111" s="394">
        <v>201</v>
      </c>
      <c r="AB111" s="378">
        <v>101.52551019942</v>
      </c>
      <c r="AC111" s="389">
        <v>200</v>
      </c>
      <c r="AD111" s="384">
        <v>0.5076275509971</v>
      </c>
      <c r="AE111" s="395">
        <v>-274.15151517333402</v>
      </c>
      <c r="AF111" s="380"/>
      <c r="AG111" s="380"/>
      <c r="AH111" s="396">
        <v>195</v>
      </c>
      <c r="AI111" s="393">
        <v>275</v>
      </c>
      <c r="AJ111" s="379"/>
      <c r="AK111" s="388">
        <v>1295.30294</v>
      </c>
      <c r="AL111" s="388">
        <v>654.26015843934499</v>
      </c>
      <c r="AM111" s="397">
        <v>612</v>
      </c>
      <c r="AN111" s="401">
        <v>1.06905254646952</v>
      </c>
      <c r="AO111" s="405">
        <v>-158.660696430401</v>
      </c>
      <c r="AP111" s="392">
        <v>3.5000000000000001E-3</v>
      </c>
      <c r="AQ111" s="392">
        <v>3.5000000000000001E-3</v>
      </c>
      <c r="AR111" s="393">
        <v>0</v>
      </c>
      <c r="AS111" s="393">
        <v>159</v>
      </c>
      <c r="AT111" s="381"/>
      <c r="AU111" s="388">
        <v>1649.5603599999999</v>
      </c>
      <c r="AV111" s="378">
        <v>833.19630424745503</v>
      </c>
      <c r="AW111" s="399">
        <v>573</v>
      </c>
      <c r="AX111" s="390">
        <v>1.4540947718105699</v>
      </c>
      <c r="AY111" s="398">
        <v>288.25126902839997</v>
      </c>
      <c r="AZ111" s="380">
        <v>1.4999999999999999E-2</v>
      </c>
      <c r="BA111" s="380">
        <v>1.4999999999999999E-2</v>
      </c>
      <c r="BB111" s="393">
        <v>0</v>
      </c>
      <c r="BC111" s="393">
        <v>0</v>
      </c>
      <c r="BD111" s="379"/>
      <c r="BE111" s="388">
        <v>120.8</v>
      </c>
      <c r="BF111" s="378">
        <v>61.016326527810499</v>
      </c>
      <c r="BG111" s="400">
        <v>65</v>
      </c>
      <c r="BH111" s="401">
        <v>0.93871271581246896</v>
      </c>
      <c r="BI111" s="402">
        <v>-72.230303039166799</v>
      </c>
      <c r="BJ111" s="380">
        <v>3.0000000000000001E-3</v>
      </c>
      <c r="BK111" s="380">
        <v>3.0000000000000001E-3</v>
      </c>
      <c r="BL111" s="393">
        <v>0</v>
      </c>
      <c r="BM111" s="393">
        <v>73</v>
      </c>
      <c r="BN111" s="379"/>
      <c r="BO111" s="387">
        <v>158</v>
      </c>
      <c r="BP111" s="388">
        <v>79.806122445314998</v>
      </c>
      <c r="BQ111" s="400">
        <v>78</v>
      </c>
      <c r="BR111" s="401">
        <v>1.02315541596558</v>
      </c>
      <c r="BS111" s="402">
        <v>-27.309090917600098</v>
      </c>
      <c r="BT111" s="380">
        <v>7.5000000000000002E-4</v>
      </c>
      <c r="BU111" s="392">
        <v>7.5000000000000002E-4</v>
      </c>
      <c r="BV111" s="387">
        <v>0</v>
      </c>
      <c r="BW111" s="387">
        <v>28</v>
      </c>
      <c r="BX111" s="381"/>
      <c r="BY111" s="386">
        <v>0.99886492622020395</v>
      </c>
      <c r="BZ111" s="386">
        <v>1</v>
      </c>
      <c r="CA111" s="403">
        <v>0.99954597048808203</v>
      </c>
      <c r="CB111" s="385">
        <v>0.9</v>
      </c>
      <c r="CC111" s="392">
        <v>2.5000000000000001E-3</v>
      </c>
      <c r="CD111" s="199">
        <f t="shared" si="1"/>
        <v>1211.6363636920007</v>
      </c>
      <c r="CE111" s="113"/>
    </row>
    <row r="112" spans="1:83" s="85" customFormat="1" ht="21.4" customHeight="1" x14ac:dyDescent="0.2">
      <c r="A112" s="377" t="s">
        <v>382</v>
      </c>
      <c r="B112" s="377" t="s">
        <v>384</v>
      </c>
      <c r="C112" s="377" t="s">
        <v>167</v>
      </c>
      <c r="D112" s="378">
        <v>5.7496469177777803</v>
      </c>
      <c r="E112" s="379"/>
      <c r="F112" s="380">
        <v>2.1250000000000002E-2</v>
      </c>
      <c r="G112" s="380">
        <v>2.1250000000000002E-2</v>
      </c>
      <c r="H112" s="381"/>
      <c r="I112" s="382">
        <v>5</v>
      </c>
      <c r="J112" s="382">
        <v>5</v>
      </c>
      <c r="K112" s="379"/>
      <c r="L112" s="407">
        <v>0.67</v>
      </c>
      <c r="M112" s="401">
        <v>0.71399999999999997</v>
      </c>
      <c r="N112" s="385">
        <v>0.7</v>
      </c>
      <c r="O112" s="386">
        <v>2E-3</v>
      </c>
      <c r="P112" s="379"/>
      <c r="Q112" s="387">
        <v>233</v>
      </c>
      <c r="R112" s="388">
        <v>40.524227545098299</v>
      </c>
      <c r="S112" s="389">
        <v>36</v>
      </c>
      <c r="T112" s="401">
        <v>1.12567298736384</v>
      </c>
      <c r="U112" s="402">
        <v>-15.384746848000001</v>
      </c>
      <c r="V112" s="392">
        <v>6.4999999999999997E-3</v>
      </c>
      <c r="W112" s="392">
        <v>6.4999999999999997E-3</v>
      </c>
      <c r="X112" s="393">
        <v>0</v>
      </c>
      <c r="Y112" s="393">
        <v>16</v>
      </c>
      <c r="Z112" s="379"/>
      <c r="AA112" s="394">
        <v>624</v>
      </c>
      <c r="AB112" s="378">
        <v>108.528403382581</v>
      </c>
      <c r="AC112" s="389">
        <v>200</v>
      </c>
      <c r="AD112" s="384">
        <v>0.54264201691290503</v>
      </c>
      <c r="AE112" s="395">
        <v>-755.91526026666702</v>
      </c>
      <c r="AF112" s="380"/>
      <c r="AG112" s="380"/>
      <c r="AH112" s="396">
        <v>526</v>
      </c>
      <c r="AI112" s="393">
        <v>756</v>
      </c>
      <c r="AJ112" s="379"/>
      <c r="AK112" s="388">
        <v>3819.0491499999998</v>
      </c>
      <c r="AL112" s="388">
        <v>664.22324789920299</v>
      </c>
      <c r="AM112" s="397">
        <v>622.9</v>
      </c>
      <c r="AN112" s="401">
        <v>1.06634009937262</v>
      </c>
      <c r="AO112" s="405">
        <v>-478.69692810053499</v>
      </c>
      <c r="AP112" s="392">
        <v>3.5000000000000001E-3</v>
      </c>
      <c r="AQ112" s="392">
        <v>3.5000000000000001E-3</v>
      </c>
      <c r="AR112" s="393">
        <v>0</v>
      </c>
      <c r="AS112" s="393">
        <v>479</v>
      </c>
      <c r="AT112" s="381"/>
      <c r="AU112" s="388">
        <v>2192.7372099999998</v>
      </c>
      <c r="AV112" s="378">
        <v>381.36901993409498</v>
      </c>
      <c r="AW112" s="399">
        <v>573</v>
      </c>
      <c r="AX112" s="384">
        <v>0.665565479815174</v>
      </c>
      <c r="AY112" s="406">
        <v>-1760.720010664</v>
      </c>
      <c r="AZ112" s="380"/>
      <c r="BA112" s="380"/>
      <c r="BB112" s="393">
        <v>1102</v>
      </c>
      <c r="BC112" s="393">
        <v>1761</v>
      </c>
      <c r="BD112" s="379"/>
      <c r="BE112" s="388">
        <v>368.9</v>
      </c>
      <c r="BF112" s="378">
        <v>64.160461551016198</v>
      </c>
      <c r="BG112" s="400">
        <v>65</v>
      </c>
      <c r="BH112" s="401">
        <v>0.98708402386178795</v>
      </c>
      <c r="BI112" s="402">
        <v>-191.69057448333299</v>
      </c>
      <c r="BJ112" s="380">
        <v>6.7499999999999999E-3</v>
      </c>
      <c r="BK112" s="380">
        <v>6.7499999999999999E-3</v>
      </c>
      <c r="BL112" s="393">
        <v>0</v>
      </c>
      <c r="BM112" s="393">
        <v>192</v>
      </c>
      <c r="BN112" s="379"/>
      <c r="BO112" s="387">
        <v>419</v>
      </c>
      <c r="BP112" s="388">
        <v>72.874040091829201</v>
      </c>
      <c r="BQ112" s="400">
        <v>78</v>
      </c>
      <c r="BR112" s="386">
        <v>0.93428256527986098</v>
      </c>
      <c r="BS112" s="394">
        <v>-119.166951504</v>
      </c>
      <c r="BT112" s="380"/>
      <c r="BU112" s="392"/>
      <c r="BV112" s="387">
        <v>30</v>
      </c>
      <c r="BW112" s="387">
        <v>120</v>
      </c>
      <c r="BX112" s="381"/>
      <c r="BY112" s="386">
        <v>0.99548625359048004</v>
      </c>
      <c r="BZ112" s="386">
        <v>1</v>
      </c>
      <c r="CA112" s="403">
        <v>0.99819450143619204</v>
      </c>
      <c r="CB112" s="385">
        <v>0.9</v>
      </c>
      <c r="CC112" s="392">
        <v>2.5000000000000001E-3</v>
      </c>
      <c r="CD112" s="199">
        <f t="shared" si="1"/>
        <v>3581.4550650837791</v>
      </c>
      <c r="CE112" s="113"/>
    </row>
    <row r="113" spans="1:83" s="85" customFormat="1" ht="21.4" customHeight="1" x14ac:dyDescent="0.2">
      <c r="A113" s="377" t="s">
        <v>382</v>
      </c>
      <c r="B113" s="377" t="s">
        <v>384</v>
      </c>
      <c r="C113" s="377" t="s">
        <v>168</v>
      </c>
      <c r="D113" s="378">
        <v>4.2173521322222198</v>
      </c>
      <c r="E113" s="379"/>
      <c r="F113" s="380">
        <v>3.5000000000000003E-2</v>
      </c>
      <c r="G113" s="380">
        <v>3.5000000000000003E-2</v>
      </c>
      <c r="H113" s="381"/>
      <c r="I113" s="382">
        <v>5</v>
      </c>
      <c r="J113" s="382">
        <v>5</v>
      </c>
      <c r="K113" s="379"/>
      <c r="L113" s="404">
        <v>0.7</v>
      </c>
      <c r="M113" s="401">
        <v>0.76300000000000001</v>
      </c>
      <c r="N113" s="385">
        <v>0.7</v>
      </c>
      <c r="O113" s="386">
        <v>8.9999999999999993E-3</v>
      </c>
      <c r="P113" s="379"/>
      <c r="Q113" s="387">
        <v>178</v>
      </c>
      <c r="R113" s="388">
        <v>42.206577591662402</v>
      </c>
      <c r="S113" s="389">
        <v>36</v>
      </c>
      <c r="T113" s="401">
        <v>1.1724049331017301</v>
      </c>
      <c r="U113" s="402">
        <v>-4.1896121119998799</v>
      </c>
      <c r="V113" s="392">
        <v>8.5000000000000006E-3</v>
      </c>
      <c r="W113" s="392">
        <v>8.5000000000000006E-3</v>
      </c>
      <c r="X113" s="393">
        <v>0</v>
      </c>
      <c r="Y113" s="393">
        <v>5</v>
      </c>
      <c r="Z113" s="379"/>
      <c r="AA113" s="394">
        <v>638</v>
      </c>
      <c r="AB113" s="378">
        <v>151.279755637531</v>
      </c>
      <c r="AC113" s="389">
        <v>200</v>
      </c>
      <c r="AD113" s="384">
        <v>0.756398778187655</v>
      </c>
      <c r="AE113" s="395">
        <v>-374.16451173333297</v>
      </c>
      <c r="AF113" s="380"/>
      <c r="AG113" s="380"/>
      <c r="AH113" s="396">
        <v>206</v>
      </c>
      <c r="AI113" s="393">
        <v>375</v>
      </c>
      <c r="AJ113" s="379"/>
      <c r="AK113" s="388">
        <v>2317.0637099999999</v>
      </c>
      <c r="AL113" s="388">
        <v>549.41196214011302</v>
      </c>
      <c r="AM113" s="397">
        <v>612</v>
      </c>
      <c r="AN113" s="386">
        <v>0.89773196428123003</v>
      </c>
      <c r="AO113" s="388">
        <v>-780.159695903998</v>
      </c>
      <c r="AP113" s="392"/>
      <c r="AQ113" s="392"/>
      <c r="AR113" s="393">
        <v>264</v>
      </c>
      <c r="AS113" s="393">
        <v>781</v>
      </c>
      <c r="AT113" s="381"/>
      <c r="AU113" s="388">
        <v>2343.6411600000001</v>
      </c>
      <c r="AV113" s="378">
        <v>555.71389026153702</v>
      </c>
      <c r="AW113" s="399">
        <v>573</v>
      </c>
      <c r="AX113" s="386">
        <v>0.969832269217342</v>
      </c>
      <c r="AY113" s="388">
        <v>-556.21016611599805</v>
      </c>
      <c r="AZ113" s="380"/>
      <c r="BA113" s="380"/>
      <c r="BB113" s="393">
        <v>73</v>
      </c>
      <c r="BC113" s="393">
        <v>557</v>
      </c>
      <c r="BD113" s="379"/>
      <c r="BE113" s="388">
        <v>273.5</v>
      </c>
      <c r="BF113" s="378">
        <v>64.851117816402606</v>
      </c>
      <c r="BG113" s="400">
        <v>65</v>
      </c>
      <c r="BH113" s="401">
        <v>0.99770950486773202</v>
      </c>
      <c r="BI113" s="402">
        <v>-137.691832891666</v>
      </c>
      <c r="BJ113" s="380">
        <v>7.4999999999999997E-3</v>
      </c>
      <c r="BK113" s="380">
        <v>7.4999999999999997E-3</v>
      </c>
      <c r="BL113" s="393">
        <v>0</v>
      </c>
      <c r="BM113" s="393">
        <v>138</v>
      </c>
      <c r="BN113" s="379"/>
      <c r="BO113" s="387">
        <v>396</v>
      </c>
      <c r="BP113" s="388">
        <v>93.897779361226398</v>
      </c>
      <c r="BQ113" s="400">
        <v>78</v>
      </c>
      <c r="BR113" s="390">
        <v>1.2038176841182899</v>
      </c>
      <c r="BS113" s="391">
        <v>1.2558404240002701</v>
      </c>
      <c r="BT113" s="380">
        <v>7.4999999999999997E-3</v>
      </c>
      <c r="BU113" s="392">
        <v>7.4999999999999997E-3</v>
      </c>
      <c r="BV113" s="387">
        <v>0</v>
      </c>
      <c r="BW113" s="387">
        <v>0</v>
      </c>
      <c r="BX113" s="381"/>
      <c r="BY113" s="386">
        <v>0.99839098954143202</v>
      </c>
      <c r="BZ113" s="386">
        <v>1</v>
      </c>
      <c r="CA113" s="403">
        <v>0.99935639581657298</v>
      </c>
      <c r="CB113" s="385">
        <v>0.9</v>
      </c>
      <c r="CC113" s="392">
        <v>2.5000000000000001E-3</v>
      </c>
      <c r="CD113" s="199">
        <f t="shared" si="1"/>
        <v>2581.0195049199983</v>
      </c>
      <c r="CE113" s="113"/>
    </row>
    <row r="114" spans="1:83" s="85" customFormat="1" ht="21.4" customHeight="1" x14ac:dyDescent="0.2">
      <c r="A114" s="377" t="s">
        <v>382</v>
      </c>
      <c r="B114" s="377" t="s">
        <v>384</v>
      </c>
      <c r="C114" s="377" t="s">
        <v>169</v>
      </c>
      <c r="D114" s="378">
        <v>3.2068006302222201</v>
      </c>
      <c r="E114" s="379"/>
      <c r="F114" s="380">
        <v>6.2500000000000003E-3</v>
      </c>
      <c r="G114" s="380">
        <v>6.2500000000000003E-3</v>
      </c>
      <c r="H114" s="381"/>
      <c r="I114" s="382">
        <v>2</v>
      </c>
      <c r="J114" s="382">
        <v>2</v>
      </c>
      <c r="K114" s="379"/>
      <c r="L114" s="383">
        <v>0.6</v>
      </c>
      <c r="M114" s="384">
        <v>0.49299999999999999</v>
      </c>
      <c r="N114" s="385">
        <v>0.7</v>
      </c>
      <c r="O114" s="386"/>
      <c r="P114" s="379"/>
      <c r="Q114" s="387">
        <v>98</v>
      </c>
      <c r="R114" s="388">
        <v>30.560053866899999</v>
      </c>
      <c r="S114" s="389">
        <v>36</v>
      </c>
      <c r="T114" s="386">
        <v>0.84889038519166704</v>
      </c>
      <c r="U114" s="394">
        <v>-40.533787225599902</v>
      </c>
      <c r="V114" s="392"/>
      <c r="W114" s="392"/>
      <c r="X114" s="393">
        <v>18</v>
      </c>
      <c r="Y114" s="393">
        <v>41</v>
      </c>
      <c r="Z114" s="379"/>
      <c r="AA114" s="394">
        <v>304</v>
      </c>
      <c r="AB114" s="378">
        <v>94.798534444261193</v>
      </c>
      <c r="AC114" s="389">
        <v>200</v>
      </c>
      <c r="AD114" s="384">
        <v>0.47399267222130598</v>
      </c>
      <c r="AE114" s="395">
        <v>-465.63215125333301</v>
      </c>
      <c r="AF114" s="380"/>
      <c r="AG114" s="380"/>
      <c r="AH114" s="396">
        <v>338</v>
      </c>
      <c r="AI114" s="393">
        <v>466</v>
      </c>
      <c r="AJ114" s="379"/>
      <c r="AK114" s="388">
        <v>1078.14706</v>
      </c>
      <c r="AL114" s="388">
        <v>336.20645132693699</v>
      </c>
      <c r="AM114" s="397">
        <v>612</v>
      </c>
      <c r="AN114" s="384">
        <v>0.549356946612643</v>
      </c>
      <c r="AO114" s="406">
        <v>-1276.9273228351999</v>
      </c>
      <c r="AP114" s="392"/>
      <c r="AQ114" s="392"/>
      <c r="AR114" s="393">
        <v>885</v>
      </c>
      <c r="AS114" s="393">
        <v>1277</v>
      </c>
      <c r="AT114" s="381"/>
      <c r="AU114" s="388">
        <v>1709.9099900000001</v>
      </c>
      <c r="AV114" s="378">
        <v>533.21368777500504</v>
      </c>
      <c r="AW114" s="399">
        <v>573</v>
      </c>
      <c r="AX114" s="386">
        <v>0.93056490013089799</v>
      </c>
      <c r="AY114" s="388">
        <v>-495.08612334079902</v>
      </c>
      <c r="AZ114" s="380"/>
      <c r="BA114" s="380"/>
      <c r="BB114" s="393">
        <v>128</v>
      </c>
      <c r="BC114" s="393">
        <v>496</v>
      </c>
      <c r="BD114" s="379"/>
      <c r="BE114" s="388">
        <v>182.4</v>
      </c>
      <c r="BF114" s="378">
        <v>56.879120666556702</v>
      </c>
      <c r="BG114" s="400">
        <v>65</v>
      </c>
      <c r="BH114" s="386">
        <v>0.87506339487010398</v>
      </c>
      <c r="BI114" s="394">
        <v>-130.263061446666</v>
      </c>
      <c r="BJ114" s="380"/>
      <c r="BK114" s="380"/>
      <c r="BL114" s="393">
        <v>6</v>
      </c>
      <c r="BM114" s="393">
        <v>131</v>
      </c>
      <c r="BN114" s="379"/>
      <c r="BO114" s="387">
        <v>276</v>
      </c>
      <c r="BP114" s="388">
        <v>86.0670904822898</v>
      </c>
      <c r="BQ114" s="400">
        <v>78</v>
      </c>
      <c r="BR114" s="401">
        <v>1.1034242369524301</v>
      </c>
      <c r="BS114" s="402">
        <v>-24.156538988799799</v>
      </c>
      <c r="BT114" s="380">
        <v>3.7499999999999999E-3</v>
      </c>
      <c r="BU114" s="392">
        <v>3.7499999999999999E-3</v>
      </c>
      <c r="BV114" s="387">
        <v>0</v>
      </c>
      <c r="BW114" s="387">
        <v>25</v>
      </c>
      <c r="BX114" s="381"/>
      <c r="BY114" s="386">
        <v>0.99921213314949797</v>
      </c>
      <c r="BZ114" s="386">
        <v>1</v>
      </c>
      <c r="CA114" s="403">
        <v>0.99968485325979894</v>
      </c>
      <c r="CB114" s="385">
        <v>0.9</v>
      </c>
      <c r="CC114" s="392">
        <v>2.5000000000000001E-3</v>
      </c>
      <c r="CD114" s="199">
        <f t="shared" si="1"/>
        <v>1962.5619856959986</v>
      </c>
      <c r="CE114" s="113"/>
    </row>
    <row r="115" spans="1:83" s="85" customFormat="1" ht="21.4" customHeight="1" x14ac:dyDescent="0.2">
      <c r="A115" s="377" t="s">
        <v>382</v>
      </c>
      <c r="B115" s="377" t="s">
        <v>384</v>
      </c>
      <c r="C115" s="377" t="s">
        <v>170</v>
      </c>
      <c r="D115" s="378">
        <v>9.4290395323333307</v>
      </c>
      <c r="E115" s="379"/>
      <c r="F115" s="380">
        <v>4.9250000000000002E-2</v>
      </c>
      <c r="G115" s="380">
        <v>4.9250000000000002E-2</v>
      </c>
      <c r="H115" s="381"/>
      <c r="I115" s="382">
        <v>6</v>
      </c>
      <c r="J115" s="382">
        <v>6</v>
      </c>
      <c r="K115" s="379"/>
      <c r="L115" s="403">
        <v>0.94</v>
      </c>
      <c r="M115" s="401">
        <v>0.78100000000000003</v>
      </c>
      <c r="N115" s="385">
        <v>0.7</v>
      </c>
      <c r="O115" s="386">
        <v>1.0999999999999999E-2</v>
      </c>
      <c r="P115" s="379"/>
      <c r="Q115" s="387">
        <v>398</v>
      </c>
      <c r="R115" s="388">
        <v>42.210025595418202</v>
      </c>
      <c r="S115" s="389">
        <v>36</v>
      </c>
      <c r="T115" s="401">
        <v>1.1725007109838399</v>
      </c>
      <c r="U115" s="402">
        <v>-9.3345077967997501</v>
      </c>
      <c r="V115" s="392">
        <v>8.5000000000000006E-3</v>
      </c>
      <c r="W115" s="392">
        <v>8.5000000000000006E-3</v>
      </c>
      <c r="X115" s="393">
        <v>0</v>
      </c>
      <c r="Y115" s="393">
        <v>10</v>
      </c>
      <c r="Z115" s="379"/>
      <c r="AA115" s="394">
        <v>1076</v>
      </c>
      <c r="AB115" s="378">
        <v>114.11554658459799</v>
      </c>
      <c r="AC115" s="389">
        <v>200</v>
      </c>
      <c r="AD115" s="384">
        <v>0.57057773292298997</v>
      </c>
      <c r="AE115" s="395">
        <v>-1186.96948776</v>
      </c>
      <c r="AF115" s="380"/>
      <c r="AG115" s="380"/>
      <c r="AH115" s="396">
        <v>810</v>
      </c>
      <c r="AI115" s="393">
        <v>1187</v>
      </c>
      <c r="AJ115" s="379"/>
      <c r="AK115" s="388">
        <v>8803.7786300000007</v>
      </c>
      <c r="AL115" s="388">
        <v>933.68774198164795</v>
      </c>
      <c r="AM115" s="397">
        <v>666.7</v>
      </c>
      <c r="AN115" s="390">
        <v>1.40046158989298</v>
      </c>
      <c r="AO115" s="398">
        <v>1260.1698425520401</v>
      </c>
      <c r="AP115" s="392">
        <v>0.01</v>
      </c>
      <c r="AQ115" s="392">
        <v>0.01</v>
      </c>
      <c r="AR115" s="393">
        <v>0</v>
      </c>
      <c r="AS115" s="393">
        <v>0</v>
      </c>
      <c r="AT115" s="381"/>
      <c r="AU115" s="388">
        <v>6119.2953299999999</v>
      </c>
      <c r="AV115" s="378">
        <v>648.98395101814799</v>
      </c>
      <c r="AW115" s="399">
        <v>573</v>
      </c>
      <c r="AX115" s="401">
        <v>1.1326072443597699</v>
      </c>
      <c r="AY115" s="405">
        <v>-364.11225243239699</v>
      </c>
      <c r="AZ115" s="380">
        <v>9.75E-3</v>
      </c>
      <c r="BA115" s="380">
        <v>9.75E-3</v>
      </c>
      <c r="BB115" s="393">
        <v>0</v>
      </c>
      <c r="BC115" s="393">
        <v>365</v>
      </c>
      <c r="BD115" s="379"/>
      <c r="BE115" s="388">
        <v>436.3</v>
      </c>
      <c r="BF115" s="378">
        <v>46.271945143921997</v>
      </c>
      <c r="BG115" s="400">
        <v>65</v>
      </c>
      <c r="BH115" s="384">
        <v>0.71187607913726103</v>
      </c>
      <c r="BI115" s="395">
        <v>-483.03135440250003</v>
      </c>
      <c r="BJ115" s="380"/>
      <c r="BK115" s="380"/>
      <c r="BL115" s="393">
        <v>116</v>
      </c>
      <c r="BM115" s="393">
        <v>484</v>
      </c>
      <c r="BN115" s="379"/>
      <c r="BO115" s="387">
        <v>901</v>
      </c>
      <c r="BP115" s="388">
        <v>95.555861963496895</v>
      </c>
      <c r="BQ115" s="400">
        <v>78</v>
      </c>
      <c r="BR115" s="390">
        <v>1.2250751533781701</v>
      </c>
      <c r="BS115" s="391">
        <v>18.441899773600401</v>
      </c>
      <c r="BT115" s="380">
        <v>7.4999999999999997E-3</v>
      </c>
      <c r="BU115" s="392">
        <v>7.4999999999999997E-3</v>
      </c>
      <c r="BV115" s="387">
        <v>0</v>
      </c>
      <c r="BW115" s="387">
        <v>0</v>
      </c>
      <c r="BX115" s="381"/>
      <c r="BY115" s="386">
        <v>0.99655568312284704</v>
      </c>
      <c r="BZ115" s="386">
        <v>1</v>
      </c>
      <c r="CA115" s="403">
        <v>0.99862227324913899</v>
      </c>
      <c r="CB115" s="385">
        <v>0.9</v>
      </c>
      <c r="CC115" s="392">
        <v>2.5000000000000001E-3</v>
      </c>
      <c r="CD115" s="199">
        <f t="shared" si="1"/>
        <v>6286.340656206632</v>
      </c>
      <c r="CE115" s="113"/>
    </row>
    <row r="116" spans="1:83" s="85" customFormat="1" ht="21.4" customHeight="1" x14ac:dyDescent="0.2">
      <c r="A116" s="377" t="s">
        <v>382</v>
      </c>
      <c r="B116" s="377" t="s">
        <v>384</v>
      </c>
      <c r="C116" s="377" t="s">
        <v>171</v>
      </c>
      <c r="D116" s="378">
        <v>3.6511770079999999</v>
      </c>
      <c r="E116" s="379"/>
      <c r="F116" s="380">
        <v>5.5629999999999999E-2</v>
      </c>
      <c r="G116" s="380">
        <v>5.5629999999999999E-2</v>
      </c>
      <c r="H116" s="381"/>
      <c r="I116" s="382">
        <v>5</v>
      </c>
      <c r="J116" s="382">
        <v>5</v>
      </c>
      <c r="K116" s="379"/>
      <c r="L116" s="383">
        <v>0.42</v>
      </c>
      <c r="M116" s="386">
        <v>0.66100000000000003</v>
      </c>
      <c r="N116" s="385">
        <v>0.7</v>
      </c>
      <c r="O116" s="386"/>
      <c r="P116" s="379"/>
      <c r="Q116" s="387">
        <v>235</v>
      </c>
      <c r="R116" s="388">
        <v>64.362806701810797</v>
      </c>
      <c r="S116" s="389">
        <v>36</v>
      </c>
      <c r="T116" s="390">
        <v>1.78785574171697</v>
      </c>
      <c r="U116" s="391">
        <v>77.269153254399995</v>
      </c>
      <c r="V116" s="392">
        <v>0.01</v>
      </c>
      <c r="W116" s="392">
        <v>0.01</v>
      </c>
      <c r="X116" s="393">
        <v>0</v>
      </c>
      <c r="Y116" s="393">
        <v>0</v>
      </c>
      <c r="Z116" s="379"/>
      <c r="AA116" s="394">
        <v>370</v>
      </c>
      <c r="AB116" s="378">
        <v>101.337185019872</v>
      </c>
      <c r="AC116" s="389">
        <v>200</v>
      </c>
      <c r="AD116" s="384">
        <v>0.50668592509935995</v>
      </c>
      <c r="AE116" s="395">
        <v>-506.28248192000001</v>
      </c>
      <c r="AF116" s="380"/>
      <c r="AG116" s="380"/>
      <c r="AH116" s="396">
        <v>361</v>
      </c>
      <c r="AI116" s="393">
        <v>507</v>
      </c>
      <c r="AJ116" s="379"/>
      <c r="AK116" s="388">
        <v>1995.56727</v>
      </c>
      <c r="AL116" s="388">
        <v>546.55451259349104</v>
      </c>
      <c r="AM116" s="397">
        <v>612</v>
      </c>
      <c r="AN116" s="386">
        <v>0.89306292907433105</v>
      </c>
      <c r="AO116" s="388">
        <v>-685.8571246752</v>
      </c>
      <c r="AP116" s="392"/>
      <c r="AQ116" s="392"/>
      <c r="AR116" s="393">
        <v>239</v>
      </c>
      <c r="AS116" s="393">
        <v>686</v>
      </c>
      <c r="AT116" s="381"/>
      <c r="AU116" s="388">
        <v>2485.4325199999998</v>
      </c>
      <c r="AV116" s="378">
        <v>680.72090576661503</v>
      </c>
      <c r="AW116" s="399">
        <v>573</v>
      </c>
      <c r="AX116" s="401">
        <v>1.1879945999417401</v>
      </c>
      <c r="AY116" s="405">
        <v>-25.116790700800301</v>
      </c>
      <c r="AZ116" s="380">
        <v>1.4250000000000001E-2</v>
      </c>
      <c r="BA116" s="380">
        <v>1.4250000000000001E-2</v>
      </c>
      <c r="BB116" s="393">
        <v>0</v>
      </c>
      <c r="BC116" s="393">
        <v>26</v>
      </c>
      <c r="BD116" s="379"/>
      <c r="BE116" s="388">
        <v>302</v>
      </c>
      <c r="BF116" s="378">
        <v>82.713053718922794</v>
      </c>
      <c r="BG116" s="400">
        <v>65</v>
      </c>
      <c r="BH116" s="401">
        <v>1.2725085187526599</v>
      </c>
      <c r="BI116" s="402">
        <v>-53.989758279999997</v>
      </c>
      <c r="BJ116" s="380">
        <v>2.138E-2</v>
      </c>
      <c r="BK116" s="380">
        <v>2.138E-2</v>
      </c>
      <c r="BL116" s="393">
        <v>0</v>
      </c>
      <c r="BM116" s="393">
        <v>54</v>
      </c>
      <c r="BN116" s="379"/>
      <c r="BO116" s="387">
        <v>348</v>
      </c>
      <c r="BP116" s="388">
        <v>95.311730775447501</v>
      </c>
      <c r="BQ116" s="400">
        <v>78</v>
      </c>
      <c r="BR116" s="390">
        <v>1.2219452663518899</v>
      </c>
      <c r="BS116" s="391">
        <v>6.2498320512000296</v>
      </c>
      <c r="BT116" s="380">
        <v>7.4999999999999997E-3</v>
      </c>
      <c r="BU116" s="392">
        <v>7.4999999999999997E-3</v>
      </c>
      <c r="BV116" s="387">
        <v>0</v>
      </c>
      <c r="BW116" s="387">
        <v>0</v>
      </c>
      <c r="BX116" s="381"/>
      <c r="BY116" s="386">
        <v>0.99766860949209002</v>
      </c>
      <c r="BZ116" s="386">
        <v>1</v>
      </c>
      <c r="CA116" s="403">
        <v>0.99906744379683599</v>
      </c>
      <c r="CB116" s="385">
        <v>0.9</v>
      </c>
      <c r="CC116" s="392">
        <v>2.5000000000000001E-3</v>
      </c>
      <c r="CD116" s="199">
        <f t="shared" si="1"/>
        <v>2234.5203288960001</v>
      </c>
      <c r="CE116" s="113"/>
    </row>
    <row r="117" spans="1:83" s="85" customFormat="1" ht="21.4" customHeight="1" x14ac:dyDescent="0.2">
      <c r="A117" s="377" t="s">
        <v>382</v>
      </c>
      <c r="B117" s="377" t="s">
        <v>384</v>
      </c>
      <c r="C117" s="377" t="s">
        <v>172</v>
      </c>
      <c r="D117" s="378">
        <v>2.93764142466667</v>
      </c>
      <c r="E117" s="379"/>
      <c r="F117" s="380">
        <v>6.4879999999999993E-2</v>
      </c>
      <c r="G117" s="380">
        <v>6.4879999999999993E-2</v>
      </c>
      <c r="H117" s="381"/>
      <c r="I117" s="382">
        <v>6</v>
      </c>
      <c r="J117" s="382">
        <v>6</v>
      </c>
      <c r="K117" s="379"/>
      <c r="L117" s="383">
        <v>0.44</v>
      </c>
      <c r="M117" s="386">
        <v>0.65100000000000002</v>
      </c>
      <c r="N117" s="385">
        <v>0.7</v>
      </c>
      <c r="O117" s="386"/>
      <c r="P117" s="379"/>
      <c r="Q117" s="387">
        <v>138</v>
      </c>
      <c r="R117" s="388">
        <v>46.976461742827901</v>
      </c>
      <c r="S117" s="389">
        <v>36</v>
      </c>
      <c r="T117" s="390">
        <v>1.30490171507855</v>
      </c>
      <c r="U117" s="391">
        <v>11.093890454399901</v>
      </c>
      <c r="V117" s="392">
        <v>0.01</v>
      </c>
      <c r="W117" s="392">
        <v>0.01</v>
      </c>
      <c r="X117" s="393">
        <v>0</v>
      </c>
      <c r="Y117" s="393">
        <v>0</v>
      </c>
      <c r="Z117" s="379"/>
      <c r="AA117" s="394">
        <v>469</v>
      </c>
      <c r="AB117" s="378">
        <v>159.651888097002</v>
      </c>
      <c r="AC117" s="389">
        <v>200</v>
      </c>
      <c r="AD117" s="386">
        <v>0.79825944048500996</v>
      </c>
      <c r="AE117" s="394">
        <v>-236.03394192000101</v>
      </c>
      <c r="AF117" s="380"/>
      <c r="AG117" s="380"/>
      <c r="AH117" s="396">
        <v>119</v>
      </c>
      <c r="AI117" s="393">
        <v>237</v>
      </c>
      <c r="AJ117" s="379"/>
      <c r="AK117" s="388">
        <v>2372.4785299999999</v>
      </c>
      <c r="AL117" s="388">
        <v>807.61338333496701</v>
      </c>
      <c r="AM117" s="397">
        <v>612</v>
      </c>
      <c r="AN117" s="390">
        <v>1.31962971133165</v>
      </c>
      <c r="AO117" s="398">
        <v>215.07466772479799</v>
      </c>
      <c r="AP117" s="392">
        <v>0.01</v>
      </c>
      <c r="AQ117" s="392">
        <v>0.01</v>
      </c>
      <c r="AR117" s="393">
        <v>0</v>
      </c>
      <c r="AS117" s="393">
        <v>0</v>
      </c>
      <c r="AT117" s="381"/>
      <c r="AU117" s="388">
        <v>2178.7133899999999</v>
      </c>
      <c r="AV117" s="378">
        <v>741.65395807189702</v>
      </c>
      <c r="AW117" s="399">
        <v>573</v>
      </c>
      <c r="AX117" s="390">
        <v>1.29433500536108</v>
      </c>
      <c r="AY117" s="398">
        <v>158.791146399198</v>
      </c>
      <c r="AZ117" s="380">
        <v>1.4999999999999999E-2</v>
      </c>
      <c r="BA117" s="380">
        <v>1.4999999999999999E-2</v>
      </c>
      <c r="BB117" s="393">
        <v>0</v>
      </c>
      <c r="BC117" s="393">
        <v>0</v>
      </c>
      <c r="BD117" s="379"/>
      <c r="BE117" s="388">
        <v>235.5</v>
      </c>
      <c r="BF117" s="378">
        <v>80.166353191564895</v>
      </c>
      <c r="BG117" s="400">
        <v>65</v>
      </c>
      <c r="BH117" s="401">
        <v>1.23332851063946</v>
      </c>
      <c r="BI117" s="402">
        <v>-50.920038905000297</v>
      </c>
      <c r="BJ117" s="380">
        <v>1.9879999999999998E-2</v>
      </c>
      <c r="BK117" s="380">
        <v>1.9879999999999998E-2</v>
      </c>
      <c r="BL117" s="393">
        <v>0</v>
      </c>
      <c r="BM117" s="393">
        <v>51</v>
      </c>
      <c r="BN117" s="379"/>
      <c r="BO117" s="387">
        <v>358</v>
      </c>
      <c r="BP117" s="388">
        <v>121.866473216901</v>
      </c>
      <c r="BQ117" s="400">
        <v>78</v>
      </c>
      <c r="BR117" s="390">
        <v>1.5623906822679601</v>
      </c>
      <c r="BS117" s="391">
        <v>83.036762651199695</v>
      </c>
      <c r="BT117" s="380">
        <v>7.4999999999999997E-3</v>
      </c>
      <c r="BU117" s="392">
        <v>7.4999999999999997E-3</v>
      </c>
      <c r="BV117" s="387">
        <v>0</v>
      </c>
      <c r="BW117" s="387">
        <v>0</v>
      </c>
      <c r="BX117" s="381"/>
      <c r="BY117" s="386">
        <v>0.99688796680497904</v>
      </c>
      <c r="BZ117" s="386">
        <v>1</v>
      </c>
      <c r="CA117" s="403">
        <v>0.99875518672199204</v>
      </c>
      <c r="CB117" s="385">
        <v>0.9</v>
      </c>
      <c r="CC117" s="392">
        <v>2.5000000000000001E-3</v>
      </c>
      <c r="CD117" s="199">
        <f t="shared" si="1"/>
        <v>1797.836551896002</v>
      </c>
      <c r="CE117" s="113"/>
    </row>
    <row r="118" spans="1:83" s="85" customFormat="1" ht="21.4" customHeight="1" x14ac:dyDescent="0.2">
      <c r="A118" s="377" t="s">
        <v>382</v>
      </c>
      <c r="B118" s="377" t="s">
        <v>174</v>
      </c>
      <c r="C118" s="377" t="s">
        <v>175</v>
      </c>
      <c r="D118" s="378">
        <v>2.45315055322222</v>
      </c>
      <c r="E118" s="379"/>
      <c r="F118" s="380">
        <v>6.0380000000000003E-2</v>
      </c>
      <c r="G118" s="380">
        <v>6.0380000000000003E-2</v>
      </c>
      <c r="H118" s="381"/>
      <c r="I118" s="382">
        <v>6</v>
      </c>
      <c r="J118" s="382">
        <v>6</v>
      </c>
      <c r="K118" s="379"/>
      <c r="L118" s="404">
        <v>0.78</v>
      </c>
      <c r="M118" s="386">
        <v>0.64600000000000002</v>
      </c>
      <c r="N118" s="385">
        <v>0.7</v>
      </c>
      <c r="O118" s="386"/>
      <c r="P118" s="379"/>
      <c r="Q118" s="387">
        <v>148</v>
      </c>
      <c r="R118" s="388">
        <v>60.3305817515364</v>
      </c>
      <c r="S118" s="389">
        <v>36</v>
      </c>
      <c r="T118" s="390">
        <v>1.6758494930982299</v>
      </c>
      <c r="U118" s="391">
        <v>42.023896100800101</v>
      </c>
      <c r="V118" s="392">
        <v>0.01</v>
      </c>
      <c r="W118" s="392">
        <v>0.01</v>
      </c>
      <c r="X118" s="393">
        <v>0</v>
      </c>
      <c r="Y118" s="393">
        <v>0</v>
      </c>
      <c r="Z118" s="379"/>
      <c r="AA118" s="394">
        <v>265</v>
      </c>
      <c r="AB118" s="378">
        <v>108.024352460521</v>
      </c>
      <c r="AC118" s="389">
        <v>200</v>
      </c>
      <c r="AD118" s="384">
        <v>0.540121762302605</v>
      </c>
      <c r="AE118" s="395">
        <v>-323.75613277333298</v>
      </c>
      <c r="AF118" s="380"/>
      <c r="AG118" s="380"/>
      <c r="AH118" s="396">
        <v>226</v>
      </c>
      <c r="AI118" s="393">
        <v>324</v>
      </c>
      <c r="AJ118" s="379"/>
      <c r="AK118" s="388">
        <v>2723.0728800000002</v>
      </c>
      <c r="AL118" s="388">
        <v>1110.03088515021</v>
      </c>
      <c r="AM118" s="397">
        <v>828</v>
      </c>
      <c r="AN118" s="390">
        <v>1.3406170110509801</v>
      </c>
      <c r="AO118" s="398">
        <v>285.62249031840201</v>
      </c>
      <c r="AP118" s="392">
        <v>0.01</v>
      </c>
      <c r="AQ118" s="392">
        <v>0.01</v>
      </c>
      <c r="AR118" s="393">
        <v>0</v>
      </c>
      <c r="AS118" s="393">
        <v>0</v>
      </c>
      <c r="AT118" s="381"/>
      <c r="AU118" s="388">
        <v>1730.64635</v>
      </c>
      <c r="AV118" s="378">
        <v>705.47906149779101</v>
      </c>
      <c r="AW118" s="399">
        <v>573</v>
      </c>
      <c r="AX118" s="390">
        <v>1.2312025506069699</v>
      </c>
      <c r="AY118" s="398">
        <v>43.860029604401497</v>
      </c>
      <c r="AZ118" s="380">
        <v>1.4999999999999999E-2</v>
      </c>
      <c r="BA118" s="380">
        <v>1.4999999999999999E-2</v>
      </c>
      <c r="BB118" s="393">
        <v>0</v>
      </c>
      <c r="BC118" s="393">
        <v>0</v>
      </c>
      <c r="BD118" s="379"/>
      <c r="BE118" s="388">
        <v>176.2</v>
      </c>
      <c r="BF118" s="378">
        <v>71.826003409599394</v>
      </c>
      <c r="BG118" s="400">
        <v>65</v>
      </c>
      <c r="BH118" s="401">
        <v>1.1050154370707601</v>
      </c>
      <c r="BI118" s="402">
        <v>-62.982178939166403</v>
      </c>
      <c r="BJ118" s="380">
        <v>1.538E-2</v>
      </c>
      <c r="BK118" s="380">
        <v>1.538E-2</v>
      </c>
      <c r="BL118" s="393">
        <v>0</v>
      </c>
      <c r="BM118" s="393">
        <v>63</v>
      </c>
      <c r="BN118" s="379"/>
      <c r="BO118" s="387">
        <v>280</v>
      </c>
      <c r="BP118" s="388">
        <v>114.138938448853</v>
      </c>
      <c r="BQ118" s="400">
        <v>78</v>
      </c>
      <c r="BR118" s="390">
        <v>1.46331972370324</v>
      </c>
      <c r="BS118" s="391">
        <v>50.385108218400198</v>
      </c>
      <c r="BT118" s="380">
        <v>7.4999999999999997E-3</v>
      </c>
      <c r="BU118" s="392">
        <v>7.4999999999999997E-3</v>
      </c>
      <c r="BV118" s="387">
        <v>0</v>
      </c>
      <c r="BW118" s="387">
        <v>0</v>
      </c>
      <c r="BX118" s="381"/>
      <c r="BY118" s="386">
        <v>0.991044776119403</v>
      </c>
      <c r="BZ118" s="386">
        <v>1</v>
      </c>
      <c r="CA118" s="403">
        <v>0.99641791044776096</v>
      </c>
      <c r="CB118" s="385">
        <v>0.9</v>
      </c>
      <c r="CC118" s="392">
        <v>2.5000000000000001E-3</v>
      </c>
      <c r="CD118" s="199">
        <f t="shared" si="1"/>
        <v>2031.2086580679982</v>
      </c>
      <c r="CE118" s="113"/>
    </row>
    <row r="119" spans="1:83" s="85" customFormat="1" ht="21.4" customHeight="1" x14ac:dyDescent="0.2">
      <c r="A119" s="377" t="s">
        <v>382</v>
      </c>
      <c r="B119" s="377" t="s">
        <v>174</v>
      </c>
      <c r="C119" s="377" t="s">
        <v>176</v>
      </c>
      <c r="D119" s="378">
        <v>2.9722222222222201</v>
      </c>
      <c r="E119" s="379"/>
      <c r="F119" s="380">
        <v>6.4130000000000006E-2</v>
      </c>
      <c r="G119" s="380">
        <v>6.4130000000000006E-2</v>
      </c>
      <c r="H119" s="381"/>
      <c r="I119" s="382">
        <v>6</v>
      </c>
      <c r="J119" s="382">
        <v>6</v>
      </c>
      <c r="K119" s="379"/>
      <c r="L119" s="404">
        <v>0.74</v>
      </c>
      <c r="M119" s="386">
        <v>0.61499999999999999</v>
      </c>
      <c r="N119" s="385">
        <v>0.7</v>
      </c>
      <c r="O119" s="386"/>
      <c r="P119" s="379"/>
      <c r="Q119" s="387">
        <v>230</v>
      </c>
      <c r="R119" s="388">
        <v>77.383177570093395</v>
      </c>
      <c r="S119" s="389">
        <v>36</v>
      </c>
      <c r="T119" s="390">
        <v>2.1495327102803699</v>
      </c>
      <c r="U119" s="391">
        <v>101.6</v>
      </c>
      <c r="V119" s="392">
        <v>0.01</v>
      </c>
      <c r="W119" s="392">
        <v>0.01</v>
      </c>
      <c r="X119" s="393">
        <v>0</v>
      </c>
      <c r="Y119" s="393">
        <v>0</v>
      </c>
      <c r="Z119" s="379"/>
      <c r="AA119" s="394">
        <v>561</v>
      </c>
      <c r="AB119" s="378">
        <v>188.74766355140201</v>
      </c>
      <c r="AC119" s="389">
        <v>200</v>
      </c>
      <c r="AD119" s="386">
        <v>0.94373831775701</v>
      </c>
      <c r="AE119" s="394">
        <v>-152.333333333333</v>
      </c>
      <c r="AF119" s="380"/>
      <c r="AG119" s="380"/>
      <c r="AH119" s="396">
        <v>34</v>
      </c>
      <c r="AI119" s="393">
        <v>153</v>
      </c>
      <c r="AJ119" s="379"/>
      <c r="AK119" s="388">
        <v>3901.8759700000001</v>
      </c>
      <c r="AL119" s="388">
        <v>1312.7807001869201</v>
      </c>
      <c r="AM119" s="397">
        <v>793.4</v>
      </c>
      <c r="AN119" s="390">
        <v>1.65462654422349</v>
      </c>
      <c r="AO119" s="398">
        <v>1072.0826366666699</v>
      </c>
      <c r="AP119" s="392">
        <v>0.01</v>
      </c>
      <c r="AQ119" s="392">
        <v>0.01</v>
      </c>
      <c r="AR119" s="393">
        <v>0</v>
      </c>
      <c r="AS119" s="393">
        <v>0</v>
      </c>
      <c r="AT119" s="381"/>
      <c r="AU119" s="388">
        <v>2543.3975</v>
      </c>
      <c r="AV119" s="378">
        <v>855.72252336448605</v>
      </c>
      <c r="AW119" s="399">
        <v>573</v>
      </c>
      <c r="AX119" s="390">
        <v>1.4934075451387201</v>
      </c>
      <c r="AY119" s="398">
        <v>499.69750000000101</v>
      </c>
      <c r="AZ119" s="380">
        <v>1.4999999999999999E-2</v>
      </c>
      <c r="BA119" s="380">
        <v>1.4999999999999999E-2</v>
      </c>
      <c r="BB119" s="393">
        <v>0</v>
      </c>
      <c r="BC119" s="393">
        <v>0</v>
      </c>
      <c r="BD119" s="379"/>
      <c r="BE119" s="388">
        <v>232.9</v>
      </c>
      <c r="BF119" s="378">
        <v>78.358878504672901</v>
      </c>
      <c r="BG119" s="400">
        <v>65</v>
      </c>
      <c r="BH119" s="401">
        <v>1.2055212077641999</v>
      </c>
      <c r="BI119" s="402">
        <v>-56.891666666666502</v>
      </c>
      <c r="BJ119" s="380">
        <v>1.9130000000000001E-2</v>
      </c>
      <c r="BK119" s="380">
        <v>1.9130000000000001E-2</v>
      </c>
      <c r="BL119" s="393">
        <v>0</v>
      </c>
      <c r="BM119" s="393">
        <v>57</v>
      </c>
      <c r="BN119" s="379"/>
      <c r="BO119" s="387">
        <v>360</v>
      </c>
      <c r="BP119" s="388">
        <v>121.12149532710301</v>
      </c>
      <c r="BQ119" s="400">
        <v>78</v>
      </c>
      <c r="BR119" s="390">
        <v>1.55283968368081</v>
      </c>
      <c r="BS119" s="391">
        <v>81.800000000000196</v>
      </c>
      <c r="BT119" s="380">
        <v>7.4999999999999997E-3</v>
      </c>
      <c r="BU119" s="392">
        <v>7.4999999999999997E-3</v>
      </c>
      <c r="BV119" s="387">
        <v>0</v>
      </c>
      <c r="BW119" s="387">
        <v>0</v>
      </c>
      <c r="BX119" s="381"/>
      <c r="BY119" s="386">
        <v>0.996191282268303</v>
      </c>
      <c r="BZ119" s="386">
        <v>1</v>
      </c>
      <c r="CA119" s="403">
        <v>0.99847651290732098</v>
      </c>
      <c r="CB119" s="385">
        <v>0.9</v>
      </c>
      <c r="CC119" s="392">
        <v>2.5000000000000001E-3</v>
      </c>
      <c r="CD119" s="199">
        <f t="shared" si="1"/>
        <v>2358.1611111111092</v>
      </c>
      <c r="CE119" s="113"/>
    </row>
    <row r="120" spans="1:83" s="85" customFormat="1" ht="21.4" customHeight="1" x14ac:dyDescent="0.2">
      <c r="A120" s="377" t="s">
        <v>382</v>
      </c>
      <c r="B120" s="377" t="s">
        <v>174</v>
      </c>
      <c r="C120" s="377" t="s">
        <v>177</v>
      </c>
      <c r="D120" s="378">
        <v>2.2077294685555602</v>
      </c>
      <c r="E120" s="379"/>
      <c r="F120" s="380">
        <v>6.1879999999999998E-2</v>
      </c>
      <c r="G120" s="380">
        <v>6.1879999999999998E-2</v>
      </c>
      <c r="H120" s="381"/>
      <c r="I120" s="382">
        <v>6</v>
      </c>
      <c r="J120" s="382">
        <v>6</v>
      </c>
      <c r="K120" s="379"/>
      <c r="L120" s="404">
        <v>0.75</v>
      </c>
      <c r="M120" s="384">
        <v>0.41399999999999998</v>
      </c>
      <c r="N120" s="385">
        <v>0.7</v>
      </c>
      <c r="O120" s="386"/>
      <c r="P120" s="379"/>
      <c r="Q120" s="387">
        <v>143</v>
      </c>
      <c r="R120" s="388">
        <v>64.772428885301807</v>
      </c>
      <c r="S120" s="389">
        <v>36</v>
      </c>
      <c r="T120" s="390">
        <v>1.7992341357028301</v>
      </c>
      <c r="U120" s="391">
        <v>47.626086958399803</v>
      </c>
      <c r="V120" s="392">
        <v>0.01</v>
      </c>
      <c r="W120" s="392">
        <v>0.01</v>
      </c>
      <c r="X120" s="393">
        <v>0</v>
      </c>
      <c r="Y120" s="393">
        <v>0</v>
      </c>
      <c r="Z120" s="379"/>
      <c r="AA120" s="394">
        <v>254</v>
      </c>
      <c r="AB120" s="378">
        <v>115.05032822983701</v>
      </c>
      <c r="AC120" s="389">
        <v>200</v>
      </c>
      <c r="AD120" s="384">
        <v>0.57525164114918503</v>
      </c>
      <c r="AE120" s="395">
        <v>-275.855072453334</v>
      </c>
      <c r="AF120" s="380"/>
      <c r="AG120" s="380"/>
      <c r="AH120" s="396">
        <v>188</v>
      </c>
      <c r="AI120" s="393">
        <v>276</v>
      </c>
      <c r="AJ120" s="379"/>
      <c r="AK120" s="388">
        <v>2962.18055</v>
      </c>
      <c r="AL120" s="388">
        <v>1341.7316714706201</v>
      </c>
      <c r="AM120" s="397">
        <v>828</v>
      </c>
      <c r="AN120" s="390">
        <v>1.62044887858771</v>
      </c>
      <c r="AO120" s="398">
        <v>768.58055004319499</v>
      </c>
      <c r="AP120" s="392">
        <v>0.01</v>
      </c>
      <c r="AQ120" s="392">
        <v>0.01</v>
      </c>
      <c r="AR120" s="393">
        <v>0</v>
      </c>
      <c r="AS120" s="393">
        <v>0</v>
      </c>
      <c r="AT120" s="381"/>
      <c r="AU120" s="388">
        <v>1606.86969</v>
      </c>
      <c r="AV120" s="378">
        <v>727.83813093337096</v>
      </c>
      <c r="AW120" s="399">
        <v>573</v>
      </c>
      <c r="AX120" s="390">
        <v>1.2702236141943599</v>
      </c>
      <c r="AY120" s="398">
        <v>88.834907421196704</v>
      </c>
      <c r="AZ120" s="380">
        <v>1.4999999999999999E-2</v>
      </c>
      <c r="BA120" s="380">
        <v>1.4999999999999999E-2</v>
      </c>
      <c r="BB120" s="393">
        <v>0</v>
      </c>
      <c r="BC120" s="393">
        <v>0</v>
      </c>
      <c r="BD120" s="379"/>
      <c r="BE120" s="388">
        <v>165.3</v>
      </c>
      <c r="BF120" s="378">
        <v>74.873304159023704</v>
      </c>
      <c r="BG120" s="400">
        <v>65</v>
      </c>
      <c r="BH120" s="401">
        <v>1.1518969870619</v>
      </c>
      <c r="BI120" s="402">
        <v>-49.9536231841671</v>
      </c>
      <c r="BJ120" s="380">
        <v>1.6879999999999999E-2</v>
      </c>
      <c r="BK120" s="380">
        <v>1.6879999999999999E-2</v>
      </c>
      <c r="BL120" s="393">
        <v>0</v>
      </c>
      <c r="BM120" s="393">
        <v>50</v>
      </c>
      <c r="BN120" s="379"/>
      <c r="BO120" s="387">
        <v>218</v>
      </c>
      <c r="BP120" s="388">
        <v>98.743982496474203</v>
      </c>
      <c r="BQ120" s="400">
        <v>78</v>
      </c>
      <c r="BR120" s="390">
        <v>1.26594849354454</v>
      </c>
      <c r="BS120" s="391">
        <v>11.3565217431996</v>
      </c>
      <c r="BT120" s="380">
        <v>7.4999999999999997E-3</v>
      </c>
      <c r="BU120" s="392">
        <v>7.4999999999999997E-3</v>
      </c>
      <c r="BV120" s="387">
        <v>0</v>
      </c>
      <c r="BW120" s="387">
        <v>0</v>
      </c>
      <c r="BX120" s="381"/>
      <c r="BY120" s="386">
        <v>0.99733606557376997</v>
      </c>
      <c r="BZ120" s="386">
        <v>1</v>
      </c>
      <c r="CA120" s="403">
        <v>0.99893442622950801</v>
      </c>
      <c r="CB120" s="385">
        <v>0.9</v>
      </c>
      <c r="CC120" s="392">
        <v>2.5000000000000001E-3</v>
      </c>
      <c r="CD120" s="199">
        <f t="shared" si="1"/>
        <v>1827.9999999640038</v>
      </c>
      <c r="CE120" s="113"/>
    </row>
    <row r="121" spans="1:83" s="85" customFormat="1" ht="21.4" customHeight="1" x14ac:dyDescent="0.2">
      <c r="A121" s="377" t="s">
        <v>382</v>
      </c>
      <c r="B121" s="377" t="s">
        <v>174</v>
      </c>
      <c r="C121" s="377" t="s">
        <v>178</v>
      </c>
      <c r="D121" s="378">
        <v>2.4580710486666701</v>
      </c>
      <c r="E121" s="379"/>
      <c r="F121" s="380">
        <v>3.6249999999999998E-2</v>
      </c>
      <c r="G121" s="380">
        <v>3.6249999999999998E-2</v>
      </c>
      <c r="H121" s="381"/>
      <c r="I121" s="382">
        <v>5</v>
      </c>
      <c r="J121" s="382">
        <v>5</v>
      </c>
      <c r="K121" s="379"/>
      <c r="L121" s="383">
        <v>0.62</v>
      </c>
      <c r="M121" s="386">
        <v>0.65500000000000003</v>
      </c>
      <c r="N121" s="385">
        <v>0.7</v>
      </c>
      <c r="O121" s="386"/>
      <c r="P121" s="379"/>
      <c r="Q121" s="387">
        <v>102</v>
      </c>
      <c r="R121" s="388">
        <v>41.495952712728901</v>
      </c>
      <c r="S121" s="389">
        <v>36</v>
      </c>
      <c r="T121" s="401">
        <v>1.15266535313136</v>
      </c>
      <c r="U121" s="402">
        <v>-4.1886693024001396</v>
      </c>
      <c r="V121" s="392">
        <v>7.4999999999999997E-3</v>
      </c>
      <c r="W121" s="392">
        <v>7.4999999999999997E-3</v>
      </c>
      <c r="X121" s="393">
        <v>0</v>
      </c>
      <c r="Y121" s="393">
        <v>5</v>
      </c>
      <c r="Z121" s="379"/>
      <c r="AA121" s="394">
        <v>283</v>
      </c>
      <c r="AB121" s="378">
        <v>115.13092762453201</v>
      </c>
      <c r="AC121" s="389">
        <v>200</v>
      </c>
      <c r="AD121" s="384">
        <v>0.57565463812266005</v>
      </c>
      <c r="AE121" s="395">
        <v>-306.93705168000099</v>
      </c>
      <c r="AF121" s="380"/>
      <c r="AG121" s="380"/>
      <c r="AH121" s="396">
        <v>209</v>
      </c>
      <c r="AI121" s="393">
        <v>307</v>
      </c>
      <c r="AJ121" s="379"/>
      <c r="AK121" s="388">
        <v>1834.1103800000001</v>
      </c>
      <c r="AL121" s="388">
        <v>746.15840782750297</v>
      </c>
      <c r="AM121" s="397">
        <v>768.6</v>
      </c>
      <c r="AN121" s="386">
        <v>0.970801987805754</v>
      </c>
      <c r="AO121" s="388">
        <v>-433.01770960624299</v>
      </c>
      <c r="AP121" s="392"/>
      <c r="AQ121" s="392"/>
      <c r="AR121" s="393">
        <v>56</v>
      </c>
      <c r="AS121" s="393">
        <v>434</v>
      </c>
      <c r="AT121" s="381"/>
      <c r="AU121" s="388">
        <v>1603.8598300000001</v>
      </c>
      <c r="AV121" s="378">
        <v>652.48717317181797</v>
      </c>
      <c r="AW121" s="399">
        <v>573</v>
      </c>
      <c r="AX121" s="401">
        <v>1.13872107010789</v>
      </c>
      <c r="AY121" s="405">
        <v>-86.309823063202401</v>
      </c>
      <c r="AZ121" s="380">
        <v>1.0500000000000001E-2</v>
      </c>
      <c r="BA121" s="380">
        <v>1.0500000000000001E-2</v>
      </c>
      <c r="BB121" s="393">
        <v>0</v>
      </c>
      <c r="BC121" s="393">
        <v>87</v>
      </c>
      <c r="BD121" s="379"/>
      <c r="BE121" s="388">
        <v>161.6</v>
      </c>
      <c r="BF121" s="378">
        <v>65.742607435068606</v>
      </c>
      <c r="BG121" s="400">
        <v>65</v>
      </c>
      <c r="BH121" s="401">
        <v>1.0114247297702901</v>
      </c>
      <c r="BI121" s="402">
        <v>-78.061927245000305</v>
      </c>
      <c r="BJ121" s="380">
        <v>8.2500000000000004E-3</v>
      </c>
      <c r="BK121" s="380">
        <v>8.2500000000000004E-3</v>
      </c>
      <c r="BL121" s="393">
        <v>0</v>
      </c>
      <c r="BM121" s="393">
        <v>79</v>
      </c>
      <c r="BN121" s="379"/>
      <c r="BO121" s="387">
        <v>241</v>
      </c>
      <c r="BP121" s="388">
        <v>98.044358860467398</v>
      </c>
      <c r="BQ121" s="400">
        <v>78</v>
      </c>
      <c r="BR121" s="390">
        <v>1.25697895974958</v>
      </c>
      <c r="BS121" s="391">
        <v>10.924549844799699</v>
      </c>
      <c r="BT121" s="380">
        <v>7.4999999999999997E-3</v>
      </c>
      <c r="BU121" s="392">
        <v>7.4999999999999997E-3</v>
      </c>
      <c r="BV121" s="387">
        <v>0</v>
      </c>
      <c r="BW121" s="387">
        <v>0</v>
      </c>
      <c r="BX121" s="381"/>
      <c r="BY121" s="386">
        <v>0.99712126664267697</v>
      </c>
      <c r="BZ121" s="386">
        <v>1</v>
      </c>
      <c r="CA121" s="403">
        <v>0.99884850665707103</v>
      </c>
      <c r="CB121" s="385">
        <v>0.9</v>
      </c>
      <c r="CC121" s="392">
        <v>2.5000000000000001E-3</v>
      </c>
      <c r="CD121" s="199">
        <f t="shared" si="1"/>
        <v>1889.2734080052028</v>
      </c>
      <c r="CE121" s="113"/>
    </row>
    <row r="122" spans="1:83" s="85" customFormat="1" ht="21.4" customHeight="1" x14ac:dyDescent="0.2">
      <c r="A122" s="377" t="s">
        <v>382</v>
      </c>
      <c r="B122" s="377" t="s">
        <v>174</v>
      </c>
      <c r="C122" s="377" t="s">
        <v>179</v>
      </c>
      <c r="D122" s="378">
        <v>11.432992857111101</v>
      </c>
      <c r="E122" s="379"/>
      <c r="F122" s="380">
        <v>4.1250000000000002E-2</v>
      </c>
      <c r="G122" s="380">
        <v>4.1250000000000002E-2</v>
      </c>
      <c r="H122" s="381"/>
      <c r="I122" s="382">
        <v>6</v>
      </c>
      <c r="J122" s="382">
        <v>6</v>
      </c>
      <c r="K122" s="379"/>
      <c r="L122" s="404">
        <v>0.71432058584214797</v>
      </c>
      <c r="M122" s="401">
        <v>0.72699999999999998</v>
      </c>
      <c r="N122" s="385">
        <v>0.7</v>
      </c>
      <c r="O122" s="386">
        <v>3.0000000000000001E-3</v>
      </c>
      <c r="P122" s="379"/>
      <c r="Q122" s="387">
        <v>520</v>
      </c>
      <c r="R122" s="388">
        <v>45.482403995080702</v>
      </c>
      <c r="S122" s="389">
        <v>36</v>
      </c>
      <c r="T122" s="390">
        <v>1.2634001109744699</v>
      </c>
      <c r="U122" s="391">
        <v>26.094708572800201</v>
      </c>
      <c r="V122" s="392">
        <v>0.01</v>
      </c>
      <c r="W122" s="392">
        <v>0.01</v>
      </c>
      <c r="X122" s="393">
        <v>0</v>
      </c>
      <c r="Y122" s="393">
        <v>0</v>
      </c>
      <c r="Z122" s="379"/>
      <c r="AA122" s="394">
        <v>1150</v>
      </c>
      <c r="AB122" s="378">
        <v>100.586085758352</v>
      </c>
      <c r="AC122" s="389">
        <v>200</v>
      </c>
      <c r="AD122" s="384">
        <v>0.50293042879175998</v>
      </c>
      <c r="AE122" s="395">
        <v>-1593.9182857066701</v>
      </c>
      <c r="AF122" s="380"/>
      <c r="AG122" s="380"/>
      <c r="AH122" s="396">
        <v>1137</v>
      </c>
      <c r="AI122" s="393">
        <v>1594</v>
      </c>
      <c r="AJ122" s="379"/>
      <c r="AK122" s="388">
        <v>12003.135399999999</v>
      </c>
      <c r="AL122" s="388">
        <v>1049.86817975088</v>
      </c>
      <c r="AM122" s="397">
        <v>828</v>
      </c>
      <c r="AN122" s="390">
        <v>1.2679567388295701</v>
      </c>
      <c r="AO122" s="398">
        <v>643.31369717440396</v>
      </c>
      <c r="AP122" s="392">
        <v>0.01</v>
      </c>
      <c r="AQ122" s="392">
        <v>0.01</v>
      </c>
      <c r="AR122" s="393">
        <v>0</v>
      </c>
      <c r="AS122" s="393">
        <v>0</v>
      </c>
      <c r="AT122" s="381"/>
      <c r="AU122" s="388">
        <v>7292.0384100000001</v>
      </c>
      <c r="AV122" s="378">
        <v>637.806609444743</v>
      </c>
      <c r="AW122" s="399">
        <v>573</v>
      </c>
      <c r="AX122" s="401">
        <v>1.1131005400431799</v>
      </c>
      <c r="AY122" s="405">
        <v>-569.28747854959795</v>
      </c>
      <c r="AZ122" s="380">
        <v>8.2500000000000004E-3</v>
      </c>
      <c r="BA122" s="380">
        <v>8.2500000000000004E-3</v>
      </c>
      <c r="BB122" s="393">
        <v>0</v>
      </c>
      <c r="BC122" s="393">
        <v>570</v>
      </c>
      <c r="BD122" s="379"/>
      <c r="BE122" s="388">
        <v>607.6</v>
      </c>
      <c r="BF122" s="378">
        <v>53.144439745021302</v>
      </c>
      <c r="BG122" s="400">
        <v>65</v>
      </c>
      <c r="BH122" s="386">
        <v>0.81760676530801901</v>
      </c>
      <c r="BI122" s="394">
        <v>-507.11680356833301</v>
      </c>
      <c r="BJ122" s="380"/>
      <c r="BK122" s="380"/>
      <c r="BL122" s="393">
        <v>62</v>
      </c>
      <c r="BM122" s="393">
        <v>508</v>
      </c>
      <c r="BN122" s="379"/>
      <c r="BO122" s="387">
        <v>1661</v>
      </c>
      <c r="BP122" s="388">
        <v>145.281294299671</v>
      </c>
      <c r="BQ122" s="400">
        <v>78</v>
      </c>
      <c r="BR122" s="390">
        <v>1.8625806961496301</v>
      </c>
      <c r="BS122" s="391">
        <v>590.87186857439997</v>
      </c>
      <c r="BT122" s="380">
        <v>7.4999999999999997E-3</v>
      </c>
      <c r="BU122" s="392">
        <v>7.4999999999999997E-3</v>
      </c>
      <c r="BV122" s="387">
        <v>0</v>
      </c>
      <c r="BW122" s="387">
        <v>0</v>
      </c>
      <c r="BX122" s="381"/>
      <c r="BY122" s="386">
        <v>0.99560832791151599</v>
      </c>
      <c r="BZ122" s="386">
        <v>1</v>
      </c>
      <c r="CA122" s="403">
        <v>0.99824333116460595</v>
      </c>
      <c r="CB122" s="385">
        <v>0.9</v>
      </c>
      <c r="CC122" s="392">
        <v>2.5000000000000001E-3</v>
      </c>
      <c r="CD122" s="199">
        <f t="shared" si="1"/>
        <v>9466.5180856879906</v>
      </c>
      <c r="CE122" s="113"/>
    </row>
    <row r="123" spans="1:83" s="85" customFormat="1" ht="21.4" customHeight="1" x14ac:dyDescent="0.2">
      <c r="A123" s="377" t="s">
        <v>382</v>
      </c>
      <c r="B123" s="377" t="s">
        <v>174</v>
      </c>
      <c r="C123" s="377" t="s">
        <v>180</v>
      </c>
      <c r="D123" s="378">
        <v>2.90588981611111</v>
      </c>
      <c r="E123" s="379"/>
      <c r="F123" s="380">
        <v>5.7000000000000002E-2</v>
      </c>
      <c r="G123" s="380">
        <v>5.7000000000000002E-2</v>
      </c>
      <c r="H123" s="381"/>
      <c r="I123" s="382">
        <v>6</v>
      </c>
      <c r="J123" s="382">
        <v>6</v>
      </c>
      <c r="K123" s="379"/>
      <c r="L123" s="407">
        <v>0.68</v>
      </c>
      <c r="M123" s="401">
        <v>0.79</v>
      </c>
      <c r="N123" s="385">
        <v>0.7</v>
      </c>
      <c r="O123" s="386">
        <v>1.2E-2</v>
      </c>
      <c r="P123" s="379"/>
      <c r="Q123" s="387">
        <v>157</v>
      </c>
      <c r="R123" s="388">
        <v>54.0282013204856</v>
      </c>
      <c r="S123" s="389">
        <v>36</v>
      </c>
      <c r="T123" s="390">
        <v>1.50078337001349</v>
      </c>
      <c r="U123" s="391">
        <v>31.465559944000098</v>
      </c>
      <c r="V123" s="392">
        <v>0.01</v>
      </c>
      <c r="W123" s="392">
        <v>0.01</v>
      </c>
      <c r="X123" s="393">
        <v>0</v>
      </c>
      <c r="Y123" s="393">
        <v>0</v>
      </c>
      <c r="Z123" s="379"/>
      <c r="AA123" s="394">
        <v>386</v>
      </c>
      <c r="AB123" s="378">
        <v>132.83366694081201</v>
      </c>
      <c r="AC123" s="389">
        <v>200</v>
      </c>
      <c r="AD123" s="384">
        <v>0.66416833470406</v>
      </c>
      <c r="AE123" s="395">
        <v>-311.413555866666</v>
      </c>
      <c r="AF123" s="380"/>
      <c r="AG123" s="380"/>
      <c r="AH123" s="396">
        <v>196</v>
      </c>
      <c r="AI123" s="393">
        <v>312</v>
      </c>
      <c r="AJ123" s="379"/>
      <c r="AK123" s="388">
        <v>2227.0665800000002</v>
      </c>
      <c r="AL123" s="388">
        <v>766.39746202780498</v>
      </c>
      <c r="AM123" s="397">
        <v>617.6</v>
      </c>
      <c r="AN123" s="390">
        <v>1.24092853307611</v>
      </c>
      <c r="AO123" s="398">
        <v>73.453519483734496</v>
      </c>
      <c r="AP123" s="392">
        <v>0.01</v>
      </c>
      <c r="AQ123" s="392">
        <v>0.01</v>
      </c>
      <c r="AR123" s="393">
        <v>0</v>
      </c>
      <c r="AS123" s="393">
        <v>0</v>
      </c>
      <c r="AT123" s="381"/>
      <c r="AU123" s="388">
        <v>2026.2297799999999</v>
      </c>
      <c r="AV123" s="378">
        <v>697.28376098982994</v>
      </c>
      <c r="AW123" s="399">
        <v>573</v>
      </c>
      <c r="AX123" s="390">
        <v>1.21690010643949</v>
      </c>
      <c r="AY123" s="398">
        <v>28.139942442001299</v>
      </c>
      <c r="AZ123" s="380">
        <v>1.4999999999999999E-2</v>
      </c>
      <c r="BA123" s="380">
        <v>1.4999999999999999E-2</v>
      </c>
      <c r="BB123" s="393">
        <v>0</v>
      </c>
      <c r="BC123" s="393">
        <v>0</v>
      </c>
      <c r="BD123" s="379"/>
      <c r="BE123" s="388">
        <v>146.19999999999999</v>
      </c>
      <c r="BF123" s="378">
        <v>50.311611675509504</v>
      </c>
      <c r="BG123" s="400">
        <v>65</v>
      </c>
      <c r="BH123" s="384">
        <v>0.77402479500783905</v>
      </c>
      <c r="BI123" s="395">
        <v>-137.12425707083301</v>
      </c>
      <c r="BJ123" s="380"/>
      <c r="BK123" s="380"/>
      <c r="BL123" s="393">
        <v>24</v>
      </c>
      <c r="BM123" s="393">
        <v>138</v>
      </c>
      <c r="BN123" s="379"/>
      <c r="BO123" s="387">
        <v>313</v>
      </c>
      <c r="BP123" s="388">
        <v>107.71227397014</v>
      </c>
      <c r="BQ123" s="400">
        <v>78</v>
      </c>
      <c r="BR123" s="390">
        <v>1.3809265893607701</v>
      </c>
      <c r="BS123" s="391">
        <v>41.008713212000103</v>
      </c>
      <c r="BT123" s="380">
        <v>7.4999999999999997E-3</v>
      </c>
      <c r="BU123" s="392">
        <v>7.4999999999999997E-3</v>
      </c>
      <c r="BV123" s="387">
        <v>0</v>
      </c>
      <c r="BW123" s="387">
        <v>0</v>
      </c>
      <c r="BX123" s="381"/>
      <c r="BY123" s="386">
        <v>0.99562644713146398</v>
      </c>
      <c r="BZ123" s="386">
        <v>1</v>
      </c>
      <c r="CA123" s="403">
        <v>0.99825057885258595</v>
      </c>
      <c r="CB123" s="385">
        <v>0.9</v>
      </c>
      <c r="CC123" s="392">
        <v>2.5000000000000001E-3</v>
      </c>
      <c r="CD123" s="199">
        <f t="shared" si="1"/>
        <v>1794.6775504302216</v>
      </c>
      <c r="CE123" s="113"/>
    </row>
    <row r="124" spans="1:83" s="85" customFormat="1" ht="21.4" customHeight="1" x14ac:dyDescent="0.2">
      <c r="A124" s="377" t="s">
        <v>382</v>
      </c>
      <c r="B124" s="377" t="s">
        <v>174</v>
      </c>
      <c r="C124" s="377" t="s">
        <v>181</v>
      </c>
      <c r="D124" s="378">
        <v>1.91400966188889</v>
      </c>
      <c r="E124" s="379"/>
      <c r="F124" s="380">
        <v>5.8500000000000003E-2</v>
      </c>
      <c r="G124" s="380">
        <v>5.8500000000000003E-2</v>
      </c>
      <c r="H124" s="381"/>
      <c r="I124" s="382">
        <v>7</v>
      </c>
      <c r="J124" s="382">
        <v>7</v>
      </c>
      <c r="K124" s="379"/>
      <c r="L124" s="404">
        <v>0.75</v>
      </c>
      <c r="M124" s="401">
        <v>0.78600000000000003</v>
      </c>
      <c r="N124" s="385">
        <v>0.7</v>
      </c>
      <c r="O124" s="386">
        <v>1.2E-2</v>
      </c>
      <c r="P124" s="379"/>
      <c r="Q124" s="387">
        <v>94</v>
      </c>
      <c r="R124" s="388">
        <v>49.111559816910102</v>
      </c>
      <c r="S124" s="389">
        <v>36</v>
      </c>
      <c r="T124" s="390">
        <v>1.3642099949141699</v>
      </c>
      <c r="U124" s="391">
        <v>11.3147826064</v>
      </c>
      <c r="V124" s="392">
        <v>0.01</v>
      </c>
      <c r="W124" s="392">
        <v>0.01</v>
      </c>
      <c r="X124" s="393">
        <v>0</v>
      </c>
      <c r="Y124" s="393">
        <v>0</v>
      </c>
      <c r="Z124" s="379"/>
      <c r="AA124" s="394">
        <v>320</v>
      </c>
      <c r="AB124" s="378">
        <v>167.18828873841699</v>
      </c>
      <c r="AC124" s="389">
        <v>200</v>
      </c>
      <c r="AD124" s="386">
        <v>0.83594144369208501</v>
      </c>
      <c r="AE124" s="394">
        <v>-139.36231885333399</v>
      </c>
      <c r="AF124" s="380"/>
      <c r="AG124" s="380"/>
      <c r="AH124" s="396">
        <v>63</v>
      </c>
      <c r="AI124" s="393">
        <v>140</v>
      </c>
      <c r="AJ124" s="379"/>
      <c r="AK124" s="388">
        <v>1836.21558</v>
      </c>
      <c r="AL124" s="388">
        <v>959.35543929693904</v>
      </c>
      <c r="AM124" s="397">
        <v>791.5</v>
      </c>
      <c r="AN124" s="390">
        <v>1.21207257017933</v>
      </c>
      <c r="AO124" s="398">
        <v>18.289203137932599</v>
      </c>
      <c r="AP124" s="392">
        <v>0.01</v>
      </c>
      <c r="AQ124" s="392">
        <v>0.01</v>
      </c>
      <c r="AR124" s="393">
        <v>0</v>
      </c>
      <c r="AS124" s="393">
        <v>0</v>
      </c>
      <c r="AT124" s="381"/>
      <c r="AU124" s="388">
        <v>1216.93166</v>
      </c>
      <c r="AV124" s="378">
        <v>635.80225545938004</v>
      </c>
      <c r="AW124" s="399">
        <v>573</v>
      </c>
      <c r="AX124" s="401">
        <v>1.1096025400687299</v>
      </c>
      <c r="AY124" s="405">
        <v>-99.141383514800694</v>
      </c>
      <c r="AZ124" s="380">
        <v>8.2500000000000004E-3</v>
      </c>
      <c r="BA124" s="380">
        <v>8.2500000000000004E-3</v>
      </c>
      <c r="BB124" s="393">
        <v>0</v>
      </c>
      <c r="BC124" s="393">
        <v>100</v>
      </c>
      <c r="BD124" s="379"/>
      <c r="BE124" s="388">
        <v>125.8</v>
      </c>
      <c r="BF124" s="378">
        <v>65.725896010290299</v>
      </c>
      <c r="BG124" s="400">
        <v>65</v>
      </c>
      <c r="BH124" s="401">
        <v>1.0111676309275399</v>
      </c>
      <c r="BI124" s="402">
        <v>-60.815942034166802</v>
      </c>
      <c r="BJ124" s="380">
        <v>8.2500000000000004E-3</v>
      </c>
      <c r="BK124" s="380">
        <v>8.2500000000000004E-3</v>
      </c>
      <c r="BL124" s="393">
        <v>0</v>
      </c>
      <c r="BM124" s="393">
        <v>61</v>
      </c>
      <c r="BN124" s="379"/>
      <c r="BO124" s="387">
        <v>193</v>
      </c>
      <c r="BP124" s="388">
        <v>100.835436645358</v>
      </c>
      <c r="BQ124" s="400">
        <v>78</v>
      </c>
      <c r="BR124" s="390">
        <v>1.29276200827382</v>
      </c>
      <c r="BS124" s="391">
        <v>13.8486956471999</v>
      </c>
      <c r="BT124" s="380">
        <v>7.4999999999999997E-3</v>
      </c>
      <c r="BU124" s="392">
        <v>7.4999999999999997E-3</v>
      </c>
      <c r="BV124" s="387">
        <v>0</v>
      </c>
      <c r="BW124" s="387">
        <v>0</v>
      </c>
      <c r="BX124" s="381"/>
      <c r="BY124" s="386">
        <v>0.99237611181702701</v>
      </c>
      <c r="BZ124" s="386">
        <v>1</v>
      </c>
      <c r="CA124" s="403">
        <v>0.99695044472681105</v>
      </c>
      <c r="CB124" s="385">
        <v>0.9</v>
      </c>
      <c r="CC124" s="392">
        <v>2.5000000000000001E-3</v>
      </c>
      <c r="CD124" s="199">
        <f t="shared" si="1"/>
        <v>1514.9386473850564</v>
      </c>
      <c r="CE124" s="113"/>
    </row>
    <row r="125" spans="1:83" s="85" customFormat="1" ht="21.4" customHeight="1" x14ac:dyDescent="0.2">
      <c r="A125" s="377" t="s">
        <v>382</v>
      </c>
      <c r="B125" s="377" t="s">
        <v>174</v>
      </c>
      <c r="C125" s="377" t="s">
        <v>182</v>
      </c>
      <c r="D125" s="378">
        <v>7.3850812847777796</v>
      </c>
      <c r="E125" s="379"/>
      <c r="F125" s="380">
        <v>5.1880000000000003E-2</v>
      </c>
      <c r="G125" s="380">
        <v>5.1880000000000003E-2</v>
      </c>
      <c r="H125" s="381"/>
      <c r="I125" s="382">
        <v>5</v>
      </c>
      <c r="J125" s="382">
        <v>5</v>
      </c>
      <c r="K125" s="379"/>
      <c r="L125" s="383">
        <v>0.53</v>
      </c>
      <c r="M125" s="386">
        <v>0.629</v>
      </c>
      <c r="N125" s="385">
        <v>0.7</v>
      </c>
      <c r="O125" s="386"/>
      <c r="P125" s="379"/>
      <c r="Q125" s="387">
        <v>460</v>
      </c>
      <c r="R125" s="388">
        <v>62.2877368930465</v>
      </c>
      <c r="S125" s="389">
        <v>36</v>
      </c>
      <c r="T125" s="390">
        <v>1.7302149136957401</v>
      </c>
      <c r="U125" s="391">
        <v>140.9644884976</v>
      </c>
      <c r="V125" s="392">
        <v>0.01</v>
      </c>
      <c r="W125" s="392">
        <v>0.01</v>
      </c>
      <c r="X125" s="393">
        <v>0</v>
      </c>
      <c r="Y125" s="393">
        <v>0</v>
      </c>
      <c r="Z125" s="379"/>
      <c r="AA125" s="394">
        <v>669</v>
      </c>
      <c r="AB125" s="378">
        <v>90.588034742278495</v>
      </c>
      <c r="AC125" s="389">
        <v>200</v>
      </c>
      <c r="AD125" s="384">
        <v>0.452940173711392</v>
      </c>
      <c r="AE125" s="395">
        <v>-1103.41950834667</v>
      </c>
      <c r="AF125" s="380"/>
      <c r="AG125" s="380"/>
      <c r="AH125" s="396">
        <v>809</v>
      </c>
      <c r="AI125" s="393">
        <v>1104</v>
      </c>
      <c r="AJ125" s="379"/>
      <c r="AK125" s="388">
        <v>5598.60556</v>
      </c>
      <c r="AL125" s="388">
        <v>758.09667410701604</v>
      </c>
      <c r="AM125" s="397">
        <v>828</v>
      </c>
      <c r="AN125" s="386">
        <v>0.91557569336596101</v>
      </c>
      <c r="AO125" s="388">
        <v>-1739.2112045552001</v>
      </c>
      <c r="AP125" s="392"/>
      <c r="AQ125" s="392"/>
      <c r="AR125" s="393">
        <v>517</v>
      </c>
      <c r="AS125" s="393">
        <v>1740</v>
      </c>
      <c r="AT125" s="381"/>
      <c r="AU125" s="388">
        <v>5758.9658099999997</v>
      </c>
      <c r="AV125" s="378">
        <v>779.81075467245705</v>
      </c>
      <c r="AW125" s="399">
        <v>573</v>
      </c>
      <c r="AX125" s="390">
        <v>1.3609262734248799</v>
      </c>
      <c r="AY125" s="398">
        <v>680.98391858679895</v>
      </c>
      <c r="AZ125" s="380">
        <v>1.4999999999999999E-2</v>
      </c>
      <c r="BA125" s="380">
        <v>1.4999999999999999E-2</v>
      </c>
      <c r="BB125" s="393">
        <v>0</v>
      </c>
      <c r="BC125" s="393">
        <v>0</v>
      </c>
      <c r="BD125" s="379"/>
      <c r="BE125" s="388">
        <v>552.5</v>
      </c>
      <c r="BF125" s="378">
        <v>74.812988333496094</v>
      </c>
      <c r="BG125" s="400">
        <v>65</v>
      </c>
      <c r="BH125" s="401">
        <v>1.1509690512845501</v>
      </c>
      <c r="BI125" s="402">
        <v>-167.54542526583401</v>
      </c>
      <c r="BJ125" s="380">
        <v>1.6879999999999999E-2</v>
      </c>
      <c r="BK125" s="380">
        <v>1.6879999999999999E-2</v>
      </c>
      <c r="BL125" s="393">
        <v>0</v>
      </c>
      <c r="BM125" s="393">
        <v>168</v>
      </c>
      <c r="BN125" s="379"/>
      <c r="BO125" s="387">
        <v>1006</v>
      </c>
      <c r="BP125" s="388">
        <v>136.220572422619</v>
      </c>
      <c r="BQ125" s="400">
        <v>78</v>
      </c>
      <c r="BR125" s="390">
        <v>1.74641759516178</v>
      </c>
      <c r="BS125" s="391">
        <v>314.7563917448</v>
      </c>
      <c r="BT125" s="380">
        <v>7.4999999999999997E-3</v>
      </c>
      <c r="BU125" s="392">
        <v>7.4999999999999997E-3</v>
      </c>
      <c r="BV125" s="387">
        <v>0</v>
      </c>
      <c r="BW125" s="387">
        <v>0</v>
      </c>
      <c r="BX125" s="381"/>
      <c r="BY125" s="386">
        <v>0.99779958370502497</v>
      </c>
      <c r="BZ125" s="386">
        <v>1</v>
      </c>
      <c r="CA125" s="403">
        <v>0.99911983348200994</v>
      </c>
      <c r="CB125" s="385">
        <v>0.9</v>
      </c>
      <c r="CC125" s="392">
        <v>2.5000000000000001E-3</v>
      </c>
      <c r="CD125" s="199">
        <f t="shared" si="1"/>
        <v>6114.8473037960011</v>
      </c>
      <c r="CE125" s="113"/>
    </row>
    <row r="126" spans="1:83" s="85" customFormat="1" ht="21.4" customHeight="1" x14ac:dyDescent="0.2">
      <c r="A126" s="377" t="s">
        <v>382</v>
      </c>
      <c r="B126" s="377" t="s">
        <v>174</v>
      </c>
      <c r="C126" s="377" t="s">
        <v>183</v>
      </c>
      <c r="D126" s="378">
        <v>4.0641848577777804</v>
      </c>
      <c r="E126" s="379"/>
      <c r="F126" s="380">
        <v>4.1000000000000002E-2</v>
      </c>
      <c r="G126" s="380">
        <v>4.1000000000000002E-2</v>
      </c>
      <c r="H126" s="381"/>
      <c r="I126" s="382">
        <v>5</v>
      </c>
      <c r="J126" s="382">
        <v>5</v>
      </c>
      <c r="K126" s="379"/>
      <c r="L126" s="383">
        <v>0.35</v>
      </c>
      <c r="M126" s="384">
        <v>0.59899999999999998</v>
      </c>
      <c r="N126" s="385">
        <v>0.7</v>
      </c>
      <c r="O126" s="386"/>
      <c r="P126" s="379"/>
      <c r="Q126" s="387">
        <v>229</v>
      </c>
      <c r="R126" s="388">
        <v>56.345862211890903</v>
      </c>
      <c r="S126" s="389">
        <v>36</v>
      </c>
      <c r="T126" s="390">
        <v>1.5651628392191901</v>
      </c>
      <c r="U126" s="391">
        <v>53.427214143999997</v>
      </c>
      <c r="V126" s="392">
        <v>0.01</v>
      </c>
      <c r="W126" s="392">
        <v>0.01</v>
      </c>
      <c r="X126" s="393">
        <v>0</v>
      </c>
      <c r="Y126" s="393">
        <v>0</v>
      </c>
      <c r="Z126" s="379"/>
      <c r="AA126" s="394">
        <v>583</v>
      </c>
      <c r="AB126" s="378">
        <v>143.44819943027201</v>
      </c>
      <c r="AC126" s="389">
        <v>200</v>
      </c>
      <c r="AD126" s="384">
        <v>0.71724099715136003</v>
      </c>
      <c r="AE126" s="395">
        <v>-392.40436586666698</v>
      </c>
      <c r="AF126" s="380"/>
      <c r="AG126" s="380"/>
      <c r="AH126" s="396">
        <v>230</v>
      </c>
      <c r="AI126" s="393">
        <v>393</v>
      </c>
      <c r="AJ126" s="379"/>
      <c r="AK126" s="388">
        <v>2690.8737000000001</v>
      </c>
      <c r="AL126" s="388">
        <v>662.09431759738402</v>
      </c>
      <c r="AM126" s="397">
        <v>723.5</v>
      </c>
      <c r="AN126" s="386">
        <v>0.915126907529211</v>
      </c>
      <c r="AO126" s="388">
        <v>-837.65159352266801</v>
      </c>
      <c r="AP126" s="392"/>
      <c r="AQ126" s="392"/>
      <c r="AR126" s="393">
        <v>250</v>
      </c>
      <c r="AS126" s="393">
        <v>838</v>
      </c>
      <c r="AT126" s="381"/>
      <c r="AU126" s="388">
        <v>2602.7224799999999</v>
      </c>
      <c r="AV126" s="378">
        <v>640.40455123961101</v>
      </c>
      <c r="AW126" s="399">
        <v>573</v>
      </c>
      <c r="AX126" s="401">
        <v>1.1176344698771601</v>
      </c>
      <c r="AY126" s="405">
        <v>-191.811028208002</v>
      </c>
      <c r="AZ126" s="380">
        <v>8.9999999999999993E-3</v>
      </c>
      <c r="BA126" s="380">
        <v>8.9999999999999993E-3</v>
      </c>
      <c r="BB126" s="393">
        <v>0</v>
      </c>
      <c r="BC126" s="393">
        <v>192</v>
      </c>
      <c r="BD126" s="379"/>
      <c r="BE126" s="388">
        <v>279.10000000000002</v>
      </c>
      <c r="BF126" s="378">
        <v>68.673057394492304</v>
      </c>
      <c r="BG126" s="400">
        <v>65</v>
      </c>
      <c r="BH126" s="401">
        <v>1.05650857529988</v>
      </c>
      <c r="BI126" s="402">
        <v>-117.158023633333</v>
      </c>
      <c r="BJ126" s="380">
        <v>1.2E-2</v>
      </c>
      <c r="BK126" s="380">
        <v>1.2E-2</v>
      </c>
      <c r="BL126" s="393">
        <v>0</v>
      </c>
      <c r="BM126" s="393">
        <v>118</v>
      </c>
      <c r="BN126" s="379"/>
      <c r="BO126" s="387">
        <v>613</v>
      </c>
      <c r="BP126" s="388">
        <v>150.82975343183</v>
      </c>
      <c r="BQ126" s="400">
        <v>78</v>
      </c>
      <c r="BR126" s="390">
        <v>1.93371478758756</v>
      </c>
      <c r="BS126" s="391">
        <v>232.592297312</v>
      </c>
      <c r="BT126" s="380">
        <v>7.4999999999999997E-3</v>
      </c>
      <c r="BU126" s="392">
        <v>7.4999999999999997E-3</v>
      </c>
      <c r="BV126" s="387">
        <v>0</v>
      </c>
      <c r="BW126" s="387">
        <v>0</v>
      </c>
      <c r="BX126" s="381"/>
      <c r="BY126" s="386">
        <v>0.99816176470588203</v>
      </c>
      <c r="BZ126" s="386">
        <v>1</v>
      </c>
      <c r="CA126" s="403">
        <v>0.99926470588235305</v>
      </c>
      <c r="CB126" s="385">
        <v>0.9</v>
      </c>
      <c r="CC126" s="392">
        <v>2.5000000000000001E-3</v>
      </c>
      <c r="CD126" s="199">
        <f t="shared" si="1"/>
        <v>2940.437744602224</v>
      </c>
      <c r="CE126" s="113"/>
    </row>
    <row r="127" spans="1:83" s="85" customFormat="1" ht="21.4" customHeight="1" x14ac:dyDescent="0.2">
      <c r="A127" s="377" t="s">
        <v>382</v>
      </c>
      <c r="B127" s="377" t="s">
        <v>174</v>
      </c>
      <c r="C127" s="377" t="s">
        <v>184</v>
      </c>
      <c r="D127" s="378">
        <v>2.75378293722222</v>
      </c>
      <c r="E127" s="379"/>
      <c r="F127" s="380">
        <v>3.2875000000000001E-2</v>
      </c>
      <c r="G127" s="380">
        <v>3.2875000000000001E-2</v>
      </c>
      <c r="H127" s="381"/>
      <c r="I127" s="382">
        <v>6</v>
      </c>
      <c r="J127" s="382">
        <v>6</v>
      </c>
      <c r="K127" s="379"/>
      <c r="L127" s="383">
        <v>0.42</v>
      </c>
      <c r="M127" s="384">
        <v>0.52700000000000002</v>
      </c>
      <c r="N127" s="385">
        <v>0.7</v>
      </c>
      <c r="O127" s="386"/>
      <c r="P127" s="379"/>
      <c r="Q127" s="387">
        <v>106</v>
      </c>
      <c r="R127" s="388">
        <v>38.492503736305203</v>
      </c>
      <c r="S127" s="389">
        <v>36</v>
      </c>
      <c r="T127" s="401">
        <v>1.06923621489737</v>
      </c>
      <c r="U127" s="402">
        <v>-12.963422887999901</v>
      </c>
      <c r="V127" s="392">
        <v>3.5000000000000001E-3</v>
      </c>
      <c r="W127" s="392">
        <v>3.5000000000000001E-3</v>
      </c>
      <c r="X127" s="393">
        <v>0</v>
      </c>
      <c r="Y127" s="393">
        <v>13</v>
      </c>
      <c r="Z127" s="379"/>
      <c r="AA127" s="394">
        <v>294</v>
      </c>
      <c r="AB127" s="378">
        <v>106.762227344092</v>
      </c>
      <c r="AC127" s="389">
        <v>200</v>
      </c>
      <c r="AD127" s="384">
        <v>0.53381113672045999</v>
      </c>
      <c r="AE127" s="395">
        <v>-366.90790493333299</v>
      </c>
      <c r="AF127" s="380"/>
      <c r="AG127" s="380"/>
      <c r="AH127" s="396">
        <v>257</v>
      </c>
      <c r="AI127" s="393">
        <v>367</v>
      </c>
      <c r="AJ127" s="379"/>
      <c r="AK127" s="388">
        <v>2507.08473</v>
      </c>
      <c r="AL127" s="388">
        <v>910.41479562979998</v>
      </c>
      <c r="AM127" s="397">
        <v>667.8</v>
      </c>
      <c r="AN127" s="390">
        <v>1.36330457566607</v>
      </c>
      <c r="AO127" s="398">
        <v>300.31323542760202</v>
      </c>
      <c r="AP127" s="392">
        <v>0.01</v>
      </c>
      <c r="AQ127" s="392">
        <v>0.01</v>
      </c>
      <c r="AR127" s="393">
        <v>0</v>
      </c>
      <c r="AS127" s="393">
        <v>0</v>
      </c>
      <c r="AT127" s="381"/>
      <c r="AU127" s="388">
        <v>1608.7246</v>
      </c>
      <c r="AV127" s="378">
        <v>584.18714788854902</v>
      </c>
      <c r="AW127" s="399">
        <v>573</v>
      </c>
      <c r="AX127" s="401">
        <v>1.01952381830462</v>
      </c>
      <c r="AY127" s="405">
        <v>-284.77654763399801</v>
      </c>
      <c r="AZ127" s="380">
        <v>1.5E-3</v>
      </c>
      <c r="BA127" s="380">
        <v>1.5E-3</v>
      </c>
      <c r="BB127" s="393">
        <v>0</v>
      </c>
      <c r="BC127" s="393">
        <v>285</v>
      </c>
      <c r="BD127" s="379"/>
      <c r="BE127" s="388">
        <v>183.8</v>
      </c>
      <c r="BF127" s="378">
        <v>66.744548931442495</v>
      </c>
      <c r="BG127" s="400">
        <v>65</v>
      </c>
      <c r="BH127" s="401">
        <v>1.0268392143298799</v>
      </c>
      <c r="BI127" s="402">
        <v>-84.693836379166399</v>
      </c>
      <c r="BJ127" s="380">
        <v>9.75E-3</v>
      </c>
      <c r="BK127" s="380">
        <v>9.75E-3</v>
      </c>
      <c r="BL127" s="393">
        <v>0</v>
      </c>
      <c r="BM127" s="393">
        <v>85</v>
      </c>
      <c r="BN127" s="379"/>
      <c r="BO127" s="387">
        <v>246</v>
      </c>
      <c r="BP127" s="388">
        <v>89.331659614444206</v>
      </c>
      <c r="BQ127" s="400">
        <v>78</v>
      </c>
      <c r="BR127" s="401">
        <v>1.1452776873646699</v>
      </c>
      <c r="BS127" s="402">
        <v>-11.7540829239998</v>
      </c>
      <c r="BT127" s="380">
        <v>5.6249999999999998E-3</v>
      </c>
      <c r="BU127" s="392">
        <v>5.6249999999999998E-3</v>
      </c>
      <c r="BV127" s="387">
        <v>0</v>
      </c>
      <c r="BW127" s="387">
        <v>12</v>
      </c>
      <c r="BX127" s="381"/>
      <c r="BY127" s="386">
        <v>0.99774647887323897</v>
      </c>
      <c r="BZ127" s="386">
        <v>1</v>
      </c>
      <c r="CA127" s="403">
        <v>0.99909859154929603</v>
      </c>
      <c r="CB127" s="385">
        <v>0.9</v>
      </c>
      <c r="CC127" s="392">
        <v>2.5000000000000001E-3</v>
      </c>
      <c r="CD127" s="199">
        <f t="shared" si="1"/>
        <v>1838.9762454769984</v>
      </c>
      <c r="CE127" s="113"/>
    </row>
    <row r="128" spans="1:83" s="85" customFormat="1" ht="21.4" customHeight="1" x14ac:dyDescent="0.2">
      <c r="A128" s="377" t="s">
        <v>382</v>
      </c>
      <c r="B128" s="377" t="s">
        <v>174</v>
      </c>
      <c r="C128" s="377" t="s">
        <v>185</v>
      </c>
      <c r="D128" s="378">
        <v>3.7780167788888899</v>
      </c>
      <c r="E128" s="379"/>
      <c r="F128" s="380">
        <v>6.4750000000000002E-2</v>
      </c>
      <c r="G128" s="380">
        <v>6.4750000000000002E-2</v>
      </c>
      <c r="H128" s="381"/>
      <c r="I128" s="382">
        <v>7</v>
      </c>
      <c r="J128" s="382">
        <v>7</v>
      </c>
      <c r="K128" s="379"/>
      <c r="L128" s="404">
        <v>0.75</v>
      </c>
      <c r="M128" s="401">
        <v>0.76700000000000002</v>
      </c>
      <c r="N128" s="385">
        <v>0.7</v>
      </c>
      <c r="O128" s="386">
        <v>8.9999999999999993E-3</v>
      </c>
      <c r="P128" s="379"/>
      <c r="Q128" s="387">
        <v>283</v>
      </c>
      <c r="R128" s="388">
        <v>74.907025712900605</v>
      </c>
      <c r="S128" s="389">
        <v>36</v>
      </c>
      <c r="T128" s="390">
        <v>2.0807507142472401</v>
      </c>
      <c r="U128" s="391">
        <v>119.789675152</v>
      </c>
      <c r="V128" s="392">
        <v>0.01</v>
      </c>
      <c r="W128" s="392">
        <v>0.01</v>
      </c>
      <c r="X128" s="393">
        <v>0</v>
      </c>
      <c r="Y128" s="393">
        <v>0</v>
      </c>
      <c r="Z128" s="379"/>
      <c r="AA128" s="394">
        <v>449</v>
      </c>
      <c r="AB128" s="378">
        <v>118.845422420821</v>
      </c>
      <c r="AC128" s="389">
        <v>200</v>
      </c>
      <c r="AD128" s="384">
        <v>0.59422711210410495</v>
      </c>
      <c r="AE128" s="395">
        <v>-457.72402693333402</v>
      </c>
      <c r="AF128" s="380"/>
      <c r="AG128" s="380"/>
      <c r="AH128" s="396">
        <v>307</v>
      </c>
      <c r="AI128" s="393">
        <v>458</v>
      </c>
      <c r="AJ128" s="379"/>
      <c r="AK128" s="388">
        <v>3039.88904</v>
      </c>
      <c r="AL128" s="388">
        <v>804.62560594927504</v>
      </c>
      <c r="AM128" s="397">
        <v>715.1</v>
      </c>
      <c r="AN128" s="401">
        <v>1.12519312816288</v>
      </c>
      <c r="AO128" s="405">
        <v>-202.102718300135</v>
      </c>
      <c r="AP128" s="392">
        <v>6.4999999999999997E-3</v>
      </c>
      <c r="AQ128" s="392">
        <v>6.4999999999999997E-3</v>
      </c>
      <c r="AR128" s="393">
        <v>0</v>
      </c>
      <c r="AS128" s="393">
        <v>203</v>
      </c>
      <c r="AT128" s="381"/>
      <c r="AU128" s="388">
        <v>2794.1749399999999</v>
      </c>
      <c r="AV128" s="378">
        <v>739.587752921988</v>
      </c>
      <c r="AW128" s="399">
        <v>573</v>
      </c>
      <c r="AX128" s="390">
        <v>1.2907290626910799</v>
      </c>
      <c r="AY128" s="398">
        <v>196.41060283599899</v>
      </c>
      <c r="AZ128" s="380">
        <v>1.4999999999999999E-2</v>
      </c>
      <c r="BA128" s="380">
        <v>1.4999999999999999E-2</v>
      </c>
      <c r="BB128" s="393">
        <v>0</v>
      </c>
      <c r="BC128" s="393">
        <v>0</v>
      </c>
      <c r="BD128" s="379"/>
      <c r="BE128" s="388">
        <v>267.7</v>
      </c>
      <c r="BF128" s="378">
        <v>70.857281919941698</v>
      </c>
      <c r="BG128" s="400">
        <v>65</v>
      </c>
      <c r="BH128" s="401">
        <v>1.0901120295375599</v>
      </c>
      <c r="BI128" s="402">
        <v>-100.65663594166701</v>
      </c>
      <c r="BJ128" s="380">
        <v>1.4250000000000001E-2</v>
      </c>
      <c r="BK128" s="380">
        <v>1.4250000000000001E-2</v>
      </c>
      <c r="BL128" s="393">
        <v>0</v>
      </c>
      <c r="BM128" s="393">
        <v>101</v>
      </c>
      <c r="BN128" s="379"/>
      <c r="BO128" s="387">
        <v>455</v>
      </c>
      <c r="BP128" s="388">
        <v>120.433557241589</v>
      </c>
      <c r="BQ128" s="400">
        <v>78</v>
      </c>
      <c r="BR128" s="390">
        <v>1.54401996463576</v>
      </c>
      <c r="BS128" s="391">
        <v>101.377629496</v>
      </c>
      <c r="BT128" s="380">
        <v>7.4999999999999997E-3</v>
      </c>
      <c r="BU128" s="392">
        <v>7.4999999999999997E-3</v>
      </c>
      <c r="BV128" s="387">
        <v>0</v>
      </c>
      <c r="BW128" s="387">
        <v>0</v>
      </c>
      <c r="BX128" s="381"/>
      <c r="BY128" s="386">
        <v>0.99673202614379097</v>
      </c>
      <c r="BZ128" s="386">
        <v>1</v>
      </c>
      <c r="CA128" s="403">
        <v>0.99869281045751601</v>
      </c>
      <c r="CB128" s="385">
        <v>0.9</v>
      </c>
      <c r="CC128" s="392">
        <v>2.5000000000000001E-3</v>
      </c>
      <c r="CD128" s="199">
        <f t="shared" si="1"/>
        <v>2701.6597985834451</v>
      </c>
      <c r="CE128" s="113"/>
    </row>
    <row r="129" spans="1:83" s="85" customFormat="1" ht="21.4" customHeight="1" x14ac:dyDescent="0.2">
      <c r="A129" s="377" t="s">
        <v>382</v>
      </c>
      <c r="B129" s="377" t="s">
        <v>174</v>
      </c>
      <c r="C129" s="377" t="s">
        <v>186</v>
      </c>
      <c r="D129" s="378">
        <v>8.2147194804444403</v>
      </c>
      <c r="E129" s="379"/>
      <c r="F129" s="380">
        <v>5.1749999999999997E-2</v>
      </c>
      <c r="G129" s="380">
        <v>5.1749999999999997E-2</v>
      </c>
      <c r="H129" s="381"/>
      <c r="I129" s="382">
        <v>6</v>
      </c>
      <c r="J129" s="382">
        <v>6</v>
      </c>
      <c r="K129" s="379"/>
      <c r="L129" s="383">
        <v>0.53</v>
      </c>
      <c r="M129" s="386">
        <v>0.68100000000000005</v>
      </c>
      <c r="N129" s="385">
        <v>0.7</v>
      </c>
      <c r="O129" s="386"/>
      <c r="P129" s="379"/>
      <c r="Q129" s="387">
        <v>491</v>
      </c>
      <c r="R129" s="388">
        <v>59.770756770069902</v>
      </c>
      <c r="S129" s="389">
        <v>36</v>
      </c>
      <c r="T129" s="390">
        <v>1.66029879916861</v>
      </c>
      <c r="U129" s="391">
        <v>136.12411844479999</v>
      </c>
      <c r="V129" s="392">
        <v>0.01</v>
      </c>
      <c r="W129" s="392">
        <v>0.01</v>
      </c>
      <c r="X129" s="393">
        <v>0</v>
      </c>
      <c r="Y129" s="393">
        <v>0</v>
      </c>
      <c r="Z129" s="379"/>
      <c r="AA129" s="394">
        <v>1009</v>
      </c>
      <c r="AB129" s="378">
        <v>122.82829649898299</v>
      </c>
      <c r="AC129" s="389">
        <v>200</v>
      </c>
      <c r="AD129" s="384">
        <v>0.61414148249491496</v>
      </c>
      <c r="AE129" s="395">
        <v>-962.53267530666506</v>
      </c>
      <c r="AF129" s="380"/>
      <c r="AG129" s="380"/>
      <c r="AH129" s="396">
        <v>634</v>
      </c>
      <c r="AI129" s="393">
        <v>963</v>
      </c>
      <c r="AJ129" s="379"/>
      <c r="AK129" s="388">
        <v>12241.218220000001</v>
      </c>
      <c r="AL129" s="388">
        <v>1490.1565718879201</v>
      </c>
      <c r="AM129" s="397">
        <v>828</v>
      </c>
      <c r="AN129" s="390">
        <v>1.79970600469556</v>
      </c>
      <c r="AO129" s="398">
        <v>4079.07294423041</v>
      </c>
      <c r="AP129" s="392">
        <v>0.01</v>
      </c>
      <c r="AQ129" s="392">
        <v>0.01</v>
      </c>
      <c r="AR129" s="393">
        <v>0</v>
      </c>
      <c r="AS129" s="393">
        <v>0</v>
      </c>
      <c r="AT129" s="381"/>
      <c r="AU129" s="388">
        <v>5446.8824299999997</v>
      </c>
      <c r="AV129" s="378">
        <v>663.06371665722497</v>
      </c>
      <c r="AW129" s="399">
        <v>573</v>
      </c>
      <c r="AX129" s="401">
        <v>1.1571792611818901</v>
      </c>
      <c r="AY129" s="405">
        <v>-201.55868475359699</v>
      </c>
      <c r="AZ129" s="380">
        <v>1.2E-2</v>
      </c>
      <c r="BA129" s="380">
        <v>1.2E-2</v>
      </c>
      <c r="BB129" s="393">
        <v>0</v>
      </c>
      <c r="BC129" s="393">
        <v>202</v>
      </c>
      <c r="BD129" s="379"/>
      <c r="BE129" s="388">
        <v>550.20000000000005</v>
      </c>
      <c r="BF129" s="378">
        <v>66.977332739088496</v>
      </c>
      <c r="BG129" s="400">
        <v>65</v>
      </c>
      <c r="BH129" s="401">
        <v>1.0304205036782801</v>
      </c>
      <c r="BI129" s="402">
        <v>-250.73514934333301</v>
      </c>
      <c r="BJ129" s="380">
        <v>9.75E-3</v>
      </c>
      <c r="BK129" s="380">
        <v>9.75E-3</v>
      </c>
      <c r="BL129" s="393">
        <v>0</v>
      </c>
      <c r="BM129" s="393">
        <v>251</v>
      </c>
      <c r="BN129" s="379"/>
      <c r="BO129" s="387">
        <v>859</v>
      </c>
      <c r="BP129" s="388">
        <v>104.56839117207799</v>
      </c>
      <c r="BQ129" s="400">
        <v>78</v>
      </c>
      <c r="BR129" s="390">
        <v>1.3406203996420301</v>
      </c>
      <c r="BS129" s="391">
        <v>90.102256630400603</v>
      </c>
      <c r="BT129" s="380">
        <v>7.4999999999999997E-3</v>
      </c>
      <c r="BU129" s="392">
        <v>7.4999999999999997E-3</v>
      </c>
      <c r="BV129" s="387">
        <v>0</v>
      </c>
      <c r="BW129" s="387">
        <v>0</v>
      </c>
      <c r="BX129" s="381"/>
      <c r="BY129" s="386">
        <v>0.99723811402643503</v>
      </c>
      <c r="BZ129" s="386">
        <v>1</v>
      </c>
      <c r="CA129" s="403">
        <v>0.99889524561057397</v>
      </c>
      <c r="CB129" s="385">
        <v>0.9</v>
      </c>
      <c r="CC129" s="392">
        <v>2.5000000000000001E-3</v>
      </c>
      <c r="CD129" s="199">
        <f t="shared" si="1"/>
        <v>6801.7877298079966</v>
      </c>
      <c r="CE129" s="113"/>
    </row>
    <row r="130" spans="1:83" s="85" customFormat="1" ht="21.4" customHeight="1" x14ac:dyDescent="0.2">
      <c r="A130" s="377" t="s">
        <v>382</v>
      </c>
      <c r="B130" s="377" t="s">
        <v>174</v>
      </c>
      <c r="C130" s="377" t="s">
        <v>187</v>
      </c>
      <c r="D130" s="378">
        <v>4.2623949085555601</v>
      </c>
      <c r="E130" s="379"/>
      <c r="F130" s="380">
        <v>2.5250000000000002E-2</v>
      </c>
      <c r="G130" s="380">
        <v>2.5250000000000002E-2</v>
      </c>
      <c r="H130" s="381"/>
      <c r="I130" s="382">
        <v>4</v>
      </c>
      <c r="J130" s="382">
        <v>4</v>
      </c>
      <c r="K130" s="379"/>
      <c r="L130" s="383">
        <v>0.45</v>
      </c>
      <c r="M130" s="386">
        <v>0.67300000000000004</v>
      </c>
      <c r="N130" s="385">
        <v>0.7</v>
      </c>
      <c r="O130" s="386"/>
      <c r="P130" s="379"/>
      <c r="Q130" s="387">
        <v>216</v>
      </c>
      <c r="R130" s="388">
        <v>50.675736207933497</v>
      </c>
      <c r="S130" s="389">
        <v>36</v>
      </c>
      <c r="T130" s="390">
        <v>1.40765933910926</v>
      </c>
      <c r="U130" s="391">
        <v>31.864539950399902</v>
      </c>
      <c r="V130" s="392">
        <v>0.01</v>
      </c>
      <c r="W130" s="392">
        <v>0.01</v>
      </c>
      <c r="X130" s="393">
        <v>0</v>
      </c>
      <c r="Y130" s="393">
        <v>0</v>
      </c>
      <c r="Z130" s="379"/>
      <c r="AA130" s="394">
        <v>513</v>
      </c>
      <c r="AB130" s="378">
        <v>120.35487349384201</v>
      </c>
      <c r="AC130" s="389">
        <v>200</v>
      </c>
      <c r="AD130" s="384">
        <v>0.60177436746920998</v>
      </c>
      <c r="AE130" s="395">
        <v>-509.97477805333398</v>
      </c>
      <c r="AF130" s="380"/>
      <c r="AG130" s="380"/>
      <c r="AH130" s="396">
        <v>340</v>
      </c>
      <c r="AI130" s="393">
        <v>510</v>
      </c>
      <c r="AJ130" s="379"/>
      <c r="AK130" s="388">
        <v>2217.3942299999999</v>
      </c>
      <c r="AL130" s="388">
        <v>520.22261605774895</v>
      </c>
      <c r="AM130" s="397">
        <v>675.8</v>
      </c>
      <c r="AN130" s="384">
        <v>0.7697878308046</v>
      </c>
      <c r="AO130" s="406">
        <v>-1239.2375450422201</v>
      </c>
      <c r="AP130" s="392"/>
      <c r="AQ130" s="392"/>
      <c r="AR130" s="393">
        <v>664</v>
      </c>
      <c r="AS130" s="393">
        <v>1240</v>
      </c>
      <c r="AT130" s="381"/>
      <c r="AU130" s="388">
        <v>2250.1889099999999</v>
      </c>
      <c r="AV130" s="378">
        <v>527.916572320265</v>
      </c>
      <c r="AW130" s="399">
        <v>573</v>
      </c>
      <c r="AX130" s="386">
        <v>0.92132037054147597</v>
      </c>
      <c r="AY130" s="388">
        <v>-680.63382912280201</v>
      </c>
      <c r="AZ130" s="380"/>
      <c r="BA130" s="380"/>
      <c r="BB130" s="393">
        <v>193</v>
      </c>
      <c r="BC130" s="393">
        <v>681</v>
      </c>
      <c r="BD130" s="379"/>
      <c r="BE130" s="388">
        <v>268.7</v>
      </c>
      <c r="BF130" s="378">
        <v>63.039677403109799</v>
      </c>
      <c r="BG130" s="400">
        <v>65</v>
      </c>
      <c r="BH130" s="401">
        <v>0.96984119081707398</v>
      </c>
      <c r="BI130" s="402">
        <v>-146.88350358416699</v>
      </c>
      <c r="BJ130" s="380">
        <v>5.2500000000000003E-3</v>
      </c>
      <c r="BK130" s="380">
        <v>5.2500000000000003E-3</v>
      </c>
      <c r="BL130" s="393">
        <v>0</v>
      </c>
      <c r="BM130" s="393">
        <v>147</v>
      </c>
      <c r="BN130" s="379"/>
      <c r="BO130" s="387">
        <v>408</v>
      </c>
      <c r="BP130" s="388">
        <v>95.720835059429902</v>
      </c>
      <c r="BQ130" s="400">
        <v>78</v>
      </c>
      <c r="BR130" s="390">
        <v>1.2271901930696101</v>
      </c>
      <c r="BS130" s="391">
        <v>9.0398365591996708</v>
      </c>
      <c r="BT130" s="380">
        <v>7.4999999999999997E-3</v>
      </c>
      <c r="BU130" s="392">
        <v>7.4999999999999997E-3</v>
      </c>
      <c r="BV130" s="387">
        <v>0</v>
      </c>
      <c r="BW130" s="387">
        <v>0</v>
      </c>
      <c r="BX130" s="381"/>
      <c r="BY130" s="386">
        <v>0.99921984709002898</v>
      </c>
      <c r="BZ130" s="386">
        <v>1</v>
      </c>
      <c r="CA130" s="403">
        <v>0.99968793883601204</v>
      </c>
      <c r="CB130" s="385">
        <v>0.9</v>
      </c>
      <c r="CC130" s="392">
        <v>2.5000000000000001E-3</v>
      </c>
      <c r="CD130" s="199">
        <f t="shared" si="1"/>
        <v>2880.5264792018475</v>
      </c>
      <c r="CE130" s="113"/>
    </row>
    <row r="131" spans="1:83" s="85" customFormat="1" ht="21.4" customHeight="1" x14ac:dyDescent="0.2">
      <c r="A131" s="377" t="s">
        <v>382</v>
      </c>
      <c r="B131" s="377" t="s">
        <v>174</v>
      </c>
      <c r="C131" s="377" t="s">
        <v>188</v>
      </c>
      <c r="D131" s="378">
        <v>1.9964803312222199</v>
      </c>
      <c r="E131" s="379"/>
      <c r="F131" s="380">
        <v>0.01</v>
      </c>
      <c r="G131" s="380">
        <v>0.01</v>
      </c>
      <c r="H131" s="381"/>
      <c r="I131" s="382">
        <v>2</v>
      </c>
      <c r="J131" s="382">
        <v>2</v>
      </c>
      <c r="K131" s="379"/>
      <c r="L131" s="383">
        <v>0.25</v>
      </c>
      <c r="M131" s="384">
        <v>0.53300000000000003</v>
      </c>
      <c r="N131" s="385">
        <v>0.7</v>
      </c>
      <c r="O131" s="386"/>
      <c r="P131" s="379"/>
      <c r="Q131" s="387">
        <v>57</v>
      </c>
      <c r="R131" s="388">
        <v>28.550243700675601</v>
      </c>
      <c r="S131" s="389">
        <v>36</v>
      </c>
      <c r="T131" s="384">
        <v>0.79306232501876694</v>
      </c>
      <c r="U131" s="395">
        <v>-29.247950308799901</v>
      </c>
      <c r="V131" s="392"/>
      <c r="W131" s="392"/>
      <c r="X131" s="393">
        <v>15</v>
      </c>
      <c r="Y131" s="393">
        <v>30</v>
      </c>
      <c r="Z131" s="379"/>
      <c r="AA131" s="394">
        <v>141</v>
      </c>
      <c r="AB131" s="378">
        <v>70.624287049039694</v>
      </c>
      <c r="AC131" s="389">
        <v>200</v>
      </c>
      <c r="AD131" s="384">
        <v>0.35312143524519801</v>
      </c>
      <c r="AE131" s="395">
        <v>-338.15527949333301</v>
      </c>
      <c r="AF131" s="380"/>
      <c r="AG131" s="380"/>
      <c r="AH131" s="396">
        <v>259</v>
      </c>
      <c r="AI131" s="393">
        <v>339</v>
      </c>
      <c r="AJ131" s="379"/>
      <c r="AK131" s="388">
        <v>1200.1869099999999</v>
      </c>
      <c r="AL131" s="388">
        <v>601.151381874751</v>
      </c>
      <c r="AM131" s="397">
        <v>687.4</v>
      </c>
      <c r="AN131" s="386">
        <v>0.874529214248983</v>
      </c>
      <c r="AO131" s="388">
        <v>-446.66978561858502</v>
      </c>
      <c r="AP131" s="392"/>
      <c r="AQ131" s="392"/>
      <c r="AR131" s="393">
        <v>173</v>
      </c>
      <c r="AS131" s="393">
        <v>447</v>
      </c>
      <c r="AT131" s="381"/>
      <c r="AU131" s="388">
        <v>774.27668000000006</v>
      </c>
      <c r="AV131" s="378">
        <v>387.82084045175498</v>
      </c>
      <c r="AW131" s="399">
        <v>573</v>
      </c>
      <c r="AX131" s="384">
        <v>0.67682520148648295</v>
      </c>
      <c r="AY131" s="406">
        <v>-598.50319574839796</v>
      </c>
      <c r="AZ131" s="380"/>
      <c r="BA131" s="380"/>
      <c r="BB131" s="393">
        <v>370</v>
      </c>
      <c r="BC131" s="393">
        <v>599</v>
      </c>
      <c r="BD131" s="379"/>
      <c r="BE131" s="388">
        <v>75.900000000000006</v>
      </c>
      <c r="BF131" s="378">
        <v>38.016903454057498</v>
      </c>
      <c r="BG131" s="400">
        <v>65</v>
      </c>
      <c r="BH131" s="384">
        <v>0.58487543775473105</v>
      </c>
      <c r="BI131" s="395">
        <v>-118.756832294166</v>
      </c>
      <c r="BJ131" s="380"/>
      <c r="BK131" s="380"/>
      <c r="BL131" s="393">
        <v>41</v>
      </c>
      <c r="BM131" s="393">
        <v>119</v>
      </c>
      <c r="BN131" s="379"/>
      <c r="BO131" s="387">
        <v>238</v>
      </c>
      <c r="BP131" s="388">
        <v>119.209789487031</v>
      </c>
      <c r="BQ131" s="400">
        <v>78</v>
      </c>
      <c r="BR131" s="390">
        <v>1.5283306344491201</v>
      </c>
      <c r="BS131" s="391">
        <v>51.129440997600199</v>
      </c>
      <c r="BT131" s="380">
        <v>7.4999999999999997E-3</v>
      </c>
      <c r="BU131" s="392">
        <v>7.4999999999999997E-3</v>
      </c>
      <c r="BV131" s="387">
        <v>0</v>
      </c>
      <c r="BW131" s="387">
        <v>0</v>
      </c>
      <c r="BX131" s="381"/>
      <c r="BY131" s="386">
        <v>0.99883551673944704</v>
      </c>
      <c r="BZ131" s="386">
        <v>1</v>
      </c>
      <c r="CA131" s="403">
        <v>0.99953420669577897</v>
      </c>
      <c r="CB131" s="385">
        <v>0.9</v>
      </c>
      <c r="CC131" s="392">
        <v>2.5000000000000001E-3</v>
      </c>
      <c r="CD131" s="199">
        <f t="shared" si="1"/>
        <v>1372.3805796821539</v>
      </c>
      <c r="CE131" s="113"/>
    </row>
    <row r="132" spans="1:83" s="85" customFormat="1" ht="21.4" customHeight="1" x14ac:dyDescent="0.2">
      <c r="A132" s="377" t="s">
        <v>382</v>
      </c>
      <c r="B132" s="377" t="s">
        <v>174</v>
      </c>
      <c r="C132" s="377" t="s">
        <v>189</v>
      </c>
      <c r="D132" s="378">
        <v>4.6556036556666696</v>
      </c>
      <c r="E132" s="379"/>
      <c r="F132" s="380">
        <v>4.5499999999999999E-2</v>
      </c>
      <c r="G132" s="380">
        <v>4.5499999999999999E-2</v>
      </c>
      <c r="H132" s="381"/>
      <c r="I132" s="382">
        <v>5</v>
      </c>
      <c r="J132" s="382">
        <v>5</v>
      </c>
      <c r="K132" s="379"/>
      <c r="L132" s="404">
        <v>0.74</v>
      </c>
      <c r="M132" s="386">
        <v>0.66400000000000003</v>
      </c>
      <c r="N132" s="385">
        <v>0.7</v>
      </c>
      <c r="O132" s="386"/>
      <c r="P132" s="379"/>
      <c r="Q132" s="387">
        <v>224</v>
      </c>
      <c r="R132" s="388">
        <v>48.114061369325</v>
      </c>
      <c r="S132" s="389">
        <v>36</v>
      </c>
      <c r="T132" s="390">
        <v>1.33650170470347</v>
      </c>
      <c r="U132" s="391">
        <v>22.877922075199901</v>
      </c>
      <c r="V132" s="392">
        <v>0.01</v>
      </c>
      <c r="W132" s="392">
        <v>0.01</v>
      </c>
      <c r="X132" s="393">
        <v>0</v>
      </c>
      <c r="Y132" s="393">
        <v>0</v>
      </c>
      <c r="Z132" s="379"/>
      <c r="AA132" s="394">
        <v>432</v>
      </c>
      <c r="AB132" s="378">
        <v>92.791404069412593</v>
      </c>
      <c r="AC132" s="389">
        <v>200</v>
      </c>
      <c r="AD132" s="384">
        <v>0.46395702034706299</v>
      </c>
      <c r="AE132" s="395">
        <v>-685.34487736000096</v>
      </c>
      <c r="AF132" s="380"/>
      <c r="AG132" s="380"/>
      <c r="AH132" s="396">
        <v>500</v>
      </c>
      <c r="AI132" s="393">
        <v>686</v>
      </c>
      <c r="AJ132" s="379"/>
      <c r="AK132" s="388">
        <v>3367.33842</v>
      </c>
      <c r="AL132" s="388">
        <v>723.28717585341997</v>
      </c>
      <c r="AM132" s="397">
        <v>828</v>
      </c>
      <c r="AN132" s="386">
        <v>0.87353523653794596</v>
      </c>
      <c r="AO132" s="388">
        <v>-1258.4693722704001</v>
      </c>
      <c r="AP132" s="392"/>
      <c r="AQ132" s="392"/>
      <c r="AR132" s="393">
        <v>488</v>
      </c>
      <c r="AS132" s="393">
        <v>1259</v>
      </c>
      <c r="AT132" s="381"/>
      <c r="AU132" s="388">
        <v>3186.41536</v>
      </c>
      <c r="AV132" s="378">
        <v>684.42582222857095</v>
      </c>
      <c r="AW132" s="399">
        <v>573</v>
      </c>
      <c r="AX132" s="401">
        <v>1.19446042273747</v>
      </c>
      <c r="AY132" s="405">
        <v>-14.777713636402</v>
      </c>
      <c r="AZ132" s="380">
        <v>1.4250000000000001E-2</v>
      </c>
      <c r="BA132" s="380">
        <v>1.4250000000000001E-2</v>
      </c>
      <c r="BB132" s="393">
        <v>0</v>
      </c>
      <c r="BC132" s="393">
        <v>15</v>
      </c>
      <c r="BD132" s="379"/>
      <c r="BE132" s="388">
        <v>316.89999999999998</v>
      </c>
      <c r="BF132" s="378">
        <v>68.068509142585299</v>
      </c>
      <c r="BG132" s="400">
        <v>65</v>
      </c>
      <c r="BH132" s="401">
        <v>1.04720783296285</v>
      </c>
      <c r="BI132" s="402">
        <v>-137.0213564275</v>
      </c>
      <c r="BJ132" s="380">
        <v>1.125E-2</v>
      </c>
      <c r="BK132" s="380">
        <v>1.125E-2</v>
      </c>
      <c r="BL132" s="393">
        <v>0</v>
      </c>
      <c r="BM132" s="393">
        <v>138</v>
      </c>
      <c r="BN132" s="379"/>
      <c r="BO132" s="387">
        <v>449</v>
      </c>
      <c r="BP132" s="388">
        <v>96.442917655477402</v>
      </c>
      <c r="BQ132" s="400">
        <v>78</v>
      </c>
      <c r="BR132" s="390">
        <v>1.23644766224971</v>
      </c>
      <c r="BS132" s="391">
        <v>13.235497829599799</v>
      </c>
      <c r="BT132" s="380">
        <v>7.4999999999999997E-3</v>
      </c>
      <c r="BU132" s="392">
        <v>7.4999999999999997E-3</v>
      </c>
      <c r="BV132" s="387">
        <v>0</v>
      </c>
      <c r="BW132" s="387">
        <v>0</v>
      </c>
      <c r="BX132" s="381"/>
      <c r="BY132" s="386">
        <v>0.99362133951870102</v>
      </c>
      <c r="BZ132" s="386">
        <v>1</v>
      </c>
      <c r="CA132" s="403">
        <v>0.99744853580748005</v>
      </c>
      <c r="CB132" s="385">
        <v>0.9</v>
      </c>
      <c r="CC132" s="392">
        <v>2.5000000000000001E-3</v>
      </c>
      <c r="CD132" s="199">
        <f t="shared" si="1"/>
        <v>3854.8398268920023</v>
      </c>
      <c r="CE132" s="113"/>
    </row>
    <row r="133" spans="1:83" s="85" customFormat="1" ht="21.4" customHeight="1" x14ac:dyDescent="0.2">
      <c r="A133" s="377" t="s">
        <v>382</v>
      </c>
      <c r="B133" s="377" t="s">
        <v>174</v>
      </c>
      <c r="C133" s="377" t="s">
        <v>190</v>
      </c>
      <c r="D133" s="378">
        <v>2.9848484848888899</v>
      </c>
      <c r="E133" s="379"/>
      <c r="F133" s="380">
        <v>6.3250000000000001E-2</v>
      </c>
      <c r="G133" s="380">
        <v>6.3250000000000001E-2</v>
      </c>
      <c r="H133" s="381"/>
      <c r="I133" s="382">
        <v>7</v>
      </c>
      <c r="J133" s="382">
        <v>7</v>
      </c>
      <c r="K133" s="379"/>
      <c r="L133" s="403">
        <v>0.95</v>
      </c>
      <c r="M133" s="401">
        <v>0.71499999999999997</v>
      </c>
      <c r="N133" s="385">
        <v>0.7</v>
      </c>
      <c r="O133" s="386">
        <v>2E-3</v>
      </c>
      <c r="P133" s="379"/>
      <c r="Q133" s="387">
        <v>237</v>
      </c>
      <c r="R133" s="388">
        <v>79.401015227351607</v>
      </c>
      <c r="S133" s="389">
        <v>36</v>
      </c>
      <c r="T133" s="390">
        <v>2.20558375631532</v>
      </c>
      <c r="U133" s="391">
        <v>108.0545454528</v>
      </c>
      <c r="V133" s="392">
        <v>0.01</v>
      </c>
      <c r="W133" s="392">
        <v>0.01</v>
      </c>
      <c r="X133" s="393">
        <v>0</v>
      </c>
      <c r="Y133" s="393">
        <v>0</v>
      </c>
      <c r="Z133" s="379"/>
      <c r="AA133" s="394">
        <v>492</v>
      </c>
      <c r="AB133" s="378">
        <v>164.832487307413</v>
      </c>
      <c r="AC133" s="389">
        <v>200</v>
      </c>
      <c r="AD133" s="386">
        <v>0.824162436537065</v>
      </c>
      <c r="AE133" s="394">
        <v>-224.363636373334</v>
      </c>
      <c r="AF133" s="380"/>
      <c r="AG133" s="380"/>
      <c r="AH133" s="396">
        <v>105</v>
      </c>
      <c r="AI133" s="393">
        <v>225</v>
      </c>
      <c r="AJ133" s="379"/>
      <c r="AK133" s="388">
        <v>2558.27828</v>
      </c>
      <c r="AL133" s="388">
        <v>857.08815470921002</v>
      </c>
      <c r="AM133" s="397">
        <v>766.8</v>
      </c>
      <c r="AN133" s="401">
        <v>1.1177466806327701</v>
      </c>
      <c r="AO133" s="405">
        <v>-188.25990185536099</v>
      </c>
      <c r="AP133" s="392">
        <v>6.0000000000000001E-3</v>
      </c>
      <c r="AQ133" s="392">
        <v>6.0000000000000001E-3</v>
      </c>
      <c r="AR133" s="393">
        <v>0</v>
      </c>
      <c r="AS133" s="393">
        <v>189</v>
      </c>
      <c r="AT133" s="381"/>
      <c r="AU133" s="388">
        <v>2082.4222100000002</v>
      </c>
      <c r="AV133" s="378">
        <v>697.66429369614002</v>
      </c>
      <c r="AW133" s="399">
        <v>573</v>
      </c>
      <c r="AX133" s="390">
        <v>1.2175642123841901</v>
      </c>
      <c r="AY133" s="398">
        <v>30.040391790399099</v>
      </c>
      <c r="AZ133" s="380">
        <v>1.4999999999999999E-2</v>
      </c>
      <c r="BA133" s="380">
        <v>1.4999999999999999E-2</v>
      </c>
      <c r="BB133" s="393">
        <v>0</v>
      </c>
      <c r="BC133" s="393">
        <v>0</v>
      </c>
      <c r="BD133" s="379"/>
      <c r="BE133" s="388">
        <v>247.8</v>
      </c>
      <c r="BF133" s="378">
        <v>83.0192893389777</v>
      </c>
      <c r="BG133" s="400">
        <v>65</v>
      </c>
      <c r="BH133" s="401">
        <v>1.2772198359842699</v>
      </c>
      <c r="BI133" s="402">
        <v>-43.222727276666802</v>
      </c>
      <c r="BJ133" s="380">
        <v>2.1749999999999999E-2</v>
      </c>
      <c r="BK133" s="380">
        <v>2.1749999999999999E-2</v>
      </c>
      <c r="BL133" s="393">
        <v>0</v>
      </c>
      <c r="BM133" s="393">
        <v>44</v>
      </c>
      <c r="BN133" s="379"/>
      <c r="BO133" s="387">
        <v>271</v>
      </c>
      <c r="BP133" s="388">
        <v>90.791878171359798</v>
      </c>
      <c r="BQ133" s="400">
        <v>78</v>
      </c>
      <c r="BR133" s="401">
        <v>1.16399843809436</v>
      </c>
      <c r="BS133" s="402">
        <v>-8.3818181856001406</v>
      </c>
      <c r="BT133" s="380">
        <v>6.0000000000000001E-3</v>
      </c>
      <c r="BU133" s="392">
        <v>6.0000000000000001E-3</v>
      </c>
      <c r="BV133" s="387">
        <v>0</v>
      </c>
      <c r="BW133" s="387">
        <v>9</v>
      </c>
      <c r="BX133" s="381"/>
      <c r="BY133" s="386">
        <v>0.99908717480602505</v>
      </c>
      <c r="BZ133" s="386">
        <v>1</v>
      </c>
      <c r="CA133" s="403">
        <v>0.99963486992241002</v>
      </c>
      <c r="CB133" s="385">
        <v>0.9</v>
      </c>
      <c r="CC133" s="392">
        <v>2.5000000000000001E-3</v>
      </c>
      <c r="CD133" s="199">
        <f t="shared" si="1"/>
        <v>2288.7818182128008</v>
      </c>
      <c r="CE133" s="113"/>
    </row>
    <row r="134" spans="1:83" s="85" customFormat="1" ht="21.4" customHeight="1" x14ac:dyDescent="0.2">
      <c r="A134" s="377" t="s">
        <v>382</v>
      </c>
      <c r="B134" s="377" t="s">
        <v>174</v>
      </c>
      <c r="C134" s="377" t="s">
        <v>191</v>
      </c>
      <c r="D134" s="378">
        <v>7.4745092368888901</v>
      </c>
      <c r="E134" s="379"/>
      <c r="F134" s="380">
        <v>4.4999999999999998E-2</v>
      </c>
      <c r="G134" s="380">
        <v>4.4999999999999998E-2</v>
      </c>
      <c r="H134" s="381"/>
      <c r="I134" s="382">
        <v>5</v>
      </c>
      <c r="J134" s="382">
        <v>5</v>
      </c>
      <c r="K134" s="379"/>
      <c r="L134" s="383">
        <v>0.6</v>
      </c>
      <c r="M134" s="384">
        <v>0.41199999999999998</v>
      </c>
      <c r="N134" s="385">
        <v>0.7</v>
      </c>
      <c r="O134" s="386"/>
      <c r="P134" s="379"/>
      <c r="Q134" s="387">
        <v>388</v>
      </c>
      <c r="R134" s="388">
        <v>51.909762594861299</v>
      </c>
      <c r="S134" s="389">
        <v>36</v>
      </c>
      <c r="T134" s="390">
        <v>1.4419378498572599</v>
      </c>
      <c r="U134" s="391">
        <v>65.1012009664</v>
      </c>
      <c r="V134" s="392">
        <v>0.01</v>
      </c>
      <c r="W134" s="392">
        <v>0.01</v>
      </c>
      <c r="X134" s="393">
        <v>0</v>
      </c>
      <c r="Y134" s="393">
        <v>0</v>
      </c>
      <c r="Z134" s="379"/>
      <c r="AA134" s="394">
        <v>892</v>
      </c>
      <c r="AB134" s="378">
        <v>119.33893874901101</v>
      </c>
      <c r="AC134" s="389">
        <v>200</v>
      </c>
      <c r="AD134" s="384">
        <v>0.59669469374505502</v>
      </c>
      <c r="AE134" s="395">
        <v>-901.88221685333303</v>
      </c>
      <c r="AF134" s="380"/>
      <c r="AG134" s="380"/>
      <c r="AH134" s="396">
        <v>603</v>
      </c>
      <c r="AI134" s="393">
        <v>902</v>
      </c>
      <c r="AJ134" s="379"/>
      <c r="AK134" s="388">
        <v>9049.89833</v>
      </c>
      <c r="AL134" s="388">
        <v>1210.7682314895101</v>
      </c>
      <c r="AM134" s="397">
        <v>726</v>
      </c>
      <c r="AN134" s="390">
        <v>1.66772483676241</v>
      </c>
      <c r="AO134" s="398">
        <v>2538.1058828224</v>
      </c>
      <c r="AP134" s="392">
        <v>0.01</v>
      </c>
      <c r="AQ134" s="392">
        <v>0.01</v>
      </c>
      <c r="AR134" s="393">
        <v>0</v>
      </c>
      <c r="AS134" s="393">
        <v>0</v>
      </c>
      <c r="AT134" s="381"/>
      <c r="AU134" s="388">
        <v>5180.81916</v>
      </c>
      <c r="AV134" s="378">
        <v>693.13168206832097</v>
      </c>
      <c r="AW134" s="399">
        <v>573</v>
      </c>
      <c r="AX134" s="390">
        <v>1.20965389540719</v>
      </c>
      <c r="AY134" s="398">
        <v>41.346608715199203</v>
      </c>
      <c r="AZ134" s="380">
        <v>1.4999999999999999E-2</v>
      </c>
      <c r="BA134" s="380">
        <v>1.4999999999999999E-2</v>
      </c>
      <c r="BB134" s="393">
        <v>0</v>
      </c>
      <c r="BC134" s="393">
        <v>0</v>
      </c>
      <c r="BD134" s="379"/>
      <c r="BE134" s="388">
        <v>410.2</v>
      </c>
      <c r="BF134" s="378">
        <v>54.879857258794097</v>
      </c>
      <c r="BG134" s="400">
        <v>65</v>
      </c>
      <c r="BH134" s="386">
        <v>0.84430549628913898</v>
      </c>
      <c r="BI134" s="394">
        <v>-318.56465059666698</v>
      </c>
      <c r="BJ134" s="380"/>
      <c r="BK134" s="380"/>
      <c r="BL134" s="393">
        <v>28</v>
      </c>
      <c r="BM134" s="393">
        <v>319</v>
      </c>
      <c r="BN134" s="379"/>
      <c r="BO134" s="387">
        <v>877</v>
      </c>
      <c r="BP134" s="388">
        <v>117.332118030137</v>
      </c>
      <c r="BQ134" s="400">
        <v>78</v>
      </c>
      <c r="BR134" s="390">
        <v>1.50425792346329</v>
      </c>
      <c r="BS134" s="391">
        <v>177.3859354272</v>
      </c>
      <c r="BT134" s="380">
        <v>7.4999999999999997E-3</v>
      </c>
      <c r="BU134" s="392">
        <v>7.4999999999999997E-3</v>
      </c>
      <c r="BV134" s="387">
        <v>0</v>
      </c>
      <c r="BW134" s="387">
        <v>0</v>
      </c>
      <c r="BX134" s="381"/>
      <c r="BY134" s="386">
        <v>0.99824046920821097</v>
      </c>
      <c r="BZ134" s="386">
        <v>1</v>
      </c>
      <c r="CA134" s="403">
        <v>0.99929618768328399</v>
      </c>
      <c r="CB134" s="385">
        <v>0.9</v>
      </c>
      <c r="CC134" s="392">
        <v>2.5000000000000001E-3</v>
      </c>
      <c r="CD134" s="199">
        <f t="shared" si="1"/>
        <v>5426.4937059813346</v>
      </c>
      <c r="CE134" s="113"/>
    </row>
    <row r="135" spans="1:83" s="85" customFormat="1" ht="21.4" customHeight="1" x14ac:dyDescent="0.2">
      <c r="A135" s="377" t="s">
        <v>382</v>
      </c>
      <c r="B135" s="377" t="s">
        <v>174</v>
      </c>
      <c r="C135" s="377" t="s">
        <v>192</v>
      </c>
      <c r="D135" s="378">
        <v>5.8164502165555598</v>
      </c>
      <c r="E135" s="379"/>
      <c r="F135" s="380">
        <v>5.475E-2</v>
      </c>
      <c r="G135" s="380">
        <v>5.475E-2</v>
      </c>
      <c r="H135" s="381"/>
      <c r="I135" s="382">
        <v>6</v>
      </c>
      <c r="J135" s="382">
        <v>6</v>
      </c>
      <c r="K135" s="379"/>
      <c r="L135" s="403">
        <v>0.89</v>
      </c>
      <c r="M135" s="386">
        <v>0.69</v>
      </c>
      <c r="N135" s="385">
        <v>0.7</v>
      </c>
      <c r="O135" s="386"/>
      <c r="P135" s="379"/>
      <c r="Q135" s="387">
        <v>401</v>
      </c>
      <c r="R135" s="388">
        <v>68.942393568266098</v>
      </c>
      <c r="S135" s="389">
        <v>36</v>
      </c>
      <c r="T135" s="390">
        <v>1.91506648800739</v>
      </c>
      <c r="U135" s="391">
        <v>149.72935064480001</v>
      </c>
      <c r="V135" s="392">
        <v>0.01</v>
      </c>
      <c r="W135" s="392">
        <v>0.01</v>
      </c>
      <c r="X135" s="393">
        <v>0</v>
      </c>
      <c r="Y135" s="393">
        <v>0</v>
      </c>
      <c r="Z135" s="379"/>
      <c r="AA135" s="394">
        <v>770</v>
      </c>
      <c r="AB135" s="378">
        <v>132.38314974455099</v>
      </c>
      <c r="AC135" s="389">
        <v>200</v>
      </c>
      <c r="AD135" s="384">
        <v>0.66191574872275505</v>
      </c>
      <c r="AE135" s="395">
        <v>-625.94805197333403</v>
      </c>
      <c r="AF135" s="380"/>
      <c r="AG135" s="380"/>
      <c r="AH135" s="396">
        <v>394</v>
      </c>
      <c r="AI135" s="393">
        <v>626</v>
      </c>
      <c r="AJ135" s="379"/>
      <c r="AK135" s="388">
        <v>6017.3788000000004</v>
      </c>
      <c r="AL135" s="388">
        <v>1034.5448814936201</v>
      </c>
      <c r="AM135" s="397">
        <v>772.8</v>
      </c>
      <c r="AN135" s="390">
        <v>1.33869679282301</v>
      </c>
      <c r="AO135" s="398">
        <v>623.43552717503599</v>
      </c>
      <c r="AP135" s="392">
        <v>0.01</v>
      </c>
      <c r="AQ135" s="392">
        <v>0.01</v>
      </c>
      <c r="AR135" s="393">
        <v>0</v>
      </c>
      <c r="AS135" s="393">
        <v>0</v>
      </c>
      <c r="AT135" s="381"/>
      <c r="AU135" s="388">
        <v>3753.56846</v>
      </c>
      <c r="AV135" s="378">
        <v>645.33664352805704</v>
      </c>
      <c r="AW135" s="399">
        <v>573</v>
      </c>
      <c r="AX135" s="401">
        <v>1.12624196078195</v>
      </c>
      <c r="AY135" s="405">
        <v>-245.822708903603</v>
      </c>
      <c r="AZ135" s="380">
        <v>9.75E-3</v>
      </c>
      <c r="BA135" s="380">
        <v>9.75E-3</v>
      </c>
      <c r="BB135" s="393">
        <v>0</v>
      </c>
      <c r="BC135" s="393">
        <v>246</v>
      </c>
      <c r="BD135" s="379"/>
      <c r="BE135" s="388">
        <v>415.7</v>
      </c>
      <c r="BF135" s="378">
        <v>71.469708245207599</v>
      </c>
      <c r="BG135" s="400">
        <v>65</v>
      </c>
      <c r="BH135" s="401">
        <v>1.0995339730031899</v>
      </c>
      <c r="BI135" s="402">
        <v>-151.403896114167</v>
      </c>
      <c r="BJ135" s="380">
        <v>1.4999999999999999E-2</v>
      </c>
      <c r="BK135" s="380">
        <v>1.4999999999999999E-2</v>
      </c>
      <c r="BL135" s="393">
        <v>0</v>
      </c>
      <c r="BM135" s="393">
        <v>152</v>
      </c>
      <c r="BN135" s="379"/>
      <c r="BO135" s="387">
        <v>666</v>
      </c>
      <c r="BP135" s="388">
        <v>114.502828220612</v>
      </c>
      <c r="BQ135" s="400">
        <v>78</v>
      </c>
      <c r="BR135" s="390">
        <v>1.4679849771873299</v>
      </c>
      <c r="BS135" s="391">
        <v>121.5802597304</v>
      </c>
      <c r="BT135" s="380">
        <v>7.4999999999999997E-3</v>
      </c>
      <c r="BU135" s="392">
        <v>7.4999999999999997E-3</v>
      </c>
      <c r="BV135" s="387">
        <v>0</v>
      </c>
      <c r="BW135" s="387">
        <v>0</v>
      </c>
      <c r="BX135" s="381"/>
      <c r="BY135" s="386">
        <v>0.99614949037372602</v>
      </c>
      <c r="BZ135" s="386">
        <v>1</v>
      </c>
      <c r="CA135" s="403">
        <v>0.99845979614948999</v>
      </c>
      <c r="CB135" s="385">
        <v>0.9</v>
      </c>
      <c r="CC135" s="392">
        <v>2.5000000000000001E-3</v>
      </c>
      <c r="CD135" s="199">
        <f t="shared" ref="CD135:CD198" si="2">D135*AM135</f>
        <v>4494.9527273541362</v>
      </c>
      <c r="CE135" s="113"/>
    </row>
    <row r="136" spans="1:83" s="85" customFormat="1" ht="21.4" customHeight="1" x14ac:dyDescent="0.2">
      <c r="A136" s="377" t="s">
        <v>385</v>
      </c>
      <c r="B136" s="377" t="s">
        <v>193</v>
      </c>
      <c r="C136" s="377" t="s">
        <v>194</v>
      </c>
      <c r="D136" s="378">
        <v>2.7217334636666699</v>
      </c>
      <c r="E136" s="379"/>
      <c r="F136" s="380">
        <v>3.3750000000000002E-2</v>
      </c>
      <c r="G136" s="380">
        <v>3.3750000000000002E-2</v>
      </c>
      <c r="H136" s="381"/>
      <c r="I136" s="382">
        <v>7</v>
      </c>
      <c r="J136" s="382">
        <v>7</v>
      </c>
      <c r="K136" s="379"/>
      <c r="L136" s="403">
        <v>0.87</v>
      </c>
      <c r="M136" s="401">
        <v>0.77900000000000003</v>
      </c>
      <c r="N136" s="385">
        <v>0.7</v>
      </c>
      <c r="O136" s="386">
        <v>1.0999999999999999E-2</v>
      </c>
      <c r="P136" s="379"/>
      <c r="Q136" s="387">
        <v>102</v>
      </c>
      <c r="R136" s="388">
        <v>37.476116365409098</v>
      </c>
      <c r="S136" s="389">
        <v>36</v>
      </c>
      <c r="T136" s="401">
        <v>1.04100323237248</v>
      </c>
      <c r="U136" s="402">
        <v>-15.578885630400199</v>
      </c>
      <c r="V136" s="392">
        <v>2E-3</v>
      </c>
      <c r="W136" s="392">
        <v>2E-3</v>
      </c>
      <c r="X136" s="393">
        <v>0</v>
      </c>
      <c r="Y136" s="393">
        <v>16</v>
      </c>
      <c r="Z136" s="379"/>
      <c r="AA136" s="394">
        <v>310</v>
      </c>
      <c r="AB136" s="378">
        <v>113.8980007184</v>
      </c>
      <c r="AC136" s="389">
        <v>200</v>
      </c>
      <c r="AD136" s="384">
        <v>0.56949000359199997</v>
      </c>
      <c r="AE136" s="395">
        <v>-343.216031280001</v>
      </c>
      <c r="AF136" s="380"/>
      <c r="AG136" s="380"/>
      <c r="AH136" s="396">
        <v>235</v>
      </c>
      <c r="AI136" s="393">
        <v>344</v>
      </c>
      <c r="AJ136" s="379"/>
      <c r="AK136" s="388">
        <v>2016.6900700000001</v>
      </c>
      <c r="AL136" s="388">
        <v>740.95795819887303</v>
      </c>
      <c r="AM136" s="397">
        <v>724.7</v>
      </c>
      <c r="AN136" s="401">
        <v>1.02243405298589</v>
      </c>
      <c r="AO136" s="405">
        <v>-350.23821934308302</v>
      </c>
      <c r="AP136" s="392">
        <v>1E-3</v>
      </c>
      <c r="AQ136" s="392">
        <v>1E-3</v>
      </c>
      <c r="AR136" s="393">
        <v>0</v>
      </c>
      <c r="AS136" s="393">
        <v>351</v>
      </c>
      <c r="AT136" s="381"/>
      <c r="AU136" s="388">
        <v>1607.56907</v>
      </c>
      <c r="AV136" s="378">
        <v>590.641622870123</v>
      </c>
      <c r="AW136" s="399">
        <v>573</v>
      </c>
      <c r="AX136" s="401">
        <v>1.03078817254821</v>
      </c>
      <c r="AY136" s="405">
        <v>-263.894859617203</v>
      </c>
      <c r="AZ136" s="380">
        <v>2.2499999999999998E-3</v>
      </c>
      <c r="BA136" s="380">
        <v>2.2499999999999998E-3</v>
      </c>
      <c r="BB136" s="393">
        <v>0</v>
      </c>
      <c r="BC136" s="393">
        <v>264</v>
      </c>
      <c r="BD136" s="379"/>
      <c r="BE136" s="388">
        <v>176.7</v>
      </c>
      <c r="BF136" s="378">
        <v>64.921860409488104</v>
      </c>
      <c r="BG136" s="400">
        <v>65</v>
      </c>
      <c r="BH136" s="401">
        <v>0.99879785245366304</v>
      </c>
      <c r="BI136" s="402">
        <v>-88.669012707500301</v>
      </c>
      <c r="BJ136" s="380">
        <v>7.4999999999999997E-3</v>
      </c>
      <c r="BK136" s="380">
        <v>7.4999999999999997E-3</v>
      </c>
      <c r="BL136" s="393">
        <v>0</v>
      </c>
      <c r="BM136" s="393">
        <v>89</v>
      </c>
      <c r="BN136" s="379"/>
      <c r="BO136" s="387">
        <v>283</v>
      </c>
      <c r="BP136" s="388">
        <v>103.977852268733</v>
      </c>
      <c r="BQ136" s="400">
        <v>78</v>
      </c>
      <c r="BR136" s="390">
        <v>1.33304938806068</v>
      </c>
      <c r="BS136" s="391">
        <v>28.245747800799698</v>
      </c>
      <c r="BT136" s="380">
        <v>7.4999999999999997E-3</v>
      </c>
      <c r="BU136" s="392">
        <v>7.4999999999999997E-3</v>
      </c>
      <c r="BV136" s="387">
        <v>0</v>
      </c>
      <c r="BW136" s="387">
        <v>0</v>
      </c>
      <c r="BX136" s="381"/>
      <c r="BY136" s="386">
        <v>0.996962794229309</v>
      </c>
      <c r="BZ136" s="386">
        <v>1</v>
      </c>
      <c r="CA136" s="403">
        <v>0.99878511769172396</v>
      </c>
      <c r="CB136" s="385">
        <v>0.9</v>
      </c>
      <c r="CC136" s="392">
        <v>2.5000000000000001E-3</v>
      </c>
      <c r="CD136" s="199">
        <f t="shared" si="2"/>
        <v>1972.4402411192359</v>
      </c>
      <c r="CE136" s="113"/>
    </row>
    <row r="137" spans="1:83" s="85" customFormat="1" ht="21.4" customHeight="1" x14ac:dyDescent="0.2">
      <c r="A137" s="377" t="s">
        <v>385</v>
      </c>
      <c r="B137" s="377" t="s">
        <v>193</v>
      </c>
      <c r="C137" s="377" t="s">
        <v>196</v>
      </c>
      <c r="D137" s="378">
        <v>3.3126850600000002</v>
      </c>
      <c r="E137" s="379"/>
      <c r="F137" s="380">
        <v>5.7750000000000003E-2</v>
      </c>
      <c r="G137" s="380">
        <v>5.7750000000000003E-2</v>
      </c>
      <c r="H137" s="381"/>
      <c r="I137" s="382">
        <v>6</v>
      </c>
      <c r="J137" s="382">
        <v>6</v>
      </c>
      <c r="K137" s="379"/>
      <c r="L137" s="404">
        <v>0.77583518930957696</v>
      </c>
      <c r="M137" s="384">
        <v>0.48799999999999999</v>
      </c>
      <c r="N137" s="385">
        <v>0.7</v>
      </c>
      <c r="O137" s="386"/>
      <c r="P137" s="379"/>
      <c r="Q137" s="387">
        <v>164</v>
      </c>
      <c r="R137" s="388">
        <v>49.506668164826998</v>
      </c>
      <c r="S137" s="389">
        <v>36</v>
      </c>
      <c r="T137" s="390">
        <v>1.3751852268007501</v>
      </c>
      <c r="U137" s="391">
        <v>20.892005407999999</v>
      </c>
      <c r="V137" s="392">
        <v>0.01</v>
      </c>
      <c r="W137" s="392">
        <v>0.01</v>
      </c>
      <c r="X137" s="393">
        <v>0</v>
      </c>
      <c r="Y137" s="393">
        <v>0</v>
      </c>
      <c r="Z137" s="379"/>
      <c r="AA137" s="394">
        <v>437</v>
      </c>
      <c r="AB137" s="378">
        <v>131.91715846359401</v>
      </c>
      <c r="AC137" s="389">
        <v>200</v>
      </c>
      <c r="AD137" s="384">
        <v>0.65958579231796999</v>
      </c>
      <c r="AE137" s="395">
        <v>-358.04441439999999</v>
      </c>
      <c r="AF137" s="380"/>
      <c r="AG137" s="380"/>
      <c r="AH137" s="396">
        <v>226</v>
      </c>
      <c r="AI137" s="393">
        <v>359</v>
      </c>
      <c r="AJ137" s="379"/>
      <c r="AK137" s="388">
        <v>3997.7384699999998</v>
      </c>
      <c r="AL137" s="388">
        <v>1206.7970234393499</v>
      </c>
      <c r="AM137" s="397">
        <v>647</v>
      </c>
      <c r="AN137" s="390">
        <v>1.8652195107254299</v>
      </c>
      <c r="AO137" s="398">
        <v>1425.7697894160001</v>
      </c>
      <c r="AP137" s="392">
        <v>0.01</v>
      </c>
      <c r="AQ137" s="392">
        <v>0.01</v>
      </c>
      <c r="AR137" s="393">
        <v>0</v>
      </c>
      <c r="AS137" s="393">
        <v>0</v>
      </c>
      <c r="AT137" s="381"/>
      <c r="AU137" s="388">
        <v>2207.8121299999998</v>
      </c>
      <c r="AV137" s="378">
        <v>666.47208835481604</v>
      </c>
      <c r="AW137" s="399">
        <v>573</v>
      </c>
      <c r="AX137" s="401">
        <v>1.16312755384785</v>
      </c>
      <c r="AY137" s="405">
        <v>-69.990117256000303</v>
      </c>
      <c r="AZ137" s="380">
        <v>1.2E-2</v>
      </c>
      <c r="BA137" s="380">
        <v>1.2E-2</v>
      </c>
      <c r="BB137" s="393">
        <v>0</v>
      </c>
      <c r="BC137" s="393">
        <v>70</v>
      </c>
      <c r="BD137" s="379"/>
      <c r="BE137" s="388">
        <v>240.7</v>
      </c>
      <c r="BF137" s="378">
        <v>72.660091629718593</v>
      </c>
      <c r="BG137" s="400">
        <v>65</v>
      </c>
      <c r="BH137" s="401">
        <v>1.1178475635341301</v>
      </c>
      <c r="BI137" s="402">
        <v>-82.286793349999996</v>
      </c>
      <c r="BJ137" s="380">
        <v>1.575E-2</v>
      </c>
      <c r="BK137" s="380">
        <v>1.575E-2</v>
      </c>
      <c r="BL137" s="393">
        <v>0</v>
      </c>
      <c r="BM137" s="393">
        <v>83</v>
      </c>
      <c r="BN137" s="379"/>
      <c r="BO137" s="387">
        <v>441</v>
      </c>
      <c r="BP137" s="388">
        <v>133.12463817493099</v>
      </c>
      <c r="BQ137" s="400">
        <v>78</v>
      </c>
      <c r="BR137" s="390">
        <v>1.7067261304478301</v>
      </c>
      <c r="BS137" s="391">
        <v>130.93267838400001</v>
      </c>
      <c r="BT137" s="380">
        <v>7.4999999999999997E-3</v>
      </c>
      <c r="BU137" s="392">
        <v>7.4999999999999997E-3</v>
      </c>
      <c r="BV137" s="387">
        <v>0</v>
      </c>
      <c r="BW137" s="387">
        <v>0</v>
      </c>
      <c r="BX137" s="381"/>
      <c r="BY137" s="386">
        <v>0.99816063764561602</v>
      </c>
      <c r="BZ137" s="386">
        <v>1</v>
      </c>
      <c r="CA137" s="403">
        <v>0.99926425505824601</v>
      </c>
      <c r="CB137" s="385">
        <v>0.9</v>
      </c>
      <c r="CC137" s="392">
        <v>2.5000000000000001E-3</v>
      </c>
      <c r="CD137" s="199">
        <f t="shared" si="2"/>
        <v>2143.30723382</v>
      </c>
      <c r="CE137" s="113"/>
    </row>
    <row r="138" spans="1:83" s="85" customFormat="1" ht="21.4" customHeight="1" x14ac:dyDescent="0.2">
      <c r="A138" s="377" t="s">
        <v>385</v>
      </c>
      <c r="B138" s="377" t="s">
        <v>193</v>
      </c>
      <c r="C138" s="377" t="s">
        <v>197</v>
      </c>
      <c r="D138" s="378">
        <v>1.55082247377778</v>
      </c>
      <c r="E138" s="379"/>
      <c r="F138" s="380">
        <v>3.0875E-2</v>
      </c>
      <c r="G138" s="380">
        <v>3.0875E-2</v>
      </c>
      <c r="H138" s="381"/>
      <c r="I138" s="382">
        <v>4</v>
      </c>
      <c r="J138" s="382">
        <v>4</v>
      </c>
      <c r="K138" s="379"/>
      <c r="L138" s="383">
        <v>0.35</v>
      </c>
      <c r="M138" s="384"/>
      <c r="N138" s="385">
        <v>0.7</v>
      </c>
      <c r="O138" s="386"/>
      <c r="P138" s="379"/>
      <c r="Q138" s="387">
        <v>83</v>
      </c>
      <c r="R138" s="388">
        <v>53.519987879601302</v>
      </c>
      <c r="S138" s="389">
        <v>36</v>
      </c>
      <c r="T138" s="390">
        <v>1.48666632998893</v>
      </c>
      <c r="U138" s="391">
        <v>16.004469132799901</v>
      </c>
      <c r="V138" s="392">
        <v>0.01</v>
      </c>
      <c r="W138" s="392">
        <v>0.01</v>
      </c>
      <c r="X138" s="393">
        <v>0</v>
      </c>
      <c r="Y138" s="393">
        <v>0</v>
      </c>
      <c r="Z138" s="379"/>
      <c r="AA138" s="394">
        <v>109</v>
      </c>
      <c r="AB138" s="378">
        <v>70.285285287669197</v>
      </c>
      <c r="AC138" s="389">
        <v>200</v>
      </c>
      <c r="AD138" s="384">
        <v>0.35142642643834598</v>
      </c>
      <c r="AE138" s="395">
        <v>-263.19739370666701</v>
      </c>
      <c r="AF138" s="380"/>
      <c r="AG138" s="380"/>
      <c r="AH138" s="396">
        <v>202</v>
      </c>
      <c r="AI138" s="393">
        <v>264</v>
      </c>
      <c r="AJ138" s="379"/>
      <c r="AK138" s="388">
        <v>633.24887999999999</v>
      </c>
      <c r="AL138" s="388">
        <v>408.33099255868802</v>
      </c>
      <c r="AM138" s="397">
        <v>612</v>
      </c>
      <c r="AN138" s="384">
        <v>0.66720750418086305</v>
      </c>
      <c r="AO138" s="406">
        <v>-505.67514474240198</v>
      </c>
      <c r="AP138" s="392"/>
      <c r="AQ138" s="392"/>
      <c r="AR138" s="393">
        <v>316</v>
      </c>
      <c r="AS138" s="393">
        <v>506</v>
      </c>
      <c r="AT138" s="381"/>
      <c r="AU138" s="388">
        <v>856.24319000000003</v>
      </c>
      <c r="AV138" s="378">
        <v>552.12198976856803</v>
      </c>
      <c r="AW138" s="399">
        <v>573</v>
      </c>
      <c r="AX138" s="386">
        <v>0.96356368196957798</v>
      </c>
      <c r="AY138" s="388">
        <v>-210.10234296960101</v>
      </c>
      <c r="AZ138" s="380"/>
      <c r="BA138" s="380"/>
      <c r="BB138" s="393">
        <v>33</v>
      </c>
      <c r="BC138" s="393">
        <v>211</v>
      </c>
      <c r="BD138" s="379"/>
      <c r="BE138" s="388">
        <v>110.2</v>
      </c>
      <c r="BF138" s="378">
        <v>71.059068244964607</v>
      </c>
      <c r="BG138" s="400">
        <v>65</v>
      </c>
      <c r="BH138" s="401">
        <v>1.0932164345379201</v>
      </c>
      <c r="BI138" s="402">
        <v>-41.005191193333502</v>
      </c>
      <c r="BJ138" s="380">
        <v>1.4250000000000001E-2</v>
      </c>
      <c r="BK138" s="380">
        <v>1.4250000000000001E-2</v>
      </c>
      <c r="BL138" s="393">
        <v>0</v>
      </c>
      <c r="BM138" s="393">
        <v>42</v>
      </c>
      <c r="BN138" s="379"/>
      <c r="BO138" s="387">
        <v>134</v>
      </c>
      <c r="BP138" s="388">
        <v>86.405763564657605</v>
      </c>
      <c r="BQ138" s="400">
        <v>78</v>
      </c>
      <c r="BR138" s="401">
        <v>1.1077661995468899</v>
      </c>
      <c r="BS138" s="402">
        <v>-11.1569835456002</v>
      </c>
      <c r="BT138" s="380">
        <v>4.1250000000000002E-3</v>
      </c>
      <c r="BU138" s="392">
        <v>4.1250000000000002E-3</v>
      </c>
      <c r="BV138" s="387">
        <v>0</v>
      </c>
      <c r="BW138" s="387">
        <v>12</v>
      </c>
      <c r="BX138" s="381"/>
      <c r="BY138" s="386">
        <v>0.99763273588096002</v>
      </c>
      <c r="BZ138" s="386">
        <v>1</v>
      </c>
      <c r="CA138" s="403">
        <v>0.99905309435238399</v>
      </c>
      <c r="CB138" s="385">
        <v>0.9</v>
      </c>
      <c r="CC138" s="392">
        <v>2.5000000000000001E-3</v>
      </c>
      <c r="CD138" s="199">
        <f t="shared" si="2"/>
        <v>949.10335395200138</v>
      </c>
      <c r="CE138" s="113"/>
    </row>
    <row r="139" spans="1:83" s="85" customFormat="1" ht="21.4" customHeight="1" x14ac:dyDescent="0.2">
      <c r="A139" s="377" t="s">
        <v>385</v>
      </c>
      <c r="B139" s="377" t="s">
        <v>193</v>
      </c>
      <c r="C139" s="377" t="s">
        <v>198</v>
      </c>
      <c r="D139" s="378">
        <v>3.65746904188889</v>
      </c>
      <c r="E139" s="379"/>
      <c r="F139" s="380">
        <v>6.6750000000000004E-2</v>
      </c>
      <c r="G139" s="380">
        <v>6.6750000000000004E-2</v>
      </c>
      <c r="H139" s="381"/>
      <c r="I139" s="382">
        <v>6</v>
      </c>
      <c r="J139" s="382">
        <v>6</v>
      </c>
      <c r="K139" s="379"/>
      <c r="L139" s="404">
        <v>0.71</v>
      </c>
      <c r="M139" s="384">
        <v>0.45700000000000002</v>
      </c>
      <c r="N139" s="385">
        <v>0.7</v>
      </c>
      <c r="O139" s="386"/>
      <c r="P139" s="379"/>
      <c r="Q139" s="387">
        <v>181</v>
      </c>
      <c r="R139" s="388">
        <v>49.487773628980101</v>
      </c>
      <c r="S139" s="389">
        <v>36</v>
      </c>
      <c r="T139" s="390">
        <v>1.37466037858278</v>
      </c>
      <c r="U139" s="391">
        <v>22.997337390399998</v>
      </c>
      <c r="V139" s="392">
        <v>0.01</v>
      </c>
      <c r="W139" s="392">
        <v>0.01</v>
      </c>
      <c r="X139" s="393">
        <v>0</v>
      </c>
      <c r="Y139" s="393">
        <v>0</v>
      </c>
      <c r="Z139" s="379"/>
      <c r="AA139" s="394">
        <v>523</v>
      </c>
      <c r="AB139" s="378">
        <v>142.995058607495</v>
      </c>
      <c r="AC139" s="389">
        <v>200</v>
      </c>
      <c r="AD139" s="384">
        <v>0.71497529303747498</v>
      </c>
      <c r="AE139" s="395">
        <v>-354.79257005333398</v>
      </c>
      <c r="AF139" s="380"/>
      <c r="AG139" s="380"/>
      <c r="AH139" s="396">
        <v>209</v>
      </c>
      <c r="AI139" s="393">
        <v>355</v>
      </c>
      <c r="AJ139" s="379"/>
      <c r="AK139" s="388">
        <v>4462.69175</v>
      </c>
      <c r="AL139" s="388">
        <v>1220.15844806584</v>
      </c>
      <c r="AM139" s="397">
        <v>704.9</v>
      </c>
      <c r="AN139" s="390">
        <v>1.7309667301260301</v>
      </c>
      <c r="AO139" s="398">
        <v>1368.9118368470299</v>
      </c>
      <c r="AP139" s="392">
        <v>0.01</v>
      </c>
      <c r="AQ139" s="392">
        <v>0.01</v>
      </c>
      <c r="AR139" s="393">
        <v>0</v>
      </c>
      <c r="AS139" s="393">
        <v>0</v>
      </c>
      <c r="AT139" s="381"/>
      <c r="AU139" s="388">
        <v>2796.7617700000001</v>
      </c>
      <c r="AV139" s="378">
        <v>764.67134457428494</v>
      </c>
      <c r="AW139" s="399">
        <v>573</v>
      </c>
      <c r="AX139" s="390">
        <v>1.33450496435303</v>
      </c>
      <c r="AY139" s="398">
        <v>281.88605679719899</v>
      </c>
      <c r="AZ139" s="380">
        <v>1.4999999999999999E-2</v>
      </c>
      <c r="BA139" s="380">
        <v>1.4999999999999999E-2</v>
      </c>
      <c r="BB139" s="393">
        <v>0</v>
      </c>
      <c r="BC139" s="393">
        <v>0</v>
      </c>
      <c r="BD139" s="379"/>
      <c r="BE139" s="388">
        <v>303.89999999999998</v>
      </c>
      <c r="BF139" s="378">
        <v>83.090245336171506</v>
      </c>
      <c r="BG139" s="400">
        <v>65</v>
      </c>
      <c r="BH139" s="401">
        <v>1.2783114667103299</v>
      </c>
      <c r="BI139" s="402">
        <v>-52.703231584166801</v>
      </c>
      <c r="BJ139" s="380">
        <v>2.1749999999999999E-2</v>
      </c>
      <c r="BK139" s="380">
        <v>2.1749999999999999E-2</v>
      </c>
      <c r="BL139" s="393">
        <v>0</v>
      </c>
      <c r="BM139" s="393">
        <v>53</v>
      </c>
      <c r="BN139" s="379"/>
      <c r="BO139" s="387">
        <v>436</v>
      </c>
      <c r="BP139" s="388">
        <v>119.208117691908</v>
      </c>
      <c r="BQ139" s="400">
        <v>78</v>
      </c>
      <c r="BR139" s="390">
        <v>1.5283092011783099</v>
      </c>
      <c r="BS139" s="391">
        <v>93.660897679199905</v>
      </c>
      <c r="BT139" s="380">
        <v>7.4999999999999997E-3</v>
      </c>
      <c r="BU139" s="392">
        <v>7.4999999999999997E-3</v>
      </c>
      <c r="BV139" s="387">
        <v>0</v>
      </c>
      <c r="BW139" s="387">
        <v>0</v>
      </c>
      <c r="BX139" s="381"/>
      <c r="BY139" s="386">
        <v>0.99704142011834296</v>
      </c>
      <c r="BZ139" s="386">
        <v>1</v>
      </c>
      <c r="CA139" s="403">
        <v>0.99881656804733698</v>
      </c>
      <c r="CB139" s="385">
        <v>0.9</v>
      </c>
      <c r="CC139" s="392">
        <v>2.5000000000000001E-3</v>
      </c>
      <c r="CD139" s="199">
        <f t="shared" si="2"/>
        <v>2578.1499276274785</v>
      </c>
      <c r="CE139" s="113"/>
    </row>
    <row r="140" spans="1:83" s="85" customFormat="1" ht="21.4" customHeight="1" x14ac:dyDescent="0.2">
      <c r="A140" s="377" t="s">
        <v>385</v>
      </c>
      <c r="B140" s="377" t="s">
        <v>193</v>
      </c>
      <c r="C140" s="377" t="s">
        <v>199</v>
      </c>
      <c r="D140" s="378">
        <v>3.92618385377778</v>
      </c>
      <c r="E140" s="379"/>
      <c r="F140" s="380">
        <v>2.5749999999999999E-2</v>
      </c>
      <c r="G140" s="380">
        <v>2.5749999999999999E-2</v>
      </c>
      <c r="H140" s="381"/>
      <c r="I140" s="382">
        <v>5</v>
      </c>
      <c r="J140" s="382">
        <v>5</v>
      </c>
      <c r="K140" s="379"/>
      <c r="L140" s="383">
        <v>0.6</v>
      </c>
      <c r="M140" s="401">
        <v>0.73499999999999999</v>
      </c>
      <c r="N140" s="385">
        <v>0.7</v>
      </c>
      <c r="O140" s="386">
        <v>5.0000000000000001E-3</v>
      </c>
      <c r="P140" s="379"/>
      <c r="Q140" s="387">
        <v>169</v>
      </c>
      <c r="R140" s="388">
        <v>43.044341858160301</v>
      </c>
      <c r="S140" s="389">
        <v>36</v>
      </c>
      <c r="T140" s="390">
        <v>1.1956761627266801</v>
      </c>
      <c r="U140" s="391">
        <v>-0.61114248320006903</v>
      </c>
      <c r="V140" s="392">
        <v>0.01</v>
      </c>
      <c r="W140" s="392">
        <v>0.01</v>
      </c>
      <c r="X140" s="393">
        <v>0</v>
      </c>
      <c r="Y140" s="393">
        <v>1</v>
      </c>
      <c r="Z140" s="379"/>
      <c r="AA140" s="394">
        <v>294</v>
      </c>
      <c r="AB140" s="378">
        <v>74.881872818338095</v>
      </c>
      <c r="AC140" s="389">
        <v>200</v>
      </c>
      <c r="AD140" s="384">
        <v>0.37440936409169001</v>
      </c>
      <c r="AE140" s="395">
        <v>-648.28412490666699</v>
      </c>
      <c r="AF140" s="380"/>
      <c r="AG140" s="380"/>
      <c r="AH140" s="396">
        <v>492</v>
      </c>
      <c r="AI140" s="393">
        <v>649</v>
      </c>
      <c r="AJ140" s="379"/>
      <c r="AK140" s="388">
        <v>2423.6176300000002</v>
      </c>
      <c r="AL140" s="388">
        <v>617.29601064606095</v>
      </c>
      <c r="AM140" s="397">
        <v>787.3</v>
      </c>
      <c r="AN140" s="384">
        <v>0.78406707817358201</v>
      </c>
      <c r="AO140" s="406">
        <v>-1285.6838276951</v>
      </c>
      <c r="AP140" s="392"/>
      <c r="AQ140" s="392"/>
      <c r="AR140" s="393">
        <v>668</v>
      </c>
      <c r="AS140" s="393">
        <v>1286</v>
      </c>
      <c r="AT140" s="381"/>
      <c r="AU140" s="388">
        <v>2253.1521299999999</v>
      </c>
      <c r="AV140" s="378">
        <v>573.87840557492405</v>
      </c>
      <c r="AW140" s="399">
        <v>573</v>
      </c>
      <c r="AX140" s="401">
        <v>1.0015329940225499</v>
      </c>
      <c r="AY140" s="405">
        <v>-446.49188785760202</v>
      </c>
      <c r="AZ140" s="380">
        <v>7.5000000000000002E-4</v>
      </c>
      <c r="BA140" s="380">
        <v>7.5000000000000002E-4</v>
      </c>
      <c r="BB140" s="393">
        <v>0</v>
      </c>
      <c r="BC140" s="393">
        <v>447</v>
      </c>
      <c r="BD140" s="379"/>
      <c r="BE140" s="388">
        <v>185.3</v>
      </c>
      <c r="BF140" s="378">
        <v>47.195955895367497</v>
      </c>
      <c r="BG140" s="400">
        <v>65</v>
      </c>
      <c r="BH140" s="384">
        <v>0.72609162915949998</v>
      </c>
      <c r="BI140" s="395">
        <v>-197.502925743334</v>
      </c>
      <c r="BJ140" s="380"/>
      <c r="BK140" s="380"/>
      <c r="BL140" s="393">
        <v>45</v>
      </c>
      <c r="BM140" s="393">
        <v>198</v>
      </c>
      <c r="BN140" s="379"/>
      <c r="BO140" s="387">
        <v>718</v>
      </c>
      <c r="BP140" s="388">
        <v>182.874777835261</v>
      </c>
      <c r="BQ140" s="400">
        <v>78</v>
      </c>
      <c r="BR140" s="390">
        <v>2.3445484337854001</v>
      </c>
      <c r="BS140" s="391">
        <v>350.50919128639998</v>
      </c>
      <c r="BT140" s="380">
        <v>7.4999999999999997E-3</v>
      </c>
      <c r="BU140" s="392">
        <v>7.4999999999999997E-3</v>
      </c>
      <c r="BV140" s="387">
        <v>0</v>
      </c>
      <c r="BW140" s="387">
        <v>0</v>
      </c>
      <c r="BX140" s="381"/>
      <c r="BY140" s="386">
        <v>0.99887661486613</v>
      </c>
      <c r="BZ140" s="386">
        <v>1</v>
      </c>
      <c r="CA140" s="403">
        <v>0.99955064594645204</v>
      </c>
      <c r="CB140" s="385">
        <v>0.9</v>
      </c>
      <c r="CC140" s="392">
        <v>2.5000000000000001E-3</v>
      </c>
      <c r="CD140" s="199">
        <f t="shared" si="2"/>
        <v>3091.0845480792459</v>
      </c>
      <c r="CE140" s="113"/>
    </row>
    <row r="141" spans="1:83" s="85" customFormat="1" ht="21.4" customHeight="1" x14ac:dyDescent="0.2">
      <c r="A141" s="377" t="s">
        <v>385</v>
      </c>
      <c r="B141" s="377" t="s">
        <v>193</v>
      </c>
      <c r="C141" s="377" t="s">
        <v>200</v>
      </c>
      <c r="D141" s="378">
        <v>3.3504192676666702</v>
      </c>
      <c r="E141" s="379"/>
      <c r="F141" s="380">
        <v>7.2499999999999995E-2</v>
      </c>
      <c r="G141" s="380">
        <v>7.2499999999999995E-2</v>
      </c>
      <c r="H141" s="381"/>
      <c r="I141" s="382">
        <v>7</v>
      </c>
      <c r="J141" s="382">
        <v>7</v>
      </c>
      <c r="K141" s="379"/>
      <c r="L141" s="404">
        <v>0.71</v>
      </c>
      <c r="M141" s="401">
        <v>0.70199999999999996</v>
      </c>
      <c r="N141" s="385">
        <v>0.7</v>
      </c>
      <c r="O141" s="386">
        <v>1E-3</v>
      </c>
      <c r="P141" s="379"/>
      <c r="Q141" s="387">
        <v>215</v>
      </c>
      <c r="R141" s="388">
        <v>64.171073177278004</v>
      </c>
      <c r="S141" s="389">
        <v>36</v>
      </c>
      <c r="T141" s="390">
        <v>1.7825298104799501</v>
      </c>
      <c r="U141" s="391">
        <v>70.261887636799898</v>
      </c>
      <c r="V141" s="392">
        <v>0.01</v>
      </c>
      <c r="W141" s="392">
        <v>0.01</v>
      </c>
      <c r="X141" s="393">
        <v>0</v>
      </c>
      <c r="Y141" s="393">
        <v>0</v>
      </c>
      <c r="Z141" s="379"/>
      <c r="AA141" s="394">
        <v>491</v>
      </c>
      <c r="AB141" s="378">
        <v>146.54882293043499</v>
      </c>
      <c r="AC141" s="389">
        <v>200</v>
      </c>
      <c r="AD141" s="384">
        <v>0.73274411465217504</v>
      </c>
      <c r="AE141" s="395">
        <v>-313.10062424000103</v>
      </c>
      <c r="AF141" s="380"/>
      <c r="AG141" s="380"/>
      <c r="AH141" s="396">
        <v>180</v>
      </c>
      <c r="AI141" s="393">
        <v>314</v>
      </c>
      <c r="AJ141" s="379"/>
      <c r="AK141" s="388">
        <v>2775.51917</v>
      </c>
      <c r="AL141" s="388">
        <v>828.40950587445604</v>
      </c>
      <c r="AM141" s="397">
        <v>733.2</v>
      </c>
      <c r="AN141" s="401">
        <v>1.12985475432959</v>
      </c>
      <c r="AO141" s="405">
        <v>-172.313718463843</v>
      </c>
      <c r="AP141" s="392">
        <v>6.4999999999999997E-3</v>
      </c>
      <c r="AQ141" s="392">
        <v>6.4999999999999997E-3</v>
      </c>
      <c r="AR141" s="393">
        <v>0</v>
      </c>
      <c r="AS141" s="393">
        <v>173</v>
      </c>
      <c r="AT141" s="381"/>
      <c r="AU141" s="388">
        <v>2323.5152800000001</v>
      </c>
      <c r="AV141" s="378">
        <v>693.49985609955195</v>
      </c>
      <c r="AW141" s="399">
        <v>573</v>
      </c>
      <c r="AX141" s="390">
        <v>1.21029643298351</v>
      </c>
      <c r="AY141" s="398">
        <v>19.766991552396998</v>
      </c>
      <c r="AZ141" s="380">
        <v>1.4999999999999999E-2</v>
      </c>
      <c r="BA141" s="380">
        <v>1.4999999999999999E-2</v>
      </c>
      <c r="BB141" s="393">
        <v>0</v>
      </c>
      <c r="BC141" s="393">
        <v>0</v>
      </c>
      <c r="BD141" s="379"/>
      <c r="BE141" s="388">
        <v>341.5</v>
      </c>
      <c r="BF141" s="378">
        <v>101.927541814142</v>
      </c>
      <c r="BG141" s="400">
        <v>65</v>
      </c>
      <c r="BH141" s="390">
        <v>1.56811602790988</v>
      </c>
      <c r="BI141" s="391">
        <v>14.8341214024996</v>
      </c>
      <c r="BJ141" s="380">
        <v>0.03</v>
      </c>
      <c r="BK141" s="380">
        <v>0.03</v>
      </c>
      <c r="BL141" s="393">
        <v>0</v>
      </c>
      <c r="BM141" s="393">
        <v>0</v>
      </c>
      <c r="BN141" s="379"/>
      <c r="BO141" s="387">
        <v>418</v>
      </c>
      <c r="BP141" s="388">
        <v>124.760505060941</v>
      </c>
      <c r="BQ141" s="400">
        <v>78</v>
      </c>
      <c r="BR141" s="390">
        <v>1.5994936546274501</v>
      </c>
      <c r="BS141" s="391">
        <v>104.4007565464</v>
      </c>
      <c r="BT141" s="380">
        <v>7.4999999999999997E-3</v>
      </c>
      <c r="BU141" s="392">
        <v>7.4999999999999997E-3</v>
      </c>
      <c r="BV141" s="387">
        <v>0</v>
      </c>
      <c r="BW141" s="387">
        <v>0</v>
      </c>
      <c r="BX141" s="381"/>
      <c r="BY141" s="386">
        <v>0.99741351438732595</v>
      </c>
      <c r="BZ141" s="386">
        <v>1</v>
      </c>
      <c r="CA141" s="403">
        <v>0.99896540575492998</v>
      </c>
      <c r="CB141" s="385">
        <v>0.9</v>
      </c>
      <c r="CC141" s="392">
        <v>2.5000000000000001E-3</v>
      </c>
      <c r="CD141" s="199">
        <f t="shared" si="2"/>
        <v>2456.5274070532028</v>
      </c>
      <c r="CE141" s="113"/>
    </row>
    <row r="142" spans="1:83" s="85" customFormat="1" ht="21.4" customHeight="1" x14ac:dyDescent="0.2">
      <c r="A142" s="377" t="s">
        <v>385</v>
      </c>
      <c r="B142" s="377" t="s">
        <v>193</v>
      </c>
      <c r="C142" s="377" t="s">
        <v>201</v>
      </c>
      <c r="D142" s="378">
        <v>9.9631956672222195</v>
      </c>
      <c r="E142" s="379"/>
      <c r="F142" s="380">
        <v>6.4130000000000006E-2</v>
      </c>
      <c r="G142" s="380">
        <v>6.4130000000000006E-2</v>
      </c>
      <c r="H142" s="381"/>
      <c r="I142" s="382">
        <v>6</v>
      </c>
      <c r="J142" s="382">
        <v>6</v>
      </c>
      <c r="K142" s="379"/>
      <c r="L142" s="383">
        <v>0.44</v>
      </c>
      <c r="M142" s="384">
        <v>0.54300000000000004</v>
      </c>
      <c r="N142" s="385">
        <v>0.7</v>
      </c>
      <c r="O142" s="386"/>
      <c r="P142" s="379"/>
      <c r="Q142" s="387">
        <v>513</v>
      </c>
      <c r="R142" s="388">
        <v>51.489503682810501</v>
      </c>
      <c r="S142" s="389">
        <v>36</v>
      </c>
      <c r="T142" s="390">
        <v>1.4302639911891799</v>
      </c>
      <c r="U142" s="391">
        <v>82.589947176000194</v>
      </c>
      <c r="V142" s="392">
        <v>0.01</v>
      </c>
      <c r="W142" s="392">
        <v>0.01</v>
      </c>
      <c r="X142" s="393">
        <v>0</v>
      </c>
      <c r="Y142" s="393">
        <v>0</v>
      </c>
      <c r="Z142" s="379"/>
      <c r="AA142" s="394">
        <v>1163</v>
      </c>
      <c r="AB142" s="378">
        <v>116.72961556161501</v>
      </c>
      <c r="AC142" s="389">
        <v>200</v>
      </c>
      <c r="AD142" s="384">
        <v>0.58364807780807504</v>
      </c>
      <c r="AE142" s="395">
        <v>-1228.1669601333299</v>
      </c>
      <c r="AF142" s="380"/>
      <c r="AG142" s="380"/>
      <c r="AH142" s="396">
        <v>830</v>
      </c>
      <c r="AI142" s="393">
        <v>1229</v>
      </c>
      <c r="AJ142" s="379"/>
      <c r="AK142" s="388">
        <v>11732.915370000001</v>
      </c>
      <c r="AL142" s="388">
        <v>1177.6257098512999</v>
      </c>
      <c r="AM142" s="397">
        <v>668.9</v>
      </c>
      <c r="AN142" s="390">
        <v>1.76054075325355</v>
      </c>
      <c r="AO142" s="398">
        <v>3735.6574718340698</v>
      </c>
      <c r="AP142" s="392">
        <v>0.01</v>
      </c>
      <c r="AQ142" s="392">
        <v>0.01</v>
      </c>
      <c r="AR142" s="393">
        <v>0</v>
      </c>
      <c r="AS142" s="393">
        <v>0</v>
      </c>
      <c r="AT142" s="381"/>
      <c r="AU142" s="388">
        <v>7466.86438</v>
      </c>
      <c r="AV142" s="378">
        <v>749.44471928471</v>
      </c>
      <c r="AW142" s="399">
        <v>573</v>
      </c>
      <c r="AX142" s="390">
        <v>1.3079314472682599</v>
      </c>
      <c r="AY142" s="398">
        <v>616.17103921800197</v>
      </c>
      <c r="AZ142" s="380">
        <v>1.4999999999999999E-2</v>
      </c>
      <c r="BA142" s="380">
        <v>1.4999999999999999E-2</v>
      </c>
      <c r="BB142" s="393">
        <v>0</v>
      </c>
      <c r="BC142" s="393">
        <v>0</v>
      </c>
      <c r="BD142" s="379"/>
      <c r="BE142" s="388">
        <v>786</v>
      </c>
      <c r="BF142" s="378">
        <v>78.890350671908493</v>
      </c>
      <c r="BG142" s="400">
        <v>65</v>
      </c>
      <c r="BH142" s="401">
        <v>1.21369770264475</v>
      </c>
      <c r="BI142" s="402">
        <v>-185.411577554166</v>
      </c>
      <c r="BJ142" s="380">
        <v>1.9130000000000001E-2</v>
      </c>
      <c r="BK142" s="380">
        <v>1.9130000000000001E-2</v>
      </c>
      <c r="BL142" s="393">
        <v>0</v>
      </c>
      <c r="BM142" s="393">
        <v>186</v>
      </c>
      <c r="BN142" s="379"/>
      <c r="BO142" s="387">
        <v>1047</v>
      </c>
      <c r="BP142" s="388">
        <v>105.086764826321</v>
      </c>
      <c r="BQ142" s="400">
        <v>78</v>
      </c>
      <c r="BR142" s="390">
        <v>1.3472662157220601</v>
      </c>
      <c r="BS142" s="391">
        <v>114.444885548</v>
      </c>
      <c r="BT142" s="380">
        <v>7.4999999999999997E-3</v>
      </c>
      <c r="BU142" s="392">
        <v>7.4999999999999997E-3</v>
      </c>
      <c r="BV142" s="387">
        <v>0</v>
      </c>
      <c r="BW142" s="387">
        <v>0</v>
      </c>
      <c r="BX142" s="381"/>
      <c r="BY142" s="386">
        <v>0.99254278728606304</v>
      </c>
      <c r="BZ142" s="386">
        <v>1</v>
      </c>
      <c r="CA142" s="403">
        <v>0.99701711491442502</v>
      </c>
      <c r="CB142" s="385">
        <v>0.9</v>
      </c>
      <c r="CC142" s="392">
        <v>2.5000000000000001E-3</v>
      </c>
      <c r="CD142" s="199">
        <f t="shared" si="2"/>
        <v>6664.3815818049425</v>
      </c>
      <c r="CE142" s="113"/>
    </row>
    <row r="143" spans="1:83" s="85" customFormat="1" ht="21.4" customHeight="1" x14ac:dyDescent="0.2">
      <c r="A143" s="377" t="s">
        <v>385</v>
      </c>
      <c r="B143" s="377" t="s">
        <v>193</v>
      </c>
      <c r="C143" s="377" t="s">
        <v>203</v>
      </c>
      <c r="D143" s="378">
        <v>2.5343916946666698</v>
      </c>
      <c r="E143" s="379"/>
      <c r="F143" s="380">
        <v>5.8999999999999997E-2</v>
      </c>
      <c r="G143" s="380">
        <v>5.8999999999999997E-2</v>
      </c>
      <c r="H143" s="381"/>
      <c r="I143" s="382">
        <v>6</v>
      </c>
      <c r="J143" s="382">
        <v>6</v>
      </c>
      <c r="K143" s="379"/>
      <c r="L143" s="404">
        <v>0.8</v>
      </c>
      <c r="M143" s="401">
        <v>0.76900000000000002</v>
      </c>
      <c r="N143" s="385">
        <v>0.7</v>
      </c>
      <c r="O143" s="386">
        <v>8.9999999999999993E-3</v>
      </c>
      <c r="P143" s="379"/>
      <c r="Q143" s="387">
        <v>145</v>
      </c>
      <c r="R143" s="388">
        <v>57.212940014416702</v>
      </c>
      <c r="S143" s="389">
        <v>36</v>
      </c>
      <c r="T143" s="390">
        <v>1.5892483337337999</v>
      </c>
      <c r="U143" s="391">
        <v>35.514278790399899</v>
      </c>
      <c r="V143" s="392">
        <v>0.01</v>
      </c>
      <c r="W143" s="392">
        <v>0.01</v>
      </c>
      <c r="X143" s="393">
        <v>0</v>
      </c>
      <c r="Y143" s="393">
        <v>0</v>
      </c>
      <c r="Z143" s="379"/>
      <c r="AA143" s="394">
        <v>277</v>
      </c>
      <c r="AB143" s="378">
        <v>109.296444027541</v>
      </c>
      <c r="AC143" s="389">
        <v>200</v>
      </c>
      <c r="AD143" s="384">
        <v>0.54648222013770498</v>
      </c>
      <c r="AE143" s="395">
        <v>-331.25400672000097</v>
      </c>
      <c r="AF143" s="380"/>
      <c r="AG143" s="380"/>
      <c r="AH143" s="396">
        <v>230</v>
      </c>
      <c r="AI143" s="393">
        <v>332</v>
      </c>
      <c r="AJ143" s="379"/>
      <c r="AK143" s="388">
        <v>1928.06078</v>
      </c>
      <c r="AL143" s="388">
        <v>760.758798277859</v>
      </c>
      <c r="AM143" s="397">
        <v>775.3</v>
      </c>
      <c r="AN143" s="386">
        <v>0.981244419292995</v>
      </c>
      <c r="AO143" s="388">
        <v>-429.83587705008301</v>
      </c>
      <c r="AP143" s="392"/>
      <c r="AQ143" s="392"/>
      <c r="AR143" s="393">
        <v>37</v>
      </c>
      <c r="AS143" s="393">
        <v>430</v>
      </c>
      <c r="AT143" s="381"/>
      <c r="AU143" s="388">
        <v>1875.42111</v>
      </c>
      <c r="AV143" s="378">
        <v>739.98865840138501</v>
      </c>
      <c r="AW143" s="399">
        <v>573</v>
      </c>
      <c r="AX143" s="390">
        <v>1.2914287232135899</v>
      </c>
      <c r="AY143" s="398">
        <v>132.77338074719799</v>
      </c>
      <c r="AZ143" s="380">
        <v>1.4999999999999999E-2</v>
      </c>
      <c r="BA143" s="380">
        <v>1.4999999999999999E-2</v>
      </c>
      <c r="BB143" s="393">
        <v>0</v>
      </c>
      <c r="BC143" s="393">
        <v>0</v>
      </c>
      <c r="BD143" s="379"/>
      <c r="BE143" s="388">
        <v>181.5</v>
      </c>
      <c r="BF143" s="378">
        <v>71.614818018045796</v>
      </c>
      <c r="BG143" s="400">
        <v>65</v>
      </c>
      <c r="BH143" s="401">
        <v>1.10176643104686</v>
      </c>
      <c r="BI143" s="402">
        <v>-65.603190230000294</v>
      </c>
      <c r="BJ143" s="380">
        <v>1.4999999999999999E-2</v>
      </c>
      <c r="BK143" s="380">
        <v>1.4999999999999999E-2</v>
      </c>
      <c r="BL143" s="393">
        <v>0</v>
      </c>
      <c r="BM143" s="393">
        <v>66</v>
      </c>
      <c r="BN143" s="379"/>
      <c r="BO143" s="387">
        <v>313</v>
      </c>
      <c r="BP143" s="388">
        <v>123.50103603111999</v>
      </c>
      <c r="BQ143" s="400">
        <v>78</v>
      </c>
      <c r="BR143" s="390">
        <v>1.58334661578359</v>
      </c>
      <c r="BS143" s="391">
        <v>75.780937379199699</v>
      </c>
      <c r="BT143" s="380">
        <v>7.4999999999999997E-3</v>
      </c>
      <c r="BU143" s="392">
        <v>7.4999999999999997E-3</v>
      </c>
      <c r="BV143" s="387">
        <v>0</v>
      </c>
      <c r="BW143" s="387">
        <v>0</v>
      </c>
      <c r="BX143" s="381"/>
      <c r="BY143" s="386">
        <v>0.99654775604142698</v>
      </c>
      <c r="BZ143" s="386">
        <v>1</v>
      </c>
      <c r="CA143" s="403">
        <v>0.99861910241657104</v>
      </c>
      <c r="CB143" s="385">
        <v>0.9</v>
      </c>
      <c r="CC143" s="392">
        <v>2.5000000000000001E-3</v>
      </c>
      <c r="CD143" s="199">
        <f t="shared" si="2"/>
        <v>1964.913880875069</v>
      </c>
      <c r="CE143" s="113"/>
    </row>
    <row r="144" spans="1:83" s="85" customFormat="1" ht="21.4" customHeight="1" x14ac:dyDescent="0.2">
      <c r="A144" s="377" t="s">
        <v>385</v>
      </c>
      <c r="B144" s="377" t="s">
        <v>193</v>
      </c>
      <c r="C144" s="377" t="s">
        <v>205</v>
      </c>
      <c r="D144" s="378">
        <v>11.4250822111111</v>
      </c>
      <c r="E144" s="379"/>
      <c r="F144" s="380">
        <v>6.4500000000000002E-2</v>
      </c>
      <c r="G144" s="380">
        <v>6.4500000000000002E-2</v>
      </c>
      <c r="H144" s="381"/>
      <c r="I144" s="382">
        <v>6</v>
      </c>
      <c r="J144" s="382">
        <v>6</v>
      </c>
      <c r="K144" s="379"/>
      <c r="L144" s="407">
        <v>0.67</v>
      </c>
      <c r="M144" s="384">
        <v>0.54700000000000004</v>
      </c>
      <c r="N144" s="385">
        <v>0.7</v>
      </c>
      <c r="O144" s="386"/>
      <c r="P144" s="379"/>
      <c r="Q144" s="387">
        <v>1095</v>
      </c>
      <c r="R144" s="388">
        <v>95.841761115302205</v>
      </c>
      <c r="S144" s="389">
        <v>36</v>
      </c>
      <c r="T144" s="390">
        <v>2.66227114209173</v>
      </c>
      <c r="U144" s="391">
        <v>601.43644847999997</v>
      </c>
      <c r="V144" s="392">
        <v>0.01</v>
      </c>
      <c r="W144" s="392">
        <v>0.01</v>
      </c>
      <c r="X144" s="393">
        <v>0</v>
      </c>
      <c r="Y144" s="393">
        <v>0</v>
      </c>
      <c r="Z144" s="379"/>
      <c r="AA144" s="394">
        <v>1539</v>
      </c>
      <c r="AB144" s="378">
        <v>134.70362589630099</v>
      </c>
      <c r="AC144" s="389">
        <v>200</v>
      </c>
      <c r="AD144" s="384">
        <v>0.67351812948150502</v>
      </c>
      <c r="AE144" s="395">
        <v>-1203.0197306666701</v>
      </c>
      <c r="AF144" s="380"/>
      <c r="AG144" s="380"/>
      <c r="AH144" s="396">
        <v>747</v>
      </c>
      <c r="AI144" s="393">
        <v>1204</v>
      </c>
      <c r="AJ144" s="379"/>
      <c r="AK144" s="388">
        <v>10260.30998</v>
      </c>
      <c r="AL144" s="388">
        <v>898.05130417544399</v>
      </c>
      <c r="AM144" s="397">
        <v>828</v>
      </c>
      <c r="AN144" s="401">
        <v>1.0846030243664799</v>
      </c>
      <c r="AO144" s="405">
        <v>-1091.65170496</v>
      </c>
      <c r="AP144" s="392">
        <v>4.0000000000000001E-3</v>
      </c>
      <c r="AQ144" s="392">
        <v>4.0000000000000001E-3</v>
      </c>
      <c r="AR144" s="393">
        <v>0</v>
      </c>
      <c r="AS144" s="393">
        <v>1092</v>
      </c>
      <c r="AT144" s="381"/>
      <c r="AU144" s="388">
        <v>7458.4729799999996</v>
      </c>
      <c r="AV144" s="378">
        <v>652.81569464301003</v>
      </c>
      <c r="AW144" s="399">
        <v>573</v>
      </c>
      <c r="AX144" s="401">
        <v>1.13929440600874</v>
      </c>
      <c r="AY144" s="405">
        <v>-397.41354835999903</v>
      </c>
      <c r="AZ144" s="380">
        <v>1.0500000000000001E-2</v>
      </c>
      <c r="BA144" s="380">
        <v>1.0500000000000001E-2</v>
      </c>
      <c r="BB144" s="393">
        <v>0</v>
      </c>
      <c r="BC144" s="393">
        <v>398</v>
      </c>
      <c r="BD144" s="379"/>
      <c r="BE144" s="388">
        <v>1144.7</v>
      </c>
      <c r="BF144" s="378">
        <v>100.191839222545</v>
      </c>
      <c r="BG144" s="400">
        <v>65</v>
      </c>
      <c r="BH144" s="390">
        <v>1.5414129111160799</v>
      </c>
      <c r="BI144" s="391">
        <v>30.754484416666902</v>
      </c>
      <c r="BJ144" s="380">
        <v>0.03</v>
      </c>
      <c r="BK144" s="380">
        <v>0.03</v>
      </c>
      <c r="BL144" s="393">
        <v>0</v>
      </c>
      <c r="BM144" s="393">
        <v>0</v>
      </c>
      <c r="BN144" s="379"/>
      <c r="BO144" s="387">
        <v>1198</v>
      </c>
      <c r="BP144" s="388">
        <v>104.857013530714</v>
      </c>
      <c r="BQ144" s="400">
        <v>78</v>
      </c>
      <c r="BR144" s="390">
        <v>1.34432068629121</v>
      </c>
      <c r="BS144" s="391">
        <v>128.61230504</v>
      </c>
      <c r="BT144" s="380">
        <v>7.4999999999999997E-3</v>
      </c>
      <c r="BU144" s="392">
        <v>7.4999999999999997E-3</v>
      </c>
      <c r="BV144" s="387">
        <v>0</v>
      </c>
      <c r="BW144" s="387">
        <v>0</v>
      </c>
      <c r="BX144" s="381"/>
      <c r="BY144" s="386">
        <v>0.99689034369885399</v>
      </c>
      <c r="BZ144" s="386">
        <v>1</v>
      </c>
      <c r="CA144" s="403">
        <v>0.99875613747954195</v>
      </c>
      <c r="CB144" s="385">
        <v>0.9</v>
      </c>
      <c r="CC144" s="392">
        <v>2.5000000000000001E-3</v>
      </c>
      <c r="CD144" s="199">
        <f t="shared" si="2"/>
        <v>9459.9680707999905</v>
      </c>
      <c r="CE144" s="113"/>
    </row>
    <row r="145" spans="1:83" s="85" customFormat="1" ht="21.4" customHeight="1" x14ac:dyDescent="0.2">
      <c r="A145" s="377" t="s">
        <v>385</v>
      </c>
      <c r="B145" s="377" t="s">
        <v>193</v>
      </c>
      <c r="C145" s="377" t="s">
        <v>206</v>
      </c>
      <c r="D145" s="378">
        <v>4.0800280235555597</v>
      </c>
      <c r="E145" s="379"/>
      <c r="F145" s="380">
        <v>2.0750000000000001E-2</v>
      </c>
      <c r="G145" s="380">
        <v>2.0750000000000001E-2</v>
      </c>
      <c r="H145" s="381"/>
      <c r="I145" s="382">
        <v>4</v>
      </c>
      <c r="J145" s="382">
        <v>4</v>
      </c>
      <c r="K145" s="379"/>
      <c r="L145" s="383">
        <v>0.26</v>
      </c>
      <c r="M145" s="384">
        <v>0.56499999999999995</v>
      </c>
      <c r="N145" s="385">
        <v>0.7</v>
      </c>
      <c r="O145" s="386"/>
      <c r="P145" s="379"/>
      <c r="Q145" s="387">
        <v>216</v>
      </c>
      <c r="R145" s="388">
        <v>52.940812845634802</v>
      </c>
      <c r="S145" s="389">
        <v>36</v>
      </c>
      <c r="T145" s="390">
        <v>1.4705781346009701</v>
      </c>
      <c r="U145" s="391">
        <v>39.742789382399799</v>
      </c>
      <c r="V145" s="392">
        <v>0.01</v>
      </c>
      <c r="W145" s="392">
        <v>0.01</v>
      </c>
      <c r="X145" s="393">
        <v>0</v>
      </c>
      <c r="Y145" s="393">
        <v>0</v>
      </c>
      <c r="Z145" s="379"/>
      <c r="AA145" s="394">
        <v>370</v>
      </c>
      <c r="AB145" s="378">
        <v>90.685651633726295</v>
      </c>
      <c r="AC145" s="389">
        <v>200</v>
      </c>
      <c r="AD145" s="384">
        <v>0.45342825816863203</v>
      </c>
      <c r="AE145" s="395">
        <v>-609.20672565333405</v>
      </c>
      <c r="AF145" s="380"/>
      <c r="AG145" s="380"/>
      <c r="AH145" s="396">
        <v>447</v>
      </c>
      <c r="AI145" s="393">
        <v>610</v>
      </c>
      <c r="AJ145" s="379"/>
      <c r="AK145" s="388">
        <v>1580.1648299999999</v>
      </c>
      <c r="AL145" s="388">
        <v>387.292641343909</v>
      </c>
      <c r="AM145" s="397">
        <v>733.3</v>
      </c>
      <c r="AN145" s="384">
        <v>0.52815033593878202</v>
      </c>
      <c r="AO145" s="406">
        <v>-2010.09662960795</v>
      </c>
      <c r="AP145" s="392"/>
      <c r="AQ145" s="392"/>
      <c r="AR145" s="393">
        <v>1412</v>
      </c>
      <c r="AS145" s="393">
        <v>2011</v>
      </c>
      <c r="AT145" s="381"/>
      <c r="AU145" s="388">
        <v>2352.9389700000002</v>
      </c>
      <c r="AV145" s="378">
        <v>576.69676688875302</v>
      </c>
      <c r="AW145" s="399">
        <v>573</v>
      </c>
      <c r="AX145" s="401">
        <v>1.00645160015489</v>
      </c>
      <c r="AY145" s="405">
        <v>-452.488298996803</v>
      </c>
      <c r="AZ145" s="380">
        <v>7.5000000000000002E-4</v>
      </c>
      <c r="BA145" s="380">
        <v>7.5000000000000002E-4</v>
      </c>
      <c r="BB145" s="393">
        <v>0</v>
      </c>
      <c r="BC145" s="393">
        <v>453</v>
      </c>
      <c r="BD145" s="379"/>
      <c r="BE145" s="388">
        <v>227.6</v>
      </c>
      <c r="BF145" s="378">
        <v>55.783930572529997</v>
      </c>
      <c r="BG145" s="400">
        <v>65</v>
      </c>
      <c r="BH145" s="386">
        <v>0.85821431650046198</v>
      </c>
      <c r="BI145" s="394">
        <v>-170.20273229666699</v>
      </c>
      <c r="BJ145" s="380"/>
      <c r="BK145" s="380"/>
      <c r="BL145" s="393">
        <v>12</v>
      </c>
      <c r="BM145" s="393">
        <v>171</v>
      </c>
      <c r="BN145" s="379"/>
      <c r="BO145" s="387">
        <v>398</v>
      </c>
      <c r="BP145" s="388">
        <v>97.548349595197493</v>
      </c>
      <c r="BQ145" s="400">
        <v>78</v>
      </c>
      <c r="BR145" s="390">
        <v>1.2506198666051001</v>
      </c>
      <c r="BS145" s="391">
        <v>16.1093769951996</v>
      </c>
      <c r="BT145" s="380">
        <v>7.4999999999999997E-3</v>
      </c>
      <c r="BU145" s="392">
        <v>7.4999999999999997E-3</v>
      </c>
      <c r="BV145" s="387">
        <v>0</v>
      </c>
      <c r="BW145" s="387">
        <v>0</v>
      </c>
      <c r="BX145" s="381"/>
      <c r="BY145" s="386">
        <v>0.99674342870434995</v>
      </c>
      <c r="BZ145" s="386">
        <v>1</v>
      </c>
      <c r="CA145" s="403">
        <v>0.99869737148173998</v>
      </c>
      <c r="CB145" s="385">
        <v>0.9</v>
      </c>
      <c r="CC145" s="392">
        <v>2.5000000000000001E-3</v>
      </c>
      <c r="CD145" s="199">
        <f t="shared" si="2"/>
        <v>2991.8845496732915</v>
      </c>
      <c r="CE145" s="113"/>
    </row>
    <row r="146" spans="1:83" s="85" customFormat="1" ht="21.4" customHeight="1" x14ac:dyDescent="0.2">
      <c r="A146" s="377" t="s">
        <v>385</v>
      </c>
      <c r="B146" s="377" t="s">
        <v>193</v>
      </c>
      <c r="C146" s="377" t="s">
        <v>207</v>
      </c>
      <c r="D146" s="378">
        <v>5.2236563733333297</v>
      </c>
      <c r="E146" s="379"/>
      <c r="F146" s="380">
        <v>1.15E-2</v>
      </c>
      <c r="G146" s="380">
        <v>1.15E-2</v>
      </c>
      <c r="H146" s="381"/>
      <c r="I146" s="382">
        <v>3</v>
      </c>
      <c r="J146" s="382">
        <v>3</v>
      </c>
      <c r="K146" s="379"/>
      <c r="L146" s="404">
        <v>0.834423320659062</v>
      </c>
      <c r="M146" s="386">
        <v>0.625</v>
      </c>
      <c r="N146" s="385">
        <v>0.7</v>
      </c>
      <c r="O146" s="386"/>
      <c r="P146" s="379"/>
      <c r="Q146" s="387">
        <v>166</v>
      </c>
      <c r="R146" s="388">
        <v>31.778506880243299</v>
      </c>
      <c r="S146" s="389">
        <v>36</v>
      </c>
      <c r="T146" s="386">
        <v>0.88273630222898003</v>
      </c>
      <c r="U146" s="394">
        <v>-59.661955327999799</v>
      </c>
      <c r="V146" s="392"/>
      <c r="W146" s="392"/>
      <c r="X146" s="393">
        <v>23</v>
      </c>
      <c r="Y146" s="393">
        <v>60</v>
      </c>
      <c r="Z146" s="379"/>
      <c r="AA146" s="394">
        <v>461</v>
      </c>
      <c r="AB146" s="378">
        <v>88.252359468627404</v>
      </c>
      <c r="AC146" s="389">
        <v>200</v>
      </c>
      <c r="AD146" s="384">
        <v>0.44126179734313697</v>
      </c>
      <c r="AE146" s="395">
        <v>-792.67752959999905</v>
      </c>
      <c r="AF146" s="380"/>
      <c r="AG146" s="380"/>
      <c r="AH146" s="396">
        <v>584</v>
      </c>
      <c r="AI146" s="393">
        <v>793</v>
      </c>
      <c r="AJ146" s="379"/>
      <c r="AK146" s="388">
        <v>4330.6419699999997</v>
      </c>
      <c r="AL146" s="388">
        <v>829.04419059948998</v>
      </c>
      <c r="AM146" s="397">
        <v>808.7</v>
      </c>
      <c r="AN146" s="401">
        <v>1.0251566595764701</v>
      </c>
      <c r="AO146" s="405">
        <v>-738.60312093759705</v>
      </c>
      <c r="AP146" s="392">
        <v>1.5E-3</v>
      </c>
      <c r="AQ146" s="392">
        <v>1.5E-3</v>
      </c>
      <c r="AR146" s="393">
        <v>0</v>
      </c>
      <c r="AS146" s="393">
        <v>739</v>
      </c>
      <c r="AT146" s="381"/>
      <c r="AU146" s="388">
        <v>2156.6333800000002</v>
      </c>
      <c r="AV146" s="378">
        <v>412.85896809935099</v>
      </c>
      <c r="AW146" s="399">
        <v>573</v>
      </c>
      <c r="AX146" s="384">
        <v>0.72052175933569196</v>
      </c>
      <c r="AY146" s="406">
        <v>-1435.152742304</v>
      </c>
      <c r="AZ146" s="380"/>
      <c r="BA146" s="380"/>
      <c r="BB146" s="393">
        <v>837</v>
      </c>
      <c r="BC146" s="393">
        <v>1436</v>
      </c>
      <c r="BD146" s="379"/>
      <c r="BE146" s="388">
        <v>299.60000000000002</v>
      </c>
      <c r="BF146" s="378">
        <v>57.354461815186099</v>
      </c>
      <c r="BG146" s="400">
        <v>65</v>
      </c>
      <c r="BH146" s="386">
        <v>0.88237633561824702</v>
      </c>
      <c r="BI146" s="394">
        <v>-209.70649639999999</v>
      </c>
      <c r="BJ146" s="380"/>
      <c r="BK146" s="380"/>
      <c r="BL146" s="393">
        <v>6</v>
      </c>
      <c r="BM146" s="393">
        <v>210</v>
      </c>
      <c r="BN146" s="379"/>
      <c r="BO146" s="387">
        <v>532</v>
      </c>
      <c r="BP146" s="388">
        <v>101.844371447527</v>
      </c>
      <c r="BQ146" s="400">
        <v>78</v>
      </c>
      <c r="BR146" s="390">
        <v>1.30569706984009</v>
      </c>
      <c r="BS146" s="391">
        <v>43.065763456000397</v>
      </c>
      <c r="BT146" s="380">
        <v>7.4999999999999997E-3</v>
      </c>
      <c r="BU146" s="392">
        <v>7.4999999999999997E-3</v>
      </c>
      <c r="BV146" s="387">
        <v>0</v>
      </c>
      <c r="BW146" s="387">
        <v>0</v>
      </c>
      <c r="BX146" s="381"/>
      <c r="BY146" s="386">
        <v>0.99594277172752499</v>
      </c>
      <c r="BZ146" s="386">
        <v>1</v>
      </c>
      <c r="CA146" s="403">
        <v>0.99837710869101004</v>
      </c>
      <c r="CB146" s="385">
        <v>0.9</v>
      </c>
      <c r="CC146" s="392">
        <v>2.5000000000000001E-3</v>
      </c>
      <c r="CD146" s="199">
        <f t="shared" si="2"/>
        <v>4224.3709091146638</v>
      </c>
      <c r="CE146" s="113"/>
    </row>
    <row r="147" spans="1:83" s="85" customFormat="1" ht="21.4" customHeight="1" x14ac:dyDescent="0.2">
      <c r="A147" s="377" t="s">
        <v>385</v>
      </c>
      <c r="B147" s="377" t="s">
        <v>193</v>
      </c>
      <c r="C147" s="377" t="s">
        <v>208</v>
      </c>
      <c r="D147" s="378">
        <v>3.9957692869999999</v>
      </c>
      <c r="E147" s="379"/>
      <c r="F147" s="380">
        <v>5.4629999999999998E-2</v>
      </c>
      <c r="G147" s="380">
        <v>5.4629999999999998E-2</v>
      </c>
      <c r="H147" s="381"/>
      <c r="I147" s="382">
        <v>8</v>
      </c>
      <c r="J147" s="382">
        <v>8</v>
      </c>
      <c r="K147" s="379"/>
      <c r="L147" s="404">
        <v>0.78</v>
      </c>
      <c r="M147" s="401">
        <v>0.70599999999999996</v>
      </c>
      <c r="N147" s="385">
        <v>0.7</v>
      </c>
      <c r="O147" s="386">
        <v>1E-3</v>
      </c>
      <c r="P147" s="379"/>
      <c r="Q147" s="387">
        <v>162</v>
      </c>
      <c r="R147" s="388">
        <v>40.542881323768498</v>
      </c>
      <c r="S147" s="389">
        <v>36</v>
      </c>
      <c r="T147" s="401">
        <v>1.12619114788246</v>
      </c>
      <c r="U147" s="402">
        <v>-10.617233198399999</v>
      </c>
      <c r="V147" s="392">
        <v>6.4999999999999997E-3</v>
      </c>
      <c r="W147" s="392">
        <v>6.4999999999999997E-3</v>
      </c>
      <c r="X147" s="393">
        <v>0</v>
      </c>
      <c r="Y147" s="393">
        <v>11</v>
      </c>
      <c r="Z147" s="379"/>
      <c r="AA147" s="394">
        <v>805</v>
      </c>
      <c r="AB147" s="378">
        <v>201.46308312119501</v>
      </c>
      <c r="AC147" s="389">
        <v>200</v>
      </c>
      <c r="AD147" s="401">
        <v>1.00731541560598</v>
      </c>
      <c r="AE147" s="402">
        <v>-153.98462888</v>
      </c>
      <c r="AF147" s="380">
        <v>5.0000000000000001E-4</v>
      </c>
      <c r="AG147" s="380">
        <v>5.0000000000000001E-4</v>
      </c>
      <c r="AH147" s="396">
        <v>0</v>
      </c>
      <c r="AI147" s="393">
        <v>154</v>
      </c>
      <c r="AJ147" s="379"/>
      <c r="AK147" s="388">
        <v>4097.7672000000002</v>
      </c>
      <c r="AL147" s="388">
        <v>1025.5264770495701</v>
      </c>
      <c r="AM147" s="397">
        <v>771.1</v>
      </c>
      <c r="AN147" s="390">
        <v>1.32995263526076</v>
      </c>
      <c r="AO147" s="398">
        <v>400.40196335316</v>
      </c>
      <c r="AP147" s="392">
        <v>0.01</v>
      </c>
      <c r="AQ147" s="392">
        <v>0.01</v>
      </c>
      <c r="AR147" s="393">
        <v>0</v>
      </c>
      <c r="AS147" s="393">
        <v>0</v>
      </c>
      <c r="AT147" s="381"/>
      <c r="AU147" s="388">
        <v>2437.5696200000002</v>
      </c>
      <c r="AV147" s="378">
        <v>610.03762853137903</v>
      </c>
      <c r="AW147" s="399">
        <v>573</v>
      </c>
      <c r="AX147" s="401">
        <v>1.0646380951682</v>
      </c>
      <c r="AY147" s="405">
        <v>-309.92134174120002</v>
      </c>
      <c r="AZ147" s="380">
        <v>4.4999999999999997E-3</v>
      </c>
      <c r="BA147" s="380">
        <v>4.4999999999999997E-3</v>
      </c>
      <c r="BB147" s="393">
        <v>0</v>
      </c>
      <c r="BC147" s="393">
        <v>310</v>
      </c>
      <c r="BD147" s="379"/>
      <c r="BE147" s="388">
        <v>335</v>
      </c>
      <c r="BF147" s="378">
        <v>83.838674342360704</v>
      </c>
      <c r="BG147" s="400">
        <v>65</v>
      </c>
      <c r="BH147" s="401">
        <v>1.28982575911324</v>
      </c>
      <c r="BI147" s="402">
        <v>-54.587505482499999</v>
      </c>
      <c r="BJ147" s="380">
        <v>2.213E-2</v>
      </c>
      <c r="BK147" s="380">
        <v>2.213E-2</v>
      </c>
      <c r="BL147" s="393">
        <v>0</v>
      </c>
      <c r="BM147" s="393">
        <v>55</v>
      </c>
      <c r="BN147" s="379"/>
      <c r="BO147" s="387">
        <v>496</v>
      </c>
      <c r="BP147" s="388">
        <v>124.13129096660001</v>
      </c>
      <c r="BQ147" s="400">
        <v>78</v>
      </c>
      <c r="BR147" s="390">
        <v>1.5914268072641</v>
      </c>
      <c r="BS147" s="391">
        <v>121.9959947368</v>
      </c>
      <c r="BT147" s="380">
        <v>7.4999999999999997E-3</v>
      </c>
      <c r="BU147" s="392">
        <v>7.4999999999999997E-3</v>
      </c>
      <c r="BV147" s="387">
        <v>0</v>
      </c>
      <c r="BW147" s="387">
        <v>0</v>
      </c>
      <c r="BX147" s="381"/>
      <c r="BY147" s="386">
        <v>0.99900645802285104</v>
      </c>
      <c r="BZ147" s="386">
        <v>1</v>
      </c>
      <c r="CA147" s="403">
        <v>0.99960258320914097</v>
      </c>
      <c r="CB147" s="385">
        <v>0.9</v>
      </c>
      <c r="CC147" s="392">
        <v>2.5000000000000001E-3</v>
      </c>
      <c r="CD147" s="199">
        <f t="shared" si="2"/>
        <v>3081.1376972057001</v>
      </c>
      <c r="CE147" s="113"/>
    </row>
    <row r="148" spans="1:83" s="85" customFormat="1" ht="21.4" customHeight="1" x14ac:dyDescent="0.2">
      <c r="A148" s="377" t="s">
        <v>385</v>
      </c>
      <c r="B148" s="377" t="s">
        <v>193</v>
      </c>
      <c r="C148" s="377" t="s">
        <v>209</v>
      </c>
      <c r="D148" s="378">
        <v>2.8863636363333298</v>
      </c>
      <c r="E148" s="379"/>
      <c r="F148" s="380">
        <v>1.7375000000000002E-2</v>
      </c>
      <c r="G148" s="380">
        <v>1.7375000000000002E-2</v>
      </c>
      <c r="H148" s="381"/>
      <c r="I148" s="382">
        <v>3</v>
      </c>
      <c r="J148" s="382">
        <v>3</v>
      </c>
      <c r="K148" s="379"/>
      <c r="L148" s="383">
        <v>0.63</v>
      </c>
      <c r="M148" s="384">
        <v>0.53700000000000003</v>
      </c>
      <c r="N148" s="385">
        <v>0.7</v>
      </c>
      <c r="O148" s="386"/>
      <c r="P148" s="379"/>
      <c r="Q148" s="387">
        <v>129</v>
      </c>
      <c r="R148" s="388">
        <v>44.692913386295999</v>
      </c>
      <c r="S148" s="389">
        <v>36</v>
      </c>
      <c r="T148" s="390">
        <v>1.2414698162860001</v>
      </c>
      <c r="U148" s="391">
        <v>4.30909091040016</v>
      </c>
      <c r="V148" s="392">
        <v>0.01</v>
      </c>
      <c r="W148" s="392">
        <v>0.01</v>
      </c>
      <c r="X148" s="393">
        <v>0</v>
      </c>
      <c r="Y148" s="393">
        <v>0</v>
      </c>
      <c r="Z148" s="379"/>
      <c r="AA148" s="394">
        <v>258</v>
      </c>
      <c r="AB148" s="378">
        <v>89.385826772591997</v>
      </c>
      <c r="AC148" s="389">
        <v>200</v>
      </c>
      <c r="AD148" s="384">
        <v>0.44692913386296002</v>
      </c>
      <c r="AE148" s="395">
        <v>-434.72727271999901</v>
      </c>
      <c r="AF148" s="380"/>
      <c r="AG148" s="380"/>
      <c r="AH148" s="396">
        <v>320</v>
      </c>
      <c r="AI148" s="393">
        <v>435</v>
      </c>
      <c r="AJ148" s="379"/>
      <c r="AK148" s="388">
        <v>1322.7376400000001</v>
      </c>
      <c r="AL148" s="388">
        <v>458.27130835126798</v>
      </c>
      <c r="AM148" s="397">
        <v>713.4</v>
      </c>
      <c r="AN148" s="384">
        <v>0.64237637840099204</v>
      </c>
      <c r="AO148" s="406">
        <v>-1148.2205417922401</v>
      </c>
      <c r="AP148" s="392"/>
      <c r="AQ148" s="392"/>
      <c r="AR148" s="393">
        <v>737</v>
      </c>
      <c r="AS148" s="393">
        <v>1149</v>
      </c>
      <c r="AT148" s="381"/>
      <c r="AU148" s="388">
        <v>1366.1164900000001</v>
      </c>
      <c r="AV148" s="378">
        <v>473.30020126481099</v>
      </c>
      <c r="AW148" s="399">
        <v>573</v>
      </c>
      <c r="AX148" s="386">
        <v>0.82600384164888596</v>
      </c>
      <c r="AY148" s="388">
        <v>-618.54714634279799</v>
      </c>
      <c r="AZ148" s="380"/>
      <c r="BA148" s="380"/>
      <c r="BB148" s="393">
        <v>288</v>
      </c>
      <c r="BC148" s="393">
        <v>619</v>
      </c>
      <c r="BD148" s="379"/>
      <c r="BE148" s="388">
        <v>125.4</v>
      </c>
      <c r="BF148" s="378">
        <v>43.445669291794701</v>
      </c>
      <c r="BG148" s="400">
        <v>65</v>
      </c>
      <c r="BH148" s="384">
        <v>0.66839491218145697</v>
      </c>
      <c r="BI148" s="395">
        <v>-156.0204545425</v>
      </c>
      <c r="BJ148" s="380"/>
      <c r="BK148" s="380"/>
      <c r="BL148" s="393">
        <v>44</v>
      </c>
      <c r="BM148" s="393">
        <v>157</v>
      </c>
      <c r="BN148" s="379"/>
      <c r="BO148" s="387">
        <v>254</v>
      </c>
      <c r="BP148" s="388">
        <v>88.000000000923905</v>
      </c>
      <c r="BQ148" s="400">
        <v>78</v>
      </c>
      <c r="BR148" s="401">
        <v>1.1282051282169701</v>
      </c>
      <c r="BS148" s="402">
        <v>-16.1636363607997</v>
      </c>
      <c r="BT148" s="380">
        <v>4.875E-3</v>
      </c>
      <c r="BU148" s="392">
        <v>4.875E-3</v>
      </c>
      <c r="BV148" s="387">
        <v>0</v>
      </c>
      <c r="BW148" s="387">
        <v>17</v>
      </c>
      <c r="BX148" s="381"/>
      <c r="BY148" s="386">
        <v>1</v>
      </c>
      <c r="BZ148" s="386">
        <v>1</v>
      </c>
      <c r="CA148" s="403">
        <v>1</v>
      </c>
      <c r="CB148" s="385">
        <v>0.9</v>
      </c>
      <c r="CC148" s="392">
        <v>2.5000000000000001E-3</v>
      </c>
      <c r="CD148" s="199">
        <f t="shared" si="2"/>
        <v>2059.1318181601973</v>
      </c>
      <c r="CE148" s="113"/>
    </row>
    <row r="149" spans="1:83" s="85" customFormat="1" ht="21.4" customHeight="1" x14ac:dyDescent="0.2">
      <c r="A149" s="377" t="s">
        <v>385</v>
      </c>
      <c r="B149" s="377" t="s">
        <v>193</v>
      </c>
      <c r="C149" s="377" t="s">
        <v>210</v>
      </c>
      <c r="D149" s="378">
        <v>2.6953904121111099</v>
      </c>
      <c r="E149" s="379"/>
      <c r="F149" s="380">
        <v>5.2999999999999999E-2</v>
      </c>
      <c r="G149" s="380">
        <v>5.2999999999999999E-2</v>
      </c>
      <c r="H149" s="381"/>
      <c r="I149" s="382">
        <v>6</v>
      </c>
      <c r="J149" s="382">
        <v>6</v>
      </c>
      <c r="K149" s="379"/>
      <c r="L149" s="383">
        <v>0.5</v>
      </c>
      <c r="M149" s="401">
        <v>0.78400000000000003</v>
      </c>
      <c r="N149" s="385">
        <v>0.7</v>
      </c>
      <c r="O149" s="386">
        <v>1.2E-2</v>
      </c>
      <c r="P149" s="379"/>
      <c r="Q149" s="387">
        <v>116</v>
      </c>
      <c r="R149" s="388">
        <v>43.0364371256872</v>
      </c>
      <c r="S149" s="389">
        <v>36</v>
      </c>
      <c r="T149" s="390">
        <v>1.1954565868246401</v>
      </c>
      <c r="U149" s="391">
        <v>-0.44086580319994101</v>
      </c>
      <c r="V149" s="392">
        <v>0.01</v>
      </c>
      <c r="W149" s="392">
        <v>0.01</v>
      </c>
      <c r="X149" s="393">
        <v>0</v>
      </c>
      <c r="Y149" s="393">
        <v>1</v>
      </c>
      <c r="Z149" s="379"/>
      <c r="AA149" s="394">
        <v>392</v>
      </c>
      <c r="AB149" s="378">
        <v>145.43347718335701</v>
      </c>
      <c r="AC149" s="389">
        <v>200</v>
      </c>
      <c r="AD149" s="384">
        <v>0.72716738591678498</v>
      </c>
      <c r="AE149" s="395">
        <v>-254.893698906666</v>
      </c>
      <c r="AF149" s="380"/>
      <c r="AG149" s="380"/>
      <c r="AH149" s="396">
        <v>148</v>
      </c>
      <c r="AI149" s="393">
        <v>255</v>
      </c>
      <c r="AJ149" s="379"/>
      <c r="AK149" s="388">
        <v>1839.69739</v>
      </c>
      <c r="AL149" s="388">
        <v>682.534664267464</v>
      </c>
      <c r="AM149" s="397">
        <v>690.5</v>
      </c>
      <c r="AN149" s="386">
        <v>0.98846439430480004</v>
      </c>
      <c r="AO149" s="388">
        <v>-393.703105475266</v>
      </c>
      <c r="AP149" s="392"/>
      <c r="AQ149" s="392"/>
      <c r="AR149" s="393">
        <v>22</v>
      </c>
      <c r="AS149" s="393">
        <v>394</v>
      </c>
      <c r="AT149" s="381"/>
      <c r="AU149" s="388">
        <v>1597.8313599999999</v>
      </c>
      <c r="AV149" s="378">
        <v>592.801455707684</v>
      </c>
      <c r="AW149" s="399">
        <v>573</v>
      </c>
      <c r="AX149" s="401">
        <v>1.03455751432406</v>
      </c>
      <c r="AY149" s="405">
        <v>-255.51908736759901</v>
      </c>
      <c r="AZ149" s="380">
        <v>2.2499999999999998E-3</v>
      </c>
      <c r="BA149" s="380">
        <v>2.2499999999999998E-3</v>
      </c>
      <c r="BB149" s="393">
        <v>0</v>
      </c>
      <c r="BC149" s="393">
        <v>256</v>
      </c>
      <c r="BD149" s="379"/>
      <c r="BE149" s="388">
        <v>209.4</v>
      </c>
      <c r="BF149" s="378">
        <v>77.688189087231905</v>
      </c>
      <c r="BG149" s="400">
        <v>65</v>
      </c>
      <c r="BH149" s="401">
        <v>1.1952029090343399</v>
      </c>
      <c r="BI149" s="402">
        <v>-53.400565180833198</v>
      </c>
      <c r="BJ149" s="380">
        <v>1.8749999999999999E-2</v>
      </c>
      <c r="BK149" s="380">
        <v>1.8749999999999999E-2</v>
      </c>
      <c r="BL149" s="393">
        <v>0</v>
      </c>
      <c r="BM149" s="393">
        <v>54</v>
      </c>
      <c r="BN149" s="379"/>
      <c r="BO149" s="387">
        <v>304</v>
      </c>
      <c r="BP149" s="388">
        <v>112.785145570767</v>
      </c>
      <c r="BQ149" s="400">
        <v>78</v>
      </c>
      <c r="BR149" s="390">
        <v>1.44596340475342</v>
      </c>
      <c r="BS149" s="391">
        <v>51.711457426400102</v>
      </c>
      <c r="BT149" s="380">
        <v>7.4999999999999997E-3</v>
      </c>
      <c r="BU149" s="392">
        <v>7.4999999999999997E-3</v>
      </c>
      <c r="BV149" s="387">
        <v>0</v>
      </c>
      <c r="BW149" s="387">
        <v>0</v>
      </c>
      <c r="BX149" s="381"/>
      <c r="BY149" s="386">
        <v>0.99733422192602506</v>
      </c>
      <c r="BZ149" s="386">
        <v>1</v>
      </c>
      <c r="CA149" s="403">
        <v>0.99893368877041</v>
      </c>
      <c r="CB149" s="385">
        <v>0.9</v>
      </c>
      <c r="CC149" s="392">
        <v>2.5000000000000001E-3</v>
      </c>
      <c r="CD149" s="199">
        <f t="shared" si="2"/>
        <v>1861.1670795627213</v>
      </c>
      <c r="CE149" s="113"/>
    </row>
    <row r="150" spans="1:83" s="85" customFormat="1" ht="21.4" customHeight="1" x14ac:dyDescent="0.2">
      <c r="A150" s="377" t="s">
        <v>385</v>
      </c>
      <c r="B150" s="377" t="s">
        <v>193</v>
      </c>
      <c r="C150" s="377" t="s">
        <v>211</v>
      </c>
      <c r="D150" s="378">
        <v>4.3847949821111101</v>
      </c>
      <c r="E150" s="379"/>
      <c r="F150" s="380">
        <v>2.3E-2</v>
      </c>
      <c r="G150" s="380">
        <v>2.3E-2</v>
      </c>
      <c r="H150" s="381"/>
      <c r="I150" s="382">
        <v>4</v>
      </c>
      <c r="J150" s="382">
        <v>4</v>
      </c>
      <c r="K150" s="379"/>
      <c r="L150" s="383">
        <v>0</v>
      </c>
      <c r="M150" s="384">
        <v>0.44800000000000001</v>
      </c>
      <c r="N150" s="385">
        <v>0.7</v>
      </c>
      <c r="O150" s="386"/>
      <c r="P150" s="379"/>
      <c r="Q150" s="387">
        <v>242</v>
      </c>
      <c r="R150" s="388">
        <v>55.190721798237</v>
      </c>
      <c r="S150" s="389">
        <v>36</v>
      </c>
      <c r="T150" s="390">
        <v>1.53307560550658</v>
      </c>
      <c r="U150" s="391">
        <v>52.576856772800099</v>
      </c>
      <c r="V150" s="392">
        <v>0.01</v>
      </c>
      <c r="W150" s="392">
        <v>0.01</v>
      </c>
      <c r="X150" s="393">
        <v>0</v>
      </c>
      <c r="Y150" s="393">
        <v>0</v>
      </c>
      <c r="Z150" s="379"/>
      <c r="AA150" s="394">
        <v>364</v>
      </c>
      <c r="AB150" s="378">
        <v>83.014143531232506</v>
      </c>
      <c r="AC150" s="389">
        <v>200</v>
      </c>
      <c r="AD150" s="384">
        <v>0.41507071765616299</v>
      </c>
      <c r="AE150" s="395">
        <v>-688.35079570666596</v>
      </c>
      <c r="AF150" s="380"/>
      <c r="AG150" s="380"/>
      <c r="AH150" s="396">
        <v>513</v>
      </c>
      <c r="AI150" s="393">
        <v>689</v>
      </c>
      <c r="AJ150" s="379"/>
      <c r="AK150" s="388">
        <v>3486.61834</v>
      </c>
      <c r="AL150" s="388">
        <v>795.16108603128498</v>
      </c>
      <c r="AM150" s="397">
        <v>753.1</v>
      </c>
      <c r="AN150" s="401">
        <v>1.0558505988996001</v>
      </c>
      <c r="AO150" s="405">
        <v>-476.00858123345199</v>
      </c>
      <c r="AP150" s="392">
        <v>3.0000000000000001E-3</v>
      </c>
      <c r="AQ150" s="392">
        <v>3.0000000000000001E-3</v>
      </c>
      <c r="AR150" s="393">
        <v>0</v>
      </c>
      <c r="AS150" s="393">
        <v>477</v>
      </c>
      <c r="AT150" s="381"/>
      <c r="AU150" s="388">
        <v>2262.5487699999999</v>
      </c>
      <c r="AV150" s="378">
        <v>515.99875917360896</v>
      </c>
      <c r="AW150" s="399">
        <v>573</v>
      </c>
      <c r="AX150" s="386">
        <v>0.90052139471834003</v>
      </c>
      <c r="AY150" s="388">
        <v>-752.43625969959896</v>
      </c>
      <c r="AZ150" s="380"/>
      <c r="BA150" s="380"/>
      <c r="BB150" s="393">
        <v>250</v>
      </c>
      <c r="BC150" s="393">
        <v>753</v>
      </c>
      <c r="BD150" s="379"/>
      <c r="BE150" s="388">
        <v>223.9</v>
      </c>
      <c r="BF150" s="378">
        <v>51.062820705063103</v>
      </c>
      <c r="BG150" s="400">
        <v>65</v>
      </c>
      <c r="BH150" s="384">
        <v>0.78558185700097005</v>
      </c>
      <c r="BI150" s="395">
        <v>-203.617510755833</v>
      </c>
      <c r="BJ150" s="380"/>
      <c r="BK150" s="380"/>
      <c r="BL150" s="393">
        <v>33</v>
      </c>
      <c r="BM150" s="393">
        <v>204</v>
      </c>
      <c r="BN150" s="379"/>
      <c r="BO150" s="387">
        <v>480</v>
      </c>
      <c r="BP150" s="388">
        <v>109.46920026096601</v>
      </c>
      <c r="BQ150" s="400">
        <v>78</v>
      </c>
      <c r="BR150" s="390">
        <v>1.403451285397</v>
      </c>
      <c r="BS150" s="391">
        <v>69.583189674400202</v>
      </c>
      <c r="BT150" s="380">
        <v>7.4999999999999997E-3</v>
      </c>
      <c r="BU150" s="392">
        <v>7.4999999999999997E-3</v>
      </c>
      <c r="BV150" s="387">
        <v>0</v>
      </c>
      <c r="BW150" s="387">
        <v>0</v>
      </c>
      <c r="BX150" s="381"/>
      <c r="BY150" s="386">
        <v>0.997414164631518</v>
      </c>
      <c r="BZ150" s="386">
        <v>1</v>
      </c>
      <c r="CA150" s="403">
        <v>0.99896566585260704</v>
      </c>
      <c r="CB150" s="385">
        <v>0.9</v>
      </c>
      <c r="CC150" s="392">
        <v>2.5000000000000001E-3</v>
      </c>
      <c r="CD150" s="199">
        <f t="shared" si="2"/>
        <v>3302.1891010278773</v>
      </c>
      <c r="CE150" s="113"/>
    </row>
    <row r="151" spans="1:83" s="85" customFormat="1" ht="21.4" customHeight="1" x14ac:dyDescent="0.2">
      <c r="A151" s="377" t="s">
        <v>385</v>
      </c>
      <c r="B151" s="377" t="s">
        <v>386</v>
      </c>
      <c r="C151" s="377" t="s">
        <v>212</v>
      </c>
      <c r="D151" s="378">
        <v>4.6634968929999996</v>
      </c>
      <c r="E151" s="379"/>
      <c r="F151" s="380">
        <v>3.2000000000000001E-2</v>
      </c>
      <c r="G151" s="380">
        <v>3.2000000000000001E-2</v>
      </c>
      <c r="H151" s="381"/>
      <c r="I151" s="382">
        <v>4</v>
      </c>
      <c r="J151" s="382">
        <v>4</v>
      </c>
      <c r="K151" s="379"/>
      <c r="L151" s="404">
        <v>0.71845204711161004</v>
      </c>
      <c r="M151" s="386">
        <v>0.63200000000000001</v>
      </c>
      <c r="N151" s="385">
        <v>0.7</v>
      </c>
      <c r="O151" s="386"/>
      <c r="P151" s="379"/>
      <c r="Q151" s="387">
        <v>158</v>
      </c>
      <c r="R151" s="388">
        <v>33.880155519597601</v>
      </c>
      <c r="S151" s="389">
        <v>36</v>
      </c>
      <c r="T151" s="386">
        <v>0.94111543109993201</v>
      </c>
      <c r="U151" s="394">
        <v>-43.463065777600001</v>
      </c>
      <c r="V151" s="392"/>
      <c r="W151" s="392"/>
      <c r="X151" s="393">
        <v>10</v>
      </c>
      <c r="Y151" s="393">
        <v>44</v>
      </c>
      <c r="Z151" s="379"/>
      <c r="AA151" s="394">
        <v>480</v>
      </c>
      <c r="AB151" s="378">
        <v>102.927054743081</v>
      </c>
      <c r="AC151" s="389">
        <v>200</v>
      </c>
      <c r="AD151" s="384">
        <v>0.51463527371540496</v>
      </c>
      <c r="AE151" s="395">
        <v>-639.23925431999999</v>
      </c>
      <c r="AF151" s="380"/>
      <c r="AG151" s="380"/>
      <c r="AH151" s="396">
        <v>453</v>
      </c>
      <c r="AI151" s="393">
        <v>640</v>
      </c>
      <c r="AJ151" s="379"/>
      <c r="AK151" s="388">
        <v>4675.3247499999998</v>
      </c>
      <c r="AL151" s="388">
        <v>1002.53626351028</v>
      </c>
      <c r="AM151" s="397">
        <v>660.5</v>
      </c>
      <c r="AN151" s="390">
        <v>1.5178444564879301</v>
      </c>
      <c r="AO151" s="398">
        <v>979.03711260819898</v>
      </c>
      <c r="AP151" s="392">
        <v>0.01</v>
      </c>
      <c r="AQ151" s="392">
        <v>0.01</v>
      </c>
      <c r="AR151" s="393">
        <v>0</v>
      </c>
      <c r="AS151" s="393">
        <v>0</v>
      </c>
      <c r="AT151" s="381"/>
      <c r="AU151" s="388">
        <v>3110.6935899999999</v>
      </c>
      <c r="AV151" s="378">
        <v>667.03026963933701</v>
      </c>
      <c r="AW151" s="399">
        <v>573</v>
      </c>
      <c r="AX151" s="401">
        <v>1.1641016922152501</v>
      </c>
      <c r="AY151" s="405">
        <v>-95.926873626800401</v>
      </c>
      <c r="AZ151" s="380">
        <v>1.2E-2</v>
      </c>
      <c r="BA151" s="380">
        <v>1.2E-2</v>
      </c>
      <c r="BB151" s="393">
        <v>0</v>
      </c>
      <c r="BC151" s="393">
        <v>96</v>
      </c>
      <c r="BD151" s="379"/>
      <c r="BE151" s="388">
        <v>256.3</v>
      </c>
      <c r="BF151" s="378">
        <v>54.958758605524402</v>
      </c>
      <c r="BG151" s="400">
        <v>65</v>
      </c>
      <c r="BH151" s="386">
        <v>0.84551936316191301</v>
      </c>
      <c r="BI151" s="394">
        <v>-198.39094706750001</v>
      </c>
      <c r="BJ151" s="380"/>
      <c r="BK151" s="380"/>
      <c r="BL151" s="393">
        <v>17</v>
      </c>
      <c r="BM151" s="393">
        <v>199</v>
      </c>
      <c r="BN151" s="379"/>
      <c r="BO151" s="387">
        <v>734</v>
      </c>
      <c r="BP151" s="388">
        <v>157.39262121129499</v>
      </c>
      <c r="BQ151" s="400">
        <v>78</v>
      </c>
      <c r="BR151" s="390">
        <v>2.0178541180935299</v>
      </c>
      <c r="BS151" s="391">
        <v>297.4966908152</v>
      </c>
      <c r="BT151" s="380">
        <v>7.4999999999999997E-3</v>
      </c>
      <c r="BU151" s="392">
        <v>7.4999999999999997E-3</v>
      </c>
      <c r="BV151" s="387">
        <v>0</v>
      </c>
      <c r="BW151" s="387">
        <v>0</v>
      </c>
      <c r="BX151" s="381"/>
      <c r="BY151" s="386">
        <v>0.99243526331102705</v>
      </c>
      <c r="BZ151" s="386">
        <v>1</v>
      </c>
      <c r="CA151" s="403">
        <v>0.996974105324411</v>
      </c>
      <c r="CB151" s="385">
        <v>0.9</v>
      </c>
      <c r="CC151" s="392">
        <v>2.5000000000000001E-3</v>
      </c>
      <c r="CD151" s="199">
        <f t="shared" si="2"/>
        <v>3080.2396978264997</v>
      </c>
      <c r="CE151" s="113"/>
    </row>
    <row r="152" spans="1:83" s="85" customFormat="1" ht="21.4" customHeight="1" x14ac:dyDescent="0.2">
      <c r="A152" s="377" t="s">
        <v>385</v>
      </c>
      <c r="B152" s="377" t="s">
        <v>386</v>
      </c>
      <c r="C152" s="377" t="s">
        <v>213</v>
      </c>
      <c r="D152" s="378">
        <v>3.7516059208888901</v>
      </c>
      <c r="E152" s="379"/>
      <c r="F152" s="380">
        <v>4.4749999999999998E-2</v>
      </c>
      <c r="G152" s="380">
        <v>4.4749999999999998E-2</v>
      </c>
      <c r="H152" s="381"/>
      <c r="I152" s="382">
        <v>6</v>
      </c>
      <c r="J152" s="382">
        <v>6</v>
      </c>
      <c r="K152" s="379"/>
      <c r="L152" s="383">
        <v>0.61</v>
      </c>
      <c r="M152" s="384">
        <v>0.39400000000000002</v>
      </c>
      <c r="N152" s="385">
        <v>0.7</v>
      </c>
      <c r="O152" s="386"/>
      <c r="P152" s="379"/>
      <c r="Q152" s="387">
        <v>245</v>
      </c>
      <c r="R152" s="388">
        <v>65.305366599365698</v>
      </c>
      <c r="S152" s="389">
        <v>36</v>
      </c>
      <c r="T152" s="390">
        <v>1.81403796109349</v>
      </c>
      <c r="U152" s="391">
        <v>82.930624217599998</v>
      </c>
      <c r="V152" s="392">
        <v>0.01</v>
      </c>
      <c r="W152" s="392">
        <v>0.01</v>
      </c>
      <c r="X152" s="393">
        <v>0</v>
      </c>
      <c r="Y152" s="393">
        <v>0</v>
      </c>
      <c r="Z152" s="379"/>
      <c r="AA152" s="394">
        <v>387</v>
      </c>
      <c r="AB152" s="378">
        <v>103.15582397532501</v>
      </c>
      <c r="AC152" s="389">
        <v>200</v>
      </c>
      <c r="AD152" s="384">
        <v>0.51577911987662495</v>
      </c>
      <c r="AE152" s="395">
        <v>-513.38542101333303</v>
      </c>
      <c r="AF152" s="380"/>
      <c r="AG152" s="380"/>
      <c r="AH152" s="396">
        <v>364</v>
      </c>
      <c r="AI152" s="393">
        <v>514</v>
      </c>
      <c r="AJ152" s="379"/>
      <c r="AK152" s="388">
        <v>2931.9651199999998</v>
      </c>
      <c r="AL152" s="388">
        <v>781.52268170674802</v>
      </c>
      <c r="AM152" s="397">
        <v>714.6</v>
      </c>
      <c r="AN152" s="401">
        <v>1.0936505481482599</v>
      </c>
      <c r="AO152" s="405">
        <v>-285.11198928064101</v>
      </c>
      <c r="AP152" s="392">
        <v>4.4999999999999997E-3</v>
      </c>
      <c r="AQ152" s="392">
        <v>4.4999999999999997E-3</v>
      </c>
      <c r="AR152" s="393">
        <v>0</v>
      </c>
      <c r="AS152" s="393">
        <v>286</v>
      </c>
      <c r="AT152" s="381"/>
      <c r="AU152" s="388">
        <v>2234.1567799999998</v>
      </c>
      <c r="AV152" s="378">
        <v>595.520112483096</v>
      </c>
      <c r="AW152" s="399">
        <v>573</v>
      </c>
      <c r="AX152" s="401">
        <v>1.03930211602635</v>
      </c>
      <c r="AY152" s="405">
        <v>-345.44745120320101</v>
      </c>
      <c r="AZ152" s="380">
        <v>3.0000000000000001E-3</v>
      </c>
      <c r="BA152" s="380">
        <v>3.0000000000000001E-3</v>
      </c>
      <c r="BB152" s="393">
        <v>0</v>
      </c>
      <c r="BC152" s="393">
        <v>346</v>
      </c>
      <c r="BD152" s="379"/>
      <c r="BE152" s="388">
        <v>282.2</v>
      </c>
      <c r="BF152" s="378">
        <v>75.221120221800106</v>
      </c>
      <c r="BG152" s="400">
        <v>65</v>
      </c>
      <c r="BH152" s="401">
        <v>1.15724800341231</v>
      </c>
      <c r="BI152" s="402">
        <v>-83.5815772866667</v>
      </c>
      <c r="BJ152" s="380">
        <v>1.7250000000000001E-2</v>
      </c>
      <c r="BK152" s="380">
        <v>1.7250000000000001E-2</v>
      </c>
      <c r="BL152" s="393">
        <v>0</v>
      </c>
      <c r="BM152" s="393">
        <v>84</v>
      </c>
      <c r="BN152" s="379"/>
      <c r="BO152" s="387">
        <v>605</v>
      </c>
      <c r="BP152" s="388">
        <v>161.26427262292401</v>
      </c>
      <c r="BQ152" s="400">
        <v>78</v>
      </c>
      <c r="BR152" s="390">
        <v>2.0674906746528698</v>
      </c>
      <c r="BS152" s="391">
        <v>253.8496858048</v>
      </c>
      <c r="BT152" s="380">
        <v>7.4999999999999997E-3</v>
      </c>
      <c r="BU152" s="392">
        <v>7.4999999999999997E-3</v>
      </c>
      <c r="BV152" s="387">
        <v>0</v>
      </c>
      <c r="BW152" s="387">
        <v>0</v>
      </c>
      <c r="BX152" s="381"/>
      <c r="BY152" s="386">
        <v>0.99621498864496605</v>
      </c>
      <c r="BZ152" s="386">
        <v>1</v>
      </c>
      <c r="CA152" s="403">
        <v>0.998485995457986</v>
      </c>
      <c r="CB152" s="385">
        <v>0.9</v>
      </c>
      <c r="CC152" s="392">
        <v>2.5000000000000001E-3</v>
      </c>
      <c r="CD152" s="199">
        <f t="shared" si="2"/>
        <v>2680.8975910672011</v>
      </c>
      <c r="CE152" s="113"/>
    </row>
    <row r="153" spans="1:83" s="85" customFormat="1" ht="21.4" customHeight="1" x14ac:dyDescent="0.2">
      <c r="A153" s="377" t="s">
        <v>385</v>
      </c>
      <c r="B153" s="377" t="s">
        <v>386</v>
      </c>
      <c r="C153" s="377" t="s">
        <v>214</v>
      </c>
      <c r="D153" s="378">
        <v>3.61486575144444</v>
      </c>
      <c r="E153" s="379"/>
      <c r="F153" s="380">
        <v>1.7250000000000001E-2</v>
      </c>
      <c r="G153" s="380">
        <v>1.7250000000000001E-2</v>
      </c>
      <c r="H153" s="381"/>
      <c r="I153" s="382">
        <v>4</v>
      </c>
      <c r="J153" s="382">
        <v>4</v>
      </c>
      <c r="K153" s="379"/>
      <c r="L153" s="383">
        <v>7.0000000000000007E-2</v>
      </c>
      <c r="M153" s="384">
        <v>0.56200000000000006</v>
      </c>
      <c r="N153" s="385">
        <v>0.7</v>
      </c>
      <c r="O153" s="386"/>
      <c r="P153" s="379"/>
      <c r="Q153" s="387">
        <v>131</v>
      </c>
      <c r="R153" s="388">
        <v>36.239243448433598</v>
      </c>
      <c r="S153" s="389">
        <v>36</v>
      </c>
      <c r="T153" s="401">
        <v>1.0066456513453801</v>
      </c>
      <c r="U153" s="402">
        <v>-25.162200462399799</v>
      </c>
      <c r="V153" s="392">
        <v>5.0000000000000001E-4</v>
      </c>
      <c r="W153" s="392">
        <v>5.0000000000000001E-4</v>
      </c>
      <c r="X153" s="393">
        <v>0</v>
      </c>
      <c r="Y153" s="393">
        <v>26</v>
      </c>
      <c r="Z153" s="379"/>
      <c r="AA153" s="394">
        <v>400</v>
      </c>
      <c r="AB153" s="378">
        <v>110.654178468499</v>
      </c>
      <c r="AC153" s="389">
        <v>200</v>
      </c>
      <c r="AD153" s="384">
        <v>0.55327089234249505</v>
      </c>
      <c r="AE153" s="395">
        <v>-467.56778034666598</v>
      </c>
      <c r="AF153" s="380"/>
      <c r="AG153" s="380"/>
      <c r="AH153" s="396">
        <v>323</v>
      </c>
      <c r="AI153" s="393">
        <v>468</v>
      </c>
      <c r="AJ153" s="379"/>
      <c r="AK153" s="388">
        <v>1557.1201699999999</v>
      </c>
      <c r="AL153" s="388">
        <v>430.75463297020002</v>
      </c>
      <c r="AM153" s="397">
        <v>712.6</v>
      </c>
      <c r="AN153" s="384">
        <v>0.60448306619449999</v>
      </c>
      <c r="AO153" s="406">
        <v>-1534.0238313751699</v>
      </c>
      <c r="AP153" s="392"/>
      <c r="AQ153" s="392"/>
      <c r="AR153" s="393">
        <v>1019</v>
      </c>
      <c r="AS153" s="393">
        <v>1535</v>
      </c>
      <c r="AT153" s="381"/>
      <c r="AU153" s="388">
        <v>1736.4219399999999</v>
      </c>
      <c r="AV153" s="378">
        <v>480.35585811344498</v>
      </c>
      <c r="AW153" s="399">
        <v>573</v>
      </c>
      <c r="AX153" s="386">
        <v>0.83831737890653601</v>
      </c>
      <c r="AY153" s="388">
        <v>-749.159750693197</v>
      </c>
      <c r="AZ153" s="380"/>
      <c r="BA153" s="380"/>
      <c r="BB153" s="393">
        <v>335</v>
      </c>
      <c r="BC153" s="393">
        <v>750</v>
      </c>
      <c r="BD153" s="379"/>
      <c r="BE153" s="388">
        <v>231.6</v>
      </c>
      <c r="BF153" s="378">
        <v>64.068769333261201</v>
      </c>
      <c r="BG153" s="400">
        <v>65</v>
      </c>
      <c r="BH153" s="401">
        <v>0.98567337435786395</v>
      </c>
      <c r="BI153" s="402">
        <v>-120.849410765833</v>
      </c>
      <c r="BJ153" s="380">
        <v>6.7499999999999999E-3</v>
      </c>
      <c r="BK153" s="380">
        <v>6.7499999999999999E-3</v>
      </c>
      <c r="BL153" s="393">
        <v>0</v>
      </c>
      <c r="BM153" s="393">
        <v>121</v>
      </c>
      <c r="BN153" s="379"/>
      <c r="BO153" s="387">
        <v>530</v>
      </c>
      <c r="BP153" s="388">
        <v>146.61678647076201</v>
      </c>
      <c r="BQ153" s="400">
        <v>78</v>
      </c>
      <c r="BR153" s="390">
        <v>1.8797023906507899</v>
      </c>
      <c r="BS153" s="391">
        <v>191.6485656648</v>
      </c>
      <c r="BT153" s="380">
        <v>7.4999999999999997E-3</v>
      </c>
      <c r="BU153" s="392">
        <v>7.4999999999999997E-3</v>
      </c>
      <c r="BV153" s="387">
        <v>0</v>
      </c>
      <c r="BW153" s="387">
        <v>0</v>
      </c>
      <c r="BX153" s="381"/>
      <c r="BY153" s="386">
        <v>0.99821109123434704</v>
      </c>
      <c r="BZ153" s="386">
        <v>1</v>
      </c>
      <c r="CA153" s="403">
        <v>0.99928443649373899</v>
      </c>
      <c r="CB153" s="385">
        <v>0.9</v>
      </c>
      <c r="CC153" s="392">
        <v>2.5000000000000001E-3</v>
      </c>
      <c r="CD153" s="199">
        <f t="shared" si="2"/>
        <v>2575.9533344793081</v>
      </c>
      <c r="CE153" s="113"/>
    </row>
    <row r="154" spans="1:83" s="85" customFormat="1" ht="21.4" customHeight="1" x14ac:dyDescent="0.2">
      <c r="A154" s="377" t="s">
        <v>385</v>
      </c>
      <c r="B154" s="377" t="s">
        <v>386</v>
      </c>
      <c r="C154" s="377" t="s">
        <v>215</v>
      </c>
      <c r="D154" s="378">
        <v>3.4197320584444402</v>
      </c>
      <c r="E154" s="379"/>
      <c r="F154" s="380">
        <v>1.2E-2</v>
      </c>
      <c r="G154" s="380">
        <v>1.2E-2</v>
      </c>
      <c r="H154" s="381"/>
      <c r="I154" s="382">
        <v>3</v>
      </c>
      <c r="J154" s="382">
        <v>3</v>
      </c>
      <c r="K154" s="379"/>
      <c r="L154" s="403">
        <v>0.9</v>
      </c>
      <c r="M154" s="401">
        <v>0.71799999999999997</v>
      </c>
      <c r="N154" s="385">
        <v>0.7</v>
      </c>
      <c r="O154" s="386">
        <v>2E-3</v>
      </c>
      <c r="P154" s="379"/>
      <c r="Q154" s="387">
        <v>92</v>
      </c>
      <c r="R154" s="388">
        <v>26.9026924997886</v>
      </c>
      <c r="S154" s="389">
        <v>36</v>
      </c>
      <c r="T154" s="384">
        <v>0.74729701388301695</v>
      </c>
      <c r="U154" s="395">
        <v>-55.732424924799801</v>
      </c>
      <c r="V154" s="392"/>
      <c r="W154" s="392"/>
      <c r="X154" s="393">
        <v>32</v>
      </c>
      <c r="Y154" s="393">
        <v>56</v>
      </c>
      <c r="Z154" s="379"/>
      <c r="AA154" s="394">
        <v>237</v>
      </c>
      <c r="AB154" s="378">
        <v>69.303675244020596</v>
      </c>
      <c r="AC154" s="389">
        <v>200</v>
      </c>
      <c r="AD154" s="384">
        <v>0.34651837622010301</v>
      </c>
      <c r="AE154" s="395">
        <v>-583.73569402666601</v>
      </c>
      <c r="AF154" s="380"/>
      <c r="AG154" s="380"/>
      <c r="AH154" s="396">
        <v>447</v>
      </c>
      <c r="AI154" s="393">
        <v>584</v>
      </c>
      <c r="AJ154" s="379"/>
      <c r="AK154" s="388">
        <v>1574.84034</v>
      </c>
      <c r="AL154" s="388">
        <v>460.51571090524499</v>
      </c>
      <c r="AM154" s="397">
        <v>680.5</v>
      </c>
      <c r="AN154" s="384">
        <v>0.676731390015055</v>
      </c>
      <c r="AO154" s="406">
        <v>-1217.71285892573</v>
      </c>
      <c r="AP154" s="392"/>
      <c r="AQ154" s="392"/>
      <c r="AR154" s="393">
        <v>753</v>
      </c>
      <c r="AS154" s="393">
        <v>1218</v>
      </c>
      <c r="AT154" s="381"/>
      <c r="AU154" s="388">
        <v>1953.75837</v>
      </c>
      <c r="AV154" s="378">
        <v>571.319137467372</v>
      </c>
      <c r="AW154" s="399">
        <v>573</v>
      </c>
      <c r="AX154" s="386">
        <v>0.99706655753467999</v>
      </c>
      <c r="AY154" s="388">
        <v>-397.64939338639698</v>
      </c>
      <c r="AZ154" s="380">
        <v>0</v>
      </c>
      <c r="BA154" s="380">
        <v>0</v>
      </c>
      <c r="BB154" s="393">
        <v>6</v>
      </c>
      <c r="BC154" s="393">
        <v>398</v>
      </c>
      <c r="BD154" s="379"/>
      <c r="BE154" s="388">
        <v>154</v>
      </c>
      <c r="BF154" s="378">
        <v>45.032767880080897</v>
      </c>
      <c r="BG154" s="400">
        <v>65</v>
      </c>
      <c r="BH154" s="384">
        <v>0.692811813539706</v>
      </c>
      <c r="BI154" s="395">
        <v>-179.42387569833301</v>
      </c>
      <c r="BJ154" s="380"/>
      <c r="BK154" s="380"/>
      <c r="BL154" s="393">
        <v>47</v>
      </c>
      <c r="BM154" s="393">
        <v>180</v>
      </c>
      <c r="BN154" s="379"/>
      <c r="BO154" s="387">
        <v>340</v>
      </c>
      <c r="BP154" s="388">
        <v>99.422994020957901</v>
      </c>
      <c r="BQ154" s="400">
        <v>78</v>
      </c>
      <c r="BR154" s="390">
        <v>1.27465376949946</v>
      </c>
      <c r="BS154" s="391">
        <v>19.9130793296005</v>
      </c>
      <c r="BT154" s="380">
        <v>7.4999999999999997E-3</v>
      </c>
      <c r="BU154" s="392">
        <v>7.4999999999999997E-3</v>
      </c>
      <c r="BV154" s="387">
        <v>0</v>
      </c>
      <c r="BW154" s="387">
        <v>0</v>
      </c>
      <c r="BX154" s="381"/>
      <c r="BY154" s="386">
        <v>0.98712446351931304</v>
      </c>
      <c r="BZ154" s="386">
        <v>1</v>
      </c>
      <c r="CA154" s="403">
        <v>0.99484978540772495</v>
      </c>
      <c r="CB154" s="385">
        <v>0.9</v>
      </c>
      <c r="CC154" s="392">
        <v>2.5000000000000001E-3</v>
      </c>
      <c r="CD154" s="199">
        <f t="shared" si="2"/>
        <v>2327.1276657714416</v>
      </c>
      <c r="CE154" s="113"/>
    </row>
    <row r="155" spans="1:83" s="85" customFormat="1" ht="21.4" customHeight="1" x14ac:dyDescent="0.2">
      <c r="A155" s="377" t="s">
        <v>385</v>
      </c>
      <c r="B155" s="377" t="s">
        <v>386</v>
      </c>
      <c r="C155" s="377" t="s">
        <v>216</v>
      </c>
      <c r="D155" s="378">
        <v>2.8888888888888902</v>
      </c>
      <c r="E155" s="379"/>
      <c r="F155" s="380">
        <v>0.02</v>
      </c>
      <c r="G155" s="380">
        <v>0.02</v>
      </c>
      <c r="H155" s="381"/>
      <c r="I155" s="382">
        <v>3</v>
      </c>
      <c r="J155" s="382">
        <v>3</v>
      </c>
      <c r="K155" s="379"/>
      <c r="L155" s="383">
        <v>0.41</v>
      </c>
      <c r="M155" s="384">
        <v>0.499</v>
      </c>
      <c r="N155" s="385">
        <v>0.7</v>
      </c>
      <c r="O155" s="386"/>
      <c r="P155" s="379"/>
      <c r="Q155" s="387">
        <v>104</v>
      </c>
      <c r="R155" s="388">
        <v>36</v>
      </c>
      <c r="S155" s="389">
        <v>36</v>
      </c>
      <c r="T155" s="386">
        <v>0.999999999999999</v>
      </c>
      <c r="U155" s="394">
        <v>-20.8</v>
      </c>
      <c r="V155" s="392">
        <v>0</v>
      </c>
      <c r="W155" s="392">
        <v>0</v>
      </c>
      <c r="X155" s="393">
        <v>0</v>
      </c>
      <c r="Y155" s="393">
        <v>21</v>
      </c>
      <c r="Z155" s="379"/>
      <c r="AA155" s="394">
        <v>254</v>
      </c>
      <c r="AB155" s="378">
        <v>87.923076923076906</v>
      </c>
      <c r="AC155" s="389">
        <v>200</v>
      </c>
      <c r="AD155" s="384">
        <v>0.43961538461538502</v>
      </c>
      <c r="AE155" s="395">
        <v>-439.33333333333297</v>
      </c>
      <c r="AF155" s="380"/>
      <c r="AG155" s="380"/>
      <c r="AH155" s="396">
        <v>324</v>
      </c>
      <c r="AI155" s="393">
        <v>440</v>
      </c>
      <c r="AJ155" s="379"/>
      <c r="AK155" s="388">
        <v>2695.6355600000002</v>
      </c>
      <c r="AL155" s="388">
        <v>933.10461692307695</v>
      </c>
      <c r="AM155" s="397">
        <v>695.1</v>
      </c>
      <c r="AN155" s="390">
        <v>1.34240341954118</v>
      </c>
      <c r="AO155" s="398">
        <v>285.95555999999902</v>
      </c>
      <c r="AP155" s="392">
        <v>0.01</v>
      </c>
      <c r="AQ155" s="392">
        <v>0.01</v>
      </c>
      <c r="AR155" s="393">
        <v>0</v>
      </c>
      <c r="AS155" s="393">
        <v>0</v>
      </c>
      <c r="AT155" s="381"/>
      <c r="AU155" s="388">
        <v>1384.7345299999999</v>
      </c>
      <c r="AV155" s="378">
        <v>479.33118346153799</v>
      </c>
      <c r="AW155" s="399">
        <v>573</v>
      </c>
      <c r="AX155" s="386">
        <v>0.83652911598872304</v>
      </c>
      <c r="AY155" s="388">
        <v>-601.66547000000105</v>
      </c>
      <c r="AZ155" s="380"/>
      <c r="BA155" s="380"/>
      <c r="BB155" s="393">
        <v>271</v>
      </c>
      <c r="BC155" s="393">
        <v>602</v>
      </c>
      <c r="BD155" s="379"/>
      <c r="BE155" s="388">
        <v>159.4</v>
      </c>
      <c r="BF155" s="378">
        <v>55.176923076923103</v>
      </c>
      <c r="BG155" s="400">
        <v>65</v>
      </c>
      <c r="BH155" s="386">
        <v>0.84887573964496998</v>
      </c>
      <c r="BI155" s="394">
        <v>-122.26666666666701</v>
      </c>
      <c r="BJ155" s="380"/>
      <c r="BK155" s="380"/>
      <c r="BL155" s="393">
        <v>10</v>
      </c>
      <c r="BM155" s="393">
        <v>123</v>
      </c>
      <c r="BN155" s="379"/>
      <c r="BO155" s="387">
        <v>350</v>
      </c>
      <c r="BP155" s="388">
        <v>121.153846153846</v>
      </c>
      <c r="BQ155" s="400">
        <v>78</v>
      </c>
      <c r="BR155" s="390">
        <v>1.5532544378698201</v>
      </c>
      <c r="BS155" s="391">
        <v>79.599999999999994</v>
      </c>
      <c r="BT155" s="380">
        <v>7.4999999999999997E-3</v>
      </c>
      <c r="BU155" s="392">
        <v>7.4999999999999997E-3</v>
      </c>
      <c r="BV155" s="387">
        <v>0</v>
      </c>
      <c r="BW155" s="387">
        <v>0</v>
      </c>
      <c r="BX155" s="381"/>
      <c r="BY155" s="386">
        <v>0.99539912583390799</v>
      </c>
      <c r="BZ155" s="386">
        <v>1</v>
      </c>
      <c r="CA155" s="403">
        <v>0.99815965033356302</v>
      </c>
      <c r="CB155" s="385">
        <v>0.9</v>
      </c>
      <c r="CC155" s="392">
        <v>2.5000000000000001E-3</v>
      </c>
      <c r="CD155" s="199">
        <f t="shared" si="2"/>
        <v>2008.0666666666675</v>
      </c>
      <c r="CE155" s="113"/>
    </row>
    <row r="156" spans="1:83" s="85" customFormat="1" ht="21.4" customHeight="1" x14ac:dyDescent="0.2">
      <c r="A156" s="377" t="s">
        <v>385</v>
      </c>
      <c r="B156" s="377" t="s">
        <v>386</v>
      </c>
      <c r="C156" s="377" t="s">
        <v>217</v>
      </c>
      <c r="D156" s="378">
        <v>4.8964903952222203</v>
      </c>
      <c r="E156" s="379"/>
      <c r="F156" s="380">
        <v>2.9000000000000001E-2</v>
      </c>
      <c r="G156" s="380">
        <v>2.9000000000000001E-2</v>
      </c>
      <c r="H156" s="381"/>
      <c r="I156" s="382">
        <v>4</v>
      </c>
      <c r="J156" s="382">
        <v>4</v>
      </c>
      <c r="K156" s="379"/>
      <c r="L156" s="404">
        <v>0.72</v>
      </c>
      <c r="M156" s="386">
        <v>0.627</v>
      </c>
      <c r="N156" s="385">
        <v>0.7</v>
      </c>
      <c r="O156" s="386"/>
      <c r="P156" s="379"/>
      <c r="Q156" s="387">
        <v>176</v>
      </c>
      <c r="R156" s="388">
        <v>35.944112168939</v>
      </c>
      <c r="S156" s="389">
        <v>36</v>
      </c>
      <c r="T156" s="386">
        <v>0.99844756024830505</v>
      </c>
      <c r="U156" s="394">
        <v>-35.5283850735999</v>
      </c>
      <c r="V156" s="392">
        <v>0</v>
      </c>
      <c r="W156" s="392">
        <v>0</v>
      </c>
      <c r="X156" s="393">
        <v>1</v>
      </c>
      <c r="Y156" s="393">
        <v>36</v>
      </c>
      <c r="Z156" s="379"/>
      <c r="AA156" s="394">
        <v>504</v>
      </c>
      <c r="AB156" s="378">
        <v>102.930866665598</v>
      </c>
      <c r="AC156" s="389">
        <v>200</v>
      </c>
      <c r="AD156" s="384">
        <v>0.51465433332799004</v>
      </c>
      <c r="AE156" s="395">
        <v>-671.15769485333306</v>
      </c>
      <c r="AF156" s="380"/>
      <c r="AG156" s="380"/>
      <c r="AH156" s="396">
        <v>476</v>
      </c>
      <c r="AI156" s="393">
        <v>672</v>
      </c>
      <c r="AJ156" s="379"/>
      <c r="AK156" s="388">
        <v>5322.5140199999996</v>
      </c>
      <c r="AL156" s="388">
        <v>1087.0059145206301</v>
      </c>
      <c r="AM156" s="397">
        <v>762</v>
      </c>
      <c r="AN156" s="390">
        <v>1.4265169481897999</v>
      </c>
      <c r="AO156" s="398">
        <v>845.16320260880195</v>
      </c>
      <c r="AP156" s="392">
        <v>0.01</v>
      </c>
      <c r="AQ156" s="392">
        <v>0.01</v>
      </c>
      <c r="AR156" s="393">
        <v>0</v>
      </c>
      <c r="AS156" s="393">
        <v>0</v>
      </c>
      <c r="AT156" s="381"/>
      <c r="AU156" s="388">
        <v>1978.10898</v>
      </c>
      <c r="AV156" s="378">
        <v>403.985062838099</v>
      </c>
      <c r="AW156" s="399">
        <v>573</v>
      </c>
      <c r="AX156" s="384">
        <v>0.70503501367905697</v>
      </c>
      <c r="AY156" s="406">
        <v>-1388.7178157548001</v>
      </c>
      <c r="AZ156" s="380"/>
      <c r="BA156" s="380"/>
      <c r="BB156" s="393">
        <v>828</v>
      </c>
      <c r="BC156" s="393">
        <v>1389</v>
      </c>
      <c r="BD156" s="379"/>
      <c r="BE156" s="388">
        <v>324.8</v>
      </c>
      <c r="BF156" s="378">
        <v>66.333225184496499</v>
      </c>
      <c r="BG156" s="400">
        <v>65</v>
      </c>
      <c r="BH156" s="401">
        <v>1.0205111566845599</v>
      </c>
      <c r="BI156" s="402">
        <v>-152.60781353416601</v>
      </c>
      <c r="BJ156" s="380">
        <v>8.9999999999999993E-3</v>
      </c>
      <c r="BK156" s="380">
        <v>8.9999999999999993E-3</v>
      </c>
      <c r="BL156" s="393">
        <v>0</v>
      </c>
      <c r="BM156" s="393">
        <v>153</v>
      </c>
      <c r="BN156" s="379"/>
      <c r="BO156" s="387">
        <v>562</v>
      </c>
      <c r="BP156" s="388">
        <v>114.77608544854399</v>
      </c>
      <c r="BQ156" s="400">
        <v>78</v>
      </c>
      <c r="BR156" s="390">
        <v>1.4714882749813301</v>
      </c>
      <c r="BS156" s="391">
        <v>103.68849900719999</v>
      </c>
      <c r="BT156" s="380">
        <v>7.4999999999999997E-3</v>
      </c>
      <c r="BU156" s="392">
        <v>7.4999999999999997E-3</v>
      </c>
      <c r="BV156" s="387">
        <v>0</v>
      </c>
      <c r="BW156" s="387">
        <v>0</v>
      </c>
      <c r="BX156" s="381"/>
      <c r="BY156" s="386">
        <v>0.99802322708178903</v>
      </c>
      <c r="BZ156" s="386">
        <v>1</v>
      </c>
      <c r="CA156" s="403">
        <v>0.99920929083271603</v>
      </c>
      <c r="CB156" s="385">
        <v>0.9</v>
      </c>
      <c r="CC156" s="392">
        <v>2.5000000000000001E-3</v>
      </c>
      <c r="CD156" s="199">
        <f t="shared" si="2"/>
        <v>3731.1256811593321</v>
      </c>
      <c r="CE156" s="113"/>
    </row>
    <row r="157" spans="1:83" s="85" customFormat="1" ht="21.4" customHeight="1" x14ac:dyDescent="0.2">
      <c r="A157" s="377" t="s">
        <v>385</v>
      </c>
      <c r="B157" s="377" t="s">
        <v>386</v>
      </c>
      <c r="C157" s="377" t="s">
        <v>218</v>
      </c>
      <c r="D157" s="378">
        <v>3.7933702101111102</v>
      </c>
      <c r="E157" s="379"/>
      <c r="F157" s="380">
        <v>4.5879999999999997E-2</v>
      </c>
      <c r="G157" s="380">
        <v>4.5879999999999997E-2</v>
      </c>
      <c r="H157" s="381"/>
      <c r="I157" s="382">
        <v>5</v>
      </c>
      <c r="J157" s="382">
        <v>5</v>
      </c>
      <c r="K157" s="379"/>
      <c r="L157" s="383">
        <v>0.53</v>
      </c>
      <c r="M157" s="386">
        <v>0.63400000000000001</v>
      </c>
      <c r="N157" s="385">
        <v>0.7</v>
      </c>
      <c r="O157" s="386"/>
      <c r="P157" s="379"/>
      <c r="Q157" s="387">
        <v>189</v>
      </c>
      <c r="R157" s="388">
        <v>49.823768715277602</v>
      </c>
      <c r="S157" s="389">
        <v>36</v>
      </c>
      <c r="T157" s="390">
        <v>1.38399357542438</v>
      </c>
      <c r="U157" s="391">
        <v>25.126406923200101</v>
      </c>
      <c r="V157" s="392">
        <v>0.01</v>
      </c>
      <c r="W157" s="392">
        <v>0.01</v>
      </c>
      <c r="X157" s="393">
        <v>0</v>
      </c>
      <c r="Y157" s="393">
        <v>0</v>
      </c>
      <c r="Z157" s="379"/>
      <c r="AA157" s="394">
        <v>221</v>
      </c>
      <c r="AB157" s="378">
        <v>58.259539079768999</v>
      </c>
      <c r="AC157" s="389">
        <v>200</v>
      </c>
      <c r="AD157" s="384">
        <v>0.29129769539884498</v>
      </c>
      <c r="AE157" s="395">
        <v>-689.40885042666605</v>
      </c>
      <c r="AF157" s="380"/>
      <c r="AG157" s="380"/>
      <c r="AH157" s="396">
        <v>538</v>
      </c>
      <c r="AI157" s="393">
        <v>690</v>
      </c>
      <c r="AJ157" s="379"/>
      <c r="AK157" s="388">
        <v>1214.1087</v>
      </c>
      <c r="AL157" s="388">
        <v>320.06069346035099</v>
      </c>
      <c r="AM157" s="397">
        <v>635.29999999999995</v>
      </c>
      <c r="AN157" s="384">
        <v>0.50379457494152502</v>
      </c>
      <c r="AO157" s="406">
        <v>-1677.8050133803099</v>
      </c>
      <c r="AP157" s="392"/>
      <c r="AQ157" s="392"/>
      <c r="AR157" s="393">
        <v>1196</v>
      </c>
      <c r="AS157" s="393">
        <v>1678</v>
      </c>
      <c r="AT157" s="381"/>
      <c r="AU157" s="388">
        <v>2664.9983400000001</v>
      </c>
      <c r="AV157" s="378">
        <v>702.54106306221604</v>
      </c>
      <c r="AW157" s="399">
        <v>573</v>
      </c>
      <c r="AX157" s="390">
        <v>1.22607515368624</v>
      </c>
      <c r="AY157" s="398">
        <v>56.676983527600399</v>
      </c>
      <c r="AZ157" s="380">
        <v>1.4999999999999999E-2</v>
      </c>
      <c r="BA157" s="380">
        <v>1.4999999999999999E-2</v>
      </c>
      <c r="BB157" s="393">
        <v>0</v>
      </c>
      <c r="BC157" s="393">
        <v>0</v>
      </c>
      <c r="BD157" s="379"/>
      <c r="BE157" s="388">
        <v>274.39999999999998</v>
      </c>
      <c r="BF157" s="378">
        <v>72.336730875514107</v>
      </c>
      <c r="BG157" s="400">
        <v>65</v>
      </c>
      <c r="BH157" s="401">
        <v>1.1128727827002201</v>
      </c>
      <c r="BI157" s="402">
        <v>-95.453595485833205</v>
      </c>
      <c r="BJ157" s="380">
        <v>1.538E-2</v>
      </c>
      <c r="BK157" s="380">
        <v>1.538E-2</v>
      </c>
      <c r="BL157" s="393">
        <v>0</v>
      </c>
      <c r="BM157" s="393">
        <v>96</v>
      </c>
      <c r="BN157" s="379"/>
      <c r="BO157" s="387">
        <v>321</v>
      </c>
      <c r="BP157" s="388">
        <v>84.621321468804794</v>
      </c>
      <c r="BQ157" s="400">
        <v>78</v>
      </c>
      <c r="BR157" s="401">
        <v>1.0848887367795499</v>
      </c>
      <c r="BS157" s="402">
        <v>-34.059451666399902</v>
      </c>
      <c r="BT157" s="380">
        <v>3.0000000000000001E-3</v>
      </c>
      <c r="BU157" s="392">
        <v>3.0000000000000001E-3</v>
      </c>
      <c r="BV157" s="387">
        <v>0</v>
      </c>
      <c r="BW157" s="387">
        <v>35</v>
      </c>
      <c r="BX157" s="381"/>
      <c r="BY157" s="386">
        <v>0.99810286677908899</v>
      </c>
      <c r="BZ157" s="386">
        <v>1</v>
      </c>
      <c r="CA157" s="403">
        <v>0.999241146711636</v>
      </c>
      <c r="CB157" s="385">
        <v>0.9</v>
      </c>
      <c r="CC157" s="392">
        <v>2.5000000000000001E-3</v>
      </c>
      <c r="CD157" s="199">
        <f t="shared" si="2"/>
        <v>2409.9280944835882</v>
      </c>
      <c r="CE157" s="113"/>
    </row>
    <row r="158" spans="1:83" s="85" customFormat="1" ht="21.4" customHeight="1" x14ac:dyDescent="0.2">
      <c r="A158" s="377" t="s">
        <v>385</v>
      </c>
      <c r="B158" s="377" t="s">
        <v>386</v>
      </c>
      <c r="C158" s="377" t="s">
        <v>219</v>
      </c>
      <c r="D158" s="378">
        <v>3.9038862538888899</v>
      </c>
      <c r="E158" s="379"/>
      <c r="F158" s="380">
        <v>3.7499999999999999E-2</v>
      </c>
      <c r="G158" s="380">
        <v>3.7499999999999999E-2</v>
      </c>
      <c r="H158" s="381"/>
      <c r="I158" s="382">
        <v>6</v>
      </c>
      <c r="J158" s="382">
        <v>6</v>
      </c>
      <c r="K158" s="379"/>
      <c r="L158" s="383">
        <v>0.59</v>
      </c>
      <c r="M158" s="386">
        <v>0.63500000000000001</v>
      </c>
      <c r="N158" s="385">
        <v>0.7</v>
      </c>
      <c r="O158" s="386"/>
      <c r="P158" s="379"/>
      <c r="Q158" s="387">
        <v>235</v>
      </c>
      <c r="R158" s="388">
        <v>60.196426001373098</v>
      </c>
      <c r="S158" s="389">
        <v>36</v>
      </c>
      <c r="T158" s="390">
        <v>1.67212294448258</v>
      </c>
      <c r="U158" s="391">
        <v>66.352113832000001</v>
      </c>
      <c r="V158" s="392">
        <v>0.01</v>
      </c>
      <c r="W158" s="392">
        <v>0.01</v>
      </c>
      <c r="X158" s="393">
        <v>0</v>
      </c>
      <c r="Y158" s="393">
        <v>0</v>
      </c>
      <c r="Z158" s="379"/>
      <c r="AA158" s="394">
        <v>512</v>
      </c>
      <c r="AB158" s="378">
        <v>131.151362181715</v>
      </c>
      <c r="AC158" s="389">
        <v>200</v>
      </c>
      <c r="AD158" s="384">
        <v>0.65575681090857496</v>
      </c>
      <c r="AE158" s="395">
        <v>-424.93270093333399</v>
      </c>
      <c r="AF158" s="380"/>
      <c r="AG158" s="380"/>
      <c r="AH158" s="396">
        <v>269</v>
      </c>
      <c r="AI158" s="393">
        <v>425</v>
      </c>
      <c r="AJ158" s="379"/>
      <c r="AK158" s="388">
        <v>4087.7585800000002</v>
      </c>
      <c r="AL158" s="388">
        <v>1047.0998164785001</v>
      </c>
      <c r="AM158" s="397">
        <v>828</v>
      </c>
      <c r="AN158" s="390">
        <v>1.26461330492572</v>
      </c>
      <c r="AO158" s="398">
        <v>208.857198135999</v>
      </c>
      <c r="AP158" s="392">
        <v>0.01</v>
      </c>
      <c r="AQ158" s="392">
        <v>0.01</v>
      </c>
      <c r="AR158" s="393">
        <v>0</v>
      </c>
      <c r="AS158" s="393">
        <v>0</v>
      </c>
      <c r="AT158" s="381"/>
      <c r="AU158" s="388">
        <v>2372.4268900000002</v>
      </c>
      <c r="AV158" s="378">
        <v>607.70902011724502</v>
      </c>
      <c r="AW158" s="399">
        <v>573</v>
      </c>
      <c r="AX158" s="401">
        <v>1.0605742061382999</v>
      </c>
      <c r="AY158" s="405">
        <v>-311.88529817400098</v>
      </c>
      <c r="AZ158" s="380">
        <v>4.4999999999999997E-3</v>
      </c>
      <c r="BA158" s="380">
        <v>4.4999999999999997E-3</v>
      </c>
      <c r="BB158" s="393">
        <v>0</v>
      </c>
      <c r="BC158" s="393">
        <v>312</v>
      </c>
      <c r="BD158" s="379"/>
      <c r="BE158" s="388">
        <v>239</v>
      </c>
      <c r="BF158" s="378">
        <v>61.221046018417702</v>
      </c>
      <c r="BG158" s="400">
        <v>65</v>
      </c>
      <c r="BH158" s="401">
        <v>0.94186224643719496</v>
      </c>
      <c r="BI158" s="402">
        <v>-141.62890975416701</v>
      </c>
      <c r="BJ158" s="380">
        <v>3.0000000000000001E-3</v>
      </c>
      <c r="BK158" s="380">
        <v>3.0000000000000001E-3</v>
      </c>
      <c r="BL158" s="393">
        <v>0</v>
      </c>
      <c r="BM158" s="393">
        <v>142</v>
      </c>
      <c r="BN158" s="379"/>
      <c r="BO158" s="387">
        <v>618</v>
      </c>
      <c r="BP158" s="388">
        <v>158.30379263339799</v>
      </c>
      <c r="BQ158" s="400">
        <v>78</v>
      </c>
      <c r="BR158" s="390">
        <v>2.0295358029922799</v>
      </c>
      <c r="BS158" s="391">
        <v>252.59624663599999</v>
      </c>
      <c r="BT158" s="380">
        <v>7.4999999999999997E-3</v>
      </c>
      <c r="BU158" s="392">
        <v>7.4999999999999997E-3</v>
      </c>
      <c r="BV158" s="387">
        <v>0</v>
      </c>
      <c r="BW158" s="387">
        <v>0</v>
      </c>
      <c r="BX158" s="381"/>
      <c r="BY158" s="386">
        <v>0.99668104878858299</v>
      </c>
      <c r="BZ158" s="386">
        <v>1</v>
      </c>
      <c r="CA158" s="403">
        <v>0.99867241951543295</v>
      </c>
      <c r="CB158" s="385">
        <v>0.9</v>
      </c>
      <c r="CC158" s="392">
        <v>2.5000000000000001E-3</v>
      </c>
      <c r="CD158" s="199">
        <f t="shared" si="2"/>
        <v>3232.4178182200008</v>
      </c>
      <c r="CE158" s="113"/>
    </row>
    <row r="159" spans="1:83" s="85" customFormat="1" ht="21.4" customHeight="1" x14ac:dyDescent="0.2">
      <c r="A159" s="377" t="s">
        <v>385</v>
      </c>
      <c r="B159" s="377" t="s">
        <v>386</v>
      </c>
      <c r="C159" s="377" t="s">
        <v>477</v>
      </c>
      <c r="D159" s="378">
        <v>3.18581675966667</v>
      </c>
      <c r="E159" s="379"/>
      <c r="F159" s="380">
        <v>4.7379999999999999E-2</v>
      </c>
      <c r="G159" s="380">
        <v>4.7379999999999999E-2</v>
      </c>
      <c r="H159" s="381"/>
      <c r="I159" s="382">
        <v>6</v>
      </c>
      <c r="J159" s="382">
        <v>6</v>
      </c>
      <c r="K159" s="379"/>
      <c r="L159" s="383">
        <v>0.35</v>
      </c>
      <c r="M159" s="384">
        <v>0.47899999999999998</v>
      </c>
      <c r="N159" s="385">
        <v>0.7</v>
      </c>
      <c r="O159" s="386"/>
      <c r="P159" s="379"/>
      <c r="Q159" s="387">
        <v>200</v>
      </c>
      <c r="R159" s="388">
        <v>62.778249688449101</v>
      </c>
      <c r="S159" s="389">
        <v>36</v>
      </c>
      <c r="T159" s="390">
        <v>1.7438402691235899</v>
      </c>
      <c r="U159" s="391">
        <v>62.372715982399903</v>
      </c>
      <c r="V159" s="392">
        <v>0.01</v>
      </c>
      <c r="W159" s="392">
        <v>0.01</v>
      </c>
      <c r="X159" s="393">
        <v>0</v>
      </c>
      <c r="Y159" s="393">
        <v>0</v>
      </c>
      <c r="Z159" s="379"/>
      <c r="AA159" s="394">
        <v>256</v>
      </c>
      <c r="AB159" s="378">
        <v>80.356159601214898</v>
      </c>
      <c r="AC159" s="389">
        <v>200</v>
      </c>
      <c r="AD159" s="384">
        <v>0.40178079800607402</v>
      </c>
      <c r="AE159" s="395">
        <v>-508.596022320001</v>
      </c>
      <c r="AF159" s="380"/>
      <c r="AG159" s="380"/>
      <c r="AH159" s="396">
        <v>382</v>
      </c>
      <c r="AI159" s="393">
        <v>509</v>
      </c>
      <c r="AJ159" s="379"/>
      <c r="AK159" s="388">
        <v>2599.78568</v>
      </c>
      <c r="AL159" s="388">
        <v>816.04997277747304</v>
      </c>
      <c r="AM159" s="397">
        <v>790.4</v>
      </c>
      <c r="AN159" s="401">
        <v>1.0324518886354701</v>
      </c>
      <c r="AO159" s="405">
        <v>-421.89780020864299</v>
      </c>
      <c r="AP159" s="392">
        <v>1.5E-3</v>
      </c>
      <c r="AQ159" s="392">
        <v>1.5E-3</v>
      </c>
      <c r="AR159" s="393">
        <v>0</v>
      </c>
      <c r="AS159" s="393">
        <v>422</v>
      </c>
      <c r="AT159" s="381"/>
      <c r="AU159" s="388">
        <v>2071.93372</v>
      </c>
      <c r="AV159" s="378">
        <v>650.36186206038599</v>
      </c>
      <c r="AW159" s="399">
        <v>573</v>
      </c>
      <c r="AX159" s="401">
        <v>1.1350119756725801</v>
      </c>
      <c r="AY159" s="405">
        <v>-118.633883946802</v>
      </c>
      <c r="AZ159" s="380">
        <v>1.0500000000000001E-2</v>
      </c>
      <c r="BA159" s="380">
        <v>1.0500000000000001E-2</v>
      </c>
      <c r="BB159" s="393">
        <v>0</v>
      </c>
      <c r="BC159" s="393">
        <v>119</v>
      </c>
      <c r="BD159" s="379"/>
      <c r="BE159" s="388">
        <v>229.9</v>
      </c>
      <c r="BF159" s="378">
        <v>72.163598016872299</v>
      </c>
      <c r="BG159" s="400">
        <v>65</v>
      </c>
      <c r="BH159" s="401">
        <v>1.11020920025957</v>
      </c>
      <c r="BI159" s="402">
        <v>-80.717134067500297</v>
      </c>
      <c r="BJ159" s="380">
        <v>1.538E-2</v>
      </c>
      <c r="BK159" s="380">
        <v>1.538E-2</v>
      </c>
      <c r="BL159" s="393">
        <v>0</v>
      </c>
      <c r="BM159" s="393">
        <v>81</v>
      </c>
      <c r="BN159" s="379"/>
      <c r="BO159" s="387">
        <v>316</v>
      </c>
      <c r="BP159" s="388">
        <v>99.189634507749702</v>
      </c>
      <c r="BQ159" s="400">
        <v>78</v>
      </c>
      <c r="BR159" s="390">
        <v>1.2716619808685901</v>
      </c>
      <c r="BS159" s="391">
        <v>17.807551295199701</v>
      </c>
      <c r="BT159" s="380">
        <v>7.4999999999999997E-3</v>
      </c>
      <c r="BU159" s="392">
        <v>7.4999999999999997E-3</v>
      </c>
      <c r="BV159" s="387">
        <v>0</v>
      </c>
      <c r="BW159" s="387">
        <v>0</v>
      </c>
      <c r="BX159" s="381"/>
      <c r="BY159" s="386">
        <v>0.99770059300496206</v>
      </c>
      <c r="BZ159" s="386">
        <v>1</v>
      </c>
      <c r="CA159" s="403">
        <v>0.99908023720198502</v>
      </c>
      <c r="CB159" s="385">
        <v>0.9</v>
      </c>
      <c r="CC159" s="392">
        <v>2.5000000000000001E-3</v>
      </c>
      <c r="CD159" s="199">
        <f t="shared" si="2"/>
        <v>2518.069566840536</v>
      </c>
      <c r="CE159" s="113"/>
    </row>
    <row r="160" spans="1:83" s="85" customFormat="1" ht="21.4" customHeight="1" x14ac:dyDescent="0.2">
      <c r="A160" s="377" t="s">
        <v>385</v>
      </c>
      <c r="B160" s="377" t="s">
        <v>386</v>
      </c>
      <c r="C160" s="377" t="s">
        <v>221</v>
      </c>
      <c r="D160" s="378">
        <v>3.8422318423333301</v>
      </c>
      <c r="E160" s="379"/>
      <c r="F160" s="380">
        <v>0.04</v>
      </c>
      <c r="G160" s="380">
        <v>0.04</v>
      </c>
      <c r="H160" s="381"/>
      <c r="I160" s="382">
        <v>6</v>
      </c>
      <c r="J160" s="382">
        <v>6</v>
      </c>
      <c r="K160" s="379"/>
      <c r="L160" s="404">
        <v>0.71</v>
      </c>
      <c r="M160" s="401">
        <v>0.75800000000000001</v>
      </c>
      <c r="N160" s="385">
        <v>0.7</v>
      </c>
      <c r="O160" s="386">
        <v>8.0000000000000002E-3</v>
      </c>
      <c r="P160" s="379"/>
      <c r="Q160" s="387">
        <v>224</v>
      </c>
      <c r="R160" s="388">
        <v>58.299449172220697</v>
      </c>
      <c r="S160" s="389">
        <v>36</v>
      </c>
      <c r="T160" s="390">
        <v>1.6194291436728001</v>
      </c>
      <c r="U160" s="391">
        <v>58.015584411200201</v>
      </c>
      <c r="V160" s="392">
        <v>0.01</v>
      </c>
      <c r="W160" s="392">
        <v>0.01</v>
      </c>
      <c r="X160" s="393">
        <v>0</v>
      </c>
      <c r="Y160" s="393">
        <v>0</v>
      </c>
      <c r="Z160" s="379"/>
      <c r="AA160" s="394">
        <v>556</v>
      </c>
      <c r="AB160" s="378">
        <v>144.707561338191</v>
      </c>
      <c r="AC160" s="389">
        <v>200</v>
      </c>
      <c r="AD160" s="384">
        <v>0.72353780669095502</v>
      </c>
      <c r="AE160" s="395">
        <v>-366.13564215999901</v>
      </c>
      <c r="AF160" s="380"/>
      <c r="AG160" s="380"/>
      <c r="AH160" s="396">
        <v>213</v>
      </c>
      <c r="AI160" s="393">
        <v>367</v>
      </c>
      <c r="AJ160" s="379"/>
      <c r="AK160" s="388">
        <v>3507.7743599999999</v>
      </c>
      <c r="AL160" s="388">
        <v>912.95229021624505</v>
      </c>
      <c r="AM160" s="397">
        <v>811.8</v>
      </c>
      <c r="AN160" s="401">
        <v>1.1246024762456801</v>
      </c>
      <c r="AO160" s="405">
        <v>-235.174211527437</v>
      </c>
      <c r="AP160" s="392">
        <v>6.0000000000000001E-3</v>
      </c>
      <c r="AQ160" s="392">
        <v>6.0000000000000001E-3</v>
      </c>
      <c r="AR160" s="393">
        <v>0</v>
      </c>
      <c r="AS160" s="393">
        <v>236</v>
      </c>
      <c r="AT160" s="381"/>
      <c r="AU160" s="388">
        <v>2379.1129700000001</v>
      </c>
      <c r="AV160" s="378">
        <v>619.20078423877703</v>
      </c>
      <c r="AW160" s="399">
        <v>573</v>
      </c>
      <c r="AX160" s="401">
        <v>1.0806296409053699</v>
      </c>
      <c r="AY160" s="405">
        <v>-262.80564478839801</v>
      </c>
      <c r="AZ160" s="380">
        <v>6.0000000000000001E-3</v>
      </c>
      <c r="BA160" s="380">
        <v>6.0000000000000001E-3</v>
      </c>
      <c r="BB160" s="393">
        <v>0</v>
      </c>
      <c r="BC160" s="393">
        <v>263</v>
      </c>
      <c r="BD160" s="379"/>
      <c r="BE160" s="388">
        <v>163.80000000000001</v>
      </c>
      <c r="BF160" s="378">
        <v>42.631472207186398</v>
      </c>
      <c r="BG160" s="400">
        <v>65</v>
      </c>
      <c r="BH160" s="384">
        <v>0.65586880318748297</v>
      </c>
      <c r="BI160" s="395">
        <v>-210.8176046275</v>
      </c>
      <c r="BJ160" s="380"/>
      <c r="BK160" s="380"/>
      <c r="BL160" s="393">
        <v>61</v>
      </c>
      <c r="BM160" s="393">
        <v>211</v>
      </c>
      <c r="BN160" s="379"/>
      <c r="BO160" s="387">
        <v>467</v>
      </c>
      <c r="BP160" s="388">
        <v>121.543940908157</v>
      </c>
      <c r="BQ160" s="400">
        <v>78</v>
      </c>
      <c r="BR160" s="390">
        <v>1.5582556526686799</v>
      </c>
      <c r="BS160" s="391">
        <v>107.3670995576</v>
      </c>
      <c r="BT160" s="380">
        <v>7.4999999999999997E-3</v>
      </c>
      <c r="BU160" s="392">
        <v>7.4999999999999997E-3</v>
      </c>
      <c r="BV160" s="387">
        <v>0</v>
      </c>
      <c r="BW160" s="387">
        <v>0</v>
      </c>
      <c r="BX160" s="381"/>
      <c r="BY160" s="386">
        <v>0.99410187667560301</v>
      </c>
      <c r="BZ160" s="386">
        <v>1</v>
      </c>
      <c r="CA160" s="403">
        <v>0.99764075067024105</v>
      </c>
      <c r="CB160" s="385">
        <v>0.9</v>
      </c>
      <c r="CC160" s="392">
        <v>2.5000000000000001E-3</v>
      </c>
      <c r="CD160" s="199">
        <f t="shared" si="2"/>
        <v>3119.123809606197</v>
      </c>
      <c r="CE160" s="113"/>
    </row>
    <row r="161" spans="1:83" s="85" customFormat="1" ht="21.4" customHeight="1" x14ac:dyDescent="0.2">
      <c r="A161" s="377" t="s">
        <v>385</v>
      </c>
      <c r="B161" s="377" t="s">
        <v>386</v>
      </c>
      <c r="C161" s="377" t="s">
        <v>222</v>
      </c>
      <c r="D161" s="378">
        <v>1.10394265233333</v>
      </c>
      <c r="E161" s="379"/>
      <c r="F161" s="380">
        <v>2.2749999999999999E-2</v>
      </c>
      <c r="G161" s="380">
        <v>2.2749999999999999E-2</v>
      </c>
      <c r="H161" s="381"/>
      <c r="I161" s="382">
        <v>3</v>
      </c>
      <c r="J161" s="382">
        <v>3</v>
      </c>
      <c r="K161" s="379"/>
      <c r="L161" s="403">
        <v>0.9</v>
      </c>
      <c r="M161" s="384"/>
      <c r="N161" s="385">
        <v>0.7</v>
      </c>
      <c r="O161" s="386"/>
      <c r="P161" s="379"/>
      <c r="Q161" s="387">
        <v>37</v>
      </c>
      <c r="R161" s="388">
        <v>33.516233766124898</v>
      </c>
      <c r="S161" s="389">
        <v>36</v>
      </c>
      <c r="T161" s="386">
        <v>0.93100649350347098</v>
      </c>
      <c r="U161" s="394">
        <v>-10.690322580799901</v>
      </c>
      <c r="V161" s="392"/>
      <c r="W161" s="392"/>
      <c r="X161" s="393">
        <v>3</v>
      </c>
      <c r="Y161" s="393">
        <v>11</v>
      </c>
      <c r="Z161" s="379"/>
      <c r="AA161" s="394">
        <v>52</v>
      </c>
      <c r="AB161" s="378">
        <v>47.103896103743203</v>
      </c>
      <c r="AC161" s="389">
        <v>200</v>
      </c>
      <c r="AD161" s="384">
        <v>0.23551948051871599</v>
      </c>
      <c r="AE161" s="395">
        <v>-212.94623655999899</v>
      </c>
      <c r="AF161" s="380"/>
      <c r="AG161" s="380"/>
      <c r="AH161" s="396">
        <v>169</v>
      </c>
      <c r="AI161" s="393">
        <v>213</v>
      </c>
      <c r="AJ161" s="379"/>
      <c r="AK161" s="388">
        <v>155.20959999999999</v>
      </c>
      <c r="AL161" s="388">
        <v>140.595709090453</v>
      </c>
      <c r="AM161" s="397">
        <v>612</v>
      </c>
      <c r="AN161" s="384">
        <v>0.22973155080139299</v>
      </c>
      <c r="AO161" s="406">
        <v>-655.52588387359799</v>
      </c>
      <c r="AP161" s="392"/>
      <c r="AQ161" s="392"/>
      <c r="AR161" s="393">
        <v>521</v>
      </c>
      <c r="AS161" s="393">
        <v>656</v>
      </c>
      <c r="AT161" s="381"/>
      <c r="AU161" s="388">
        <v>778.83099000000004</v>
      </c>
      <c r="AV161" s="378">
        <v>705.49950067952705</v>
      </c>
      <c r="AW161" s="399">
        <v>573</v>
      </c>
      <c r="AX161" s="390">
        <v>1.2312382210812001</v>
      </c>
      <c r="AY161" s="398">
        <v>19.760022255602301</v>
      </c>
      <c r="AZ161" s="380">
        <v>1.4999999999999999E-2</v>
      </c>
      <c r="BA161" s="380">
        <v>1.4999999999999999E-2</v>
      </c>
      <c r="BB161" s="393">
        <v>0</v>
      </c>
      <c r="BC161" s="393">
        <v>0</v>
      </c>
      <c r="BD161" s="379"/>
      <c r="BE161" s="388">
        <v>69.7</v>
      </c>
      <c r="BF161" s="378">
        <v>63.137337662132701</v>
      </c>
      <c r="BG161" s="400">
        <v>65</v>
      </c>
      <c r="BH161" s="401">
        <v>0.97134365634050301</v>
      </c>
      <c r="BI161" s="402">
        <v>-37.934408602499701</v>
      </c>
      <c r="BJ161" s="380">
        <v>5.2500000000000003E-3</v>
      </c>
      <c r="BK161" s="380">
        <v>5.2500000000000003E-3</v>
      </c>
      <c r="BL161" s="393">
        <v>0</v>
      </c>
      <c r="BM161" s="393">
        <v>38</v>
      </c>
      <c r="BN161" s="379"/>
      <c r="BO161" s="387">
        <v>75</v>
      </c>
      <c r="BP161" s="388">
        <v>67.938311688091105</v>
      </c>
      <c r="BQ161" s="400">
        <v>78</v>
      </c>
      <c r="BR161" s="386">
        <v>0.87100399600116796</v>
      </c>
      <c r="BS161" s="394">
        <v>-28.3290322583997</v>
      </c>
      <c r="BT161" s="380"/>
      <c r="BU161" s="392"/>
      <c r="BV161" s="387">
        <v>12</v>
      </c>
      <c r="BW161" s="387">
        <v>29</v>
      </c>
      <c r="BX161" s="381"/>
      <c r="BY161" s="386">
        <v>0.98945147679324896</v>
      </c>
      <c r="BZ161" s="386">
        <v>1</v>
      </c>
      <c r="CA161" s="403">
        <v>0.99578059071729996</v>
      </c>
      <c r="CB161" s="385">
        <v>0.9</v>
      </c>
      <c r="CC161" s="392">
        <v>2.5000000000000001E-3</v>
      </c>
      <c r="CD161" s="199">
        <f t="shared" si="2"/>
        <v>675.612903227998</v>
      </c>
      <c r="CE161" s="113"/>
    </row>
    <row r="162" spans="1:83" s="85" customFormat="1" ht="21.4" customHeight="1" x14ac:dyDescent="0.2">
      <c r="A162" s="377" t="s">
        <v>385</v>
      </c>
      <c r="B162" s="377" t="s">
        <v>386</v>
      </c>
      <c r="C162" s="377" t="s">
        <v>223</v>
      </c>
      <c r="D162" s="378">
        <v>2.74460928066667</v>
      </c>
      <c r="E162" s="379"/>
      <c r="F162" s="380">
        <v>3.9750000000000001E-2</v>
      </c>
      <c r="G162" s="380">
        <v>3.9750000000000001E-2</v>
      </c>
      <c r="H162" s="381"/>
      <c r="I162" s="382">
        <v>5</v>
      </c>
      <c r="J162" s="382">
        <v>5</v>
      </c>
      <c r="K162" s="379"/>
      <c r="L162" s="383">
        <v>0.35</v>
      </c>
      <c r="M162" s="384">
        <v>0.47199999999999998</v>
      </c>
      <c r="N162" s="385">
        <v>0.7</v>
      </c>
      <c r="O162" s="386"/>
      <c r="P162" s="379"/>
      <c r="Q162" s="387">
        <v>116</v>
      </c>
      <c r="R162" s="388">
        <v>42.264667986484199</v>
      </c>
      <c r="S162" s="389">
        <v>36</v>
      </c>
      <c r="T162" s="401">
        <v>1.1740185551801201</v>
      </c>
      <c r="U162" s="402">
        <v>-2.5671209248001499</v>
      </c>
      <c r="V162" s="392">
        <v>8.5000000000000006E-3</v>
      </c>
      <c r="W162" s="392">
        <v>8.5000000000000006E-3</v>
      </c>
      <c r="X162" s="393">
        <v>0</v>
      </c>
      <c r="Y162" s="393">
        <v>3</v>
      </c>
      <c r="Z162" s="379"/>
      <c r="AA162" s="394">
        <v>371</v>
      </c>
      <c r="AB162" s="378">
        <v>135.174067439531</v>
      </c>
      <c r="AC162" s="389">
        <v>200</v>
      </c>
      <c r="AD162" s="384">
        <v>0.67587033719765499</v>
      </c>
      <c r="AE162" s="395">
        <v>-287.70622736000098</v>
      </c>
      <c r="AF162" s="380"/>
      <c r="AG162" s="380"/>
      <c r="AH162" s="396">
        <v>178</v>
      </c>
      <c r="AI162" s="393">
        <v>288</v>
      </c>
      <c r="AJ162" s="379"/>
      <c r="AK162" s="388">
        <v>2759.5257299999998</v>
      </c>
      <c r="AL162" s="388">
        <v>1005.43481705699</v>
      </c>
      <c r="AM162" s="397">
        <v>783.2</v>
      </c>
      <c r="AN162" s="390">
        <v>1.2837523200421199</v>
      </c>
      <c r="AO162" s="398">
        <v>180.03214365823601</v>
      </c>
      <c r="AP162" s="392">
        <v>0.01</v>
      </c>
      <c r="AQ162" s="392">
        <v>0.01</v>
      </c>
      <c r="AR162" s="393">
        <v>0</v>
      </c>
      <c r="AS162" s="393">
        <v>0</v>
      </c>
      <c r="AT162" s="381"/>
      <c r="AU162" s="388">
        <v>1802.1539</v>
      </c>
      <c r="AV162" s="378">
        <v>656.61582969006702</v>
      </c>
      <c r="AW162" s="399">
        <v>573</v>
      </c>
      <c r="AX162" s="401">
        <v>1.1459264043456701</v>
      </c>
      <c r="AY162" s="405">
        <v>-85.0394413864028</v>
      </c>
      <c r="AZ162" s="380">
        <v>1.125E-2</v>
      </c>
      <c r="BA162" s="380">
        <v>1.125E-2</v>
      </c>
      <c r="BB162" s="393">
        <v>0</v>
      </c>
      <c r="BC162" s="393">
        <v>86</v>
      </c>
      <c r="BD162" s="379"/>
      <c r="BE162" s="388">
        <v>158.9</v>
      </c>
      <c r="BF162" s="378">
        <v>57.895308129761602</v>
      </c>
      <c r="BG162" s="400">
        <v>65</v>
      </c>
      <c r="BH162" s="386">
        <v>0.89069704815017803</v>
      </c>
      <c r="BI162" s="394">
        <v>-108.69940486500001</v>
      </c>
      <c r="BJ162" s="380"/>
      <c r="BK162" s="380"/>
      <c r="BL162" s="393">
        <v>2</v>
      </c>
      <c r="BM162" s="393">
        <v>109</v>
      </c>
      <c r="BN162" s="379"/>
      <c r="BO162" s="387">
        <v>275</v>
      </c>
      <c r="BP162" s="388">
        <v>100.196411174855</v>
      </c>
      <c r="BQ162" s="400">
        <v>78</v>
      </c>
      <c r="BR162" s="390">
        <v>1.2845693740366</v>
      </c>
      <c r="BS162" s="391">
        <v>18.1045713295997</v>
      </c>
      <c r="BT162" s="380">
        <v>7.4999999999999997E-3</v>
      </c>
      <c r="BU162" s="392">
        <v>7.4999999999999997E-3</v>
      </c>
      <c r="BV162" s="387">
        <v>0</v>
      </c>
      <c r="BW162" s="387">
        <v>0</v>
      </c>
      <c r="BX162" s="381"/>
      <c r="BY162" s="386">
        <v>0.99696545284780602</v>
      </c>
      <c r="BZ162" s="386">
        <v>1</v>
      </c>
      <c r="CA162" s="403">
        <v>0.99878618113912199</v>
      </c>
      <c r="CB162" s="385">
        <v>0.9</v>
      </c>
      <c r="CC162" s="392">
        <v>2.5000000000000001E-3</v>
      </c>
      <c r="CD162" s="199">
        <f t="shared" si="2"/>
        <v>2149.5779886181363</v>
      </c>
      <c r="CE162" s="113"/>
    </row>
    <row r="163" spans="1:83" s="85" customFormat="1" ht="21.4" customHeight="1" x14ac:dyDescent="0.2">
      <c r="A163" s="377" t="s">
        <v>385</v>
      </c>
      <c r="B163" s="377" t="s">
        <v>386</v>
      </c>
      <c r="C163" s="377" t="s">
        <v>224</v>
      </c>
      <c r="D163" s="378">
        <v>2.7979320464444402</v>
      </c>
      <c r="E163" s="379"/>
      <c r="F163" s="380">
        <v>4.8375000000000001E-2</v>
      </c>
      <c r="G163" s="380">
        <v>4.8375000000000001E-2</v>
      </c>
      <c r="H163" s="381"/>
      <c r="I163" s="382">
        <v>6</v>
      </c>
      <c r="J163" s="382">
        <v>6</v>
      </c>
      <c r="K163" s="379"/>
      <c r="L163" s="383">
        <v>0.6</v>
      </c>
      <c r="M163" s="384">
        <v>0.48799999999999999</v>
      </c>
      <c r="N163" s="385">
        <v>0.7</v>
      </c>
      <c r="O163" s="386"/>
      <c r="P163" s="379"/>
      <c r="Q163" s="387">
        <v>134</v>
      </c>
      <c r="R163" s="388">
        <v>47.892514105295902</v>
      </c>
      <c r="S163" s="389">
        <v>36</v>
      </c>
      <c r="T163" s="390">
        <v>1.330347614036</v>
      </c>
      <c r="U163" s="391">
        <v>13.129335593600199</v>
      </c>
      <c r="V163" s="392">
        <v>0.01</v>
      </c>
      <c r="W163" s="392">
        <v>0.01</v>
      </c>
      <c r="X163" s="393">
        <v>0</v>
      </c>
      <c r="Y163" s="393">
        <v>0</v>
      </c>
      <c r="Z163" s="379"/>
      <c r="AA163" s="394">
        <v>426</v>
      </c>
      <c r="AB163" s="378">
        <v>152.25530603623901</v>
      </c>
      <c r="AC163" s="389">
        <v>200</v>
      </c>
      <c r="AD163" s="384">
        <v>0.76127653018119501</v>
      </c>
      <c r="AE163" s="395">
        <v>-245.503691146666</v>
      </c>
      <c r="AF163" s="380"/>
      <c r="AG163" s="380"/>
      <c r="AH163" s="396">
        <v>134</v>
      </c>
      <c r="AI163" s="393">
        <v>246</v>
      </c>
      <c r="AJ163" s="379"/>
      <c r="AK163" s="388">
        <v>2715.0704300000002</v>
      </c>
      <c r="AL163" s="388">
        <v>970.38469302721501</v>
      </c>
      <c r="AM163" s="397">
        <v>716.7</v>
      </c>
      <c r="AN163" s="390">
        <v>1.3539621780761999</v>
      </c>
      <c r="AO163" s="398">
        <v>308.73695277592401</v>
      </c>
      <c r="AP163" s="392">
        <v>0.01</v>
      </c>
      <c r="AQ163" s="392">
        <v>0.01</v>
      </c>
      <c r="AR163" s="393">
        <v>0</v>
      </c>
      <c r="AS163" s="393">
        <v>0</v>
      </c>
      <c r="AT163" s="381"/>
      <c r="AU163" s="388">
        <v>1726.26945</v>
      </c>
      <c r="AV163" s="378">
        <v>616.98047749004797</v>
      </c>
      <c r="AW163" s="399">
        <v>573</v>
      </c>
      <c r="AX163" s="401">
        <v>1.07675476001754</v>
      </c>
      <c r="AY163" s="405">
        <v>-197.58862513519699</v>
      </c>
      <c r="AZ163" s="380">
        <v>6.0000000000000001E-3</v>
      </c>
      <c r="BA163" s="380">
        <v>6.0000000000000001E-3</v>
      </c>
      <c r="BB163" s="393">
        <v>0</v>
      </c>
      <c r="BC163" s="393">
        <v>198</v>
      </c>
      <c r="BD163" s="379"/>
      <c r="BE163" s="388">
        <v>198.4</v>
      </c>
      <c r="BF163" s="378">
        <v>70.909513421572399</v>
      </c>
      <c r="BG163" s="400">
        <v>65</v>
      </c>
      <c r="BH163" s="401">
        <v>1.0909155911011099</v>
      </c>
      <c r="BI163" s="402">
        <v>-74.398374528332894</v>
      </c>
      <c r="BJ163" s="380">
        <v>1.4250000000000001E-2</v>
      </c>
      <c r="BK163" s="380">
        <v>1.4250000000000001E-2</v>
      </c>
      <c r="BL163" s="393">
        <v>0</v>
      </c>
      <c r="BM163" s="393">
        <v>75</v>
      </c>
      <c r="BN163" s="379"/>
      <c r="BO163" s="387">
        <v>250</v>
      </c>
      <c r="BP163" s="388">
        <v>89.351705420328202</v>
      </c>
      <c r="BQ163" s="400">
        <v>78</v>
      </c>
      <c r="BR163" s="401">
        <v>1.145534684876</v>
      </c>
      <c r="BS163" s="402">
        <v>-11.886439547199499</v>
      </c>
      <c r="BT163" s="380">
        <v>5.6249999999999998E-3</v>
      </c>
      <c r="BU163" s="392">
        <v>5.6249999999999998E-3</v>
      </c>
      <c r="BV163" s="387">
        <v>0</v>
      </c>
      <c r="BW163" s="387">
        <v>12</v>
      </c>
      <c r="BX163" s="381"/>
      <c r="BY163" s="386">
        <v>0.99594320486815402</v>
      </c>
      <c r="BZ163" s="386">
        <v>1</v>
      </c>
      <c r="CA163" s="403">
        <v>0.99837728194726205</v>
      </c>
      <c r="CB163" s="385">
        <v>0.9</v>
      </c>
      <c r="CC163" s="392">
        <v>2.5000000000000001E-3</v>
      </c>
      <c r="CD163" s="199">
        <f t="shared" si="2"/>
        <v>2005.2778976867303</v>
      </c>
      <c r="CE163" s="113"/>
    </row>
    <row r="164" spans="1:83" s="85" customFormat="1" ht="21.4" customHeight="1" x14ac:dyDescent="0.2">
      <c r="A164" s="377" t="s">
        <v>385</v>
      </c>
      <c r="B164" s="377" t="s">
        <v>386</v>
      </c>
      <c r="C164" s="377" t="s">
        <v>225</v>
      </c>
      <c r="D164" s="378">
        <v>2.6327641494444398</v>
      </c>
      <c r="E164" s="379"/>
      <c r="F164" s="380">
        <v>7.85E-2</v>
      </c>
      <c r="G164" s="380">
        <v>7.85E-2</v>
      </c>
      <c r="H164" s="381"/>
      <c r="I164" s="382">
        <v>7</v>
      </c>
      <c r="J164" s="382">
        <v>7</v>
      </c>
      <c r="K164" s="379"/>
      <c r="L164" s="383">
        <v>0.53</v>
      </c>
      <c r="M164" s="386">
        <v>0.65</v>
      </c>
      <c r="N164" s="385">
        <v>0.7</v>
      </c>
      <c r="O164" s="386"/>
      <c r="P164" s="379"/>
      <c r="Q164" s="387">
        <v>196</v>
      </c>
      <c r="R164" s="388">
        <v>74.446471037430101</v>
      </c>
      <c r="S164" s="389">
        <v>36</v>
      </c>
      <c r="T164" s="390">
        <v>2.0679575288174998</v>
      </c>
      <c r="U164" s="391">
        <v>82.264588744000207</v>
      </c>
      <c r="V164" s="392">
        <v>0.01</v>
      </c>
      <c r="W164" s="392">
        <v>0.01</v>
      </c>
      <c r="X164" s="393">
        <v>0</v>
      </c>
      <c r="Y164" s="393">
        <v>0</v>
      </c>
      <c r="Z164" s="379"/>
      <c r="AA164" s="394">
        <v>564</v>
      </c>
      <c r="AB164" s="378">
        <v>214.223518699544</v>
      </c>
      <c r="AC164" s="389">
        <v>200</v>
      </c>
      <c r="AD164" s="401">
        <v>1.07111759349772</v>
      </c>
      <c r="AE164" s="402">
        <v>-67.863395866665499</v>
      </c>
      <c r="AF164" s="380">
        <v>3.5000000000000001E-3</v>
      </c>
      <c r="AG164" s="380">
        <v>3.5000000000000001E-3</v>
      </c>
      <c r="AH164" s="396">
        <v>0</v>
      </c>
      <c r="AI164" s="393">
        <v>68</v>
      </c>
      <c r="AJ164" s="379"/>
      <c r="AK164" s="388">
        <v>3131.7562800000001</v>
      </c>
      <c r="AL164" s="388">
        <v>1189.5316489556601</v>
      </c>
      <c r="AM164" s="397">
        <v>666.2</v>
      </c>
      <c r="AN164" s="390">
        <v>1.7855473565830999</v>
      </c>
      <c r="AO164" s="398">
        <v>1027.0193083681399</v>
      </c>
      <c r="AP164" s="392">
        <v>0.01</v>
      </c>
      <c r="AQ164" s="392">
        <v>0.01</v>
      </c>
      <c r="AR164" s="393">
        <v>0</v>
      </c>
      <c r="AS164" s="393">
        <v>0</v>
      </c>
      <c r="AT164" s="381"/>
      <c r="AU164" s="388">
        <v>2533.7483400000001</v>
      </c>
      <c r="AV164" s="378">
        <v>962.39093066299199</v>
      </c>
      <c r="AW164" s="399">
        <v>573</v>
      </c>
      <c r="AX164" s="390">
        <v>1.6795653240191799</v>
      </c>
      <c r="AY164" s="398">
        <v>723.45971084200301</v>
      </c>
      <c r="AZ164" s="380">
        <v>1.4999999999999999E-2</v>
      </c>
      <c r="BA164" s="380">
        <v>1.4999999999999999E-2</v>
      </c>
      <c r="BB164" s="393">
        <v>0</v>
      </c>
      <c r="BC164" s="393">
        <v>0</v>
      </c>
      <c r="BD164" s="379"/>
      <c r="BE164" s="388">
        <v>289.10000000000002</v>
      </c>
      <c r="BF164" s="378">
        <v>109.808544780209</v>
      </c>
      <c r="BG164" s="400">
        <v>65</v>
      </c>
      <c r="BH164" s="390">
        <v>1.6893622273878299</v>
      </c>
      <c r="BI164" s="391">
        <v>32.405495429167203</v>
      </c>
      <c r="BJ164" s="380">
        <v>0.03</v>
      </c>
      <c r="BK164" s="380">
        <v>0.03</v>
      </c>
      <c r="BL164" s="393">
        <v>0</v>
      </c>
      <c r="BM164" s="393">
        <v>0</v>
      </c>
      <c r="BN164" s="379"/>
      <c r="BO164" s="387">
        <v>279</v>
      </c>
      <c r="BP164" s="388">
        <v>105.972272548178</v>
      </c>
      <c r="BQ164" s="400">
        <v>78</v>
      </c>
      <c r="BR164" s="390">
        <v>1.35861887882279</v>
      </c>
      <c r="BS164" s="391">
        <v>32.573275612000501</v>
      </c>
      <c r="BT164" s="380">
        <v>7.4999999999999997E-3</v>
      </c>
      <c r="BU164" s="392">
        <v>7.4999999999999997E-3</v>
      </c>
      <c r="BV164" s="387">
        <v>0</v>
      </c>
      <c r="BW164" s="387">
        <v>0</v>
      </c>
      <c r="BX164" s="381"/>
      <c r="BY164" s="386">
        <v>0.99725490196078403</v>
      </c>
      <c r="BZ164" s="386">
        <v>1</v>
      </c>
      <c r="CA164" s="403">
        <v>0.99890196078431404</v>
      </c>
      <c r="CB164" s="385">
        <v>0.9</v>
      </c>
      <c r="CC164" s="392">
        <v>2.5000000000000001E-3</v>
      </c>
      <c r="CD164" s="199">
        <f t="shared" si="2"/>
        <v>1753.947476359886</v>
      </c>
      <c r="CE164" s="113"/>
    </row>
    <row r="165" spans="1:83" s="85" customFormat="1" ht="21.4" customHeight="1" x14ac:dyDescent="0.2">
      <c r="A165" s="377" t="s">
        <v>385</v>
      </c>
      <c r="B165" s="377" t="s">
        <v>386</v>
      </c>
      <c r="C165" s="377" t="s">
        <v>226</v>
      </c>
      <c r="D165" s="378">
        <v>2.5551501970000001</v>
      </c>
      <c r="E165" s="379"/>
      <c r="F165" s="380">
        <v>3.3750000000000002E-2</v>
      </c>
      <c r="G165" s="380">
        <v>3.3750000000000002E-2</v>
      </c>
      <c r="H165" s="381"/>
      <c r="I165" s="382">
        <v>5</v>
      </c>
      <c r="J165" s="382">
        <v>5</v>
      </c>
      <c r="K165" s="379"/>
      <c r="L165" s="383">
        <v>0.28000000000000003</v>
      </c>
      <c r="M165" s="384">
        <v>0.48599999999999999</v>
      </c>
      <c r="N165" s="385">
        <v>0.7</v>
      </c>
      <c r="O165" s="386"/>
      <c r="P165" s="379"/>
      <c r="Q165" s="387">
        <v>142</v>
      </c>
      <c r="R165" s="388">
        <v>55.574032464597202</v>
      </c>
      <c r="S165" s="389">
        <v>36</v>
      </c>
      <c r="T165" s="390">
        <v>1.5437231240165901</v>
      </c>
      <c r="U165" s="391">
        <v>31.617511489599998</v>
      </c>
      <c r="V165" s="392">
        <v>0.01</v>
      </c>
      <c r="W165" s="392">
        <v>0.01</v>
      </c>
      <c r="X165" s="393">
        <v>0</v>
      </c>
      <c r="Y165" s="393">
        <v>0</v>
      </c>
      <c r="Z165" s="379"/>
      <c r="AA165" s="394">
        <v>242</v>
      </c>
      <c r="AB165" s="378">
        <v>94.710675045299496</v>
      </c>
      <c r="AC165" s="389">
        <v>200</v>
      </c>
      <c r="AD165" s="384">
        <v>0.47355337522649699</v>
      </c>
      <c r="AE165" s="395">
        <v>-371.23604727999998</v>
      </c>
      <c r="AF165" s="380"/>
      <c r="AG165" s="380"/>
      <c r="AH165" s="396">
        <v>270</v>
      </c>
      <c r="AI165" s="393">
        <v>372</v>
      </c>
      <c r="AJ165" s="379"/>
      <c r="AK165" s="388">
        <v>2372.9895000000001</v>
      </c>
      <c r="AL165" s="388">
        <v>928.708419092594</v>
      </c>
      <c r="AM165" s="397">
        <v>701.3</v>
      </c>
      <c r="AN165" s="390">
        <v>1.3242669600635899</v>
      </c>
      <c r="AO165" s="398">
        <v>222.67730021268</v>
      </c>
      <c r="AP165" s="392">
        <v>0.01</v>
      </c>
      <c r="AQ165" s="392">
        <v>0.01</v>
      </c>
      <c r="AR165" s="393">
        <v>0</v>
      </c>
      <c r="AS165" s="393">
        <v>0</v>
      </c>
      <c r="AT165" s="381"/>
      <c r="AU165" s="388">
        <v>1603.93343</v>
      </c>
      <c r="AV165" s="378">
        <v>627.72569373149804</v>
      </c>
      <c r="AW165" s="399">
        <v>573</v>
      </c>
      <c r="AX165" s="401">
        <v>1.0955073189031399</v>
      </c>
      <c r="AY165" s="405">
        <v>-152.9878454572</v>
      </c>
      <c r="AZ165" s="380">
        <v>7.4999999999999997E-3</v>
      </c>
      <c r="BA165" s="380">
        <v>7.4999999999999997E-3</v>
      </c>
      <c r="BB165" s="393">
        <v>0</v>
      </c>
      <c r="BC165" s="393">
        <v>153</v>
      </c>
      <c r="BD165" s="379"/>
      <c r="BE165" s="388">
        <v>136.19999999999999</v>
      </c>
      <c r="BF165" s="378">
        <v>53.304107194916497</v>
      </c>
      <c r="BG165" s="400">
        <v>65</v>
      </c>
      <c r="BH165" s="386">
        <v>0.82006318761410002</v>
      </c>
      <c r="BI165" s="394">
        <v>-112.92714420750001</v>
      </c>
      <c r="BJ165" s="380"/>
      <c r="BK165" s="380"/>
      <c r="BL165" s="393">
        <v>14</v>
      </c>
      <c r="BM165" s="393">
        <v>113</v>
      </c>
      <c r="BN165" s="379"/>
      <c r="BO165" s="387">
        <v>220</v>
      </c>
      <c r="BP165" s="388">
        <v>86.100613677544999</v>
      </c>
      <c r="BQ165" s="400">
        <v>78</v>
      </c>
      <c r="BR165" s="401">
        <v>1.1038540215069901</v>
      </c>
      <c r="BS165" s="402">
        <v>-19.162058439199999</v>
      </c>
      <c r="BT165" s="380">
        <v>3.7499999999999999E-3</v>
      </c>
      <c r="BU165" s="392">
        <v>3.7499999999999999E-3</v>
      </c>
      <c r="BV165" s="387">
        <v>0</v>
      </c>
      <c r="BW165" s="387">
        <v>20</v>
      </c>
      <c r="BX165" s="381"/>
      <c r="BY165" s="386">
        <v>0.995854922279793</v>
      </c>
      <c r="BZ165" s="386">
        <v>1</v>
      </c>
      <c r="CA165" s="403">
        <v>0.99834196891191695</v>
      </c>
      <c r="CB165" s="385">
        <v>0.9</v>
      </c>
      <c r="CC165" s="392">
        <v>2.5000000000000001E-3</v>
      </c>
      <c r="CD165" s="199">
        <f t="shared" si="2"/>
        <v>1791.9268331561</v>
      </c>
      <c r="CE165" s="113"/>
    </row>
    <row r="166" spans="1:83" s="85" customFormat="1" ht="21.4" customHeight="1" x14ac:dyDescent="0.2">
      <c r="A166" s="377" t="s">
        <v>385</v>
      </c>
      <c r="B166" s="377" t="s">
        <v>386</v>
      </c>
      <c r="C166" s="377" t="s">
        <v>227</v>
      </c>
      <c r="D166" s="378">
        <v>7.6313462515555601</v>
      </c>
      <c r="E166" s="379"/>
      <c r="F166" s="380">
        <v>4.4255000000000003E-2</v>
      </c>
      <c r="G166" s="380">
        <v>4.4255000000000003E-2</v>
      </c>
      <c r="H166" s="381"/>
      <c r="I166" s="382">
        <v>5</v>
      </c>
      <c r="J166" s="382">
        <v>5</v>
      </c>
      <c r="K166" s="379"/>
      <c r="L166" s="383">
        <v>0.25</v>
      </c>
      <c r="M166" s="384">
        <v>0.32600000000000001</v>
      </c>
      <c r="N166" s="385">
        <v>0.7</v>
      </c>
      <c r="O166" s="386"/>
      <c r="P166" s="379"/>
      <c r="Q166" s="387">
        <v>399</v>
      </c>
      <c r="R166" s="388">
        <v>52.284352832066602</v>
      </c>
      <c r="S166" s="389">
        <v>36</v>
      </c>
      <c r="T166" s="390">
        <v>1.45234313422407</v>
      </c>
      <c r="U166" s="391">
        <v>69.325841932799804</v>
      </c>
      <c r="V166" s="392">
        <v>0.01</v>
      </c>
      <c r="W166" s="392">
        <v>0.01</v>
      </c>
      <c r="X166" s="393">
        <v>0</v>
      </c>
      <c r="Y166" s="393">
        <v>0</v>
      </c>
      <c r="Z166" s="379"/>
      <c r="AA166" s="394">
        <v>901</v>
      </c>
      <c r="AB166" s="378">
        <v>118.065668926547</v>
      </c>
      <c r="AC166" s="389">
        <v>200</v>
      </c>
      <c r="AD166" s="384">
        <v>0.59032834463273498</v>
      </c>
      <c r="AE166" s="395">
        <v>-930.52310037333405</v>
      </c>
      <c r="AF166" s="380"/>
      <c r="AG166" s="380"/>
      <c r="AH166" s="396">
        <v>626</v>
      </c>
      <c r="AI166" s="393">
        <v>931</v>
      </c>
      <c r="AJ166" s="379"/>
      <c r="AK166" s="388">
        <v>8232.1439800000007</v>
      </c>
      <c r="AL166" s="388">
        <v>1078.7276200869501</v>
      </c>
      <c r="AM166" s="397">
        <v>753.3</v>
      </c>
      <c r="AN166" s="390">
        <v>1.43200268165001</v>
      </c>
      <c r="AO166" s="398">
        <v>1333.7122224438399</v>
      </c>
      <c r="AP166" s="392">
        <v>0.01</v>
      </c>
      <c r="AQ166" s="392">
        <v>0.01</v>
      </c>
      <c r="AR166" s="393">
        <v>0</v>
      </c>
      <c r="AS166" s="393">
        <v>0</v>
      </c>
      <c r="AT166" s="381"/>
      <c r="AU166" s="388">
        <v>3972.7938100000001</v>
      </c>
      <c r="AV166" s="378">
        <v>520.58885536614105</v>
      </c>
      <c r="AW166" s="399">
        <v>573</v>
      </c>
      <c r="AX166" s="386">
        <v>0.90853203379780301</v>
      </c>
      <c r="AY166" s="388">
        <v>-1274.5198725696</v>
      </c>
      <c r="AZ166" s="380"/>
      <c r="BA166" s="380"/>
      <c r="BB166" s="393">
        <v>400</v>
      </c>
      <c r="BC166" s="393">
        <v>1275</v>
      </c>
      <c r="BD166" s="379"/>
      <c r="BE166" s="388">
        <v>549.9</v>
      </c>
      <c r="BF166" s="378">
        <v>72.058059203893393</v>
      </c>
      <c r="BG166" s="400">
        <v>65</v>
      </c>
      <c r="BH166" s="401">
        <v>1.1085855262137401</v>
      </c>
      <c r="BI166" s="402">
        <v>-194.15625952666699</v>
      </c>
      <c r="BJ166" s="380">
        <v>1.538E-2</v>
      </c>
      <c r="BK166" s="380">
        <v>1.538E-2</v>
      </c>
      <c r="BL166" s="393">
        <v>0</v>
      </c>
      <c r="BM166" s="393">
        <v>195</v>
      </c>
      <c r="BN166" s="379"/>
      <c r="BO166" s="387">
        <v>694</v>
      </c>
      <c r="BP166" s="388">
        <v>90.940703923444303</v>
      </c>
      <c r="BQ166" s="400">
        <v>78</v>
      </c>
      <c r="BR166" s="401">
        <v>1.16590646055698</v>
      </c>
      <c r="BS166" s="402">
        <v>-20.294009145600299</v>
      </c>
      <c r="BT166" s="380">
        <v>6.3749999999999996E-3</v>
      </c>
      <c r="BU166" s="392">
        <v>6.3749999999999996E-3</v>
      </c>
      <c r="BV166" s="387">
        <v>0</v>
      </c>
      <c r="BW166" s="387">
        <v>21</v>
      </c>
      <c r="BX166" s="381"/>
      <c r="BY166" s="386">
        <v>0.998114985862394</v>
      </c>
      <c r="BZ166" s="386">
        <v>1</v>
      </c>
      <c r="CA166" s="403">
        <v>0.99924599434495698</v>
      </c>
      <c r="CB166" s="385">
        <v>0.9</v>
      </c>
      <c r="CC166" s="392">
        <v>2.5000000000000001E-3</v>
      </c>
      <c r="CD166" s="199">
        <f t="shared" si="2"/>
        <v>5748.6931312968027</v>
      </c>
      <c r="CE166" s="113"/>
    </row>
    <row r="167" spans="1:83" s="85" customFormat="1" ht="21.4" customHeight="1" x14ac:dyDescent="0.2">
      <c r="A167" s="377" t="s">
        <v>385</v>
      </c>
      <c r="B167" s="377" t="s">
        <v>386</v>
      </c>
      <c r="C167" s="377" t="s">
        <v>228</v>
      </c>
      <c r="D167" s="378">
        <v>10.832197240333301</v>
      </c>
      <c r="E167" s="379"/>
      <c r="F167" s="380">
        <v>6.2625E-2</v>
      </c>
      <c r="G167" s="380">
        <v>6.2625E-2</v>
      </c>
      <c r="H167" s="381"/>
      <c r="I167" s="382">
        <v>6</v>
      </c>
      <c r="J167" s="382">
        <v>6</v>
      </c>
      <c r="K167" s="379"/>
      <c r="L167" s="383">
        <v>0.2</v>
      </c>
      <c r="M167" s="384">
        <v>0.186</v>
      </c>
      <c r="N167" s="385">
        <v>0.7</v>
      </c>
      <c r="O167" s="386"/>
      <c r="P167" s="379"/>
      <c r="Q167" s="387">
        <v>708</v>
      </c>
      <c r="R167" s="388">
        <v>65.360700538556003</v>
      </c>
      <c r="S167" s="389">
        <v>36</v>
      </c>
      <c r="T167" s="390">
        <v>1.8155750149598899</v>
      </c>
      <c r="U167" s="391">
        <v>240.0490792176</v>
      </c>
      <c r="V167" s="392">
        <v>0.01</v>
      </c>
      <c r="W167" s="392">
        <v>0.01</v>
      </c>
      <c r="X167" s="393">
        <v>0</v>
      </c>
      <c r="Y167" s="393">
        <v>0</v>
      </c>
      <c r="Z167" s="379"/>
      <c r="AA167" s="394">
        <v>1025</v>
      </c>
      <c r="AB167" s="378">
        <v>94.625307983078997</v>
      </c>
      <c r="AC167" s="389">
        <v>200</v>
      </c>
      <c r="AD167" s="384">
        <v>0.47312653991539499</v>
      </c>
      <c r="AE167" s="395">
        <v>-1574.7273376799999</v>
      </c>
      <c r="AF167" s="380"/>
      <c r="AG167" s="380"/>
      <c r="AH167" s="396">
        <v>1142</v>
      </c>
      <c r="AI167" s="393">
        <v>1575</v>
      </c>
      <c r="AJ167" s="379"/>
      <c r="AK167" s="388">
        <v>9656.0429999999997</v>
      </c>
      <c r="AL167" s="388">
        <v>891.42052953449195</v>
      </c>
      <c r="AM167" s="397">
        <v>695.9</v>
      </c>
      <c r="AN167" s="390">
        <v>1.2809606689675099</v>
      </c>
      <c r="AO167" s="398">
        <v>610.29172854244302</v>
      </c>
      <c r="AP167" s="392">
        <v>0.01</v>
      </c>
      <c r="AQ167" s="392">
        <v>0.01</v>
      </c>
      <c r="AR167" s="393">
        <v>0</v>
      </c>
      <c r="AS167" s="393">
        <v>0</v>
      </c>
      <c r="AT167" s="381"/>
      <c r="AU167" s="388">
        <v>8064.8801000000003</v>
      </c>
      <c r="AV167" s="378">
        <v>744.528549569858</v>
      </c>
      <c r="AW167" s="399">
        <v>573</v>
      </c>
      <c r="AX167" s="390">
        <v>1.29935174445001</v>
      </c>
      <c r="AY167" s="398">
        <v>616.66127754680201</v>
      </c>
      <c r="AZ167" s="380">
        <v>1.4999999999999999E-2</v>
      </c>
      <c r="BA167" s="380">
        <v>1.4999999999999999E-2</v>
      </c>
      <c r="BB167" s="393">
        <v>0</v>
      </c>
      <c r="BC167" s="393">
        <v>0</v>
      </c>
      <c r="BD167" s="379"/>
      <c r="BE167" s="388">
        <v>830.6</v>
      </c>
      <c r="BF167" s="378">
        <v>76.678810547068693</v>
      </c>
      <c r="BG167" s="400">
        <v>65</v>
      </c>
      <c r="BH167" s="401">
        <v>1.1796740084164401</v>
      </c>
      <c r="BI167" s="402">
        <v>-225.5392309325</v>
      </c>
      <c r="BJ167" s="380">
        <v>1.7999999999999999E-2</v>
      </c>
      <c r="BK167" s="380">
        <v>1.7999999999999999E-2</v>
      </c>
      <c r="BL167" s="393">
        <v>0</v>
      </c>
      <c r="BM167" s="393">
        <v>226</v>
      </c>
      <c r="BN167" s="379"/>
      <c r="BO167" s="387">
        <v>1007</v>
      </c>
      <c r="BP167" s="388">
        <v>92.963595257522499</v>
      </c>
      <c r="BQ167" s="400">
        <v>78</v>
      </c>
      <c r="BR167" s="401">
        <v>1.1918409648400301</v>
      </c>
      <c r="BS167" s="402">
        <v>-6.8936616951995102</v>
      </c>
      <c r="BT167" s="380">
        <v>7.1250000000000003E-3</v>
      </c>
      <c r="BU167" s="392">
        <v>7.1250000000000003E-3</v>
      </c>
      <c r="BV167" s="387">
        <v>0</v>
      </c>
      <c r="BW167" s="387">
        <v>7</v>
      </c>
      <c r="BX167" s="381"/>
      <c r="BY167" s="386">
        <v>0.995378807602187</v>
      </c>
      <c r="BZ167" s="386">
        <v>1</v>
      </c>
      <c r="CA167" s="403">
        <v>0.99815152304087496</v>
      </c>
      <c r="CB167" s="385">
        <v>0.9</v>
      </c>
      <c r="CC167" s="392">
        <v>2.5000000000000001E-3</v>
      </c>
      <c r="CD167" s="199">
        <f t="shared" si="2"/>
        <v>7538.1260595479434</v>
      </c>
      <c r="CE167" s="113"/>
    </row>
    <row r="168" spans="1:83" s="85" customFormat="1" ht="21.4" customHeight="1" x14ac:dyDescent="0.2">
      <c r="A168" s="377" t="s">
        <v>385</v>
      </c>
      <c r="B168" s="377" t="s">
        <v>386</v>
      </c>
      <c r="C168" s="377" t="s">
        <v>229</v>
      </c>
      <c r="D168" s="378">
        <v>1.97474747477778</v>
      </c>
      <c r="E168" s="379"/>
      <c r="F168" s="380">
        <v>2.1000000000000001E-2</v>
      </c>
      <c r="G168" s="380">
        <v>2.1000000000000001E-2</v>
      </c>
      <c r="H168" s="381"/>
      <c r="I168" s="382">
        <v>3</v>
      </c>
      <c r="J168" s="382">
        <v>3</v>
      </c>
      <c r="K168" s="379"/>
      <c r="L168" s="404">
        <v>0.81</v>
      </c>
      <c r="M168" s="401">
        <v>0.77700000000000002</v>
      </c>
      <c r="N168" s="385">
        <v>0.7</v>
      </c>
      <c r="O168" s="386">
        <v>1.0999999999999999E-2</v>
      </c>
      <c r="P168" s="379"/>
      <c r="Q168" s="387">
        <v>32</v>
      </c>
      <c r="R168" s="388">
        <v>16.204603580314</v>
      </c>
      <c r="S168" s="389">
        <v>36</v>
      </c>
      <c r="T168" s="384">
        <v>0.450127877230944</v>
      </c>
      <c r="U168" s="395">
        <v>-53.309090910400101</v>
      </c>
      <c r="V168" s="392"/>
      <c r="W168" s="392"/>
      <c r="X168" s="393">
        <v>40</v>
      </c>
      <c r="Y168" s="393">
        <v>54</v>
      </c>
      <c r="Z168" s="379"/>
      <c r="AA168" s="394">
        <v>139</v>
      </c>
      <c r="AB168" s="378">
        <v>70.388746801988901</v>
      </c>
      <c r="AC168" s="389">
        <v>200</v>
      </c>
      <c r="AD168" s="384">
        <v>0.351943734009944</v>
      </c>
      <c r="AE168" s="395">
        <v>-334.939393946667</v>
      </c>
      <c r="AF168" s="380"/>
      <c r="AG168" s="380"/>
      <c r="AH168" s="396">
        <v>256</v>
      </c>
      <c r="AI168" s="393">
        <v>335</v>
      </c>
      <c r="AJ168" s="379"/>
      <c r="AK168" s="388">
        <v>537.95699000000002</v>
      </c>
      <c r="AL168" s="388">
        <v>272.41811769402898</v>
      </c>
      <c r="AM168" s="397">
        <v>661.5</v>
      </c>
      <c r="AN168" s="384">
        <v>0.411818772024232</v>
      </c>
      <c r="AO168" s="406">
        <v>-1029.5975554786</v>
      </c>
      <c r="AP168" s="392"/>
      <c r="AQ168" s="392"/>
      <c r="AR168" s="393">
        <v>769</v>
      </c>
      <c r="AS168" s="393">
        <v>1030</v>
      </c>
      <c r="AT168" s="381"/>
      <c r="AU168" s="388">
        <v>639.62032999999997</v>
      </c>
      <c r="AV168" s="378">
        <v>323.89980904873801</v>
      </c>
      <c r="AW168" s="399">
        <v>573</v>
      </c>
      <c r="AX168" s="384">
        <v>0.56527017285992698</v>
      </c>
      <c r="AY168" s="406">
        <v>-718.21603365720102</v>
      </c>
      <c r="AZ168" s="380"/>
      <c r="BA168" s="380"/>
      <c r="BB168" s="393">
        <v>492</v>
      </c>
      <c r="BC168" s="393">
        <v>719</v>
      </c>
      <c r="BD168" s="379"/>
      <c r="BE168" s="388">
        <v>91</v>
      </c>
      <c r="BF168" s="378">
        <v>46.081841431517901</v>
      </c>
      <c r="BG168" s="400">
        <v>65</v>
      </c>
      <c r="BH168" s="384">
        <v>0.70895140663873701</v>
      </c>
      <c r="BI168" s="395">
        <v>-101.537878790834</v>
      </c>
      <c r="BJ168" s="380"/>
      <c r="BK168" s="380"/>
      <c r="BL168" s="393">
        <v>25</v>
      </c>
      <c r="BM168" s="393">
        <v>102</v>
      </c>
      <c r="BN168" s="379"/>
      <c r="BO168" s="387">
        <v>211</v>
      </c>
      <c r="BP168" s="388">
        <v>106.849104857695</v>
      </c>
      <c r="BQ168" s="400">
        <v>78</v>
      </c>
      <c r="BR168" s="390">
        <v>1.3698603186884</v>
      </c>
      <c r="BS168" s="391">
        <v>26.163636360799799</v>
      </c>
      <c r="BT168" s="380">
        <v>7.4999999999999997E-3</v>
      </c>
      <c r="BU168" s="392">
        <v>7.4999999999999997E-3</v>
      </c>
      <c r="BV168" s="387">
        <v>0</v>
      </c>
      <c r="BW168" s="387">
        <v>0</v>
      </c>
      <c r="BX168" s="381"/>
      <c r="BY168" s="386">
        <v>0.99321705426356599</v>
      </c>
      <c r="BZ168" s="386">
        <v>1</v>
      </c>
      <c r="CA168" s="403">
        <v>0.99728682170542604</v>
      </c>
      <c r="CB168" s="385">
        <v>0.9</v>
      </c>
      <c r="CC168" s="392">
        <v>2.5000000000000001E-3</v>
      </c>
      <c r="CD168" s="199">
        <f t="shared" si="2"/>
        <v>1306.2954545655016</v>
      </c>
      <c r="CE168" s="113"/>
    </row>
    <row r="169" spans="1:83" s="85" customFormat="1" ht="21.4" customHeight="1" x14ac:dyDescent="0.2">
      <c r="A169" s="377" t="s">
        <v>385</v>
      </c>
      <c r="B169" s="377" t="s">
        <v>386</v>
      </c>
      <c r="C169" s="377" t="s">
        <v>230</v>
      </c>
      <c r="D169" s="378">
        <v>6.0456881835555603</v>
      </c>
      <c r="E169" s="379"/>
      <c r="F169" s="380">
        <v>0.02</v>
      </c>
      <c r="G169" s="380">
        <v>0.02</v>
      </c>
      <c r="H169" s="381"/>
      <c r="I169" s="382">
        <v>3</v>
      </c>
      <c r="J169" s="382">
        <v>3</v>
      </c>
      <c r="K169" s="379"/>
      <c r="L169" s="383">
        <v>0.62</v>
      </c>
      <c r="M169" s="386">
        <v>0.68</v>
      </c>
      <c r="N169" s="385">
        <v>0.7</v>
      </c>
      <c r="O169" s="386"/>
      <c r="P169" s="379"/>
      <c r="Q169" s="387">
        <v>214</v>
      </c>
      <c r="R169" s="388">
        <v>35.3971282511867</v>
      </c>
      <c r="S169" s="389">
        <v>36</v>
      </c>
      <c r="T169" s="386">
        <v>0.98325356253296403</v>
      </c>
      <c r="U169" s="394">
        <v>-47.173729529600202</v>
      </c>
      <c r="V169" s="392"/>
      <c r="W169" s="392"/>
      <c r="X169" s="393">
        <v>4</v>
      </c>
      <c r="Y169" s="393">
        <v>48</v>
      </c>
      <c r="Z169" s="379"/>
      <c r="AA169" s="394">
        <v>878</v>
      </c>
      <c r="AB169" s="378">
        <v>145.22747011468201</v>
      </c>
      <c r="AC169" s="389">
        <v>200</v>
      </c>
      <c r="AD169" s="384">
        <v>0.72613735057341</v>
      </c>
      <c r="AE169" s="395">
        <v>-572.96516405333398</v>
      </c>
      <c r="AF169" s="380"/>
      <c r="AG169" s="380"/>
      <c r="AH169" s="396">
        <v>332</v>
      </c>
      <c r="AI169" s="393">
        <v>573</v>
      </c>
      <c r="AJ169" s="379"/>
      <c r="AK169" s="388">
        <v>6153.6389799999997</v>
      </c>
      <c r="AL169" s="388">
        <v>1017.85583264748</v>
      </c>
      <c r="AM169" s="397">
        <v>828</v>
      </c>
      <c r="AN169" s="390">
        <v>1.22929448387377</v>
      </c>
      <c r="AO169" s="398">
        <v>146.64320081919701</v>
      </c>
      <c r="AP169" s="392">
        <v>0.01</v>
      </c>
      <c r="AQ169" s="392">
        <v>0.01</v>
      </c>
      <c r="AR169" s="393">
        <v>0</v>
      </c>
      <c r="AS169" s="393">
        <v>0</v>
      </c>
      <c r="AT169" s="381"/>
      <c r="AU169" s="388">
        <v>3058.1308199999999</v>
      </c>
      <c r="AV169" s="378">
        <v>505.83667684320898</v>
      </c>
      <c r="AW169" s="399">
        <v>573</v>
      </c>
      <c r="AX169" s="386">
        <v>0.88278652154137704</v>
      </c>
      <c r="AY169" s="388">
        <v>-1098.8843750128001</v>
      </c>
      <c r="AZ169" s="380"/>
      <c r="BA169" s="380"/>
      <c r="BB169" s="393">
        <v>407</v>
      </c>
      <c r="BC169" s="393">
        <v>1099</v>
      </c>
      <c r="BD169" s="379"/>
      <c r="BE169" s="388">
        <v>315.60000000000002</v>
      </c>
      <c r="BF169" s="378">
        <v>52.202493813432397</v>
      </c>
      <c r="BG169" s="400">
        <v>65</v>
      </c>
      <c r="BH169" s="386">
        <v>0.80311528943742105</v>
      </c>
      <c r="BI169" s="394">
        <v>-273.85459789666697</v>
      </c>
      <c r="BJ169" s="380"/>
      <c r="BK169" s="380"/>
      <c r="BL169" s="393">
        <v>39</v>
      </c>
      <c r="BM169" s="393">
        <v>274</v>
      </c>
      <c r="BN169" s="379"/>
      <c r="BO169" s="387">
        <v>916</v>
      </c>
      <c r="BP169" s="388">
        <v>151.512941486388</v>
      </c>
      <c r="BQ169" s="400">
        <v>78</v>
      </c>
      <c r="BR169" s="390">
        <v>1.94247360879985</v>
      </c>
      <c r="BS169" s="391">
        <v>350.12358601919999</v>
      </c>
      <c r="BT169" s="380">
        <v>7.4999999999999997E-3</v>
      </c>
      <c r="BU169" s="392">
        <v>7.4999999999999997E-3</v>
      </c>
      <c r="BV169" s="387">
        <v>0</v>
      </c>
      <c r="BW169" s="387">
        <v>0</v>
      </c>
      <c r="BX169" s="381"/>
      <c r="BY169" s="386">
        <v>0.99398907103825096</v>
      </c>
      <c r="BZ169" s="386">
        <v>1</v>
      </c>
      <c r="CA169" s="403">
        <v>0.99759562841530003</v>
      </c>
      <c r="CB169" s="385">
        <v>0.9</v>
      </c>
      <c r="CC169" s="392">
        <v>2.5000000000000001E-3</v>
      </c>
      <c r="CD169" s="199">
        <f t="shared" si="2"/>
        <v>5005.8298159840042</v>
      </c>
      <c r="CE169" s="113"/>
    </row>
    <row r="170" spans="1:83" s="85" customFormat="1" ht="21.4" customHeight="1" x14ac:dyDescent="0.2">
      <c r="A170" s="377" t="s">
        <v>385</v>
      </c>
      <c r="B170" s="377" t="s">
        <v>231</v>
      </c>
      <c r="C170" s="377" t="s">
        <v>232</v>
      </c>
      <c r="D170" s="378">
        <v>9.06721068444444</v>
      </c>
      <c r="E170" s="379"/>
      <c r="F170" s="380">
        <v>3.7999999999999999E-2</v>
      </c>
      <c r="G170" s="380">
        <v>3.7999999999999999E-2</v>
      </c>
      <c r="H170" s="381"/>
      <c r="I170" s="382">
        <v>5</v>
      </c>
      <c r="J170" s="382">
        <v>5</v>
      </c>
      <c r="K170" s="379"/>
      <c r="L170" s="403">
        <v>0.89</v>
      </c>
      <c r="M170" s="386">
        <v>0.66700000000000004</v>
      </c>
      <c r="N170" s="385">
        <v>0.7</v>
      </c>
      <c r="O170" s="386"/>
      <c r="P170" s="379"/>
      <c r="Q170" s="387">
        <v>424</v>
      </c>
      <c r="R170" s="388">
        <v>46.7619000766583</v>
      </c>
      <c r="S170" s="389">
        <v>36</v>
      </c>
      <c r="T170" s="390">
        <v>1.29894166879606</v>
      </c>
      <c r="U170" s="391">
        <v>32.296498432000199</v>
      </c>
      <c r="V170" s="392">
        <v>0.01</v>
      </c>
      <c r="W170" s="392">
        <v>0.01</v>
      </c>
      <c r="X170" s="393">
        <v>0</v>
      </c>
      <c r="Y170" s="393">
        <v>0</v>
      </c>
      <c r="Z170" s="379"/>
      <c r="AA170" s="394">
        <v>727</v>
      </c>
      <c r="AB170" s="378">
        <v>80.179012631440102</v>
      </c>
      <c r="AC170" s="389">
        <v>200</v>
      </c>
      <c r="AD170" s="384">
        <v>0.40089506315720103</v>
      </c>
      <c r="AE170" s="395">
        <v>-1449.13056426667</v>
      </c>
      <c r="AF170" s="380"/>
      <c r="AG170" s="380"/>
      <c r="AH170" s="396">
        <v>1087</v>
      </c>
      <c r="AI170" s="393">
        <v>1450</v>
      </c>
      <c r="AJ170" s="379"/>
      <c r="AK170" s="388">
        <v>6741.5568700000003</v>
      </c>
      <c r="AL170" s="388">
        <v>743.50945451898497</v>
      </c>
      <c r="AM170" s="397">
        <v>780.7</v>
      </c>
      <c r="AN170" s="386">
        <v>0.95236256503008199</v>
      </c>
      <c r="AO170" s="388">
        <v>-1752.9687876149301</v>
      </c>
      <c r="AP170" s="392"/>
      <c r="AQ170" s="392"/>
      <c r="AR170" s="393">
        <v>338</v>
      </c>
      <c r="AS170" s="393">
        <v>1753</v>
      </c>
      <c r="AT170" s="381"/>
      <c r="AU170" s="388">
        <v>6261.8588300000001</v>
      </c>
      <c r="AV170" s="378">
        <v>690.60475684575601</v>
      </c>
      <c r="AW170" s="399">
        <v>573</v>
      </c>
      <c r="AX170" s="390">
        <v>1.20524390374478</v>
      </c>
      <c r="AY170" s="398">
        <v>27.244763376003</v>
      </c>
      <c r="AZ170" s="380">
        <v>1.4999999999999999E-2</v>
      </c>
      <c r="BA170" s="380">
        <v>1.4999999999999999E-2</v>
      </c>
      <c r="BB170" s="393">
        <v>0</v>
      </c>
      <c r="BC170" s="393">
        <v>0</v>
      </c>
      <c r="BD170" s="379"/>
      <c r="BE170" s="388">
        <v>556.9</v>
      </c>
      <c r="BF170" s="378">
        <v>61.419108850686399</v>
      </c>
      <c r="BG170" s="400">
        <v>65</v>
      </c>
      <c r="BH170" s="401">
        <v>0.94490936693363703</v>
      </c>
      <c r="BI170" s="402">
        <v>-327.153041733333</v>
      </c>
      <c r="BJ170" s="380">
        <v>3.0000000000000001E-3</v>
      </c>
      <c r="BK170" s="380">
        <v>3.0000000000000001E-3</v>
      </c>
      <c r="BL170" s="393">
        <v>0</v>
      </c>
      <c r="BM170" s="393">
        <v>328</v>
      </c>
      <c r="BN170" s="379"/>
      <c r="BO170" s="387">
        <v>1165</v>
      </c>
      <c r="BP170" s="388">
        <v>128.48493771062999</v>
      </c>
      <c r="BQ170" s="400">
        <v>78</v>
      </c>
      <c r="BR170" s="390">
        <v>1.6472427911619201</v>
      </c>
      <c r="BS170" s="391">
        <v>316.30907993599999</v>
      </c>
      <c r="BT170" s="380">
        <v>7.4999999999999997E-3</v>
      </c>
      <c r="BU170" s="392">
        <v>7.4999999999999997E-3</v>
      </c>
      <c r="BV170" s="387">
        <v>0</v>
      </c>
      <c r="BW170" s="387">
        <v>0</v>
      </c>
      <c r="BX170" s="381"/>
      <c r="BY170" s="386">
        <v>0.99673202614379097</v>
      </c>
      <c r="BZ170" s="386">
        <v>1</v>
      </c>
      <c r="CA170" s="403">
        <v>0.99869281045751601</v>
      </c>
      <c r="CB170" s="385">
        <v>0.9</v>
      </c>
      <c r="CC170" s="392">
        <v>2.5000000000000001E-3</v>
      </c>
      <c r="CD170" s="199">
        <f t="shared" si="2"/>
        <v>7078.7713813457749</v>
      </c>
      <c r="CE170" s="113"/>
    </row>
    <row r="171" spans="1:83" s="85" customFormat="1" ht="21.4" customHeight="1" x14ac:dyDescent="0.2">
      <c r="A171" s="377" t="s">
        <v>385</v>
      </c>
      <c r="B171" s="377" t="s">
        <v>231</v>
      </c>
      <c r="C171" s="377" t="s">
        <v>233</v>
      </c>
      <c r="D171" s="378">
        <v>4.6499736225555601</v>
      </c>
      <c r="E171" s="379"/>
      <c r="F171" s="380">
        <v>4.4499999999999998E-2</v>
      </c>
      <c r="G171" s="380">
        <v>4.4499999999999998E-2</v>
      </c>
      <c r="H171" s="381"/>
      <c r="I171" s="382">
        <v>5</v>
      </c>
      <c r="J171" s="382">
        <v>5</v>
      </c>
      <c r="K171" s="379"/>
      <c r="L171" s="383">
        <v>0.39</v>
      </c>
      <c r="M171" s="384">
        <v>0.58799999999999997</v>
      </c>
      <c r="N171" s="385">
        <v>0.7</v>
      </c>
      <c r="O171" s="386"/>
      <c r="P171" s="379"/>
      <c r="Q171" s="387">
        <v>199</v>
      </c>
      <c r="R171" s="388">
        <v>42.795941687650398</v>
      </c>
      <c r="S171" s="389">
        <v>36</v>
      </c>
      <c r="T171" s="401">
        <v>1.18877615799029</v>
      </c>
      <c r="U171" s="402">
        <v>-1.8788604944001901</v>
      </c>
      <c r="V171" s="392">
        <v>9.4999999999999998E-3</v>
      </c>
      <c r="W171" s="392">
        <v>9.4999999999999998E-3</v>
      </c>
      <c r="X171" s="393">
        <v>0</v>
      </c>
      <c r="Y171" s="393">
        <v>2</v>
      </c>
      <c r="Z171" s="379"/>
      <c r="AA171" s="394">
        <v>418</v>
      </c>
      <c r="AB171" s="378">
        <v>89.892983042401298</v>
      </c>
      <c r="AC171" s="389">
        <v>200</v>
      </c>
      <c r="AD171" s="384">
        <v>0.44946491521200699</v>
      </c>
      <c r="AE171" s="395">
        <v>-697.99366941333403</v>
      </c>
      <c r="AF171" s="380"/>
      <c r="AG171" s="380"/>
      <c r="AH171" s="396">
        <v>512</v>
      </c>
      <c r="AI171" s="393">
        <v>698</v>
      </c>
      <c r="AJ171" s="379"/>
      <c r="AK171" s="388">
        <v>4326.4648699999998</v>
      </c>
      <c r="AL171" s="388">
        <v>930.42783060396005</v>
      </c>
      <c r="AM171" s="397">
        <v>643.6</v>
      </c>
      <c r="AN171" s="390">
        <v>1.4456616386015499</v>
      </c>
      <c r="AO171" s="398">
        <v>735.197241827889</v>
      </c>
      <c r="AP171" s="392">
        <v>0.01</v>
      </c>
      <c r="AQ171" s="392">
        <v>0.01</v>
      </c>
      <c r="AR171" s="393">
        <v>0</v>
      </c>
      <c r="AS171" s="393">
        <v>0</v>
      </c>
      <c r="AT171" s="381"/>
      <c r="AU171" s="388">
        <v>3273.3148900000001</v>
      </c>
      <c r="AV171" s="378">
        <v>703.94267918471201</v>
      </c>
      <c r="AW171" s="399">
        <v>573</v>
      </c>
      <c r="AX171" s="390">
        <v>1.22852125512166</v>
      </c>
      <c r="AY171" s="398">
        <v>75.993027130796705</v>
      </c>
      <c r="AZ171" s="380">
        <v>1.4999999999999999E-2</v>
      </c>
      <c r="BA171" s="380">
        <v>1.4999999999999999E-2</v>
      </c>
      <c r="BB171" s="393">
        <v>0</v>
      </c>
      <c r="BC171" s="393">
        <v>0</v>
      </c>
      <c r="BD171" s="379"/>
      <c r="BE171" s="388">
        <v>244.6</v>
      </c>
      <c r="BF171" s="378">
        <v>52.602448928639603</v>
      </c>
      <c r="BG171" s="400">
        <v>65</v>
      </c>
      <c r="BH171" s="386">
        <v>0.80926844505599405</v>
      </c>
      <c r="BI171" s="394">
        <v>-208.772428199167</v>
      </c>
      <c r="BJ171" s="380"/>
      <c r="BK171" s="380"/>
      <c r="BL171" s="393">
        <v>28</v>
      </c>
      <c r="BM171" s="393">
        <v>209</v>
      </c>
      <c r="BN171" s="379"/>
      <c r="BO171" s="387">
        <v>486</v>
      </c>
      <c r="BP171" s="388">
        <v>104.516721910543</v>
      </c>
      <c r="BQ171" s="400">
        <v>78</v>
      </c>
      <c r="BR171" s="390">
        <v>1.3399579732120901</v>
      </c>
      <c r="BS171" s="391">
        <v>50.762468928799599</v>
      </c>
      <c r="BT171" s="380">
        <v>7.4999999999999997E-3</v>
      </c>
      <c r="BU171" s="392">
        <v>7.4999999999999997E-3</v>
      </c>
      <c r="BV171" s="387">
        <v>0</v>
      </c>
      <c r="BW171" s="387">
        <v>0</v>
      </c>
      <c r="BX171" s="381"/>
      <c r="BY171" s="386">
        <v>0.99143835616438403</v>
      </c>
      <c r="BZ171" s="386">
        <v>1</v>
      </c>
      <c r="CA171" s="403">
        <v>0.99657534246575297</v>
      </c>
      <c r="CB171" s="385">
        <v>0.9</v>
      </c>
      <c r="CC171" s="392">
        <v>2.5000000000000001E-3</v>
      </c>
      <c r="CD171" s="199">
        <f t="shared" si="2"/>
        <v>2992.7230234767585</v>
      </c>
      <c r="CE171" s="113"/>
    </row>
    <row r="172" spans="1:83" s="85" customFormat="1" ht="21.4" customHeight="1" x14ac:dyDescent="0.2">
      <c r="A172" s="377" t="s">
        <v>385</v>
      </c>
      <c r="B172" s="377" t="s">
        <v>231</v>
      </c>
      <c r="C172" s="377" t="s">
        <v>234</v>
      </c>
      <c r="D172" s="378">
        <v>1.442080808</v>
      </c>
      <c r="E172" s="379"/>
      <c r="F172" s="380">
        <v>6.3750000000000001E-2</v>
      </c>
      <c r="G172" s="380">
        <v>6.3750000000000001E-2</v>
      </c>
      <c r="H172" s="381"/>
      <c r="I172" s="382">
        <v>6</v>
      </c>
      <c r="J172" s="382">
        <v>6</v>
      </c>
      <c r="K172" s="379"/>
      <c r="L172" s="383">
        <v>0.33</v>
      </c>
      <c r="M172" s="384">
        <v>0.46400000000000002</v>
      </c>
      <c r="N172" s="385">
        <v>0.7</v>
      </c>
      <c r="O172" s="386"/>
      <c r="P172" s="379"/>
      <c r="Q172" s="387">
        <v>66</v>
      </c>
      <c r="R172" s="388">
        <v>45.767199475828498</v>
      </c>
      <c r="S172" s="389">
        <v>36</v>
      </c>
      <c r="T172" s="390">
        <v>1.2713110965507901</v>
      </c>
      <c r="U172" s="391">
        <v>3.7021090943999999</v>
      </c>
      <c r="V172" s="392">
        <v>0.01</v>
      </c>
      <c r="W172" s="392">
        <v>0.01</v>
      </c>
      <c r="X172" s="393">
        <v>0</v>
      </c>
      <c r="Y172" s="393">
        <v>0</v>
      </c>
      <c r="Z172" s="379"/>
      <c r="AA172" s="394">
        <v>189</v>
      </c>
      <c r="AB172" s="378">
        <v>131.060616680782</v>
      </c>
      <c r="AC172" s="389">
        <v>200</v>
      </c>
      <c r="AD172" s="384">
        <v>0.65530308340390997</v>
      </c>
      <c r="AE172" s="395">
        <v>-157.09939392000001</v>
      </c>
      <c r="AF172" s="380"/>
      <c r="AG172" s="380"/>
      <c r="AH172" s="396">
        <v>100</v>
      </c>
      <c r="AI172" s="393">
        <v>158</v>
      </c>
      <c r="AJ172" s="379"/>
      <c r="AK172" s="388">
        <v>976.83927000000006</v>
      </c>
      <c r="AL172" s="388">
        <v>677.38178372595098</v>
      </c>
      <c r="AM172" s="397">
        <v>612</v>
      </c>
      <c r="AN172" s="401">
        <v>1.1068329799443599</v>
      </c>
      <c r="AO172" s="405">
        <v>-82.224875395200002</v>
      </c>
      <c r="AP172" s="392">
        <v>5.4999999999999997E-3</v>
      </c>
      <c r="AQ172" s="392">
        <v>5.4999999999999997E-3</v>
      </c>
      <c r="AR172" s="393">
        <v>0</v>
      </c>
      <c r="AS172" s="393">
        <v>83</v>
      </c>
      <c r="AT172" s="381"/>
      <c r="AU172" s="388">
        <v>1420.40534</v>
      </c>
      <c r="AV172" s="378">
        <v>984.96931109563695</v>
      </c>
      <c r="AW172" s="399">
        <v>573</v>
      </c>
      <c r="AX172" s="390">
        <v>1.7189691293117599</v>
      </c>
      <c r="AY172" s="398">
        <v>428.83057641919999</v>
      </c>
      <c r="AZ172" s="380">
        <v>1.4999999999999999E-2</v>
      </c>
      <c r="BA172" s="380">
        <v>1.4999999999999999E-2</v>
      </c>
      <c r="BB172" s="393">
        <v>0</v>
      </c>
      <c r="BC172" s="393">
        <v>0</v>
      </c>
      <c r="BD172" s="379"/>
      <c r="BE172" s="388">
        <v>123.5</v>
      </c>
      <c r="BF172" s="378">
        <v>85.640138413103401</v>
      </c>
      <c r="BG172" s="400">
        <v>65</v>
      </c>
      <c r="BH172" s="401">
        <v>1.31754059097082</v>
      </c>
      <c r="BI172" s="402">
        <v>-17.102878780000001</v>
      </c>
      <c r="BJ172" s="380">
        <v>2.325E-2</v>
      </c>
      <c r="BK172" s="380">
        <v>2.325E-2</v>
      </c>
      <c r="BL172" s="393">
        <v>0</v>
      </c>
      <c r="BM172" s="393">
        <v>18</v>
      </c>
      <c r="BN172" s="379"/>
      <c r="BO172" s="387">
        <v>154</v>
      </c>
      <c r="BP172" s="388">
        <v>106.790132110267</v>
      </c>
      <c r="BQ172" s="400">
        <v>78</v>
      </c>
      <c r="BR172" s="390">
        <v>1.3691042578239401</v>
      </c>
      <c r="BS172" s="391">
        <v>19.021236371200001</v>
      </c>
      <c r="BT172" s="380">
        <v>7.4999999999999997E-3</v>
      </c>
      <c r="BU172" s="392">
        <v>7.4999999999999997E-3</v>
      </c>
      <c r="BV172" s="387">
        <v>0</v>
      </c>
      <c r="BW172" s="387">
        <v>0</v>
      </c>
      <c r="BX172" s="381"/>
      <c r="BY172" s="386">
        <v>0.97874720357941802</v>
      </c>
      <c r="BZ172" s="386">
        <v>1</v>
      </c>
      <c r="CA172" s="403">
        <v>0.99149888143176701</v>
      </c>
      <c r="CB172" s="385">
        <v>0.9</v>
      </c>
      <c r="CC172" s="392">
        <v>2.5000000000000001E-3</v>
      </c>
      <c r="CD172" s="199">
        <f t="shared" si="2"/>
        <v>882.55345449600009</v>
      </c>
      <c r="CE172" s="113"/>
    </row>
    <row r="173" spans="1:83" s="85" customFormat="1" ht="21.4" customHeight="1" x14ac:dyDescent="0.2">
      <c r="A173" s="377" t="s">
        <v>385</v>
      </c>
      <c r="B173" s="377" t="s">
        <v>231</v>
      </c>
      <c r="C173" s="377" t="s">
        <v>235</v>
      </c>
      <c r="D173" s="378">
        <v>2.8776006351111101</v>
      </c>
      <c r="E173" s="379"/>
      <c r="F173" s="380">
        <v>2.6249999999999999E-2</v>
      </c>
      <c r="G173" s="380">
        <v>2.6249999999999999E-2</v>
      </c>
      <c r="H173" s="381"/>
      <c r="I173" s="382">
        <v>4</v>
      </c>
      <c r="J173" s="382">
        <v>4</v>
      </c>
      <c r="K173" s="379"/>
      <c r="L173" s="403">
        <v>0.85</v>
      </c>
      <c r="M173" s="401">
        <v>0.78300000000000003</v>
      </c>
      <c r="N173" s="385">
        <v>0.7</v>
      </c>
      <c r="O173" s="386">
        <v>1.0999999999999999E-2</v>
      </c>
      <c r="P173" s="379"/>
      <c r="Q173" s="387">
        <v>97</v>
      </c>
      <c r="R173" s="388">
        <v>33.708638654180199</v>
      </c>
      <c r="S173" s="389">
        <v>36</v>
      </c>
      <c r="T173" s="386">
        <v>0.93635107372722903</v>
      </c>
      <c r="U173" s="394">
        <v>-27.3123474367999</v>
      </c>
      <c r="V173" s="392"/>
      <c r="W173" s="392"/>
      <c r="X173" s="393">
        <v>7</v>
      </c>
      <c r="Y173" s="393">
        <v>28</v>
      </c>
      <c r="Z173" s="379"/>
      <c r="AA173" s="394">
        <v>252</v>
      </c>
      <c r="AB173" s="378">
        <v>87.572958153127999</v>
      </c>
      <c r="AC173" s="389">
        <v>200</v>
      </c>
      <c r="AD173" s="384">
        <v>0.43786479076564</v>
      </c>
      <c r="AE173" s="395">
        <v>-438.624152426666</v>
      </c>
      <c r="AF173" s="380"/>
      <c r="AG173" s="380"/>
      <c r="AH173" s="396">
        <v>324</v>
      </c>
      <c r="AI173" s="393">
        <v>439</v>
      </c>
      <c r="AJ173" s="379"/>
      <c r="AK173" s="388">
        <v>1734.2338400000001</v>
      </c>
      <c r="AL173" s="388">
        <v>602.66661705578804</v>
      </c>
      <c r="AM173" s="397">
        <v>689.4</v>
      </c>
      <c r="AN173" s="386">
        <v>0.87419004504756004</v>
      </c>
      <c r="AO173" s="388">
        <v>-646.34761341471904</v>
      </c>
      <c r="AP173" s="392"/>
      <c r="AQ173" s="392"/>
      <c r="AR173" s="393">
        <v>250</v>
      </c>
      <c r="AS173" s="393">
        <v>647</v>
      </c>
      <c r="AT173" s="381"/>
      <c r="AU173" s="388">
        <v>1758.71199</v>
      </c>
      <c r="AV173" s="378">
        <v>611.17306152251797</v>
      </c>
      <c r="AW173" s="399">
        <v>573</v>
      </c>
      <c r="AX173" s="401">
        <v>1.0666196536169601</v>
      </c>
      <c r="AY173" s="405">
        <v>-219.92620670239901</v>
      </c>
      <c r="AZ173" s="380">
        <v>5.2500000000000003E-3</v>
      </c>
      <c r="BA173" s="380">
        <v>5.2500000000000003E-3</v>
      </c>
      <c r="BB173" s="393">
        <v>0</v>
      </c>
      <c r="BC173" s="393">
        <v>220</v>
      </c>
      <c r="BD173" s="379"/>
      <c r="BE173" s="388">
        <v>155.30000000000001</v>
      </c>
      <c r="BF173" s="378">
        <v>53.968573020558701</v>
      </c>
      <c r="BG173" s="400">
        <v>65</v>
      </c>
      <c r="BH173" s="386">
        <v>0.83028573877782597</v>
      </c>
      <c r="BI173" s="394">
        <v>-125.266061923333</v>
      </c>
      <c r="BJ173" s="380"/>
      <c r="BK173" s="380"/>
      <c r="BL173" s="393">
        <v>14</v>
      </c>
      <c r="BM173" s="393">
        <v>126</v>
      </c>
      <c r="BN173" s="379"/>
      <c r="BO173" s="387">
        <v>324</v>
      </c>
      <c r="BP173" s="388">
        <v>112.593803339736</v>
      </c>
      <c r="BQ173" s="400">
        <v>78</v>
      </c>
      <c r="BR173" s="390">
        <v>1.4435102992273801</v>
      </c>
      <c r="BS173" s="391">
        <v>54.6565805536002</v>
      </c>
      <c r="BT173" s="380">
        <v>7.4999999999999997E-3</v>
      </c>
      <c r="BU173" s="392">
        <v>7.4999999999999997E-3</v>
      </c>
      <c r="BV173" s="387">
        <v>0</v>
      </c>
      <c r="BW173" s="387">
        <v>0</v>
      </c>
      <c r="BX173" s="381"/>
      <c r="BY173" s="386">
        <v>0.99370078740157497</v>
      </c>
      <c r="BZ173" s="386">
        <v>1</v>
      </c>
      <c r="CA173" s="403">
        <v>0.99748031496063005</v>
      </c>
      <c r="CB173" s="385">
        <v>0.9</v>
      </c>
      <c r="CC173" s="392">
        <v>2.5000000000000001E-3</v>
      </c>
      <c r="CD173" s="199">
        <f t="shared" si="2"/>
        <v>1983.8178778455992</v>
      </c>
      <c r="CE173" s="113"/>
    </row>
    <row r="174" spans="1:83" s="85" customFormat="1" ht="21.4" customHeight="1" x14ac:dyDescent="0.2">
      <c r="A174" s="377" t="s">
        <v>385</v>
      </c>
      <c r="B174" s="377" t="s">
        <v>231</v>
      </c>
      <c r="C174" s="377" t="s">
        <v>236</v>
      </c>
      <c r="D174" s="378">
        <v>2.80953112911111</v>
      </c>
      <c r="E174" s="379"/>
      <c r="F174" s="380">
        <v>4.4749999999999998E-2</v>
      </c>
      <c r="G174" s="380">
        <v>4.4749999999999998E-2</v>
      </c>
      <c r="H174" s="381"/>
      <c r="I174" s="382">
        <v>6</v>
      </c>
      <c r="J174" s="382">
        <v>6</v>
      </c>
      <c r="K174" s="379"/>
      <c r="L174" s="407">
        <v>0.65</v>
      </c>
      <c r="M174" s="401">
        <v>0.74099999999999999</v>
      </c>
      <c r="N174" s="385">
        <v>0.7</v>
      </c>
      <c r="O174" s="386">
        <v>5.0000000000000001E-3</v>
      </c>
      <c r="P174" s="379"/>
      <c r="Q174" s="387">
        <v>120</v>
      </c>
      <c r="R174" s="388">
        <v>42.711753130838602</v>
      </c>
      <c r="S174" s="389">
        <v>36</v>
      </c>
      <c r="T174" s="401">
        <v>1.1864375869677399</v>
      </c>
      <c r="U174" s="402">
        <v>-1.3717447775999301</v>
      </c>
      <c r="V174" s="392">
        <v>9.4999999999999998E-3</v>
      </c>
      <c r="W174" s="392">
        <v>9.4999999999999998E-3</v>
      </c>
      <c r="X174" s="393">
        <v>0</v>
      </c>
      <c r="Y174" s="393">
        <v>2</v>
      </c>
      <c r="Z174" s="379"/>
      <c r="AA174" s="394">
        <v>245</v>
      </c>
      <c r="AB174" s="378">
        <v>87.203162642128802</v>
      </c>
      <c r="AC174" s="389">
        <v>200</v>
      </c>
      <c r="AD174" s="384">
        <v>0.43601581321064398</v>
      </c>
      <c r="AE174" s="395">
        <v>-429.28747098666599</v>
      </c>
      <c r="AF174" s="380"/>
      <c r="AG174" s="380"/>
      <c r="AH174" s="396">
        <v>317</v>
      </c>
      <c r="AI174" s="393">
        <v>430</v>
      </c>
      <c r="AJ174" s="379"/>
      <c r="AK174" s="388">
        <v>1540.3147100000001</v>
      </c>
      <c r="AL174" s="388">
        <v>548.24618031099396</v>
      </c>
      <c r="AM174" s="397">
        <v>650.1</v>
      </c>
      <c r="AN174" s="386">
        <v>0.84332591956774905</v>
      </c>
      <c r="AO174" s="388">
        <v>-651.45671444215895</v>
      </c>
      <c r="AP174" s="392"/>
      <c r="AQ174" s="392"/>
      <c r="AR174" s="393">
        <v>287</v>
      </c>
      <c r="AS174" s="393">
        <v>652</v>
      </c>
      <c r="AT174" s="381"/>
      <c r="AU174" s="388">
        <v>2381.2130499999998</v>
      </c>
      <c r="AV174" s="378">
        <v>847.54819952942705</v>
      </c>
      <c r="AW174" s="399">
        <v>573</v>
      </c>
      <c r="AX174" s="390">
        <v>1.47914170947544</v>
      </c>
      <c r="AY174" s="398">
        <v>449.37944562320098</v>
      </c>
      <c r="AZ174" s="380">
        <v>1.4999999999999999E-2</v>
      </c>
      <c r="BA174" s="380">
        <v>1.4999999999999999E-2</v>
      </c>
      <c r="BB174" s="393">
        <v>0</v>
      </c>
      <c r="BC174" s="393">
        <v>0</v>
      </c>
      <c r="BD174" s="379"/>
      <c r="BE174" s="388">
        <v>176.6</v>
      </c>
      <c r="BF174" s="378">
        <v>62.857463357550799</v>
      </c>
      <c r="BG174" s="400">
        <v>65</v>
      </c>
      <c r="BH174" s="401">
        <v>0.96703789780847405</v>
      </c>
      <c r="BI174" s="402">
        <v>-97.329285088333194</v>
      </c>
      <c r="BJ174" s="380">
        <v>5.2500000000000003E-3</v>
      </c>
      <c r="BK174" s="380">
        <v>5.2500000000000003E-3</v>
      </c>
      <c r="BL174" s="393">
        <v>0</v>
      </c>
      <c r="BM174" s="393">
        <v>98</v>
      </c>
      <c r="BN174" s="379"/>
      <c r="BO174" s="387">
        <v>264</v>
      </c>
      <c r="BP174" s="388">
        <v>93.965856887844893</v>
      </c>
      <c r="BQ174" s="400">
        <v>78</v>
      </c>
      <c r="BR174" s="390">
        <v>1.2046904729210901</v>
      </c>
      <c r="BS174" s="391">
        <v>1.0278863152001301</v>
      </c>
      <c r="BT174" s="380">
        <v>7.4999999999999997E-3</v>
      </c>
      <c r="BU174" s="392">
        <v>7.4999999999999997E-3</v>
      </c>
      <c r="BV174" s="387">
        <v>0</v>
      </c>
      <c r="BW174" s="387">
        <v>0</v>
      </c>
      <c r="BX174" s="381"/>
      <c r="BY174" s="386">
        <v>0.997901804448175</v>
      </c>
      <c r="BZ174" s="386">
        <v>1</v>
      </c>
      <c r="CA174" s="403">
        <v>0.99916072177926996</v>
      </c>
      <c r="CB174" s="385">
        <v>0.9</v>
      </c>
      <c r="CC174" s="392">
        <v>2.5000000000000001E-3</v>
      </c>
      <c r="CD174" s="199">
        <f t="shared" si="2"/>
        <v>1826.4761870351326</v>
      </c>
      <c r="CE174" s="113"/>
    </row>
    <row r="175" spans="1:83" s="85" customFormat="1" ht="21.4" customHeight="1" x14ac:dyDescent="0.2">
      <c r="A175" s="377" t="s">
        <v>385</v>
      </c>
      <c r="B175" s="377" t="s">
        <v>231</v>
      </c>
      <c r="C175" s="377" t="s">
        <v>237</v>
      </c>
      <c r="D175" s="378">
        <v>3.7338744588888901</v>
      </c>
      <c r="E175" s="379"/>
      <c r="F175" s="380">
        <v>6.2875E-2</v>
      </c>
      <c r="G175" s="380">
        <v>6.2875E-2</v>
      </c>
      <c r="H175" s="381"/>
      <c r="I175" s="382">
        <v>7</v>
      </c>
      <c r="J175" s="382">
        <v>7</v>
      </c>
      <c r="K175" s="379"/>
      <c r="L175" s="383">
        <v>0.63</v>
      </c>
      <c r="M175" s="401">
        <v>0.70299999999999996</v>
      </c>
      <c r="N175" s="385">
        <v>0.7</v>
      </c>
      <c r="O175" s="386">
        <v>1E-3</v>
      </c>
      <c r="P175" s="379"/>
      <c r="Q175" s="387">
        <v>163</v>
      </c>
      <c r="R175" s="388">
        <v>43.654386829198501</v>
      </c>
      <c r="S175" s="389">
        <v>36</v>
      </c>
      <c r="T175" s="390">
        <v>1.21262185636663</v>
      </c>
      <c r="U175" s="391">
        <v>1.69662337599999</v>
      </c>
      <c r="V175" s="392">
        <v>0.01</v>
      </c>
      <c r="W175" s="392">
        <v>0.01</v>
      </c>
      <c r="X175" s="393">
        <v>0</v>
      </c>
      <c r="Y175" s="393">
        <v>0</v>
      </c>
      <c r="Z175" s="379"/>
      <c r="AA175" s="394">
        <v>502</v>
      </c>
      <c r="AB175" s="378">
        <v>134.444798700967</v>
      </c>
      <c r="AC175" s="389">
        <v>200</v>
      </c>
      <c r="AD175" s="384">
        <v>0.67222399350483497</v>
      </c>
      <c r="AE175" s="395">
        <v>-394.12987013333299</v>
      </c>
      <c r="AF175" s="380"/>
      <c r="AG175" s="380"/>
      <c r="AH175" s="396">
        <v>245</v>
      </c>
      <c r="AI175" s="393">
        <v>395</v>
      </c>
      <c r="AJ175" s="379"/>
      <c r="AK175" s="388">
        <v>3956.1571600000002</v>
      </c>
      <c r="AL175" s="388">
        <v>1059.5313804892201</v>
      </c>
      <c r="AM175" s="397">
        <v>699.1</v>
      </c>
      <c r="AN175" s="390">
        <v>1.5155648412090099</v>
      </c>
      <c r="AO175" s="398">
        <v>823.73519894893298</v>
      </c>
      <c r="AP175" s="392">
        <v>0.01</v>
      </c>
      <c r="AQ175" s="392">
        <v>0.01</v>
      </c>
      <c r="AR175" s="393">
        <v>0</v>
      </c>
      <c r="AS175" s="393">
        <v>0</v>
      </c>
      <c r="AT175" s="381"/>
      <c r="AU175" s="388">
        <v>2875.0810799999999</v>
      </c>
      <c r="AV175" s="378">
        <v>769.99939651306704</v>
      </c>
      <c r="AW175" s="399">
        <v>573</v>
      </c>
      <c r="AX175" s="390">
        <v>1.3438034843160001</v>
      </c>
      <c r="AY175" s="398">
        <v>307.66900206799897</v>
      </c>
      <c r="AZ175" s="380">
        <v>1.4999999999999999E-2</v>
      </c>
      <c r="BA175" s="380">
        <v>1.4999999999999999E-2</v>
      </c>
      <c r="BB175" s="393">
        <v>0</v>
      </c>
      <c r="BC175" s="393">
        <v>0</v>
      </c>
      <c r="BD175" s="379"/>
      <c r="BE175" s="388">
        <v>282.2</v>
      </c>
      <c r="BF175" s="378">
        <v>75.5783310625757</v>
      </c>
      <c r="BG175" s="400">
        <v>65</v>
      </c>
      <c r="BH175" s="401">
        <v>1.16274355480886</v>
      </c>
      <c r="BI175" s="402">
        <v>-81.852759741666802</v>
      </c>
      <c r="BJ175" s="380">
        <v>1.7250000000000001E-2</v>
      </c>
      <c r="BK175" s="380">
        <v>1.7250000000000001E-2</v>
      </c>
      <c r="BL175" s="393">
        <v>0</v>
      </c>
      <c r="BM175" s="393">
        <v>82</v>
      </c>
      <c r="BN175" s="379"/>
      <c r="BO175" s="387">
        <v>346</v>
      </c>
      <c r="BP175" s="388">
        <v>92.665140140507305</v>
      </c>
      <c r="BQ175" s="400">
        <v>78</v>
      </c>
      <c r="BR175" s="401">
        <v>1.18801461718599</v>
      </c>
      <c r="BS175" s="402">
        <v>-3.4906493520000499</v>
      </c>
      <c r="BT175" s="380">
        <v>7.1250000000000003E-3</v>
      </c>
      <c r="BU175" s="392">
        <v>7.1250000000000003E-3</v>
      </c>
      <c r="BV175" s="387">
        <v>0</v>
      </c>
      <c r="BW175" s="387">
        <v>4</v>
      </c>
      <c r="BX175" s="381"/>
      <c r="BY175" s="386">
        <v>0.99175682637815499</v>
      </c>
      <c r="BZ175" s="386">
        <v>1</v>
      </c>
      <c r="CA175" s="403">
        <v>0.99670273055126202</v>
      </c>
      <c r="CB175" s="385">
        <v>0.9</v>
      </c>
      <c r="CC175" s="392">
        <v>2.5000000000000001E-3</v>
      </c>
      <c r="CD175" s="199">
        <f t="shared" si="2"/>
        <v>2610.351634209223</v>
      </c>
      <c r="CE175" s="113"/>
    </row>
    <row r="176" spans="1:83" s="85" customFormat="1" ht="21.4" customHeight="1" x14ac:dyDescent="0.2">
      <c r="A176" s="377" t="s">
        <v>385</v>
      </c>
      <c r="B176" s="377" t="s">
        <v>231</v>
      </c>
      <c r="C176" s="377" t="s">
        <v>238</v>
      </c>
      <c r="D176" s="378">
        <v>3.6793334813333298</v>
      </c>
      <c r="E176" s="379"/>
      <c r="F176" s="380">
        <v>5.7750000000000003E-2</v>
      </c>
      <c r="G176" s="380">
        <v>5.7750000000000003E-2</v>
      </c>
      <c r="H176" s="381"/>
      <c r="I176" s="382">
        <v>6</v>
      </c>
      <c r="J176" s="382">
        <v>6</v>
      </c>
      <c r="K176" s="379"/>
      <c r="L176" s="403">
        <v>0.84</v>
      </c>
      <c r="M176" s="386">
        <v>0.622</v>
      </c>
      <c r="N176" s="385">
        <v>0.7</v>
      </c>
      <c r="O176" s="386"/>
      <c r="P176" s="379"/>
      <c r="Q176" s="387">
        <v>163</v>
      </c>
      <c r="R176" s="388">
        <v>44.301502113619598</v>
      </c>
      <c r="S176" s="389">
        <v>36</v>
      </c>
      <c r="T176" s="390">
        <v>1.2305972809338801</v>
      </c>
      <c r="U176" s="391">
        <v>4.0527936064001704</v>
      </c>
      <c r="V176" s="392">
        <v>0.01</v>
      </c>
      <c r="W176" s="392">
        <v>0.01</v>
      </c>
      <c r="X176" s="393">
        <v>0</v>
      </c>
      <c r="Y176" s="393">
        <v>0</v>
      </c>
      <c r="Z176" s="379"/>
      <c r="AA176" s="394">
        <v>506</v>
      </c>
      <c r="AB176" s="378">
        <v>137.524908401788</v>
      </c>
      <c r="AC176" s="389">
        <v>200</v>
      </c>
      <c r="AD176" s="384">
        <v>0.68762454200893997</v>
      </c>
      <c r="AE176" s="395">
        <v>-377.04003551999898</v>
      </c>
      <c r="AF176" s="380"/>
      <c r="AG176" s="380"/>
      <c r="AH176" s="396">
        <v>230</v>
      </c>
      <c r="AI176" s="393">
        <v>378</v>
      </c>
      <c r="AJ176" s="379"/>
      <c r="AK176" s="388">
        <v>4639.2257300000001</v>
      </c>
      <c r="AL176" s="388">
        <v>1260.88753670646</v>
      </c>
      <c r="AM176" s="397">
        <v>738.1</v>
      </c>
      <c r="AN176" s="390">
        <v>1.7082882220653799</v>
      </c>
      <c r="AO176" s="398">
        <v>1380.36647891344</v>
      </c>
      <c r="AP176" s="392">
        <v>0.01</v>
      </c>
      <c r="AQ176" s="392">
        <v>0.01</v>
      </c>
      <c r="AR176" s="393">
        <v>0</v>
      </c>
      <c r="AS176" s="393">
        <v>0</v>
      </c>
      <c r="AT176" s="381"/>
      <c r="AU176" s="388">
        <v>2461.4979600000001</v>
      </c>
      <c r="AV176" s="378">
        <v>669.00648513871397</v>
      </c>
      <c r="AW176" s="399">
        <v>573</v>
      </c>
      <c r="AX176" s="401">
        <v>1.16755058488432</v>
      </c>
      <c r="AY176" s="405">
        <v>-68.411741764797597</v>
      </c>
      <c r="AZ176" s="380">
        <v>1.2749999999999999E-2</v>
      </c>
      <c r="BA176" s="380">
        <v>1.2749999999999999E-2</v>
      </c>
      <c r="BB176" s="393">
        <v>0</v>
      </c>
      <c r="BC176" s="393">
        <v>69</v>
      </c>
      <c r="BD176" s="379"/>
      <c r="BE176" s="388">
        <v>262.89999999999998</v>
      </c>
      <c r="BF176" s="378">
        <v>71.453158930494396</v>
      </c>
      <c r="BG176" s="400">
        <v>65</v>
      </c>
      <c r="BH176" s="401">
        <v>1.0992793681614501</v>
      </c>
      <c r="BI176" s="402">
        <v>-95.835014429999703</v>
      </c>
      <c r="BJ176" s="380">
        <v>1.4999999999999999E-2</v>
      </c>
      <c r="BK176" s="380">
        <v>1.4999999999999999E-2</v>
      </c>
      <c r="BL176" s="393">
        <v>0</v>
      </c>
      <c r="BM176" s="393">
        <v>96</v>
      </c>
      <c r="BN176" s="379"/>
      <c r="BO176" s="387">
        <v>376</v>
      </c>
      <c r="BP176" s="388">
        <v>102.19242205350299</v>
      </c>
      <c r="BQ176" s="400">
        <v>78</v>
      </c>
      <c r="BR176" s="390">
        <v>1.31015925709619</v>
      </c>
      <c r="BS176" s="391">
        <v>31.6143861472003</v>
      </c>
      <c r="BT176" s="380">
        <v>7.4999999999999997E-3</v>
      </c>
      <c r="BU176" s="392">
        <v>7.4999999999999997E-3</v>
      </c>
      <c r="BV176" s="387">
        <v>0</v>
      </c>
      <c r="BW176" s="387">
        <v>0</v>
      </c>
      <c r="BX176" s="381"/>
      <c r="BY176" s="386">
        <v>0.99688594783962603</v>
      </c>
      <c r="BZ176" s="386">
        <v>1</v>
      </c>
      <c r="CA176" s="403">
        <v>0.99875437913585097</v>
      </c>
      <c r="CB176" s="385">
        <v>0.9</v>
      </c>
      <c r="CC176" s="392">
        <v>2.5000000000000001E-3</v>
      </c>
      <c r="CD176" s="199">
        <f t="shared" si="2"/>
        <v>2715.7160425721308</v>
      </c>
      <c r="CE176" s="113"/>
    </row>
    <row r="177" spans="1:83" s="85" customFormat="1" ht="21.4" customHeight="1" x14ac:dyDescent="0.2">
      <c r="A177" s="377" t="s">
        <v>385</v>
      </c>
      <c r="B177" s="377" t="s">
        <v>231</v>
      </c>
      <c r="C177" s="377" t="s">
        <v>239</v>
      </c>
      <c r="D177" s="378">
        <v>1.7548989418888901</v>
      </c>
      <c r="E177" s="379"/>
      <c r="F177" s="380">
        <v>0.06</v>
      </c>
      <c r="G177" s="380">
        <v>0.06</v>
      </c>
      <c r="H177" s="381"/>
      <c r="I177" s="382">
        <v>6</v>
      </c>
      <c r="J177" s="382">
        <v>6</v>
      </c>
      <c r="K177" s="379"/>
      <c r="L177" s="403">
        <v>0.9</v>
      </c>
      <c r="M177" s="384">
        <v>0.52100000000000002</v>
      </c>
      <c r="N177" s="385">
        <v>0.7</v>
      </c>
      <c r="O177" s="386"/>
      <c r="P177" s="379"/>
      <c r="Q177" s="387">
        <v>89</v>
      </c>
      <c r="R177" s="388">
        <v>50.715171042387603</v>
      </c>
      <c r="S177" s="389">
        <v>36</v>
      </c>
      <c r="T177" s="390">
        <v>1.4087547511774301</v>
      </c>
      <c r="U177" s="391">
        <v>13.188365710399999</v>
      </c>
      <c r="V177" s="392">
        <v>0.01</v>
      </c>
      <c r="W177" s="392">
        <v>0.01</v>
      </c>
      <c r="X177" s="393">
        <v>0</v>
      </c>
      <c r="Y177" s="393">
        <v>0</v>
      </c>
      <c r="Z177" s="379"/>
      <c r="AA177" s="394">
        <v>273</v>
      </c>
      <c r="AB177" s="378">
        <v>155.56451342215499</v>
      </c>
      <c r="AC177" s="389">
        <v>200</v>
      </c>
      <c r="AD177" s="384">
        <v>0.77782256711077502</v>
      </c>
      <c r="AE177" s="395">
        <v>-148.175746053334</v>
      </c>
      <c r="AF177" s="380"/>
      <c r="AG177" s="380"/>
      <c r="AH177" s="396">
        <v>78</v>
      </c>
      <c r="AI177" s="393">
        <v>149</v>
      </c>
      <c r="AJ177" s="379"/>
      <c r="AK177" s="388">
        <v>2029.74351</v>
      </c>
      <c r="AL177" s="388">
        <v>1156.61560990816</v>
      </c>
      <c r="AM177" s="397">
        <v>694.2</v>
      </c>
      <c r="AN177" s="390">
        <v>1.66611295002616</v>
      </c>
      <c r="AO177" s="398">
        <v>567.84249544887905</v>
      </c>
      <c r="AP177" s="392">
        <v>0.01</v>
      </c>
      <c r="AQ177" s="392">
        <v>0.01</v>
      </c>
      <c r="AR177" s="393">
        <v>0</v>
      </c>
      <c r="AS177" s="393">
        <v>0</v>
      </c>
      <c r="AT177" s="381"/>
      <c r="AU177" s="388">
        <v>1813.9971599999999</v>
      </c>
      <c r="AV177" s="378">
        <v>1033.6761375259</v>
      </c>
      <c r="AW177" s="399">
        <v>573</v>
      </c>
      <c r="AX177" s="390">
        <v>1.8039723167991299</v>
      </c>
      <c r="AY177" s="398">
        <v>607.32864755719902</v>
      </c>
      <c r="AZ177" s="380">
        <v>1.4999999999999999E-2</v>
      </c>
      <c r="BA177" s="380">
        <v>1.4999999999999999E-2</v>
      </c>
      <c r="BB177" s="393">
        <v>0</v>
      </c>
      <c r="BC177" s="393">
        <v>0</v>
      </c>
      <c r="BD177" s="379"/>
      <c r="BE177" s="388">
        <v>125.1</v>
      </c>
      <c r="BF177" s="378">
        <v>71.286156150592006</v>
      </c>
      <c r="BG177" s="400">
        <v>65</v>
      </c>
      <c r="BH177" s="401">
        <v>1.0967100946244901</v>
      </c>
      <c r="BI177" s="402">
        <v>-46.002646834166796</v>
      </c>
      <c r="BJ177" s="380">
        <v>1.4999999999999999E-2</v>
      </c>
      <c r="BK177" s="380">
        <v>1.4999999999999999E-2</v>
      </c>
      <c r="BL177" s="393">
        <v>0</v>
      </c>
      <c r="BM177" s="393">
        <v>47</v>
      </c>
      <c r="BN177" s="379"/>
      <c r="BO177" s="387">
        <v>189</v>
      </c>
      <c r="BP177" s="388">
        <v>107.69850929226099</v>
      </c>
      <c r="BQ177" s="400">
        <v>78</v>
      </c>
      <c r="BR177" s="390">
        <v>1.3807501191315501</v>
      </c>
      <c r="BS177" s="391">
        <v>24.741459039199899</v>
      </c>
      <c r="BT177" s="380">
        <v>7.4999999999999997E-3</v>
      </c>
      <c r="BU177" s="392">
        <v>7.4999999999999997E-3</v>
      </c>
      <c r="BV177" s="387">
        <v>0</v>
      </c>
      <c r="BW177" s="387">
        <v>0</v>
      </c>
      <c r="BX177" s="381"/>
      <c r="BY177" s="386">
        <v>0.98776223776223804</v>
      </c>
      <c r="BZ177" s="386">
        <v>1</v>
      </c>
      <c r="CA177" s="403">
        <v>0.99510489510489497</v>
      </c>
      <c r="CB177" s="385">
        <v>0.9</v>
      </c>
      <c r="CC177" s="392">
        <v>2.5000000000000001E-3</v>
      </c>
      <c r="CD177" s="199">
        <f t="shared" si="2"/>
        <v>1218.2508454592676</v>
      </c>
      <c r="CE177" s="113"/>
    </row>
    <row r="178" spans="1:83" s="85" customFormat="1" ht="21.4" customHeight="1" x14ac:dyDescent="0.2">
      <c r="A178" s="377" t="s">
        <v>385</v>
      </c>
      <c r="B178" s="377" t="s">
        <v>231</v>
      </c>
      <c r="C178" s="377" t="s">
        <v>240</v>
      </c>
      <c r="D178" s="378">
        <v>3.1835253849999998</v>
      </c>
      <c r="E178" s="379"/>
      <c r="F178" s="380">
        <v>1.7250000000000001E-2</v>
      </c>
      <c r="G178" s="380">
        <v>1.7250000000000001E-2</v>
      </c>
      <c r="H178" s="381"/>
      <c r="I178" s="382">
        <v>4</v>
      </c>
      <c r="J178" s="382">
        <v>4</v>
      </c>
      <c r="K178" s="379"/>
      <c r="L178" s="383">
        <v>0.61</v>
      </c>
      <c r="M178" s="401">
        <v>0.73099999999999998</v>
      </c>
      <c r="N178" s="385">
        <v>0.7</v>
      </c>
      <c r="O178" s="386">
        <v>4.0000000000000001E-3</v>
      </c>
      <c r="P178" s="379"/>
      <c r="Q178" s="387">
        <v>124</v>
      </c>
      <c r="R178" s="388">
        <v>38.950529681421102</v>
      </c>
      <c r="S178" s="389">
        <v>36</v>
      </c>
      <c r="T178" s="401">
        <v>1.0819591578172501</v>
      </c>
      <c r="U178" s="402">
        <v>-13.528296632</v>
      </c>
      <c r="V178" s="392">
        <v>4.0000000000000001E-3</v>
      </c>
      <c r="W178" s="392">
        <v>4.0000000000000001E-3</v>
      </c>
      <c r="X178" s="393">
        <v>0</v>
      </c>
      <c r="Y178" s="393">
        <v>14</v>
      </c>
      <c r="Z178" s="379"/>
      <c r="AA178" s="394">
        <v>346</v>
      </c>
      <c r="AB178" s="378">
        <v>108.684542498159</v>
      </c>
      <c r="AC178" s="389">
        <v>200</v>
      </c>
      <c r="AD178" s="384">
        <v>0.54342271249079499</v>
      </c>
      <c r="AE178" s="395">
        <v>-418.04609240000002</v>
      </c>
      <c r="AF178" s="380"/>
      <c r="AG178" s="380"/>
      <c r="AH178" s="396">
        <v>291</v>
      </c>
      <c r="AI178" s="393">
        <v>419</v>
      </c>
      <c r="AJ178" s="379"/>
      <c r="AK178" s="388">
        <v>1728.6127899999999</v>
      </c>
      <c r="AL178" s="388">
        <v>542.98696600466997</v>
      </c>
      <c r="AM178" s="397">
        <v>642.70000000000005</v>
      </c>
      <c r="AN178" s="386">
        <v>0.84485291116332695</v>
      </c>
      <c r="AO178" s="388">
        <v>-726.64932792740001</v>
      </c>
      <c r="AP178" s="392"/>
      <c r="AQ178" s="392"/>
      <c r="AR178" s="393">
        <v>318</v>
      </c>
      <c r="AS178" s="393">
        <v>727</v>
      </c>
      <c r="AT178" s="381"/>
      <c r="AU178" s="388">
        <v>1786.8099099999999</v>
      </c>
      <c r="AV178" s="378">
        <v>561.26768092348698</v>
      </c>
      <c r="AW178" s="399">
        <v>573</v>
      </c>
      <c r="AX178" s="386">
        <v>0.97952474855756799</v>
      </c>
      <c r="AY178" s="388">
        <v>-402.18214472599999</v>
      </c>
      <c r="AZ178" s="380"/>
      <c r="BA178" s="380"/>
      <c r="BB178" s="393">
        <v>38</v>
      </c>
      <c r="BC178" s="393">
        <v>403</v>
      </c>
      <c r="BD178" s="379"/>
      <c r="BE178" s="388">
        <v>179.4</v>
      </c>
      <c r="BF178" s="378">
        <v>56.3526211681205</v>
      </c>
      <c r="BG178" s="400">
        <v>65</v>
      </c>
      <c r="BH178" s="386">
        <v>0.86696340258646898</v>
      </c>
      <c r="BI178" s="394">
        <v>-130.99372503750001</v>
      </c>
      <c r="BJ178" s="380"/>
      <c r="BK178" s="380"/>
      <c r="BL178" s="393">
        <v>7</v>
      </c>
      <c r="BM178" s="393">
        <v>131</v>
      </c>
      <c r="BN178" s="379"/>
      <c r="BO178" s="387">
        <v>294</v>
      </c>
      <c r="BP178" s="388">
        <v>92.350449405950002</v>
      </c>
      <c r="BQ178" s="400">
        <v>78</v>
      </c>
      <c r="BR178" s="401">
        <v>1.1839801205891001</v>
      </c>
      <c r="BS178" s="402">
        <v>-3.97797603600003</v>
      </c>
      <c r="BT178" s="380">
        <v>6.7499999999999999E-3</v>
      </c>
      <c r="BU178" s="392">
        <v>6.7499999999999999E-3</v>
      </c>
      <c r="BV178" s="387">
        <v>0</v>
      </c>
      <c r="BW178" s="387">
        <v>4</v>
      </c>
      <c r="BX178" s="381"/>
      <c r="BY178" s="386">
        <v>0.99626517273576098</v>
      </c>
      <c r="BZ178" s="386">
        <v>1</v>
      </c>
      <c r="CA178" s="403">
        <v>0.99850606909430395</v>
      </c>
      <c r="CB178" s="385">
        <v>0.9</v>
      </c>
      <c r="CC178" s="392">
        <v>2.5000000000000001E-3</v>
      </c>
      <c r="CD178" s="199">
        <f t="shared" si="2"/>
        <v>2046.0517649395001</v>
      </c>
      <c r="CE178" s="113"/>
    </row>
    <row r="179" spans="1:83" s="85" customFormat="1" ht="21.4" customHeight="1" x14ac:dyDescent="0.2">
      <c r="A179" s="377" t="s">
        <v>385</v>
      </c>
      <c r="B179" s="377" t="s">
        <v>231</v>
      </c>
      <c r="C179" s="377" t="s">
        <v>241</v>
      </c>
      <c r="D179" s="378">
        <v>2.8062222222222202</v>
      </c>
      <c r="E179" s="379"/>
      <c r="F179" s="380">
        <v>5.5750000000000001E-2</v>
      </c>
      <c r="G179" s="380">
        <v>5.5750000000000001E-2</v>
      </c>
      <c r="H179" s="381"/>
      <c r="I179" s="382">
        <v>7</v>
      </c>
      <c r="J179" s="382">
        <v>7</v>
      </c>
      <c r="K179" s="379"/>
      <c r="L179" s="404">
        <v>0.82</v>
      </c>
      <c r="M179" s="386">
        <v>0.625</v>
      </c>
      <c r="N179" s="385">
        <v>0.7</v>
      </c>
      <c r="O179" s="386"/>
      <c r="P179" s="379"/>
      <c r="Q179" s="387">
        <v>160</v>
      </c>
      <c r="R179" s="388">
        <v>57.016154577130202</v>
      </c>
      <c r="S179" s="389">
        <v>36</v>
      </c>
      <c r="T179" s="390">
        <v>1.5837820715869499</v>
      </c>
      <c r="U179" s="391">
        <v>38.7712000000001</v>
      </c>
      <c r="V179" s="392">
        <v>0.01</v>
      </c>
      <c r="W179" s="392">
        <v>0.01</v>
      </c>
      <c r="X179" s="393">
        <v>0</v>
      </c>
      <c r="Y179" s="393">
        <v>0</v>
      </c>
      <c r="Z179" s="379"/>
      <c r="AA179" s="394">
        <v>587</v>
      </c>
      <c r="AB179" s="378">
        <v>209.17801710484599</v>
      </c>
      <c r="AC179" s="389">
        <v>200</v>
      </c>
      <c r="AD179" s="401">
        <v>1.0458900855242299</v>
      </c>
      <c r="AE179" s="402">
        <v>-86.493333333332899</v>
      </c>
      <c r="AF179" s="380">
        <v>2.5000000000000001E-3</v>
      </c>
      <c r="AG179" s="380">
        <v>2.5000000000000001E-3</v>
      </c>
      <c r="AH179" s="396">
        <v>0</v>
      </c>
      <c r="AI179" s="393">
        <v>87</v>
      </c>
      <c r="AJ179" s="379"/>
      <c r="AK179" s="388">
        <v>2871.9601499999999</v>
      </c>
      <c r="AL179" s="388">
        <v>1023.4257740734899</v>
      </c>
      <c r="AM179" s="397">
        <v>622.6</v>
      </c>
      <c r="AN179" s="390">
        <v>1.6437934051935299</v>
      </c>
      <c r="AO179" s="398">
        <v>775.37540333333504</v>
      </c>
      <c r="AP179" s="392">
        <v>0.01</v>
      </c>
      <c r="AQ179" s="392">
        <v>0.01</v>
      </c>
      <c r="AR179" s="393">
        <v>0</v>
      </c>
      <c r="AS179" s="393">
        <v>0</v>
      </c>
      <c r="AT179" s="381"/>
      <c r="AU179" s="388">
        <v>2092.3417599999998</v>
      </c>
      <c r="AV179" s="378">
        <v>745.60800760215398</v>
      </c>
      <c r="AW179" s="399">
        <v>573</v>
      </c>
      <c r="AX179" s="390">
        <v>1.3012356153615301</v>
      </c>
      <c r="AY179" s="398">
        <v>162.78336000000101</v>
      </c>
      <c r="AZ179" s="380">
        <v>1.4999999999999999E-2</v>
      </c>
      <c r="BA179" s="380">
        <v>1.4999999999999999E-2</v>
      </c>
      <c r="BB179" s="393">
        <v>0</v>
      </c>
      <c r="BC179" s="393">
        <v>0</v>
      </c>
      <c r="BD179" s="379"/>
      <c r="BE179" s="388">
        <v>184.8</v>
      </c>
      <c r="BF179" s="378">
        <v>65.853658536585399</v>
      </c>
      <c r="BG179" s="400">
        <v>65</v>
      </c>
      <c r="BH179" s="401">
        <v>1.0131332082551601</v>
      </c>
      <c r="BI179" s="402">
        <v>-88.806666666666501</v>
      </c>
      <c r="BJ179" s="380">
        <v>8.2500000000000004E-3</v>
      </c>
      <c r="BK179" s="380">
        <v>8.2500000000000004E-3</v>
      </c>
      <c r="BL179" s="393">
        <v>0</v>
      </c>
      <c r="BM179" s="393">
        <v>89</v>
      </c>
      <c r="BN179" s="379"/>
      <c r="BO179" s="387">
        <v>342</v>
      </c>
      <c r="BP179" s="388">
        <v>121.872030408616</v>
      </c>
      <c r="BQ179" s="400">
        <v>78</v>
      </c>
      <c r="BR179" s="390">
        <v>1.5624619283155901</v>
      </c>
      <c r="BS179" s="391">
        <v>79.337600000000194</v>
      </c>
      <c r="BT179" s="380">
        <v>7.4999999999999997E-3</v>
      </c>
      <c r="BU179" s="392">
        <v>7.4999999999999997E-3</v>
      </c>
      <c r="BV179" s="387">
        <v>0</v>
      </c>
      <c r="BW179" s="387">
        <v>0</v>
      </c>
      <c r="BX179" s="381"/>
      <c r="BY179" s="386">
        <v>0.99731182795698903</v>
      </c>
      <c r="BZ179" s="386">
        <v>1</v>
      </c>
      <c r="CA179" s="403">
        <v>0.99892473118279601</v>
      </c>
      <c r="CB179" s="385">
        <v>0.9</v>
      </c>
      <c r="CC179" s="392">
        <v>2.5000000000000001E-3</v>
      </c>
      <c r="CD179" s="199">
        <f t="shared" si="2"/>
        <v>1747.1539555555544</v>
      </c>
      <c r="CE179" s="113"/>
    </row>
    <row r="180" spans="1:83" s="85" customFormat="1" ht="21.4" customHeight="1" x14ac:dyDescent="0.2">
      <c r="A180" s="377" t="s">
        <v>385</v>
      </c>
      <c r="B180" s="377" t="s">
        <v>231</v>
      </c>
      <c r="C180" s="377" t="s">
        <v>242</v>
      </c>
      <c r="D180" s="378">
        <v>1.7720298219999999</v>
      </c>
      <c r="E180" s="379"/>
      <c r="F180" s="380">
        <v>5.1505000000000002E-2</v>
      </c>
      <c r="G180" s="380">
        <v>5.1505000000000002E-2</v>
      </c>
      <c r="H180" s="381"/>
      <c r="I180" s="382">
        <v>5</v>
      </c>
      <c r="J180" s="382">
        <v>5</v>
      </c>
      <c r="K180" s="379"/>
      <c r="L180" s="407">
        <v>0.67</v>
      </c>
      <c r="M180" s="384">
        <v>0.54100000000000004</v>
      </c>
      <c r="N180" s="385">
        <v>0.7</v>
      </c>
      <c r="O180" s="386"/>
      <c r="P180" s="379"/>
      <c r="Q180" s="387">
        <v>79</v>
      </c>
      <c r="R180" s="388">
        <v>44.581642486601403</v>
      </c>
      <c r="S180" s="389">
        <v>36</v>
      </c>
      <c r="T180" s="390">
        <v>1.2383789579611499</v>
      </c>
      <c r="U180" s="391">
        <v>2.4483116896000001</v>
      </c>
      <c r="V180" s="392">
        <v>0.01</v>
      </c>
      <c r="W180" s="392">
        <v>0.01</v>
      </c>
      <c r="X180" s="393">
        <v>0</v>
      </c>
      <c r="Y180" s="393">
        <v>0</v>
      </c>
      <c r="Z180" s="379"/>
      <c r="AA180" s="394">
        <v>141</v>
      </c>
      <c r="AB180" s="378">
        <v>79.569766969756998</v>
      </c>
      <c r="AC180" s="389">
        <v>200</v>
      </c>
      <c r="AD180" s="384">
        <v>0.39784883484878503</v>
      </c>
      <c r="AE180" s="395">
        <v>-284.28715727999997</v>
      </c>
      <c r="AF180" s="380"/>
      <c r="AG180" s="380"/>
      <c r="AH180" s="396">
        <v>214</v>
      </c>
      <c r="AI180" s="393">
        <v>285</v>
      </c>
      <c r="AJ180" s="379"/>
      <c r="AK180" s="388">
        <v>848.86689999999999</v>
      </c>
      <c r="AL180" s="388">
        <v>479.036463981135</v>
      </c>
      <c r="AM180" s="397">
        <v>612</v>
      </c>
      <c r="AN180" s="384">
        <v>0.78273932023061299</v>
      </c>
      <c r="AO180" s="406">
        <v>-452.51180127679999</v>
      </c>
      <c r="AP180" s="392"/>
      <c r="AQ180" s="392"/>
      <c r="AR180" s="393">
        <v>236</v>
      </c>
      <c r="AS180" s="393">
        <v>453</v>
      </c>
      <c r="AT180" s="381"/>
      <c r="AU180" s="388">
        <v>1163.4435599999999</v>
      </c>
      <c r="AV180" s="378">
        <v>656.55980816783301</v>
      </c>
      <c r="AW180" s="399">
        <v>573</v>
      </c>
      <c r="AX180" s="401">
        <v>1.1458286355459599</v>
      </c>
      <c r="AY180" s="405">
        <v>-55.004145607199902</v>
      </c>
      <c r="AZ180" s="380">
        <v>1.125E-2</v>
      </c>
      <c r="BA180" s="380">
        <v>1.125E-2</v>
      </c>
      <c r="BB180" s="393">
        <v>0</v>
      </c>
      <c r="BC180" s="393">
        <v>56</v>
      </c>
      <c r="BD180" s="379"/>
      <c r="BE180" s="388">
        <v>150.80000000000001</v>
      </c>
      <c r="BF180" s="378">
        <v>85.100147936449304</v>
      </c>
      <c r="BG180" s="400">
        <v>65</v>
      </c>
      <c r="BH180" s="401">
        <v>1.30923304517614</v>
      </c>
      <c r="BI180" s="402">
        <v>-21.972907644999999</v>
      </c>
      <c r="BJ180" s="380">
        <v>2.2880000000000001E-2</v>
      </c>
      <c r="BK180" s="380">
        <v>2.2880000000000001E-2</v>
      </c>
      <c r="BL180" s="393">
        <v>0</v>
      </c>
      <c r="BM180" s="393">
        <v>22</v>
      </c>
      <c r="BN180" s="379"/>
      <c r="BO180" s="387">
        <v>156</v>
      </c>
      <c r="BP180" s="388">
        <v>88.034635796326896</v>
      </c>
      <c r="BQ180" s="400">
        <v>78</v>
      </c>
      <c r="BR180" s="401">
        <v>1.1286491768759901</v>
      </c>
      <c r="BS180" s="402">
        <v>-9.8619913391999905</v>
      </c>
      <c r="BT180" s="380">
        <v>4.875E-3</v>
      </c>
      <c r="BU180" s="392">
        <v>4.875E-3</v>
      </c>
      <c r="BV180" s="387">
        <v>0</v>
      </c>
      <c r="BW180" s="387">
        <v>10</v>
      </c>
      <c r="BX180" s="381"/>
      <c r="BY180" s="386">
        <v>0.98993288590604001</v>
      </c>
      <c r="BZ180" s="386">
        <v>1</v>
      </c>
      <c r="CA180" s="403">
        <v>0.99597315436241596</v>
      </c>
      <c r="CB180" s="385">
        <v>0.9</v>
      </c>
      <c r="CC180" s="392">
        <v>2.5000000000000001E-3</v>
      </c>
      <c r="CD180" s="199">
        <f t="shared" si="2"/>
        <v>1084.4822510639999</v>
      </c>
      <c r="CE180" s="113"/>
    </row>
    <row r="181" spans="1:83" s="85" customFormat="1" ht="21.4" customHeight="1" x14ac:dyDescent="0.2">
      <c r="A181" s="377" t="s">
        <v>385</v>
      </c>
      <c r="B181" s="377" t="s">
        <v>231</v>
      </c>
      <c r="C181" s="377" t="s">
        <v>243</v>
      </c>
      <c r="D181" s="378">
        <v>10.524578593888901</v>
      </c>
      <c r="E181" s="379"/>
      <c r="F181" s="380">
        <v>2.8750000000000001E-2</v>
      </c>
      <c r="G181" s="380">
        <v>2.8750000000000001E-2</v>
      </c>
      <c r="H181" s="381"/>
      <c r="I181" s="382">
        <v>5</v>
      </c>
      <c r="J181" s="382">
        <v>5</v>
      </c>
      <c r="K181" s="379"/>
      <c r="L181" s="404">
        <v>0.81559541984732797</v>
      </c>
      <c r="M181" s="401">
        <v>0.753</v>
      </c>
      <c r="N181" s="385">
        <v>0.7</v>
      </c>
      <c r="O181" s="386">
        <v>7.0000000000000001E-3</v>
      </c>
      <c r="P181" s="379"/>
      <c r="Q181" s="387">
        <v>527</v>
      </c>
      <c r="R181" s="388">
        <v>50.073263770010101</v>
      </c>
      <c r="S181" s="389">
        <v>36</v>
      </c>
      <c r="T181" s="390">
        <v>1.39092399361139</v>
      </c>
      <c r="U181" s="391">
        <v>72.338204744000393</v>
      </c>
      <c r="V181" s="392">
        <v>0.01</v>
      </c>
      <c r="W181" s="392">
        <v>0.01</v>
      </c>
      <c r="X181" s="393">
        <v>0</v>
      </c>
      <c r="Y181" s="393">
        <v>0</v>
      </c>
      <c r="Z181" s="379"/>
      <c r="AA181" s="394">
        <v>965</v>
      </c>
      <c r="AB181" s="378">
        <v>91.690131950777399</v>
      </c>
      <c r="AC181" s="389">
        <v>200</v>
      </c>
      <c r="AD181" s="384">
        <v>0.45845065975388699</v>
      </c>
      <c r="AE181" s="395">
        <v>-1560.89886253333</v>
      </c>
      <c r="AF181" s="380"/>
      <c r="AG181" s="380"/>
      <c r="AH181" s="396">
        <v>1140</v>
      </c>
      <c r="AI181" s="393">
        <v>1561</v>
      </c>
      <c r="AJ181" s="379"/>
      <c r="AK181" s="388">
        <v>7233.9537</v>
      </c>
      <c r="AL181" s="388">
        <v>687.33903552208801</v>
      </c>
      <c r="AM181" s="397">
        <v>654.1</v>
      </c>
      <c r="AN181" s="401">
        <v>1.0508164432381699</v>
      </c>
      <c r="AO181" s="405">
        <v>-1026.99852991526</v>
      </c>
      <c r="AP181" s="392">
        <v>2.5000000000000001E-3</v>
      </c>
      <c r="AQ181" s="392">
        <v>2.5000000000000001E-3</v>
      </c>
      <c r="AR181" s="393">
        <v>0</v>
      </c>
      <c r="AS181" s="393">
        <v>1027</v>
      </c>
      <c r="AT181" s="381"/>
      <c r="AU181" s="388">
        <v>5984.1071899999997</v>
      </c>
      <c r="AV181" s="378">
        <v>568.58401850642099</v>
      </c>
      <c r="AW181" s="399">
        <v>573</v>
      </c>
      <c r="AX181" s="386">
        <v>0.99229322601469605</v>
      </c>
      <c r="AY181" s="388">
        <v>-1252.59305115799</v>
      </c>
      <c r="AZ181" s="380"/>
      <c r="BA181" s="380"/>
      <c r="BB181" s="393">
        <v>47</v>
      </c>
      <c r="BC181" s="393">
        <v>1253</v>
      </c>
      <c r="BD181" s="379"/>
      <c r="BE181" s="388">
        <v>596.20000000000005</v>
      </c>
      <c r="BF181" s="378">
        <v>56.6483488798482</v>
      </c>
      <c r="BG181" s="400">
        <v>65</v>
      </c>
      <c r="BH181" s="386">
        <v>0.87151305968997195</v>
      </c>
      <c r="BI181" s="394">
        <v>-429.94641290416598</v>
      </c>
      <c r="BJ181" s="380"/>
      <c r="BK181" s="380"/>
      <c r="BL181" s="393">
        <v>20</v>
      </c>
      <c r="BM181" s="393">
        <v>430</v>
      </c>
      <c r="BN181" s="379"/>
      <c r="BO181" s="387">
        <v>969</v>
      </c>
      <c r="BP181" s="388">
        <v>92.070194673889503</v>
      </c>
      <c r="BQ181" s="400">
        <v>78</v>
      </c>
      <c r="BR181" s="401">
        <v>1.1803871112037101</v>
      </c>
      <c r="BS181" s="402">
        <v>-16.100556387999099</v>
      </c>
      <c r="BT181" s="380">
        <v>6.7499999999999999E-3</v>
      </c>
      <c r="BU181" s="392">
        <v>6.7499999999999999E-3</v>
      </c>
      <c r="BV181" s="387">
        <v>0</v>
      </c>
      <c r="BW181" s="387">
        <v>17</v>
      </c>
      <c r="BX181" s="381"/>
      <c r="BY181" s="386">
        <v>0.993758127438231</v>
      </c>
      <c r="BZ181" s="386">
        <v>1</v>
      </c>
      <c r="CA181" s="403">
        <v>0.99750325097529302</v>
      </c>
      <c r="CB181" s="385">
        <v>0.9</v>
      </c>
      <c r="CC181" s="392">
        <v>2.5000000000000001E-3</v>
      </c>
      <c r="CD181" s="199">
        <f t="shared" si="2"/>
        <v>6884.1268582627299</v>
      </c>
      <c r="CE181" s="113"/>
    </row>
    <row r="182" spans="1:83" s="85" customFormat="1" ht="21.4" customHeight="1" x14ac:dyDescent="0.2">
      <c r="A182" s="377" t="s">
        <v>385</v>
      </c>
      <c r="B182" s="377" t="s">
        <v>231</v>
      </c>
      <c r="C182" s="377" t="s">
        <v>244</v>
      </c>
      <c r="D182" s="378">
        <v>3.87598566311111</v>
      </c>
      <c r="E182" s="379"/>
      <c r="F182" s="380">
        <v>5.6000000000000001E-2</v>
      </c>
      <c r="G182" s="380">
        <v>5.6000000000000001E-2</v>
      </c>
      <c r="H182" s="381"/>
      <c r="I182" s="382">
        <v>6</v>
      </c>
      <c r="J182" s="382">
        <v>6</v>
      </c>
      <c r="K182" s="379"/>
      <c r="L182" s="404">
        <v>0.75</v>
      </c>
      <c r="M182" s="401">
        <v>0.77900000000000003</v>
      </c>
      <c r="N182" s="385">
        <v>0.7</v>
      </c>
      <c r="O182" s="386">
        <v>1.0999999999999999E-2</v>
      </c>
      <c r="P182" s="379"/>
      <c r="Q182" s="387">
        <v>178</v>
      </c>
      <c r="R182" s="388">
        <v>45.9238024779292</v>
      </c>
      <c r="S182" s="389">
        <v>36</v>
      </c>
      <c r="T182" s="390">
        <v>1.27566117994248</v>
      </c>
      <c r="U182" s="391">
        <v>10.5574193536001</v>
      </c>
      <c r="V182" s="392">
        <v>0.01</v>
      </c>
      <c r="W182" s="392">
        <v>0.01</v>
      </c>
      <c r="X182" s="393">
        <v>0</v>
      </c>
      <c r="Y182" s="393">
        <v>0</v>
      </c>
      <c r="Z182" s="379"/>
      <c r="AA182" s="394">
        <v>541</v>
      </c>
      <c r="AB182" s="378">
        <v>139.57739966606599</v>
      </c>
      <c r="AC182" s="389">
        <v>200</v>
      </c>
      <c r="AD182" s="384">
        <v>0.69788699833032997</v>
      </c>
      <c r="AE182" s="395">
        <v>-389.23655914666602</v>
      </c>
      <c r="AF182" s="380"/>
      <c r="AG182" s="380"/>
      <c r="AH182" s="396">
        <v>235</v>
      </c>
      <c r="AI182" s="393">
        <v>390</v>
      </c>
      <c r="AJ182" s="379"/>
      <c r="AK182" s="388">
        <v>3637.33349</v>
      </c>
      <c r="AL182" s="388">
        <v>938.42800416357704</v>
      </c>
      <c r="AM182" s="397">
        <v>652.9</v>
      </c>
      <c r="AN182" s="390">
        <v>1.43732272042208</v>
      </c>
      <c r="AO182" s="398">
        <v>600.57624266570804</v>
      </c>
      <c r="AP182" s="392">
        <v>0.01</v>
      </c>
      <c r="AQ182" s="392">
        <v>0.01</v>
      </c>
      <c r="AR182" s="393">
        <v>0</v>
      </c>
      <c r="AS182" s="393">
        <v>0</v>
      </c>
      <c r="AT182" s="381"/>
      <c r="AU182" s="388">
        <v>2771.8096799999998</v>
      </c>
      <c r="AV182" s="378">
        <v>715.12382163332597</v>
      </c>
      <c r="AW182" s="399">
        <v>573</v>
      </c>
      <c r="AX182" s="390">
        <v>1.2480345927283201</v>
      </c>
      <c r="AY182" s="398">
        <v>106.681938044801</v>
      </c>
      <c r="AZ182" s="380">
        <v>1.4999999999999999E-2</v>
      </c>
      <c r="BA182" s="380">
        <v>1.4999999999999999E-2</v>
      </c>
      <c r="BB182" s="393">
        <v>0</v>
      </c>
      <c r="BC182" s="393">
        <v>0</v>
      </c>
      <c r="BD182" s="379"/>
      <c r="BE182" s="388">
        <v>209.6</v>
      </c>
      <c r="BF182" s="378">
        <v>54.076567412213201</v>
      </c>
      <c r="BG182" s="400">
        <v>65</v>
      </c>
      <c r="BH182" s="386">
        <v>0.83194719095712699</v>
      </c>
      <c r="BI182" s="394">
        <v>-168.308602153333</v>
      </c>
      <c r="BJ182" s="380"/>
      <c r="BK182" s="380"/>
      <c r="BL182" s="393">
        <v>18</v>
      </c>
      <c r="BM182" s="393">
        <v>169</v>
      </c>
      <c r="BN182" s="379"/>
      <c r="BO182" s="387">
        <v>385</v>
      </c>
      <c r="BP182" s="388">
        <v>99.329572775296199</v>
      </c>
      <c r="BQ182" s="400">
        <v>78</v>
      </c>
      <c r="BR182" s="390">
        <v>1.27345606122175</v>
      </c>
      <c r="BS182" s="391">
        <v>22.207741932800101</v>
      </c>
      <c r="BT182" s="380">
        <v>7.4999999999999997E-3</v>
      </c>
      <c r="BU182" s="392">
        <v>7.4999999999999997E-3</v>
      </c>
      <c r="BV182" s="387">
        <v>0</v>
      </c>
      <c r="BW182" s="387">
        <v>0</v>
      </c>
      <c r="BX182" s="381"/>
      <c r="BY182" s="386">
        <v>0.99915682967959496</v>
      </c>
      <c r="BZ182" s="386">
        <v>1</v>
      </c>
      <c r="CA182" s="403">
        <v>0.99966273187183796</v>
      </c>
      <c r="CB182" s="385">
        <v>0.9</v>
      </c>
      <c r="CC182" s="392">
        <v>2.5000000000000001E-3</v>
      </c>
      <c r="CD182" s="199">
        <f t="shared" si="2"/>
        <v>2530.6310394452435</v>
      </c>
      <c r="CE182" s="113"/>
    </row>
    <row r="183" spans="1:83" s="85" customFormat="1" ht="21.4" customHeight="1" x14ac:dyDescent="0.2">
      <c r="A183" s="377" t="s">
        <v>385</v>
      </c>
      <c r="B183" s="377" t="s">
        <v>231</v>
      </c>
      <c r="C183" s="377" t="s">
        <v>245</v>
      </c>
      <c r="D183" s="378">
        <v>2.7972150207777799</v>
      </c>
      <c r="E183" s="379"/>
      <c r="F183" s="380">
        <v>2.8000000000000001E-2</v>
      </c>
      <c r="G183" s="380">
        <v>2.8000000000000001E-2</v>
      </c>
      <c r="H183" s="381"/>
      <c r="I183" s="382">
        <v>5</v>
      </c>
      <c r="J183" s="382">
        <v>5</v>
      </c>
      <c r="K183" s="379"/>
      <c r="L183" s="404">
        <v>0.78</v>
      </c>
      <c r="M183" s="401">
        <v>0.73</v>
      </c>
      <c r="N183" s="385">
        <v>0.7</v>
      </c>
      <c r="O183" s="386">
        <v>4.0000000000000001E-3</v>
      </c>
      <c r="P183" s="379"/>
      <c r="Q183" s="387">
        <v>108</v>
      </c>
      <c r="R183" s="388">
        <v>38.609831277815097</v>
      </c>
      <c r="S183" s="389">
        <v>36</v>
      </c>
      <c r="T183" s="401">
        <v>1.07249531327264</v>
      </c>
      <c r="U183" s="402">
        <v>-12.8396888976001</v>
      </c>
      <c r="V183" s="392">
        <v>3.5000000000000001E-3</v>
      </c>
      <c r="W183" s="392">
        <v>3.5000000000000001E-3</v>
      </c>
      <c r="X183" s="393">
        <v>0</v>
      </c>
      <c r="Y183" s="393">
        <v>13</v>
      </c>
      <c r="Z183" s="379"/>
      <c r="AA183" s="394">
        <v>273</v>
      </c>
      <c r="AB183" s="378">
        <v>97.597073507810293</v>
      </c>
      <c r="AC183" s="389">
        <v>200</v>
      </c>
      <c r="AD183" s="384">
        <v>0.48798536753905197</v>
      </c>
      <c r="AE183" s="395">
        <v>-398.331604986667</v>
      </c>
      <c r="AF183" s="380"/>
      <c r="AG183" s="380"/>
      <c r="AH183" s="396">
        <v>287</v>
      </c>
      <c r="AI183" s="393">
        <v>399</v>
      </c>
      <c r="AJ183" s="379"/>
      <c r="AK183" s="388">
        <v>1616.93597</v>
      </c>
      <c r="AL183" s="388">
        <v>578.05208322898397</v>
      </c>
      <c r="AM183" s="397">
        <v>756.3</v>
      </c>
      <c r="AN183" s="384">
        <v>0.76431585776673805</v>
      </c>
      <c r="AO183" s="406">
        <v>-921.70449425708205</v>
      </c>
      <c r="AP183" s="392"/>
      <c r="AQ183" s="392"/>
      <c r="AR183" s="393">
        <v>499</v>
      </c>
      <c r="AS183" s="393">
        <v>922</v>
      </c>
      <c r="AT183" s="381"/>
      <c r="AU183" s="388">
        <v>1830.3409799999999</v>
      </c>
      <c r="AV183" s="378">
        <v>654.34404091361796</v>
      </c>
      <c r="AW183" s="399">
        <v>573</v>
      </c>
      <c r="AX183" s="401">
        <v>1.1419616769871199</v>
      </c>
      <c r="AY183" s="405">
        <v>-93.024068286801807</v>
      </c>
      <c r="AZ183" s="380">
        <v>1.0500000000000001E-2</v>
      </c>
      <c r="BA183" s="380">
        <v>1.0500000000000001E-2</v>
      </c>
      <c r="BB183" s="393">
        <v>0</v>
      </c>
      <c r="BC183" s="393">
        <v>94</v>
      </c>
      <c r="BD183" s="379"/>
      <c r="BE183" s="388">
        <v>162.6</v>
      </c>
      <c r="BF183" s="378">
        <v>58.129245979377103</v>
      </c>
      <c r="BG183" s="400">
        <v>65</v>
      </c>
      <c r="BH183" s="386">
        <v>0.89429609199041704</v>
      </c>
      <c r="BI183" s="394">
        <v>-110.128464525834</v>
      </c>
      <c r="BJ183" s="380"/>
      <c r="BK183" s="380"/>
      <c r="BL183" s="393">
        <v>2</v>
      </c>
      <c r="BM183" s="393">
        <v>111</v>
      </c>
      <c r="BN183" s="379"/>
      <c r="BO183" s="387">
        <v>345</v>
      </c>
      <c r="BP183" s="388">
        <v>123.336961026354</v>
      </c>
      <c r="BQ183" s="400">
        <v>78</v>
      </c>
      <c r="BR183" s="390">
        <v>1.58124309008146</v>
      </c>
      <c r="BS183" s="391">
        <v>83.180674055199702</v>
      </c>
      <c r="BT183" s="380">
        <v>7.4999999999999997E-3</v>
      </c>
      <c r="BU183" s="392">
        <v>7.4999999999999997E-3</v>
      </c>
      <c r="BV183" s="387">
        <v>0</v>
      </c>
      <c r="BW183" s="387">
        <v>0</v>
      </c>
      <c r="BX183" s="381"/>
      <c r="BY183" s="386">
        <v>0.99448384554767499</v>
      </c>
      <c r="BZ183" s="386">
        <v>1</v>
      </c>
      <c r="CA183" s="403">
        <v>0.99779353821907002</v>
      </c>
      <c r="CB183" s="385">
        <v>0.9</v>
      </c>
      <c r="CC183" s="392">
        <v>2.5000000000000001E-3</v>
      </c>
      <c r="CD183" s="199">
        <f t="shared" si="2"/>
        <v>2115.533720214235</v>
      </c>
      <c r="CE183" s="113"/>
    </row>
    <row r="184" spans="1:83" s="85" customFormat="1" ht="21.4" customHeight="1" x14ac:dyDescent="0.2">
      <c r="A184" s="377" t="s">
        <v>246</v>
      </c>
      <c r="B184" s="377" t="s">
        <v>247</v>
      </c>
      <c r="C184" s="377" t="s">
        <v>248</v>
      </c>
      <c r="D184" s="378">
        <v>3.4160287845555599</v>
      </c>
      <c r="E184" s="379"/>
      <c r="F184" s="380">
        <v>0.03</v>
      </c>
      <c r="G184" s="380">
        <v>0.03</v>
      </c>
      <c r="H184" s="381"/>
      <c r="I184" s="382">
        <v>4</v>
      </c>
      <c r="J184" s="382">
        <v>4</v>
      </c>
      <c r="K184" s="379"/>
      <c r="L184" s="404">
        <v>0.8</v>
      </c>
      <c r="M184" s="384">
        <v>0.54</v>
      </c>
      <c r="N184" s="385">
        <v>0.7</v>
      </c>
      <c r="O184" s="386"/>
      <c r="P184" s="379"/>
      <c r="Q184" s="387">
        <v>163</v>
      </c>
      <c r="R184" s="388">
        <v>47.716225559032303</v>
      </c>
      <c r="S184" s="389">
        <v>36</v>
      </c>
      <c r="T184" s="390">
        <v>1.3254507099731201</v>
      </c>
      <c r="U184" s="391">
        <v>15.4275565071998</v>
      </c>
      <c r="V184" s="392">
        <v>0.01</v>
      </c>
      <c r="W184" s="392">
        <v>0.01</v>
      </c>
      <c r="X184" s="393">
        <v>0</v>
      </c>
      <c r="Y184" s="393">
        <v>0</v>
      </c>
      <c r="Z184" s="379"/>
      <c r="AA184" s="394">
        <v>297</v>
      </c>
      <c r="AB184" s="378">
        <v>86.9430612946786</v>
      </c>
      <c r="AC184" s="389">
        <v>200</v>
      </c>
      <c r="AD184" s="384">
        <v>0.43471530647339302</v>
      </c>
      <c r="AE184" s="395">
        <v>-522.84690829333397</v>
      </c>
      <c r="AF184" s="380"/>
      <c r="AG184" s="380"/>
      <c r="AH184" s="396">
        <v>387</v>
      </c>
      <c r="AI184" s="393">
        <v>523</v>
      </c>
      <c r="AJ184" s="379"/>
      <c r="AK184" s="388">
        <v>3463.0455099999999</v>
      </c>
      <c r="AL184" s="388">
        <v>1013.76356243162</v>
      </c>
      <c r="AM184" s="397">
        <v>828</v>
      </c>
      <c r="AN184" s="390">
        <v>1.2243521285406</v>
      </c>
      <c r="AO184" s="398">
        <v>68.879309665595898</v>
      </c>
      <c r="AP184" s="392">
        <v>0.01</v>
      </c>
      <c r="AQ184" s="392">
        <v>0.01</v>
      </c>
      <c r="AR184" s="393">
        <v>0</v>
      </c>
      <c r="AS184" s="393">
        <v>0</v>
      </c>
      <c r="AT184" s="381"/>
      <c r="AU184" s="388">
        <v>1905.0926999999999</v>
      </c>
      <c r="AV184" s="378">
        <v>557.69222689611001</v>
      </c>
      <c r="AW184" s="399">
        <v>573</v>
      </c>
      <c r="AX184" s="386">
        <v>0.97328486369303702</v>
      </c>
      <c r="AY184" s="388">
        <v>-443.76869226040299</v>
      </c>
      <c r="AZ184" s="380"/>
      <c r="BA184" s="380"/>
      <c r="BB184" s="393">
        <v>53</v>
      </c>
      <c r="BC184" s="393">
        <v>444</v>
      </c>
      <c r="BD184" s="379"/>
      <c r="BE184" s="388">
        <v>161.5</v>
      </c>
      <c r="BF184" s="378">
        <v>47.277119188857199</v>
      </c>
      <c r="BG184" s="400">
        <v>65</v>
      </c>
      <c r="BH184" s="384">
        <v>0.72734029521318799</v>
      </c>
      <c r="BI184" s="395">
        <v>-171.56280649416701</v>
      </c>
      <c r="BJ184" s="380"/>
      <c r="BK184" s="380"/>
      <c r="BL184" s="393">
        <v>39</v>
      </c>
      <c r="BM184" s="393">
        <v>172</v>
      </c>
      <c r="BN184" s="379"/>
      <c r="BO184" s="387">
        <v>357</v>
      </c>
      <c r="BP184" s="388">
        <v>104.507316101684</v>
      </c>
      <c r="BQ184" s="400">
        <v>78</v>
      </c>
      <c r="BR184" s="390">
        <v>1.33983738591903</v>
      </c>
      <c r="BS184" s="391">
        <v>37.259705765599598</v>
      </c>
      <c r="BT184" s="380">
        <v>7.4999999999999997E-3</v>
      </c>
      <c r="BU184" s="392">
        <v>7.4999999999999997E-3</v>
      </c>
      <c r="BV184" s="387">
        <v>0</v>
      </c>
      <c r="BW184" s="387">
        <v>0</v>
      </c>
      <c r="BX184" s="381"/>
      <c r="BY184" s="386">
        <v>0.99174653887113895</v>
      </c>
      <c r="BZ184" s="386">
        <v>1</v>
      </c>
      <c r="CA184" s="403">
        <v>0.99669861554845596</v>
      </c>
      <c r="CB184" s="385">
        <v>0.9</v>
      </c>
      <c r="CC184" s="392">
        <v>2.5000000000000001E-3</v>
      </c>
      <c r="CD184" s="199">
        <f t="shared" si="2"/>
        <v>2828.4718336120036</v>
      </c>
      <c r="CE184" s="113"/>
    </row>
    <row r="185" spans="1:83" s="85" customFormat="1" ht="21.4" customHeight="1" x14ac:dyDescent="0.2">
      <c r="A185" s="377" t="s">
        <v>246</v>
      </c>
      <c r="B185" s="377" t="s">
        <v>247</v>
      </c>
      <c r="C185" s="377" t="s">
        <v>249</v>
      </c>
      <c r="D185" s="378">
        <v>3.9896986036666702</v>
      </c>
      <c r="E185" s="379"/>
      <c r="F185" s="380">
        <v>1.925E-2</v>
      </c>
      <c r="G185" s="380">
        <v>1.925E-2</v>
      </c>
      <c r="H185" s="381"/>
      <c r="I185" s="382">
        <v>4</v>
      </c>
      <c r="J185" s="382">
        <v>4</v>
      </c>
      <c r="K185" s="379"/>
      <c r="L185" s="407">
        <v>0.68977272727272698</v>
      </c>
      <c r="M185" s="386">
        <v>0.68600000000000005</v>
      </c>
      <c r="N185" s="385">
        <v>0.7</v>
      </c>
      <c r="O185" s="386"/>
      <c r="P185" s="379"/>
      <c r="Q185" s="387">
        <v>151</v>
      </c>
      <c r="R185" s="388">
        <v>37.847470448325602</v>
      </c>
      <c r="S185" s="389">
        <v>36</v>
      </c>
      <c r="T185" s="401">
        <v>1.0513186235645999</v>
      </c>
      <c r="U185" s="402">
        <v>-21.354979678400099</v>
      </c>
      <c r="V185" s="392">
        <v>2.5000000000000001E-3</v>
      </c>
      <c r="W185" s="392">
        <v>2.5000000000000001E-3</v>
      </c>
      <c r="X185" s="393">
        <v>0</v>
      </c>
      <c r="Y185" s="393">
        <v>22</v>
      </c>
      <c r="Z185" s="379"/>
      <c r="AA185" s="394">
        <v>269</v>
      </c>
      <c r="AB185" s="378">
        <v>67.423639407944194</v>
      </c>
      <c r="AC185" s="389">
        <v>200</v>
      </c>
      <c r="AD185" s="384">
        <v>0.33711819703972101</v>
      </c>
      <c r="AE185" s="395">
        <v>-688.527664880001</v>
      </c>
      <c r="AF185" s="380"/>
      <c r="AG185" s="380"/>
      <c r="AH185" s="396">
        <v>529</v>
      </c>
      <c r="AI185" s="393">
        <v>689</v>
      </c>
      <c r="AJ185" s="379"/>
      <c r="AK185" s="388">
        <v>1161.2756199999999</v>
      </c>
      <c r="AL185" s="388">
        <v>291.06850801530402</v>
      </c>
      <c r="AM185" s="397">
        <v>643.70000000000005</v>
      </c>
      <c r="AN185" s="384">
        <v>0.45218037597530603</v>
      </c>
      <c r="AO185" s="406">
        <v>-1920.52716941628</v>
      </c>
      <c r="AP185" s="392"/>
      <c r="AQ185" s="392"/>
      <c r="AR185" s="393">
        <v>1407</v>
      </c>
      <c r="AS185" s="393">
        <v>1921</v>
      </c>
      <c r="AT185" s="381"/>
      <c r="AU185" s="388">
        <v>2487.39815</v>
      </c>
      <c r="AV185" s="378">
        <v>623.45515215460102</v>
      </c>
      <c r="AW185" s="399">
        <v>573</v>
      </c>
      <c r="AX185" s="401">
        <v>1.08805436676196</v>
      </c>
      <c r="AY185" s="405">
        <v>-255.918609881202</v>
      </c>
      <c r="AZ185" s="380">
        <v>6.7499999999999999E-3</v>
      </c>
      <c r="BA185" s="380">
        <v>6.7499999999999999E-3</v>
      </c>
      <c r="BB185" s="393">
        <v>0</v>
      </c>
      <c r="BC185" s="393">
        <v>256</v>
      </c>
      <c r="BD185" s="379"/>
      <c r="BE185" s="388">
        <v>168.8</v>
      </c>
      <c r="BF185" s="378">
        <v>42.308960342234201</v>
      </c>
      <c r="BG185" s="400">
        <v>65</v>
      </c>
      <c r="BH185" s="384">
        <v>0.65090708218821802</v>
      </c>
      <c r="BI185" s="395">
        <v>-220.19561385750001</v>
      </c>
      <c r="BJ185" s="380"/>
      <c r="BK185" s="380"/>
      <c r="BL185" s="393">
        <v>65</v>
      </c>
      <c r="BM185" s="393">
        <v>221</v>
      </c>
      <c r="BN185" s="379"/>
      <c r="BO185" s="387">
        <v>374</v>
      </c>
      <c r="BP185" s="388">
        <v>93.741416872011698</v>
      </c>
      <c r="BQ185" s="400">
        <v>78</v>
      </c>
      <c r="BR185" s="390">
        <v>1.2018130368206601</v>
      </c>
      <c r="BS185" s="391">
        <v>0.56421069679970504</v>
      </c>
      <c r="BT185" s="380">
        <v>7.4999999999999997E-3</v>
      </c>
      <c r="BU185" s="392">
        <v>7.4999999999999997E-3</v>
      </c>
      <c r="BV185" s="387">
        <v>0</v>
      </c>
      <c r="BW185" s="387">
        <v>0</v>
      </c>
      <c r="BX185" s="381"/>
      <c r="BY185" s="386">
        <v>0.99711459192085705</v>
      </c>
      <c r="BZ185" s="386">
        <v>1</v>
      </c>
      <c r="CA185" s="403">
        <v>0.99884583676834304</v>
      </c>
      <c r="CB185" s="385">
        <v>0.9</v>
      </c>
      <c r="CC185" s="392">
        <v>2.5000000000000001E-3</v>
      </c>
      <c r="CD185" s="199">
        <f t="shared" si="2"/>
        <v>2568.1689911802359</v>
      </c>
      <c r="CE185" s="113"/>
    </row>
    <row r="186" spans="1:83" s="85" customFormat="1" ht="21.4" customHeight="1" x14ac:dyDescent="0.2">
      <c r="A186" s="377" t="s">
        <v>246</v>
      </c>
      <c r="B186" s="377" t="s">
        <v>247</v>
      </c>
      <c r="C186" s="377" t="s">
        <v>250</v>
      </c>
      <c r="D186" s="378">
        <v>2.6611608256666699</v>
      </c>
      <c r="E186" s="379"/>
      <c r="F186" s="380">
        <v>2.8000000000000001E-2</v>
      </c>
      <c r="G186" s="380">
        <v>2.8000000000000001E-2</v>
      </c>
      <c r="H186" s="381"/>
      <c r="I186" s="382">
        <v>4</v>
      </c>
      <c r="J186" s="382">
        <v>4</v>
      </c>
      <c r="K186" s="379"/>
      <c r="L186" s="407">
        <v>0.69</v>
      </c>
      <c r="M186" s="384">
        <v>0.55800000000000005</v>
      </c>
      <c r="N186" s="385">
        <v>0.7</v>
      </c>
      <c r="O186" s="386"/>
      <c r="P186" s="379"/>
      <c r="Q186" s="387">
        <v>93</v>
      </c>
      <c r="R186" s="388">
        <v>34.947155054675001</v>
      </c>
      <c r="S186" s="389">
        <v>36</v>
      </c>
      <c r="T186" s="386">
        <v>0.97075430707430599</v>
      </c>
      <c r="U186" s="394">
        <v>-21.9621476688001</v>
      </c>
      <c r="V186" s="392"/>
      <c r="W186" s="392"/>
      <c r="X186" s="393">
        <v>3</v>
      </c>
      <c r="Y186" s="393">
        <v>22</v>
      </c>
      <c r="Z186" s="379"/>
      <c r="AA186" s="394">
        <v>183</v>
      </c>
      <c r="AB186" s="378">
        <v>68.766982526941206</v>
      </c>
      <c r="AC186" s="389">
        <v>200</v>
      </c>
      <c r="AD186" s="384">
        <v>0.343834912634706</v>
      </c>
      <c r="AE186" s="395">
        <v>-455.678598160001</v>
      </c>
      <c r="AF186" s="380"/>
      <c r="AG186" s="380"/>
      <c r="AH186" s="396">
        <v>350</v>
      </c>
      <c r="AI186" s="393">
        <v>456</v>
      </c>
      <c r="AJ186" s="379"/>
      <c r="AK186" s="388">
        <v>900.39212999999995</v>
      </c>
      <c r="AL186" s="388">
        <v>338.34562771095801</v>
      </c>
      <c r="AM186" s="397">
        <v>675.5</v>
      </c>
      <c r="AN186" s="384">
        <v>0.50088175826936798</v>
      </c>
      <c r="AO186" s="406">
        <v>-1256.7448352854001</v>
      </c>
      <c r="AP186" s="392"/>
      <c r="AQ186" s="392"/>
      <c r="AR186" s="393">
        <v>898</v>
      </c>
      <c r="AS186" s="393">
        <v>1257</v>
      </c>
      <c r="AT186" s="381"/>
      <c r="AU186" s="388">
        <v>2463.5396999999998</v>
      </c>
      <c r="AV186" s="378">
        <v>925.73875138975905</v>
      </c>
      <c r="AW186" s="399">
        <v>573</v>
      </c>
      <c r="AX186" s="390">
        <v>1.6155999151653699</v>
      </c>
      <c r="AY186" s="398">
        <v>633.72551627159805</v>
      </c>
      <c r="AZ186" s="380">
        <v>1.4999999999999999E-2</v>
      </c>
      <c r="BA186" s="380">
        <v>1.4999999999999999E-2</v>
      </c>
      <c r="BB186" s="393">
        <v>0</v>
      </c>
      <c r="BC186" s="393">
        <v>0</v>
      </c>
      <c r="BD186" s="379"/>
      <c r="BE186" s="388">
        <v>163.30000000000001</v>
      </c>
      <c r="BF186" s="378">
        <v>61.364198069122899</v>
      </c>
      <c r="BG186" s="400">
        <v>65</v>
      </c>
      <c r="BH186" s="401">
        <v>0.94406458567881402</v>
      </c>
      <c r="BI186" s="402">
        <v>-96.163180502500296</v>
      </c>
      <c r="BJ186" s="380">
        <v>3.0000000000000001E-3</v>
      </c>
      <c r="BK186" s="380">
        <v>3.0000000000000001E-3</v>
      </c>
      <c r="BL186" s="393">
        <v>0</v>
      </c>
      <c r="BM186" s="393">
        <v>97</v>
      </c>
      <c r="BN186" s="379"/>
      <c r="BO186" s="387">
        <v>304</v>
      </c>
      <c r="BP186" s="388">
        <v>114.23586168409901</v>
      </c>
      <c r="BQ186" s="400">
        <v>78</v>
      </c>
      <c r="BR186" s="390">
        <v>1.4645623292833201</v>
      </c>
      <c r="BS186" s="391">
        <v>54.915346717599697</v>
      </c>
      <c r="BT186" s="380">
        <v>7.4999999999999997E-3</v>
      </c>
      <c r="BU186" s="392">
        <v>7.4999999999999997E-3</v>
      </c>
      <c r="BV186" s="387">
        <v>0</v>
      </c>
      <c r="BW186" s="387">
        <v>0</v>
      </c>
      <c r="BX186" s="381"/>
      <c r="BY186" s="386">
        <v>0.99872773536895698</v>
      </c>
      <c r="BZ186" s="386">
        <v>1</v>
      </c>
      <c r="CA186" s="403">
        <v>0.99949109414758297</v>
      </c>
      <c r="CB186" s="385">
        <v>0.9</v>
      </c>
      <c r="CC186" s="392">
        <v>2.5000000000000001E-3</v>
      </c>
      <c r="CD186" s="199">
        <f t="shared" si="2"/>
        <v>1797.6141377378356</v>
      </c>
      <c r="CE186" s="113"/>
    </row>
    <row r="187" spans="1:83" s="85" customFormat="1" ht="21.4" customHeight="1" x14ac:dyDescent="0.2">
      <c r="A187" s="377" t="s">
        <v>246</v>
      </c>
      <c r="B187" s="377" t="s">
        <v>247</v>
      </c>
      <c r="C187" s="377" t="s">
        <v>251</v>
      </c>
      <c r="D187" s="378">
        <v>3.7347956884444402</v>
      </c>
      <c r="E187" s="379"/>
      <c r="F187" s="380">
        <v>2.5000000000000001E-2</v>
      </c>
      <c r="G187" s="380">
        <v>2.5000000000000001E-2</v>
      </c>
      <c r="H187" s="381"/>
      <c r="I187" s="382">
        <v>4</v>
      </c>
      <c r="J187" s="382">
        <v>4</v>
      </c>
      <c r="K187" s="379"/>
      <c r="L187" s="383">
        <v>0.42</v>
      </c>
      <c r="M187" s="384">
        <v>0.51700000000000002</v>
      </c>
      <c r="N187" s="385">
        <v>0.7</v>
      </c>
      <c r="O187" s="386"/>
      <c r="P187" s="379"/>
      <c r="Q187" s="387">
        <v>161</v>
      </c>
      <c r="R187" s="388">
        <v>43.108114454061898</v>
      </c>
      <c r="S187" s="389">
        <v>36</v>
      </c>
      <c r="T187" s="390">
        <v>1.19744762372394</v>
      </c>
      <c r="U187" s="391">
        <v>-0.34317374079978402</v>
      </c>
      <c r="V187" s="392">
        <v>0.01</v>
      </c>
      <c r="W187" s="392">
        <v>0.01</v>
      </c>
      <c r="X187" s="393">
        <v>0</v>
      </c>
      <c r="Y187" s="393">
        <v>1</v>
      </c>
      <c r="Z187" s="379"/>
      <c r="AA187" s="394">
        <v>442</v>
      </c>
      <c r="AB187" s="378">
        <v>118.346500550903</v>
      </c>
      <c r="AC187" s="389">
        <v>200</v>
      </c>
      <c r="AD187" s="384">
        <v>0.59173250275451506</v>
      </c>
      <c r="AE187" s="395">
        <v>-454.35096522666498</v>
      </c>
      <c r="AF187" s="380"/>
      <c r="AG187" s="380"/>
      <c r="AH187" s="396">
        <v>305</v>
      </c>
      <c r="AI187" s="393">
        <v>455</v>
      </c>
      <c r="AJ187" s="379"/>
      <c r="AK187" s="388">
        <v>3119.9826200000002</v>
      </c>
      <c r="AL187" s="388">
        <v>835.38240917791302</v>
      </c>
      <c r="AM187" s="397">
        <v>761.4</v>
      </c>
      <c r="AN187" s="401">
        <v>1.09716628470963</v>
      </c>
      <c r="AO187" s="405">
        <v>-292.42550461791598</v>
      </c>
      <c r="AP187" s="392">
        <v>5.0000000000000001E-3</v>
      </c>
      <c r="AQ187" s="392">
        <v>5.0000000000000001E-3</v>
      </c>
      <c r="AR187" s="393">
        <v>0</v>
      </c>
      <c r="AS187" s="393">
        <v>293</v>
      </c>
      <c r="AT187" s="381"/>
      <c r="AU187" s="388">
        <v>1578.7332200000001</v>
      </c>
      <c r="AV187" s="378">
        <v>422.70939341732702</v>
      </c>
      <c r="AW187" s="399">
        <v>573</v>
      </c>
      <c r="AX187" s="384">
        <v>0.73771272847701097</v>
      </c>
      <c r="AY187" s="406">
        <v>-989.31229537439697</v>
      </c>
      <c r="AZ187" s="380"/>
      <c r="BA187" s="380"/>
      <c r="BB187" s="393">
        <v>562</v>
      </c>
      <c r="BC187" s="393">
        <v>990</v>
      </c>
      <c r="BD187" s="379"/>
      <c r="BE187" s="388">
        <v>179.4</v>
      </c>
      <c r="BF187" s="378">
        <v>48.034756105954699</v>
      </c>
      <c r="BG187" s="400">
        <v>65</v>
      </c>
      <c r="BH187" s="384">
        <v>0.73899624778391804</v>
      </c>
      <c r="BI187" s="395">
        <v>-184.742579623333</v>
      </c>
      <c r="BJ187" s="380"/>
      <c r="BK187" s="380"/>
      <c r="BL187" s="393">
        <v>40</v>
      </c>
      <c r="BM187" s="393">
        <v>185</v>
      </c>
      <c r="BN187" s="379"/>
      <c r="BO187" s="387">
        <v>443</v>
      </c>
      <c r="BP187" s="388">
        <v>118.614252814593</v>
      </c>
      <c r="BQ187" s="400">
        <v>78</v>
      </c>
      <c r="BR187" s="390">
        <v>1.52069554890504</v>
      </c>
      <c r="BS187" s="391">
        <v>93.423123561600406</v>
      </c>
      <c r="BT187" s="380">
        <v>7.4999999999999997E-3</v>
      </c>
      <c r="BU187" s="392">
        <v>7.4999999999999997E-3</v>
      </c>
      <c r="BV187" s="387">
        <v>0</v>
      </c>
      <c r="BW187" s="387">
        <v>0</v>
      </c>
      <c r="BX187" s="381"/>
      <c r="BY187" s="386">
        <v>0.995</v>
      </c>
      <c r="BZ187" s="386">
        <v>1</v>
      </c>
      <c r="CA187" s="403">
        <v>0.998</v>
      </c>
      <c r="CB187" s="385">
        <v>0.9</v>
      </c>
      <c r="CC187" s="392">
        <v>2.5000000000000001E-3</v>
      </c>
      <c r="CD187" s="199">
        <f t="shared" si="2"/>
        <v>2843.6734371815969</v>
      </c>
      <c r="CE187" s="113"/>
    </row>
    <row r="188" spans="1:83" s="85" customFormat="1" ht="21.4" customHeight="1" x14ac:dyDescent="0.2">
      <c r="A188" s="377" t="s">
        <v>246</v>
      </c>
      <c r="B188" s="377" t="s">
        <v>247</v>
      </c>
      <c r="C188" s="377" t="s">
        <v>252</v>
      </c>
      <c r="D188" s="378">
        <v>2.75387745788889</v>
      </c>
      <c r="E188" s="379"/>
      <c r="F188" s="380">
        <v>2.1999999999999999E-2</v>
      </c>
      <c r="G188" s="380">
        <v>2.1999999999999999E-2</v>
      </c>
      <c r="H188" s="381"/>
      <c r="I188" s="382">
        <v>3</v>
      </c>
      <c r="J188" s="382">
        <v>3</v>
      </c>
      <c r="K188" s="379"/>
      <c r="L188" s="404">
        <v>0.7</v>
      </c>
      <c r="M188" s="384">
        <v>0.42899999999999999</v>
      </c>
      <c r="N188" s="385">
        <v>0.7</v>
      </c>
      <c r="O188" s="386"/>
      <c r="P188" s="379"/>
      <c r="Q188" s="387">
        <v>108</v>
      </c>
      <c r="R188" s="388">
        <v>39.217431295142802</v>
      </c>
      <c r="S188" s="389">
        <v>36</v>
      </c>
      <c r="T188" s="401">
        <v>1.0893730915317399</v>
      </c>
      <c r="U188" s="402">
        <v>-10.967506180799999</v>
      </c>
      <c r="V188" s="392">
        <v>4.4999999999999997E-3</v>
      </c>
      <c r="W188" s="392">
        <v>4.4999999999999997E-3</v>
      </c>
      <c r="X188" s="393">
        <v>0</v>
      </c>
      <c r="Y188" s="393">
        <v>11</v>
      </c>
      <c r="Z188" s="379"/>
      <c r="AA188" s="394">
        <v>286</v>
      </c>
      <c r="AB188" s="378">
        <v>103.85356805936</v>
      </c>
      <c r="AC188" s="389">
        <v>200</v>
      </c>
      <c r="AD188" s="384">
        <v>0.51926784029679995</v>
      </c>
      <c r="AE188" s="395">
        <v>-374.930589893334</v>
      </c>
      <c r="AF188" s="380"/>
      <c r="AG188" s="380"/>
      <c r="AH188" s="396">
        <v>265</v>
      </c>
      <c r="AI188" s="393">
        <v>375</v>
      </c>
      <c r="AJ188" s="379"/>
      <c r="AK188" s="388">
        <v>1112.43191</v>
      </c>
      <c r="AL188" s="388">
        <v>403.95112963842098</v>
      </c>
      <c r="AM188" s="397">
        <v>711.2</v>
      </c>
      <c r="AN188" s="384">
        <v>0.56798527789429298</v>
      </c>
      <c r="AO188" s="406">
        <v>-1237.83726766069</v>
      </c>
      <c r="AP188" s="392"/>
      <c r="AQ188" s="392"/>
      <c r="AR188" s="393">
        <v>847</v>
      </c>
      <c r="AS188" s="393">
        <v>1238</v>
      </c>
      <c r="AT188" s="381"/>
      <c r="AU188" s="388">
        <v>2388.2246599999999</v>
      </c>
      <c r="AV188" s="378">
        <v>867.22256037884995</v>
      </c>
      <c r="AW188" s="399">
        <v>573</v>
      </c>
      <c r="AX188" s="390">
        <v>1.5134774177641399</v>
      </c>
      <c r="AY188" s="398">
        <v>494.65851995560001</v>
      </c>
      <c r="AZ188" s="380">
        <v>1.4999999999999999E-2</v>
      </c>
      <c r="BA188" s="380">
        <v>1.4999999999999999E-2</v>
      </c>
      <c r="BB188" s="393">
        <v>0</v>
      </c>
      <c r="BC188" s="393">
        <v>0</v>
      </c>
      <c r="BD188" s="379"/>
      <c r="BE188" s="388">
        <v>140.80000000000001</v>
      </c>
      <c r="BF188" s="378">
        <v>51.127910429223199</v>
      </c>
      <c r="BG188" s="400">
        <v>65</v>
      </c>
      <c r="BH188" s="384">
        <v>0.786583237372665</v>
      </c>
      <c r="BI188" s="395">
        <v>-127.703052144167</v>
      </c>
      <c r="BJ188" s="380"/>
      <c r="BK188" s="380"/>
      <c r="BL188" s="393">
        <v>21</v>
      </c>
      <c r="BM188" s="393">
        <v>128</v>
      </c>
      <c r="BN188" s="379"/>
      <c r="BO188" s="387">
        <v>164</v>
      </c>
      <c r="BP188" s="388">
        <v>59.552395670401999</v>
      </c>
      <c r="BQ188" s="400">
        <v>78</v>
      </c>
      <c r="BR188" s="384">
        <v>0.76349225218464101</v>
      </c>
      <c r="BS188" s="395">
        <v>-93.762930058400102</v>
      </c>
      <c r="BT188" s="380"/>
      <c r="BU188" s="392"/>
      <c r="BV188" s="387">
        <v>51</v>
      </c>
      <c r="BW188" s="387">
        <v>94</v>
      </c>
      <c r="BX188" s="381"/>
      <c r="BY188" s="386">
        <v>0.99428789032749398</v>
      </c>
      <c r="BZ188" s="386">
        <v>1</v>
      </c>
      <c r="CA188" s="403">
        <v>0.99771515613099804</v>
      </c>
      <c r="CB188" s="385">
        <v>0.9</v>
      </c>
      <c r="CC188" s="392">
        <v>2.5000000000000001E-3</v>
      </c>
      <c r="CD188" s="199">
        <f t="shared" si="2"/>
        <v>1958.5576480505788</v>
      </c>
      <c r="CE188" s="113"/>
    </row>
    <row r="189" spans="1:83" s="85" customFormat="1" ht="21.4" customHeight="1" x14ac:dyDescent="0.2">
      <c r="A189" s="377" t="s">
        <v>246</v>
      </c>
      <c r="B189" s="377" t="s">
        <v>247</v>
      </c>
      <c r="C189" s="377" t="s">
        <v>253</v>
      </c>
      <c r="D189" s="378">
        <v>3.6626016123333298</v>
      </c>
      <c r="E189" s="379"/>
      <c r="F189" s="380">
        <v>2.4250000000000001E-2</v>
      </c>
      <c r="G189" s="380">
        <v>2.4250000000000001E-2</v>
      </c>
      <c r="H189" s="381"/>
      <c r="I189" s="382">
        <v>5</v>
      </c>
      <c r="J189" s="382">
        <v>5</v>
      </c>
      <c r="K189" s="379"/>
      <c r="L189" s="403">
        <v>0.84</v>
      </c>
      <c r="M189" s="401">
        <v>0.78400000000000003</v>
      </c>
      <c r="N189" s="385">
        <v>0.7</v>
      </c>
      <c r="O189" s="386">
        <v>1.2E-2</v>
      </c>
      <c r="P189" s="379"/>
      <c r="Q189" s="387">
        <v>136</v>
      </c>
      <c r="R189" s="388">
        <v>37.1320756104179</v>
      </c>
      <c r="S189" s="389">
        <v>36</v>
      </c>
      <c r="T189" s="401">
        <v>1.0314465447338299</v>
      </c>
      <c r="U189" s="402">
        <v>-22.2243896527998</v>
      </c>
      <c r="V189" s="392">
        <v>1.5E-3</v>
      </c>
      <c r="W189" s="392">
        <v>1.5E-3</v>
      </c>
      <c r="X189" s="393">
        <v>0</v>
      </c>
      <c r="Y189" s="393">
        <v>23</v>
      </c>
      <c r="Z189" s="379"/>
      <c r="AA189" s="394">
        <v>452</v>
      </c>
      <c r="AB189" s="378">
        <v>123.409545411095</v>
      </c>
      <c r="AC189" s="389">
        <v>200</v>
      </c>
      <c r="AD189" s="384">
        <v>0.61704772705547495</v>
      </c>
      <c r="AE189" s="395">
        <v>-427.02438695999899</v>
      </c>
      <c r="AF189" s="380"/>
      <c r="AG189" s="380"/>
      <c r="AH189" s="396">
        <v>281</v>
      </c>
      <c r="AI189" s="393">
        <v>428</v>
      </c>
      <c r="AJ189" s="379"/>
      <c r="AK189" s="388">
        <v>2996.3267000000001</v>
      </c>
      <c r="AL189" s="388">
        <v>818.08698219054497</v>
      </c>
      <c r="AM189" s="397">
        <v>828</v>
      </c>
      <c r="AN189" s="386">
        <v>0.98802775626877404</v>
      </c>
      <c r="AO189" s="388">
        <v>-642.83426201439704</v>
      </c>
      <c r="AP189" s="392"/>
      <c r="AQ189" s="392"/>
      <c r="AR189" s="393">
        <v>37</v>
      </c>
      <c r="AS189" s="393">
        <v>643</v>
      </c>
      <c r="AT189" s="381"/>
      <c r="AU189" s="388">
        <v>2199.8927800000001</v>
      </c>
      <c r="AV189" s="378">
        <v>600.63665471891602</v>
      </c>
      <c r="AW189" s="399">
        <v>573</v>
      </c>
      <c r="AX189" s="401">
        <v>1.0482315091080601</v>
      </c>
      <c r="AY189" s="405">
        <v>-318.51208864039802</v>
      </c>
      <c r="AZ189" s="380">
        <v>3.7499999999999999E-3</v>
      </c>
      <c r="BA189" s="380">
        <v>3.7499999999999999E-3</v>
      </c>
      <c r="BB189" s="393">
        <v>0</v>
      </c>
      <c r="BC189" s="393">
        <v>319</v>
      </c>
      <c r="BD189" s="379"/>
      <c r="BE189" s="388">
        <v>128.6</v>
      </c>
      <c r="BF189" s="378">
        <v>35.111653849262801</v>
      </c>
      <c r="BG189" s="400">
        <v>65</v>
      </c>
      <c r="BH189" s="384">
        <v>0.54017928998865905</v>
      </c>
      <c r="BI189" s="395">
        <v>-228.50365720249999</v>
      </c>
      <c r="BJ189" s="380"/>
      <c r="BK189" s="380"/>
      <c r="BL189" s="393">
        <v>86</v>
      </c>
      <c r="BM189" s="393">
        <v>229</v>
      </c>
      <c r="BN189" s="379"/>
      <c r="BO189" s="387">
        <v>321</v>
      </c>
      <c r="BP189" s="388">
        <v>87.642619639295305</v>
      </c>
      <c r="BQ189" s="400">
        <v>78</v>
      </c>
      <c r="BR189" s="401">
        <v>1.1236233287089099</v>
      </c>
      <c r="BS189" s="402">
        <v>-21.819510914399601</v>
      </c>
      <c r="BT189" s="380">
        <v>4.4999999999999997E-3</v>
      </c>
      <c r="BU189" s="392">
        <v>4.4999999999999997E-3</v>
      </c>
      <c r="BV189" s="387">
        <v>0</v>
      </c>
      <c r="BW189" s="387">
        <v>22</v>
      </c>
      <c r="BX189" s="381"/>
      <c r="BY189" s="386">
        <v>0.98429951690821205</v>
      </c>
      <c r="BZ189" s="386">
        <v>1</v>
      </c>
      <c r="CA189" s="403">
        <v>0.99371980676328497</v>
      </c>
      <c r="CB189" s="385">
        <v>0.9</v>
      </c>
      <c r="CC189" s="392">
        <v>2.5000000000000001E-3</v>
      </c>
      <c r="CD189" s="199">
        <f t="shared" si="2"/>
        <v>3032.6341350119969</v>
      </c>
      <c r="CE189" s="113"/>
    </row>
    <row r="190" spans="1:83" s="85" customFormat="1" ht="21.4" customHeight="1" x14ac:dyDescent="0.2">
      <c r="A190" s="377" t="s">
        <v>246</v>
      </c>
      <c r="B190" s="377" t="s">
        <v>247</v>
      </c>
      <c r="C190" s="377" t="s">
        <v>254</v>
      </c>
      <c r="D190" s="378">
        <v>4.74698357744444</v>
      </c>
      <c r="E190" s="379"/>
      <c r="F190" s="380">
        <v>2.5000000000000001E-3</v>
      </c>
      <c r="G190" s="380">
        <v>2.5000000000000001E-3</v>
      </c>
      <c r="H190" s="381"/>
      <c r="I190" s="382">
        <v>1</v>
      </c>
      <c r="J190" s="382">
        <v>1</v>
      </c>
      <c r="K190" s="379"/>
      <c r="L190" s="404">
        <v>0.75</v>
      </c>
      <c r="M190" s="384">
        <v>0.47699999999999998</v>
      </c>
      <c r="N190" s="385">
        <v>0.7</v>
      </c>
      <c r="O190" s="386"/>
      <c r="P190" s="379"/>
      <c r="Q190" s="387">
        <v>143</v>
      </c>
      <c r="R190" s="388">
        <v>30.124393241946802</v>
      </c>
      <c r="S190" s="389">
        <v>36</v>
      </c>
      <c r="T190" s="386">
        <v>0.836788701165189</v>
      </c>
      <c r="U190" s="394">
        <v>-62.069690545599798</v>
      </c>
      <c r="V190" s="392"/>
      <c r="W190" s="392"/>
      <c r="X190" s="393">
        <v>28</v>
      </c>
      <c r="Y190" s="393">
        <v>63</v>
      </c>
      <c r="Z190" s="379"/>
      <c r="AA190" s="394">
        <v>435</v>
      </c>
      <c r="AB190" s="378">
        <v>91.637140281446605</v>
      </c>
      <c r="AC190" s="389">
        <v>200</v>
      </c>
      <c r="AD190" s="384">
        <v>0.45818570140723303</v>
      </c>
      <c r="AE190" s="395">
        <v>-704.27605858666595</v>
      </c>
      <c r="AF190" s="380"/>
      <c r="AG190" s="380"/>
      <c r="AH190" s="396">
        <v>515</v>
      </c>
      <c r="AI190" s="393">
        <v>705</v>
      </c>
      <c r="AJ190" s="379"/>
      <c r="AK190" s="388">
        <v>2850.00983</v>
      </c>
      <c r="AL190" s="388">
        <v>600.38333470163604</v>
      </c>
      <c r="AM190" s="397">
        <v>828</v>
      </c>
      <c r="AN190" s="384">
        <v>0.72510064577492295</v>
      </c>
      <c r="AO190" s="406">
        <v>-1866.5930525488</v>
      </c>
      <c r="AP190" s="392"/>
      <c r="AQ190" s="392"/>
      <c r="AR190" s="393">
        <v>1081</v>
      </c>
      <c r="AS190" s="393">
        <v>1867</v>
      </c>
      <c r="AT190" s="381"/>
      <c r="AU190" s="388">
        <v>2449.3078999999998</v>
      </c>
      <c r="AV190" s="378">
        <v>515.97142902242604</v>
      </c>
      <c r="AW190" s="399">
        <v>573</v>
      </c>
      <c r="AX190" s="386">
        <v>0.90047369811941802</v>
      </c>
      <c r="AY190" s="388">
        <v>-814.71800785079699</v>
      </c>
      <c r="AZ190" s="380"/>
      <c r="BA190" s="380"/>
      <c r="BB190" s="393">
        <v>271</v>
      </c>
      <c r="BC190" s="393">
        <v>815</v>
      </c>
      <c r="BD190" s="379"/>
      <c r="BE190" s="388">
        <v>170.8</v>
      </c>
      <c r="BF190" s="378">
        <v>35.980743816255398</v>
      </c>
      <c r="BG190" s="400">
        <v>65</v>
      </c>
      <c r="BH190" s="384">
        <v>0.55354990486546696</v>
      </c>
      <c r="BI190" s="395">
        <v>-292.03089880083297</v>
      </c>
      <c r="BJ190" s="380"/>
      <c r="BK190" s="380"/>
      <c r="BL190" s="393">
        <v>107</v>
      </c>
      <c r="BM190" s="393">
        <v>293</v>
      </c>
      <c r="BN190" s="379"/>
      <c r="BO190" s="387">
        <v>365</v>
      </c>
      <c r="BP190" s="388">
        <v>76.890933799374807</v>
      </c>
      <c r="BQ190" s="400">
        <v>78</v>
      </c>
      <c r="BR190" s="386">
        <v>0.98578120255608703</v>
      </c>
      <c r="BS190" s="394">
        <v>-79.3176628487996</v>
      </c>
      <c r="BT190" s="380"/>
      <c r="BU190" s="392"/>
      <c r="BV190" s="387">
        <v>6</v>
      </c>
      <c r="BW190" s="387">
        <v>80</v>
      </c>
      <c r="BX190" s="381"/>
      <c r="BY190" s="386">
        <v>0.99372809444751897</v>
      </c>
      <c r="BZ190" s="386">
        <v>1</v>
      </c>
      <c r="CA190" s="403">
        <v>0.99749123777900806</v>
      </c>
      <c r="CB190" s="385">
        <v>0.9</v>
      </c>
      <c r="CC190" s="392">
        <v>2.5000000000000001E-3</v>
      </c>
      <c r="CD190" s="199">
        <f t="shared" si="2"/>
        <v>3930.5024021239965</v>
      </c>
      <c r="CE190" s="113"/>
    </row>
    <row r="191" spans="1:83" s="85" customFormat="1" ht="21.4" customHeight="1" x14ac:dyDescent="0.2">
      <c r="A191" s="377" t="s">
        <v>246</v>
      </c>
      <c r="B191" s="377" t="s">
        <v>247</v>
      </c>
      <c r="C191" s="377" t="s">
        <v>255</v>
      </c>
      <c r="D191" s="378">
        <v>2.8603574068888902</v>
      </c>
      <c r="E191" s="379"/>
      <c r="F191" s="380">
        <v>1.0500000000000001E-2</v>
      </c>
      <c r="G191" s="380">
        <v>1.0500000000000001E-2</v>
      </c>
      <c r="H191" s="381"/>
      <c r="I191" s="382">
        <v>3</v>
      </c>
      <c r="J191" s="382">
        <v>3</v>
      </c>
      <c r="K191" s="379"/>
      <c r="L191" s="383">
        <v>0.57999999999999996</v>
      </c>
      <c r="M191" s="384">
        <v>0.59</v>
      </c>
      <c r="N191" s="385">
        <v>0.7</v>
      </c>
      <c r="O191" s="386"/>
      <c r="P191" s="379"/>
      <c r="Q191" s="387">
        <v>71</v>
      </c>
      <c r="R191" s="388">
        <v>24.822072874181199</v>
      </c>
      <c r="S191" s="389">
        <v>36</v>
      </c>
      <c r="T191" s="384">
        <v>0.68950202428281104</v>
      </c>
      <c r="U191" s="395">
        <v>-52.567439977600003</v>
      </c>
      <c r="V191" s="392"/>
      <c r="W191" s="392"/>
      <c r="X191" s="393">
        <v>32</v>
      </c>
      <c r="Y191" s="393">
        <v>53</v>
      </c>
      <c r="Z191" s="379"/>
      <c r="AA191" s="394">
        <v>210</v>
      </c>
      <c r="AB191" s="378">
        <v>73.417398641944402</v>
      </c>
      <c r="AC191" s="389">
        <v>200</v>
      </c>
      <c r="AD191" s="384">
        <v>0.36708699320972199</v>
      </c>
      <c r="AE191" s="395">
        <v>-476.48577765333403</v>
      </c>
      <c r="AF191" s="380"/>
      <c r="AG191" s="380"/>
      <c r="AH191" s="396">
        <v>363</v>
      </c>
      <c r="AI191" s="393">
        <v>477</v>
      </c>
      <c r="AJ191" s="379"/>
      <c r="AK191" s="388">
        <v>2386.6795000000002</v>
      </c>
      <c r="AL191" s="388">
        <v>834.39904896217399</v>
      </c>
      <c r="AM191" s="397">
        <v>828</v>
      </c>
      <c r="AN191" s="401">
        <v>1.0077283200026299</v>
      </c>
      <c r="AO191" s="405">
        <v>-455.37161948480099</v>
      </c>
      <c r="AP191" s="392">
        <v>5.0000000000000001E-4</v>
      </c>
      <c r="AQ191" s="392">
        <v>5.0000000000000001E-4</v>
      </c>
      <c r="AR191" s="393">
        <v>0</v>
      </c>
      <c r="AS191" s="393">
        <v>456</v>
      </c>
      <c r="AT191" s="381"/>
      <c r="AU191" s="388">
        <v>1552.33032</v>
      </c>
      <c r="AV191" s="378">
        <v>542.70501870198598</v>
      </c>
      <c r="AW191" s="399">
        <v>573</v>
      </c>
      <c r="AX191" s="386">
        <v>0.94712917749037795</v>
      </c>
      <c r="AY191" s="388">
        <v>-414.45143297680102</v>
      </c>
      <c r="AZ191" s="380"/>
      <c r="BA191" s="380"/>
      <c r="BB191" s="393">
        <v>87</v>
      </c>
      <c r="BC191" s="393">
        <v>415</v>
      </c>
      <c r="BD191" s="379"/>
      <c r="BE191" s="388">
        <v>92.6</v>
      </c>
      <c r="BF191" s="378">
        <v>32.373576734495501</v>
      </c>
      <c r="BG191" s="400">
        <v>65</v>
      </c>
      <c r="BH191" s="384">
        <v>0.49805502668454599</v>
      </c>
      <c r="BI191" s="395">
        <v>-186.284847171667</v>
      </c>
      <c r="BJ191" s="380"/>
      <c r="BK191" s="380"/>
      <c r="BL191" s="393">
        <v>75</v>
      </c>
      <c r="BM191" s="393">
        <v>187</v>
      </c>
      <c r="BN191" s="379"/>
      <c r="BO191" s="387">
        <v>327</v>
      </c>
      <c r="BP191" s="388">
        <v>114.321377885313</v>
      </c>
      <c r="BQ191" s="400">
        <v>78</v>
      </c>
      <c r="BR191" s="390">
        <v>1.4656586908373499</v>
      </c>
      <c r="BS191" s="391">
        <v>59.270546715199899</v>
      </c>
      <c r="BT191" s="380">
        <v>7.4999999999999997E-3</v>
      </c>
      <c r="BU191" s="392">
        <v>7.4999999999999997E-3</v>
      </c>
      <c r="BV191" s="387">
        <v>0</v>
      </c>
      <c r="BW191" s="387">
        <v>0</v>
      </c>
      <c r="BX191" s="381"/>
      <c r="BY191" s="386">
        <v>0.99558359621451098</v>
      </c>
      <c r="BZ191" s="386">
        <v>1</v>
      </c>
      <c r="CA191" s="403">
        <v>0.99823343848580404</v>
      </c>
      <c r="CB191" s="385">
        <v>0.9</v>
      </c>
      <c r="CC191" s="392">
        <v>2.5000000000000001E-3</v>
      </c>
      <c r="CD191" s="199">
        <f t="shared" si="2"/>
        <v>2368.3759329040013</v>
      </c>
      <c r="CE191" s="113"/>
    </row>
    <row r="192" spans="1:83" s="85" customFormat="1" ht="21.4" customHeight="1" x14ac:dyDescent="0.2">
      <c r="A192" s="377" t="s">
        <v>246</v>
      </c>
      <c r="B192" s="377" t="s">
        <v>247</v>
      </c>
      <c r="C192" s="377" t="s">
        <v>256</v>
      </c>
      <c r="D192" s="378">
        <v>3.0854458153333302</v>
      </c>
      <c r="E192" s="379"/>
      <c r="F192" s="380">
        <v>2.5000000000000001E-2</v>
      </c>
      <c r="G192" s="380">
        <v>2.5000000000000001E-2</v>
      </c>
      <c r="H192" s="381"/>
      <c r="I192" s="382">
        <v>3</v>
      </c>
      <c r="J192" s="382">
        <v>3</v>
      </c>
      <c r="K192" s="379"/>
      <c r="L192" s="383">
        <v>0.28000000000000003</v>
      </c>
      <c r="M192" s="384">
        <v>0.52200000000000002</v>
      </c>
      <c r="N192" s="385">
        <v>0.7</v>
      </c>
      <c r="O192" s="386"/>
      <c r="P192" s="379"/>
      <c r="Q192" s="387">
        <v>96</v>
      </c>
      <c r="R192" s="388">
        <v>31.113818146772001</v>
      </c>
      <c r="S192" s="389">
        <v>36</v>
      </c>
      <c r="T192" s="386">
        <v>0.86427272629922203</v>
      </c>
      <c r="U192" s="394">
        <v>-37.291259222399802</v>
      </c>
      <c r="V192" s="392"/>
      <c r="W192" s="392"/>
      <c r="X192" s="393">
        <v>16</v>
      </c>
      <c r="Y192" s="393">
        <v>38</v>
      </c>
      <c r="Z192" s="379"/>
      <c r="AA192" s="394">
        <v>310</v>
      </c>
      <c r="AB192" s="378">
        <v>100.47170443228499</v>
      </c>
      <c r="AC192" s="389">
        <v>200</v>
      </c>
      <c r="AD192" s="384">
        <v>0.50235852216142496</v>
      </c>
      <c r="AE192" s="395">
        <v>-430.50699567999902</v>
      </c>
      <c r="AF192" s="380"/>
      <c r="AG192" s="380"/>
      <c r="AH192" s="396">
        <v>308</v>
      </c>
      <c r="AI192" s="393">
        <v>431</v>
      </c>
      <c r="AJ192" s="379"/>
      <c r="AK192" s="388">
        <v>2391.66849</v>
      </c>
      <c r="AL192" s="388">
        <v>775.14519234609202</v>
      </c>
      <c r="AM192" s="397">
        <v>817.8</v>
      </c>
      <c r="AN192" s="386">
        <v>0.94784200580348699</v>
      </c>
      <c r="AO192" s="388">
        <v>-636.26461533551696</v>
      </c>
      <c r="AP192" s="392"/>
      <c r="AQ192" s="392"/>
      <c r="AR192" s="393">
        <v>132</v>
      </c>
      <c r="AS192" s="393">
        <v>637</v>
      </c>
      <c r="AT192" s="381"/>
      <c r="AU192" s="388">
        <v>2199.0966800000001</v>
      </c>
      <c r="AV192" s="378">
        <v>712.73223113218796</v>
      </c>
      <c r="AW192" s="399">
        <v>573</v>
      </c>
      <c r="AX192" s="390">
        <v>1.24386078731621</v>
      </c>
      <c r="AY192" s="398">
        <v>77.544137376802198</v>
      </c>
      <c r="AZ192" s="380">
        <v>1.4999999999999999E-2</v>
      </c>
      <c r="BA192" s="380">
        <v>1.4999999999999999E-2</v>
      </c>
      <c r="BB192" s="393">
        <v>0</v>
      </c>
      <c r="BC192" s="393">
        <v>0</v>
      </c>
      <c r="BD192" s="379"/>
      <c r="BE192" s="388">
        <v>168</v>
      </c>
      <c r="BF192" s="378">
        <v>54.449181756850997</v>
      </c>
      <c r="BG192" s="400">
        <v>65</v>
      </c>
      <c r="BH192" s="386">
        <v>0.83767971933616903</v>
      </c>
      <c r="BI192" s="394">
        <v>-132.83096699500001</v>
      </c>
      <c r="BJ192" s="380"/>
      <c r="BK192" s="380"/>
      <c r="BL192" s="393">
        <v>13</v>
      </c>
      <c r="BM192" s="393">
        <v>133</v>
      </c>
      <c r="BN192" s="379"/>
      <c r="BO192" s="387">
        <v>325</v>
      </c>
      <c r="BP192" s="388">
        <v>105.333238517718</v>
      </c>
      <c r="BQ192" s="400">
        <v>78</v>
      </c>
      <c r="BR192" s="390">
        <v>1.3504261348425399</v>
      </c>
      <c r="BS192" s="391">
        <v>36.202271684800301</v>
      </c>
      <c r="BT192" s="380">
        <v>7.4999999999999997E-3</v>
      </c>
      <c r="BU192" s="392">
        <v>7.4999999999999997E-3</v>
      </c>
      <c r="BV192" s="387">
        <v>0</v>
      </c>
      <c r="BW192" s="387">
        <v>0</v>
      </c>
      <c r="BX192" s="381"/>
      <c r="BY192" s="386">
        <v>0.99684633027522895</v>
      </c>
      <c r="BZ192" s="386">
        <v>1</v>
      </c>
      <c r="CA192" s="403">
        <v>0.998738532110092</v>
      </c>
      <c r="CB192" s="385">
        <v>0.9</v>
      </c>
      <c r="CC192" s="392">
        <v>2.5000000000000001E-3</v>
      </c>
      <c r="CD192" s="199">
        <f t="shared" si="2"/>
        <v>2523.2775877795971</v>
      </c>
      <c r="CE192" s="113"/>
    </row>
    <row r="193" spans="1:83" s="85" customFormat="1" ht="21.4" customHeight="1" x14ac:dyDescent="0.2">
      <c r="A193" s="377" t="s">
        <v>246</v>
      </c>
      <c r="B193" s="377" t="s">
        <v>247</v>
      </c>
      <c r="C193" s="377" t="s">
        <v>257</v>
      </c>
      <c r="D193" s="378">
        <v>3.8887596261111099</v>
      </c>
      <c r="E193" s="379"/>
      <c r="F193" s="380">
        <v>2.6499999999999999E-2</v>
      </c>
      <c r="G193" s="380">
        <v>2.6499999999999999E-2</v>
      </c>
      <c r="H193" s="381"/>
      <c r="I193" s="382">
        <v>4</v>
      </c>
      <c r="J193" s="382">
        <v>4</v>
      </c>
      <c r="K193" s="379"/>
      <c r="L193" s="407">
        <v>0.65</v>
      </c>
      <c r="M193" s="386">
        <v>0.64400000000000002</v>
      </c>
      <c r="N193" s="385">
        <v>0.7</v>
      </c>
      <c r="O193" s="386"/>
      <c r="P193" s="379"/>
      <c r="Q193" s="387">
        <v>172</v>
      </c>
      <c r="R193" s="388">
        <v>44.230041590923904</v>
      </c>
      <c r="S193" s="389">
        <v>36</v>
      </c>
      <c r="T193" s="390">
        <v>1.22861226641455</v>
      </c>
      <c r="U193" s="391">
        <v>4.0055841520000701</v>
      </c>
      <c r="V193" s="392">
        <v>0.01</v>
      </c>
      <c r="W193" s="392">
        <v>0.01</v>
      </c>
      <c r="X193" s="393">
        <v>0</v>
      </c>
      <c r="Y193" s="393">
        <v>0</v>
      </c>
      <c r="Z193" s="379"/>
      <c r="AA193" s="394">
        <v>510</v>
      </c>
      <c r="AB193" s="378">
        <v>131.14721634518099</v>
      </c>
      <c r="AC193" s="389">
        <v>200</v>
      </c>
      <c r="AD193" s="384">
        <v>0.65573608172590503</v>
      </c>
      <c r="AE193" s="395">
        <v>-423.30231026666598</v>
      </c>
      <c r="AF193" s="380"/>
      <c r="AG193" s="380"/>
      <c r="AH193" s="396">
        <v>268</v>
      </c>
      <c r="AI193" s="393">
        <v>424</v>
      </c>
      <c r="AJ193" s="379"/>
      <c r="AK193" s="388">
        <v>3590.0146800000002</v>
      </c>
      <c r="AL193" s="388">
        <v>923.17731749085601</v>
      </c>
      <c r="AM193" s="397">
        <v>814.9</v>
      </c>
      <c r="AN193" s="401">
        <v>1.1328719075847999</v>
      </c>
      <c r="AO193" s="405">
        <v>-212.72558318153199</v>
      </c>
      <c r="AP193" s="392">
        <v>6.4999999999999997E-3</v>
      </c>
      <c r="AQ193" s="392">
        <v>6.4999999999999997E-3</v>
      </c>
      <c r="AR193" s="393">
        <v>0</v>
      </c>
      <c r="AS193" s="393">
        <v>213</v>
      </c>
      <c r="AT193" s="381"/>
      <c r="AU193" s="388">
        <v>2045.5196100000001</v>
      </c>
      <c r="AV193" s="378">
        <v>526.00824084505996</v>
      </c>
      <c r="AW193" s="399">
        <v>573</v>
      </c>
      <c r="AX193" s="386">
        <v>0.91798994911877896</v>
      </c>
      <c r="AY193" s="388">
        <v>-628.39150891399902</v>
      </c>
      <c r="AZ193" s="380"/>
      <c r="BA193" s="380"/>
      <c r="BB193" s="393">
        <v>183</v>
      </c>
      <c r="BC193" s="393">
        <v>629</v>
      </c>
      <c r="BD193" s="379"/>
      <c r="BE193" s="388">
        <v>201.4</v>
      </c>
      <c r="BF193" s="378">
        <v>51.790292886116703</v>
      </c>
      <c r="BG193" s="400">
        <v>65</v>
      </c>
      <c r="BH193" s="386">
        <v>0.79677373670948703</v>
      </c>
      <c r="BI193" s="394">
        <v>-177.75406354583299</v>
      </c>
      <c r="BJ193" s="380"/>
      <c r="BK193" s="380"/>
      <c r="BL193" s="393">
        <v>27</v>
      </c>
      <c r="BM193" s="393">
        <v>178</v>
      </c>
      <c r="BN193" s="379"/>
      <c r="BO193" s="387">
        <v>385</v>
      </c>
      <c r="BP193" s="388">
        <v>99.003290770381895</v>
      </c>
      <c r="BQ193" s="400">
        <v>78</v>
      </c>
      <c r="BR193" s="390">
        <v>1.2692729585946401</v>
      </c>
      <c r="BS193" s="391">
        <v>21.012098996000098</v>
      </c>
      <c r="BT193" s="380">
        <v>7.4999999999999997E-3</v>
      </c>
      <c r="BU193" s="392">
        <v>7.4999999999999997E-3</v>
      </c>
      <c r="BV193" s="387">
        <v>0</v>
      </c>
      <c r="BW193" s="387">
        <v>0</v>
      </c>
      <c r="BX193" s="381"/>
      <c r="BY193" s="386">
        <v>0.99696125601418095</v>
      </c>
      <c r="BZ193" s="386">
        <v>1</v>
      </c>
      <c r="CA193" s="403">
        <v>0.99878450240567196</v>
      </c>
      <c r="CB193" s="385">
        <v>0.9</v>
      </c>
      <c r="CC193" s="392">
        <v>2.5000000000000001E-3</v>
      </c>
      <c r="CD193" s="199">
        <f t="shared" si="2"/>
        <v>3168.9502193179433</v>
      </c>
      <c r="CE193" s="113"/>
    </row>
    <row r="194" spans="1:83" s="85" customFormat="1" ht="21.4" customHeight="1" x14ac:dyDescent="0.2">
      <c r="A194" s="377" t="s">
        <v>246</v>
      </c>
      <c r="B194" s="377" t="s">
        <v>247</v>
      </c>
      <c r="C194" s="377" t="s">
        <v>258</v>
      </c>
      <c r="D194" s="378">
        <v>4.0950951938888904</v>
      </c>
      <c r="E194" s="379"/>
      <c r="F194" s="380">
        <v>3.0249999999999999E-2</v>
      </c>
      <c r="G194" s="380">
        <v>3.0249999999999999E-2</v>
      </c>
      <c r="H194" s="381"/>
      <c r="I194" s="382">
        <v>5</v>
      </c>
      <c r="J194" s="382">
        <v>5</v>
      </c>
      <c r="K194" s="379"/>
      <c r="L194" s="404">
        <v>0.83</v>
      </c>
      <c r="M194" s="401">
        <v>0.82499999999999996</v>
      </c>
      <c r="N194" s="385">
        <v>0.7</v>
      </c>
      <c r="O194" s="386">
        <v>1.7000000000000001E-2</v>
      </c>
      <c r="P194" s="379"/>
      <c r="Q194" s="387">
        <v>150</v>
      </c>
      <c r="R194" s="388">
        <v>36.629185134412701</v>
      </c>
      <c r="S194" s="389">
        <v>36</v>
      </c>
      <c r="T194" s="401">
        <v>1.0174773648447999</v>
      </c>
      <c r="U194" s="402">
        <v>-26.908112375999998</v>
      </c>
      <c r="V194" s="392">
        <v>1E-3</v>
      </c>
      <c r="W194" s="392">
        <v>1E-3</v>
      </c>
      <c r="X194" s="393">
        <v>0</v>
      </c>
      <c r="Y194" s="393">
        <v>27</v>
      </c>
      <c r="Z194" s="379"/>
      <c r="AA194" s="394">
        <v>304</v>
      </c>
      <c r="AB194" s="378">
        <v>74.235148539076505</v>
      </c>
      <c r="AC194" s="389">
        <v>200</v>
      </c>
      <c r="AD194" s="384">
        <v>0.371175742695383</v>
      </c>
      <c r="AE194" s="395">
        <v>-678.82284653333397</v>
      </c>
      <c r="AF194" s="380"/>
      <c r="AG194" s="380"/>
      <c r="AH194" s="396">
        <v>516</v>
      </c>
      <c r="AI194" s="393">
        <v>679</v>
      </c>
      <c r="AJ194" s="379"/>
      <c r="AK194" s="388">
        <v>2090.14264</v>
      </c>
      <c r="AL194" s="388">
        <v>510.40147811926801</v>
      </c>
      <c r="AM194" s="397">
        <v>828</v>
      </c>
      <c r="AN194" s="384">
        <v>0.61642690594114502</v>
      </c>
      <c r="AO194" s="406">
        <v>-1978.743944648</v>
      </c>
      <c r="AP194" s="392"/>
      <c r="AQ194" s="392"/>
      <c r="AR194" s="393">
        <v>1301</v>
      </c>
      <c r="AS194" s="393">
        <v>1979</v>
      </c>
      <c r="AT194" s="381"/>
      <c r="AU194" s="388">
        <v>2419.0414000000001</v>
      </c>
      <c r="AV194" s="378">
        <v>590.71676858939304</v>
      </c>
      <c r="AW194" s="399">
        <v>573</v>
      </c>
      <c r="AX194" s="401">
        <v>1.03091931690994</v>
      </c>
      <c r="AY194" s="405">
        <v>-396.746055318</v>
      </c>
      <c r="AZ194" s="380">
        <v>2.2499999999999998E-3</v>
      </c>
      <c r="BA194" s="380">
        <v>2.2499999999999998E-3</v>
      </c>
      <c r="BB194" s="393">
        <v>0</v>
      </c>
      <c r="BC194" s="393">
        <v>397</v>
      </c>
      <c r="BD194" s="379"/>
      <c r="BE194" s="388">
        <v>150.19999999999999</v>
      </c>
      <c r="BF194" s="378">
        <v>36.678024047925298</v>
      </c>
      <c r="BG194" s="400">
        <v>65</v>
      </c>
      <c r="BH194" s="384">
        <v>0.56427729304500496</v>
      </c>
      <c r="BI194" s="395">
        <v>-249.07178140416701</v>
      </c>
      <c r="BJ194" s="380"/>
      <c r="BK194" s="380"/>
      <c r="BL194" s="393">
        <v>90</v>
      </c>
      <c r="BM194" s="393">
        <v>250</v>
      </c>
      <c r="BN194" s="379"/>
      <c r="BO194" s="387">
        <v>410</v>
      </c>
      <c r="BP194" s="388">
        <v>100.11977270072801</v>
      </c>
      <c r="BQ194" s="400">
        <v>78</v>
      </c>
      <c r="BR194" s="390">
        <v>1.28358682949651</v>
      </c>
      <c r="BS194" s="391">
        <v>26.699089852</v>
      </c>
      <c r="BT194" s="380">
        <v>7.4999999999999997E-3</v>
      </c>
      <c r="BU194" s="392">
        <v>7.4999999999999997E-3</v>
      </c>
      <c r="BV194" s="387">
        <v>0</v>
      </c>
      <c r="BW194" s="387">
        <v>0</v>
      </c>
      <c r="BX194" s="381"/>
      <c r="BY194" s="386">
        <v>0.99258589511754103</v>
      </c>
      <c r="BZ194" s="386">
        <v>1</v>
      </c>
      <c r="CA194" s="403">
        <v>0.99703435804701601</v>
      </c>
      <c r="CB194" s="385">
        <v>0.9</v>
      </c>
      <c r="CC194" s="392">
        <v>2.5000000000000001E-3</v>
      </c>
      <c r="CD194" s="199">
        <f t="shared" si="2"/>
        <v>3390.7388205400011</v>
      </c>
      <c r="CE194" s="113"/>
    </row>
    <row r="195" spans="1:83" s="85" customFormat="1" ht="21.4" customHeight="1" x14ac:dyDescent="0.2">
      <c r="A195" s="377" t="s">
        <v>246</v>
      </c>
      <c r="B195" s="377" t="s">
        <v>247</v>
      </c>
      <c r="C195" s="377" t="s">
        <v>259</v>
      </c>
      <c r="D195" s="378">
        <v>2.8735632856666702</v>
      </c>
      <c r="E195" s="379"/>
      <c r="F195" s="380">
        <v>1.2999999999999999E-2</v>
      </c>
      <c r="G195" s="380">
        <v>1.2999999999999999E-2</v>
      </c>
      <c r="H195" s="381"/>
      <c r="I195" s="382">
        <v>3</v>
      </c>
      <c r="J195" s="382">
        <v>3</v>
      </c>
      <c r="K195" s="379"/>
      <c r="L195" s="404">
        <v>0.7</v>
      </c>
      <c r="M195" s="401">
        <v>0.72099999999999997</v>
      </c>
      <c r="N195" s="385">
        <v>0.7</v>
      </c>
      <c r="O195" s="386">
        <v>3.0000000000000001E-3</v>
      </c>
      <c r="P195" s="379"/>
      <c r="Q195" s="387">
        <v>75</v>
      </c>
      <c r="R195" s="388">
        <v>26.099999388946799</v>
      </c>
      <c r="S195" s="389">
        <v>36</v>
      </c>
      <c r="T195" s="384">
        <v>0.72499998302629998</v>
      </c>
      <c r="U195" s="395">
        <v>-49.137933940800103</v>
      </c>
      <c r="V195" s="392"/>
      <c r="W195" s="392"/>
      <c r="X195" s="393">
        <v>29</v>
      </c>
      <c r="Y195" s="393">
        <v>50</v>
      </c>
      <c r="Z195" s="379"/>
      <c r="AA195" s="394">
        <v>202</v>
      </c>
      <c r="AB195" s="378">
        <v>70.295998354230093</v>
      </c>
      <c r="AC195" s="389">
        <v>200</v>
      </c>
      <c r="AD195" s="384">
        <v>0.35147999177115002</v>
      </c>
      <c r="AE195" s="395">
        <v>-487.65518856000102</v>
      </c>
      <c r="AF195" s="380"/>
      <c r="AG195" s="380"/>
      <c r="AH195" s="396">
        <v>373</v>
      </c>
      <c r="AI195" s="393">
        <v>488</v>
      </c>
      <c r="AJ195" s="379"/>
      <c r="AK195" s="388">
        <v>1241.9649999999999</v>
      </c>
      <c r="AL195" s="388">
        <v>432.20380988124401</v>
      </c>
      <c r="AM195" s="397">
        <v>792.6</v>
      </c>
      <c r="AN195" s="384">
        <v>0.54529877602983101</v>
      </c>
      <c r="AO195" s="406">
        <v>-1491.1385122632801</v>
      </c>
      <c r="AP195" s="392"/>
      <c r="AQ195" s="392"/>
      <c r="AR195" s="393">
        <v>1036</v>
      </c>
      <c r="AS195" s="393">
        <v>1492</v>
      </c>
      <c r="AT195" s="381"/>
      <c r="AU195" s="388">
        <v>1059.0340699999999</v>
      </c>
      <c r="AV195" s="378">
        <v>368.543847731651</v>
      </c>
      <c r="AW195" s="399">
        <v>573</v>
      </c>
      <c r="AX195" s="384">
        <v>0.64318298033446997</v>
      </c>
      <c r="AY195" s="406">
        <v>-916.82804522440199</v>
      </c>
      <c r="AZ195" s="380"/>
      <c r="BA195" s="380"/>
      <c r="BB195" s="393">
        <v>588</v>
      </c>
      <c r="BC195" s="393">
        <v>917</v>
      </c>
      <c r="BD195" s="379"/>
      <c r="BE195" s="388">
        <v>110.2</v>
      </c>
      <c r="BF195" s="378">
        <v>38.349599102159203</v>
      </c>
      <c r="BG195" s="400">
        <v>65</v>
      </c>
      <c r="BH195" s="384">
        <v>0.58999383234090996</v>
      </c>
      <c r="BI195" s="395">
        <v>-169.9724203525</v>
      </c>
      <c r="BJ195" s="380"/>
      <c r="BK195" s="380"/>
      <c r="BL195" s="393">
        <v>58</v>
      </c>
      <c r="BM195" s="393">
        <v>170</v>
      </c>
      <c r="BN195" s="379"/>
      <c r="BO195" s="387">
        <v>274</v>
      </c>
      <c r="BP195" s="388">
        <v>95.351997767618997</v>
      </c>
      <c r="BQ195" s="400">
        <v>78</v>
      </c>
      <c r="BR195" s="390">
        <v>1.2224615098412701</v>
      </c>
      <c r="BS195" s="391">
        <v>5.0344764615996898</v>
      </c>
      <c r="BT195" s="380">
        <v>7.4999999999999997E-3</v>
      </c>
      <c r="BU195" s="392">
        <v>7.4999999999999997E-3</v>
      </c>
      <c r="BV195" s="387">
        <v>0</v>
      </c>
      <c r="BW195" s="387">
        <v>0</v>
      </c>
      <c r="BX195" s="381"/>
      <c r="BY195" s="386">
        <v>0.98649561107359895</v>
      </c>
      <c r="BZ195" s="386">
        <v>1</v>
      </c>
      <c r="CA195" s="403">
        <v>0.994598244429439</v>
      </c>
      <c r="CB195" s="385">
        <v>0.9</v>
      </c>
      <c r="CC195" s="392">
        <v>2.5000000000000001E-3</v>
      </c>
      <c r="CD195" s="199">
        <f t="shared" si="2"/>
        <v>2277.5862602194029</v>
      </c>
      <c r="CE195" s="113"/>
    </row>
    <row r="196" spans="1:83" s="85" customFormat="1" ht="21.4" customHeight="1" x14ac:dyDescent="0.2">
      <c r="A196" s="377" t="s">
        <v>246</v>
      </c>
      <c r="B196" s="377" t="s">
        <v>247</v>
      </c>
      <c r="C196" s="377" t="s">
        <v>260</v>
      </c>
      <c r="D196" s="378">
        <v>6.7691988437777804</v>
      </c>
      <c r="E196" s="379"/>
      <c r="F196" s="380">
        <v>3.4000000000000002E-2</v>
      </c>
      <c r="G196" s="380">
        <v>3.4000000000000002E-2</v>
      </c>
      <c r="H196" s="381"/>
      <c r="I196" s="382">
        <v>5</v>
      </c>
      <c r="J196" s="382">
        <v>5</v>
      </c>
      <c r="K196" s="379"/>
      <c r="L196" s="383">
        <v>0.56000000000000005</v>
      </c>
      <c r="M196" s="384">
        <v>0.55700000000000005</v>
      </c>
      <c r="N196" s="385">
        <v>0.7</v>
      </c>
      <c r="O196" s="386"/>
      <c r="P196" s="379"/>
      <c r="Q196" s="387">
        <v>282</v>
      </c>
      <c r="R196" s="388">
        <v>41.659287385125801</v>
      </c>
      <c r="S196" s="389">
        <v>36</v>
      </c>
      <c r="T196" s="401">
        <v>1.15720242736461</v>
      </c>
      <c r="U196" s="402">
        <v>-10.4293900512</v>
      </c>
      <c r="V196" s="392">
        <v>8.0000000000000002E-3</v>
      </c>
      <c r="W196" s="392">
        <v>8.0000000000000002E-3</v>
      </c>
      <c r="X196" s="393">
        <v>0</v>
      </c>
      <c r="Y196" s="393">
        <v>11</v>
      </c>
      <c r="Z196" s="379"/>
      <c r="AA196" s="394">
        <v>650</v>
      </c>
      <c r="AB196" s="378">
        <v>96.023180143020497</v>
      </c>
      <c r="AC196" s="389">
        <v>200</v>
      </c>
      <c r="AD196" s="384">
        <v>0.48011590071510302</v>
      </c>
      <c r="AE196" s="395">
        <v>-974.60772250666696</v>
      </c>
      <c r="AF196" s="380"/>
      <c r="AG196" s="380"/>
      <c r="AH196" s="396">
        <v>704</v>
      </c>
      <c r="AI196" s="393">
        <v>975</v>
      </c>
      <c r="AJ196" s="379"/>
      <c r="AK196" s="388">
        <v>6896.1579099999999</v>
      </c>
      <c r="AL196" s="388">
        <v>1018.75540505638</v>
      </c>
      <c r="AM196" s="397">
        <v>828</v>
      </c>
      <c r="AN196" s="390">
        <v>1.2303809239811401</v>
      </c>
      <c r="AO196" s="398">
        <v>170.28193882239799</v>
      </c>
      <c r="AP196" s="392">
        <v>0.01</v>
      </c>
      <c r="AQ196" s="392">
        <v>0.01</v>
      </c>
      <c r="AR196" s="393">
        <v>0</v>
      </c>
      <c r="AS196" s="393">
        <v>0</v>
      </c>
      <c r="AT196" s="381"/>
      <c r="AU196" s="388">
        <v>4185.4649799999997</v>
      </c>
      <c r="AV196" s="378">
        <v>618.31024270283694</v>
      </c>
      <c r="AW196" s="399">
        <v>573</v>
      </c>
      <c r="AX196" s="401">
        <v>1.0790754671951801</v>
      </c>
      <c r="AY196" s="405">
        <v>-469.03614498160198</v>
      </c>
      <c r="AZ196" s="380">
        <v>6.0000000000000001E-3</v>
      </c>
      <c r="BA196" s="380">
        <v>6.0000000000000001E-3</v>
      </c>
      <c r="BB196" s="393">
        <v>0</v>
      </c>
      <c r="BC196" s="393">
        <v>470</v>
      </c>
      <c r="BD196" s="379"/>
      <c r="BE196" s="388">
        <v>242</v>
      </c>
      <c r="BF196" s="378">
        <v>35.750168607093798</v>
      </c>
      <c r="BG196" s="400">
        <v>65</v>
      </c>
      <c r="BH196" s="384">
        <v>0.55000259395528905</v>
      </c>
      <c r="BI196" s="395">
        <v>-417.99688726833301</v>
      </c>
      <c r="BJ196" s="380"/>
      <c r="BK196" s="380"/>
      <c r="BL196" s="393">
        <v>154</v>
      </c>
      <c r="BM196" s="393">
        <v>418</v>
      </c>
      <c r="BN196" s="379"/>
      <c r="BO196" s="387">
        <v>960</v>
      </c>
      <c r="BP196" s="388">
        <v>141.818850672769</v>
      </c>
      <c r="BQ196" s="400">
        <v>78</v>
      </c>
      <c r="BR196" s="390">
        <v>1.81819039324063</v>
      </c>
      <c r="BS196" s="391">
        <v>326.40298822239998</v>
      </c>
      <c r="BT196" s="380">
        <v>7.4999999999999997E-3</v>
      </c>
      <c r="BU196" s="392">
        <v>7.4999999999999997E-3</v>
      </c>
      <c r="BV196" s="387">
        <v>0</v>
      </c>
      <c r="BW196" s="387">
        <v>0</v>
      </c>
      <c r="BX196" s="381"/>
      <c r="BY196" s="386">
        <v>0.987584404269222</v>
      </c>
      <c r="BZ196" s="386">
        <v>1</v>
      </c>
      <c r="CA196" s="403">
        <v>0.99503376170768898</v>
      </c>
      <c r="CB196" s="385">
        <v>0.9</v>
      </c>
      <c r="CC196" s="392">
        <v>2.5000000000000001E-3</v>
      </c>
      <c r="CD196" s="199">
        <f t="shared" si="2"/>
        <v>5604.8966426480019</v>
      </c>
      <c r="CE196" s="113"/>
    </row>
    <row r="197" spans="1:83" s="85" customFormat="1" ht="21.4" customHeight="1" x14ac:dyDescent="0.2">
      <c r="A197" s="377" t="s">
        <v>246</v>
      </c>
      <c r="B197" s="377" t="s">
        <v>247</v>
      </c>
      <c r="C197" s="377" t="s">
        <v>261</v>
      </c>
      <c r="D197" s="378">
        <v>2.9682927161111099</v>
      </c>
      <c r="E197" s="379"/>
      <c r="F197" s="380">
        <v>2.2249999999999999E-2</v>
      </c>
      <c r="G197" s="380">
        <v>2.2249999999999999E-2</v>
      </c>
      <c r="H197" s="381"/>
      <c r="I197" s="382">
        <v>3</v>
      </c>
      <c r="J197" s="382">
        <v>3</v>
      </c>
      <c r="K197" s="379"/>
      <c r="L197" s="407">
        <v>0.68</v>
      </c>
      <c r="M197" s="386">
        <v>0.68400000000000005</v>
      </c>
      <c r="N197" s="385">
        <v>0.7</v>
      </c>
      <c r="O197" s="386"/>
      <c r="P197" s="379"/>
      <c r="Q197" s="387">
        <v>268</v>
      </c>
      <c r="R197" s="388">
        <v>90.287591431049407</v>
      </c>
      <c r="S197" s="389">
        <v>36</v>
      </c>
      <c r="T197" s="390">
        <v>2.50798865086248</v>
      </c>
      <c r="U197" s="391">
        <v>139.769754664</v>
      </c>
      <c r="V197" s="392">
        <v>0.01</v>
      </c>
      <c r="W197" s="392">
        <v>0.01</v>
      </c>
      <c r="X197" s="393">
        <v>0</v>
      </c>
      <c r="Y197" s="393">
        <v>0</v>
      </c>
      <c r="Z197" s="379"/>
      <c r="AA197" s="394">
        <v>261</v>
      </c>
      <c r="AB197" s="378">
        <v>87.929333445910103</v>
      </c>
      <c r="AC197" s="389">
        <v>200</v>
      </c>
      <c r="AD197" s="384">
        <v>0.43964666722954998</v>
      </c>
      <c r="AE197" s="395">
        <v>-451.39025186666601</v>
      </c>
      <c r="AF197" s="380"/>
      <c r="AG197" s="380"/>
      <c r="AH197" s="396">
        <v>333</v>
      </c>
      <c r="AI197" s="393">
        <v>452</v>
      </c>
      <c r="AJ197" s="379"/>
      <c r="AK197" s="388">
        <v>1728.37174</v>
      </c>
      <c r="AL197" s="388">
        <v>582.27806530631301</v>
      </c>
      <c r="AM197" s="397">
        <v>806.1</v>
      </c>
      <c r="AN197" s="384">
        <v>0.72233974110695098</v>
      </c>
      <c r="AO197" s="406">
        <v>-1142.9171701486</v>
      </c>
      <c r="AP197" s="392"/>
      <c r="AQ197" s="392"/>
      <c r="AR197" s="393">
        <v>665</v>
      </c>
      <c r="AS197" s="393">
        <v>1143</v>
      </c>
      <c r="AT197" s="381"/>
      <c r="AU197" s="388">
        <v>1913.9647399999999</v>
      </c>
      <c r="AV197" s="378">
        <v>644.80323305430898</v>
      </c>
      <c r="AW197" s="399">
        <v>573</v>
      </c>
      <c r="AX197" s="401">
        <v>1.1253110524508001</v>
      </c>
      <c r="AY197" s="405">
        <v>-127.03333159799899</v>
      </c>
      <c r="AZ197" s="380">
        <v>9.75E-3</v>
      </c>
      <c r="BA197" s="380">
        <v>9.75E-3</v>
      </c>
      <c r="BB197" s="393">
        <v>0</v>
      </c>
      <c r="BC197" s="393">
        <v>128</v>
      </c>
      <c r="BD197" s="379"/>
      <c r="BE197" s="388">
        <v>167.2</v>
      </c>
      <c r="BF197" s="378">
        <v>56.328676445042802</v>
      </c>
      <c r="BG197" s="400">
        <v>65</v>
      </c>
      <c r="BH197" s="386">
        <v>0.86659502223142704</v>
      </c>
      <c r="BI197" s="394">
        <v>-122.208539820833</v>
      </c>
      <c r="BJ197" s="380"/>
      <c r="BK197" s="380"/>
      <c r="BL197" s="393">
        <v>7</v>
      </c>
      <c r="BM197" s="393">
        <v>123</v>
      </c>
      <c r="BN197" s="379"/>
      <c r="BO197" s="387">
        <v>223</v>
      </c>
      <c r="BP197" s="388">
        <v>75.127361526582206</v>
      </c>
      <c r="BQ197" s="400">
        <v>78</v>
      </c>
      <c r="BR197" s="386">
        <v>0.96317130162284803</v>
      </c>
      <c r="BS197" s="394">
        <v>-54.832198227999903</v>
      </c>
      <c r="BT197" s="380"/>
      <c r="BU197" s="392"/>
      <c r="BV197" s="387">
        <v>9</v>
      </c>
      <c r="BW197" s="387">
        <v>55</v>
      </c>
      <c r="BX197" s="381"/>
      <c r="BY197" s="386">
        <v>0.99370078740157497</v>
      </c>
      <c r="BZ197" s="386">
        <v>1</v>
      </c>
      <c r="CA197" s="403">
        <v>0.99748031496063005</v>
      </c>
      <c r="CB197" s="385">
        <v>0.9</v>
      </c>
      <c r="CC197" s="392">
        <v>2.5000000000000001E-3</v>
      </c>
      <c r="CD197" s="199">
        <f t="shared" si="2"/>
        <v>2392.7407584571656</v>
      </c>
      <c r="CE197" s="113"/>
    </row>
    <row r="198" spans="1:83" s="85" customFormat="1" ht="21.4" customHeight="1" x14ac:dyDescent="0.2">
      <c r="A198" s="377" t="s">
        <v>246</v>
      </c>
      <c r="B198" s="377" t="s">
        <v>247</v>
      </c>
      <c r="C198" s="377" t="s">
        <v>262</v>
      </c>
      <c r="D198" s="378">
        <v>3.91358108133333</v>
      </c>
      <c r="E198" s="379"/>
      <c r="F198" s="380">
        <v>2.3E-2</v>
      </c>
      <c r="G198" s="380">
        <v>2.3E-2</v>
      </c>
      <c r="H198" s="381"/>
      <c r="I198" s="382">
        <v>4</v>
      </c>
      <c r="J198" s="382">
        <v>4</v>
      </c>
      <c r="K198" s="379"/>
      <c r="L198" s="383">
        <v>0.06</v>
      </c>
      <c r="M198" s="384">
        <v>0.42299999999999999</v>
      </c>
      <c r="N198" s="385">
        <v>0.7</v>
      </c>
      <c r="O198" s="386"/>
      <c r="P198" s="379"/>
      <c r="Q198" s="387">
        <v>180</v>
      </c>
      <c r="R198" s="388">
        <v>45.993681045359899</v>
      </c>
      <c r="S198" s="389">
        <v>36</v>
      </c>
      <c r="T198" s="390">
        <v>1.27760225126</v>
      </c>
      <c r="U198" s="391">
        <v>10.933297286400199</v>
      </c>
      <c r="V198" s="392">
        <v>0.01</v>
      </c>
      <c r="W198" s="392">
        <v>0.01</v>
      </c>
      <c r="X198" s="393">
        <v>0</v>
      </c>
      <c r="Y198" s="393">
        <v>0</v>
      </c>
      <c r="Z198" s="379"/>
      <c r="AA198" s="394">
        <v>311</v>
      </c>
      <c r="AB198" s="378">
        <v>79.466860028371798</v>
      </c>
      <c r="AC198" s="389">
        <v>200</v>
      </c>
      <c r="AD198" s="384">
        <v>0.397334300141859</v>
      </c>
      <c r="AE198" s="395">
        <v>-628.25945951999904</v>
      </c>
      <c r="AF198" s="380"/>
      <c r="AG198" s="380"/>
      <c r="AH198" s="396">
        <v>472</v>
      </c>
      <c r="AI198" s="393">
        <v>629</v>
      </c>
      <c r="AJ198" s="379"/>
      <c r="AK198" s="388">
        <v>1546.5896600000001</v>
      </c>
      <c r="AL198" s="388">
        <v>395.18528627828698</v>
      </c>
      <c r="AM198" s="397">
        <v>646.5</v>
      </c>
      <c r="AN198" s="384">
        <v>0.61126881094862595</v>
      </c>
      <c r="AO198" s="406">
        <v>-1489.5665428984</v>
      </c>
      <c r="AP198" s="392"/>
      <c r="AQ198" s="392"/>
      <c r="AR198" s="393">
        <v>984</v>
      </c>
      <c r="AS198" s="393">
        <v>1490</v>
      </c>
      <c r="AT198" s="381"/>
      <c r="AU198" s="388">
        <v>2223.1806200000001</v>
      </c>
      <c r="AV198" s="378">
        <v>568.06811301391895</v>
      </c>
      <c r="AW198" s="399">
        <v>573</v>
      </c>
      <c r="AX198" s="386">
        <v>0.99139286738903898</v>
      </c>
      <c r="AY198" s="388">
        <v>-467.797731524798</v>
      </c>
      <c r="AZ198" s="380"/>
      <c r="BA198" s="380"/>
      <c r="BB198" s="393">
        <v>20</v>
      </c>
      <c r="BC198" s="393">
        <v>468</v>
      </c>
      <c r="BD198" s="379"/>
      <c r="BE198" s="388">
        <v>240.2</v>
      </c>
      <c r="BF198" s="378">
        <v>61.376012150530201</v>
      </c>
      <c r="BG198" s="400">
        <v>65</v>
      </c>
      <c r="BH198" s="401">
        <v>0.944246340777388</v>
      </c>
      <c r="BI198" s="402">
        <v>-141.37415543</v>
      </c>
      <c r="BJ198" s="380">
        <v>3.0000000000000001E-3</v>
      </c>
      <c r="BK198" s="380">
        <v>3.0000000000000001E-3</v>
      </c>
      <c r="BL198" s="393">
        <v>0</v>
      </c>
      <c r="BM198" s="393">
        <v>142</v>
      </c>
      <c r="BN198" s="379"/>
      <c r="BO198" s="387">
        <v>405</v>
      </c>
      <c r="BP198" s="388">
        <v>103.48578235206</v>
      </c>
      <c r="BQ198" s="400">
        <v>78</v>
      </c>
      <c r="BR198" s="390">
        <v>1.3267407993853799</v>
      </c>
      <c r="BS198" s="391">
        <v>38.688810787200403</v>
      </c>
      <c r="BT198" s="380">
        <v>7.4999999999999997E-3</v>
      </c>
      <c r="BU198" s="392">
        <v>7.4999999999999997E-3</v>
      </c>
      <c r="BV198" s="387">
        <v>0</v>
      </c>
      <c r="BW198" s="387">
        <v>0</v>
      </c>
      <c r="BX198" s="381"/>
      <c r="BY198" s="386">
        <v>0.99811542991754998</v>
      </c>
      <c r="BZ198" s="386">
        <v>1</v>
      </c>
      <c r="CA198" s="403">
        <v>0.99924617196702004</v>
      </c>
      <c r="CB198" s="385">
        <v>0.9</v>
      </c>
      <c r="CC198" s="392">
        <v>2.5000000000000001E-3</v>
      </c>
      <c r="CD198" s="199">
        <f t="shared" si="2"/>
        <v>2530.1301690819978</v>
      </c>
      <c r="CE198" s="113"/>
    </row>
    <row r="199" spans="1:83" s="85" customFormat="1" ht="21.4" customHeight="1" x14ac:dyDescent="0.2">
      <c r="A199" s="377" t="s">
        <v>246</v>
      </c>
      <c r="B199" s="377" t="s">
        <v>247</v>
      </c>
      <c r="C199" s="377" t="s">
        <v>263</v>
      </c>
      <c r="D199" s="378">
        <v>7.7894218750000004</v>
      </c>
      <c r="E199" s="379"/>
      <c r="F199" s="380">
        <v>4.7500000000000001E-2</v>
      </c>
      <c r="G199" s="380">
        <v>4.7500000000000001E-2</v>
      </c>
      <c r="H199" s="381"/>
      <c r="I199" s="382">
        <v>6</v>
      </c>
      <c r="J199" s="382">
        <v>6</v>
      </c>
      <c r="K199" s="379"/>
      <c r="L199" s="404">
        <v>0.72</v>
      </c>
      <c r="M199" s="401">
        <v>0.77600000000000002</v>
      </c>
      <c r="N199" s="385">
        <v>0.7</v>
      </c>
      <c r="O199" s="386">
        <v>0.01</v>
      </c>
      <c r="P199" s="379"/>
      <c r="Q199" s="387">
        <v>333</v>
      </c>
      <c r="R199" s="388">
        <v>42.750284339940201</v>
      </c>
      <c r="S199" s="389">
        <v>36</v>
      </c>
      <c r="T199" s="401">
        <v>1.18750789833167</v>
      </c>
      <c r="U199" s="402">
        <v>-3.5030249999999801</v>
      </c>
      <c r="V199" s="392">
        <v>9.4999999999999998E-3</v>
      </c>
      <c r="W199" s="392">
        <v>9.4999999999999998E-3</v>
      </c>
      <c r="X199" s="393">
        <v>0</v>
      </c>
      <c r="Y199" s="393">
        <v>4</v>
      </c>
      <c r="Z199" s="379"/>
      <c r="AA199" s="394">
        <v>994</v>
      </c>
      <c r="AB199" s="378">
        <v>127.60895685856001</v>
      </c>
      <c r="AC199" s="389">
        <v>200</v>
      </c>
      <c r="AD199" s="384">
        <v>0.63804478429279998</v>
      </c>
      <c r="AE199" s="395">
        <v>-875.46124999999995</v>
      </c>
      <c r="AF199" s="380"/>
      <c r="AG199" s="380"/>
      <c r="AH199" s="396">
        <v>564</v>
      </c>
      <c r="AI199" s="393">
        <v>876</v>
      </c>
      <c r="AJ199" s="379"/>
      <c r="AK199" s="388">
        <v>6830.9790300000004</v>
      </c>
      <c r="AL199" s="388">
        <v>876.95584340140795</v>
      </c>
      <c r="AM199" s="397">
        <v>828</v>
      </c>
      <c r="AN199" s="401">
        <v>1.0591254147360001</v>
      </c>
      <c r="AO199" s="405">
        <v>-908.59054500000002</v>
      </c>
      <c r="AP199" s="392">
        <v>3.0000000000000001E-3</v>
      </c>
      <c r="AQ199" s="392">
        <v>3.0000000000000001E-3</v>
      </c>
      <c r="AR199" s="393">
        <v>0</v>
      </c>
      <c r="AS199" s="393">
        <v>909</v>
      </c>
      <c r="AT199" s="381"/>
      <c r="AU199" s="388">
        <v>5868.9811399999999</v>
      </c>
      <c r="AV199" s="378">
        <v>753.45529285509394</v>
      </c>
      <c r="AW199" s="399">
        <v>573</v>
      </c>
      <c r="AX199" s="390">
        <v>1.31493070306299</v>
      </c>
      <c r="AY199" s="398">
        <v>512.97465874999898</v>
      </c>
      <c r="AZ199" s="380">
        <v>1.4999999999999999E-2</v>
      </c>
      <c r="BA199" s="380">
        <v>1.4999999999999999E-2</v>
      </c>
      <c r="BB199" s="393">
        <v>0</v>
      </c>
      <c r="BC199" s="393">
        <v>0</v>
      </c>
      <c r="BD199" s="379"/>
      <c r="BE199" s="388">
        <v>261.39999999999998</v>
      </c>
      <c r="BF199" s="378">
        <v>33.558331310691798</v>
      </c>
      <c r="BG199" s="400">
        <v>65</v>
      </c>
      <c r="BH199" s="384">
        <v>0.51628202016448899</v>
      </c>
      <c r="BI199" s="395">
        <v>-498.06863281250003</v>
      </c>
      <c r="BJ199" s="380"/>
      <c r="BK199" s="380"/>
      <c r="BL199" s="393">
        <v>195</v>
      </c>
      <c r="BM199" s="393">
        <v>499</v>
      </c>
      <c r="BN199" s="379"/>
      <c r="BO199" s="387">
        <v>846</v>
      </c>
      <c r="BP199" s="388">
        <v>108.60883048525299</v>
      </c>
      <c r="BQ199" s="400">
        <v>78</v>
      </c>
      <c r="BR199" s="390">
        <v>1.39242090365709</v>
      </c>
      <c r="BS199" s="391">
        <v>116.9101125</v>
      </c>
      <c r="BT199" s="380">
        <v>7.4999999999999997E-3</v>
      </c>
      <c r="BU199" s="392">
        <v>7.4999999999999997E-3</v>
      </c>
      <c r="BV199" s="387">
        <v>0</v>
      </c>
      <c r="BW199" s="387">
        <v>0</v>
      </c>
      <c r="BX199" s="381"/>
      <c r="BY199" s="386">
        <v>0.99300434864813802</v>
      </c>
      <c r="BZ199" s="386">
        <v>1</v>
      </c>
      <c r="CA199" s="403">
        <v>0.99720173945925505</v>
      </c>
      <c r="CB199" s="385">
        <v>0.9</v>
      </c>
      <c r="CC199" s="392">
        <v>2.5000000000000001E-3</v>
      </c>
      <c r="CD199" s="199">
        <f t="shared" ref="CD199:CD262" si="3">D199*AM199</f>
        <v>6449.6413124999999</v>
      </c>
      <c r="CE199" s="113"/>
    </row>
    <row r="200" spans="1:83" s="85" customFormat="1" ht="21.4" customHeight="1" x14ac:dyDescent="0.2">
      <c r="A200" s="377" t="s">
        <v>246</v>
      </c>
      <c r="B200" s="377" t="s">
        <v>247</v>
      </c>
      <c r="C200" s="377" t="s">
        <v>264</v>
      </c>
      <c r="D200" s="378">
        <v>2.62664236911111</v>
      </c>
      <c r="E200" s="379"/>
      <c r="F200" s="380">
        <v>7.0000000000000001E-3</v>
      </c>
      <c r="G200" s="380">
        <v>7.0000000000000001E-3</v>
      </c>
      <c r="H200" s="381"/>
      <c r="I200" s="382">
        <v>2</v>
      </c>
      <c r="J200" s="382">
        <v>2</v>
      </c>
      <c r="K200" s="379"/>
      <c r="L200" s="383">
        <v>0.37</v>
      </c>
      <c r="M200" s="384">
        <v>0.59799999999999998</v>
      </c>
      <c r="N200" s="385">
        <v>0.7</v>
      </c>
      <c r="O200" s="386"/>
      <c r="P200" s="379"/>
      <c r="Q200" s="387">
        <v>89</v>
      </c>
      <c r="R200" s="388">
        <v>33.883562165381001</v>
      </c>
      <c r="S200" s="389">
        <v>36</v>
      </c>
      <c r="T200" s="386">
        <v>0.94121006014947195</v>
      </c>
      <c r="U200" s="394">
        <v>-24.470950345599899</v>
      </c>
      <c r="V200" s="392"/>
      <c r="W200" s="392"/>
      <c r="X200" s="393">
        <v>6</v>
      </c>
      <c r="Y200" s="393">
        <v>25</v>
      </c>
      <c r="Z200" s="379"/>
      <c r="AA200" s="394">
        <v>253</v>
      </c>
      <c r="AB200" s="378">
        <v>96.320687953274103</v>
      </c>
      <c r="AC200" s="389">
        <v>200</v>
      </c>
      <c r="AD200" s="384">
        <v>0.48160343976637099</v>
      </c>
      <c r="AE200" s="395">
        <v>-377.39416858666601</v>
      </c>
      <c r="AF200" s="380"/>
      <c r="AG200" s="380"/>
      <c r="AH200" s="396">
        <v>273</v>
      </c>
      <c r="AI200" s="393">
        <v>378</v>
      </c>
      <c r="AJ200" s="379"/>
      <c r="AK200" s="388">
        <v>990.03072999999995</v>
      </c>
      <c r="AL200" s="388">
        <v>376.91873916396099</v>
      </c>
      <c r="AM200" s="397">
        <v>828</v>
      </c>
      <c r="AN200" s="384">
        <v>0.455215868555509</v>
      </c>
      <c r="AO200" s="406">
        <v>-1619.8011279488001</v>
      </c>
      <c r="AP200" s="392"/>
      <c r="AQ200" s="392"/>
      <c r="AR200" s="393">
        <v>1185</v>
      </c>
      <c r="AS200" s="393">
        <v>1620</v>
      </c>
      <c r="AT200" s="381"/>
      <c r="AU200" s="388">
        <v>1472.81041</v>
      </c>
      <c r="AV200" s="378">
        <v>560.71980994444198</v>
      </c>
      <c r="AW200" s="399">
        <v>573</v>
      </c>
      <c r="AX200" s="386">
        <v>0.978568603742481</v>
      </c>
      <c r="AY200" s="388">
        <v>-333.26888300079901</v>
      </c>
      <c r="AZ200" s="380"/>
      <c r="BA200" s="380"/>
      <c r="BB200" s="393">
        <v>33</v>
      </c>
      <c r="BC200" s="393">
        <v>334</v>
      </c>
      <c r="BD200" s="379"/>
      <c r="BE200" s="388">
        <v>114</v>
      </c>
      <c r="BF200" s="378">
        <v>43.401416706218399</v>
      </c>
      <c r="BG200" s="400">
        <v>65</v>
      </c>
      <c r="BH200" s="384">
        <v>0.66771410317258995</v>
      </c>
      <c r="BI200" s="395">
        <v>-142.09763098833301</v>
      </c>
      <c r="BJ200" s="380"/>
      <c r="BK200" s="380"/>
      <c r="BL200" s="393">
        <v>40</v>
      </c>
      <c r="BM200" s="393">
        <v>143</v>
      </c>
      <c r="BN200" s="379"/>
      <c r="BO200" s="387">
        <v>230</v>
      </c>
      <c r="BP200" s="388">
        <v>87.564261775703699</v>
      </c>
      <c r="BQ200" s="400">
        <v>78</v>
      </c>
      <c r="BR200" s="401">
        <v>1.1226187407141499</v>
      </c>
      <c r="BS200" s="402">
        <v>-15.853725748799899</v>
      </c>
      <c r="BT200" s="380">
        <v>4.4999999999999997E-3</v>
      </c>
      <c r="BU200" s="392">
        <v>4.4999999999999997E-3</v>
      </c>
      <c r="BV200" s="387">
        <v>0</v>
      </c>
      <c r="BW200" s="387">
        <v>16</v>
      </c>
      <c r="BX200" s="381"/>
      <c r="BY200" s="386">
        <v>0.99154496541122195</v>
      </c>
      <c r="BZ200" s="386">
        <v>1</v>
      </c>
      <c r="CA200" s="403">
        <v>0.99661798616448904</v>
      </c>
      <c r="CB200" s="385">
        <v>0.9</v>
      </c>
      <c r="CC200" s="392">
        <v>2.5000000000000001E-3</v>
      </c>
      <c r="CD200" s="199">
        <f t="shared" si="3"/>
        <v>2174.8598816239992</v>
      </c>
      <c r="CE200" s="113"/>
    </row>
    <row r="201" spans="1:83" s="85" customFormat="1" ht="21.4" customHeight="1" x14ac:dyDescent="0.2">
      <c r="A201" s="377" t="s">
        <v>246</v>
      </c>
      <c r="B201" s="377" t="s">
        <v>247</v>
      </c>
      <c r="C201" s="377" t="s">
        <v>265</v>
      </c>
      <c r="D201" s="378">
        <v>4.0835714029999997</v>
      </c>
      <c r="E201" s="379"/>
      <c r="F201" s="380">
        <v>2.5000000000000001E-2</v>
      </c>
      <c r="G201" s="380">
        <v>2.5000000000000001E-2</v>
      </c>
      <c r="H201" s="381"/>
      <c r="I201" s="382">
        <v>3</v>
      </c>
      <c r="J201" s="382">
        <v>3</v>
      </c>
      <c r="K201" s="379"/>
      <c r="L201" s="383">
        <v>0.15</v>
      </c>
      <c r="M201" s="384">
        <v>0.57299999999999995</v>
      </c>
      <c r="N201" s="385">
        <v>0.7</v>
      </c>
      <c r="O201" s="386"/>
      <c r="P201" s="379"/>
      <c r="Q201" s="387">
        <v>134</v>
      </c>
      <c r="R201" s="388">
        <v>32.814413359236703</v>
      </c>
      <c r="S201" s="389">
        <v>36</v>
      </c>
      <c r="T201" s="386">
        <v>0.91151148220101796</v>
      </c>
      <c r="U201" s="394">
        <v>-42.410284609599998</v>
      </c>
      <c r="V201" s="392"/>
      <c r="W201" s="392"/>
      <c r="X201" s="393">
        <v>14</v>
      </c>
      <c r="Y201" s="393">
        <v>43</v>
      </c>
      <c r="Z201" s="379"/>
      <c r="AA201" s="394">
        <v>366</v>
      </c>
      <c r="AB201" s="378">
        <v>89.627427533437398</v>
      </c>
      <c r="AC201" s="389">
        <v>200</v>
      </c>
      <c r="AD201" s="384">
        <v>0.44813713766718699</v>
      </c>
      <c r="AE201" s="395">
        <v>-614.05713672000002</v>
      </c>
      <c r="AF201" s="380"/>
      <c r="AG201" s="380"/>
      <c r="AH201" s="396">
        <v>451</v>
      </c>
      <c r="AI201" s="393">
        <v>615</v>
      </c>
      <c r="AJ201" s="379"/>
      <c r="AK201" s="388">
        <v>1583.7100499999999</v>
      </c>
      <c r="AL201" s="388">
        <v>387.82474792445799</v>
      </c>
      <c r="AM201" s="397">
        <v>762.4</v>
      </c>
      <c r="AN201" s="384">
        <v>0.50868933358402102</v>
      </c>
      <c r="AO201" s="406">
        <v>-2152.2677551766401</v>
      </c>
      <c r="AP201" s="392"/>
      <c r="AQ201" s="392"/>
      <c r="AR201" s="393">
        <v>1530</v>
      </c>
      <c r="AS201" s="393">
        <v>2153</v>
      </c>
      <c r="AT201" s="381"/>
      <c r="AU201" s="388">
        <v>3019.9035699999999</v>
      </c>
      <c r="AV201" s="378">
        <v>739.52510485831704</v>
      </c>
      <c r="AW201" s="399">
        <v>573</v>
      </c>
      <c r="AX201" s="390">
        <v>1.2906197292466299</v>
      </c>
      <c r="AY201" s="398">
        <v>212.03987329719999</v>
      </c>
      <c r="AZ201" s="380">
        <v>1.4999999999999999E-2</v>
      </c>
      <c r="BA201" s="380">
        <v>1.4999999999999999E-2</v>
      </c>
      <c r="BB201" s="393">
        <v>0</v>
      </c>
      <c r="BC201" s="393">
        <v>0</v>
      </c>
      <c r="BD201" s="379"/>
      <c r="BE201" s="388">
        <v>206.2</v>
      </c>
      <c r="BF201" s="378">
        <v>50.495015184138801</v>
      </c>
      <c r="BG201" s="400">
        <v>65</v>
      </c>
      <c r="BH201" s="384">
        <v>0.77684638744828904</v>
      </c>
      <c r="BI201" s="395">
        <v>-191.94821179249999</v>
      </c>
      <c r="BJ201" s="380"/>
      <c r="BK201" s="380"/>
      <c r="BL201" s="393">
        <v>33</v>
      </c>
      <c r="BM201" s="393">
        <v>192</v>
      </c>
      <c r="BN201" s="379"/>
      <c r="BO201" s="387">
        <v>466</v>
      </c>
      <c r="BP201" s="388">
        <v>114.115795711972</v>
      </c>
      <c r="BQ201" s="400">
        <v>78</v>
      </c>
      <c r="BR201" s="390">
        <v>1.46302302194836</v>
      </c>
      <c r="BS201" s="391">
        <v>83.777716679200097</v>
      </c>
      <c r="BT201" s="380">
        <v>7.4999999999999997E-3</v>
      </c>
      <c r="BU201" s="392">
        <v>7.4999999999999997E-3</v>
      </c>
      <c r="BV201" s="387">
        <v>0</v>
      </c>
      <c r="BW201" s="387">
        <v>0</v>
      </c>
      <c r="BX201" s="381"/>
      <c r="BY201" s="386">
        <v>0.99720962678758296</v>
      </c>
      <c r="BZ201" s="386">
        <v>1</v>
      </c>
      <c r="CA201" s="403">
        <v>0.99888385071503305</v>
      </c>
      <c r="CB201" s="385">
        <v>0.9</v>
      </c>
      <c r="CC201" s="392">
        <v>2.5000000000000001E-3</v>
      </c>
      <c r="CD201" s="199">
        <f t="shared" si="3"/>
        <v>3113.3148376471995</v>
      </c>
      <c r="CE201" s="113"/>
    </row>
    <row r="202" spans="1:83" s="85" customFormat="1" ht="21.4" customHeight="1" x14ac:dyDescent="0.2">
      <c r="A202" s="377" t="s">
        <v>246</v>
      </c>
      <c r="B202" s="377" t="s">
        <v>247</v>
      </c>
      <c r="C202" s="377" t="s">
        <v>266</v>
      </c>
      <c r="D202" s="378">
        <v>3.29356989955556</v>
      </c>
      <c r="E202" s="379"/>
      <c r="F202" s="380">
        <v>2.8000000000000001E-2</v>
      </c>
      <c r="G202" s="380">
        <v>2.8000000000000001E-2</v>
      </c>
      <c r="H202" s="381"/>
      <c r="I202" s="382">
        <v>4</v>
      </c>
      <c r="J202" s="382">
        <v>4</v>
      </c>
      <c r="K202" s="379"/>
      <c r="L202" s="383">
        <v>0.39</v>
      </c>
      <c r="M202" s="386">
        <v>0.69899999999999995</v>
      </c>
      <c r="N202" s="385">
        <v>0.7</v>
      </c>
      <c r="O202" s="386"/>
      <c r="P202" s="379"/>
      <c r="Q202" s="387">
        <v>141</v>
      </c>
      <c r="R202" s="388">
        <v>42.810690011172099</v>
      </c>
      <c r="S202" s="389">
        <v>36</v>
      </c>
      <c r="T202" s="401">
        <v>1.18918583364367</v>
      </c>
      <c r="U202" s="402">
        <v>-1.2822196608001699</v>
      </c>
      <c r="V202" s="392">
        <v>9.4999999999999998E-3</v>
      </c>
      <c r="W202" s="392">
        <v>9.4999999999999998E-3</v>
      </c>
      <c r="X202" s="393">
        <v>0</v>
      </c>
      <c r="Y202" s="393">
        <v>2</v>
      </c>
      <c r="Z202" s="379"/>
      <c r="AA202" s="394">
        <v>554</v>
      </c>
      <c r="AB202" s="378">
        <v>168.20654089496</v>
      </c>
      <c r="AC202" s="389">
        <v>200</v>
      </c>
      <c r="AD202" s="386">
        <v>0.84103270447480005</v>
      </c>
      <c r="AE202" s="394">
        <v>-236.456775893334</v>
      </c>
      <c r="AF202" s="380"/>
      <c r="AG202" s="380"/>
      <c r="AH202" s="396">
        <v>105</v>
      </c>
      <c r="AI202" s="393">
        <v>237</v>
      </c>
      <c r="AJ202" s="379"/>
      <c r="AK202" s="388">
        <v>3020.5017600000001</v>
      </c>
      <c r="AL202" s="388">
        <v>917.09052855006803</v>
      </c>
      <c r="AM202" s="397">
        <v>783.4</v>
      </c>
      <c r="AN202" s="401">
        <v>1.1706542360863801</v>
      </c>
      <c r="AO202" s="405">
        <v>-75.717431174191503</v>
      </c>
      <c r="AP202" s="392">
        <v>8.5000000000000006E-3</v>
      </c>
      <c r="AQ202" s="392">
        <v>8.5000000000000006E-3</v>
      </c>
      <c r="AR202" s="393">
        <v>0</v>
      </c>
      <c r="AS202" s="393">
        <v>76</v>
      </c>
      <c r="AT202" s="381"/>
      <c r="AU202" s="388">
        <v>1446.5811900000001</v>
      </c>
      <c r="AV202" s="378">
        <v>439.21375107150601</v>
      </c>
      <c r="AW202" s="399">
        <v>573</v>
      </c>
      <c r="AX202" s="384">
        <v>0.76651614497645104</v>
      </c>
      <c r="AY202" s="406">
        <v>-818.07747293440298</v>
      </c>
      <c r="AZ202" s="380"/>
      <c r="BA202" s="380"/>
      <c r="BB202" s="393">
        <v>441</v>
      </c>
      <c r="BC202" s="393">
        <v>819</v>
      </c>
      <c r="BD202" s="379"/>
      <c r="BE202" s="388">
        <v>186</v>
      </c>
      <c r="BF202" s="378">
        <v>56.473676184950399</v>
      </c>
      <c r="BG202" s="400">
        <v>65</v>
      </c>
      <c r="BH202" s="386">
        <v>0.86882578746077499</v>
      </c>
      <c r="BI202" s="394">
        <v>-135.12306520666701</v>
      </c>
      <c r="BJ202" s="380"/>
      <c r="BK202" s="380"/>
      <c r="BL202" s="393">
        <v>7</v>
      </c>
      <c r="BM202" s="393">
        <v>136</v>
      </c>
      <c r="BN202" s="379"/>
      <c r="BO202" s="387">
        <v>379</v>
      </c>
      <c r="BP202" s="388">
        <v>115.072705774711</v>
      </c>
      <c r="BQ202" s="400">
        <v>78</v>
      </c>
      <c r="BR202" s="390">
        <v>1.47529109967578</v>
      </c>
      <c r="BS202" s="391">
        <v>70.721857401599607</v>
      </c>
      <c r="BT202" s="380">
        <v>7.4999999999999997E-3</v>
      </c>
      <c r="BU202" s="392">
        <v>7.4999999999999997E-3</v>
      </c>
      <c r="BV202" s="387">
        <v>0</v>
      </c>
      <c r="BW202" s="387">
        <v>0</v>
      </c>
      <c r="BX202" s="381"/>
      <c r="BY202" s="386">
        <v>0.99915682967959496</v>
      </c>
      <c r="BZ202" s="386">
        <v>1</v>
      </c>
      <c r="CA202" s="403">
        <v>0.99966273187183796</v>
      </c>
      <c r="CB202" s="385">
        <v>0.9</v>
      </c>
      <c r="CC202" s="392">
        <v>2.5000000000000001E-3</v>
      </c>
      <c r="CD202" s="199">
        <f t="shared" si="3"/>
        <v>2580.1826593118258</v>
      </c>
      <c r="CE202" s="113"/>
    </row>
    <row r="203" spans="1:83" s="85" customFormat="1" ht="21.4" customHeight="1" x14ac:dyDescent="0.2">
      <c r="A203" s="377" t="s">
        <v>246</v>
      </c>
      <c r="B203" s="377" t="s">
        <v>247</v>
      </c>
      <c r="C203" s="377" t="s">
        <v>267</v>
      </c>
      <c r="D203" s="378">
        <v>3.99435921433333</v>
      </c>
      <c r="E203" s="379"/>
      <c r="F203" s="380">
        <v>0.01</v>
      </c>
      <c r="G203" s="380">
        <v>0.01</v>
      </c>
      <c r="H203" s="381"/>
      <c r="I203" s="382">
        <v>2</v>
      </c>
      <c r="J203" s="382">
        <v>2</v>
      </c>
      <c r="K203" s="379"/>
      <c r="L203" s="404">
        <v>0.82</v>
      </c>
      <c r="M203" s="386">
        <v>0.66100000000000003</v>
      </c>
      <c r="N203" s="385">
        <v>0.7</v>
      </c>
      <c r="O203" s="386"/>
      <c r="P203" s="379"/>
      <c r="Q203" s="387">
        <v>98</v>
      </c>
      <c r="R203" s="388">
        <v>24.534598603034301</v>
      </c>
      <c r="S203" s="389">
        <v>36</v>
      </c>
      <c r="T203" s="384">
        <v>0.68151662786206502</v>
      </c>
      <c r="U203" s="395">
        <v>-74.556318059199796</v>
      </c>
      <c r="V203" s="392"/>
      <c r="W203" s="392"/>
      <c r="X203" s="393">
        <v>46</v>
      </c>
      <c r="Y203" s="393">
        <v>75</v>
      </c>
      <c r="Z203" s="379"/>
      <c r="AA203" s="394">
        <v>371</v>
      </c>
      <c r="AB203" s="378">
        <v>92.880980425772904</v>
      </c>
      <c r="AC203" s="389">
        <v>200</v>
      </c>
      <c r="AD203" s="384">
        <v>0.46440490212886498</v>
      </c>
      <c r="AE203" s="395">
        <v>-587.64621143999898</v>
      </c>
      <c r="AF203" s="380"/>
      <c r="AG203" s="380"/>
      <c r="AH203" s="396">
        <v>428</v>
      </c>
      <c r="AI203" s="393">
        <v>588</v>
      </c>
      <c r="AJ203" s="379"/>
      <c r="AK203" s="388">
        <v>1436.51964</v>
      </c>
      <c r="AL203" s="388">
        <v>359.63706890587099</v>
      </c>
      <c r="AM203" s="397">
        <v>765.9</v>
      </c>
      <c r="AN203" s="384">
        <v>0.469561390398056</v>
      </c>
      <c r="AO203" s="406">
        <v>-2234.6160267094801</v>
      </c>
      <c r="AP203" s="392"/>
      <c r="AQ203" s="392"/>
      <c r="AR203" s="393">
        <v>1623</v>
      </c>
      <c r="AS203" s="393">
        <v>2235</v>
      </c>
      <c r="AT203" s="381"/>
      <c r="AU203" s="388">
        <v>1990.71468</v>
      </c>
      <c r="AV203" s="378">
        <v>498.38148578538699</v>
      </c>
      <c r="AW203" s="399">
        <v>573</v>
      </c>
      <c r="AX203" s="386">
        <v>0.86977571690294497</v>
      </c>
      <c r="AY203" s="388">
        <v>-755.80671577559804</v>
      </c>
      <c r="AZ203" s="380"/>
      <c r="BA203" s="380"/>
      <c r="BB203" s="393">
        <v>299</v>
      </c>
      <c r="BC203" s="393">
        <v>756</v>
      </c>
      <c r="BD203" s="379"/>
      <c r="BE203" s="388">
        <v>176.3</v>
      </c>
      <c r="BF203" s="378">
        <v>44.1372421807649</v>
      </c>
      <c r="BG203" s="400">
        <v>65</v>
      </c>
      <c r="BH203" s="384">
        <v>0.67903449508868996</v>
      </c>
      <c r="BI203" s="395">
        <v>-213.15002339750001</v>
      </c>
      <c r="BJ203" s="380"/>
      <c r="BK203" s="380"/>
      <c r="BL203" s="393">
        <v>58</v>
      </c>
      <c r="BM203" s="393">
        <v>214</v>
      </c>
      <c r="BN203" s="379"/>
      <c r="BO203" s="387">
        <v>383</v>
      </c>
      <c r="BP203" s="388">
        <v>95.885216989409798</v>
      </c>
      <c r="BQ203" s="400">
        <v>78</v>
      </c>
      <c r="BR203" s="390">
        <v>1.2292976537103799</v>
      </c>
      <c r="BS203" s="391">
        <v>9.1279775384003301</v>
      </c>
      <c r="BT203" s="380">
        <v>7.4999999999999997E-3</v>
      </c>
      <c r="BU203" s="392">
        <v>7.4999999999999997E-3</v>
      </c>
      <c r="BV203" s="387">
        <v>0</v>
      </c>
      <c r="BW203" s="387">
        <v>0</v>
      </c>
      <c r="BX203" s="381"/>
      <c r="BY203" s="386">
        <v>0.99593368783234304</v>
      </c>
      <c r="BZ203" s="386">
        <v>1</v>
      </c>
      <c r="CA203" s="403">
        <v>0.99837347513293695</v>
      </c>
      <c r="CB203" s="385">
        <v>0.9</v>
      </c>
      <c r="CC203" s="392">
        <v>2.5000000000000001E-3</v>
      </c>
      <c r="CD203" s="199">
        <f t="shared" si="3"/>
        <v>3059.2797222578974</v>
      </c>
      <c r="CE203" s="113"/>
    </row>
    <row r="204" spans="1:83" s="85" customFormat="1" ht="21.4" customHeight="1" x14ac:dyDescent="0.2">
      <c r="A204" s="377" t="s">
        <v>246</v>
      </c>
      <c r="B204" s="377" t="s">
        <v>247</v>
      </c>
      <c r="C204" s="377" t="s">
        <v>268</v>
      </c>
      <c r="D204" s="378">
        <v>4.8516961247777797</v>
      </c>
      <c r="E204" s="379"/>
      <c r="F204" s="380">
        <v>6.8629999999999997E-2</v>
      </c>
      <c r="G204" s="380">
        <v>6.8629999999999997E-2</v>
      </c>
      <c r="H204" s="381"/>
      <c r="I204" s="382">
        <v>6</v>
      </c>
      <c r="J204" s="382">
        <v>6</v>
      </c>
      <c r="K204" s="379"/>
      <c r="L204" s="383">
        <v>0.25</v>
      </c>
      <c r="M204" s="386">
        <v>0.61199999999999999</v>
      </c>
      <c r="N204" s="385">
        <v>0.7</v>
      </c>
      <c r="O204" s="386"/>
      <c r="P204" s="379"/>
      <c r="Q204" s="387">
        <v>221</v>
      </c>
      <c r="R204" s="388">
        <v>45.551080347209997</v>
      </c>
      <c r="S204" s="389">
        <v>36</v>
      </c>
      <c r="T204" s="390">
        <v>1.2653077874225001</v>
      </c>
      <c r="U204" s="391">
        <v>11.406727409599901</v>
      </c>
      <c r="V204" s="392">
        <v>0.01</v>
      </c>
      <c r="W204" s="392">
        <v>0.01</v>
      </c>
      <c r="X204" s="393">
        <v>0</v>
      </c>
      <c r="Y204" s="393">
        <v>0</v>
      </c>
      <c r="Z204" s="379"/>
      <c r="AA204" s="394">
        <v>790</v>
      </c>
      <c r="AB204" s="378">
        <v>162.829653729846</v>
      </c>
      <c r="AC204" s="389">
        <v>200</v>
      </c>
      <c r="AD204" s="386">
        <v>0.81414826864922996</v>
      </c>
      <c r="AE204" s="394">
        <v>-374.40706994666698</v>
      </c>
      <c r="AF204" s="380"/>
      <c r="AG204" s="380"/>
      <c r="AH204" s="396">
        <v>181</v>
      </c>
      <c r="AI204" s="393">
        <v>375</v>
      </c>
      <c r="AJ204" s="379"/>
      <c r="AK204" s="388">
        <v>5224.7867800000004</v>
      </c>
      <c r="AL204" s="388">
        <v>1076.8990154426299</v>
      </c>
      <c r="AM204" s="397">
        <v>828</v>
      </c>
      <c r="AN204" s="390">
        <v>1.3006026756553499</v>
      </c>
      <c r="AO204" s="398">
        <v>404.141510420798</v>
      </c>
      <c r="AP204" s="392">
        <v>0.01</v>
      </c>
      <c r="AQ204" s="392">
        <v>0.01</v>
      </c>
      <c r="AR204" s="393">
        <v>0</v>
      </c>
      <c r="AS204" s="393">
        <v>0</v>
      </c>
      <c r="AT204" s="381"/>
      <c r="AU204" s="388">
        <v>4028.9538899999998</v>
      </c>
      <c r="AV204" s="378">
        <v>830.42173012938599</v>
      </c>
      <c r="AW204" s="399">
        <v>573</v>
      </c>
      <c r="AX204" s="390">
        <v>1.44925258312284</v>
      </c>
      <c r="AY204" s="398">
        <v>692.927634602799</v>
      </c>
      <c r="AZ204" s="380">
        <v>1.4999999999999999E-2</v>
      </c>
      <c r="BA204" s="380">
        <v>1.4999999999999999E-2</v>
      </c>
      <c r="BB204" s="393">
        <v>0</v>
      </c>
      <c r="BC204" s="393">
        <v>0</v>
      </c>
      <c r="BD204" s="379"/>
      <c r="BE204" s="388">
        <v>418</v>
      </c>
      <c r="BF204" s="378">
        <v>86.1554370368044</v>
      </c>
      <c r="BG204" s="400">
        <v>65</v>
      </c>
      <c r="BH204" s="401">
        <v>1.3254682621046801</v>
      </c>
      <c r="BI204" s="402">
        <v>-55.040372165833503</v>
      </c>
      <c r="BJ204" s="380">
        <v>2.3630000000000002E-2</v>
      </c>
      <c r="BK204" s="380">
        <v>2.3630000000000002E-2</v>
      </c>
      <c r="BL204" s="393">
        <v>0</v>
      </c>
      <c r="BM204" s="393">
        <v>56</v>
      </c>
      <c r="BN204" s="379"/>
      <c r="BO204" s="387">
        <v>463</v>
      </c>
      <c r="BP204" s="388">
        <v>95.430543894833605</v>
      </c>
      <c r="BQ204" s="400">
        <v>78</v>
      </c>
      <c r="BR204" s="390">
        <v>1.2234685114722299</v>
      </c>
      <c r="BS204" s="391">
        <v>8.8812427207998308</v>
      </c>
      <c r="BT204" s="380">
        <v>7.4999999999999997E-3</v>
      </c>
      <c r="BU204" s="392">
        <v>7.4999999999999997E-3</v>
      </c>
      <c r="BV204" s="387">
        <v>0</v>
      </c>
      <c r="BW204" s="387">
        <v>0</v>
      </c>
      <c r="BX204" s="381"/>
      <c r="BY204" s="386">
        <v>0.99272396543883601</v>
      </c>
      <c r="BZ204" s="386">
        <v>1</v>
      </c>
      <c r="CA204" s="403">
        <v>0.997089586175534</v>
      </c>
      <c r="CB204" s="385">
        <v>0.9</v>
      </c>
      <c r="CC204" s="392">
        <v>2.5000000000000001E-3</v>
      </c>
      <c r="CD204" s="199">
        <f t="shared" si="3"/>
        <v>4017.2043913160014</v>
      </c>
      <c r="CE204" s="113"/>
    </row>
    <row r="205" spans="1:83" s="85" customFormat="1" ht="21.4" customHeight="1" x14ac:dyDescent="0.2">
      <c r="A205" s="377" t="s">
        <v>246</v>
      </c>
      <c r="B205" s="377" t="s">
        <v>247</v>
      </c>
      <c r="C205" s="377" t="s">
        <v>269</v>
      </c>
      <c r="D205" s="378">
        <v>5.0354185194444403</v>
      </c>
      <c r="E205" s="379"/>
      <c r="F205" s="380">
        <v>0.02</v>
      </c>
      <c r="G205" s="380">
        <v>0.02</v>
      </c>
      <c r="H205" s="381"/>
      <c r="I205" s="382">
        <v>3</v>
      </c>
      <c r="J205" s="382">
        <v>3</v>
      </c>
      <c r="K205" s="379"/>
      <c r="L205" s="383">
        <v>0.37</v>
      </c>
      <c r="M205" s="384">
        <v>0.57699999999999996</v>
      </c>
      <c r="N205" s="385">
        <v>0.7</v>
      </c>
      <c r="O205" s="386"/>
      <c r="P205" s="379"/>
      <c r="Q205" s="387">
        <v>258</v>
      </c>
      <c r="R205" s="388">
        <v>51.237051896227499</v>
      </c>
      <c r="S205" s="389">
        <v>36</v>
      </c>
      <c r="T205" s="390">
        <v>1.42325144156187</v>
      </c>
      <c r="U205" s="391">
        <v>40.469919960000198</v>
      </c>
      <c r="V205" s="392">
        <v>0.01</v>
      </c>
      <c r="W205" s="392">
        <v>0.01</v>
      </c>
      <c r="X205" s="393">
        <v>0</v>
      </c>
      <c r="Y205" s="393">
        <v>0</v>
      </c>
      <c r="Z205" s="379"/>
      <c r="AA205" s="394">
        <v>235</v>
      </c>
      <c r="AB205" s="378">
        <v>46.669407734935902</v>
      </c>
      <c r="AC205" s="389">
        <v>200</v>
      </c>
      <c r="AD205" s="384">
        <v>0.23334703867467901</v>
      </c>
      <c r="AE205" s="395">
        <v>-973.500444666666</v>
      </c>
      <c r="AF205" s="380"/>
      <c r="AG205" s="380"/>
      <c r="AH205" s="396">
        <v>773</v>
      </c>
      <c r="AI205" s="393">
        <v>974</v>
      </c>
      <c r="AJ205" s="379"/>
      <c r="AK205" s="388">
        <v>1897.8634500000001</v>
      </c>
      <c r="AL205" s="388">
        <v>376.90282201396599</v>
      </c>
      <c r="AM205" s="397">
        <v>662</v>
      </c>
      <c r="AN205" s="384">
        <v>0.56933961029300095</v>
      </c>
      <c r="AO205" s="406">
        <v>-2102.27302184666</v>
      </c>
      <c r="AP205" s="392"/>
      <c r="AQ205" s="392"/>
      <c r="AR205" s="393">
        <v>1436</v>
      </c>
      <c r="AS205" s="393">
        <v>2103</v>
      </c>
      <c r="AT205" s="381"/>
      <c r="AU205" s="388">
        <v>2259.92229</v>
      </c>
      <c r="AV205" s="378">
        <v>448.80525447353199</v>
      </c>
      <c r="AW205" s="399">
        <v>573</v>
      </c>
      <c r="AX205" s="384">
        <v>0.78325524340930497</v>
      </c>
      <c r="AY205" s="406">
        <v>-1202.43148397</v>
      </c>
      <c r="AZ205" s="380"/>
      <c r="BA205" s="380"/>
      <c r="BB205" s="393">
        <v>626</v>
      </c>
      <c r="BC205" s="393">
        <v>1203</v>
      </c>
      <c r="BD205" s="379"/>
      <c r="BE205" s="388">
        <v>260.8</v>
      </c>
      <c r="BF205" s="378">
        <v>51.793112924558599</v>
      </c>
      <c r="BG205" s="400">
        <v>65</v>
      </c>
      <c r="BH205" s="386">
        <v>0.79681712191628695</v>
      </c>
      <c r="BI205" s="394">
        <v>-230.153305645833</v>
      </c>
      <c r="BJ205" s="380"/>
      <c r="BK205" s="380"/>
      <c r="BL205" s="393">
        <v>34</v>
      </c>
      <c r="BM205" s="393">
        <v>231</v>
      </c>
      <c r="BN205" s="379"/>
      <c r="BO205" s="387">
        <v>485</v>
      </c>
      <c r="BP205" s="388">
        <v>96.317713835931499</v>
      </c>
      <c r="BQ205" s="400">
        <v>78</v>
      </c>
      <c r="BR205" s="390">
        <v>1.23484248507605</v>
      </c>
      <c r="BS205" s="391">
        <v>13.684826580000401</v>
      </c>
      <c r="BT205" s="380">
        <v>7.4999999999999997E-3</v>
      </c>
      <c r="BU205" s="392">
        <v>7.4999999999999997E-3</v>
      </c>
      <c r="BV205" s="387">
        <v>0</v>
      </c>
      <c r="BW205" s="387">
        <v>0</v>
      </c>
      <c r="BX205" s="381"/>
      <c r="BY205" s="386">
        <v>0.99856546687532599</v>
      </c>
      <c r="BZ205" s="386">
        <v>1</v>
      </c>
      <c r="CA205" s="403">
        <v>0.99942618675013095</v>
      </c>
      <c r="CB205" s="385">
        <v>0.9</v>
      </c>
      <c r="CC205" s="392">
        <v>2.5000000000000001E-3</v>
      </c>
      <c r="CD205" s="199">
        <f t="shared" si="3"/>
        <v>3333.4470598722196</v>
      </c>
      <c r="CE205" s="113"/>
    </row>
    <row r="206" spans="1:83" s="85" customFormat="1" ht="21.4" customHeight="1" x14ac:dyDescent="0.2">
      <c r="A206" s="377" t="s">
        <v>246</v>
      </c>
      <c r="B206" s="377" t="s">
        <v>373</v>
      </c>
      <c r="C206" s="377" t="s">
        <v>270</v>
      </c>
      <c r="D206" s="378">
        <v>2.2172783671111098</v>
      </c>
      <c r="E206" s="379"/>
      <c r="F206" s="380">
        <v>5.713E-2</v>
      </c>
      <c r="G206" s="380">
        <v>5.713E-2</v>
      </c>
      <c r="H206" s="381"/>
      <c r="I206" s="382">
        <v>6</v>
      </c>
      <c r="J206" s="382">
        <v>6</v>
      </c>
      <c r="K206" s="379"/>
      <c r="L206" s="404">
        <v>0.79</v>
      </c>
      <c r="M206" s="401">
        <v>0.72699999999999998</v>
      </c>
      <c r="N206" s="385">
        <v>0.7</v>
      </c>
      <c r="O206" s="386">
        <v>3.0000000000000001E-3</v>
      </c>
      <c r="P206" s="379"/>
      <c r="Q206" s="387">
        <v>139</v>
      </c>
      <c r="R206" s="388">
        <v>62.689467439806798</v>
      </c>
      <c r="S206" s="389">
        <v>36</v>
      </c>
      <c r="T206" s="390">
        <v>1.74137409555019</v>
      </c>
      <c r="U206" s="391">
        <v>43.213574540800103</v>
      </c>
      <c r="V206" s="392">
        <v>0.01</v>
      </c>
      <c r="W206" s="392">
        <v>0.01</v>
      </c>
      <c r="X206" s="393">
        <v>0</v>
      </c>
      <c r="Y206" s="393">
        <v>0</v>
      </c>
      <c r="Z206" s="379"/>
      <c r="AA206" s="394">
        <v>193</v>
      </c>
      <c r="AB206" s="378">
        <v>87.043649035127402</v>
      </c>
      <c r="AC206" s="389">
        <v>200</v>
      </c>
      <c r="AD206" s="384">
        <v>0.43521824517563701</v>
      </c>
      <c r="AE206" s="395">
        <v>-339.14680810666601</v>
      </c>
      <c r="AF206" s="380"/>
      <c r="AG206" s="380"/>
      <c r="AH206" s="396">
        <v>251</v>
      </c>
      <c r="AI206" s="393">
        <v>340</v>
      </c>
      <c r="AJ206" s="379"/>
      <c r="AK206" s="388">
        <v>430.00151</v>
      </c>
      <c r="AL206" s="388">
        <v>193.93212705189001</v>
      </c>
      <c r="AM206" s="397">
        <v>612</v>
      </c>
      <c r="AN206" s="384">
        <v>0.31688256054230401</v>
      </c>
      <c r="AO206" s="406">
        <v>-1198.3677228064</v>
      </c>
      <c r="AP206" s="392"/>
      <c r="AQ206" s="392"/>
      <c r="AR206" s="393">
        <v>927</v>
      </c>
      <c r="AS206" s="393">
        <v>1199</v>
      </c>
      <c r="AT206" s="381"/>
      <c r="AU206" s="388">
        <v>2180.2573000000002</v>
      </c>
      <c r="AV206" s="378">
        <v>983.303374235619</v>
      </c>
      <c r="AW206" s="399">
        <v>573</v>
      </c>
      <c r="AX206" s="390">
        <v>1.7160617351406999</v>
      </c>
      <c r="AY206" s="398">
        <v>655.65669477440099</v>
      </c>
      <c r="AZ206" s="380">
        <v>1.4999999999999999E-2</v>
      </c>
      <c r="BA206" s="380">
        <v>1.4999999999999999E-2</v>
      </c>
      <c r="BB206" s="393">
        <v>0</v>
      </c>
      <c r="BC206" s="393">
        <v>0</v>
      </c>
      <c r="BD206" s="379"/>
      <c r="BE206" s="388">
        <v>175.1</v>
      </c>
      <c r="BF206" s="378">
        <v>78.970688839641497</v>
      </c>
      <c r="BG206" s="400">
        <v>65</v>
      </c>
      <c r="BH206" s="401">
        <v>1.21493367445602</v>
      </c>
      <c r="BI206" s="402">
        <v>-41.0846407933332</v>
      </c>
      <c r="BJ206" s="380">
        <v>1.9130000000000001E-2</v>
      </c>
      <c r="BK206" s="380">
        <v>1.9130000000000001E-2</v>
      </c>
      <c r="BL206" s="393">
        <v>0</v>
      </c>
      <c r="BM206" s="393">
        <v>42</v>
      </c>
      <c r="BN206" s="379"/>
      <c r="BO206" s="387">
        <v>226</v>
      </c>
      <c r="BP206" s="388">
        <v>101.926760010046</v>
      </c>
      <c r="BQ206" s="400">
        <v>78</v>
      </c>
      <c r="BR206" s="390">
        <v>1.30675333346213</v>
      </c>
      <c r="BS206" s="391">
        <v>18.462744838400099</v>
      </c>
      <c r="BT206" s="380">
        <v>7.4999999999999997E-3</v>
      </c>
      <c r="BU206" s="392">
        <v>7.4999999999999997E-3</v>
      </c>
      <c r="BV206" s="387">
        <v>0</v>
      </c>
      <c r="BW206" s="387">
        <v>0</v>
      </c>
      <c r="BX206" s="381"/>
      <c r="BY206" s="386">
        <v>0.991237677984666</v>
      </c>
      <c r="BZ206" s="386">
        <v>1</v>
      </c>
      <c r="CA206" s="403">
        <v>0.99649507119386604</v>
      </c>
      <c r="CB206" s="385">
        <v>0.9</v>
      </c>
      <c r="CC206" s="392">
        <v>2.5000000000000001E-3</v>
      </c>
      <c r="CD206" s="199">
        <f t="shared" si="3"/>
        <v>1356.9743606719992</v>
      </c>
      <c r="CE206" s="113"/>
    </row>
    <row r="207" spans="1:83" s="85" customFormat="1" ht="21.4" customHeight="1" x14ac:dyDescent="0.2">
      <c r="A207" s="377" t="s">
        <v>246</v>
      </c>
      <c r="B207" s="377" t="s">
        <v>373</v>
      </c>
      <c r="C207" s="377" t="s">
        <v>271</v>
      </c>
      <c r="D207" s="378">
        <v>2.2554520251111101</v>
      </c>
      <c r="E207" s="379"/>
      <c r="F207" s="380">
        <v>7.1999999999999995E-2</v>
      </c>
      <c r="G207" s="380">
        <v>7.1999999999999995E-2</v>
      </c>
      <c r="H207" s="381"/>
      <c r="I207" s="382">
        <v>6</v>
      </c>
      <c r="J207" s="382">
        <v>6</v>
      </c>
      <c r="K207" s="379"/>
      <c r="L207" s="407">
        <v>0.68</v>
      </c>
      <c r="M207" s="386">
        <v>0.66600000000000004</v>
      </c>
      <c r="N207" s="385">
        <v>0.7</v>
      </c>
      <c r="O207" s="386"/>
      <c r="P207" s="379"/>
      <c r="Q207" s="387">
        <v>131</v>
      </c>
      <c r="R207" s="388">
        <v>58.0814836855359</v>
      </c>
      <c r="S207" s="389">
        <v>36</v>
      </c>
      <c r="T207" s="390">
        <v>1.6133745468204399</v>
      </c>
      <c r="U207" s="391">
        <v>33.564472515200102</v>
      </c>
      <c r="V207" s="392">
        <v>0.01</v>
      </c>
      <c r="W207" s="392">
        <v>0.01</v>
      </c>
      <c r="X207" s="393">
        <v>0</v>
      </c>
      <c r="Y207" s="393">
        <v>0</v>
      </c>
      <c r="Z207" s="379"/>
      <c r="AA207" s="394">
        <v>380</v>
      </c>
      <c r="AB207" s="378">
        <v>168.48063969850099</v>
      </c>
      <c r="AC207" s="389">
        <v>200</v>
      </c>
      <c r="AD207" s="386">
        <v>0.842403198492505</v>
      </c>
      <c r="AE207" s="394">
        <v>-161.308486026666</v>
      </c>
      <c r="AF207" s="380"/>
      <c r="AG207" s="380"/>
      <c r="AH207" s="396">
        <v>72</v>
      </c>
      <c r="AI207" s="393">
        <v>162</v>
      </c>
      <c r="AJ207" s="379"/>
      <c r="AK207" s="388">
        <v>1851.2339300000001</v>
      </c>
      <c r="AL207" s="388">
        <v>820.78178094202701</v>
      </c>
      <c r="AM207" s="397">
        <v>642.79999999999995</v>
      </c>
      <c r="AN207" s="390">
        <v>1.2768851601462801</v>
      </c>
      <c r="AO207" s="398">
        <v>111.468455910294</v>
      </c>
      <c r="AP207" s="392">
        <v>0.01</v>
      </c>
      <c r="AQ207" s="392">
        <v>0.01</v>
      </c>
      <c r="AR207" s="393">
        <v>0</v>
      </c>
      <c r="AS207" s="393">
        <v>0</v>
      </c>
      <c r="AT207" s="381"/>
      <c r="AU207" s="388">
        <v>2160.63571</v>
      </c>
      <c r="AV207" s="378">
        <v>957.961280463751</v>
      </c>
      <c r="AW207" s="399">
        <v>573</v>
      </c>
      <c r="AX207" s="390">
        <v>1.67183469539922</v>
      </c>
      <c r="AY207" s="398">
        <v>609.78689753360095</v>
      </c>
      <c r="AZ207" s="380">
        <v>1.4999999999999999E-2</v>
      </c>
      <c r="BA207" s="380">
        <v>1.4999999999999999E-2</v>
      </c>
      <c r="BB207" s="393">
        <v>0</v>
      </c>
      <c r="BC207" s="393">
        <v>0</v>
      </c>
      <c r="BD207" s="379"/>
      <c r="BE207" s="388">
        <v>208.5</v>
      </c>
      <c r="BF207" s="378">
        <v>92.442666781940801</v>
      </c>
      <c r="BG207" s="400">
        <v>65</v>
      </c>
      <c r="BH207" s="401">
        <v>1.4221948735683201</v>
      </c>
      <c r="BI207" s="402">
        <v>-11.4065724483332</v>
      </c>
      <c r="BJ207" s="380">
        <v>2.7E-2</v>
      </c>
      <c r="BK207" s="380">
        <v>2.7E-2</v>
      </c>
      <c r="BL207" s="393">
        <v>0</v>
      </c>
      <c r="BM207" s="393">
        <v>12</v>
      </c>
      <c r="BN207" s="379"/>
      <c r="BO207" s="387">
        <v>391</v>
      </c>
      <c r="BP207" s="388">
        <v>173.35771084766799</v>
      </c>
      <c r="BQ207" s="400">
        <v>78</v>
      </c>
      <c r="BR207" s="390">
        <v>2.2225347544572802</v>
      </c>
      <c r="BS207" s="391">
        <v>179.88969044960001</v>
      </c>
      <c r="BT207" s="380">
        <v>7.4999999999999997E-3</v>
      </c>
      <c r="BU207" s="392">
        <v>7.4999999999999997E-3</v>
      </c>
      <c r="BV207" s="387">
        <v>0</v>
      </c>
      <c r="BW207" s="387">
        <v>0</v>
      </c>
      <c r="BX207" s="381"/>
      <c r="BY207" s="386">
        <v>0.99576390850042396</v>
      </c>
      <c r="BZ207" s="386">
        <v>1</v>
      </c>
      <c r="CA207" s="403">
        <v>0.99830556340016896</v>
      </c>
      <c r="CB207" s="385">
        <v>0.9</v>
      </c>
      <c r="CC207" s="392">
        <v>2.5000000000000001E-3</v>
      </c>
      <c r="CD207" s="199">
        <f t="shared" si="3"/>
        <v>1449.8045617414214</v>
      </c>
      <c r="CE207" s="113"/>
    </row>
    <row r="208" spans="1:83" s="85" customFormat="1" ht="21.4" customHeight="1" x14ac:dyDescent="0.2">
      <c r="A208" s="377" t="s">
        <v>246</v>
      </c>
      <c r="B208" s="377" t="s">
        <v>373</v>
      </c>
      <c r="C208" s="377" t="s">
        <v>272</v>
      </c>
      <c r="D208" s="378">
        <v>2.6658372894444402</v>
      </c>
      <c r="E208" s="379"/>
      <c r="F208" s="380">
        <v>5.7505000000000001E-2</v>
      </c>
      <c r="G208" s="380">
        <v>5.7505000000000001E-2</v>
      </c>
      <c r="H208" s="381"/>
      <c r="I208" s="382">
        <v>6</v>
      </c>
      <c r="J208" s="382">
        <v>6</v>
      </c>
      <c r="K208" s="379"/>
      <c r="L208" s="404">
        <v>0.72</v>
      </c>
      <c r="M208" s="386">
        <v>0.66600000000000004</v>
      </c>
      <c r="N208" s="385">
        <v>0.7</v>
      </c>
      <c r="O208" s="386"/>
      <c r="P208" s="379"/>
      <c r="Q208" s="387">
        <v>158</v>
      </c>
      <c r="R208" s="388">
        <v>59.2684334582651</v>
      </c>
      <c r="S208" s="389">
        <v>36</v>
      </c>
      <c r="T208" s="390">
        <v>1.6463453738406999</v>
      </c>
      <c r="U208" s="391">
        <v>42.835829096000197</v>
      </c>
      <c r="V208" s="392">
        <v>0.01</v>
      </c>
      <c r="W208" s="392">
        <v>0.01</v>
      </c>
      <c r="X208" s="393">
        <v>0</v>
      </c>
      <c r="Y208" s="393">
        <v>0</v>
      </c>
      <c r="Z208" s="379"/>
      <c r="AA208" s="394">
        <v>320</v>
      </c>
      <c r="AB208" s="378">
        <v>120.03733358636001</v>
      </c>
      <c r="AC208" s="389">
        <v>200</v>
      </c>
      <c r="AD208" s="384">
        <v>0.60018666793179998</v>
      </c>
      <c r="AE208" s="395">
        <v>-319.800949466666</v>
      </c>
      <c r="AF208" s="380"/>
      <c r="AG208" s="380"/>
      <c r="AH208" s="396">
        <v>214</v>
      </c>
      <c r="AI208" s="393">
        <v>320</v>
      </c>
      <c r="AJ208" s="379"/>
      <c r="AK208" s="388">
        <v>1831.5959</v>
      </c>
      <c r="AL208" s="388">
        <v>687.06215013659005</v>
      </c>
      <c r="AM208" s="397">
        <v>612</v>
      </c>
      <c r="AN208" s="401">
        <v>1.12265057211861</v>
      </c>
      <c r="AO208" s="405">
        <v>-126.195005367997</v>
      </c>
      <c r="AP208" s="392">
        <v>6.0000000000000001E-3</v>
      </c>
      <c r="AQ208" s="392">
        <v>6.0000000000000001E-3</v>
      </c>
      <c r="AR208" s="393">
        <v>0</v>
      </c>
      <c r="AS208" s="393">
        <v>127</v>
      </c>
      <c r="AT208" s="381"/>
      <c r="AU208" s="388">
        <v>1973.69451</v>
      </c>
      <c r="AV208" s="378">
        <v>740.36570717011602</v>
      </c>
      <c r="AW208" s="399">
        <v>573</v>
      </c>
      <c r="AX208" s="390">
        <v>1.2920867489879899</v>
      </c>
      <c r="AY208" s="398">
        <v>140.66478977800301</v>
      </c>
      <c r="AZ208" s="380">
        <v>1.4999999999999999E-2</v>
      </c>
      <c r="BA208" s="380">
        <v>1.4999999999999999E-2</v>
      </c>
      <c r="BB208" s="393">
        <v>0</v>
      </c>
      <c r="BC208" s="393">
        <v>0</v>
      </c>
      <c r="BD208" s="379"/>
      <c r="BE208" s="388">
        <v>199.3</v>
      </c>
      <c r="BF208" s="378">
        <v>74.760751824254697</v>
      </c>
      <c r="BG208" s="400">
        <v>65</v>
      </c>
      <c r="BH208" s="401">
        <v>1.15016541268084</v>
      </c>
      <c r="BI208" s="402">
        <v>-60.619135720832801</v>
      </c>
      <c r="BJ208" s="380">
        <v>1.6879999999999999E-2</v>
      </c>
      <c r="BK208" s="380">
        <v>1.6879999999999999E-2</v>
      </c>
      <c r="BL208" s="393">
        <v>0</v>
      </c>
      <c r="BM208" s="393">
        <v>61</v>
      </c>
      <c r="BN208" s="379"/>
      <c r="BO208" s="387">
        <v>247</v>
      </c>
      <c r="BP208" s="388">
        <v>92.653816861971507</v>
      </c>
      <c r="BQ208" s="400">
        <v>78</v>
      </c>
      <c r="BR208" s="401">
        <v>1.1878694469483499</v>
      </c>
      <c r="BS208" s="402">
        <v>-2.5223702919995499</v>
      </c>
      <c r="BT208" s="380">
        <v>7.1250000000000003E-3</v>
      </c>
      <c r="BU208" s="392">
        <v>7.1250000000000003E-3</v>
      </c>
      <c r="BV208" s="387">
        <v>0</v>
      </c>
      <c r="BW208" s="387">
        <v>3</v>
      </c>
      <c r="BX208" s="381"/>
      <c r="BY208" s="386">
        <v>0.99243098842386501</v>
      </c>
      <c r="BZ208" s="386">
        <v>1</v>
      </c>
      <c r="CA208" s="403">
        <v>0.99697239536954596</v>
      </c>
      <c r="CB208" s="385">
        <v>0.9</v>
      </c>
      <c r="CC208" s="392">
        <v>2.5000000000000001E-3</v>
      </c>
      <c r="CD208" s="199">
        <f t="shared" si="3"/>
        <v>1631.4924211399973</v>
      </c>
      <c r="CE208" s="113"/>
    </row>
    <row r="209" spans="1:83" s="85" customFormat="1" ht="21.4" customHeight="1" x14ac:dyDescent="0.2">
      <c r="A209" s="377" t="s">
        <v>246</v>
      </c>
      <c r="B209" s="377" t="s">
        <v>373</v>
      </c>
      <c r="C209" s="377" t="s">
        <v>273</v>
      </c>
      <c r="D209" s="378">
        <v>2.6442969814444401</v>
      </c>
      <c r="E209" s="379"/>
      <c r="F209" s="380">
        <v>7.8630000000000005E-2</v>
      </c>
      <c r="G209" s="380">
        <v>7.8630000000000005E-2</v>
      </c>
      <c r="H209" s="381"/>
      <c r="I209" s="382">
        <v>7</v>
      </c>
      <c r="J209" s="382">
        <v>7</v>
      </c>
      <c r="K209" s="379"/>
      <c r="L209" s="404">
        <v>0.72</v>
      </c>
      <c r="M209" s="401">
        <v>0.79100000000000004</v>
      </c>
      <c r="N209" s="385">
        <v>0.7</v>
      </c>
      <c r="O209" s="386">
        <v>1.2999999999999999E-2</v>
      </c>
      <c r="P209" s="379"/>
      <c r="Q209" s="387">
        <v>116</v>
      </c>
      <c r="R209" s="388">
        <v>43.867992443358297</v>
      </c>
      <c r="S209" s="389">
        <v>36</v>
      </c>
      <c r="T209" s="390">
        <v>1.21855534564884</v>
      </c>
      <c r="U209" s="391">
        <v>1.76637040160021</v>
      </c>
      <c r="V209" s="392">
        <v>0.01</v>
      </c>
      <c r="W209" s="392">
        <v>0.01</v>
      </c>
      <c r="X209" s="393">
        <v>0</v>
      </c>
      <c r="Y209" s="393">
        <v>0</v>
      </c>
      <c r="Z209" s="379"/>
      <c r="AA209" s="394">
        <v>427</v>
      </c>
      <c r="AB209" s="378">
        <v>161.479592873396</v>
      </c>
      <c r="AC209" s="389">
        <v>200</v>
      </c>
      <c r="AD209" s="386">
        <v>0.80739796436697997</v>
      </c>
      <c r="AE209" s="394">
        <v>-207.63127554666499</v>
      </c>
      <c r="AF209" s="380"/>
      <c r="AG209" s="380"/>
      <c r="AH209" s="396">
        <v>102</v>
      </c>
      <c r="AI209" s="393">
        <v>208</v>
      </c>
      <c r="AJ209" s="379"/>
      <c r="AK209" s="388">
        <v>2164.4370199999998</v>
      </c>
      <c r="AL209" s="388">
        <v>818.53023135762896</v>
      </c>
      <c r="AM209" s="397">
        <v>673.3</v>
      </c>
      <c r="AN209" s="390">
        <v>1.2156991405876001</v>
      </c>
      <c r="AO209" s="398">
        <v>27.950830872150199</v>
      </c>
      <c r="AP209" s="392">
        <v>0.01</v>
      </c>
      <c r="AQ209" s="392">
        <v>0.01</v>
      </c>
      <c r="AR209" s="393">
        <v>0</v>
      </c>
      <c r="AS209" s="393">
        <v>0</v>
      </c>
      <c r="AT209" s="381"/>
      <c r="AU209" s="388">
        <v>2206.2400899999998</v>
      </c>
      <c r="AV209" s="378">
        <v>834.33899652029402</v>
      </c>
      <c r="AW209" s="399">
        <v>573</v>
      </c>
      <c r="AX209" s="390">
        <v>1.4560889991628201</v>
      </c>
      <c r="AY209" s="398">
        <v>388.02148555880302</v>
      </c>
      <c r="AZ209" s="380">
        <v>1.4999999999999999E-2</v>
      </c>
      <c r="BA209" s="380">
        <v>1.4999999999999999E-2</v>
      </c>
      <c r="BB209" s="393">
        <v>0</v>
      </c>
      <c r="BC209" s="393">
        <v>0</v>
      </c>
      <c r="BD209" s="379"/>
      <c r="BE209" s="388">
        <v>214.6</v>
      </c>
      <c r="BF209" s="378">
        <v>81.155786020212801</v>
      </c>
      <c r="BG209" s="400">
        <v>65</v>
      </c>
      <c r="BH209" s="401">
        <v>1.24855055415712</v>
      </c>
      <c r="BI209" s="402">
        <v>-43.2189556908329</v>
      </c>
      <c r="BJ209" s="380">
        <v>2.0629999999999999E-2</v>
      </c>
      <c r="BK209" s="380">
        <v>2.0629999999999999E-2</v>
      </c>
      <c r="BL209" s="393">
        <v>0</v>
      </c>
      <c r="BM209" s="393">
        <v>44</v>
      </c>
      <c r="BN209" s="379"/>
      <c r="BO209" s="387">
        <v>321</v>
      </c>
      <c r="BP209" s="388">
        <v>121.393323916535</v>
      </c>
      <c r="BQ209" s="400">
        <v>78</v>
      </c>
      <c r="BR209" s="390">
        <v>1.5563246655966001</v>
      </c>
      <c r="BS209" s="391">
        <v>73.493802536800501</v>
      </c>
      <c r="BT209" s="380">
        <v>7.4999999999999997E-3</v>
      </c>
      <c r="BU209" s="392">
        <v>7.4999999999999997E-3</v>
      </c>
      <c r="BV209" s="387">
        <v>0</v>
      </c>
      <c r="BW209" s="387">
        <v>0</v>
      </c>
      <c r="BX209" s="381"/>
      <c r="BY209" s="386">
        <v>0.99392302498312002</v>
      </c>
      <c r="BZ209" s="386">
        <v>1</v>
      </c>
      <c r="CA209" s="403">
        <v>0.99756920999324805</v>
      </c>
      <c r="CB209" s="385">
        <v>0.9</v>
      </c>
      <c r="CC209" s="392">
        <v>2.5000000000000001E-3</v>
      </c>
      <c r="CD209" s="199">
        <f t="shared" si="3"/>
        <v>1780.4051576065415</v>
      </c>
      <c r="CE209" s="113"/>
    </row>
    <row r="210" spans="1:83" s="85" customFormat="1" ht="21.4" customHeight="1" x14ac:dyDescent="0.2">
      <c r="A210" s="377" t="s">
        <v>246</v>
      </c>
      <c r="B210" s="377" t="s">
        <v>373</v>
      </c>
      <c r="C210" s="377" t="s">
        <v>274</v>
      </c>
      <c r="D210" s="378">
        <v>3.3041643273333299</v>
      </c>
      <c r="E210" s="379"/>
      <c r="F210" s="380">
        <v>2.1250000000000002E-2</v>
      </c>
      <c r="G210" s="380">
        <v>2.1250000000000002E-2</v>
      </c>
      <c r="H210" s="381"/>
      <c r="I210" s="382">
        <v>5</v>
      </c>
      <c r="J210" s="382">
        <v>5</v>
      </c>
      <c r="K210" s="379"/>
      <c r="L210" s="383">
        <v>0.63</v>
      </c>
      <c r="M210" s="401">
        <v>0.77100000000000002</v>
      </c>
      <c r="N210" s="385">
        <v>0.7</v>
      </c>
      <c r="O210" s="386">
        <v>0.01</v>
      </c>
      <c r="P210" s="379"/>
      <c r="Q210" s="387">
        <v>119</v>
      </c>
      <c r="R210" s="388">
        <v>36.0151579071252</v>
      </c>
      <c r="S210" s="389">
        <v>36</v>
      </c>
      <c r="T210" s="401">
        <v>1.0004210529757001</v>
      </c>
      <c r="U210" s="402">
        <v>-23.739898940799801</v>
      </c>
      <c r="V210" s="392">
        <v>5.0000000000000001E-4</v>
      </c>
      <c r="W210" s="392">
        <v>5.0000000000000001E-4</v>
      </c>
      <c r="X210" s="393">
        <v>0</v>
      </c>
      <c r="Y210" s="393">
        <v>24</v>
      </c>
      <c r="Z210" s="379"/>
      <c r="AA210" s="394">
        <v>290</v>
      </c>
      <c r="AB210" s="378">
        <v>87.768031874506704</v>
      </c>
      <c r="AC210" s="389">
        <v>200</v>
      </c>
      <c r="AD210" s="384">
        <v>0.43884015937253301</v>
      </c>
      <c r="AE210" s="395">
        <v>-502.99943855999902</v>
      </c>
      <c r="AF210" s="380"/>
      <c r="AG210" s="380"/>
      <c r="AH210" s="396">
        <v>371</v>
      </c>
      <c r="AI210" s="393">
        <v>503</v>
      </c>
      <c r="AJ210" s="379"/>
      <c r="AK210" s="388">
        <v>1807.14105</v>
      </c>
      <c r="AL210" s="388">
        <v>546.928321648723</v>
      </c>
      <c r="AM210" s="397">
        <v>722.4</v>
      </c>
      <c r="AN210" s="384">
        <v>0.75709900560454402</v>
      </c>
      <c r="AO210" s="406">
        <v>-1057.1729220787199</v>
      </c>
      <c r="AP210" s="392"/>
      <c r="AQ210" s="392"/>
      <c r="AR210" s="393">
        <v>580</v>
      </c>
      <c r="AS210" s="393">
        <v>1058</v>
      </c>
      <c r="AT210" s="381"/>
      <c r="AU210" s="388">
        <v>1911.8906500000001</v>
      </c>
      <c r="AV210" s="378">
        <v>578.63061899921195</v>
      </c>
      <c r="AW210" s="399">
        <v>573</v>
      </c>
      <c r="AX210" s="401">
        <v>1.0098265602080501</v>
      </c>
      <c r="AY210" s="405">
        <v>-360.05274147439798</v>
      </c>
      <c r="AZ210" s="380">
        <v>7.5000000000000002E-4</v>
      </c>
      <c r="BA210" s="380">
        <v>7.5000000000000002E-4</v>
      </c>
      <c r="BB210" s="393">
        <v>0</v>
      </c>
      <c r="BC210" s="393">
        <v>361</v>
      </c>
      <c r="BD210" s="379"/>
      <c r="BE210" s="388">
        <v>187.1</v>
      </c>
      <c r="BF210" s="378">
        <v>56.625512978345498</v>
      </c>
      <c r="BG210" s="400">
        <v>65</v>
      </c>
      <c r="BH210" s="386">
        <v>0.87116173812839304</v>
      </c>
      <c r="BI210" s="394">
        <v>-135.056021915</v>
      </c>
      <c r="BJ210" s="380"/>
      <c r="BK210" s="380"/>
      <c r="BL210" s="393">
        <v>7</v>
      </c>
      <c r="BM210" s="393">
        <v>136</v>
      </c>
      <c r="BN210" s="379"/>
      <c r="BO210" s="387">
        <v>352</v>
      </c>
      <c r="BP210" s="388">
        <v>106.532231792505</v>
      </c>
      <c r="BQ210" s="400">
        <v>78</v>
      </c>
      <c r="BR210" s="390">
        <v>1.36579784349365</v>
      </c>
      <c r="BS210" s="391">
        <v>42.730218961600301</v>
      </c>
      <c r="BT210" s="380">
        <v>7.4999999999999997E-3</v>
      </c>
      <c r="BU210" s="392">
        <v>7.4999999999999997E-3</v>
      </c>
      <c r="BV210" s="387">
        <v>0</v>
      </c>
      <c r="BW210" s="387">
        <v>0</v>
      </c>
      <c r="BX210" s="381"/>
      <c r="BY210" s="386">
        <v>0.99803536345776001</v>
      </c>
      <c r="BZ210" s="386">
        <v>1</v>
      </c>
      <c r="CA210" s="403">
        <v>0.99921414538310405</v>
      </c>
      <c r="CB210" s="385">
        <v>0.9</v>
      </c>
      <c r="CC210" s="392">
        <v>2.5000000000000001E-3</v>
      </c>
      <c r="CD210" s="199">
        <f t="shared" si="3"/>
        <v>2386.9283100655975</v>
      </c>
      <c r="CE210" s="113"/>
    </row>
    <row r="211" spans="1:83" s="85" customFormat="1" ht="21.4" customHeight="1" x14ac:dyDescent="0.2">
      <c r="A211" s="377" t="s">
        <v>246</v>
      </c>
      <c r="B211" s="377" t="s">
        <v>373</v>
      </c>
      <c r="C211" s="377" t="s">
        <v>275</v>
      </c>
      <c r="D211" s="378">
        <v>4.6618358364444399</v>
      </c>
      <c r="E211" s="379"/>
      <c r="F211" s="380">
        <v>4.3249999999999997E-2</v>
      </c>
      <c r="G211" s="380">
        <v>4.3249999999999997E-2</v>
      </c>
      <c r="H211" s="381"/>
      <c r="I211" s="382">
        <v>5</v>
      </c>
      <c r="J211" s="382">
        <v>5</v>
      </c>
      <c r="K211" s="379"/>
      <c r="L211" s="383">
        <v>0.32809065934065901</v>
      </c>
      <c r="M211" s="384">
        <v>0.56399999999999995</v>
      </c>
      <c r="N211" s="385">
        <v>0.7</v>
      </c>
      <c r="O211" s="386"/>
      <c r="P211" s="379"/>
      <c r="Q211" s="387">
        <v>221</v>
      </c>
      <c r="R211" s="388">
        <v>47.406216725245201</v>
      </c>
      <c r="S211" s="389">
        <v>36</v>
      </c>
      <c r="T211" s="390">
        <v>1.3168393534790299</v>
      </c>
      <c r="U211" s="391">
        <v>19.6086918656002</v>
      </c>
      <c r="V211" s="392">
        <v>0.01</v>
      </c>
      <c r="W211" s="392">
        <v>0.01</v>
      </c>
      <c r="X211" s="393">
        <v>0</v>
      </c>
      <c r="Y211" s="393">
        <v>0</v>
      </c>
      <c r="Z211" s="379"/>
      <c r="AA211" s="394">
        <v>350</v>
      </c>
      <c r="AB211" s="378">
        <v>75.077718795637196</v>
      </c>
      <c r="AC211" s="389">
        <v>200</v>
      </c>
      <c r="AD211" s="384">
        <v>0.37538859397818602</v>
      </c>
      <c r="AE211" s="395">
        <v>-768.84060074666604</v>
      </c>
      <c r="AF211" s="380"/>
      <c r="AG211" s="380"/>
      <c r="AH211" s="396">
        <v>583</v>
      </c>
      <c r="AI211" s="393">
        <v>769</v>
      </c>
      <c r="AJ211" s="379"/>
      <c r="AK211" s="388">
        <v>1203.69939</v>
      </c>
      <c r="AL211" s="388">
        <v>258.20286947685702</v>
      </c>
      <c r="AM211" s="397">
        <v>631.29999999999995</v>
      </c>
      <c r="AN211" s="384">
        <v>0.40900185248987297</v>
      </c>
      <c r="AO211" s="406">
        <v>-2327.9209662568501</v>
      </c>
      <c r="AP211" s="392"/>
      <c r="AQ211" s="392"/>
      <c r="AR211" s="393">
        <v>1740</v>
      </c>
      <c r="AS211" s="393">
        <v>2328</v>
      </c>
      <c r="AT211" s="381"/>
      <c r="AU211" s="388">
        <v>3388.8308699999998</v>
      </c>
      <c r="AV211" s="378">
        <v>726.93054601095605</v>
      </c>
      <c r="AW211" s="399">
        <v>573</v>
      </c>
      <c r="AX211" s="390">
        <v>1.2686396963541999</v>
      </c>
      <c r="AY211" s="398">
        <v>183.35254886080301</v>
      </c>
      <c r="AZ211" s="380">
        <v>1.4999999999999999E-2</v>
      </c>
      <c r="BA211" s="380">
        <v>1.4999999999999999E-2</v>
      </c>
      <c r="BB211" s="393">
        <v>0</v>
      </c>
      <c r="BC211" s="393">
        <v>0</v>
      </c>
      <c r="BD211" s="379"/>
      <c r="BE211" s="388">
        <v>305.39999999999998</v>
      </c>
      <c r="BF211" s="378">
        <v>65.510672343393097</v>
      </c>
      <c r="BG211" s="400">
        <v>65</v>
      </c>
      <c r="BH211" s="401">
        <v>1.0078564975906601</v>
      </c>
      <c r="BI211" s="402">
        <v>-149.128994053333</v>
      </c>
      <c r="BJ211" s="380">
        <v>8.2500000000000004E-3</v>
      </c>
      <c r="BK211" s="380">
        <v>8.2500000000000004E-3</v>
      </c>
      <c r="BL211" s="393">
        <v>0</v>
      </c>
      <c r="BM211" s="393">
        <v>150</v>
      </c>
      <c r="BN211" s="379"/>
      <c r="BO211" s="387">
        <v>548</v>
      </c>
      <c r="BP211" s="388">
        <v>117.550256857169</v>
      </c>
      <c r="BQ211" s="400">
        <v>78</v>
      </c>
      <c r="BR211" s="390">
        <v>1.50705457509191</v>
      </c>
      <c r="BS211" s="391">
        <v>111.6521657088</v>
      </c>
      <c r="BT211" s="380">
        <v>7.4999999999999997E-3</v>
      </c>
      <c r="BU211" s="392">
        <v>7.4999999999999997E-3</v>
      </c>
      <c r="BV211" s="387">
        <v>0</v>
      </c>
      <c r="BW211" s="387">
        <v>0</v>
      </c>
      <c r="BX211" s="381"/>
      <c r="BY211" s="386">
        <v>0.99682763482551995</v>
      </c>
      <c r="BZ211" s="386">
        <v>1</v>
      </c>
      <c r="CA211" s="403">
        <v>0.998731053930208</v>
      </c>
      <c r="CB211" s="385">
        <v>0.9</v>
      </c>
      <c r="CC211" s="392">
        <v>2.5000000000000001E-3</v>
      </c>
      <c r="CD211" s="199">
        <f t="shared" si="3"/>
        <v>2943.0169635473749</v>
      </c>
      <c r="CE211" s="113"/>
    </row>
    <row r="212" spans="1:83" s="85" customFormat="1" ht="21.4" customHeight="1" x14ac:dyDescent="0.2">
      <c r="A212" s="377" t="s">
        <v>246</v>
      </c>
      <c r="B212" s="377" t="s">
        <v>373</v>
      </c>
      <c r="C212" s="377" t="s">
        <v>276</v>
      </c>
      <c r="D212" s="378">
        <v>11.0702866436667</v>
      </c>
      <c r="E212" s="379"/>
      <c r="F212" s="380">
        <v>5.7750000000000003E-2</v>
      </c>
      <c r="G212" s="380">
        <v>5.7750000000000003E-2</v>
      </c>
      <c r="H212" s="381"/>
      <c r="I212" s="382">
        <v>6</v>
      </c>
      <c r="J212" s="382">
        <v>6</v>
      </c>
      <c r="K212" s="379"/>
      <c r="L212" s="404">
        <v>0.79218886621976103</v>
      </c>
      <c r="M212" s="386">
        <v>0.67</v>
      </c>
      <c r="N212" s="385">
        <v>0.7</v>
      </c>
      <c r="O212" s="386"/>
      <c r="P212" s="379"/>
      <c r="Q212" s="387">
        <v>487</v>
      </c>
      <c r="R212" s="388">
        <v>43.991634153268599</v>
      </c>
      <c r="S212" s="389">
        <v>36</v>
      </c>
      <c r="T212" s="390">
        <v>1.2219898375907901</v>
      </c>
      <c r="U212" s="391">
        <v>8.7636169936004098</v>
      </c>
      <c r="V212" s="392">
        <v>0.01</v>
      </c>
      <c r="W212" s="392">
        <v>0.01</v>
      </c>
      <c r="X212" s="393">
        <v>0</v>
      </c>
      <c r="Y212" s="393">
        <v>0</v>
      </c>
      <c r="Z212" s="379"/>
      <c r="AA212" s="394">
        <v>1465</v>
      </c>
      <c r="AB212" s="378">
        <v>132.336230050387</v>
      </c>
      <c r="AC212" s="389">
        <v>200</v>
      </c>
      <c r="AD212" s="384">
        <v>0.66168115025193497</v>
      </c>
      <c r="AE212" s="395">
        <v>-1191.8687944799999</v>
      </c>
      <c r="AF212" s="380"/>
      <c r="AG212" s="380"/>
      <c r="AH212" s="396">
        <v>750</v>
      </c>
      <c r="AI212" s="393">
        <v>1192</v>
      </c>
      <c r="AJ212" s="379"/>
      <c r="AK212" s="388">
        <v>9487.0762900000009</v>
      </c>
      <c r="AL212" s="388">
        <v>856.98560438157904</v>
      </c>
      <c r="AM212" s="397">
        <v>664.5</v>
      </c>
      <c r="AN212" s="390">
        <v>1.2896698335313499</v>
      </c>
      <c r="AO212" s="398">
        <v>659.62972034020504</v>
      </c>
      <c r="AP212" s="392">
        <v>0.01</v>
      </c>
      <c r="AQ212" s="392">
        <v>0.01</v>
      </c>
      <c r="AR212" s="393">
        <v>0</v>
      </c>
      <c r="AS212" s="393">
        <v>0</v>
      </c>
      <c r="AT212" s="381"/>
      <c r="AU212" s="388">
        <v>7651.7410099999997</v>
      </c>
      <c r="AV212" s="378">
        <v>691.19628572378303</v>
      </c>
      <c r="AW212" s="399">
        <v>573</v>
      </c>
      <c r="AX212" s="390">
        <v>1.20627624035564</v>
      </c>
      <c r="AY212" s="398">
        <v>39.811913814804903</v>
      </c>
      <c r="AZ212" s="380">
        <v>1.4999999999999999E-2</v>
      </c>
      <c r="BA212" s="380">
        <v>1.4999999999999999E-2</v>
      </c>
      <c r="BB212" s="393">
        <v>0</v>
      </c>
      <c r="BC212" s="393">
        <v>0</v>
      </c>
      <c r="BD212" s="379"/>
      <c r="BE212" s="388">
        <v>766.7</v>
      </c>
      <c r="BF212" s="378">
        <v>69.257465924663293</v>
      </c>
      <c r="BG212" s="400">
        <v>65</v>
      </c>
      <c r="BH212" s="401">
        <v>1.0654994757640499</v>
      </c>
      <c r="BI212" s="402">
        <v>-312.65294775749902</v>
      </c>
      <c r="BJ212" s="380">
        <v>1.2749999999999999E-2</v>
      </c>
      <c r="BK212" s="380">
        <v>1.2749999999999999E-2</v>
      </c>
      <c r="BL212" s="393">
        <v>0</v>
      </c>
      <c r="BM212" s="393">
        <v>313</v>
      </c>
      <c r="BN212" s="379"/>
      <c r="BO212" s="387">
        <v>1060</v>
      </c>
      <c r="BP212" s="388">
        <v>95.751811504034393</v>
      </c>
      <c r="BQ212" s="400">
        <v>78</v>
      </c>
      <c r="BR212" s="390">
        <v>1.2275873269748001</v>
      </c>
      <c r="BS212" s="391">
        <v>23.8211701528007</v>
      </c>
      <c r="BT212" s="380">
        <v>7.4999999999999997E-3</v>
      </c>
      <c r="BU212" s="392">
        <v>7.4999999999999997E-3</v>
      </c>
      <c r="BV212" s="387">
        <v>0</v>
      </c>
      <c r="BW212" s="387">
        <v>0</v>
      </c>
      <c r="BX212" s="381"/>
      <c r="BY212" s="386">
        <v>0.99070537305831397</v>
      </c>
      <c r="BZ212" s="386">
        <v>1</v>
      </c>
      <c r="CA212" s="403">
        <v>0.99628214922332503</v>
      </c>
      <c r="CB212" s="385">
        <v>0.9</v>
      </c>
      <c r="CC212" s="392">
        <v>2.5000000000000001E-3</v>
      </c>
      <c r="CD212" s="199">
        <f t="shared" si="3"/>
        <v>7356.2054747165221</v>
      </c>
      <c r="CE212" s="113"/>
    </row>
    <row r="213" spans="1:83" s="85" customFormat="1" ht="21.4" customHeight="1" x14ac:dyDescent="0.2">
      <c r="A213" s="377" t="s">
        <v>246</v>
      </c>
      <c r="B213" s="377" t="s">
        <v>373</v>
      </c>
      <c r="C213" s="377" t="s">
        <v>279</v>
      </c>
      <c r="D213" s="378">
        <v>3.9202090812222199</v>
      </c>
      <c r="E213" s="379"/>
      <c r="F213" s="380">
        <v>3.6999999999999998E-2</v>
      </c>
      <c r="G213" s="380">
        <v>3.6999999999999998E-2</v>
      </c>
      <c r="H213" s="381"/>
      <c r="I213" s="382">
        <v>6</v>
      </c>
      <c r="J213" s="382">
        <v>6</v>
      </c>
      <c r="K213" s="379"/>
      <c r="L213" s="383">
        <v>0.42</v>
      </c>
      <c r="M213" s="384">
        <v>0.42499999999999999</v>
      </c>
      <c r="N213" s="385">
        <v>0.7</v>
      </c>
      <c r="O213" s="386"/>
      <c r="P213" s="379"/>
      <c r="Q213" s="387">
        <v>162</v>
      </c>
      <c r="R213" s="388">
        <v>41.324326494721703</v>
      </c>
      <c r="S213" s="389">
        <v>36</v>
      </c>
      <c r="T213" s="401">
        <v>1.1478979581867099</v>
      </c>
      <c r="U213" s="402">
        <v>-7.3530323087999001</v>
      </c>
      <c r="V213" s="392">
        <v>7.4999999999999997E-3</v>
      </c>
      <c r="W213" s="392">
        <v>7.4999999999999997E-3</v>
      </c>
      <c r="X213" s="393">
        <v>0</v>
      </c>
      <c r="Y213" s="393">
        <v>8</v>
      </c>
      <c r="Z213" s="379"/>
      <c r="AA213" s="394">
        <v>450</v>
      </c>
      <c r="AB213" s="378">
        <v>114.789795818671</v>
      </c>
      <c r="AC213" s="389">
        <v>200</v>
      </c>
      <c r="AD213" s="384">
        <v>0.57394897909335496</v>
      </c>
      <c r="AE213" s="395">
        <v>-490.85017949333297</v>
      </c>
      <c r="AF213" s="380"/>
      <c r="AG213" s="380"/>
      <c r="AH213" s="396">
        <v>335</v>
      </c>
      <c r="AI213" s="393">
        <v>491</v>
      </c>
      <c r="AJ213" s="379"/>
      <c r="AK213" s="388">
        <v>2528.6287499999999</v>
      </c>
      <c r="AL213" s="388">
        <v>645.02395091938297</v>
      </c>
      <c r="AM213" s="397">
        <v>626.6</v>
      </c>
      <c r="AN213" s="401">
        <v>1.02940304966387</v>
      </c>
      <c r="AO213" s="405">
        <v>-419.054862352611</v>
      </c>
      <c r="AP213" s="392">
        <v>1.5E-3</v>
      </c>
      <c r="AQ213" s="392">
        <v>1.5E-3</v>
      </c>
      <c r="AR213" s="393">
        <v>0</v>
      </c>
      <c r="AS213" s="393">
        <v>420</v>
      </c>
      <c r="AT213" s="381"/>
      <c r="AU213" s="388">
        <v>2405.2397999999998</v>
      </c>
      <c r="AV213" s="378">
        <v>613.54885674876004</v>
      </c>
      <c r="AW213" s="399">
        <v>573</v>
      </c>
      <c r="AX213" s="401">
        <v>1.07076589310429</v>
      </c>
      <c r="AY213" s="405">
        <v>-290.295964248399</v>
      </c>
      <c r="AZ213" s="380">
        <v>5.2500000000000003E-3</v>
      </c>
      <c r="BA213" s="380">
        <v>5.2500000000000003E-3</v>
      </c>
      <c r="BB213" s="393">
        <v>0</v>
      </c>
      <c r="BC213" s="393">
        <v>291</v>
      </c>
      <c r="BD213" s="379"/>
      <c r="BE213" s="388">
        <v>281.3</v>
      </c>
      <c r="BF213" s="378">
        <v>71.756376808427206</v>
      </c>
      <c r="BG213" s="400">
        <v>65</v>
      </c>
      <c r="BH213" s="401">
        <v>1.1039442585911901</v>
      </c>
      <c r="BI213" s="402">
        <v>-100.920385419166</v>
      </c>
      <c r="BJ213" s="380">
        <v>1.4999999999999999E-2</v>
      </c>
      <c r="BK213" s="380">
        <v>1.4999999999999999E-2</v>
      </c>
      <c r="BL213" s="393">
        <v>0</v>
      </c>
      <c r="BM213" s="393">
        <v>101</v>
      </c>
      <c r="BN213" s="379"/>
      <c r="BO213" s="387">
        <v>349</v>
      </c>
      <c r="BP213" s="388">
        <v>89.025863868258398</v>
      </c>
      <c r="BQ213" s="400">
        <v>78</v>
      </c>
      <c r="BR213" s="401">
        <v>1.1413572290802401</v>
      </c>
      <c r="BS213" s="402">
        <v>-17.931570002399798</v>
      </c>
      <c r="BT213" s="380">
        <v>5.2500000000000003E-3</v>
      </c>
      <c r="BU213" s="392">
        <v>5.2500000000000003E-3</v>
      </c>
      <c r="BV213" s="387">
        <v>0</v>
      </c>
      <c r="BW213" s="387">
        <v>18</v>
      </c>
      <c r="BX213" s="381"/>
      <c r="BY213" s="386">
        <v>0.99513433467315404</v>
      </c>
      <c r="BZ213" s="386">
        <v>1</v>
      </c>
      <c r="CA213" s="403">
        <v>0.99805373386926099</v>
      </c>
      <c r="CB213" s="385">
        <v>0.9</v>
      </c>
      <c r="CC213" s="392">
        <v>2.5000000000000001E-3</v>
      </c>
      <c r="CD213" s="199">
        <f t="shared" si="3"/>
        <v>2456.4030102938432</v>
      </c>
      <c r="CE213" s="113"/>
    </row>
    <row r="214" spans="1:83" s="85" customFormat="1" ht="21.4" customHeight="1" x14ac:dyDescent="0.2">
      <c r="A214" s="377" t="s">
        <v>246</v>
      </c>
      <c r="B214" s="377" t="s">
        <v>373</v>
      </c>
      <c r="C214" s="377" t="s">
        <v>281</v>
      </c>
      <c r="D214" s="378">
        <v>3.8409492223333301</v>
      </c>
      <c r="E214" s="379"/>
      <c r="F214" s="380">
        <v>4.1250000000000002E-2</v>
      </c>
      <c r="G214" s="380">
        <v>4.1250000000000002E-2</v>
      </c>
      <c r="H214" s="381"/>
      <c r="I214" s="382">
        <v>5</v>
      </c>
      <c r="J214" s="382">
        <v>5</v>
      </c>
      <c r="K214" s="379"/>
      <c r="L214" s="404">
        <v>0.76</v>
      </c>
      <c r="M214" s="401">
        <v>0.79300000000000004</v>
      </c>
      <c r="N214" s="385">
        <v>0.7</v>
      </c>
      <c r="O214" s="386">
        <v>1.2999999999999999E-2</v>
      </c>
      <c r="P214" s="379"/>
      <c r="Q214" s="387">
        <v>121</v>
      </c>
      <c r="R214" s="388">
        <v>31.502629427236698</v>
      </c>
      <c r="S214" s="389">
        <v>36</v>
      </c>
      <c r="T214" s="386">
        <v>0.87507303964546401</v>
      </c>
      <c r="U214" s="394">
        <v>-44.9290064047998</v>
      </c>
      <c r="V214" s="392"/>
      <c r="W214" s="392"/>
      <c r="X214" s="393">
        <v>18</v>
      </c>
      <c r="Y214" s="393">
        <v>45</v>
      </c>
      <c r="Z214" s="379"/>
      <c r="AA214" s="394">
        <v>273</v>
      </c>
      <c r="AB214" s="378">
        <v>71.076180443269607</v>
      </c>
      <c r="AC214" s="389">
        <v>200</v>
      </c>
      <c r="AD214" s="384">
        <v>0.35538090221634799</v>
      </c>
      <c r="AE214" s="395">
        <v>-648.82781335999903</v>
      </c>
      <c r="AF214" s="380"/>
      <c r="AG214" s="380"/>
      <c r="AH214" s="396">
        <v>496</v>
      </c>
      <c r="AI214" s="393">
        <v>649</v>
      </c>
      <c r="AJ214" s="379"/>
      <c r="AK214" s="388">
        <v>3728.4598099999998</v>
      </c>
      <c r="AL214" s="388">
        <v>970.71312172541604</v>
      </c>
      <c r="AM214" s="397">
        <v>709.1</v>
      </c>
      <c r="AN214" s="390">
        <v>1.36893685196082</v>
      </c>
      <c r="AO214" s="398">
        <v>460.11929773212302</v>
      </c>
      <c r="AP214" s="392">
        <v>0.01</v>
      </c>
      <c r="AQ214" s="392">
        <v>0.01</v>
      </c>
      <c r="AR214" s="393">
        <v>0</v>
      </c>
      <c r="AS214" s="393">
        <v>0</v>
      </c>
      <c r="AT214" s="381"/>
      <c r="AU214" s="388">
        <v>2452.5072799999998</v>
      </c>
      <c r="AV214" s="378">
        <v>638.51593396231601</v>
      </c>
      <c r="AW214" s="399">
        <v>573</v>
      </c>
      <c r="AX214" s="401">
        <v>1.11433845368642</v>
      </c>
      <c r="AY214" s="405">
        <v>-188.52940527639799</v>
      </c>
      <c r="AZ214" s="380">
        <v>8.2500000000000004E-3</v>
      </c>
      <c r="BA214" s="380">
        <v>8.2500000000000004E-3</v>
      </c>
      <c r="BB214" s="393">
        <v>0</v>
      </c>
      <c r="BC214" s="393">
        <v>189</v>
      </c>
      <c r="BD214" s="379"/>
      <c r="BE214" s="388">
        <v>142</v>
      </c>
      <c r="BF214" s="378">
        <v>36.970027922872802</v>
      </c>
      <c r="BG214" s="400">
        <v>65</v>
      </c>
      <c r="BH214" s="384">
        <v>0.56876966035189003</v>
      </c>
      <c r="BI214" s="395">
        <v>-232.4925491775</v>
      </c>
      <c r="BJ214" s="380"/>
      <c r="BK214" s="380"/>
      <c r="BL214" s="393">
        <v>83</v>
      </c>
      <c r="BM214" s="393">
        <v>233</v>
      </c>
      <c r="BN214" s="379"/>
      <c r="BO214" s="387">
        <v>383</v>
      </c>
      <c r="BP214" s="388">
        <v>99.714934468030194</v>
      </c>
      <c r="BQ214" s="400">
        <v>78</v>
      </c>
      <c r="BR214" s="390">
        <v>1.27839659574398</v>
      </c>
      <c r="BS214" s="391">
        <v>23.487152789600401</v>
      </c>
      <c r="BT214" s="380">
        <v>7.4999999999999997E-3</v>
      </c>
      <c r="BU214" s="392">
        <v>7.4999999999999997E-3</v>
      </c>
      <c r="BV214" s="387">
        <v>0</v>
      </c>
      <c r="BW214" s="387">
        <v>0</v>
      </c>
      <c r="BX214" s="381"/>
      <c r="BY214" s="386">
        <v>0.99695678636640295</v>
      </c>
      <c r="BZ214" s="386">
        <v>1</v>
      </c>
      <c r="CA214" s="403">
        <v>0.99878271454656098</v>
      </c>
      <c r="CB214" s="385">
        <v>0.9</v>
      </c>
      <c r="CC214" s="392">
        <v>2.5000000000000001E-3</v>
      </c>
      <c r="CD214" s="199">
        <f t="shared" si="3"/>
        <v>2723.6170935565647</v>
      </c>
      <c r="CE214" s="113"/>
    </row>
    <row r="215" spans="1:83" s="85" customFormat="1" ht="21.4" customHeight="1" x14ac:dyDescent="0.2">
      <c r="A215" s="377" t="s">
        <v>246</v>
      </c>
      <c r="B215" s="377" t="s">
        <v>373</v>
      </c>
      <c r="C215" s="377" t="s">
        <v>282</v>
      </c>
      <c r="D215" s="378">
        <v>2.2414874615555598</v>
      </c>
      <c r="E215" s="379"/>
      <c r="F215" s="380">
        <v>5.1999999999999998E-2</v>
      </c>
      <c r="G215" s="380">
        <v>5.1999999999999998E-2</v>
      </c>
      <c r="H215" s="381"/>
      <c r="I215" s="382">
        <v>6</v>
      </c>
      <c r="J215" s="382">
        <v>6</v>
      </c>
      <c r="K215" s="379"/>
      <c r="L215" s="407">
        <v>0.67</v>
      </c>
      <c r="M215" s="384">
        <v>0.433</v>
      </c>
      <c r="N215" s="385">
        <v>0.7</v>
      </c>
      <c r="O215" s="386"/>
      <c r="P215" s="379"/>
      <c r="Q215" s="387">
        <v>91</v>
      </c>
      <c r="R215" s="388">
        <v>40.598041060130399</v>
      </c>
      <c r="S215" s="389">
        <v>36</v>
      </c>
      <c r="T215" s="401">
        <v>1.1277233627814001</v>
      </c>
      <c r="U215" s="402">
        <v>-5.8322583392001697</v>
      </c>
      <c r="V215" s="392">
        <v>6.4999999999999997E-3</v>
      </c>
      <c r="W215" s="392">
        <v>6.4999999999999997E-3</v>
      </c>
      <c r="X215" s="393">
        <v>0</v>
      </c>
      <c r="Y215" s="393">
        <v>6</v>
      </c>
      <c r="Z215" s="379"/>
      <c r="AA215" s="394">
        <v>205</v>
      </c>
      <c r="AB215" s="378">
        <v>91.457125465128996</v>
      </c>
      <c r="AC215" s="389">
        <v>200</v>
      </c>
      <c r="AD215" s="384">
        <v>0.45728562732564498</v>
      </c>
      <c r="AE215" s="395">
        <v>-332.95699077333398</v>
      </c>
      <c r="AF215" s="380"/>
      <c r="AG215" s="380"/>
      <c r="AH215" s="396">
        <v>244</v>
      </c>
      <c r="AI215" s="393">
        <v>333</v>
      </c>
      <c r="AJ215" s="379"/>
      <c r="AK215" s="388">
        <v>1715.2328600000001</v>
      </c>
      <c r="AL215" s="388">
        <v>765.22081404357095</v>
      </c>
      <c r="AM215" s="397">
        <v>634.4</v>
      </c>
      <c r="AN215" s="390">
        <v>1.2062118758568301</v>
      </c>
      <c r="AO215" s="398">
        <v>8.8332852669836903</v>
      </c>
      <c r="AP215" s="392">
        <v>0.01</v>
      </c>
      <c r="AQ215" s="392">
        <v>0.01</v>
      </c>
      <c r="AR215" s="393">
        <v>0</v>
      </c>
      <c r="AS215" s="393">
        <v>0</v>
      </c>
      <c r="AT215" s="381"/>
      <c r="AU215" s="388">
        <v>2223.5683600000002</v>
      </c>
      <c r="AV215" s="378">
        <v>992.00570966249302</v>
      </c>
      <c r="AW215" s="399">
        <v>573</v>
      </c>
      <c r="AX215" s="390">
        <v>1.73124905700261</v>
      </c>
      <c r="AY215" s="398">
        <v>682.32158143439699</v>
      </c>
      <c r="AZ215" s="380">
        <v>1.4999999999999999E-2</v>
      </c>
      <c r="BA215" s="380">
        <v>1.4999999999999999E-2</v>
      </c>
      <c r="BB215" s="393">
        <v>0</v>
      </c>
      <c r="BC215" s="393">
        <v>0</v>
      </c>
      <c r="BD215" s="379"/>
      <c r="BE215" s="388">
        <v>151.30000000000001</v>
      </c>
      <c r="BF215" s="378">
        <v>67.499819916458605</v>
      </c>
      <c r="BG215" s="400">
        <v>65</v>
      </c>
      <c r="BH215" s="401">
        <v>1.0384587679455199</v>
      </c>
      <c r="BI215" s="402">
        <v>-67.245027501667096</v>
      </c>
      <c r="BJ215" s="380">
        <v>1.0500000000000001E-2</v>
      </c>
      <c r="BK215" s="380">
        <v>1.0500000000000001E-2</v>
      </c>
      <c r="BL215" s="393">
        <v>0</v>
      </c>
      <c r="BM215" s="393">
        <v>68</v>
      </c>
      <c r="BN215" s="379"/>
      <c r="BO215" s="387">
        <v>229</v>
      </c>
      <c r="BP215" s="388">
        <v>102.16430112933899</v>
      </c>
      <c r="BQ215" s="400">
        <v>78</v>
      </c>
      <c r="BR215" s="390">
        <v>1.3097987324274201</v>
      </c>
      <c r="BS215" s="391">
        <v>19.196773598399599</v>
      </c>
      <c r="BT215" s="380">
        <v>7.4999999999999997E-3</v>
      </c>
      <c r="BU215" s="392">
        <v>7.4999999999999997E-3</v>
      </c>
      <c r="BV215" s="387">
        <v>0</v>
      </c>
      <c r="BW215" s="387">
        <v>0</v>
      </c>
      <c r="BX215" s="381"/>
      <c r="BY215" s="386">
        <v>0.99448326590658298</v>
      </c>
      <c r="BZ215" s="386">
        <v>1</v>
      </c>
      <c r="CA215" s="403">
        <v>0.99779330636263297</v>
      </c>
      <c r="CB215" s="385">
        <v>0.9</v>
      </c>
      <c r="CC215" s="392">
        <v>2.5000000000000001E-3</v>
      </c>
      <c r="CD215" s="199">
        <f t="shared" si="3"/>
        <v>1421.999645610847</v>
      </c>
      <c r="CE215" s="113"/>
    </row>
    <row r="216" spans="1:83" s="85" customFormat="1" ht="21.4" customHeight="1" x14ac:dyDescent="0.2">
      <c r="A216" s="377" t="s">
        <v>246</v>
      </c>
      <c r="B216" s="377" t="s">
        <v>373</v>
      </c>
      <c r="C216" s="377" t="s">
        <v>283</v>
      </c>
      <c r="D216" s="378">
        <v>2.6404830146666698</v>
      </c>
      <c r="E216" s="379"/>
      <c r="F216" s="380">
        <v>0.01</v>
      </c>
      <c r="G216" s="380">
        <v>0.01</v>
      </c>
      <c r="H216" s="381"/>
      <c r="I216" s="382">
        <v>2</v>
      </c>
      <c r="J216" s="382">
        <v>2</v>
      </c>
      <c r="K216" s="379"/>
      <c r="L216" s="404">
        <v>0.71</v>
      </c>
      <c r="M216" s="384">
        <v>0.58099999999999996</v>
      </c>
      <c r="N216" s="385">
        <v>0.7</v>
      </c>
      <c r="O216" s="386"/>
      <c r="P216" s="379"/>
      <c r="Q216" s="387">
        <v>72</v>
      </c>
      <c r="R216" s="388">
        <v>27.267738364561801</v>
      </c>
      <c r="S216" s="389">
        <v>36</v>
      </c>
      <c r="T216" s="384">
        <v>0.75743717679338196</v>
      </c>
      <c r="U216" s="395">
        <v>-42.068866233600097</v>
      </c>
      <c r="V216" s="392"/>
      <c r="W216" s="392"/>
      <c r="X216" s="393">
        <v>24</v>
      </c>
      <c r="Y216" s="393">
        <v>43</v>
      </c>
      <c r="Z216" s="379"/>
      <c r="AA216" s="394">
        <v>231</v>
      </c>
      <c r="AB216" s="378">
        <v>87.483993919635694</v>
      </c>
      <c r="AC216" s="389">
        <v>200</v>
      </c>
      <c r="AD216" s="384">
        <v>0.43741996959817803</v>
      </c>
      <c r="AE216" s="395">
        <v>-402.71592352000101</v>
      </c>
      <c r="AF216" s="380"/>
      <c r="AG216" s="380"/>
      <c r="AH216" s="396">
        <v>298</v>
      </c>
      <c r="AI216" s="393">
        <v>403</v>
      </c>
      <c r="AJ216" s="379"/>
      <c r="AK216" s="388">
        <v>1799.73405</v>
      </c>
      <c r="AL216" s="388">
        <v>681.59273890546001</v>
      </c>
      <c r="AM216" s="397">
        <v>751.6</v>
      </c>
      <c r="AN216" s="386">
        <v>0.90685569306208103</v>
      </c>
      <c r="AO216" s="388">
        <v>-581.77039058816297</v>
      </c>
      <c r="AP216" s="392"/>
      <c r="AQ216" s="392"/>
      <c r="AR216" s="393">
        <v>185</v>
      </c>
      <c r="AS216" s="393">
        <v>582</v>
      </c>
      <c r="AT216" s="381"/>
      <c r="AU216" s="388">
        <v>1249.6144099999999</v>
      </c>
      <c r="AV216" s="378">
        <v>473.252205395364</v>
      </c>
      <c r="AW216" s="399">
        <v>573</v>
      </c>
      <c r="AX216" s="386">
        <v>0.825920079224021</v>
      </c>
      <c r="AY216" s="388">
        <v>-565.98171088480206</v>
      </c>
      <c r="AZ216" s="380"/>
      <c r="BA216" s="380"/>
      <c r="BB216" s="393">
        <v>264</v>
      </c>
      <c r="BC216" s="393">
        <v>566</v>
      </c>
      <c r="BD216" s="379"/>
      <c r="BE216" s="388">
        <v>105.6</v>
      </c>
      <c r="BF216" s="378">
        <v>39.992682934690599</v>
      </c>
      <c r="BG216" s="400">
        <v>65</v>
      </c>
      <c r="BH216" s="384">
        <v>0.61527204514908596</v>
      </c>
      <c r="BI216" s="395">
        <v>-151.84709393</v>
      </c>
      <c r="BJ216" s="380"/>
      <c r="BK216" s="380"/>
      <c r="BL216" s="393">
        <v>49</v>
      </c>
      <c r="BM216" s="393">
        <v>152</v>
      </c>
      <c r="BN216" s="379"/>
      <c r="BO216" s="387">
        <v>270</v>
      </c>
      <c r="BP216" s="388">
        <v>102.25401886710701</v>
      </c>
      <c r="BQ216" s="400">
        <v>78</v>
      </c>
      <c r="BR216" s="390">
        <v>1.3109489598347099</v>
      </c>
      <c r="BS216" s="391">
        <v>22.850789827199701</v>
      </c>
      <c r="BT216" s="380">
        <v>7.4999999999999997E-3</v>
      </c>
      <c r="BU216" s="392">
        <v>7.4999999999999997E-3</v>
      </c>
      <c r="BV216" s="387">
        <v>0</v>
      </c>
      <c r="BW216" s="387">
        <v>0</v>
      </c>
      <c r="BX216" s="381"/>
      <c r="BY216" s="386">
        <v>1</v>
      </c>
      <c r="BZ216" s="386">
        <v>1</v>
      </c>
      <c r="CA216" s="403">
        <v>1</v>
      </c>
      <c r="CB216" s="385">
        <v>0.9</v>
      </c>
      <c r="CC216" s="392">
        <v>2.5000000000000001E-3</v>
      </c>
      <c r="CD216" s="199">
        <f t="shared" si="3"/>
        <v>1984.587033823469</v>
      </c>
      <c r="CE216" s="113"/>
    </row>
    <row r="217" spans="1:83" s="85" customFormat="1" ht="21.4" customHeight="1" x14ac:dyDescent="0.2">
      <c r="A217" s="377" t="s">
        <v>246</v>
      </c>
      <c r="B217" s="377" t="s">
        <v>373</v>
      </c>
      <c r="C217" s="377" t="s">
        <v>284</v>
      </c>
      <c r="D217" s="378">
        <v>7.5859845611111103</v>
      </c>
      <c r="E217" s="379"/>
      <c r="F217" s="380">
        <v>2.375E-2</v>
      </c>
      <c r="G217" s="380">
        <v>2.375E-2</v>
      </c>
      <c r="H217" s="381"/>
      <c r="I217" s="382">
        <v>4</v>
      </c>
      <c r="J217" s="382">
        <v>4</v>
      </c>
      <c r="K217" s="379"/>
      <c r="L217" s="404">
        <v>0.75</v>
      </c>
      <c r="M217" s="384">
        <v>0.55200000000000005</v>
      </c>
      <c r="N217" s="385">
        <v>0.7</v>
      </c>
      <c r="O217" s="386"/>
      <c r="P217" s="379"/>
      <c r="Q217" s="387">
        <v>342</v>
      </c>
      <c r="R217" s="388">
        <v>45.083139471866701</v>
      </c>
      <c r="S217" s="389">
        <v>36</v>
      </c>
      <c r="T217" s="390">
        <v>1.25230942977408</v>
      </c>
      <c r="U217" s="391">
        <v>14.2854669600001</v>
      </c>
      <c r="V217" s="392">
        <v>0.01</v>
      </c>
      <c r="W217" s="392">
        <v>0.01</v>
      </c>
      <c r="X217" s="393">
        <v>0</v>
      </c>
      <c r="Y217" s="393">
        <v>0</v>
      </c>
      <c r="Z217" s="379"/>
      <c r="AA217" s="394">
        <v>474</v>
      </c>
      <c r="AB217" s="378">
        <v>62.483649443464401</v>
      </c>
      <c r="AC217" s="389">
        <v>200</v>
      </c>
      <c r="AD217" s="384">
        <v>0.31241824721732198</v>
      </c>
      <c r="AE217" s="395">
        <v>-1346.63629466667</v>
      </c>
      <c r="AF217" s="380"/>
      <c r="AG217" s="380"/>
      <c r="AH217" s="396">
        <v>1044</v>
      </c>
      <c r="AI217" s="393">
        <v>1347</v>
      </c>
      <c r="AJ217" s="379"/>
      <c r="AK217" s="388">
        <v>3720.8338800000001</v>
      </c>
      <c r="AL217" s="388">
        <v>490.48793205756402</v>
      </c>
      <c r="AM217" s="397">
        <v>649.79999999999995</v>
      </c>
      <c r="AN217" s="384">
        <v>0.75482907364968399</v>
      </c>
      <c r="AO217" s="406">
        <v>-2194.4134413719999</v>
      </c>
      <c r="AP217" s="392"/>
      <c r="AQ217" s="392"/>
      <c r="AR217" s="393">
        <v>1209</v>
      </c>
      <c r="AS217" s="393">
        <v>2195</v>
      </c>
      <c r="AT217" s="381"/>
      <c r="AU217" s="388">
        <v>4328.1602800000001</v>
      </c>
      <c r="AV217" s="378">
        <v>570.546940233432</v>
      </c>
      <c r="AW217" s="399">
        <v>573</v>
      </c>
      <c r="AX217" s="386">
        <v>0.99571891838295301</v>
      </c>
      <c r="AY217" s="388">
        <v>-887.96270421999895</v>
      </c>
      <c r="AZ217" s="380">
        <v>0</v>
      </c>
      <c r="BA217" s="380">
        <v>0</v>
      </c>
      <c r="BB217" s="393">
        <v>19</v>
      </c>
      <c r="BC217" s="393">
        <v>888</v>
      </c>
      <c r="BD217" s="379"/>
      <c r="BE217" s="388">
        <v>468.9</v>
      </c>
      <c r="BF217" s="378">
        <v>61.811357012743599</v>
      </c>
      <c r="BG217" s="400">
        <v>65</v>
      </c>
      <c r="BH217" s="401">
        <v>0.95094395404220899</v>
      </c>
      <c r="BI217" s="402">
        <v>-270.73349470833301</v>
      </c>
      <c r="BJ217" s="380">
        <v>3.7499999999999999E-3</v>
      </c>
      <c r="BK217" s="380">
        <v>3.7499999999999999E-3</v>
      </c>
      <c r="BL217" s="393">
        <v>0</v>
      </c>
      <c r="BM217" s="393">
        <v>271</v>
      </c>
      <c r="BN217" s="379"/>
      <c r="BO217" s="387">
        <v>917</v>
      </c>
      <c r="BP217" s="388">
        <v>120.88081548450801</v>
      </c>
      <c r="BQ217" s="400">
        <v>78</v>
      </c>
      <c r="BR217" s="390">
        <v>1.5497540446731799</v>
      </c>
      <c r="BS217" s="391">
        <v>206.95184508</v>
      </c>
      <c r="BT217" s="380">
        <v>7.4999999999999997E-3</v>
      </c>
      <c r="BU217" s="392">
        <v>7.4999999999999997E-3</v>
      </c>
      <c r="BV217" s="387">
        <v>0</v>
      </c>
      <c r="BW217" s="387">
        <v>0</v>
      </c>
      <c r="BX217" s="381"/>
      <c r="BY217" s="386">
        <v>0.99432019879304201</v>
      </c>
      <c r="BZ217" s="386">
        <v>1</v>
      </c>
      <c r="CA217" s="403">
        <v>0.99772807951721698</v>
      </c>
      <c r="CB217" s="385">
        <v>0.9</v>
      </c>
      <c r="CC217" s="392">
        <v>2.5000000000000001E-3</v>
      </c>
      <c r="CD217" s="199">
        <f t="shared" si="3"/>
        <v>4929.3727678099995</v>
      </c>
      <c r="CE217" s="113"/>
    </row>
    <row r="218" spans="1:83" s="85" customFormat="1" ht="21.4" customHeight="1" x14ac:dyDescent="0.2">
      <c r="A218" s="377" t="s">
        <v>246</v>
      </c>
      <c r="B218" s="377" t="s">
        <v>373</v>
      </c>
      <c r="C218" s="377" t="s">
        <v>285</v>
      </c>
      <c r="D218" s="378">
        <v>8.959468266</v>
      </c>
      <c r="E218" s="379"/>
      <c r="F218" s="380">
        <v>3.6999999999999998E-2</v>
      </c>
      <c r="G218" s="380">
        <v>3.6999999999999998E-2</v>
      </c>
      <c r="H218" s="381"/>
      <c r="I218" s="382">
        <v>6</v>
      </c>
      <c r="J218" s="382">
        <v>6</v>
      </c>
      <c r="K218" s="379"/>
      <c r="L218" s="383">
        <v>0.3</v>
      </c>
      <c r="M218" s="384">
        <v>0.51200000000000001</v>
      </c>
      <c r="N218" s="385">
        <v>0.7</v>
      </c>
      <c r="O218" s="386"/>
      <c r="P218" s="379"/>
      <c r="Q218" s="387">
        <v>335</v>
      </c>
      <c r="R218" s="388">
        <v>37.390611814685599</v>
      </c>
      <c r="S218" s="389">
        <v>36</v>
      </c>
      <c r="T218" s="401">
        <v>1.0386281059634901</v>
      </c>
      <c r="U218" s="402">
        <v>-52.049029091200097</v>
      </c>
      <c r="V218" s="392">
        <v>2E-3</v>
      </c>
      <c r="W218" s="392">
        <v>2E-3</v>
      </c>
      <c r="X218" s="393">
        <v>0</v>
      </c>
      <c r="Y218" s="393">
        <v>53</v>
      </c>
      <c r="Z218" s="379"/>
      <c r="AA218" s="394">
        <v>1080</v>
      </c>
      <c r="AB218" s="378">
        <v>120.542867939882</v>
      </c>
      <c r="AC218" s="389">
        <v>200</v>
      </c>
      <c r="AD218" s="384">
        <v>0.60271433969941002</v>
      </c>
      <c r="AE218" s="395">
        <v>-1070.27238384</v>
      </c>
      <c r="AF218" s="380"/>
      <c r="AG218" s="380"/>
      <c r="AH218" s="396">
        <v>712</v>
      </c>
      <c r="AI218" s="393">
        <v>1071</v>
      </c>
      <c r="AJ218" s="379"/>
      <c r="AK218" s="388">
        <v>7628.9335099999998</v>
      </c>
      <c r="AL218" s="388">
        <v>851.49400427599005</v>
      </c>
      <c r="AM218" s="397">
        <v>636.9</v>
      </c>
      <c r="AN218" s="390">
        <v>1.3369351613691201</v>
      </c>
      <c r="AO218" s="398">
        <v>781.39110366151897</v>
      </c>
      <c r="AP218" s="392">
        <v>0.01</v>
      </c>
      <c r="AQ218" s="392">
        <v>0.01</v>
      </c>
      <c r="AR218" s="393">
        <v>0</v>
      </c>
      <c r="AS218" s="393">
        <v>0</v>
      </c>
      <c r="AT218" s="381"/>
      <c r="AU218" s="388">
        <v>6129.1591200000003</v>
      </c>
      <c r="AV218" s="378">
        <v>684.09853554137203</v>
      </c>
      <c r="AW218" s="399">
        <v>573</v>
      </c>
      <c r="AX218" s="401">
        <v>1.1938892417825</v>
      </c>
      <c r="AY218" s="405">
        <v>-31.371259701601002</v>
      </c>
      <c r="AZ218" s="380">
        <v>1.4250000000000001E-2</v>
      </c>
      <c r="BA218" s="380">
        <v>1.4250000000000001E-2</v>
      </c>
      <c r="BB218" s="393">
        <v>0</v>
      </c>
      <c r="BC218" s="393">
        <v>32</v>
      </c>
      <c r="BD218" s="379"/>
      <c r="BE218" s="388">
        <v>529.1</v>
      </c>
      <c r="BF218" s="378">
        <v>59.054843913881001</v>
      </c>
      <c r="BG218" s="400">
        <v>65</v>
      </c>
      <c r="BH218" s="401">
        <v>0.90853606021355404</v>
      </c>
      <c r="BI218" s="402">
        <v>-344.44815593499999</v>
      </c>
      <c r="BJ218" s="380">
        <v>7.5000000000000002E-4</v>
      </c>
      <c r="BK218" s="380">
        <v>7.5000000000000002E-4</v>
      </c>
      <c r="BL218" s="393">
        <v>0</v>
      </c>
      <c r="BM218" s="393">
        <v>345</v>
      </c>
      <c r="BN218" s="379"/>
      <c r="BO218" s="387">
        <v>992</v>
      </c>
      <c r="BP218" s="388">
        <v>110.720856478114</v>
      </c>
      <c r="BQ218" s="400">
        <v>78</v>
      </c>
      <c r="BR218" s="390">
        <v>1.4194981599758201</v>
      </c>
      <c r="BS218" s="391">
        <v>153.39377030239999</v>
      </c>
      <c r="BT218" s="380">
        <v>7.4999999999999997E-3</v>
      </c>
      <c r="BU218" s="392">
        <v>7.4999999999999997E-3</v>
      </c>
      <c r="BV218" s="387">
        <v>0</v>
      </c>
      <c r="BW218" s="387">
        <v>0</v>
      </c>
      <c r="BX218" s="381"/>
      <c r="BY218" s="386">
        <v>0.99165120593692002</v>
      </c>
      <c r="BZ218" s="386">
        <v>1</v>
      </c>
      <c r="CA218" s="403">
        <v>0.99666048237476801</v>
      </c>
      <c r="CB218" s="385">
        <v>0.9</v>
      </c>
      <c r="CC218" s="392">
        <v>2.5000000000000001E-3</v>
      </c>
      <c r="CD218" s="199">
        <f t="shared" si="3"/>
        <v>5706.2853386154002</v>
      </c>
      <c r="CE218" s="113"/>
    </row>
    <row r="219" spans="1:83" s="85" customFormat="1" ht="21.4" customHeight="1" x14ac:dyDescent="0.2">
      <c r="A219" s="377" t="s">
        <v>246</v>
      </c>
      <c r="B219" s="377" t="s">
        <v>373</v>
      </c>
      <c r="C219" s="377" t="s">
        <v>286</v>
      </c>
      <c r="D219" s="378">
        <v>8.0775934538888894</v>
      </c>
      <c r="E219" s="379"/>
      <c r="F219" s="380">
        <v>1.2E-2</v>
      </c>
      <c r="G219" s="380">
        <v>1.2E-2</v>
      </c>
      <c r="H219" s="381"/>
      <c r="I219" s="382">
        <v>3</v>
      </c>
      <c r="J219" s="382">
        <v>3</v>
      </c>
      <c r="K219" s="379"/>
      <c r="L219" s="383">
        <v>0.57999999999999996</v>
      </c>
      <c r="M219" s="386">
        <v>0.65200000000000002</v>
      </c>
      <c r="N219" s="385">
        <v>0.7</v>
      </c>
      <c r="O219" s="386"/>
      <c r="P219" s="379"/>
      <c r="Q219" s="387">
        <v>302</v>
      </c>
      <c r="R219" s="388">
        <v>37.387373073920301</v>
      </c>
      <c r="S219" s="389">
        <v>36</v>
      </c>
      <c r="T219" s="401">
        <v>1.0385381409422301</v>
      </c>
      <c r="U219" s="402">
        <v>-46.952037208</v>
      </c>
      <c r="V219" s="392">
        <v>2E-3</v>
      </c>
      <c r="W219" s="392">
        <v>2E-3</v>
      </c>
      <c r="X219" s="393">
        <v>0</v>
      </c>
      <c r="Y219" s="393">
        <v>47</v>
      </c>
      <c r="Z219" s="379"/>
      <c r="AA219" s="394">
        <v>841</v>
      </c>
      <c r="AB219" s="378">
        <v>104.115168063467</v>
      </c>
      <c r="AC219" s="389">
        <v>200</v>
      </c>
      <c r="AD219" s="384">
        <v>0.52057584031733495</v>
      </c>
      <c r="AE219" s="395">
        <v>-1097.62242893333</v>
      </c>
      <c r="AF219" s="380"/>
      <c r="AG219" s="380"/>
      <c r="AH219" s="396">
        <v>775</v>
      </c>
      <c r="AI219" s="393">
        <v>1098</v>
      </c>
      <c r="AJ219" s="379"/>
      <c r="AK219" s="388">
        <v>4554.9247500000001</v>
      </c>
      <c r="AL219" s="388">
        <v>563.89626143007604</v>
      </c>
      <c r="AM219" s="397">
        <v>735.7</v>
      </c>
      <c r="AN219" s="384">
        <v>0.76647582089177102</v>
      </c>
      <c r="AO219" s="406">
        <v>-2576.2978548312699</v>
      </c>
      <c r="AP219" s="392"/>
      <c r="AQ219" s="392"/>
      <c r="AR219" s="393">
        <v>1388</v>
      </c>
      <c r="AS219" s="393">
        <v>2577</v>
      </c>
      <c r="AT219" s="381"/>
      <c r="AU219" s="388">
        <v>4382.4641899999997</v>
      </c>
      <c r="AV219" s="378">
        <v>542.54577369081403</v>
      </c>
      <c r="AW219" s="399">
        <v>573</v>
      </c>
      <c r="AX219" s="386">
        <v>0.94685126298571298</v>
      </c>
      <c r="AY219" s="388">
        <v>-1171.689068894</v>
      </c>
      <c r="AZ219" s="380"/>
      <c r="BA219" s="380"/>
      <c r="BB219" s="393">
        <v>246</v>
      </c>
      <c r="BC219" s="393">
        <v>1172</v>
      </c>
      <c r="BD219" s="379"/>
      <c r="BE219" s="388">
        <v>390.6</v>
      </c>
      <c r="BF219" s="378">
        <v>48.355986498918</v>
      </c>
      <c r="BG219" s="400">
        <v>65</v>
      </c>
      <c r="BH219" s="384">
        <v>0.74393825382950796</v>
      </c>
      <c r="BI219" s="395">
        <v>-396.96536175416702</v>
      </c>
      <c r="BJ219" s="380"/>
      <c r="BK219" s="380"/>
      <c r="BL219" s="393">
        <v>82</v>
      </c>
      <c r="BM219" s="393">
        <v>397</v>
      </c>
      <c r="BN219" s="379"/>
      <c r="BO219" s="387">
        <v>790</v>
      </c>
      <c r="BP219" s="388">
        <v>97.801406385420506</v>
      </c>
      <c r="BQ219" s="400">
        <v>78</v>
      </c>
      <c r="BR219" s="390">
        <v>1.2538641844284699</v>
      </c>
      <c r="BS219" s="391">
        <v>33.937252715999897</v>
      </c>
      <c r="BT219" s="380">
        <v>7.4999999999999997E-3</v>
      </c>
      <c r="BU219" s="392">
        <v>7.4999999999999997E-3</v>
      </c>
      <c r="BV219" s="387">
        <v>0</v>
      </c>
      <c r="BW219" s="387">
        <v>0</v>
      </c>
      <c r="BX219" s="381"/>
      <c r="BY219" s="386">
        <v>0.99635738136193497</v>
      </c>
      <c r="BZ219" s="386">
        <v>1</v>
      </c>
      <c r="CA219" s="403">
        <v>0.99854295254477399</v>
      </c>
      <c r="CB219" s="385">
        <v>0.9</v>
      </c>
      <c r="CC219" s="392">
        <v>2.5000000000000001E-3</v>
      </c>
      <c r="CD219" s="199">
        <f t="shared" si="3"/>
        <v>5942.6855040260562</v>
      </c>
      <c r="CE219" s="113"/>
    </row>
    <row r="220" spans="1:83" s="85" customFormat="1" ht="21.4" customHeight="1" x14ac:dyDescent="0.2">
      <c r="A220" s="377" t="s">
        <v>246</v>
      </c>
      <c r="B220" s="377" t="s">
        <v>373</v>
      </c>
      <c r="C220" s="377" t="s">
        <v>287</v>
      </c>
      <c r="D220" s="378">
        <v>4.4826516391111104</v>
      </c>
      <c r="E220" s="379"/>
      <c r="F220" s="380">
        <v>2.1000000000000001E-2</v>
      </c>
      <c r="G220" s="380">
        <v>2.1000000000000001E-2</v>
      </c>
      <c r="H220" s="381"/>
      <c r="I220" s="382">
        <v>3</v>
      </c>
      <c r="J220" s="382">
        <v>3</v>
      </c>
      <c r="K220" s="379"/>
      <c r="L220" s="407">
        <v>0.67</v>
      </c>
      <c r="M220" s="401">
        <v>0.78300000000000003</v>
      </c>
      <c r="N220" s="385">
        <v>0.7</v>
      </c>
      <c r="O220" s="386">
        <v>1.0999999999999999E-2</v>
      </c>
      <c r="P220" s="379"/>
      <c r="Q220" s="387">
        <v>108</v>
      </c>
      <c r="R220" s="388">
        <v>24.092882671876801</v>
      </c>
      <c r="S220" s="389">
        <v>36</v>
      </c>
      <c r="T220" s="384">
        <v>0.66924674088546499</v>
      </c>
      <c r="U220" s="395">
        <v>-85.650550809599906</v>
      </c>
      <c r="V220" s="392"/>
      <c r="W220" s="392"/>
      <c r="X220" s="393">
        <v>54</v>
      </c>
      <c r="Y220" s="393">
        <v>86</v>
      </c>
      <c r="Z220" s="379"/>
      <c r="AA220" s="394">
        <v>401</v>
      </c>
      <c r="AB220" s="378">
        <v>89.455981031690499</v>
      </c>
      <c r="AC220" s="389">
        <v>200</v>
      </c>
      <c r="AD220" s="384">
        <v>0.44727990515845301</v>
      </c>
      <c r="AE220" s="395">
        <v>-674.83639338666603</v>
      </c>
      <c r="AF220" s="380"/>
      <c r="AG220" s="380"/>
      <c r="AH220" s="396">
        <v>496</v>
      </c>
      <c r="AI220" s="393">
        <v>675</v>
      </c>
      <c r="AJ220" s="379"/>
      <c r="AK220" s="388">
        <v>2187.2085999999999</v>
      </c>
      <c r="AL220" s="388">
        <v>487.92740906222002</v>
      </c>
      <c r="AM220" s="397">
        <v>684.4</v>
      </c>
      <c r="AN220" s="384">
        <v>0.71292724877589198</v>
      </c>
      <c r="AO220" s="406">
        <v>-1494.30353816917</v>
      </c>
      <c r="AP220" s="392"/>
      <c r="AQ220" s="392"/>
      <c r="AR220" s="393">
        <v>881</v>
      </c>
      <c r="AS220" s="393">
        <v>1495</v>
      </c>
      <c r="AT220" s="381"/>
      <c r="AU220" s="388">
        <v>2163.5574900000001</v>
      </c>
      <c r="AV220" s="378">
        <v>482.65126630027902</v>
      </c>
      <c r="AW220" s="399">
        <v>573</v>
      </c>
      <c r="AX220" s="386">
        <v>0.84232332687657796</v>
      </c>
      <c r="AY220" s="388">
        <v>-918.71377705279895</v>
      </c>
      <c r="AZ220" s="380"/>
      <c r="BA220" s="380"/>
      <c r="BB220" s="393">
        <v>406</v>
      </c>
      <c r="BC220" s="393">
        <v>919</v>
      </c>
      <c r="BD220" s="379"/>
      <c r="BE220" s="388">
        <v>219.2</v>
      </c>
      <c r="BF220" s="378">
        <v>48.899628534031301</v>
      </c>
      <c r="BG220" s="400">
        <v>65</v>
      </c>
      <c r="BH220" s="384">
        <v>0.75230197744663596</v>
      </c>
      <c r="BI220" s="395">
        <v>-217.85853481333299</v>
      </c>
      <c r="BJ220" s="380"/>
      <c r="BK220" s="380"/>
      <c r="BL220" s="393">
        <v>44</v>
      </c>
      <c r="BM220" s="393">
        <v>218</v>
      </c>
      <c r="BN220" s="379"/>
      <c r="BO220" s="387">
        <v>434</v>
      </c>
      <c r="BP220" s="388">
        <v>96.817695181430594</v>
      </c>
      <c r="BQ220" s="400">
        <v>78</v>
      </c>
      <c r="BR220" s="390">
        <v>1.2412525023260299</v>
      </c>
      <c r="BS220" s="391">
        <v>14.4238065792002</v>
      </c>
      <c r="BT220" s="380">
        <v>7.4999999999999997E-3</v>
      </c>
      <c r="BU220" s="392">
        <v>7.4999999999999997E-3</v>
      </c>
      <c r="BV220" s="387">
        <v>0</v>
      </c>
      <c r="BW220" s="387">
        <v>0</v>
      </c>
      <c r="BX220" s="381"/>
      <c r="BY220" s="386">
        <v>0.99472515269294803</v>
      </c>
      <c r="BZ220" s="386">
        <v>1</v>
      </c>
      <c r="CA220" s="403">
        <v>0.99789006107717904</v>
      </c>
      <c r="CB220" s="385">
        <v>0.9</v>
      </c>
      <c r="CC220" s="392">
        <v>2.5000000000000001E-3</v>
      </c>
      <c r="CD220" s="199">
        <f t="shared" si="3"/>
        <v>3067.9267818076437</v>
      </c>
      <c r="CE220" s="113"/>
    </row>
    <row r="221" spans="1:83" s="85" customFormat="1" ht="21.4" customHeight="1" x14ac:dyDescent="0.2">
      <c r="A221" s="377" t="s">
        <v>246</v>
      </c>
      <c r="B221" s="377" t="s">
        <v>374</v>
      </c>
      <c r="C221" s="377" t="s">
        <v>288</v>
      </c>
      <c r="D221" s="378">
        <v>1.9638519855555601</v>
      </c>
      <c r="E221" s="379"/>
      <c r="F221" s="380">
        <v>6.1629999999999997E-2</v>
      </c>
      <c r="G221" s="380">
        <v>6.1629999999999997E-2</v>
      </c>
      <c r="H221" s="381"/>
      <c r="I221" s="382">
        <v>5</v>
      </c>
      <c r="J221" s="382">
        <v>5</v>
      </c>
      <c r="K221" s="379"/>
      <c r="L221" s="403">
        <v>0.89</v>
      </c>
      <c r="M221" s="386">
        <v>0.68300000000000005</v>
      </c>
      <c r="N221" s="385">
        <v>0.7</v>
      </c>
      <c r="O221" s="386"/>
      <c r="P221" s="379"/>
      <c r="Q221" s="387">
        <v>148</v>
      </c>
      <c r="R221" s="388">
        <v>75.362095050219395</v>
      </c>
      <c r="S221" s="389">
        <v>36</v>
      </c>
      <c r="T221" s="390">
        <v>2.0933915291727598</v>
      </c>
      <c r="U221" s="391">
        <v>63.161594223999799</v>
      </c>
      <c r="V221" s="392">
        <v>0.01</v>
      </c>
      <c r="W221" s="392">
        <v>0.01</v>
      </c>
      <c r="X221" s="393">
        <v>0</v>
      </c>
      <c r="Y221" s="393">
        <v>0</v>
      </c>
      <c r="Z221" s="379"/>
      <c r="AA221" s="394">
        <v>183</v>
      </c>
      <c r="AB221" s="378">
        <v>93.184212122906501</v>
      </c>
      <c r="AC221" s="389">
        <v>200</v>
      </c>
      <c r="AD221" s="384">
        <v>0.46592106061453198</v>
      </c>
      <c r="AE221" s="395">
        <v>-288.32447653333401</v>
      </c>
      <c r="AF221" s="380"/>
      <c r="AG221" s="380"/>
      <c r="AH221" s="396">
        <v>210</v>
      </c>
      <c r="AI221" s="393">
        <v>289</v>
      </c>
      <c r="AJ221" s="379"/>
      <c r="AK221" s="388">
        <v>1049.6163200000001</v>
      </c>
      <c r="AL221" s="388">
        <v>534.468141041227</v>
      </c>
      <c r="AM221" s="397">
        <v>691.5</v>
      </c>
      <c r="AN221" s="384">
        <v>0.77291126687089895</v>
      </c>
      <c r="AO221" s="406">
        <v>-579.98805761400399</v>
      </c>
      <c r="AP221" s="392"/>
      <c r="AQ221" s="392"/>
      <c r="AR221" s="393">
        <v>309</v>
      </c>
      <c r="AS221" s="393">
        <v>580</v>
      </c>
      <c r="AT221" s="381"/>
      <c r="AU221" s="388">
        <v>1644.61339</v>
      </c>
      <c r="AV221" s="378">
        <v>837.44263931110595</v>
      </c>
      <c r="AW221" s="399">
        <v>573</v>
      </c>
      <c r="AX221" s="390">
        <v>1.46150547872793</v>
      </c>
      <c r="AY221" s="398">
        <v>294.26876473199701</v>
      </c>
      <c r="AZ221" s="380">
        <v>1.4999999999999999E-2</v>
      </c>
      <c r="BA221" s="380">
        <v>1.4999999999999999E-2</v>
      </c>
      <c r="BB221" s="393">
        <v>0</v>
      </c>
      <c r="BC221" s="393">
        <v>0</v>
      </c>
      <c r="BD221" s="379"/>
      <c r="BE221" s="388">
        <v>180.6</v>
      </c>
      <c r="BF221" s="378">
        <v>91.962124095065107</v>
      </c>
      <c r="BG221" s="400">
        <v>65</v>
      </c>
      <c r="BH221" s="401">
        <v>1.41480190915485</v>
      </c>
      <c r="BI221" s="402">
        <v>-10.875568591667101</v>
      </c>
      <c r="BJ221" s="380">
        <v>2.6630000000000001E-2</v>
      </c>
      <c r="BK221" s="380">
        <v>2.6630000000000001E-2</v>
      </c>
      <c r="BL221" s="393">
        <v>0</v>
      </c>
      <c r="BM221" s="393">
        <v>11</v>
      </c>
      <c r="BN221" s="379"/>
      <c r="BO221" s="387">
        <v>252</v>
      </c>
      <c r="BP221" s="388">
        <v>128.31924292334699</v>
      </c>
      <c r="BQ221" s="400">
        <v>78</v>
      </c>
      <c r="BR221" s="390">
        <v>1.64511849901727</v>
      </c>
      <c r="BS221" s="391">
        <v>68.183454151999598</v>
      </c>
      <c r="BT221" s="380">
        <v>7.4999999999999997E-3</v>
      </c>
      <c r="BU221" s="392">
        <v>7.4999999999999997E-3</v>
      </c>
      <c r="BV221" s="387">
        <v>0</v>
      </c>
      <c r="BW221" s="387">
        <v>0</v>
      </c>
      <c r="BX221" s="381"/>
      <c r="BY221" s="386">
        <v>0.99754058042301996</v>
      </c>
      <c r="BZ221" s="386">
        <v>1</v>
      </c>
      <c r="CA221" s="403">
        <v>0.99901623216920798</v>
      </c>
      <c r="CB221" s="385">
        <v>0.9</v>
      </c>
      <c r="CC221" s="392">
        <v>2.5000000000000001E-3</v>
      </c>
      <c r="CD221" s="199">
        <f t="shared" si="3"/>
        <v>1358.0036480116698</v>
      </c>
      <c r="CE221" s="113"/>
    </row>
    <row r="222" spans="1:83" s="85" customFormat="1" ht="21.4" customHeight="1" x14ac:dyDescent="0.2">
      <c r="A222" s="377" t="s">
        <v>246</v>
      </c>
      <c r="B222" s="377" t="s">
        <v>374</v>
      </c>
      <c r="C222" s="377" t="s">
        <v>289</v>
      </c>
      <c r="D222" s="378">
        <v>2.5157127223333302</v>
      </c>
      <c r="E222" s="379"/>
      <c r="F222" s="380">
        <v>1.0500000000000001E-2</v>
      </c>
      <c r="G222" s="380">
        <v>1.0500000000000001E-2</v>
      </c>
      <c r="H222" s="381"/>
      <c r="I222" s="382">
        <v>2</v>
      </c>
      <c r="J222" s="382">
        <v>2</v>
      </c>
      <c r="K222" s="379"/>
      <c r="L222" s="383">
        <v>0.57999999999999996</v>
      </c>
      <c r="M222" s="401">
        <v>0.76200000000000001</v>
      </c>
      <c r="N222" s="385">
        <v>0.7</v>
      </c>
      <c r="O222" s="386">
        <v>8.0000000000000002E-3</v>
      </c>
      <c r="P222" s="379"/>
      <c r="Q222" s="387">
        <v>52</v>
      </c>
      <c r="R222" s="388">
        <v>20.6700866670379</v>
      </c>
      <c r="S222" s="389">
        <v>36</v>
      </c>
      <c r="T222" s="384">
        <v>0.574169074084387</v>
      </c>
      <c r="U222" s="395">
        <v>-56.678789604799803</v>
      </c>
      <c r="V222" s="392"/>
      <c r="W222" s="392"/>
      <c r="X222" s="393">
        <v>39</v>
      </c>
      <c r="Y222" s="393">
        <v>57</v>
      </c>
      <c r="Z222" s="379"/>
      <c r="AA222" s="394">
        <v>240</v>
      </c>
      <c r="AB222" s="378">
        <v>95.400400001713606</v>
      </c>
      <c r="AC222" s="389">
        <v>200</v>
      </c>
      <c r="AD222" s="384">
        <v>0.47700200000856802</v>
      </c>
      <c r="AE222" s="395">
        <v>-363.77105335999897</v>
      </c>
      <c r="AF222" s="380"/>
      <c r="AG222" s="380"/>
      <c r="AH222" s="396">
        <v>264</v>
      </c>
      <c r="AI222" s="393">
        <v>364</v>
      </c>
      <c r="AJ222" s="379"/>
      <c r="AK222" s="388">
        <v>675.07055000000003</v>
      </c>
      <c r="AL222" s="388">
        <v>268.34166874740299</v>
      </c>
      <c r="AM222" s="397">
        <v>772.1</v>
      </c>
      <c r="AN222" s="384">
        <v>0.34754781601787799</v>
      </c>
      <c r="AO222" s="406">
        <v>-1655.7876014962801</v>
      </c>
      <c r="AP222" s="392"/>
      <c r="AQ222" s="392"/>
      <c r="AR222" s="393">
        <v>1268</v>
      </c>
      <c r="AS222" s="393">
        <v>1656</v>
      </c>
      <c r="AT222" s="381"/>
      <c r="AU222" s="388">
        <v>1119.3591799999999</v>
      </c>
      <c r="AV222" s="378">
        <v>444.94713965662601</v>
      </c>
      <c r="AW222" s="399">
        <v>573</v>
      </c>
      <c r="AX222" s="384">
        <v>0.77652205873756697</v>
      </c>
      <c r="AY222" s="406">
        <v>-610.44488787639796</v>
      </c>
      <c r="AZ222" s="380"/>
      <c r="BA222" s="380"/>
      <c r="BB222" s="393">
        <v>323</v>
      </c>
      <c r="BC222" s="393">
        <v>611</v>
      </c>
      <c r="BD222" s="379"/>
      <c r="BE222" s="388">
        <v>68.8</v>
      </c>
      <c r="BF222" s="378">
        <v>27.348114667157901</v>
      </c>
      <c r="BG222" s="400">
        <v>65</v>
      </c>
      <c r="BH222" s="384">
        <v>0.42074022564858299</v>
      </c>
      <c r="BI222" s="395">
        <v>-176.48199042749999</v>
      </c>
      <c r="BJ222" s="380"/>
      <c r="BK222" s="380"/>
      <c r="BL222" s="393">
        <v>79</v>
      </c>
      <c r="BM222" s="393">
        <v>177</v>
      </c>
      <c r="BN222" s="379"/>
      <c r="BO222" s="387">
        <v>176</v>
      </c>
      <c r="BP222" s="388">
        <v>69.960293334590006</v>
      </c>
      <c r="BQ222" s="400">
        <v>78</v>
      </c>
      <c r="BR222" s="386">
        <v>0.896926837622949</v>
      </c>
      <c r="BS222" s="394">
        <v>-59.470710810399702</v>
      </c>
      <c r="BT222" s="380"/>
      <c r="BU222" s="392"/>
      <c r="BV222" s="387">
        <v>21</v>
      </c>
      <c r="BW222" s="387">
        <v>60</v>
      </c>
      <c r="BX222" s="381"/>
      <c r="BY222" s="386">
        <v>0.99229287090558804</v>
      </c>
      <c r="BZ222" s="386">
        <v>1</v>
      </c>
      <c r="CA222" s="403">
        <v>0.99691714836223499</v>
      </c>
      <c r="CB222" s="385">
        <v>0.9</v>
      </c>
      <c r="CC222" s="392">
        <v>2.5000000000000001E-3</v>
      </c>
      <c r="CD222" s="199">
        <f t="shared" si="3"/>
        <v>1942.3817929135644</v>
      </c>
      <c r="CE222" s="113"/>
    </row>
    <row r="223" spans="1:83" s="85" customFormat="1" ht="21.4" customHeight="1" x14ac:dyDescent="0.2">
      <c r="A223" s="377" t="s">
        <v>246</v>
      </c>
      <c r="B223" s="377" t="s">
        <v>374</v>
      </c>
      <c r="C223" s="377" t="s">
        <v>291</v>
      </c>
      <c r="D223" s="378">
        <v>2.8477018405555601</v>
      </c>
      <c r="E223" s="379"/>
      <c r="F223" s="380">
        <v>2.2249999999999999E-2</v>
      </c>
      <c r="G223" s="380">
        <v>2.2249999999999999E-2</v>
      </c>
      <c r="H223" s="381"/>
      <c r="I223" s="382">
        <v>3</v>
      </c>
      <c r="J223" s="382">
        <v>3</v>
      </c>
      <c r="K223" s="379"/>
      <c r="L223" s="383">
        <v>0.61</v>
      </c>
      <c r="M223" s="384">
        <v>0.501</v>
      </c>
      <c r="N223" s="385">
        <v>0.7</v>
      </c>
      <c r="O223" s="386"/>
      <c r="P223" s="379"/>
      <c r="Q223" s="387">
        <v>75</v>
      </c>
      <c r="R223" s="388">
        <v>26.3370269077637</v>
      </c>
      <c r="S223" s="389">
        <v>36</v>
      </c>
      <c r="T223" s="384">
        <v>0.73158408077121495</v>
      </c>
      <c r="U223" s="395">
        <v>-48.020719512000198</v>
      </c>
      <c r="V223" s="392"/>
      <c r="W223" s="392"/>
      <c r="X223" s="393">
        <v>28</v>
      </c>
      <c r="Y223" s="393">
        <v>49</v>
      </c>
      <c r="Z223" s="379"/>
      <c r="AA223" s="394">
        <v>235</v>
      </c>
      <c r="AB223" s="378">
        <v>82.522684310993</v>
      </c>
      <c r="AC223" s="389">
        <v>200</v>
      </c>
      <c r="AD223" s="384">
        <v>0.412613421554965</v>
      </c>
      <c r="AE223" s="395">
        <v>-448.44844173333399</v>
      </c>
      <c r="AF223" s="380"/>
      <c r="AG223" s="380"/>
      <c r="AH223" s="396">
        <v>335</v>
      </c>
      <c r="AI223" s="393">
        <v>449</v>
      </c>
      <c r="AJ223" s="379"/>
      <c r="AK223" s="388">
        <v>2758.0140000000001</v>
      </c>
      <c r="AL223" s="388">
        <v>968.505185733188</v>
      </c>
      <c r="AM223" s="397">
        <v>828</v>
      </c>
      <c r="AN223" s="401">
        <v>1.1696922533009499</v>
      </c>
      <c r="AO223" s="405">
        <v>-71.462548776004496</v>
      </c>
      <c r="AP223" s="392">
        <v>8.5000000000000006E-3</v>
      </c>
      <c r="AQ223" s="392">
        <v>8.5000000000000006E-3</v>
      </c>
      <c r="AR223" s="393">
        <v>0</v>
      </c>
      <c r="AS223" s="393">
        <v>72</v>
      </c>
      <c r="AT223" s="381"/>
      <c r="AU223" s="388">
        <v>1869.53163</v>
      </c>
      <c r="AV223" s="378">
        <v>656.50539792300503</v>
      </c>
      <c r="AW223" s="399">
        <v>573</v>
      </c>
      <c r="AX223" s="401">
        <v>1.1457336787487</v>
      </c>
      <c r="AY223" s="405">
        <v>-88.548155566003103</v>
      </c>
      <c r="AZ223" s="380">
        <v>1.125E-2</v>
      </c>
      <c r="BA223" s="380">
        <v>1.125E-2</v>
      </c>
      <c r="BB223" s="393">
        <v>0</v>
      </c>
      <c r="BC223" s="393">
        <v>89</v>
      </c>
      <c r="BD223" s="379"/>
      <c r="BE223" s="388">
        <v>157.69999999999999</v>
      </c>
      <c r="BF223" s="378">
        <v>55.377988578057902</v>
      </c>
      <c r="BG223" s="400">
        <v>65</v>
      </c>
      <c r="BH223" s="386">
        <v>0.85196905504704401</v>
      </c>
      <c r="BI223" s="394">
        <v>-119.950929454167</v>
      </c>
      <c r="BJ223" s="380"/>
      <c r="BK223" s="380"/>
      <c r="BL223" s="393">
        <v>9</v>
      </c>
      <c r="BM223" s="393">
        <v>120</v>
      </c>
      <c r="BN223" s="379"/>
      <c r="BO223" s="387">
        <v>194</v>
      </c>
      <c r="BP223" s="388">
        <v>68.125109601415502</v>
      </c>
      <c r="BQ223" s="400">
        <v>78</v>
      </c>
      <c r="BR223" s="386">
        <v>0.87339884104378895</v>
      </c>
      <c r="BS223" s="394">
        <v>-72.544892276000397</v>
      </c>
      <c r="BT223" s="380"/>
      <c r="BU223" s="392"/>
      <c r="BV223" s="387">
        <v>29</v>
      </c>
      <c r="BW223" s="387">
        <v>73</v>
      </c>
      <c r="BX223" s="381"/>
      <c r="BY223" s="386">
        <v>0.99521988527724703</v>
      </c>
      <c r="BZ223" s="386">
        <v>1</v>
      </c>
      <c r="CA223" s="403">
        <v>0.99808795411089901</v>
      </c>
      <c r="CB223" s="385">
        <v>0.9</v>
      </c>
      <c r="CC223" s="392">
        <v>2.5000000000000001E-3</v>
      </c>
      <c r="CD223" s="199">
        <f t="shared" si="3"/>
        <v>2357.8971239800039</v>
      </c>
      <c r="CE223" s="113"/>
    </row>
    <row r="224" spans="1:83" s="85" customFormat="1" ht="21.4" customHeight="1" x14ac:dyDescent="0.2">
      <c r="A224" s="377" t="s">
        <v>246</v>
      </c>
      <c r="B224" s="377" t="s">
        <v>374</v>
      </c>
      <c r="C224" s="377" t="s">
        <v>292</v>
      </c>
      <c r="D224" s="378">
        <v>2.89440753444444</v>
      </c>
      <c r="E224" s="379"/>
      <c r="F224" s="380">
        <v>3.5000000000000003E-2</v>
      </c>
      <c r="G224" s="380">
        <v>3.5000000000000003E-2</v>
      </c>
      <c r="H224" s="381"/>
      <c r="I224" s="382">
        <v>4</v>
      </c>
      <c r="J224" s="382">
        <v>4</v>
      </c>
      <c r="K224" s="379"/>
      <c r="L224" s="404">
        <v>0.7</v>
      </c>
      <c r="M224" s="386">
        <v>0.63900000000000001</v>
      </c>
      <c r="N224" s="385">
        <v>0.7</v>
      </c>
      <c r="O224" s="386"/>
      <c r="P224" s="379"/>
      <c r="Q224" s="387">
        <v>158</v>
      </c>
      <c r="R224" s="388">
        <v>54.5880281611161</v>
      </c>
      <c r="S224" s="389">
        <v>36</v>
      </c>
      <c r="T224" s="390">
        <v>1.5163341155865599</v>
      </c>
      <c r="U224" s="391">
        <v>32.961594512000197</v>
      </c>
      <c r="V224" s="392">
        <v>0.01</v>
      </c>
      <c r="W224" s="392">
        <v>0.01</v>
      </c>
      <c r="X224" s="393">
        <v>0</v>
      </c>
      <c r="Y224" s="393">
        <v>0</v>
      </c>
      <c r="Z224" s="379"/>
      <c r="AA224" s="394">
        <v>328</v>
      </c>
      <c r="AB224" s="378">
        <v>113.321982511684</v>
      </c>
      <c r="AC224" s="389">
        <v>200</v>
      </c>
      <c r="AD224" s="384">
        <v>0.56660991255841997</v>
      </c>
      <c r="AE224" s="395">
        <v>-366.65780826666497</v>
      </c>
      <c r="AF224" s="380"/>
      <c r="AG224" s="380"/>
      <c r="AH224" s="396">
        <v>251</v>
      </c>
      <c r="AI224" s="393">
        <v>367</v>
      </c>
      <c r="AJ224" s="379"/>
      <c r="AK224" s="388">
        <v>1220.3169399999999</v>
      </c>
      <c r="AL224" s="388">
        <v>421.611996748146</v>
      </c>
      <c r="AM224" s="397">
        <v>691.9</v>
      </c>
      <c r="AN224" s="384">
        <v>0.60935394818347399</v>
      </c>
      <c r="AO224" s="406">
        <v>-1182.8517476985301</v>
      </c>
      <c r="AP224" s="392"/>
      <c r="AQ224" s="392"/>
      <c r="AR224" s="393">
        <v>783</v>
      </c>
      <c r="AS224" s="393">
        <v>1183</v>
      </c>
      <c r="AT224" s="381"/>
      <c r="AU224" s="388">
        <v>2343.32753</v>
      </c>
      <c r="AV224" s="378">
        <v>809.60524809087804</v>
      </c>
      <c r="AW224" s="399">
        <v>573</v>
      </c>
      <c r="AX224" s="390">
        <v>1.41292364413766</v>
      </c>
      <c r="AY224" s="398">
        <v>353.13290931600301</v>
      </c>
      <c r="AZ224" s="380">
        <v>1.4999999999999999E-2</v>
      </c>
      <c r="BA224" s="380">
        <v>1.4999999999999999E-2</v>
      </c>
      <c r="BB224" s="393">
        <v>0</v>
      </c>
      <c r="BC224" s="393">
        <v>0</v>
      </c>
      <c r="BD224" s="379"/>
      <c r="BE224" s="388">
        <v>112.7</v>
      </c>
      <c r="BF224" s="378">
        <v>38.937156795935401</v>
      </c>
      <c r="BG224" s="400">
        <v>65</v>
      </c>
      <c r="BH224" s="384">
        <v>0.59903318147592799</v>
      </c>
      <c r="BI224" s="395">
        <v>-169.504734608333</v>
      </c>
      <c r="BJ224" s="380"/>
      <c r="BK224" s="380"/>
      <c r="BL224" s="393">
        <v>57</v>
      </c>
      <c r="BM224" s="393">
        <v>170</v>
      </c>
      <c r="BN224" s="379"/>
      <c r="BO224" s="387">
        <v>311</v>
      </c>
      <c r="BP224" s="388">
        <v>107.44858707662701</v>
      </c>
      <c r="BQ224" s="400">
        <v>78</v>
      </c>
      <c r="BR224" s="390">
        <v>1.3775459881618799</v>
      </c>
      <c r="BS224" s="391">
        <v>40.083454776000501</v>
      </c>
      <c r="BT224" s="380">
        <v>7.4999999999999997E-3</v>
      </c>
      <c r="BU224" s="392">
        <v>7.4999999999999997E-3</v>
      </c>
      <c r="BV224" s="387">
        <v>0</v>
      </c>
      <c r="BW224" s="387">
        <v>0</v>
      </c>
      <c r="BX224" s="381"/>
      <c r="BY224" s="386">
        <v>0.99836106908724098</v>
      </c>
      <c r="BZ224" s="386">
        <v>1</v>
      </c>
      <c r="CA224" s="403">
        <v>0.99934442763489695</v>
      </c>
      <c r="CB224" s="385">
        <v>0.9</v>
      </c>
      <c r="CC224" s="392">
        <v>2.5000000000000001E-3</v>
      </c>
      <c r="CD224" s="199">
        <f t="shared" si="3"/>
        <v>2002.6405730821079</v>
      </c>
      <c r="CE224" s="113"/>
    </row>
    <row r="225" spans="1:83" s="85" customFormat="1" ht="21.4" customHeight="1" x14ac:dyDescent="0.2">
      <c r="A225" s="377" t="s">
        <v>246</v>
      </c>
      <c r="B225" s="377" t="s">
        <v>374</v>
      </c>
      <c r="C225" s="377" t="s">
        <v>293</v>
      </c>
      <c r="D225" s="378">
        <v>5.5079016496666702</v>
      </c>
      <c r="E225" s="379"/>
      <c r="F225" s="380">
        <v>1.7749999999999998E-2</v>
      </c>
      <c r="G225" s="380">
        <v>1.7749999999999998E-2</v>
      </c>
      <c r="H225" s="381"/>
      <c r="I225" s="382">
        <v>4</v>
      </c>
      <c r="J225" s="382">
        <v>4</v>
      </c>
      <c r="K225" s="379"/>
      <c r="L225" s="383">
        <v>0.35248960498960502</v>
      </c>
      <c r="M225" s="384">
        <v>0.41499999999999998</v>
      </c>
      <c r="N225" s="385">
        <v>0.7</v>
      </c>
      <c r="O225" s="386"/>
      <c r="P225" s="379"/>
      <c r="Q225" s="387">
        <v>264</v>
      </c>
      <c r="R225" s="388">
        <v>47.931139078341602</v>
      </c>
      <c r="S225" s="389">
        <v>36</v>
      </c>
      <c r="T225" s="390">
        <v>1.3314205299539299</v>
      </c>
      <c r="U225" s="391">
        <v>26.058648734399899</v>
      </c>
      <c r="V225" s="392">
        <v>0.01</v>
      </c>
      <c r="W225" s="392">
        <v>0.01</v>
      </c>
      <c r="X225" s="393">
        <v>0</v>
      </c>
      <c r="Y225" s="393">
        <v>0</v>
      </c>
      <c r="Z225" s="379"/>
      <c r="AA225" s="394">
        <v>539</v>
      </c>
      <c r="AB225" s="378">
        <v>97.8594089516141</v>
      </c>
      <c r="AC225" s="389">
        <v>200</v>
      </c>
      <c r="AD225" s="384">
        <v>0.48929704475807001</v>
      </c>
      <c r="AE225" s="395">
        <v>-782.89639592000105</v>
      </c>
      <c r="AF225" s="380"/>
      <c r="AG225" s="380"/>
      <c r="AH225" s="396">
        <v>563</v>
      </c>
      <c r="AI225" s="393">
        <v>783</v>
      </c>
      <c r="AJ225" s="379"/>
      <c r="AK225" s="388">
        <v>3659.1146899999999</v>
      </c>
      <c r="AL225" s="388">
        <v>664.33914814391198</v>
      </c>
      <c r="AM225" s="397">
        <v>782.6</v>
      </c>
      <c r="AN225" s="386">
        <v>0.84888723248647102</v>
      </c>
      <c r="AO225" s="388">
        <v>-1513.46590723496</v>
      </c>
      <c r="AP225" s="392"/>
      <c r="AQ225" s="392"/>
      <c r="AR225" s="393">
        <v>652</v>
      </c>
      <c r="AS225" s="393">
        <v>1514</v>
      </c>
      <c r="AT225" s="381"/>
      <c r="AU225" s="388">
        <v>3356.64984</v>
      </c>
      <c r="AV225" s="378">
        <v>609.42443302398897</v>
      </c>
      <c r="AW225" s="399">
        <v>573</v>
      </c>
      <c r="AX225" s="401">
        <v>1.06356794594064</v>
      </c>
      <c r="AY225" s="405">
        <v>-430.583334310802</v>
      </c>
      <c r="AZ225" s="380">
        <v>4.4999999999999997E-3</v>
      </c>
      <c r="BA225" s="380">
        <v>4.4999999999999997E-3</v>
      </c>
      <c r="BB225" s="393">
        <v>0</v>
      </c>
      <c r="BC225" s="393">
        <v>431</v>
      </c>
      <c r="BD225" s="379"/>
      <c r="BE225" s="388">
        <v>318.60000000000002</v>
      </c>
      <c r="BF225" s="378">
        <v>57.844170114998597</v>
      </c>
      <c r="BG225" s="400">
        <v>65</v>
      </c>
      <c r="BH225" s="386">
        <v>0.88991030946151695</v>
      </c>
      <c r="BI225" s="394">
        <v>-218.42041084249999</v>
      </c>
      <c r="BJ225" s="380"/>
      <c r="BK225" s="380"/>
      <c r="BL225" s="393">
        <v>4</v>
      </c>
      <c r="BM225" s="393">
        <v>219</v>
      </c>
      <c r="BN225" s="379"/>
      <c r="BO225" s="387">
        <v>437</v>
      </c>
      <c r="BP225" s="388">
        <v>79.340559762254799</v>
      </c>
      <c r="BQ225" s="400">
        <v>78</v>
      </c>
      <c r="BR225" s="401">
        <v>1.01718666361865</v>
      </c>
      <c r="BS225" s="402">
        <v>-78.539594408800198</v>
      </c>
      <c r="BT225" s="380">
        <v>7.5000000000000002E-4</v>
      </c>
      <c r="BU225" s="392">
        <v>7.5000000000000002E-4</v>
      </c>
      <c r="BV225" s="387">
        <v>0</v>
      </c>
      <c r="BW225" s="387">
        <v>79</v>
      </c>
      <c r="BX225" s="381"/>
      <c r="BY225" s="386">
        <v>0.99724337096350701</v>
      </c>
      <c r="BZ225" s="386">
        <v>1</v>
      </c>
      <c r="CA225" s="403">
        <v>0.99889734838540301</v>
      </c>
      <c r="CB225" s="385">
        <v>0.9</v>
      </c>
      <c r="CC225" s="392">
        <v>2.5000000000000001E-3</v>
      </c>
      <c r="CD225" s="199">
        <f t="shared" si="3"/>
        <v>4310.4838310291361</v>
      </c>
      <c r="CE225" s="113"/>
    </row>
    <row r="226" spans="1:83" s="85" customFormat="1" ht="21.4" customHeight="1" x14ac:dyDescent="0.2">
      <c r="A226" s="377" t="s">
        <v>246</v>
      </c>
      <c r="B226" s="377" t="s">
        <v>374</v>
      </c>
      <c r="C226" s="377" t="s">
        <v>294</v>
      </c>
      <c r="D226" s="378">
        <v>1.95916375911111</v>
      </c>
      <c r="E226" s="379"/>
      <c r="F226" s="380">
        <v>3.3500000000000002E-2</v>
      </c>
      <c r="G226" s="380">
        <v>3.3500000000000002E-2</v>
      </c>
      <c r="H226" s="381"/>
      <c r="I226" s="382">
        <v>4</v>
      </c>
      <c r="J226" s="382">
        <v>4</v>
      </c>
      <c r="K226" s="379"/>
      <c r="L226" s="403">
        <v>0.89</v>
      </c>
      <c r="M226" s="384">
        <v>0.58299999999999996</v>
      </c>
      <c r="N226" s="385">
        <v>0.7</v>
      </c>
      <c r="O226" s="386"/>
      <c r="P226" s="379"/>
      <c r="Q226" s="387">
        <v>58</v>
      </c>
      <c r="R226" s="388">
        <v>29.604467584840901</v>
      </c>
      <c r="S226" s="389">
        <v>36</v>
      </c>
      <c r="T226" s="386">
        <v>0.82234632180113698</v>
      </c>
      <c r="U226" s="394">
        <v>-26.635874393599899</v>
      </c>
      <c r="V226" s="392"/>
      <c r="W226" s="392"/>
      <c r="X226" s="393">
        <v>13</v>
      </c>
      <c r="Y226" s="393">
        <v>27</v>
      </c>
      <c r="Z226" s="379"/>
      <c r="AA226" s="394">
        <v>263</v>
      </c>
      <c r="AB226" s="378">
        <v>134.24094784160599</v>
      </c>
      <c r="AC226" s="389">
        <v>200</v>
      </c>
      <c r="AD226" s="384">
        <v>0.67120473920803003</v>
      </c>
      <c r="AE226" s="395">
        <v>-207.19930218666599</v>
      </c>
      <c r="AF226" s="380"/>
      <c r="AG226" s="380"/>
      <c r="AH226" s="396">
        <v>129</v>
      </c>
      <c r="AI226" s="393">
        <v>208</v>
      </c>
      <c r="AJ226" s="379"/>
      <c r="AK226" s="388">
        <v>2204.2012</v>
      </c>
      <c r="AL226" s="388">
        <v>1125.0724651011601</v>
      </c>
      <c r="AM226" s="397">
        <v>693.2</v>
      </c>
      <c r="AN226" s="390">
        <v>1.62301278866295</v>
      </c>
      <c r="AO226" s="398">
        <v>574.49041862101399</v>
      </c>
      <c r="AP226" s="392">
        <v>0.01</v>
      </c>
      <c r="AQ226" s="392">
        <v>0.01</v>
      </c>
      <c r="AR226" s="393">
        <v>0</v>
      </c>
      <c r="AS226" s="393">
        <v>0</v>
      </c>
      <c r="AT226" s="381"/>
      <c r="AU226" s="388">
        <v>1321.0071</v>
      </c>
      <c r="AV226" s="378">
        <v>674.27089433266804</v>
      </c>
      <c r="AW226" s="399">
        <v>573</v>
      </c>
      <c r="AX226" s="401">
        <v>1.17673803548459</v>
      </c>
      <c r="AY226" s="405">
        <v>-26.113900764799201</v>
      </c>
      <c r="AZ226" s="380">
        <v>1.35E-2</v>
      </c>
      <c r="BA226" s="380">
        <v>1.35E-2</v>
      </c>
      <c r="BB226" s="393">
        <v>0</v>
      </c>
      <c r="BC226" s="393">
        <v>27</v>
      </c>
      <c r="BD226" s="379"/>
      <c r="BE226" s="388">
        <v>109.8</v>
      </c>
      <c r="BF226" s="378">
        <v>56.044319669233303</v>
      </c>
      <c r="BG226" s="400">
        <v>65</v>
      </c>
      <c r="BH226" s="386">
        <v>0.86222030260358995</v>
      </c>
      <c r="BI226" s="394">
        <v>-81.218466513333198</v>
      </c>
      <c r="BJ226" s="380"/>
      <c r="BK226" s="380"/>
      <c r="BL226" s="393">
        <v>5</v>
      </c>
      <c r="BM226" s="393">
        <v>82</v>
      </c>
      <c r="BN226" s="379"/>
      <c r="BO226" s="387">
        <v>193</v>
      </c>
      <c r="BP226" s="388">
        <v>98.511417997832694</v>
      </c>
      <c r="BQ226" s="400">
        <v>78</v>
      </c>
      <c r="BR226" s="390">
        <v>1.2629668974081101</v>
      </c>
      <c r="BS226" s="391">
        <v>9.6222721472001105</v>
      </c>
      <c r="BT226" s="380">
        <v>7.4999999999999997E-3</v>
      </c>
      <c r="BU226" s="392">
        <v>7.4999999999999997E-3</v>
      </c>
      <c r="BV226" s="387">
        <v>0</v>
      </c>
      <c r="BW226" s="387">
        <v>0</v>
      </c>
      <c r="BX226" s="381"/>
      <c r="BY226" s="386">
        <v>0.98660714285714302</v>
      </c>
      <c r="BZ226" s="386">
        <v>1</v>
      </c>
      <c r="CA226" s="403">
        <v>0.99464285714285705</v>
      </c>
      <c r="CB226" s="385">
        <v>0.9</v>
      </c>
      <c r="CC226" s="392">
        <v>2.5000000000000001E-3</v>
      </c>
      <c r="CD226" s="199">
        <f t="shared" si="3"/>
        <v>1358.0923178158216</v>
      </c>
      <c r="CE226" s="113"/>
    </row>
    <row r="227" spans="1:83" s="85" customFormat="1" ht="21.4" customHeight="1" x14ac:dyDescent="0.2">
      <c r="A227" s="377" t="s">
        <v>246</v>
      </c>
      <c r="B227" s="377" t="s">
        <v>374</v>
      </c>
      <c r="C227" s="377" t="s">
        <v>295</v>
      </c>
      <c r="D227" s="378">
        <v>5.3822129794444402</v>
      </c>
      <c r="E227" s="379"/>
      <c r="F227" s="380">
        <v>3.3500000000000002E-2</v>
      </c>
      <c r="G227" s="380">
        <v>3.3500000000000002E-2</v>
      </c>
      <c r="H227" s="381"/>
      <c r="I227" s="382">
        <v>6</v>
      </c>
      <c r="J227" s="382">
        <v>6</v>
      </c>
      <c r="K227" s="379"/>
      <c r="L227" s="383">
        <v>0.56091811414392101</v>
      </c>
      <c r="M227" s="384">
        <v>0.46800000000000003</v>
      </c>
      <c r="N227" s="385">
        <v>0.7</v>
      </c>
      <c r="O227" s="386"/>
      <c r="P227" s="379"/>
      <c r="Q227" s="387">
        <v>238</v>
      </c>
      <c r="R227" s="388">
        <v>44.219729116807699</v>
      </c>
      <c r="S227" s="389">
        <v>36</v>
      </c>
      <c r="T227" s="390">
        <v>1.22832580880021</v>
      </c>
      <c r="U227" s="391">
        <v>5.4883992880002097</v>
      </c>
      <c r="V227" s="392">
        <v>0.01</v>
      </c>
      <c r="W227" s="392">
        <v>0.01</v>
      </c>
      <c r="X227" s="393">
        <v>0</v>
      </c>
      <c r="Y227" s="393">
        <v>0</v>
      </c>
      <c r="Z227" s="379"/>
      <c r="AA227" s="394">
        <v>565</v>
      </c>
      <c r="AB227" s="378">
        <v>104.97540735712801</v>
      </c>
      <c r="AC227" s="389">
        <v>200</v>
      </c>
      <c r="AD227" s="384">
        <v>0.52487703678564002</v>
      </c>
      <c r="AE227" s="395">
        <v>-726.73111506666601</v>
      </c>
      <c r="AF227" s="380"/>
      <c r="AG227" s="380"/>
      <c r="AH227" s="396">
        <v>512</v>
      </c>
      <c r="AI227" s="393">
        <v>727</v>
      </c>
      <c r="AJ227" s="379"/>
      <c r="AK227" s="388">
        <v>4038.01343</v>
      </c>
      <c r="AL227" s="388">
        <v>750.25151279257</v>
      </c>
      <c r="AM227" s="397">
        <v>725.1</v>
      </c>
      <c r="AN227" s="401">
        <v>1.03468695737494</v>
      </c>
      <c r="AO227" s="405">
        <v>-645.15772767419605</v>
      </c>
      <c r="AP227" s="392">
        <v>1.5E-3</v>
      </c>
      <c r="AQ227" s="392">
        <v>1.5E-3</v>
      </c>
      <c r="AR227" s="393">
        <v>0</v>
      </c>
      <c r="AS227" s="393">
        <v>646</v>
      </c>
      <c r="AT227" s="381"/>
      <c r="AU227" s="388">
        <v>3544.21252</v>
      </c>
      <c r="AV227" s="378">
        <v>658.50469565881701</v>
      </c>
      <c r="AW227" s="399">
        <v>573</v>
      </c>
      <c r="AX227" s="401">
        <v>1.14922285455291</v>
      </c>
      <c r="AY227" s="405">
        <v>-156.597124665997</v>
      </c>
      <c r="AZ227" s="380">
        <v>1.125E-2</v>
      </c>
      <c r="BA227" s="380">
        <v>1.125E-2</v>
      </c>
      <c r="BB227" s="393">
        <v>0</v>
      </c>
      <c r="BC227" s="393">
        <v>157</v>
      </c>
      <c r="BD227" s="379"/>
      <c r="BE227" s="388">
        <v>337.6</v>
      </c>
      <c r="BF227" s="378">
        <v>62.725128360648299</v>
      </c>
      <c r="BG227" s="400">
        <v>65</v>
      </c>
      <c r="BH227" s="401">
        <v>0.96500197477920402</v>
      </c>
      <c r="BI227" s="402">
        <v>-187.165765495833</v>
      </c>
      <c r="BJ227" s="380">
        <v>5.2500000000000003E-3</v>
      </c>
      <c r="BK227" s="380">
        <v>5.2500000000000003E-3</v>
      </c>
      <c r="BL227" s="393">
        <v>0</v>
      </c>
      <c r="BM227" s="393">
        <v>188</v>
      </c>
      <c r="BN227" s="379"/>
      <c r="BO227" s="387">
        <v>453</v>
      </c>
      <c r="BP227" s="388">
        <v>84.166123066865097</v>
      </c>
      <c r="BQ227" s="400">
        <v>78</v>
      </c>
      <c r="BR227" s="401">
        <v>1.0790528598316</v>
      </c>
      <c r="BS227" s="402">
        <v>-50.775134875999598</v>
      </c>
      <c r="BT227" s="380">
        <v>3.0000000000000001E-3</v>
      </c>
      <c r="BU227" s="392">
        <v>3.0000000000000001E-3</v>
      </c>
      <c r="BV227" s="387">
        <v>0</v>
      </c>
      <c r="BW227" s="387">
        <v>51</v>
      </c>
      <c r="BX227" s="381"/>
      <c r="BY227" s="386">
        <v>0.99407783417935702</v>
      </c>
      <c r="BZ227" s="386">
        <v>1</v>
      </c>
      <c r="CA227" s="403">
        <v>0.99763113367174305</v>
      </c>
      <c r="CB227" s="385">
        <v>0.9</v>
      </c>
      <c r="CC227" s="392">
        <v>2.5000000000000001E-3</v>
      </c>
      <c r="CD227" s="199">
        <f t="shared" si="3"/>
        <v>3902.6426313951638</v>
      </c>
      <c r="CE227" s="113"/>
    </row>
    <row r="228" spans="1:83" s="85" customFormat="1" ht="21.4" customHeight="1" x14ac:dyDescent="0.2">
      <c r="A228" s="377" t="s">
        <v>246</v>
      </c>
      <c r="B228" s="377" t="s">
        <v>374</v>
      </c>
      <c r="C228" s="377" t="s">
        <v>296</v>
      </c>
      <c r="D228" s="378">
        <v>9.1209091180000001</v>
      </c>
      <c r="E228" s="379"/>
      <c r="F228" s="380">
        <v>4.9750000000000003E-2</v>
      </c>
      <c r="G228" s="380">
        <v>4.9750000000000003E-2</v>
      </c>
      <c r="H228" s="381"/>
      <c r="I228" s="382">
        <v>6</v>
      </c>
      <c r="J228" s="382">
        <v>6</v>
      </c>
      <c r="K228" s="379"/>
      <c r="L228" s="407">
        <v>0.65</v>
      </c>
      <c r="M228" s="386">
        <v>0.68300000000000005</v>
      </c>
      <c r="N228" s="385">
        <v>0.7</v>
      </c>
      <c r="O228" s="386"/>
      <c r="P228" s="379"/>
      <c r="Q228" s="387">
        <v>350</v>
      </c>
      <c r="R228" s="388">
        <v>38.373367771999803</v>
      </c>
      <c r="S228" s="389">
        <v>36</v>
      </c>
      <c r="T228" s="401">
        <v>1.0659268825555499</v>
      </c>
      <c r="U228" s="402">
        <v>-44.023273897599999</v>
      </c>
      <c r="V228" s="392">
        <v>3.5000000000000001E-3</v>
      </c>
      <c r="W228" s="392">
        <v>3.5000000000000001E-3</v>
      </c>
      <c r="X228" s="393">
        <v>0</v>
      </c>
      <c r="Y228" s="393">
        <v>45</v>
      </c>
      <c r="Z228" s="379"/>
      <c r="AA228" s="394">
        <v>1104</v>
      </c>
      <c r="AB228" s="378">
        <v>121.040565772251</v>
      </c>
      <c r="AC228" s="389">
        <v>200</v>
      </c>
      <c r="AD228" s="384">
        <v>0.60520282886125498</v>
      </c>
      <c r="AE228" s="395">
        <v>-1085.01818832</v>
      </c>
      <c r="AF228" s="380"/>
      <c r="AG228" s="380"/>
      <c r="AH228" s="396">
        <v>721</v>
      </c>
      <c r="AI228" s="393">
        <v>1086</v>
      </c>
      <c r="AJ228" s="379"/>
      <c r="AK228" s="388">
        <v>9161.8827199999996</v>
      </c>
      <c r="AL228" s="388">
        <v>1004.4922717099701</v>
      </c>
      <c r="AM228" s="397">
        <v>785.6</v>
      </c>
      <c r="AN228" s="390">
        <v>1.27863069209518</v>
      </c>
      <c r="AO228" s="398">
        <v>563.41927627904101</v>
      </c>
      <c r="AP228" s="392">
        <v>0.01</v>
      </c>
      <c r="AQ228" s="392">
        <v>0.01</v>
      </c>
      <c r="AR228" s="393">
        <v>0</v>
      </c>
      <c r="AS228" s="393">
        <v>0</v>
      </c>
      <c r="AT228" s="381"/>
      <c r="AU228" s="388">
        <v>6193.8268399999997</v>
      </c>
      <c r="AV228" s="378">
        <v>679.07998642115194</v>
      </c>
      <c r="AW228" s="399">
        <v>573</v>
      </c>
      <c r="AX228" s="401">
        <v>1.1851308663545399</v>
      </c>
      <c r="AY228" s="405">
        <v>-77.710269536800297</v>
      </c>
      <c r="AZ228" s="380">
        <v>1.4250000000000001E-2</v>
      </c>
      <c r="BA228" s="380">
        <v>1.4250000000000001E-2</v>
      </c>
      <c r="BB228" s="393">
        <v>0</v>
      </c>
      <c r="BC228" s="393">
        <v>78</v>
      </c>
      <c r="BD228" s="379"/>
      <c r="BE228" s="388">
        <v>630</v>
      </c>
      <c r="BF228" s="378">
        <v>69.072061989599604</v>
      </c>
      <c r="BG228" s="400">
        <v>65</v>
      </c>
      <c r="BH228" s="401">
        <v>1.0626471075323001</v>
      </c>
      <c r="BI228" s="402">
        <v>-259.28863900499999</v>
      </c>
      <c r="BJ228" s="380">
        <v>1.2E-2</v>
      </c>
      <c r="BK228" s="380">
        <v>1.2E-2</v>
      </c>
      <c r="BL228" s="393">
        <v>0</v>
      </c>
      <c r="BM228" s="393">
        <v>260</v>
      </c>
      <c r="BN228" s="379"/>
      <c r="BO228" s="387">
        <v>865</v>
      </c>
      <c r="BP228" s="388">
        <v>94.837037493656496</v>
      </c>
      <c r="BQ228" s="400">
        <v>78</v>
      </c>
      <c r="BR228" s="390">
        <v>1.21585945504688</v>
      </c>
      <c r="BS228" s="391">
        <v>11.2829065552</v>
      </c>
      <c r="BT228" s="380">
        <v>7.4999999999999997E-3</v>
      </c>
      <c r="BU228" s="392">
        <v>7.4999999999999997E-3</v>
      </c>
      <c r="BV228" s="387">
        <v>0</v>
      </c>
      <c r="BW228" s="387">
        <v>0</v>
      </c>
      <c r="BX228" s="381"/>
      <c r="BY228" s="386">
        <v>0.994267641826448</v>
      </c>
      <c r="BZ228" s="386">
        <v>1</v>
      </c>
      <c r="CA228" s="403">
        <v>0.99770705673057902</v>
      </c>
      <c r="CB228" s="385">
        <v>0.9</v>
      </c>
      <c r="CC228" s="392">
        <v>2.5000000000000001E-3</v>
      </c>
      <c r="CD228" s="199">
        <f t="shared" si="3"/>
        <v>7165.3862031008002</v>
      </c>
      <c r="CE228" s="113"/>
    </row>
    <row r="229" spans="1:83" s="85" customFormat="1" ht="21.4" customHeight="1" x14ac:dyDescent="0.2">
      <c r="A229" s="377" t="s">
        <v>246</v>
      </c>
      <c r="B229" s="377" t="s">
        <v>374</v>
      </c>
      <c r="C229" s="377" t="s">
        <v>297</v>
      </c>
      <c r="D229" s="378">
        <v>7.4452407462222201</v>
      </c>
      <c r="E229" s="379"/>
      <c r="F229" s="380">
        <v>2.725E-2</v>
      </c>
      <c r="G229" s="380">
        <v>2.725E-2</v>
      </c>
      <c r="H229" s="381"/>
      <c r="I229" s="382">
        <v>5</v>
      </c>
      <c r="J229" s="382">
        <v>5</v>
      </c>
      <c r="K229" s="379"/>
      <c r="L229" s="403">
        <v>0.95</v>
      </c>
      <c r="M229" s="384">
        <v>0.51700000000000002</v>
      </c>
      <c r="N229" s="385">
        <v>0.7</v>
      </c>
      <c r="O229" s="386"/>
      <c r="P229" s="379"/>
      <c r="Q229" s="387">
        <v>287</v>
      </c>
      <c r="R229" s="388">
        <v>38.548115471702701</v>
      </c>
      <c r="S229" s="389">
        <v>36</v>
      </c>
      <c r="T229" s="401">
        <v>1.07078098532507</v>
      </c>
      <c r="U229" s="402">
        <v>-34.634400236799898</v>
      </c>
      <c r="V229" s="392">
        <v>3.5000000000000001E-3</v>
      </c>
      <c r="W229" s="392">
        <v>3.5000000000000001E-3</v>
      </c>
      <c r="X229" s="393">
        <v>0</v>
      </c>
      <c r="Y229" s="393">
        <v>35</v>
      </c>
      <c r="Z229" s="379"/>
      <c r="AA229" s="394">
        <v>1135</v>
      </c>
      <c r="AB229" s="378">
        <v>152.44638000133301</v>
      </c>
      <c r="AC229" s="389">
        <v>200</v>
      </c>
      <c r="AD229" s="384">
        <v>0.76223190000666496</v>
      </c>
      <c r="AE229" s="395">
        <v>-651.85777909333297</v>
      </c>
      <c r="AF229" s="380"/>
      <c r="AG229" s="380"/>
      <c r="AH229" s="396">
        <v>355</v>
      </c>
      <c r="AI229" s="393">
        <v>652</v>
      </c>
      <c r="AJ229" s="379"/>
      <c r="AK229" s="388">
        <v>8291.3084699999999</v>
      </c>
      <c r="AL229" s="388">
        <v>1113.6387327981399</v>
      </c>
      <c r="AM229" s="397">
        <v>828</v>
      </c>
      <c r="AN229" s="390">
        <v>1.3449743149736</v>
      </c>
      <c r="AO229" s="398">
        <v>893.71726455360204</v>
      </c>
      <c r="AP229" s="392">
        <v>0.01</v>
      </c>
      <c r="AQ229" s="392">
        <v>0.01</v>
      </c>
      <c r="AR229" s="393">
        <v>0</v>
      </c>
      <c r="AS229" s="393">
        <v>0</v>
      </c>
      <c r="AT229" s="381"/>
      <c r="AU229" s="388">
        <v>4584.9059100000004</v>
      </c>
      <c r="AV229" s="378">
        <v>615.81701200547695</v>
      </c>
      <c r="AW229" s="399">
        <v>573</v>
      </c>
      <c r="AX229" s="401">
        <v>1.07472427924167</v>
      </c>
      <c r="AY229" s="405">
        <v>-534.441627102398</v>
      </c>
      <c r="AZ229" s="380">
        <v>5.2500000000000003E-3</v>
      </c>
      <c r="BA229" s="380">
        <v>5.2500000000000003E-3</v>
      </c>
      <c r="BB229" s="393">
        <v>0</v>
      </c>
      <c r="BC229" s="393">
        <v>535</v>
      </c>
      <c r="BD229" s="379"/>
      <c r="BE229" s="388">
        <v>428.8</v>
      </c>
      <c r="BF229" s="378">
        <v>57.593839422530003</v>
      </c>
      <c r="BG229" s="400">
        <v>65</v>
      </c>
      <c r="BH229" s="386">
        <v>0.88605906803892298</v>
      </c>
      <c r="BI229" s="394">
        <v>-297.110972756666</v>
      </c>
      <c r="BJ229" s="380"/>
      <c r="BK229" s="380"/>
      <c r="BL229" s="393">
        <v>7</v>
      </c>
      <c r="BM229" s="393">
        <v>298</v>
      </c>
      <c r="BN229" s="379"/>
      <c r="BO229" s="387">
        <v>673</v>
      </c>
      <c r="BP229" s="388">
        <v>90.393316071274896</v>
      </c>
      <c r="BQ229" s="400">
        <v>78</v>
      </c>
      <c r="BR229" s="401">
        <v>1.1588886675804499</v>
      </c>
      <c r="BS229" s="402">
        <v>-23.8745338463998</v>
      </c>
      <c r="BT229" s="380">
        <v>6.0000000000000001E-3</v>
      </c>
      <c r="BU229" s="392">
        <v>6.0000000000000001E-3</v>
      </c>
      <c r="BV229" s="387">
        <v>0</v>
      </c>
      <c r="BW229" s="387">
        <v>24</v>
      </c>
      <c r="BX229" s="381"/>
      <c r="BY229" s="386">
        <v>0.99702734839476803</v>
      </c>
      <c r="BZ229" s="386">
        <v>1</v>
      </c>
      <c r="CA229" s="403">
        <v>0.99881093935790699</v>
      </c>
      <c r="CB229" s="385">
        <v>0.9</v>
      </c>
      <c r="CC229" s="392">
        <v>2.5000000000000001E-3</v>
      </c>
      <c r="CD229" s="199">
        <f t="shared" si="3"/>
        <v>6164.6593378719981</v>
      </c>
      <c r="CE229" s="113"/>
    </row>
    <row r="230" spans="1:83" s="85" customFormat="1" ht="21.4" customHeight="1" x14ac:dyDescent="0.2">
      <c r="A230" s="377" t="s">
        <v>246</v>
      </c>
      <c r="B230" s="377" t="s">
        <v>374</v>
      </c>
      <c r="C230" s="377" t="s">
        <v>298</v>
      </c>
      <c r="D230" s="378">
        <v>4.0678803209999996</v>
      </c>
      <c r="E230" s="379"/>
      <c r="F230" s="380">
        <v>5.9880000000000003E-2</v>
      </c>
      <c r="G230" s="380">
        <v>5.9880000000000003E-2</v>
      </c>
      <c r="H230" s="381"/>
      <c r="I230" s="382">
        <v>6</v>
      </c>
      <c r="J230" s="382">
        <v>6</v>
      </c>
      <c r="K230" s="379"/>
      <c r="L230" s="383">
        <v>0.59</v>
      </c>
      <c r="M230" s="384">
        <v>0.44800000000000001</v>
      </c>
      <c r="N230" s="385">
        <v>0.7</v>
      </c>
      <c r="O230" s="386"/>
      <c r="P230" s="379"/>
      <c r="Q230" s="387">
        <v>193</v>
      </c>
      <c r="R230" s="388">
        <v>47.444856969773198</v>
      </c>
      <c r="S230" s="389">
        <v>36</v>
      </c>
      <c r="T230" s="390">
        <v>1.31791269360481</v>
      </c>
      <c r="U230" s="391">
        <v>17.2675701328</v>
      </c>
      <c r="V230" s="392">
        <v>0.01</v>
      </c>
      <c r="W230" s="392">
        <v>0.01</v>
      </c>
      <c r="X230" s="393">
        <v>0</v>
      </c>
      <c r="Y230" s="393">
        <v>0</v>
      </c>
      <c r="Z230" s="379"/>
      <c r="AA230" s="394">
        <v>632</v>
      </c>
      <c r="AB230" s="378">
        <v>155.363469455423</v>
      </c>
      <c r="AC230" s="389">
        <v>200</v>
      </c>
      <c r="AD230" s="384">
        <v>0.77681734727711504</v>
      </c>
      <c r="AE230" s="395">
        <v>-344.29127704000001</v>
      </c>
      <c r="AF230" s="380"/>
      <c r="AG230" s="380"/>
      <c r="AH230" s="396">
        <v>182</v>
      </c>
      <c r="AI230" s="393">
        <v>345</v>
      </c>
      <c r="AJ230" s="379"/>
      <c r="AK230" s="388">
        <v>3891.4128799999999</v>
      </c>
      <c r="AL230" s="388">
        <v>956.61931348151904</v>
      </c>
      <c r="AM230" s="397">
        <v>828</v>
      </c>
      <c r="AN230" s="401">
        <v>1.1553373351226099</v>
      </c>
      <c r="AO230" s="405">
        <v>-150.43300694560099</v>
      </c>
      <c r="AP230" s="392">
        <v>8.0000000000000002E-3</v>
      </c>
      <c r="AQ230" s="392">
        <v>8.0000000000000002E-3</v>
      </c>
      <c r="AR230" s="393">
        <v>0</v>
      </c>
      <c r="AS230" s="393">
        <v>151</v>
      </c>
      <c r="AT230" s="381"/>
      <c r="AU230" s="388">
        <v>3249.3891899999999</v>
      </c>
      <c r="AV230" s="378">
        <v>798.79173760972606</v>
      </c>
      <c r="AW230" s="399">
        <v>573</v>
      </c>
      <c r="AX230" s="390">
        <v>1.3940518980972501</v>
      </c>
      <c r="AY230" s="398">
        <v>452.31468128039899</v>
      </c>
      <c r="AZ230" s="380">
        <v>1.4999999999999999E-2</v>
      </c>
      <c r="BA230" s="380">
        <v>1.4999999999999999E-2</v>
      </c>
      <c r="BB230" s="393">
        <v>0</v>
      </c>
      <c r="BC230" s="393">
        <v>0</v>
      </c>
      <c r="BD230" s="379"/>
      <c r="BE230" s="388">
        <v>304</v>
      </c>
      <c r="BF230" s="378">
        <v>74.731795434254096</v>
      </c>
      <c r="BG230" s="400">
        <v>65</v>
      </c>
      <c r="BH230" s="401">
        <v>1.1497199297577601</v>
      </c>
      <c r="BI230" s="402">
        <v>-92.618331297500106</v>
      </c>
      <c r="BJ230" s="380">
        <v>1.6879999999999999E-2</v>
      </c>
      <c r="BK230" s="380">
        <v>1.6879999999999999E-2</v>
      </c>
      <c r="BL230" s="393">
        <v>0</v>
      </c>
      <c r="BM230" s="393">
        <v>93</v>
      </c>
      <c r="BN230" s="379"/>
      <c r="BO230" s="387">
        <v>385</v>
      </c>
      <c r="BP230" s="388">
        <v>94.643885665091602</v>
      </c>
      <c r="BQ230" s="400">
        <v>78</v>
      </c>
      <c r="BR230" s="390">
        <v>1.2133831495524601</v>
      </c>
      <c r="BS230" s="391">
        <v>4.2464019543999703</v>
      </c>
      <c r="BT230" s="380">
        <v>7.4999999999999997E-3</v>
      </c>
      <c r="BU230" s="392">
        <v>7.4999999999999997E-3</v>
      </c>
      <c r="BV230" s="387">
        <v>0</v>
      </c>
      <c r="BW230" s="387">
        <v>0</v>
      </c>
      <c r="BX230" s="381"/>
      <c r="BY230" s="386">
        <v>0.99332697807435699</v>
      </c>
      <c r="BZ230" s="386">
        <v>1</v>
      </c>
      <c r="CA230" s="403">
        <v>0.997330791229743</v>
      </c>
      <c r="CB230" s="385">
        <v>0.9</v>
      </c>
      <c r="CC230" s="392">
        <v>2.5000000000000001E-3</v>
      </c>
      <c r="CD230" s="199">
        <f t="shared" si="3"/>
        <v>3368.2049057879999</v>
      </c>
      <c r="CE230" s="113"/>
    </row>
    <row r="231" spans="1:83" s="85" customFormat="1" ht="21.4" customHeight="1" x14ac:dyDescent="0.2">
      <c r="A231" s="377" t="s">
        <v>246</v>
      </c>
      <c r="B231" s="377" t="s">
        <v>374</v>
      </c>
      <c r="C231" s="377" t="s">
        <v>300</v>
      </c>
      <c r="D231" s="378">
        <v>2.6246019177777802</v>
      </c>
      <c r="E231" s="379"/>
      <c r="F231" s="380">
        <v>7.7499999999999999E-2</v>
      </c>
      <c r="G231" s="380">
        <v>7.7499999999999999E-2</v>
      </c>
      <c r="H231" s="381"/>
      <c r="I231" s="382">
        <v>7</v>
      </c>
      <c r="J231" s="382">
        <v>7</v>
      </c>
      <c r="K231" s="379"/>
      <c r="L231" s="383">
        <v>0.55000000000000004</v>
      </c>
      <c r="M231" s="401">
        <v>0.745</v>
      </c>
      <c r="N231" s="385">
        <v>0.7</v>
      </c>
      <c r="O231" s="386">
        <v>6.0000000000000001E-3</v>
      </c>
      <c r="P231" s="379"/>
      <c r="Q231" s="387">
        <v>144</v>
      </c>
      <c r="R231" s="388">
        <v>54.865463224961502</v>
      </c>
      <c r="S231" s="389">
        <v>36</v>
      </c>
      <c r="T231" s="390">
        <v>1.5240406451378199</v>
      </c>
      <c r="U231" s="391">
        <v>30.6171971519999</v>
      </c>
      <c r="V231" s="392">
        <v>0.01</v>
      </c>
      <c r="W231" s="392">
        <v>0.01</v>
      </c>
      <c r="X231" s="393">
        <v>0</v>
      </c>
      <c r="Y231" s="393">
        <v>0</v>
      </c>
      <c r="Z231" s="379"/>
      <c r="AA231" s="394">
        <v>621</v>
      </c>
      <c r="AB231" s="378">
        <v>236.607310157646</v>
      </c>
      <c r="AC231" s="389">
        <v>200</v>
      </c>
      <c r="AD231" s="401">
        <v>1.1830365507882299</v>
      </c>
      <c r="AE231" s="402">
        <v>-8.9044602666671206</v>
      </c>
      <c r="AF231" s="380">
        <v>8.9999999999999993E-3</v>
      </c>
      <c r="AG231" s="380">
        <v>8.9999999999999993E-3</v>
      </c>
      <c r="AH231" s="396">
        <v>0</v>
      </c>
      <c r="AI231" s="393">
        <v>9</v>
      </c>
      <c r="AJ231" s="379"/>
      <c r="AK231" s="388">
        <v>1851.3481400000001</v>
      </c>
      <c r="AL231" s="388">
        <v>705.38245341507502</v>
      </c>
      <c r="AM231" s="397">
        <v>643.4</v>
      </c>
      <c r="AN231" s="401">
        <v>1.0963357995260701</v>
      </c>
      <c r="AO231" s="405">
        <v>-175.054508677868</v>
      </c>
      <c r="AP231" s="392">
        <v>5.0000000000000001E-3</v>
      </c>
      <c r="AQ231" s="392">
        <v>5.0000000000000001E-3</v>
      </c>
      <c r="AR231" s="393">
        <v>0</v>
      </c>
      <c r="AS231" s="393">
        <v>176</v>
      </c>
      <c r="AT231" s="381"/>
      <c r="AU231" s="388">
        <v>1885.07233</v>
      </c>
      <c r="AV231" s="378">
        <v>718.23171248616302</v>
      </c>
      <c r="AW231" s="399">
        <v>573</v>
      </c>
      <c r="AX231" s="390">
        <v>1.2534584860142499</v>
      </c>
      <c r="AY231" s="398">
        <v>80.396051335998706</v>
      </c>
      <c r="AZ231" s="380">
        <v>1.4999999999999999E-2</v>
      </c>
      <c r="BA231" s="380">
        <v>1.4999999999999999E-2</v>
      </c>
      <c r="BB231" s="393">
        <v>0</v>
      </c>
      <c r="BC231" s="393">
        <v>0</v>
      </c>
      <c r="BD231" s="379"/>
      <c r="BE231" s="388">
        <v>264.7</v>
      </c>
      <c r="BF231" s="378">
        <v>100.85338969199501</v>
      </c>
      <c r="BG231" s="400">
        <v>65</v>
      </c>
      <c r="BH231" s="390">
        <v>1.5515906106460799</v>
      </c>
      <c r="BI231" s="391">
        <v>8.8013130166664606</v>
      </c>
      <c r="BJ231" s="380">
        <v>0.03</v>
      </c>
      <c r="BK231" s="380">
        <v>0.03</v>
      </c>
      <c r="BL231" s="393">
        <v>0</v>
      </c>
      <c r="BM231" s="393">
        <v>0</v>
      </c>
      <c r="BN231" s="379"/>
      <c r="BO231" s="387">
        <v>203</v>
      </c>
      <c r="BP231" s="388">
        <v>77.345062740744297</v>
      </c>
      <c r="BQ231" s="400">
        <v>78</v>
      </c>
      <c r="BR231" s="386">
        <v>0.99160336847108099</v>
      </c>
      <c r="BS231" s="394">
        <v>-42.6627395040002</v>
      </c>
      <c r="BT231" s="380"/>
      <c r="BU231" s="392"/>
      <c r="BV231" s="387">
        <v>2</v>
      </c>
      <c r="BW231" s="387">
        <v>43</v>
      </c>
      <c r="BX231" s="381"/>
      <c r="BY231" s="386">
        <v>0.99706227967097505</v>
      </c>
      <c r="BZ231" s="386">
        <v>1</v>
      </c>
      <c r="CA231" s="403">
        <v>0.99882491186838995</v>
      </c>
      <c r="CB231" s="385">
        <v>0.9</v>
      </c>
      <c r="CC231" s="392">
        <v>2.5000000000000001E-3</v>
      </c>
      <c r="CD231" s="199">
        <f t="shared" si="3"/>
        <v>1688.6688738982236</v>
      </c>
      <c r="CE231" s="113"/>
    </row>
    <row r="232" spans="1:83" s="85" customFormat="1" ht="21.4" customHeight="1" x14ac:dyDescent="0.2">
      <c r="A232" s="377" t="s">
        <v>246</v>
      </c>
      <c r="B232" s="377" t="s">
        <v>374</v>
      </c>
      <c r="C232" s="377" t="s">
        <v>301</v>
      </c>
      <c r="D232" s="378">
        <v>1.17641003311111</v>
      </c>
      <c r="E232" s="379"/>
      <c r="F232" s="380">
        <v>4.65E-2</v>
      </c>
      <c r="G232" s="380">
        <v>4.65E-2</v>
      </c>
      <c r="H232" s="381"/>
      <c r="I232" s="382">
        <v>6</v>
      </c>
      <c r="J232" s="382">
        <v>6</v>
      </c>
      <c r="K232" s="379"/>
      <c r="L232" s="383">
        <v>0.16</v>
      </c>
      <c r="M232" s="384">
        <v>0.59099999999999997</v>
      </c>
      <c r="N232" s="385">
        <v>0.7</v>
      </c>
      <c r="O232" s="386"/>
      <c r="P232" s="379"/>
      <c r="Q232" s="387">
        <v>53</v>
      </c>
      <c r="R232" s="388">
        <v>45.052318926452202</v>
      </c>
      <c r="S232" s="389">
        <v>36</v>
      </c>
      <c r="T232" s="390">
        <v>1.2514533035125599</v>
      </c>
      <c r="U232" s="391">
        <v>2.1790865696000501</v>
      </c>
      <c r="V232" s="392">
        <v>0.01</v>
      </c>
      <c r="W232" s="392">
        <v>0.01</v>
      </c>
      <c r="X232" s="393">
        <v>0</v>
      </c>
      <c r="Y232" s="393">
        <v>0</v>
      </c>
      <c r="Z232" s="379"/>
      <c r="AA232" s="394">
        <v>111</v>
      </c>
      <c r="AB232" s="378">
        <v>94.354856619550901</v>
      </c>
      <c r="AC232" s="389">
        <v>200</v>
      </c>
      <c r="AD232" s="384">
        <v>0.47177428309775399</v>
      </c>
      <c r="AE232" s="395">
        <v>-171.338407946666</v>
      </c>
      <c r="AF232" s="380"/>
      <c r="AG232" s="380"/>
      <c r="AH232" s="396">
        <v>125</v>
      </c>
      <c r="AI232" s="393">
        <v>172</v>
      </c>
      <c r="AJ232" s="379"/>
      <c r="AK232" s="388">
        <v>1079.01944</v>
      </c>
      <c r="AL232" s="388">
        <v>917.21373469286596</v>
      </c>
      <c r="AM232" s="397">
        <v>828</v>
      </c>
      <c r="AN232" s="401">
        <v>1.10774605639235</v>
      </c>
      <c r="AO232" s="405">
        <v>-89.861568899199</v>
      </c>
      <c r="AP232" s="392">
        <v>5.4999999999999997E-3</v>
      </c>
      <c r="AQ232" s="392">
        <v>5.4999999999999997E-3</v>
      </c>
      <c r="AR232" s="393">
        <v>0</v>
      </c>
      <c r="AS232" s="393">
        <v>90</v>
      </c>
      <c r="AT232" s="381"/>
      <c r="AU232" s="388">
        <v>756.99558999999999</v>
      </c>
      <c r="AV232" s="378">
        <v>643.47937257731803</v>
      </c>
      <c r="AW232" s="399">
        <v>573</v>
      </c>
      <c r="AX232" s="401">
        <v>1.1230006502222001</v>
      </c>
      <c r="AY232" s="405">
        <v>-51.903948767199303</v>
      </c>
      <c r="AZ232" s="380">
        <v>8.9999999999999993E-3</v>
      </c>
      <c r="BA232" s="380">
        <v>8.9999999999999993E-3</v>
      </c>
      <c r="BB232" s="393">
        <v>0</v>
      </c>
      <c r="BC232" s="393">
        <v>52</v>
      </c>
      <c r="BD232" s="379"/>
      <c r="BE232" s="388">
        <v>81.099999999999994</v>
      </c>
      <c r="BF232" s="378">
        <v>68.938548395005199</v>
      </c>
      <c r="BG232" s="400">
        <v>65</v>
      </c>
      <c r="BH232" s="401">
        <v>1.06059305223085</v>
      </c>
      <c r="BI232" s="402">
        <v>-33.5999782283332</v>
      </c>
      <c r="BJ232" s="380">
        <v>1.2E-2</v>
      </c>
      <c r="BK232" s="380">
        <v>1.2E-2</v>
      </c>
      <c r="BL232" s="393">
        <v>0</v>
      </c>
      <c r="BM232" s="393">
        <v>34</v>
      </c>
      <c r="BN232" s="379"/>
      <c r="BO232" s="387">
        <v>146</v>
      </c>
      <c r="BP232" s="388">
        <v>124.106387986076</v>
      </c>
      <c r="BQ232" s="400">
        <v>78</v>
      </c>
      <c r="BR232" s="390">
        <v>1.59110753828303</v>
      </c>
      <c r="BS232" s="391">
        <v>35.8880209008001</v>
      </c>
      <c r="BT232" s="380">
        <v>7.4999999999999997E-3</v>
      </c>
      <c r="BU232" s="392">
        <v>7.4999999999999997E-3</v>
      </c>
      <c r="BV232" s="387">
        <v>0</v>
      </c>
      <c r="BW232" s="387">
        <v>0</v>
      </c>
      <c r="BX232" s="381"/>
      <c r="BY232" s="386">
        <v>0.998466257668711</v>
      </c>
      <c r="BZ232" s="386">
        <v>1</v>
      </c>
      <c r="CA232" s="403">
        <v>0.999386503067485</v>
      </c>
      <c r="CB232" s="385">
        <v>0.9</v>
      </c>
      <c r="CC232" s="392">
        <v>2.5000000000000001E-3</v>
      </c>
      <c r="CD232" s="199">
        <f t="shared" si="3"/>
        <v>974.0675074159991</v>
      </c>
      <c r="CE232" s="113"/>
    </row>
    <row r="233" spans="1:83" s="85" customFormat="1" ht="21.4" customHeight="1" x14ac:dyDescent="0.2">
      <c r="A233" s="377" t="s">
        <v>246</v>
      </c>
      <c r="B233" s="377" t="s">
        <v>374</v>
      </c>
      <c r="C233" s="377" t="s">
        <v>303</v>
      </c>
      <c r="D233" s="378">
        <v>11.829808936333301</v>
      </c>
      <c r="E233" s="379"/>
      <c r="F233" s="380">
        <v>2.9000000000000001E-2</v>
      </c>
      <c r="G233" s="380">
        <v>2.9000000000000001E-2</v>
      </c>
      <c r="H233" s="381"/>
      <c r="I233" s="382">
        <v>5</v>
      </c>
      <c r="J233" s="382">
        <v>5</v>
      </c>
      <c r="K233" s="379"/>
      <c r="L233" s="383">
        <v>0.628716495968621</v>
      </c>
      <c r="M233" s="386">
        <v>0.61699999999999999</v>
      </c>
      <c r="N233" s="385">
        <v>0.7</v>
      </c>
      <c r="O233" s="386"/>
      <c r="P233" s="379"/>
      <c r="Q233" s="387">
        <v>528</v>
      </c>
      <c r="R233" s="388">
        <v>44.633011643859597</v>
      </c>
      <c r="S233" s="389">
        <v>36</v>
      </c>
      <c r="T233" s="390">
        <v>1.2398058789961</v>
      </c>
      <c r="U233" s="391">
        <v>16.952253950400198</v>
      </c>
      <c r="V233" s="392">
        <v>0.01</v>
      </c>
      <c r="W233" s="392">
        <v>0.01</v>
      </c>
      <c r="X233" s="393">
        <v>0</v>
      </c>
      <c r="Y233" s="393">
        <v>0</v>
      </c>
      <c r="Z233" s="379"/>
      <c r="AA233" s="394">
        <v>1277</v>
      </c>
      <c r="AB233" s="378">
        <v>107.947643691683</v>
      </c>
      <c r="AC233" s="389">
        <v>200</v>
      </c>
      <c r="AD233" s="384">
        <v>0.53973821845841496</v>
      </c>
      <c r="AE233" s="395">
        <v>-1562.15414472</v>
      </c>
      <c r="AF233" s="380"/>
      <c r="AG233" s="380"/>
      <c r="AH233" s="396">
        <v>1089</v>
      </c>
      <c r="AI233" s="393">
        <v>1563</v>
      </c>
      <c r="AJ233" s="379"/>
      <c r="AK233" s="388">
        <v>8434.8009700000002</v>
      </c>
      <c r="AL233" s="388">
        <v>713.01244300690996</v>
      </c>
      <c r="AM233" s="397">
        <v>801.7</v>
      </c>
      <c r="AN233" s="386">
        <v>0.88937563054373203</v>
      </c>
      <c r="AO233" s="388">
        <v>-2945.9484191101201</v>
      </c>
      <c r="AP233" s="392"/>
      <c r="AQ233" s="392"/>
      <c r="AR233" s="393">
        <v>1050</v>
      </c>
      <c r="AS233" s="393">
        <v>2946</v>
      </c>
      <c r="AT233" s="381"/>
      <c r="AU233" s="388">
        <v>7222.2583800000002</v>
      </c>
      <c r="AV233" s="378">
        <v>610.51352721496698</v>
      </c>
      <c r="AW233" s="399">
        <v>573</v>
      </c>
      <c r="AX233" s="401">
        <v>1.0654686338830099</v>
      </c>
      <c r="AY233" s="405">
        <v>-911.91824462279806</v>
      </c>
      <c r="AZ233" s="380">
        <v>5.2500000000000003E-3</v>
      </c>
      <c r="BA233" s="380">
        <v>5.2500000000000003E-3</v>
      </c>
      <c r="BB233" s="393">
        <v>0</v>
      </c>
      <c r="BC233" s="393">
        <v>912</v>
      </c>
      <c r="BD233" s="379"/>
      <c r="BE233" s="388">
        <v>730.9</v>
      </c>
      <c r="BF233" s="378">
        <v>61.784598883516999</v>
      </c>
      <c r="BG233" s="400">
        <v>65</v>
      </c>
      <c r="BH233" s="401">
        <v>0.95053229051564603</v>
      </c>
      <c r="BI233" s="402">
        <v>-422.50637129249998</v>
      </c>
      <c r="BJ233" s="380">
        <v>3.7499999999999999E-3</v>
      </c>
      <c r="BK233" s="380">
        <v>3.7499999999999999E-3</v>
      </c>
      <c r="BL233" s="393">
        <v>0</v>
      </c>
      <c r="BM233" s="393">
        <v>423</v>
      </c>
      <c r="BN233" s="379"/>
      <c r="BO233" s="387">
        <v>1249</v>
      </c>
      <c r="BP233" s="388">
        <v>105.580741559054</v>
      </c>
      <c r="BQ233" s="400">
        <v>78</v>
      </c>
      <c r="BR233" s="390">
        <v>1.3535992507571</v>
      </c>
      <c r="BS233" s="391">
        <v>141.7298835592</v>
      </c>
      <c r="BT233" s="380">
        <v>7.4999999999999997E-3</v>
      </c>
      <c r="BU233" s="392">
        <v>7.4999999999999997E-3</v>
      </c>
      <c r="BV233" s="387">
        <v>0</v>
      </c>
      <c r="BW233" s="387">
        <v>0</v>
      </c>
      <c r="BX233" s="381"/>
      <c r="BY233" s="386">
        <v>0.99724282182924495</v>
      </c>
      <c r="BZ233" s="386">
        <v>1</v>
      </c>
      <c r="CA233" s="403">
        <v>0.998897128731698</v>
      </c>
      <c r="CB233" s="385">
        <v>0.9</v>
      </c>
      <c r="CC233" s="392">
        <v>2.5000000000000001E-3</v>
      </c>
      <c r="CD233" s="199">
        <f t="shared" si="3"/>
        <v>9483.9578242584084</v>
      </c>
      <c r="CE233" s="113"/>
    </row>
    <row r="234" spans="1:83" s="85" customFormat="1" ht="21.4" customHeight="1" x14ac:dyDescent="0.2">
      <c r="A234" s="377" t="s">
        <v>246</v>
      </c>
      <c r="B234" s="377" t="s">
        <v>374</v>
      </c>
      <c r="C234" s="377" t="s">
        <v>306</v>
      </c>
      <c r="D234" s="378">
        <v>1.8786092248888899</v>
      </c>
      <c r="E234" s="379"/>
      <c r="F234" s="380">
        <v>5.525E-2</v>
      </c>
      <c r="G234" s="380">
        <v>5.525E-2</v>
      </c>
      <c r="H234" s="381"/>
      <c r="I234" s="382">
        <v>5</v>
      </c>
      <c r="J234" s="382">
        <v>5</v>
      </c>
      <c r="K234" s="379"/>
      <c r="L234" s="383">
        <v>0.32</v>
      </c>
      <c r="M234" s="384">
        <v>0.2</v>
      </c>
      <c r="N234" s="385">
        <v>0.7</v>
      </c>
      <c r="O234" s="386"/>
      <c r="P234" s="379"/>
      <c r="Q234" s="387">
        <v>96</v>
      </c>
      <c r="R234" s="388">
        <v>51.101633446773903</v>
      </c>
      <c r="S234" s="389">
        <v>36</v>
      </c>
      <c r="T234" s="390">
        <v>1.4194898179659401</v>
      </c>
      <c r="U234" s="391">
        <v>14.8440814848</v>
      </c>
      <c r="V234" s="392">
        <v>0.01</v>
      </c>
      <c r="W234" s="392">
        <v>0.01</v>
      </c>
      <c r="X234" s="393">
        <v>0</v>
      </c>
      <c r="Y234" s="393">
        <v>0</v>
      </c>
      <c r="Z234" s="379"/>
      <c r="AA234" s="394">
        <v>189</v>
      </c>
      <c r="AB234" s="378">
        <v>100.606340848336</v>
      </c>
      <c r="AC234" s="389">
        <v>200</v>
      </c>
      <c r="AD234" s="384">
        <v>0.50303170424167998</v>
      </c>
      <c r="AE234" s="395">
        <v>-261.86621397333403</v>
      </c>
      <c r="AF234" s="380"/>
      <c r="AG234" s="380"/>
      <c r="AH234" s="396">
        <v>187</v>
      </c>
      <c r="AI234" s="393">
        <v>262</v>
      </c>
      <c r="AJ234" s="379"/>
      <c r="AK234" s="388">
        <v>891.41144999999995</v>
      </c>
      <c r="AL234" s="388">
        <v>474.506053834971</v>
      </c>
      <c r="AM234" s="397">
        <v>710.4</v>
      </c>
      <c r="AN234" s="384">
        <v>0.667942080285713</v>
      </c>
      <c r="AO234" s="406">
        <v>-710.06534203328101</v>
      </c>
      <c r="AP234" s="392"/>
      <c r="AQ234" s="392"/>
      <c r="AR234" s="393">
        <v>444</v>
      </c>
      <c r="AS234" s="393">
        <v>711</v>
      </c>
      <c r="AT234" s="381"/>
      <c r="AU234" s="388">
        <v>1361.58053</v>
      </c>
      <c r="AV234" s="378">
        <v>724.78113700337599</v>
      </c>
      <c r="AW234" s="399">
        <v>573</v>
      </c>
      <c r="AX234" s="390">
        <v>1.2648885462537101</v>
      </c>
      <c r="AY234" s="398">
        <v>69.848826966399201</v>
      </c>
      <c r="AZ234" s="380">
        <v>1.4999999999999999E-2</v>
      </c>
      <c r="BA234" s="380">
        <v>1.4999999999999999E-2</v>
      </c>
      <c r="BB234" s="393">
        <v>0</v>
      </c>
      <c r="BC234" s="393">
        <v>0</v>
      </c>
      <c r="BD234" s="379"/>
      <c r="BE234" s="388">
        <v>151.69999999999999</v>
      </c>
      <c r="BF234" s="378">
        <v>80.751227019537495</v>
      </c>
      <c r="BG234" s="400">
        <v>65</v>
      </c>
      <c r="BH234" s="401">
        <v>1.2423265695313499</v>
      </c>
      <c r="BI234" s="402">
        <v>-31.464399426666699</v>
      </c>
      <c r="BJ234" s="380">
        <v>2.0250000000000001E-2</v>
      </c>
      <c r="BK234" s="380">
        <v>2.0250000000000001E-2</v>
      </c>
      <c r="BL234" s="393">
        <v>0</v>
      </c>
      <c r="BM234" s="393">
        <v>32</v>
      </c>
      <c r="BN234" s="379"/>
      <c r="BO234" s="387">
        <v>188</v>
      </c>
      <c r="BP234" s="388">
        <v>100.074032166599</v>
      </c>
      <c r="BQ234" s="400">
        <v>78</v>
      </c>
      <c r="BR234" s="390">
        <v>1.28300041239229</v>
      </c>
      <c r="BS234" s="391">
        <v>12.1621765503999</v>
      </c>
      <c r="BT234" s="380">
        <v>7.4999999999999997E-3</v>
      </c>
      <c r="BU234" s="392">
        <v>7.4999999999999997E-3</v>
      </c>
      <c r="BV234" s="387">
        <v>0</v>
      </c>
      <c r="BW234" s="387">
        <v>0</v>
      </c>
      <c r="BX234" s="381"/>
      <c r="BY234" s="386">
        <v>0.99809813617345</v>
      </c>
      <c r="BZ234" s="386">
        <v>1</v>
      </c>
      <c r="CA234" s="403">
        <v>0.99923925446938</v>
      </c>
      <c r="CB234" s="385">
        <v>0.9</v>
      </c>
      <c r="CC234" s="392">
        <v>2.5000000000000001E-3</v>
      </c>
      <c r="CD234" s="199">
        <f t="shared" si="3"/>
        <v>1334.5639933610673</v>
      </c>
      <c r="CE234" s="113"/>
    </row>
    <row r="235" spans="1:83" s="85" customFormat="1" ht="21.4" customHeight="1" x14ac:dyDescent="0.2">
      <c r="A235" s="377" t="s">
        <v>246</v>
      </c>
      <c r="B235" s="377" t="s">
        <v>374</v>
      </c>
      <c r="C235" s="377" t="s">
        <v>307</v>
      </c>
      <c r="D235" s="378">
        <v>4.5777037566666703</v>
      </c>
      <c r="E235" s="379"/>
      <c r="F235" s="380">
        <v>2.6249999999999999E-2</v>
      </c>
      <c r="G235" s="380">
        <v>2.6249999999999999E-2</v>
      </c>
      <c r="H235" s="381"/>
      <c r="I235" s="382">
        <v>4</v>
      </c>
      <c r="J235" s="382">
        <v>4</v>
      </c>
      <c r="K235" s="379"/>
      <c r="L235" s="383">
        <v>0.33</v>
      </c>
      <c r="M235" s="386">
        <v>0.6</v>
      </c>
      <c r="N235" s="385">
        <v>0.7</v>
      </c>
      <c r="O235" s="386"/>
      <c r="P235" s="379"/>
      <c r="Q235" s="387">
        <v>171</v>
      </c>
      <c r="R235" s="388">
        <v>37.354972949257998</v>
      </c>
      <c r="S235" s="389">
        <v>36</v>
      </c>
      <c r="T235" s="401">
        <v>1.0376381374793899</v>
      </c>
      <c r="U235" s="402">
        <v>-26.756802288000099</v>
      </c>
      <c r="V235" s="392">
        <v>2E-3</v>
      </c>
      <c r="W235" s="392">
        <v>2E-3</v>
      </c>
      <c r="X235" s="393">
        <v>0</v>
      </c>
      <c r="Y235" s="393">
        <v>27</v>
      </c>
      <c r="Z235" s="379"/>
      <c r="AA235" s="394">
        <v>512</v>
      </c>
      <c r="AB235" s="378">
        <v>111.846468713568</v>
      </c>
      <c r="AC235" s="389">
        <v>200</v>
      </c>
      <c r="AD235" s="384">
        <v>0.55923234356784002</v>
      </c>
      <c r="AE235" s="395">
        <v>-586.64890160000095</v>
      </c>
      <c r="AF235" s="380"/>
      <c r="AG235" s="380"/>
      <c r="AH235" s="396">
        <v>404</v>
      </c>
      <c r="AI235" s="393">
        <v>587</v>
      </c>
      <c r="AJ235" s="379"/>
      <c r="AK235" s="388">
        <v>3056.3532500000001</v>
      </c>
      <c r="AL235" s="388">
        <v>667.66077764401598</v>
      </c>
      <c r="AM235" s="397">
        <v>828</v>
      </c>
      <c r="AN235" s="386">
        <v>0.80635359618842495</v>
      </c>
      <c r="AO235" s="388">
        <v>-1492.0532026240001</v>
      </c>
      <c r="AP235" s="392"/>
      <c r="AQ235" s="392"/>
      <c r="AR235" s="393">
        <v>734</v>
      </c>
      <c r="AS235" s="393">
        <v>1493</v>
      </c>
      <c r="AT235" s="381"/>
      <c r="AU235" s="388">
        <v>3126.9246600000001</v>
      </c>
      <c r="AV235" s="378">
        <v>683.07711162963597</v>
      </c>
      <c r="AW235" s="399">
        <v>573</v>
      </c>
      <c r="AX235" s="401">
        <v>1.1921066520587</v>
      </c>
      <c r="AY235" s="405">
        <v>-20.704443084001898</v>
      </c>
      <c r="AZ235" s="380">
        <v>1.4250000000000001E-2</v>
      </c>
      <c r="BA235" s="380">
        <v>1.4250000000000001E-2</v>
      </c>
      <c r="BB235" s="393">
        <v>0</v>
      </c>
      <c r="BC235" s="393">
        <v>21</v>
      </c>
      <c r="BD235" s="379"/>
      <c r="BE235" s="388">
        <v>265.60000000000002</v>
      </c>
      <c r="BF235" s="378">
        <v>58.020355645163299</v>
      </c>
      <c r="BG235" s="400">
        <v>65</v>
      </c>
      <c r="BH235" s="386">
        <v>0.89262085607943498</v>
      </c>
      <c r="BI235" s="394">
        <v>-180.72611627500001</v>
      </c>
      <c r="BJ235" s="380"/>
      <c r="BK235" s="380"/>
      <c r="BL235" s="393">
        <v>3</v>
      </c>
      <c r="BM235" s="393">
        <v>181</v>
      </c>
      <c r="BN235" s="379"/>
      <c r="BO235" s="387">
        <v>490</v>
      </c>
      <c r="BP235" s="388">
        <v>107.040565761032</v>
      </c>
      <c r="BQ235" s="400">
        <v>78</v>
      </c>
      <c r="BR235" s="390">
        <v>1.37231494565426</v>
      </c>
      <c r="BS235" s="391">
        <v>61.526928375999802</v>
      </c>
      <c r="BT235" s="380">
        <v>7.4999999999999997E-3</v>
      </c>
      <c r="BU235" s="392">
        <v>7.4999999999999997E-3</v>
      </c>
      <c r="BV235" s="387">
        <v>0</v>
      </c>
      <c r="BW235" s="387">
        <v>0</v>
      </c>
      <c r="BX235" s="381"/>
      <c r="BY235" s="386">
        <v>0.99225106547849695</v>
      </c>
      <c r="BZ235" s="386">
        <v>1</v>
      </c>
      <c r="CA235" s="403">
        <v>0.99690042619139896</v>
      </c>
      <c r="CB235" s="385">
        <v>0.9</v>
      </c>
      <c r="CC235" s="392">
        <v>2.5000000000000001E-3</v>
      </c>
      <c r="CD235" s="199">
        <f t="shared" si="3"/>
        <v>3790.3387105200031</v>
      </c>
      <c r="CE235" s="113"/>
    </row>
    <row r="236" spans="1:83" s="85" customFormat="1" ht="21.4" customHeight="1" x14ac:dyDescent="0.2">
      <c r="A236" s="377" t="s">
        <v>308</v>
      </c>
      <c r="B236" s="377" t="s">
        <v>309</v>
      </c>
      <c r="C236" s="377" t="s">
        <v>310</v>
      </c>
      <c r="D236" s="378">
        <v>3.559059596</v>
      </c>
      <c r="E236" s="379"/>
      <c r="F236" s="380">
        <v>3.0499999999999999E-2</v>
      </c>
      <c r="G236" s="380">
        <v>3.0499999999999999E-2</v>
      </c>
      <c r="H236" s="381"/>
      <c r="I236" s="382">
        <v>5</v>
      </c>
      <c r="J236" s="382">
        <v>5</v>
      </c>
      <c r="K236" s="379"/>
      <c r="L236" s="383">
        <v>0.57999999999999996</v>
      </c>
      <c r="M236" s="401">
        <v>0.70799999999999996</v>
      </c>
      <c r="N236" s="385">
        <v>0.7</v>
      </c>
      <c r="O236" s="386">
        <v>1E-3</v>
      </c>
      <c r="P236" s="379"/>
      <c r="Q236" s="387">
        <v>153</v>
      </c>
      <c r="R236" s="388">
        <v>42.988883965853098</v>
      </c>
      <c r="S236" s="389">
        <v>36</v>
      </c>
      <c r="T236" s="401">
        <v>1.1941356657181399</v>
      </c>
      <c r="U236" s="402">
        <v>-0.75137454720001495</v>
      </c>
      <c r="V236" s="392">
        <v>9.4999999999999998E-3</v>
      </c>
      <c r="W236" s="392">
        <v>9.4999999999999998E-3</v>
      </c>
      <c r="X236" s="393">
        <v>0</v>
      </c>
      <c r="Y236" s="393">
        <v>1</v>
      </c>
      <c r="Z236" s="379"/>
      <c r="AA236" s="394">
        <v>406</v>
      </c>
      <c r="AB236" s="378">
        <v>114.07507771330999</v>
      </c>
      <c r="AC236" s="389">
        <v>200</v>
      </c>
      <c r="AD236" s="384">
        <v>0.57037538856655001</v>
      </c>
      <c r="AE236" s="395">
        <v>-448.17430303999998</v>
      </c>
      <c r="AF236" s="380"/>
      <c r="AG236" s="380"/>
      <c r="AH236" s="396">
        <v>306</v>
      </c>
      <c r="AI236" s="393">
        <v>449</v>
      </c>
      <c r="AJ236" s="379"/>
      <c r="AK236" s="388">
        <v>3203.2273399999999</v>
      </c>
      <c r="AL236" s="388">
        <v>900.020708728812</v>
      </c>
      <c r="AM236" s="397">
        <v>736</v>
      </c>
      <c r="AN236" s="390">
        <v>1.22285422381632</v>
      </c>
      <c r="AO236" s="398">
        <v>59.8659048127993</v>
      </c>
      <c r="AP236" s="392">
        <v>0.01</v>
      </c>
      <c r="AQ236" s="392">
        <v>0.01</v>
      </c>
      <c r="AR236" s="393">
        <v>0</v>
      </c>
      <c r="AS236" s="393">
        <v>0</v>
      </c>
      <c r="AT236" s="381"/>
      <c r="AU236" s="388">
        <v>1822.4483399999999</v>
      </c>
      <c r="AV236" s="378">
        <v>512.05895569948802</v>
      </c>
      <c r="AW236" s="399">
        <v>573</v>
      </c>
      <c r="AX236" s="386">
        <v>0.89364564694500404</v>
      </c>
      <c r="AY236" s="388">
        <v>-624.76103820959997</v>
      </c>
      <c r="AZ236" s="380"/>
      <c r="BA236" s="380"/>
      <c r="BB236" s="393">
        <v>217</v>
      </c>
      <c r="BC236" s="393">
        <v>625</v>
      </c>
      <c r="BD236" s="379"/>
      <c r="BE236" s="388">
        <v>164.7</v>
      </c>
      <c r="BF236" s="378">
        <v>46.276269210300697</v>
      </c>
      <c r="BG236" s="400">
        <v>65</v>
      </c>
      <c r="BH236" s="384">
        <v>0.71194260323539504</v>
      </c>
      <c r="BI236" s="395">
        <v>-182.30831061000001</v>
      </c>
      <c r="BJ236" s="380"/>
      <c r="BK236" s="380"/>
      <c r="BL236" s="393">
        <v>44</v>
      </c>
      <c r="BM236" s="393">
        <v>183</v>
      </c>
      <c r="BN236" s="379"/>
      <c r="BO236" s="387">
        <v>395</v>
      </c>
      <c r="BP236" s="388">
        <v>110.98437363733299</v>
      </c>
      <c r="BQ236" s="400">
        <v>78</v>
      </c>
      <c r="BR236" s="390">
        <v>1.4228765850940099</v>
      </c>
      <c r="BS236" s="391">
        <v>61.8720218144</v>
      </c>
      <c r="BT236" s="380">
        <v>7.4999999999999997E-3</v>
      </c>
      <c r="BU236" s="392">
        <v>7.4999999999999997E-3</v>
      </c>
      <c r="BV236" s="387">
        <v>0</v>
      </c>
      <c r="BW236" s="387">
        <v>0</v>
      </c>
      <c r="BX236" s="381"/>
      <c r="BY236" s="386">
        <v>0.98543406486696405</v>
      </c>
      <c r="BZ236" s="386">
        <v>1</v>
      </c>
      <c r="CA236" s="403">
        <v>0.99417362594678604</v>
      </c>
      <c r="CB236" s="385">
        <v>0.9</v>
      </c>
      <c r="CC236" s="392">
        <v>2.5000000000000001E-3</v>
      </c>
      <c r="CD236" s="199">
        <f t="shared" si="3"/>
        <v>2619.4678626559999</v>
      </c>
      <c r="CE236" s="113"/>
    </row>
    <row r="237" spans="1:83" s="85" customFormat="1" ht="21.4" customHeight="1" x14ac:dyDescent="0.2">
      <c r="A237" s="377" t="s">
        <v>308</v>
      </c>
      <c r="B237" s="377" t="s">
        <v>309</v>
      </c>
      <c r="C237" s="377" t="s">
        <v>311</v>
      </c>
      <c r="D237" s="378">
        <v>2.7713939394444398</v>
      </c>
      <c r="E237" s="379"/>
      <c r="F237" s="380">
        <v>3.4250000000000003E-2</v>
      </c>
      <c r="G237" s="380">
        <v>3.4250000000000003E-2</v>
      </c>
      <c r="H237" s="381"/>
      <c r="I237" s="382">
        <v>4</v>
      </c>
      <c r="J237" s="382">
        <v>4</v>
      </c>
      <c r="K237" s="379"/>
      <c r="L237" s="383">
        <v>0.47</v>
      </c>
      <c r="M237" s="386">
        <v>0.69099999999999995</v>
      </c>
      <c r="N237" s="385">
        <v>0.7</v>
      </c>
      <c r="O237" s="386"/>
      <c r="P237" s="379"/>
      <c r="Q237" s="387">
        <v>137</v>
      </c>
      <c r="R237" s="388">
        <v>49.433607416873798</v>
      </c>
      <c r="S237" s="389">
        <v>36</v>
      </c>
      <c r="T237" s="390">
        <v>1.37315576157983</v>
      </c>
      <c r="U237" s="391">
        <v>17.275781816000201</v>
      </c>
      <c r="V237" s="392">
        <v>0.01</v>
      </c>
      <c r="W237" s="392">
        <v>0.01</v>
      </c>
      <c r="X237" s="393">
        <v>0</v>
      </c>
      <c r="Y237" s="393">
        <v>0</v>
      </c>
      <c r="Z237" s="379"/>
      <c r="AA237" s="394">
        <v>205</v>
      </c>
      <c r="AB237" s="378">
        <v>73.969996499701693</v>
      </c>
      <c r="AC237" s="389">
        <v>200</v>
      </c>
      <c r="AD237" s="384">
        <v>0.36984998249850798</v>
      </c>
      <c r="AE237" s="395">
        <v>-460.134545466666</v>
      </c>
      <c r="AF237" s="380"/>
      <c r="AG237" s="380"/>
      <c r="AH237" s="396">
        <v>350</v>
      </c>
      <c r="AI237" s="393">
        <v>461</v>
      </c>
      <c r="AJ237" s="379"/>
      <c r="AK237" s="388">
        <v>1654.0132000000001</v>
      </c>
      <c r="AL237" s="388">
        <v>596.81634446078203</v>
      </c>
      <c r="AM237" s="397">
        <v>612</v>
      </c>
      <c r="AN237" s="386">
        <v>0.97519010532807604</v>
      </c>
      <c r="AO237" s="388">
        <v>-381.29850912799702</v>
      </c>
      <c r="AP237" s="392"/>
      <c r="AQ237" s="392"/>
      <c r="AR237" s="393">
        <v>43</v>
      </c>
      <c r="AS237" s="393">
        <v>382</v>
      </c>
      <c r="AT237" s="381"/>
      <c r="AU237" s="388">
        <v>1937.37246</v>
      </c>
      <c r="AV237" s="378">
        <v>699.06065407228505</v>
      </c>
      <c r="AW237" s="399">
        <v>573</v>
      </c>
      <c r="AX237" s="390">
        <v>1.2200011414874099</v>
      </c>
      <c r="AY237" s="398">
        <v>31.7619872380033</v>
      </c>
      <c r="AZ237" s="380">
        <v>1.4999999999999999E-2</v>
      </c>
      <c r="BA237" s="380">
        <v>1.4999999999999999E-2</v>
      </c>
      <c r="BB237" s="393">
        <v>0</v>
      </c>
      <c r="BC237" s="393">
        <v>0</v>
      </c>
      <c r="BD237" s="379"/>
      <c r="BE237" s="388">
        <v>177.7</v>
      </c>
      <c r="BF237" s="378">
        <v>64.119357941448698</v>
      </c>
      <c r="BG237" s="400">
        <v>65</v>
      </c>
      <c r="BH237" s="401">
        <v>0.98645166063767298</v>
      </c>
      <c r="BI237" s="402">
        <v>-92.510909095832901</v>
      </c>
      <c r="BJ237" s="380">
        <v>6.7499999999999999E-3</v>
      </c>
      <c r="BK237" s="380">
        <v>6.7499999999999999E-3</v>
      </c>
      <c r="BL237" s="393">
        <v>0</v>
      </c>
      <c r="BM237" s="393">
        <v>93</v>
      </c>
      <c r="BN237" s="379"/>
      <c r="BO237" s="387">
        <v>199</v>
      </c>
      <c r="BP237" s="388">
        <v>71.805020992393295</v>
      </c>
      <c r="BQ237" s="400">
        <v>78</v>
      </c>
      <c r="BR237" s="386">
        <v>0.92057719221017098</v>
      </c>
      <c r="BS237" s="394">
        <v>-60.402472731999502</v>
      </c>
      <c r="BT237" s="380"/>
      <c r="BU237" s="392"/>
      <c r="BV237" s="387">
        <v>18</v>
      </c>
      <c r="BW237" s="387">
        <v>61</v>
      </c>
      <c r="BX237" s="381"/>
      <c r="BY237" s="386">
        <v>0.98945286750164796</v>
      </c>
      <c r="BZ237" s="386">
        <v>1</v>
      </c>
      <c r="CA237" s="403">
        <v>0.99578114700065901</v>
      </c>
      <c r="CB237" s="385">
        <v>0.9</v>
      </c>
      <c r="CC237" s="392">
        <v>2.5000000000000001E-3</v>
      </c>
      <c r="CD237" s="199">
        <f t="shared" si="3"/>
        <v>1696.0930909399972</v>
      </c>
      <c r="CE237" s="113"/>
    </row>
    <row r="238" spans="1:83" s="85" customFormat="1" ht="21.4" customHeight="1" x14ac:dyDescent="0.2">
      <c r="A238" s="377" t="s">
        <v>308</v>
      </c>
      <c r="B238" s="377" t="s">
        <v>309</v>
      </c>
      <c r="C238" s="377" t="s">
        <v>312</v>
      </c>
      <c r="D238" s="378">
        <v>0.55197132611111099</v>
      </c>
      <c r="E238" s="379"/>
      <c r="F238" s="380">
        <v>0.01</v>
      </c>
      <c r="G238" s="380">
        <v>0.01</v>
      </c>
      <c r="H238" s="381"/>
      <c r="I238" s="382">
        <v>2</v>
      </c>
      <c r="J238" s="382">
        <v>2</v>
      </c>
      <c r="K238" s="379"/>
      <c r="L238" s="383"/>
      <c r="M238" s="384"/>
      <c r="N238" s="385">
        <v>0.7</v>
      </c>
      <c r="O238" s="386"/>
      <c r="P238" s="379"/>
      <c r="Q238" s="387">
        <v>7</v>
      </c>
      <c r="R238" s="388">
        <v>12.6818181830534</v>
      </c>
      <c r="S238" s="389">
        <v>36</v>
      </c>
      <c r="T238" s="384">
        <v>0.35227272730703901</v>
      </c>
      <c r="U238" s="395">
        <v>-16.845161288</v>
      </c>
      <c r="V238" s="392"/>
      <c r="W238" s="392"/>
      <c r="X238" s="393">
        <v>13</v>
      </c>
      <c r="Y238" s="393">
        <v>17</v>
      </c>
      <c r="Z238" s="379"/>
      <c r="AA238" s="394">
        <v>6</v>
      </c>
      <c r="AB238" s="378">
        <v>10.870129871188601</v>
      </c>
      <c r="AC238" s="389">
        <v>200</v>
      </c>
      <c r="AD238" s="384">
        <v>5.4350649355943199E-2</v>
      </c>
      <c r="AE238" s="395">
        <v>-126.473118266667</v>
      </c>
      <c r="AF238" s="380"/>
      <c r="AG238" s="380"/>
      <c r="AH238" s="396">
        <v>105</v>
      </c>
      <c r="AI238" s="393">
        <v>127</v>
      </c>
      <c r="AJ238" s="379"/>
      <c r="AK238" s="388">
        <v>25.323699999999999</v>
      </c>
      <c r="AL238" s="388">
        <v>45.878651303170003</v>
      </c>
      <c r="AM238" s="397">
        <v>612</v>
      </c>
      <c r="AN238" s="384">
        <v>7.4965116508447699E-2</v>
      </c>
      <c r="AO238" s="406">
        <v>-380.04404189600001</v>
      </c>
      <c r="AP238" s="392"/>
      <c r="AQ238" s="392"/>
      <c r="AR238" s="393">
        <v>313</v>
      </c>
      <c r="AS238" s="393">
        <v>381</v>
      </c>
      <c r="AT238" s="381"/>
      <c r="AU238" s="388">
        <v>91.50224</v>
      </c>
      <c r="AV238" s="378">
        <v>165.77353871744501</v>
      </c>
      <c r="AW238" s="399">
        <v>573</v>
      </c>
      <c r="AX238" s="384">
        <v>0.28930809549292402</v>
      </c>
      <c r="AY238" s="406">
        <v>-288.03324383400002</v>
      </c>
      <c r="AZ238" s="380"/>
      <c r="BA238" s="380"/>
      <c r="BB238" s="393">
        <v>225</v>
      </c>
      <c r="BC238" s="393">
        <v>289</v>
      </c>
      <c r="BD238" s="379"/>
      <c r="BE238" s="388">
        <v>11.3</v>
      </c>
      <c r="BF238" s="378">
        <v>20.4720779240719</v>
      </c>
      <c r="BG238" s="400">
        <v>65</v>
      </c>
      <c r="BH238" s="384">
        <v>0.31495504498572202</v>
      </c>
      <c r="BI238" s="395">
        <v>-42.517204295833302</v>
      </c>
      <c r="BJ238" s="380"/>
      <c r="BK238" s="380"/>
      <c r="BL238" s="393">
        <v>21</v>
      </c>
      <c r="BM238" s="393">
        <v>43</v>
      </c>
      <c r="BN238" s="379"/>
      <c r="BO238" s="387">
        <v>59</v>
      </c>
      <c r="BP238" s="388">
        <v>106.88961040002199</v>
      </c>
      <c r="BQ238" s="400">
        <v>78</v>
      </c>
      <c r="BR238" s="390">
        <v>1.3703796205131</v>
      </c>
      <c r="BS238" s="391">
        <v>7.3354838760000103</v>
      </c>
      <c r="BT238" s="380">
        <v>7.4999999999999997E-3</v>
      </c>
      <c r="BU238" s="392">
        <v>7.4999999999999997E-3</v>
      </c>
      <c r="BV238" s="387">
        <v>0</v>
      </c>
      <c r="BW238" s="387">
        <v>0</v>
      </c>
      <c r="BX238" s="381"/>
      <c r="BY238" s="386">
        <v>0.95138888888888895</v>
      </c>
      <c r="BZ238" s="386">
        <v>1</v>
      </c>
      <c r="CA238" s="403">
        <v>0.98055555555555596</v>
      </c>
      <c r="CB238" s="385">
        <v>0.9</v>
      </c>
      <c r="CC238" s="392">
        <v>2.5000000000000001E-3</v>
      </c>
      <c r="CD238" s="199">
        <f t="shared" si="3"/>
        <v>337.80645157999993</v>
      </c>
      <c r="CE238" s="113"/>
    </row>
    <row r="239" spans="1:83" s="85" customFormat="1" ht="21.4" customHeight="1" x14ac:dyDescent="0.2">
      <c r="A239" s="377" t="s">
        <v>308</v>
      </c>
      <c r="B239" s="377" t="s">
        <v>309</v>
      </c>
      <c r="C239" s="377" t="s">
        <v>313</v>
      </c>
      <c r="D239" s="378">
        <v>1.99488536155556</v>
      </c>
      <c r="E239" s="379"/>
      <c r="F239" s="380">
        <v>1.1625E-2</v>
      </c>
      <c r="G239" s="380">
        <v>1.1625E-2</v>
      </c>
      <c r="H239" s="381"/>
      <c r="I239" s="382">
        <v>4</v>
      </c>
      <c r="J239" s="382">
        <v>4</v>
      </c>
      <c r="K239" s="379"/>
      <c r="L239" s="383">
        <v>0.63</v>
      </c>
      <c r="M239" s="386">
        <v>0.65800000000000003</v>
      </c>
      <c r="N239" s="385">
        <v>0.7</v>
      </c>
      <c r="O239" s="386"/>
      <c r="P239" s="379"/>
      <c r="Q239" s="387">
        <v>61</v>
      </c>
      <c r="R239" s="388">
        <v>30.578198214073801</v>
      </c>
      <c r="S239" s="389">
        <v>36</v>
      </c>
      <c r="T239" s="386">
        <v>0.84939439483538204</v>
      </c>
      <c r="U239" s="394">
        <v>-25.179047619200201</v>
      </c>
      <c r="V239" s="392"/>
      <c r="W239" s="392"/>
      <c r="X239" s="393">
        <v>11</v>
      </c>
      <c r="Y239" s="393">
        <v>26</v>
      </c>
      <c r="Z239" s="379"/>
      <c r="AA239" s="394">
        <v>113</v>
      </c>
      <c r="AB239" s="378">
        <v>56.644858986726803</v>
      </c>
      <c r="AC239" s="389">
        <v>200</v>
      </c>
      <c r="AD239" s="384">
        <v>0.28322429493363399</v>
      </c>
      <c r="AE239" s="395">
        <v>-365.77248677333398</v>
      </c>
      <c r="AF239" s="380"/>
      <c r="AG239" s="380"/>
      <c r="AH239" s="396">
        <v>286</v>
      </c>
      <c r="AI239" s="393">
        <v>366</v>
      </c>
      <c r="AJ239" s="379"/>
      <c r="AK239" s="388">
        <v>1344.6716300000001</v>
      </c>
      <c r="AL239" s="388">
        <v>674.05960057346999</v>
      </c>
      <c r="AM239" s="397">
        <v>612</v>
      </c>
      <c r="AN239" s="401">
        <v>1.1014045761004401</v>
      </c>
      <c r="AO239" s="405">
        <v>-120.372179526403</v>
      </c>
      <c r="AP239" s="392">
        <v>5.0000000000000001E-3</v>
      </c>
      <c r="AQ239" s="392">
        <v>5.0000000000000001E-3</v>
      </c>
      <c r="AR239" s="393">
        <v>0</v>
      </c>
      <c r="AS239" s="393">
        <v>121</v>
      </c>
      <c r="AT239" s="381"/>
      <c r="AU239" s="388">
        <v>1185.8556599999999</v>
      </c>
      <c r="AV239" s="378">
        <v>594.44802335674206</v>
      </c>
      <c r="AW239" s="399">
        <v>573</v>
      </c>
      <c r="AX239" s="401">
        <v>1.0374311053346299</v>
      </c>
      <c r="AY239" s="405">
        <v>-185.827514605603</v>
      </c>
      <c r="AZ239" s="380">
        <v>3.0000000000000001E-3</v>
      </c>
      <c r="BA239" s="380">
        <v>3.0000000000000001E-3</v>
      </c>
      <c r="BB239" s="393">
        <v>0</v>
      </c>
      <c r="BC239" s="393">
        <v>186</v>
      </c>
      <c r="BD239" s="379"/>
      <c r="BE239" s="388">
        <v>106</v>
      </c>
      <c r="BF239" s="378">
        <v>53.135885421177399</v>
      </c>
      <c r="BG239" s="400">
        <v>65</v>
      </c>
      <c r="BH239" s="386">
        <v>0.81747516032580603</v>
      </c>
      <c r="BI239" s="394">
        <v>-88.501322751667104</v>
      </c>
      <c r="BJ239" s="380"/>
      <c r="BK239" s="380"/>
      <c r="BL239" s="393">
        <v>11</v>
      </c>
      <c r="BM239" s="393">
        <v>89</v>
      </c>
      <c r="BN239" s="379"/>
      <c r="BO239" s="387">
        <v>161</v>
      </c>
      <c r="BP239" s="388">
        <v>80.706392007637305</v>
      </c>
      <c r="BQ239" s="400">
        <v>78</v>
      </c>
      <c r="BR239" s="401">
        <v>1.0346973334312499</v>
      </c>
      <c r="BS239" s="402">
        <v>-25.7212698416004</v>
      </c>
      <c r="BT239" s="380">
        <v>1.1249999999999999E-3</v>
      </c>
      <c r="BU239" s="392">
        <v>1.1249999999999999E-3</v>
      </c>
      <c r="BV239" s="387">
        <v>0</v>
      </c>
      <c r="BW239" s="387">
        <v>26</v>
      </c>
      <c r="BX239" s="381"/>
      <c r="BY239" s="386">
        <v>0.996833773087071</v>
      </c>
      <c r="BZ239" s="386">
        <v>1</v>
      </c>
      <c r="CA239" s="403">
        <v>0.99873350923482795</v>
      </c>
      <c r="CB239" s="385">
        <v>0.9</v>
      </c>
      <c r="CC239" s="392">
        <v>2.5000000000000001E-3</v>
      </c>
      <c r="CD239" s="199">
        <f t="shared" si="3"/>
        <v>1220.8698412720028</v>
      </c>
      <c r="CE239" s="113"/>
    </row>
    <row r="240" spans="1:83" s="85" customFormat="1" ht="21.4" customHeight="1" x14ac:dyDescent="0.2">
      <c r="A240" s="377" t="s">
        <v>308</v>
      </c>
      <c r="B240" s="377" t="s">
        <v>309</v>
      </c>
      <c r="C240" s="377" t="s">
        <v>314</v>
      </c>
      <c r="D240" s="378">
        <v>4.5248495623333298</v>
      </c>
      <c r="E240" s="379"/>
      <c r="F240" s="380">
        <v>2.3875E-2</v>
      </c>
      <c r="G240" s="380">
        <v>2.3875E-2</v>
      </c>
      <c r="H240" s="381"/>
      <c r="I240" s="382">
        <v>5</v>
      </c>
      <c r="J240" s="382">
        <v>5</v>
      </c>
      <c r="K240" s="379"/>
      <c r="L240" s="383">
        <v>0.48377858002406698</v>
      </c>
      <c r="M240" s="401">
        <v>0.71899999999999997</v>
      </c>
      <c r="N240" s="385">
        <v>0.7</v>
      </c>
      <c r="O240" s="386">
        <v>2E-3</v>
      </c>
      <c r="P240" s="379"/>
      <c r="Q240" s="387">
        <v>155</v>
      </c>
      <c r="R240" s="388">
        <v>34.255282493871697</v>
      </c>
      <c r="S240" s="389">
        <v>36</v>
      </c>
      <c r="T240" s="386">
        <v>0.95153562482976894</v>
      </c>
      <c r="U240" s="394">
        <v>-40.4735010927998</v>
      </c>
      <c r="V240" s="392"/>
      <c r="W240" s="392"/>
      <c r="X240" s="393">
        <v>8</v>
      </c>
      <c r="Y240" s="393">
        <v>41</v>
      </c>
      <c r="Z240" s="379"/>
      <c r="AA240" s="394">
        <v>639</v>
      </c>
      <c r="AB240" s="378">
        <v>141.22016460376801</v>
      </c>
      <c r="AC240" s="389">
        <v>200</v>
      </c>
      <c r="AD240" s="384">
        <v>0.70610082301884003</v>
      </c>
      <c r="AE240" s="395">
        <v>-446.96389495999898</v>
      </c>
      <c r="AF240" s="380"/>
      <c r="AG240" s="380"/>
      <c r="AH240" s="396">
        <v>266</v>
      </c>
      <c r="AI240" s="393">
        <v>447</v>
      </c>
      <c r="AJ240" s="379"/>
      <c r="AK240" s="388">
        <v>3400.5038599999998</v>
      </c>
      <c r="AL240" s="388">
        <v>751.51755061807205</v>
      </c>
      <c r="AM240" s="397">
        <v>622.70000000000005</v>
      </c>
      <c r="AN240" s="390">
        <v>1.2068693602345799</v>
      </c>
      <c r="AO240" s="398">
        <v>19.355273042042398</v>
      </c>
      <c r="AP240" s="392">
        <v>0.01</v>
      </c>
      <c r="AQ240" s="392">
        <v>0.01</v>
      </c>
      <c r="AR240" s="393">
        <v>0</v>
      </c>
      <c r="AS240" s="393">
        <v>0</v>
      </c>
      <c r="AT240" s="381"/>
      <c r="AU240" s="388">
        <v>2784.1853500000002</v>
      </c>
      <c r="AV240" s="378">
        <v>615.31003664225204</v>
      </c>
      <c r="AW240" s="399">
        <v>573</v>
      </c>
      <c r="AX240" s="401">
        <v>1.0738395054838601</v>
      </c>
      <c r="AY240" s="405">
        <v>-327.10120906039799</v>
      </c>
      <c r="AZ240" s="380">
        <v>5.2500000000000003E-3</v>
      </c>
      <c r="BA240" s="380">
        <v>5.2500000000000003E-3</v>
      </c>
      <c r="BB240" s="393">
        <v>0</v>
      </c>
      <c r="BC240" s="393">
        <v>328</v>
      </c>
      <c r="BD240" s="379"/>
      <c r="BE240" s="388">
        <v>248.5</v>
      </c>
      <c r="BF240" s="378">
        <v>54.918952901465197</v>
      </c>
      <c r="BG240" s="400">
        <v>65</v>
      </c>
      <c r="BH240" s="386">
        <v>0.84490696771484997</v>
      </c>
      <c r="BI240" s="394">
        <v>-192.6728323275</v>
      </c>
      <c r="BJ240" s="380"/>
      <c r="BK240" s="380"/>
      <c r="BL240" s="393">
        <v>17</v>
      </c>
      <c r="BM240" s="393">
        <v>193</v>
      </c>
      <c r="BN240" s="379"/>
      <c r="BO240" s="387">
        <v>392</v>
      </c>
      <c r="BP240" s="388">
        <v>86.632714436114199</v>
      </c>
      <c r="BQ240" s="400">
        <v>78</v>
      </c>
      <c r="BR240" s="401">
        <v>1.1106758261040299</v>
      </c>
      <c r="BS240" s="402">
        <v>-31.5259190343996</v>
      </c>
      <c r="BT240" s="380">
        <v>4.1250000000000002E-3</v>
      </c>
      <c r="BU240" s="392">
        <v>4.1250000000000002E-3</v>
      </c>
      <c r="BV240" s="387">
        <v>0</v>
      </c>
      <c r="BW240" s="387">
        <v>32</v>
      </c>
      <c r="BX240" s="381"/>
      <c r="BY240" s="386">
        <v>0.984723106301719</v>
      </c>
      <c r="BZ240" s="386">
        <v>1</v>
      </c>
      <c r="CA240" s="403">
        <v>0.993889242520687</v>
      </c>
      <c r="CB240" s="385">
        <v>0.9</v>
      </c>
      <c r="CC240" s="392">
        <v>2.5000000000000001E-3</v>
      </c>
      <c r="CD240" s="199">
        <f t="shared" si="3"/>
        <v>2817.6238224649646</v>
      </c>
      <c r="CE240" s="113"/>
    </row>
    <row r="241" spans="1:83" s="85" customFormat="1" ht="21.4" customHeight="1" x14ac:dyDescent="0.2">
      <c r="A241" s="377" t="s">
        <v>308</v>
      </c>
      <c r="B241" s="377" t="s">
        <v>309</v>
      </c>
      <c r="C241" s="377" t="s">
        <v>315</v>
      </c>
      <c r="D241" s="378">
        <v>8.9672949024444399</v>
      </c>
      <c r="E241" s="379"/>
      <c r="F241" s="380">
        <v>3.3000000000000002E-2</v>
      </c>
      <c r="G241" s="380">
        <v>3.3000000000000002E-2</v>
      </c>
      <c r="H241" s="381"/>
      <c r="I241" s="382">
        <v>5</v>
      </c>
      <c r="J241" s="382">
        <v>5</v>
      </c>
      <c r="K241" s="379"/>
      <c r="L241" s="383">
        <v>0.33</v>
      </c>
      <c r="M241" s="386">
        <v>0.65</v>
      </c>
      <c r="N241" s="385">
        <v>0.7</v>
      </c>
      <c r="O241" s="386"/>
      <c r="P241" s="379"/>
      <c r="Q241" s="387">
        <v>698</v>
      </c>
      <c r="R241" s="388">
        <v>77.838412541749705</v>
      </c>
      <c r="S241" s="389">
        <v>36</v>
      </c>
      <c r="T241" s="390">
        <v>2.1621781261597102</v>
      </c>
      <c r="U241" s="391">
        <v>310.61286021439997</v>
      </c>
      <c r="V241" s="392">
        <v>0.01</v>
      </c>
      <c r="W241" s="392">
        <v>0.01</v>
      </c>
      <c r="X241" s="393">
        <v>0</v>
      </c>
      <c r="Y241" s="393">
        <v>0</v>
      </c>
      <c r="Z241" s="379"/>
      <c r="AA241" s="394">
        <v>1012</v>
      </c>
      <c r="AB241" s="378">
        <v>112.85454655050199</v>
      </c>
      <c r="AC241" s="389">
        <v>200</v>
      </c>
      <c r="AD241" s="384">
        <v>0.56427273275251</v>
      </c>
      <c r="AE241" s="395">
        <v>-1140.15077658666</v>
      </c>
      <c r="AF241" s="380"/>
      <c r="AG241" s="380"/>
      <c r="AH241" s="396">
        <v>782</v>
      </c>
      <c r="AI241" s="393">
        <v>1141</v>
      </c>
      <c r="AJ241" s="379"/>
      <c r="AK241" s="388">
        <v>8260.4370600000002</v>
      </c>
      <c r="AL241" s="388">
        <v>921.17379319690303</v>
      </c>
      <c r="AM241" s="397">
        <v>745.6</v>
      </c>
      <c r="AN241" s="390">
        <v>1.2354798728499199</v>
      </c>
      <c r="AO241" s="398">
        <v>237.21896488491299</v>
      </c>
      <c r="AP241" s="392">
        <v>0.01</v>
      </c>
      <c r="AQ241" s="392">
        <v>0.01</v>
      </c>
      <c r="AR241" s="393">
        <v>0</v>
      </c>
      <c r="AS241" s="393">
        <v>0</v>
      </c>
      <c r="AT241" s="381"/>
      <c r="AU241" s="388">
        <v>3696.9476</v>
      </c>
      <c r="AV241" s="378">
        <v>412.27010377368401</v>
      </c>
      <c r="AW241" s="399">
        <v>573</v>
      </c>
      <c r="AX241" s="384">
        <v>0.71949407290346301</v>
      </c>
      <c r="AY241" s="406">
        <v>-2468.9643749207999</v>
      </c>
      <c r="AZ241" s="380"/>
      <c r="BA241" s="380"/>
      <c r="BB241" s="393">
        <v>1442</v>
      </c>
      <c r="BC241" s="393">
        <v>2469</v>
      </c>
      <c r="BD241" s="379"/>
      <c r="BE241" s="388">
        <v>549.5</v>
      </c>
      <c r="BF241" s="378">
        <v>61.278234515317301</v>
      </c>
      <c r="BG241" s="400">
        <v>65</v>
      </c>
      <c r="BH241" s="401">
        <v>0.94274206946642003</v>
      </c>
      <c r="BI241" s="402">
        <v>-324.81125298833302</v>
      </c>
      <c r="BJ241" s="380">
        <v>3.0000000000000001E-3</v>
      </c>
      <c r="BK241" s="380">
        <v>3.0000000000000001E-3</v>
      </c>
      <c r="BL241" s="393">
        <v>0</v>
      </c>
      <c r="BM241" s="393">
        <v>325</v>
      </c>
      <c r="BN241" s="379"/>
      <c r="BO241" s="387">
        <v>899</v>
      </c>
      <c r="BP241" s="388">
        <v>100.253198961365</v>
      </c>
      <c r="BQ241" s="400">
        <v>78</v>
      </c>
      <c r="BR241" s="390">
        <v>1.2852974225816001</v>
      </c>
      <c r="BS241" s="391">
        <v>59.661197131200701</v>
      </c>
      <c r="BT241" s="380">
        <v>7.4999999999999997E-3</v>
      </c>
      <c r="BU241" s="392">
        <v>7.4999999999999997E-3</v>
      </c>
      <c r="BV241" s="387">
        <v>0</v>
      </c>
      <c r="BW241" s="387">
        <v>0</v>
      </c>
      <c r="BX241" s="381"/>
      <c r="BY241" s="386">
        <v>0.96169579769431002</v>
      </c>
      <c r="BZ241" s="386">
        <v>0.97058823529411797</v>
      </c>
      <c r="CA241" s="403">
        <v>0.96703126025419495</v>
      </c>
      <c r="CB241" s="385">
        <v>0.9</v>
      </c>
      <c r="CC241" s="392">
        <v>2.5000000000000001E-3</v>
      </c>
      <c r="CD241" s="199">
        <f t="shared" si="3"/>
        <v>6686.0150792625745</v>
      </c>
      <c r="CE241" s="113"/>
    </row>
    <row r="242" spans="1:83" s="85" customFormat="1" ht="21.4" customHeight="1" x14ac:dyDescent="0.2">
      <c r="A242" s="377" t="s">
        <v>308</v>
      </c>
      <c r="B242" s="377" t="s">
        <v>309</v>
      </c>
      <c r="C242" s="377" t="s">
        <v>316</v>
      </c>
      <c r="D242" s="378">
        <v>1.7767089946666701</v>
      </c>
      <c r="E242" s="379"/>
      <c r="F242" s="380">
        <v>2.2499999999999999E-2</v>
      </c>
      <c r="G242" s="380">
        <v>2.2499999999999999E-2</v>
      </c>
      <c r="H242" s="381"/>
      <c r="I242" s="382">
        <v>4</v>
      </c>
      <c r="J242" s="382">
        <v>4</v>
      </c>
      <c r="K242" s="379"/>
      <c r="L242" s="404">
        <v>0.72</v>
      </c>
      <c r="M242" s="401">
        <v>0.71099999999999997</v>
      </c>
      <c r="N242" s="385">
        <v>0.7</v>
      </c>
      <c r="O242" s="386">
        <v>1E-3</v>
      </c>
      <c r="P242" s="379"/>
      <c r="Q242" s="387">
        <v>69</v>
      </c>
      <c r="R242" s="388">
        <v>38.8358477427224</v>
      </c>
      <c r="S242" s="389">
        <v>36</v>
      </c>
      <c r="T242" s="401">
        <v>1.07877354840895</v>
      </c>
      <c r="U242" s="402">
        <v>-7.7538285696001301</v>
      </c>
      <c r="V242" s="392">
        <v>4.0000000000000001E-3</v>
      </c>
      <c r="W242" s="392">
        <v>4.0000000000000001E-3</v>
      </c>
      <c r="X242" s="393">
        <v>0</v>
      </c>
      <c r="Y242" s="393">
        <v>8</v>
      </c>
      <c r="Z242" s="379"/>
      <c r="AA242" s="394">
        <v>89</v>
      </c>
      <c r="AB242" s="378">
        <v>50.092615204380998</v>
      </c>
      <c r="AC242" s="389">
        <v>200</v>
      </c>
      <c r="AD242" s="384">
        <v>0.25046307602190498</v>
      </c>
      <c r="AE242" s="395">
        <v>-337.41015872000099</v>
      </c>
      <c r="AF242" s="380"/>
      <c r="AG242" s="380"/>
      <c r="AH242" s="396">
        <v>267</v>
      </c>
      <c r="AI242" s="393">
        <v>338</v>
      </c>
      <c r="AJ242" s="379"/>
      <c r="AK242" s="388">
        <v>615.37081999999998</v>
      </c>
      <c r="AL242" s="388">
        <v>346.35431117151001</v>
      </c>
      <c r="AM242" s="397">
        <v>619</v>
      </c>
      <c r="AN242" s="384">
        <v>0.55953846715914402</v>
      </c>
      <c r="AO242" s="406">
        <v>-704.36862123840206</v>
      </c>
      <c r="AP242" s="392"/>
      <c r="AQ242" s="392"/>
      <c r="AR242" s="393">
        <v>485</v>
      </c>
      <c r="AS242" s="393">
        <v>705</v>
      </c>
      <c r="AT242" s="381"/>
      <c r="AU242" s="388">
        <v>1407.4970000000001</v>
      </c>
      <c r="AV242" s="378">
        <v>792.19332159910903</v>
      </c>
      <c r="AW242" s="399">
        <v>573</v>
      </c>
      <c r="AX242" s="390">
        <v>1.3825363378693001</v>
      </c>
      <c r="AY242" s="398">
        <v>185.83189526719801</v>
      </c>
      <c r="AZ242" s="380">
        <v>1.4999999999999999E-2</v>
      </c>
      <c r="BA242" s="380">
        <v>1.4999999999999999E-2</v>
      </c>
      <c r="BB242" s="393">
        <v>0</v>
      </c>
      <c r="BC242" s="393">
        <v>0</v>
      </c>
      <c r="BD242" s="379"/>
      <c r="BE242" s="388">
        <v>80.8</v>
      </c>
      <c r="BF242" s="378">
        <v>45.477340545101001</v>
      </c>
      <c r="BG242" s="400">
        <v>65</v>
      </c>
      <c r="BH242" s="384">
        <v>0.69965139300155299</v>
      </c>
      <c r="BI242" s="395">
        <v>-92.429126980000305</v>
      </c>
      <c r="BJ242" s="380"/>
      <c r="BK242" s="380"/>
      <c r="BL242" s="393">
        <v>24</v>
      </c>
      <c r="BM242" s="393">
        <v>93</v>
      </c>
      <c r="BN242" s="379"/>
      <c r="BO242" s="387">
        <v>129</v>
      </c>
      <c r="BP242" s="388">
        <v>72.606150127698299</v>
      </c>
      <c r="BQ242" s="400">
        <v>78</v>
      </c>
      <c r="BR242" s="386">
        <v>0.93084807856023499</v>
      </c>
      <c r="BS242" s="394">
        <v>-37.299961900800298</v>
      </c>
      <c r="BT242" s="380"/>
      <c r="BU242" s="392"/>
      <c r="BV242" s="387">
        <v>10</v>
      </c>
      <c r="BW242" s="387">
        <v>38</v>
      </c>
      <c r="BX242" s="381"/>
      <c r="BY242" s="386">
        <v>0.96086105675146805</v>
      </c>
      <c r="BZ242" s="386">
        <v>1</v>
      </c>
      <c r="CA242" s="403">
        <v>0.98434442270058697</v>
      </c>
      <c r="CB242" s="385">
        <v>0.9</v>
      </c>
      <c r="CC242" s="392">
        <v>2.5000000000000001E-3</v>
      </c>
      <c r="CD242" s="199">
        <f t="shared" si="3"/>
        <v>1099.7828676986687</v>
      </c>
      <c r="CE242" s="113"/>
    </row>
    <row r="243" spans="1:83" s="85" customFormat="1" ht="21.4" customHeight="1" x14ac:dyDescent="0.2">
      <c r="A243" s="377" t="s">
        <v>308</v>
      </c>
      <c r="B243" s="377" t="s">
        <v>309</v>
      </c>
      <c r="C243" s="377" t="s">
        <v>317</v>
      </c>
      <c r="D243" s="378">
        <v>1.96969696977778</v>
      </c>
      <c r="E243" s="379"/>
      <c r="F243" s="380">
        <v>7.3380000000000001E-2</v>
      </c>
      <c r="G243" s="380">
        <v>7.3380000000000001E-2</v>
      </c>
      <c r="H243" s="381"/>
      <c r="I243" s="382">
        <v>7</v>
      </c>
      <c r="J243" s="382">
        <v>7</v>
      </c>
      <c r="K243" s="379"/>
      <c r="L243" s="404">
        <v>0.75</v>
      </c>
      <c r="M243" s="401">
        <v>0.76700000000000002</v>
      </c>
      <c r="N243" s="385">
        <v>0.7</v>
      </c>
      <c r="O243" s="386">
        <v>8.9999999999999993E-3</v>
      </c>
      <c r="P243" s="379"/>
      <c r="Q243" s="387">
        <v>139</v>
      </c>
      <c r="R243" s="388">
        <v>70.569230766335593</v>
      </c>
      <c r="S243" s="389">
        <v>36</v>
      </c>
      <c r="T243" s="390">
        <v>1.9602564101759901</v>
      </c>
      <c r="U243" s="391">
        <v>53.909090905599903</v>
      </c>
      <c r="V243" s="392">
        <v>0.01</v>
      </c>
      <c r="W243" s="392">
        <v>0.01</v>
      </c>
      <c r="X243" s="393">
        <v>0</v>
      </c>
      <c r="Y243" s="393">
        <v>0</v>
      </c>
      <c r="Z243" s="379"/>
      <c r="AA243" s="394">
        <v>194</v>
      </c>
      <c r="AB243" s="378">
        <v>98.492307688267005</v>
      </c>
      <c r="AC243" s="389">
        <v>200</v>
      </c>
      <c r="AD243" s="384">
        <v>0.492461538441335</v>
      </c>
      <c r="AE243" s="395">
        <v>-278.72727274666698</v>
      </c>
      <c r="AF243" s="380"/>
      <c r="AG243" s="380"/>
      <c r="AH243" s="396">
        <v>200</v>
      </c>
      <c r="AI243" s="393">
        <v>279</v>
      </c>
      <c r="AJ243" s="379"/>
      <c r="AK243" s="388">
        <v>1593.5676699999999</v>
      </c>
      <c r="AL243" s="388">
        <v>809.04204781296198</v>
      </c>
      <c r="AM243" s="397">
        <v>678.4</v>
      </c>
      <c r="AN243" s="401">
        <v>1.1925737733091999</v>
      </c>
      <c r="AO243" s="405">
        <v>-9.9232391566952192</v>
      </c>
      <c r="AP243" s="392">
        <v>9.4999999999999998E-3</v>
      </c>
      <c r="AQ243" s="392">
        <v>9.4999999999999998E-3</v>
      </c>
      <c r="AR243" s="393">
        <v>0</v>
      </c>
      <c r="AS243" s="393">
        <v>10</v>
      </c>
      <c r="AT243" s="381"/>
      <c r="AU243" s="388">
        <v>1806.8616</v>
      </c>
      <c r="AV243" s="378">
        <v>917.32973534698101</v>
      </c>
      <c r="AW243" s="399">
        <v>573</v>
      </c>
      <c r="AX243" s="390">
        <v>1.60092449449735</v>
      </c>
      <c r="AY243" s="398">
        <v>452.49796358079902</v>
      </c>
      <c r="AZ243" s="380">
        <v>1.4999999999999999E-2</v>
      </c>
      <c r="BA243" s="380">
        <v>1.4999999999999999E-2</v>
      </c>
      <c r="BB243" s="393">
        <v>0</v>
      </c>
      <c r="BC243" s="393">
        <v>0</v>
      </c>
      <c r="BD243" s="379"/>
      <c r="BE243" s="388">
        <v>158.1</v>
      </c>
      <c r="BF243" s="378">
        <v>80.266153842860902</v>
      </c>
      <c r="BG243" s="400">
        <v>65</v>
      </c>
      <c r="BH243" s="401">
        <v>1.2348639052747801</v>
      </c>
      <c r="BI243" s="402">
        <v>-33.945454553333498</v>
      </c>
      <c r="BJ243" s="380">
        <v>1.9879999999999998E-2</v>
      </c>
      <c r="BK243" s="380">
        <v>1.9879999999999998E-2</v>
      </c>
      <c r="BL243" s="393">
        <v>0</v>
      </c>
      <c r="BM243" s="393">
        <v>34</v>
      </c>
      <c r="BN243" s="379"/>
      <c r="BO243" s="387">
        <v>188</v>
      </c>
      <c r="BP243" s="388">
        <v>95.446153842238104</v>
      </c>
      <c r="BQ243" s="400">
        <v>78</v>
      </c>
      <c r="BR243" s="390">
        <v>1.22366863900305</v>
      </c>
      <c r="BS243" s="391">
        <v>3.6363636287998098</v>
      </c>
      <c r="BT243" s="380">
        <v>7.4999999999999997E-3</v>
      </c>
      <c r="BU243" s="392">
        <v>7.4999999999999997E-3</v>
      </c>
      <c r="BV243" s="387">
        <v>0</v>
      </c>
      <c r="BW243" s="387">
        <v>0</v>
      </c>
      <c r="BX243" s="381"/>
      <c r="BY243" s="386">
        <v>0.979618963225521</v>
      </c>
      <c r="BZ243" s="386">
        <v>1</v>
      </c>
      <c r="CA243" s="403">
        <v>0.991847585290208</v>
      </c>
      <c r="CB243" s="385">
        <v>0.9</v>
      </c>
      <c r="CC243" s="392">
        <v>2.5000000000000001E-3</v>
      </c>
      <c r="CD243" s="199">
        <f t="shared" si="3"/>
        <v>1336.2424242972459</v>
      </c>
      <c r="CE243" s="113"/>
    </row>
    <row r="244" spans="1:83" s="85" customFormat="1" ht="21.4" customHeight="1" x14ac:dyDescent="0.2">
      <c r="A244" s="377" t="s">
        <v>308</v>
      </c>
      <c r="B244" s="377" t="s">
        <v>309</v>
      </c>
      <c r="C244" s="377" t="s">
        <v>318</v>
      </c>
      <c r="D244" s="378">
        <v>2.9480474406666701</v>
      </c>
      <c r="E244" s="379"/>
      <c r="F244" s="380">
        <v>6.225E-2</v>
      </c>
      <c r="G244" s="380">
        <v>6.225E-2</v>
      </c>
      <c r="H244" s="381"/>
      <c r="I244" s="382">
        <v>6</v>
      </c>
      <c r="J244" s="382">
        <v>6</v>
      </c>
      <c r="K244" s="379"/>
      <c r="L244" s="383">
        <v>0.61</v>
      </c>
      <c r="M244" s="386">
        <v>0.65900000000000003</v>
      </c>
      <c r="N244" s="385">
        <v>0.7</v>
      </c>
      <c r="O244" s="386"/>
      <c r="P244" s="379"/>
      <c r="Q244" s="387">
        <v>186</v>
      </c>
      <c r="R244" s="388">
        <v>63.092607477828899</v>
      </c>
      <c r="S244" s="389">
        <v>36</v>
      </c>
      <c r="T244" s="390">
        <v>1.7525724299396901</v>
      </c>
      <c r="U244" s="391">
        <v>58.6443505631999</v>
      </c>
      <c r="V244" s="392">
        <v>0.01</v>
      </c>
      <c r="W244" s="392">
        <v>0.01</v>
      </c>
      <c r="X244" s="393">
        <v>0</v>
      </c>
      <c r="Y244" s="393">
        <v>0</v>
      </c>
      <c r="Z244" s="379"/>
      <c r="AA244" s="394">
        <v>352</v>
      </c>
      <c r="AB244" s="378">
        <v>119.401063613956</v>
      </c>
      <c r="AC244" s="389">
        <v>200</v>
      </c>
      <c r="AD244" s="384">
        <v>0.59700531806977997</v>
      </c>
      <c r="AE244" s="395">
        <v>-355.531385760001</v>
      </c>
      <c r="AF244" s="380"/>
      <c r="AG244" s="380"/>
      <c r="AH244" s="396">
        <v>238</v>
      </c>
      <c r="AI244" s="393">
        <v>356</v>
      </c>
      <c r="AJ244" s="379"/>
      <c r="AK244" s="388">
        <v>2386.21452</v>
      </c>
      <c r="AL244" s="388">
        <v>809.42202187234295</v>
      </c>
      <c r="AM244" s="397">
        <v>637.29999999999995</v>
      </c>
      <c r="AN244" s="390">
        <v>1.27008005942624</v>
      </c>
      <c r="AO244" s="398">
        <v>131.66575927575701</v>
      </c>
      <c r="AP244" s="392">
        <v>0.01</v>
      </c>
      <c r="AQ244" s="392">
        <v>0.01</v>
      </c>
      <c r="AR244" s="393">
        <v>0</v>
      </c>
      <c r="AS244" s="393">
        <v>0</v>
      </c>
      <c r="AT244" s="381"/>
      <c r="AU244" s="388">
        <v>2087.5805999999998</v>
      </c>
      <c r="AV244" s="378">
        <v>708.12313642005597</v>
      </c>
      <c r="AW244" s="399">
        <v>573</v>
      </c>
      <c r="AX244" s="390">
        <v>1.2358169920070801</v>
      </c>
      <c r="AY244" s="398">
        <v>60.503179797597802</v>
      </c>
      <c r="AZ244" s="380">
        <v>1.4999999999999999E-2</v>
      </c>
      <c r="BA244" s="380">
        <v>1.4999999999999999E-2</v>
      </c>
      <c r="BB244" s="393">
        <v>0</v>
      </c>
      <c r="BC244" s="393">
        <v>0</v>
      </c>
      <c r="BD244" s="379"/>
      <c r="BE244" s="388">
        <v>222.5</v>
      </c>
      <c r="BF244" s="378">
        <v>75.473683676435101</v>
      </c>
      <c r="BG244" s="400">
        <v>65</v>
      </c>
      <c r="BH244" s="401">
        <v>1.16113359502208</v>
      </c>
      <c r="BI244" s="402">
        <v>-64.934625465000394</v>
      </c>
      <c r="BJ244" s="380">
        <v>1.7250000000000001E-2</v>
      </c>
      <c r="BK244" s="380">
        <v>1.7250000000000001E-2</v>
      </c>
      <c r="BL244" s="393">
        <v>0</v>
      </c>
      <c r="BM244" s="393">
        <v>65</v>
      </c>
      <c r="BN244" s="379"/>
      <c r="BO244" s="387">
        <v>393</v>
      </c>
      <c r="BP244" s="388">
        <v>133.30857386444501</v>
      </c>
      <c r="BQ244" s="400">
        <v>78</v>
      </c>
      <c r="BR244" s="390">
        <v>1.7090842803134001</v>
      </c>
      <c r="BS244" s="391">
        <v>117.0627595536</v>
      </c>
      <c r="BT244" s="380">
        <v>7.4999999999999997E-3</v>
      </c>
      <c r="BU244" s="392">
        <v>7.4999999999999997E-3</v>
      </c>
      <c r="BV244" s="387">
        <v>0</v>
      </c>
      <c r="BW244" s="387">
        <v>0</v>
      </c>
      <c r="BX244" s="381"/>
      <c r="BY244" s="386">
        <v>0.96487410631022696</v>
      </c>
      <c r="BZ244" s="386">
        <v>1</v>
      </c>
      <c r="CA244" s="403">
        <v>0.98594964252409101</v>
      </c>
      <c r="CB244" s="385">
        <v>0.9</v>
      </c>
      <c r="CC244" s="392">
        <v>2.5000000000000001E-3</v>
      </c>
      <c r="CD244" s="199">
        <f t="shared" si="3"/>
        <v>1878.7906339368687</v>
      </c>
      <c r="CE244" s="113"/>
    </row>
    <row r="245" spans="1:83" s="85" customFormat="1" ht="21.4" customHeight="1" x14ac:dyDescent="0.2">
      <c r="A245" s="377" t="s">
        <v>308</v>
      </c>
      <c r="B245" s="377" t="s">
        <v>309</v>
      </c>
      <c r="C245" s="377" t="s">
        <v>319</v>
      </c>
      <c r="D245" s="378">
        <v>2.9485169152222199</v>
      </c>
      <c r="E245" s="379"/>
      <c r="F245" s="380">
        <v>0.04</v>
      </c>
      <c r="G245" s="380">
        <v>0.04</v>
      </c>
      <c r="H245" s="381"/>
      <c r="I245" s="382">
        <v>4</v>
      </c>
      <c r="J245" s="382">
        <v>4</v>
      </c>
      <c r="K245" s="379"/>
      <c r="L245" s="404">
        <v>0.76</v>
      </c>
      <c r="M245" s="390">
        <v>0.85599999999999998</v>
      </c>
      <c r="N245" s="385">
        <v>0.7</v>
      </c>
      <c r="O245" s="386">
        <v>0.02</v>
      </c>
      <c r="P245" s="379"/>
      <c r="Q245" s="387">
        <v>84</v>
      </c>
      <c r="R245" s="388">
        <v>28.488898797336301</v>
      </c>
      <c r="S245" s="389">
        <v>36</v>
      </c>
      <c r="T245" s="384">
        <v>0.79135829992600704</v>
      </c>
      <c r="U245" s="395">
        <v>-43.375930737599901</v>
      </c>
      <c r="V245" s="392"/>
      <c r="W245" s="392"/>
      <c r="X245" s="393">
        <v>23</v>
      </c>
      <c r="Y245" s="393">
        <v>44</v>
      </c>
      <c r="Z245" s="379"/>
      <c r="AA245" s="394">
        <v>395</v>
      </c>
      <c r="AB245" s="378">
        <v>133.965655058903</v>
      </c>
      <c r="AC245" s="389">
        <v>200</v>
      </c>
      <c r="AD245" s="384">
        <v>0.66982827529451505</v>
      </c>
      <c r="AE245" s="395">
        <v>-312.64405965333299</v>
      </c>
      <c r="AF245" s="380"/>
      <c r="AG245" s="380"/>
      <c r="AH245" s="396">
        <v>195</v>
      </c>
      <c r="AI245" s="393">
        <v>313</v>
      </c>
      <c r="AJ245" s="379"/>
      <c r="AK245" s="388">
        <v>4003.2741000000001</v>
      </c>
      <c r="AL245" s="388">
        <v>1357.72465110592</v>
      </c>
      <c r="AM245" s="397">
        <v>725.3</v>
      </c>
      <c r="AN245" s="390">
        <v>1.87194905708799</v>
      </c>
      <c r="AO245" s="398">
        <v>1437.0029176671901</v>
      </c>
      <c r="AP245" s="392">
        <v>0.01</v>
      </c>
      <c r="AQ245" s="392">
        <v>0.01</v>
      </c>
      <c r="AR245" s="393">
        <v>0</v>
      </c>
      <c r="AS245" s="393">
        <v>0</v>
      </c>
      <c r="AT245" s="381"/>
      <c r="AU245" s="388">
        <v>1295.19839</v>
      </c>
      <c r="AV245" s="378">
        <v>439.27114113312899</v>
      </c>
      <c r="AW245" s="399">
        <v>573</v>
      </c>
      <c r="AX245" s="384">
        <v>0.766616302152058</v>
      </c>
      <c r="AY245" s="406">
        <v>-732.201840906798</v>
      </c>
      <c r="AZ245" s="380"/>
      <c r="BA245" s="380"/>
      <c r="BB245" s="393">
        <v>395</v>
      </c>
      <c r="BC245" s="393">
        <v>733</v>
      </c>
      <c r="BD245" s="379"/>
      <c r="BE245" s="388">
        <v>140.4</v>
      </c>
      <c r="BF245" s="378">
        <v>47.617159418404903</v>
      </c>
      <c r="BG245" s="400">
        <v>65</v>
      </c>
      <c r="BH245" s="384">
        <v>0.73257168336007505</v>
      </c>
      <c r="BI245" s="395">
        <v>-147.08039923416601</v>
      </c>
      <c r="BJ245" s="380"/>
      <c r="BK245" s="380"/>
      <c r="BL245" s="393">
        <v>33</v>
      </c>
      <c r="BM245" s="393">
        <v>148</v>
      </c>
      <c r="BN245" s="379"/>
      <c r="BO245" s="387">
        <v>323</v>
      </c>
      <c r="BP245" s="388">
        <v>109.5465989469</v>
      </c>
      <c r="BQ245" s="400">
        <v>78</v>
      </c>
      <c r="BR245" s="390">
        <v>1.40444357624231</v>
      </c>
      <c r="BS245" s="391">
        <v>47.018816735200303</v>
      </c>
      <c r="BT245" s="380">
        <v>7.4999999999999997E-3</v>
      </c>
      <c r="BU245" s="392">
        <v>7.4999999999999997E-3</v>
      </c>
      <c r="BV245" s="387">
        <v>0</v>
      </c>
      <c r="BW245" s="387">
        <v>0</v>
      </c>
      <c r="BX245" s="381"/>
      <c r="BY245" s="386">
        <v>0.97329376854599403</v>
      </c>
      <c r="BZ245" s="386">
        <v>1</v>
      </c>
      <c r="CA245" s="403">
        <v>0.98931750741839797</v>
      </c>
      <c r="CB245" s="385">
        <v>0.9</v>
      </c>
      <c r="CC245" s="392">
        <v>2.5000000000000001E-3</v>
      </c>
      <c r="CD245" s="199">
        <f t="shared" si="3"/>
        <v>2138.5593186106762</v>
      </c>
      <c r="CE245" s="113"/>
    </row>
    <row r="246" spans="1:83" s="85" customFormat="1" ht="21.4" customHeight="1" x14ac:dyDescent="0.2">
      <c r="A246" s="377" t="s">
        <v>308</v>
      </c>
      <c r="B246" s="377" t="s">
        <v>309</v>
      </c>
      <c r="C246" s="377" t="s">
        <v>320</v>
      </c>
      <c r="D246" s="378">
        <v>4.5084291455555601</v>
      </c>
      <c r="E246" s="379"/>
      <c r="F246" s="380">
        <v>4.2000000000000003E-2</v>
      </c>
      <c r="G246" s="380">
        <v>4.2000000000000003E-2</v>
      </c>
      <c r="H246" s="381"/>
      <c r="I246" s="382">
        <v>6</v>
      </c>
      <c r="J246" s="382">
        <v>6</v>
      </c>
      <c r="K246" s="379"/>
      <c r="L246" s="407">
        <v>0.69</v>
      </c>
      <c r="M246" s="386">
        <v>0.64600000000000002</v>
      </c>
      <c r="N246" s="385">
        <v>0.7</v>
      </c>
      <c r="O246" s="386"/>
      <c r="P246" s="379"/>
      <c r="Q246" s="387">
        <v>207</v>
      </c>
      <c r="R246" s="388">
        <v>45.913996497884902</v>
      </c>
      <c r="S246" s="389">
        <v>36</v>
      </c>
      <c r="T246" s="390">
        <v>1.2753887916079101</v>
      </c>
      <c r="U246" s="391">
        <v>12.2358609119999</v>
      </c>
      <c r="V246" s="392">
        <v>0.01</v>
      </c>
      <c r="W246" s="392">
        <v>0.01</v>
      </c>
      <c r="X246" s="393">
        <v>0</v>
      </c>
      <c r="Y246" s="393">
        <v>0</v>
      </c>
      <c r="Z246" s="379"/>
      <c r="AA246" s="394">
        <v>610</v>
      </c>
      <c r="AB246" s="378">
        <v>135.30211528362199</v>
      </c>
      <c r="AC246" s="389">
        <v>200</v>
      </c>
      <c r="AD246" s="384">
        <v>0.67651057641810997</v>
      </c>
      <c r="AE246" s="395">
        <v>-472.02299493333402</v>
      </c>
      <c r="AF246" s="380"/>
      <c r="AG246" s="380"/>
      <c r="AH246" s="396">
        <v>292</v>
      </c>
      <c r="AI246" s="393">
        <v>473</v>
      </c>
      <c r="AJ246" s="379"/>
      <c r="AK246" s="388">
        <v>4955.01494</v>
      </c>
      <c r="AL246" s="388">
        <v>1099.0557420392599</v>
      </c>
      <c r="AM246" s="397">
        <v>758.1</v>
      </c>
      <c r="AN246" s="390">
        <v>1.4497503522480699</v>
      </c>
      <c r="AO246" s="398">
        <v>853.60677770519703</v>
      </c>
      <c r="AP246" s="392">
        <v>0.01</v>
      </c>
      <c r="AQ246" s="392">
        <v>0.01</v>
      </c>
      <c r="AR246" s="393">
        <v>0</v>
      </c>
      <c r="AS246" s="393">
        <v>0</v>
      </c>
      <c r="AT246" s="381"/>
      <c r="AU246" s="388">
        <v>2983.0684000000001</v>
      </c>
      <c r="AV246" s="378">
        <v>661.66469599300103</v>
      </c>
      <c r="AW246" s="399">
        <v>573</v>
      </c>
      <c r="AX246" s="401">
        <v>1.15473768934206</v>
      </c>
      <c r="AY246" s="405">
        <v>-116.927480484002</v>
      </c>
      <c r="AZ246" s="380">
        <v>1.125E-2</v>
      </c>
      <c r="BA246" s="380">
        <v>1.125E-2</v>
      </c>
      <c r="BB246" s="393">
        <v>0</v>
      </c>
      <c r="BC246" s="393">
        <v>117</v>
      </c>
      <c r="BD246" s="379"/>
      <c r="BE246" s="388">
        <v>264.5</v>
      </c>
      <c r="BF246" s="378">
        <v>58.667884413964003</v>
      </c>
      <c r="BG246" s="400">
        <v>65</v>
      </c>
      <c r="BH246" s="401">
        <v>0.90258283713790799</v>
      </c>
      <c r="BI246" s="402">
        <v>-175.071841691667</v>
      </c>
      <c r="BJ246" s="380">
        <v>7.5000000000000002E-4</v>
      </c>
      <c r="BK246" s="380">
        <v>7.5000000000000002E-4</v>
      </c>
      <c r="BL246" s="393">
        <v>0</v>
      </c>
      <c r="BM246" s="393">
        <v>176</v>
      </c>
      <c r="BN246" s="379"/>
      <c r="BO246" s="387">
        <v>436</v>
      </c>
      <c r="BP246" s="388">
        <v>96.707741415834903</v>
      </c>
      <c r="BQ246" s="400">
        <v>78</v>
      </c>
      <c r="BR246" s="390">
        <v>1.2398428386645499</v>
      </c>
      <c r="BS246" s="391">
        <v>14.0110319759997</v>
      </c>
      <c r="BT246" s="380">
        <v>7.4999999999999997E-3</v>
      </c>
      <c r="BU246" s="392">
        <v>7.4999999999999997E-3</v>
      </c>
      <c r="BV246" s="387">
        <v>0</v>
      </c>
      <c r="BW246" s="387">
        <v>0</v>
      </c>
      <c r="BX246" s="381"/>
      <c r="BY246" s="386">
        <v>0.97226890756302498</v>
      </c>
      <c r="BZ246" s="386">
        <v>1</v>
      </c>
      <c r="CA246" s="403">
        <v>0.98890756302520999</v>
      </c>
      <c r="CB246" s="385">
        <v>0.9</v>
      </c>
      <c r="CC246" s="392">
        <v>2.5000000000000001E-3</v>
      </c>
      <c r="CD246" s="199">
        <f t="shared" si="3"/>
        <v>3417.8401352456704</v>
      </c>
      <c r="CE246" s="113"/>
    </row>
    <row r="247" spans="1:83" s="85" customFormat="1" ht="21.4" customHeight="1" x14ac:dyDescent="0.2">
      <c r="A247" s="377" t="s">
        <v>308</v>
      </c>
      <c r="B247" s="377" t="s">
        <v>309</v>
      </c>
      <c r="C247" s="377" t="s">
        <v>321</v>
      </c>
      <c r="D247" s="378">
        <v>5.3684463684444399</v>
      </c>
      <c r="E247" s="379"/>
      <c r="F247" s="380">
        <v>3.3750000000000002E-2</v>
      </c>
      <c r="G247" s="380">
        <v>3.3750000000000002E-2</v>
      </c>
      <c r="H247" s="381"/>
      <c r="I247" s="382">
        <v>6</v>
      </c>
      <c r="J247" s="382">
        <v>6</v>
      </c>
      <c r="K247" s="379"/>
      <c r="L247" s="383">
        <v>0.63</v>
      </c>
      <c r="M247" s="401">
        <v>0.75900000000000001</v>
      </c>
      <c r="N247" s="385">
        <v>0.7</v>
      </c>
      <c r="O247" s="386">
        <v>8.0000000000000002E-3</v>
      </c>
      <c r="P247" s="379"/>
      <c r="Q247" s="387">
        <v>249</v>
      </c>
      <c r="R247" s="388">
        <v>46.382134217380703</v>
      </c>
      <c r="S247" s="389">
        <v>36</v>
      </c>
      <c r="T247" s="390">
        <v>1.28839261714946</v>
      </c>
      <c r="U247" s="391">
        <v>17.083116883200201</v>
      </c>
      <c r="V247" s="392">
        <v>0.01</v>
      </c>
      <c r="W247" s="392">
        <v>0.01</v>
      </c>
      <c r="X247" s="393">
        <v>0</v>
      </c>
      <c r="Y247" s="393">
        <v>0</v>
      </c>
      <c r="Z247" s="379"/>
      <c r="AA247" s="394">
        <v>608</v>
      </c>
      <c r="AB247" s="378">
        <v>113.254367888223</v>
      </c>
      <c r="AC247" s="389">
        <v>200</v>
      </c>
      <c r="AD247" s="384">
        <v>0.56627183944111503</v>
      </c>
      <c r="AE247" s="395">
        <v>-680.42712842666594</v>
      </c>
      <c r="AF247" s="380"/>
      <c r="AG247" s="380"/>
      <c r="AH247" s="396">
        <v>466</v>
      </c>
      <c r="AI247" s="393">
        <v>681</v>
      </c>
      <c r="AJ247" s="379"/>
      <c r="AK247" s="388">
        <v>3500.7300100000002</v>
      </c>
      <c r="AL247" s="388">
        <v>652.09369149651502</v>
      </c>
      <c r="AM247" s="397">
        <v>612</v>
      </c>
      <c r="AN247" s="401">
        <v>1.0655125678047599</v>
      </c>
      <c r="AO247" s="405">
        <v>-441.85700298559601</v>
      </c>
      <c r="AP247" s="392">
        <v>3.5000000000000001E-3</v>
      </c>
      <c r="AQ247" s="392">
        <v>3.5000000000000001E-3</v>
      </c>
      <c r="AR247" s="393">
        <v>0</v>
      </c>
      <c r="AS247" s="393">
        <v>442</v>
      </c>
      <c r="AT247" s="381"/>
      <c r="AU247" s="388">
        <v>3251.1564800000001</v>
      </c>
      <c r="AV247" s="378">
        <v>605.60472376332098</v>
      </c>
      <c r="AW247" s="399">
        <v>573</v>
      </c>
      <c r="AX247" s="401">
        <v>1.0569017866724599</v>
      </c>
      <c r="AY247" s="405">
        <v>-440.18724294239701</v>
      </c>
      <c r="AZ247" s="380">
        <v>4.4999999999999997E-3</v>
      </c>
      <c r="BA247" s="380">
        <v>4.4999999999999997E-3</v>
      </c>
      <c r="BB247" s="393">
        <v>0</v>
      </c>
      <c r="BC247" s="393">
        <v>441</v>
      </c>
      <c r="BD247" s="379"/>
      <c r="BE247" s="388">
        <v>244.5</v>
      </c>
      <c r="BF247" s="378">
        <v>45.543902876102699</v>
      </c>
      <c r="BG247" s="400">
        <v>65</v>
      </c>
      <c r="BH247" s="384">
        <v>0.70067542886311796</v>
      </c>
      <c r="BI247" s="395">
        <v>-278.923520923333</v>
      </c>
      <c r="BJ247" s="380"/>
      <c r="BK247" s="380"/>
      <c r="BL247" s="393">
        <v>70</v>
      </c>
      <c r="BM247" s="393">
        <v>279</v>
      </c>
      <c r="BN247" s="379"/>
      <c r="BO247" s="387">
        <v>477</v>
      </c>
      <c r="BP247" s="388">
        <v>88.852522175464102</v>
      </c>
      <c r="BQ247" s="400">
        <v>78</v>
      </c>
      <c r="BR247" s="401">
        <v>1.13913489968544</v>
      </c>
      <c r="BS247" s="402">
        <v>-25.486580086399599</v>
      </c>
      <c r="BT247" s="380">
        <v>5.2500000000000003E-3</v>
      </c>
      <c r="BU247" s="392">
        <v>5.2500000000000003E-3</v>
      </c>
      <c r="BV247" s="387">
        <v>0</v>
      </c>
      <c r="BW247" s="387">
        <v>26</v>
      </c>
      <c r="BX247" s="381"/>
      <c r="BY247" s="386">
        <v>0.97535002957996497</v>
      </c>
      <c r="BZ247" s="386">
        <v>1</v>
      </c>
      <c r="CA247" s="403">
        <v>0.99014001183198597</v>
      </c>
      <c r="CB247" s="385">
        <v>0.9</v>
      </c>
      <c r="CC247" s="392">
        <v>2.5000000000000001E-3</v>
      </c>
      <c r="CD247" s="199">
        <f t="shared" si="3"/>
        <v>3285.489177487997</v>
      </c>
      <c r="CE247" s="113"/>
    </row>
    <row r="248" spans="1:83" s="85" customFormat="1" ht="21.4" customHeight="1" x14ac:dyDescent="0.2">
      <c r="A248" s="377" t="s">
        <v>308</v>
      </c>
      <c r="B248" s="377" t="s">
        <v>309</v>
      </c>
      <c r="C248" s="377" t="s">
        <v>322</v>
      </c>
      <c r="D248" s="378">
        <v>7.0270932477777803</v>
      </c>
      <c r="E248" s="379"/>
      <c r="F248" s="380">
        <v>3.5999999999999997E-2</v>
      </c>
      <c r="G248" s="380">
        <v>3.5999999999999997E-2</v>
      </c>
      <c r="H248" s="381"/>
      <c r="I248" s="382">
        <v>5</v>
      </c>
      <c r="J248" s="382">
        <v>5</v>
      </c>
      <c r="K248" s="379"/>
      <c r="L248" s="403">
        <v>0.89</v>
      </c>
      <c r="M248" s="401">
        <v>0.74399999999999999</v>
      </c>
      <c r="N248" s="385">
        <v>0.7</v>
      </c>
      <c r="O248" s="386">
        <v>6.0000000000000001E-3</v>
      </c>
      <c r="P248" s="379"/>
      <c r="Q248" s="387">
        <v>312</v>
      </c>
      <c r="R248" s="388">
        <v>44.399581590676299</v>
      </c>
      <c r="S248" s="389">
        <v>36</v>
      </c>
      <c r="T248" s="390">
        <v>1.2333217108521199</v>
      </c>
      <c r="U248" s="391">
        <v>8.4295716959999805</v>
      </c>
      <c r="V248" s="392">
        <v>0.01</v>
      </c>
      <c r="W248" s="392">
        <v>0.01</v>
      </c>
      <c r="X248" s="393">
        <v>0</v>
      </c>
      <c r="Y248" s="393">
        <v>0</v>
      </c>
      <c r="Z248" s="379"/>
      <c r="AA248" s="394">
        <v>1117</v>
      </c>
      <c r="AB248" s="378">
        <v>158.956194348671</v>
      </c>
      <c r="AC248" s="389">
        <v>200</v>
      </c>
      <c r="AD248" s="384">
        <v>0.79478097174335505</v>
      </c>
      <c r="AE248" s="395">
        <v>-569.50237946666698</v>
      </c>
      <c r="AF248" s="380"/>
      <c r="AG248" s="380"/>
      <c r="AH248" s="396">
        <v>289</v>
      </c>
      <c r="AI248" s="393">
        <v>570</v>
      </c>
      <c r="AJ248" s="379"/>
      <c r="AK248" s="388">
        <v>7043.2850600000002</v>
      </c>
      <c r="AL248" s="388">
        <v>1002.3041977175</v>
      </c>
      <c r="AM248" s="397">
        <v>739.1</v>
      </c>
      <c r="AN248" s="390">
        <v>1.35611446044852</v>
      </c>
      <c r="AO248" s="398">
        <v>810.81551668093095</v>
      </c>
      <c r="AP248" s="392">
        <v>0.01</v>
      </c>
      <c r="AQ248" s="392">
        <v>0.01</v>
      </c>
      <c r="AR248" s="393">
        <v>0</v>
      </c>
      <c r="AS248" s="393">
        <v>0</v>
      </c>
      <c r="AT248" s="381"/>
      <c r="AU248" s="388">
        <v>3390.8193099999999</v>
      </c>
      <c r="AV248" s="378">
        <v>482.53512376149303</v>
      </c>
      <c r="AW248" s="399">
        <v>573</v>
      </c>
      <c r="AX248" s="386">
        <v>0.84212063483681099</v>
      </c>
      <c r="AY248" s="388">
        <v>-1441.0100071720001</v>
      </c>
      <c r="AZ248" s="380"/>
      <c r="BA248" s="380"/>
      <c r="BB248" s="393">
        <v>636</v>
      </c>
      <c r="BC248" s="393">
        <v>1442</v>
      </c>
      <c r="BD248" s="379"/>
      <c r="BE248" s="388">
        <v>366.8</v>
      </c>
      <c r="BF248" s="378">
        <v>52.197969639295103</v>
      </c>
      <c r="BG248" s="400">
        <v>65</v>
      </c>
      <c r="BH248" s="386">
        <v>0.80304568675838595</v>
      </c>
      <c r="BI248" s="394">
        <v>-318.34159165833302</v>
      </c>
      <c r="BJ248" s="380"/>
      <c r="BK248" s="380"/>
      <c r="BL248" s="393">
        <v>45</v>
      </c>
      <c r="BM248" s="393">
        <v>319</v>
      </c>
      <c r="BN248" s="379"/>
      <c r="BO248" s="387">
        <v>784</v>
      </c>
      <c r="BP248" s="388">
        <v>111.568179381699</v>
      </c>
      <c r="BQ248" s="400">
        <v>78</v>
      </c>
      <c r="BR248" s="390">
        <v>1.4303612741243501</v>
      </c>
      <c r="BS248" s="391">
        <v>126.264072008</v>
      </c>
      <c r="BT248" s="380">
        <v>7.4999999999999997E-3</v>
      </c>
      <c r="BU248" s="392">
        <v>7.4999999999999997E-3</v>
      </c>
      <c r="BV248" s="387">
        <v>0</v>
      </c>
      <c r="BW248" s="387">
        <v>0</v>
      </c>
      <c r="BX248" s="381"/>
      <c r="BY248" s="386">
        <v>0.98417047184170503</v>
      </c>
      <c r="BZ248" s="386">
        <v>1</v>
      </c>
      <c r="CA248" s="403">
        <v>0.99366818873668195</v>
      </c>
      <c r="CB248" s="385">
        <v>0.9</v>
      </c>
      <c r="CC248" s="392">
        <v>2.5000000000000001E-3</v>
      </c>
      <c r="CD248" s="199">
        <f t="shared" si="3"/>
        <v>5193.724619432558</v>
      </c>
      <c r="CE248" s="113"/>
    </row>
    <row r="249" spans="1:83" s="85" customFormat="1" ht="21.4" customHeight="1" x14ac:dyDescent="0.2">
      <c r="A249" s="377" t="s">
        <v>308</v>
      </c>
      <c r="B249" s="377" t="s">
        <v>309</v>
      </c>
      <c r="C249" s="377" t="s">
        <v>323</v>
      </c>
      <c r="D249" s="378">
        <v>5.4197758537777796</v>
      </c>
      <c r="E249" s="379"/>
      <c r="F249" s="380">
        <v>7.0499999999999993E-2</v>
      </c>
      <c r="G249" s="380">
        <v>7.0499999999999993E-2</v>
      </c>
      <c r="H249" s="381"/>
      <c r="I249" s="382">
        <v>7</v>
      </c>
      <c r="J249" s="382">
        <v>7</v>
      </c>
      <c r="K249" s="379"/>
      <c r="L249" s="404">
        <v>0.75839788014675902</v>
      </c>
      <c r="M249" s="401">
        <v>0.76900000000000002</v>
      </c>
      <c r="N249" s="385">
        <v>0.7</v>
      </c>
      <c r="O249" s="386">
        <v>8.9999999999999993E-3</v>
      </c>
      <c r="P249" s="379"/>
      <c r="Q249" s="387">
        <v>337</v>
      </c>
      <c r="R249" s="388">
        <v>62.179693236778199</v>
      </c>
      <c r="S249" s="389">
        <v>36</v>
      </c>
      <c r="T249" s="390">
        <v>1.72721370102162</v>
      </c>
      <c r="U249" s="391">
        <v>102.8656831168</v>
      </c>
      <c r="V249" s="392">
        <v>0.01</v>
      </c>
      <c r="W249" s="392">
        <v>0.01</v>
      </c>
      <c r="X249" s="393">
        <v>0</v>
      </c>
      <c r="Y249" s="393">
        <v>0</v>
      </c>
      <c r="Z249" s="379"/>
      <c r="AA249" s="394">
        <v>746</v>
      </c>
      <c r="AB249" s="378">
        <v>137.64406870811999</v>
      </c>
      <c r="AC249" s="389">
        <v>200</v>
      </c>
      <c r="AD249" s="384">
        <v>0.68822034354060002</v>
      </c>
      <c r="AE249" s="395">
        <v>-554.746204906667</v>
      </c>
      <c r="AF249" s="380"/>
      <c r="AG249" s="380"/>
      <c r="AH249" s="396">
        <v>338</v>
      </c>
      <c r="AI249" s="393">
        <v>555</v>
      </c>
      <c r="AJ249" s="379"/>
      <c r="AK249" s="388">
        <v>4889.4569199999996</v>
      </c>
      <c r="AL249" s="388">
        <v>902.15113169152096</v>
      </c>
      <c r="AM249" s="397">
        <v>618.9</v>
      </c>
      <c r="AN249" s="390">
        <v>1.45766865679677</v>
      </c>
      <c r="AO249" s="398">
        <v>864.29778891631804</v>
      </c>
      <c r="AP249" s="392">
        <v>0.01</v>
      </c>
      <c r="AQ249" s="392">
        <v>0.01</v>
      </c>
      <c r="AR249" s="393">
        <v>0</v>
      </c>
      <c r="AS249" s="393">
        <v>0</v>
      </c>
      <c r="AT249" s="381"/>
      <c r="AU249" s="388">
        <v>4166.2258099999999</v>
      </c>
      <c r="AV249" s="378">
        <v>768.70813893456295</v>
      </c>
      <c r="AW249" s="399">
        <v>573</v>
      </c>
      <c r="AX249" s="390">
        <v>1.34154998068859</v>
      </c>
      <c r="AY249" s="398">
        <v>439.58793294239803</v>
      </c>
      <c r="AZ249" s="380">
        <v>1.4999999999999999E-2</v>
      </c>
      <c r="BA249" s="380">
        <v>1.4999999999999999E-2</v>
      </c>
      <c r="BB249" s="393">
        <v>0</v>
      </c>
      <c r="BC249" s="393">
        <v>0</v>
      </c>
      <c r="BD249" s="379"/>
      <c r="BE249" s="388">
        <v>401.9</v>
      </c>
      <c r="BF249" s="378">
        <v>74.154358195433701</v>
      </c>
      <c r="BG249" s="400">
        <v>65</v>
      </c>
      <c r="BH249" s="401">
        <v>1.14083627992975</v>
      </c>
      <c r="BI249" s="402">
        <v>-126.528145743333</v>
      </c>
      <c r="BJ249" s="380">
        <v>1.6500000000000001E-2</v>
      </c>
      <c r="BK249" s="380">
        <v>1.6500000000000001E-2</v>
      </c>
      <c r="BL249" s="393">
        <v>0</v>
      </c>
      <c r="BM249" s="393">
        <v>127</v>
      </c>
      <c r="BN249" s="379"/>
      <c r="BO249" s="387">
        <v>511</v>
      </c>
      <c r="BP249" s="388">
        <v>94.284341970307594</v>
      </c>
      <c r="BQ249" s="400">
        <v>78</v>
      </c>
      <c r="BR249" s="390">
        <v>1.2087736150039401</v>
      </c>
      <c r="BS249" s="391">
        <v>3.7089800863998299</v>
      </c>
      <c r="BT249" s="380">
        <v>7.4999999999999997E-3</v>
      </c>
      <c r="BU249" s="392">
        <v>7.4999999999999997E-3</v>
      </c>
      <c r="BV249" s="387">
        <v>0</v>
      </c>
      <c r="BW249" s="387">
        <v>0</v>
      </c>
      <c r="BX249" s="381"/>
      <c r="BY249" s="386">
        <v>0.99101307189542498</v>
      </c>
      <c r="BZ249" s="386">
        <v>1</v>
      </c>
      <c r="CA249" s="403">
        <v>0.99640522875816995</v>
      </c>
      <c r="CB249" s="385">
        <v>0.9</v>
      </c>
      <c r="CC249" s="392">
        <v>2.5000000000000001E-3</v>
      </c>
      <c r="CD249" s="199">
        <f t="shared" si="3"/>
        <v>3354.2992759030676</v>
      </c>
      <c r="CE249" s="113"/>
    </row>
    <row r="250" spans="1:83" s="85" customFormat="1" ht="21.4" customHeight="1" x14ac:dyDescent="0.2">
      <c r="A250" s="377" t="s">
        <v>308</v>
      </c>
      <c r="B250" s="377" t="s">
        <v>309</v>
      </c>
      <c r="C250" s="377" t="s">
        <v>324</v>
      </c>
      <c r="D250" s="378">
        <v>3.4306884078888902</v>
      </c>
      <c r="E250" s="379"/>
      <c r="F250" s="380">
        <v>4.9500000000000002E-2</v>
      </c>
      <c r="G250" s="380">
        <v>4.9500000000000002E-2</v>
      </c>
      <c r="H250" s="381"/>
      <c r="I250" s="382">
        <v>7</v>
      </c>
      <c r="J250" s="382">
        <v>7</v>
      </c>
      <c r="K250" s="379"/>
      <c r="L250" s="403">
        <v>0.85</v>
      </c>
      <c r="M250" s="401">
        <v>0.77600000000000002</v>
      </c>
      <c r="N250" s="385">
        <v>0.7</v>
      </c>
      <c r="O250" s="386">
        <v>0.01</v>
      </c>
      <c r="P250" s="379"/>
      <c r="Q250" s="387">
        <v>146</v>
      </c>
      <c r="R250" s="388">
        <v>42.5570563809503</v>
      </c>
      <c r="S250" s="389">
        <v>36</v>
      </c>
      <c r="T250" s="401">
        <v>1.1821404550264001</v>
      </c>
      <c r="U250" s="402">
        <v>-2.2057392208000399</v>
      </c>
      <c r="V250" s="392">
        <v>8.9999999999999993E-3</v>
      </c>
      <c r="W250" s="392">
        <v>8.9999999999999993E-3</v>
      </c>
      <c r="X250" s="393">
        <v>0</v>
      </c>
      <c r="Y250" s="393">
        <v>3</v>
      </c>
      <c r="Z250" s="379"/>
      <c r="AA250" s="394">
        <v>554</v>
      </c>
      <c r="AB250" s="378">
        <v>161.48362489757801</v>
      </c>
      <c r="AC250" s="389">
        <v>200</v>
      </c>
      <c r="AD250" s="386">
        <v>0.80741812448788997</v>
      </c>
      <c r="AE250" s="394">
        <v>-269.36521789333398</v>
      </c>
      <c r="AF250" s="380"/>
      <c r="AG250" s="380"/>
      <c r="AH250" s="396">
        <v>133</v>
      </c>
      <c r="AI250" s="393">
        <v>270</v>
      </c>
      <c r="AJ250" s="379"/>
      <c r="AK250" s="388">
        <v>3831.0072300000002</v>
      </c>
      <c r="AL250" s="388">
        <v>1116.6876074173799</v>
      </c>
      <c r="AM250" s="397">
        <v>742.4</v>
      </c>
      <c r="AN250" s="390">
        <v>1.5041589539566</v>
      </c>
      <c r="AO250" s="398">
        <v>774.67554117994598</v>
      </c>
      <c r="AP250" s="392">
        <v>0.01</v>
      </c>
      <c r="AQ250" s="392">
        <v>0.01</v>
      </c>
      <c r="AR250" s="393">
        <v>0</v>
      </c>
      <c r="AS250" s="393">
        <v>0</v>
      </c>
      <c r="AT250" s="381"/>
      <c r="AU250" s="388">
        <v>2228.50362</v>
      </c>
      <c r="AV250" s="378">
        <v>649.57913836638204</v>
      </c>
      <c r="AW250" s="399">
        <v>573</v>
      </c>
      <c r="AX250" s="401">
        <v>1.1336459657354001</v>
      </c>
      <c r="AY250" s="405">
        <v>-130.43772926440101</v>
      </c>
      <c r="AZ250" s="380">
        <v>9.75E-3</v>
      </c>
      <c r="BA250" s="380">
        <v>9.75E-3</v>
      </c>
      <c r="BB250" s="393">
        <v>0</v>
      </c>
      <c r="BC250" s="393">
        <v>131</v>
      </c>
      <c r="BD250" s="379"/>
      <c r="BE250" s="388">
        <v>202.7</v>
      </c>
      <c r="BF250" s="378">
        <v>59.084351564511103</v>
      </c>
      <c r="BG250" s="400">
        <v>65</v>
      </c>
      <c r="BH250" s="401">
        <v>0.90899002406940099</v>
      </c>
      <c r="BI250" s="402">
        <v>-131.79211976916699</v>
      </c>
      <c r="BJ250" s="380">
        <v>7.5000000000000002E-4</v>
      </c>
      <c r="BK250" s="380">
        <v>7.5000000000000002E-4</v>
      </c>
      <c r="BL250" s="393">
        <v>0</v>
      </c>
      <c r="BM250" s="393">
        <v>132</v>
      </c>
      <c r="BN250" s="379"/>
      <c r="BO250" s="387">
        <v>331</v>
      </c>
      <c r="BP250" s="388">
        <v>96.482093575990007</v>
      </c>
      <c r="BQ250" s="400">
        <v>78</v>
      </c>
      <c r="BR250" s="390">
        <v>1.2369499176409</v>
      </c>
      <c r="BS250" s="391">
        <v>9.8875650215999293</v>
      </c>
      <c r="BT250" s="380">
        <v>7.4999999999999997E-3</v>
      </c>
      <c r="BU250" s="392">
        <v>7.4999999999999997E-3</v>
      </c>
      <c r="BV250" s="387">
        <v>0</v>
      </c>
      <c r="BW250" s="387">
        <v>0</v>
      </c>
      <c r="BX250" s="381"/>
      <c r="BY250" s="386">
        <v>0.99699699699699695</v>
      </c>
      <c r="BZ250" s="386">
        <v>1</v>
      </c>
      <c r="CA250" s="403">
        <v>0.99879879879879896</v>
      </c>
      <c r="CB250" s="385">
        <v>0.9</v>
      </c>
      <c r="CC250" s="392">
        <v>2.5000000000000001E-3</v>
      </c>
      <c r="CD250" s="199">
        <f t="shared" si="3"/>
        <v>2546.9430740167122</v>
      </c>
      <c r="CE250" s="113"/>
    </row>
    <row r="251" spans="1:83" s="85" customFormat="1" ht="21.4" customHeight="1" x14ac:dyDescent="0.2">
      <c r="A251" s="377" t="s">
        <v>308</v>
      </c>
      <c r="B251" s="377" t="s">
        <v>309</v>
      </c>
      <c r="C251" s="377" t="s">
        <v>325</v>
      </c>
      <c r="D251" s="378">
        <v>2.9231345716666701</v>
      </c>
      <c r="E251" s="379"/>
      <c r="F251" s="380">
        <v>5.0880000000000002E-2</v>
      </c>
      <c r="G251" s="380">
        <v>5.0880000000000002E-2</v>
      </c>
      <c r="H251" s="381"/>
      <c r="I251" s="382">
        <v>7</v>
      </c>
      <c r="J251" s="382">
        <v>7</v>
      </c>
      <c r="K251" s="379"/>
      <c r="L251" s="403">
        <v>0.84</v>
      </c>
      <c r="M251" s="401">
        <v>0.70699999999999996</v>
      </c>
      <c r="N251" s="385">
        <v>0.7</v>
      </c>
      <c r="O251" s="386">
        <v>1E-3</v>
      </c>
      <c r="P251" s="379"/>
      <c r="Q251" s="387">
        <v>126</v>
      </c>
      <c r="R251" s="388">
        <v>43.104413057575798</v>
      </c>
      <c r="S251" s="389">
        <v>36</v>
      </c>
      <c r="T251" s="390">
        <v>1.19734480715488</v>
      </c>
      <c r="U251" s="391">
        <v>-0.279413496000117</v>
      </c>
      <c r="V251" s="392">
        <v>0.01</v>
      </c>
      <c r="W251" s="392">
        <v>0.01</v>
      </c>
      <c r="X251" s="393">
        <v>0</v>
      </c>
      <c r="Y251" s="393">
        <v>1</v>
      </c>
      <c r="Z251" s="379"/>
      <c r="AA251" s="394">
        <v>529</v>
      </c>
      <c r="AB251" s="378">
        <v>180.97011513855199</v>
      </c>
      <c r="AC251" s="389">
        <v>200</v>
      </c>
      <c r="AD251" s="386">
        <v>0.90485057569275995</v>
      </c>
      <c r="AE251" s="394">
        <v>-172.55229720000099</v>
      </c>
      <c r="AF251" s="380"/>
      <c r="AG251" s="380"/>
      <c r="AH251" s="396">
        <v>56</v>
      </c>
      <c r="AI251" s="393">
        <v>173</v>
      </c>
      <c r="AJ251" s="379"/>
      <c r="AK251" s="388">
        <v>2901.8467500000002</v>
      </c>
      <c r="AL251" s="388">
        <v>992.71746779193597</v>
      </c>
      <c r="AM251" s="397">
        <v>612</v>
      </c>
      <c r="AN251" s="390">
        <v>1.6220873656731001</v>
      </c>
      <c r="AO251" s="398">
        <v>755.09672056799798</v>
      </c>
      <c r="AP251" s="392">
        <v>0.01</v>
      </c>
      <c r="AQ251" s="392">
        <v>0.01</v>
      </c>
      <c r="AR251" s="393">
        <v>0</v>
      </c>
      <c r="AS251" s="393">
        <v>0</v>
      </c>
      <c r="AT251" s="381"/>
      <c r="AU251" s="388">
        <v>1699.2203500000001</v>
      </c>
      <c r="AV251" s="378">
        <v>581.30076065268702</v>
      </c>
      <c r="AW251" s="399">
        <v>573</v>
      </c>
      <c r="AX251" s="401">
        <v>1.0144864932856701</v>
      </c>
      <c r="AY251" s="405">
        <v>-310.72698147800202</v>
      </c>
      <c r="AZ251" s="380">
        <v>7.5000000000000002E-4</v>
      </c>
      <c r="BA251" s="380">
        <v>7.5000000000000002E-4</v>
      </c>
      <c r="BB251" s="393">
        <v>0</v>
      </c>
      <c r="BC251" s="393">
        <v>311</v>
      </c>
      <c r="BD251" s="379"/>
      <c r="BE251" s="388">
        <v>229.9</v>
      </c>
      <c r="BF251" s="378">
        <v>78.648448904259396</v>
      </c>
      <c r="BG251" s="400">
        <v>65</v>
      </c>
      <c r="BH251" s="401">
        <v>1.20997613698861</v>
      </c>
      <c r="BI251" s="402">
        <v>-55.105620737500303</v>
      </c>
      <c r="BJ251" s="380">
        <v>1.9130000000000001E-2</v>
      </c>
      <c r="BK251" s="380">
        <v>1.9130000000000001E-2</v>
      </c>
      <c r="BL251" s="393">
        <v>0</v>
      </c>
      <c r="BM251" s="393">
        <v>56</v>
      </c>
      <c r="BN251" s="379"/>
      <c r="BO251" s="387">
        <v>285</v>
      </c>
      <c r="BP251" s="388">
        <v>97.498077154040502</v>
      </c>
      <c r="BQ251" s="400">
        <v>78</v>
      </c>
      <c r="BR251" s="390">
        <v>1.2499753481287299</v>
      </c>
      <c r="BS251" s="391">
        <v>11.3946040919997</v>
      </c>
      <c r="BT251" s="380">
        <v>7.4999999999999997E-3</v>
      </c>
      <c r="BU251" s="392">
        <v>7.4999999999999997E-3</v>
      </c>
      <c r="BV251" s="387">
        <v>0</v>
      </c>
      <c r="BW251" s="387">
        <v>0</v>
      </c>
      <c r="BX251" s="381"/>
      <c r="BY251" s="386">
        <v>0.98824221046443295</v>
      </c>
      <c r="BZ251" s="386">
        <v>1</v>
      </c>
      <c r="CA251" s="403">
        <v>0.995296884185773</v>
      </c>
      <c r="CB251" s="385">
        <v>0.9</v>
      </c>
      <c r="CC251" s="392">
        <v>2.5000000000000001E-3</v>
      </c>
      <c r="CD251" s="199">
        <f t="shared" si="3"/>
        <v>1788.958357860002</v>
      </c>
      <c r="CE251" s="113"/>
    </row>
    <row r="252" spans="1:83" s="85" customFormat="1" ht="21.4" customHeight="1" x14ac:dyDescent="0.2">
      <c r="A252" s="377" t="s">
        <v>308</v>
      </c>
      <c r="B252" s="377" t="s">
        <v>375</v>
      </c>
      <c r="C252" s="377" t="s">
        <v>327</v>
      </c>
      <c r="D252" s="378">
        <v>3.7492388968888899</v>
      </c>
      <c r="E252" s="379"/>
      <c r="F252" s="380">
        <v>6.1249999999999999E-2</v>
      </c>
      <c r="G252" s="380">
        <v>6.1249999999999999E-2</v>
      </c>
      <c r="H252" s="381"/>
      <c r="I252" s="382">
        <v>7</v>
      </c>
      <c r="J252" s="382">
        <v>7</v>
      </c>
      <c r="K252" s="379"/>
      <c r="L252" s="383">
        <v>0.32</v>
      </c>
      <c r="M252" s="401">
        <v>0.73699999999999999</v>
      </c>
      <c r="N252" s="385">
        <v>0.7</v>
      </c>
      <c r="O252" s="386">
        <v>5.0000000000000001E-3</v>
      </c>
      <c r="P252" s="379"/>
      <c r="Q252" s="387">
        <v>187</v>
      </c>
      <c r="R252" s="388">
        <v>49.876789701283698</v>
      </c>
      <c r="S252" s="389">
        <v>36</v>
      </c>
      <c r="T252" s="390">
        <v>1.38546638059121</v>
      </c>
      <c r="U252" s="391">
        <v>25.032879654399999</v>
      </c>
      <c r="V252" s="392">
        <v>0.01</v>
      </c>
      <c r="W252" s="392">
        <v>0.01</v>
      </c>
      <c r="X252" s="393">
        <v>0</v>
      </c>
      <c r="Y252" s="393">
        <v>0</v>
      </c>
      <c r="Z252" s="379"/>
      <c r="AA252" s="394">
        <v>542</v>
      </c>
      <c r="AB252" s="378">
        <v>144.56267389356</v>
      </c>
      <c r="AC252" s="389">
        <v>200</v>
      </c>
      <c r="AD252" s="384">
        <v>0.72281336946779995</v>
      </c>
      <c r="AE252" s="395">
        <v>-357.81733525333402</v>
      </c>
      <c r="AF252" s="380"/>
      <c r="AG252" s="380"/>
      <c r="AH252" s="396">
        <v>208</v>
      </c>
      <c r="AI252" s="393">
        <v>358</v>
      </c>
      <c r="AJ252" s="379"/>
      <c r="AK252" s="388">
        <v>4135.7715900000003</v>
      </c>
      <c r="AL252" s="388">
        <v>1103.0963093421101</v>
      </c>
      <c r="AM252" s="397">
        <v>612</v>
      </c>
      <c r="AN252" s="390">
        <v>1.80244494990541</v>
      </c>
      <c r="AO252" s="398">
        <v>1382.3305441248001</v>
      </c>
      <c r="AP252" s="392">
        <v>0.01</v>
      </c>
      <c r="AQ252" s="392">
        <v>0.01</v>
      </c>
      <c r="AR252" s="393">
        <v>0</v>
      </c>
      <c r="AS252" s="393">
        <v>0</v>
      </c>
      <c r="AT252" s="381"/>
      <c r="AU252" s="388">
        <v>3372.0482299999999</v>
      </c>
      <c r="AV252" s="378">
        <v>899.39540337056599</v>
      </c>
      <c r="AW252" s="399">
        <v>573</v>
      </c>
      <c r="AX252" s="390">
        <v>1.56962548581251</v>
      </c>
      <c r="AY252" s="398">
        <v>794.07156449919898</v>
      </c>
      <c r="AZ252" s="380">
        <v>1.4999999999999999E-2</v>
      </c>
      <c r="BA252" s="380">
        <v>1.4999999999999999E-2</v>
      </c>
      <c r="BB252" s="393">
        <v>0</v>
      </c>
      <c r="BC252" s="393">
        <v>0</v>
      </c>
      <c r="BD252" s="379"/>
      <c r="BE252" s="388">
        <v>256.7</v>
      </c>
      <c r="BF252" s="378">
        <v>68.4672294990349</v>
      </c>
      <c r="BG252" s="400">
        <v>65</v>
      </c>
      <c r="BH252" s="401">
        <v>1.05334199229284</v>
      </c>
      <c r="BI252" s="402">
        <v>-108.850792446667</v>
      </c>
      <c r="BJ252" s="380">
        <v>1.125E-2</v>
      </c>
      <c r="BK252" s="380">
        <v>1.125E-2</v>
      </c>
      <c r="BL252" s="393">
        <v>0</v>
      </c>
      <c r="BM252" s="393">
        <v>109</v>
      </c>
      <c r="BN252" s="379"/>
      <c r="BO252" s="387">
        <v>363</v>
      </c>
      <c r="BP252" s="388">
        <v>96.819650596609506</v>
      </c>
      <c r="BQ252" s="400">
        <v>78</v>
      </c>
      <c r="BR252" s="390">
        <v>1.2412775717514</v>
      </c>
      <c r="BS252" s="391">
        <v>12.0712392511999</v>
      </c>
      <c r="BT252" s="380">
        <v>7.4999999999999997E-3</v>
      </c>
      <c r="BU252" s="392">
        <v>7.4999999999999997E-3</v>
      </c>
      <c r="BV252" s="387">
        <v>0</v>
      </c>
      <c r="BW252" s="387">
        <v>0</v>
      </c>
      <c r="BX252" s="381"/>
      <c r="BY252" s="386">
        <v>0.98228585294831305</v>
      </c>
      <c r="BZ252" s="386">
        <v>1</v>
      </c>
      <c r="CA252" s="403">
        <v>0.99291434117932498</v>
      </c>
      <c r="CB252" s="385">
        <v>0.9</v>
      </c>
      <c r="CC252" s="392">
        <v>2.5000000000000001E-3</v>
      </c>
      <c r="CD252" s="199">
        <f t="shared" si="3"/>
        <v>2294.5342048960006</v>
      </c>
      <c r="CE252" s="113"/>
    </row>
    <row r="253" spans="1:83" s="85" customFormat="1" ht="21.4" customHeight="1" x14ac:dyDescent="0.2">
      <c r="A253" s="377" t="s">
        <v>308</v>
      </c>
      <c r="B253" s="377" t="s">
        <v>375</v>
      </c>
      <c r="C253" s="377" t="s">
        <v>328</v>
      </c>
      <c r="D253" s="378">
        <v>2.8067423283333301</v>
      </c>
      <c r="E253" s="379"/>
      <c r="F253" s="380">
        <v>7.6749999999999999E-2</v>
      </c>
      <c r="G253" s="380">
        <v>7.6749999999999999E-2</v>
      </c>
      <c r="H253" s="381"/>
      <c r="I253" s="382">
        <v>7</v>
      </c>
      <c r="J253" s="382">
        <v>7</v>
      </c>
      <c r="K253" s="379"/>
      <c r="L253" s="404">
        <v>0.78</v>
      </c>
      <c r="M253" s="401">
        <v>0.83399999999999996</v>
      </c>
      <c r="N253" s="385">
        <v>0.7</v>
      </c>
      <c r="O253" s="386">
        <v>1.9E-2</v>
      </c>
      <c r="P253" s="379"/>
      <c r="Q253" s="387">
        <v>134</v>
      </c>
      <c r="R253" s="388">
        <v>47.742180907490102</v>
      </c>
      <c r="S253" s="389">
        <v>36</v>
      </c>
      <c r="T253" s="390">
        <v>1.3261716918747199</v>
      </c>
      <c r="U253" s="391">
        <v>12.748731416000201</v>
      </c>
      <c r="V253" s="392">
        <v>0.01</v>
      </c>
      <c r="W253" s="392">
        <v>0.01</v>
      </c>
      <c r="X253" s="393">
        <v>0</v>
      </c>
      <c r="Y253" s="393">
        <v>0</v>
      </c>
      <c r="Z253" s="379"/>
      <c r="AA253" s="394">
        <v>534</v>
      </c>
      <c r="AB253" s="378">
        <v>190.25615376567001</v>
      </c>
      <c r="AC253" s="389">
        <v>200</v>
      </c>
      <c r="AD253" s="386">
        <v>0.95128076882835</v>
      </c>
      <c r="AE253" s="394">
        <v>-139.61815879999901</v>
      </c>
      <c r="AF253" s="380"/>
      <c r="AG253" s="380"/>
      <c r="AH253" s="396">
        <v>28</v>
      </c>
      <c r="AI253" s="393">
        <v>140</v>
      </c>
      <c r="AJ253" s="379"/>
      <c r="AK253" s="388">
        <v>3287.3340899999998</v>
      </c>
      <c r="AL253" s="388">
        <v>1171.2276031950701</v>
      </c>
      <c r="AM253" s="397">
        <v>654.9</v>
      </c>
      <c r="AN253" s="390">
        <v>1.78840678453973</v>
      </c>
      <c r="AO253" s="398">
        <v>1081.5714290093999</v>
      </c>
      <c r="AP253" s="392">
        <v>0.01</v>
      </c>
      <c r="AQ253" s="392">
        <v>0.01</v>
      </c>
      <c r="AR253" s="393">
        <v>0</v>
      </c>
      <c r="AS253" s="393">
        <v>0</v>
      </c>
      <c r="AT253" s="381"/>
      <c r="AU253" s="388">
        <v>2498.2096099999999</v>
      </c>
      <c r="AV253" s="378">
        <v>890.07444138395704</v>
      </c>
      <c r="AW253" s="399">
        <v>573</v>
      </c>
      <c r="AX253" s="390">
        <v>1.5533585364467</v>
      </c>
      <c r="AY253" s="398">
        <v>568.29358503800199</v>
      </c>
      <c r="AZ253" s="380">
        <v>1.4999999999999999E-2</v>
      </c>
      <c r="BA253" s="380">
        <v>1.4999999999999999E-2</v>
      </c>
      <c r="BB253" s="393">
        <v>0</v>
      </c>
      <c r="BC253" s="393">
        <v>0</v>
      </c>
      <c r="BD253" s="379"/>
      <c r="BE253" s="388">
        <v>194.4</v>
      </c>
      <c r="BF253" s="378">
        <v>69.261790809075194</v>
      </c>
      <c r="BG253" s="400">
        <v>65</v>
      </c>
      <c r="BH253" s="401">
        <v>1.0655660124473101</v>
      </c>
      <c r="BI253" s="402">
        <v>-79.257377012499603</v>
      </c>
      <c r="BJ253" s="380">
        <v>1.2749999999999999E-2</v>
      </c>
      <c r="BK253" s="380">
        <v>1.2749999999999999E-2</v>
      </c>
      <c r="BL253" s="393">
        <v>0</v>
      </c>
      <c r="BM253" s="393">
        <v>80</v>
      </c>
      <c r="BN253" s="379"/>
      <c r="BO253" s="387">
        <v>272</v>
      </c>
      <c r="BP253" s="388">
        <v>96.909501543562001</v>
      </c>
      <c r="BQ253" s="400">
        <v>78</v>
      </c>
      <c r="BR253" s="390">
        <v>1.2424295069687401</v>
      </c>
      <c r="BS253" s="391">
        <v>9.2889180680003296</v>
      </c>
      <c r="BT253" s="380">
        <v>7.4999999999999997E-3</v>
      </c>
      <c r="BU253" s="392">
        <v>7.4999999999999997E-3</v>
      </c>
      <c r="BV253" s="387">
        <v>0</v>
      </c>
      <c r="BW253" s="387">
        <v>0</v>
      </c>
      <c r="BX253" s="381"/>
      <c r="BY253" s="386">
        <v>0.99480519480519503</v>
      </c>
      <c r="BZ253" s="386">
        <v>1</v>
      </c>
      <c r="CA253" s="403">
        <v>0.99792207792207799</v>
      </c>
      <c r="CB253" s="385">
        <v>0.9</v>
      </c>
      <c r="CC253" s="392">
        <v>2.5000000000000001E-3</v>
      </c>
      <c r="CD253" s="199">
        <f t="shared" si="3"/>
        <v>1838.1355508254978</v>
      </c>
      <c r="CE253" s="113"/>
    </row>
    <row r="254" spans="1:83" s="85" customFormat="1" ht="21.4" customHeight="1" x14ac:dyDescent="0.2">
      <c r="A254" s="377" t="s">
        <v>308</v>
      </c>
      <c r="B254" s="377" t="s">
        <v>375</v>
      </c>
      <c r="C254" s="377" t="s">
        <v>329</v>
      </c>
      <c r="D254" s="378">
        <v>3.5873409147777799</v>
      </c>
      <c r="E254" s="379"/>
      <c r="F254" s="380">
        <v>4.3999999999999997E-2</v>
      </c>
      <c r="G254" s="380">
        <v>4.3999999999999997E-2</v>
      </c>
      <c r="H254" s="381"/>
      <c r="I254" s="382">
        <v>5</v>
      </c>
      <c r="J254" s="382">
        <v>5</v>
      </c>
      <c r="K254" s="379"/>
      <c r="L254" s="407">
        <v>0.67</v>
      </c>
      <c r="M254" s="384">
        <v>0.59199999999999997</v>
      </c>
      <c r="N254" s="385">
        <v>0.7</v>
      </c>
      <c r="O254" s="386"/>
      <c r="P254" s="379"/>
      <c r="Q254" s="387">
        <v>180</v>
      </c>
      <c r="R254" s="388">
        <v>50.176441067673203</v>
      </c>
      <c r="S254" s="389">
        <v>36</v>
      </c>
      <c r="T254" s="390">
        <v>1.39379002965759</v>
      </c>
      <c r="U254" s="391">
        <v>25.026872481599899</v>
      </c>
      <c r="V254" s="392">
        <v>0.01</v>
      </c>
      <c r="W254" s="392">
        <v>0.01</v>
      </c>
      <c r="X254" s="393">
        <v>0</v>
      </c>
      <c r="Y254" s="393">
        <v>0</v>
      </c>
      <c r="Z254" s="379"/>
      <c r="AA254" s="394">
        <v>466</v>
      </c>
      <c r="AB254" s="378">
        <v>129.90123076408699</v>
      </c>
      <c r="AC254" s="389">
        <v>200</v>
      </c>
      <c r="AD254" s="384">
        <v>0.64950615382043497</v>
      </c>
      <c r="AE254" s="395">
        <v>-394.96181954666702</v>
      </c>
      <c r="AF254" s="380"/>
      <c r="AG254" s="380"/>
      <c r="AH254" s="396">
        <v>252</v>
      </c>
      <c r="AI254" s="393">
        <v>395</v>
      </c>
      <c r="AJ254" s="379"/>
      <c r="AK254" s="388">
        <v>2759.0013899999999</v>
      </c>
      <c r="AL254" s="388">
        <v>769.09372583868503</v>
      </c>
      <c r="AM254" s="397">
        <v>653.1</v>
      </c>
      <c r="AN254" s="401">
        <v>1.1776048474026699</v>
      </c>
      <c r="AO254" s="405">
        <v>-52.469431729641698</v>
      </c>
      <c r="AP254" s="392">
        <v>8.9999999999999993E-3</v>
      </c>
      <c r="AQ254" s="392">
        <v>8.9999999999999993E-3</v>
      </c>
      <c r="AR254" s="393">
        <v>0</v>
      </c>
      <c r="AS254" s="393">
        <v>53</v>
      </c>
      <c r="AT254" s="381"/>
      <c r="AU254" s="388">
        <v>2601.8755500000002</v>
      </c>
      <c r="AV254" s="378">
        <v>725.29363999997099</v>
      </c>
      <c r="AW254" s="399">
        <v>573</v>
      </c>
      <c r="AX254" s="390">
        <v>1.26578296684114</v>
      </c>
      <c r="AY254" s="398">
        <v>135.219936998798</v>
      </c>
      <c r="AZ254" s="380">
        <v>1.4999999999999999E-2</v>
      </c>
      <c r="BA254" s="380">
        <v>1.4999999999999999E-2</v>
      </c>
      <c r="BB254" s="393">
        <v>0</v>
      </c>
      <c r="BC254" s="393">
        <v>0</v>
      </c>
      <c r="BD254" s="379"/>
      <c r="BE254" s="388">
        <v>175.8</v>
      </c>
      <c r="BF254" s="378">
        <v>49.0056574427608</v>
      </c>
      <c r="BG254" s="400">
        <v>65</v>
      </c>
      <c r="BH254" s="384">
        <v>0.75393319142708903</v>
      </c>
      <c r="BI254" s="395">
        <v>-173.965739190834</v>
      </c>
      <c r="BJ254" s="380"/>
      <c r="BK254" s="380"/>
      <c r="BL254" s="393">
        <v>35</v>
      </c>
      <c r="BM254" s="393">
        <v>174</v>
      </c>
      <c r="BN254" s="379"/>
      <c r="BO254" s="387">
        <v>378</v>
      </c>
      <c r="BP254" s="388">
        <v>105.370526242114</v>
      </c>
      <c r="BQ254" s="400">
        <v>78</v>
      </c>
      <c r="BR254" s="390">
        <v>1.35090418259121</v>
      </c>
      <c r="BS254" s="391">
        <v>42.224890376799799</v>
      </c>
      <c r="BT254" s="380">
        <v>7.4999999999999997E-3</v>
      </c>
      <c r="BU254" s="392">
        <v>7.4999999999999997E-3</v>
      </c>
      <c r="BV254" s="387">
        <v>0</v>
      </c>
      <c r="BW254" s="387">
        <v>0</v>
      </c>
      <c r="BX254" s="381"/>
      <c r="BY254" s="386">
        <v>0.99140625000000004</v>
      </c>
      <c r="BZ254" s="386">
        <v>1</v>
      </c>
      <c r="CA254" s="403">
        <v>0.99656250000000002</v>
      </c>
      <c r="CB254" s="385">
        <v>0.9</v>
      </c>
      <c r="CC254" s="392">
        <v>2.5000000000000001E-3</v>
      </c>
      <c r="CD254" s="199">
        <f t="shared" si="3"/>
        <v>2342.8923514413682</v>
      </c>
      <c r="CE254" s="113"/>
    </row>
    <row r="255" spans="1:83" s="85" customFormat="1" ht="21.4" customHeight="1" x14ac:dyDescent="0.2">
      <c r="A255" s="377" t="s">
        <v>308</v>
      </c>
      <c r="B255" s="377" t="s">
        <v>375</v>
      </c>
      <c r="C255" s="377" t="s">
        <v>330</v>
      </c>
      <c r="D255" s="378">
        <v>5.0594035594444398</v>
      </c>
      <c r="E255" s="379"/>
      <c r="F255" s="380">
        <v>3.4125000000000003E-2</v>
      </c>
      <c r="G255" s="380">
        <v>3.4125000000000003E-2</v>
      </c>
      <c r="H255" s="381"/>
      <c r="I255" s="382">
        <v>6</v>
      </c>
      <c r="J255" s="382">
        <v>6</v>
      </c>
      <c r="K255" s="379"/>
      <c r="L255" s="404">
        <v>0.75</v>
      </c>
      <c r="M255" s="401">
        <v>0.76</v>
      </c>
      <c r="N255" s="385">
        <v>0.7</v>
      </c>
      <c r="O255" s="386">
        <v>8.0000000000000002E-3</v>
      </c>
      <c r="P255" s="379"/>
      <c r="Q255" s="387">
        <v>190</v>
      </c>
      <c r="R255" s="388">
        <v>37.553833721234803</v>
      </c>
      <c r="S255" s="389">
        <v>36</v>
      </c>
      <c r="T255" s="401">
        <v>1.04316204781208</v>
      </c>
      <c r="U255" s="402">
        <v>-28.566233767999801</v>
      </c>
      <c r="V255" s="392">
        <v>2E-3</v>
      </c>
      <c r="W255" s="392">
        <v>2E-3</v>
      </c>
      <c r="X255" s="393">
        <v>0</v>
      </c>
      <c r="Y255" s="393">
        <v>29</v>
      </c>
      <c r="Z255" s="379"/>
      <c r="AA255" s="394">
        <v>667</v>
      </c>
      <c r="AB255" s="378">
        <v>131.83372153717701</v>
      </c>
      <c r="AC255" s="389">
        <v>200</v>
      </c>
      <c r="AD255" s="384">
        <v>0.65916860768588503</v>
      </c>
      <c r="AE255" s="395">
        <v>-547.25685426666598</v>
      </c>
      <c r="AF255" s="380"/>
      <c r="AG255" s="380"/>
      <c r="AH255" s="396">
        <v>345</v>
      </c>
      <c r="AI255" s="393">
        <v>548</v>
      </c>
      <c r="AJ255" s="379"/>
      <c r="AK255" s="388">
        <v>6344.1049300000004</v>
      </c>
      <c r="AL255" s="388">
        <v>1253.9234823751899</v>
      </c>
      <c r="AM255" s="397">
        <v>781.5</v>
      </c>
      <c r="AN255" s="390">
        <v>1.6045086146835399</v>
      </c>
      <c r="AO255" s="398">
        <v>1599.396271953</v>
      </c>
      <c r="AP255" s="392">
        <v>0.01</v>
      </c>
      <c r="AQ255" s="392">
        <v>0.01</v>
      </c>
      <c r="AR255" s="393">
        <v>0</v>
      </c>
      <c r="AS255" s="393">
        <v>0</v>
      </c>
      <c r="AT255" s="381"/>
      <c r="AU255" s="388">
        <v>3154.4565899999998</v>
      </c>
      <c r="AV255" s="378">
        <v>623.48388558796398</v>
      </c>
      <c r="AW255" s="399">
        <v>573</v>
      </c>
      <c r="AX255" s="401">
        <v>1.08810451236992</v>
      </c>
      <c r="AY255" s="405">
        <v>-324.38929747399698</v>
      </c>
      <c r="AZ255" s="380">
        <v>6.7499999999999999E-3</v>
      </c>
      <c r="BA255" s="380">
        <v>6.7499999999999999E-3</v>
      </c>
      <c r="BB255" s="393">
        <v>0</v>
      </c>
      <c r="BC255" s="393">
        <v>325</v>
      </c>
      <c r="BD255" s="379"/>
      <c r="BE255" s="388">
        <v>238.6</v>
      </c>
      <c r="BF255" s="378">
        <v>47.159709083613798</v>
      </c>
      <c r="BG255" s="400">
        <v>65</v>
      </c>
      <c r="BH255" s="384">
        <v>0.72553398590175</v>
      </c>
      <c r="BI255" s="395">
        <v>-254.69184704583299</v>
      </c>
      <c r="BJ255" s="380"/>
      <c r="BK255" s="380"/>
      <c r="BL255" s="393">
        <v>58</v>
      </c>
      <c r="BM255" s="393">
        <v>255</v>
      </c>
      <c r="BN255" s="379"/>
      <c r="BO255" s="387">
        <v>447</v>
      </c>
      <c r="BP255" s="388">
        <v>88.350335123115499</v>
      </c>
      <c r="BQ255" s="400">
        <v>78</v>
      </c>
      <c r="BR255" s="401">
        <v>1.1326966041425099</v>
      </c>
      <c r="BS255" s="402">
        <v>-26.560173163999501</v>
      </c>
      <c r="BT255" s="380">
        <v>4.875E-3</v>
      </c>
      <c r="BU255" s="392">
        <v>4.875E-3</v>
      </c>
      <c r="BV255" s="387">
        <v>0</v>
      </c>
      <c r="BW255" s="387">
        <v>27</v>
      </c>
      <c r="BX255" s="381"/>
      <c r="BY255" s="386">
        <v>0.97962466487935695</v>
      </c>
      <c r="BZ255" s="386">
        <v>1</v>
      </c>
      <c r="CA255" s="403">
        <v>0.99184986595174296</v>
      </c>
      <c r="CB255" s="385">
        <v>0.9</v>
      </c>
      <c r="CC255" s="392">
        <v>2.5000000000000001E-3</v>
      </c>
      <c r="CD255" s="199">
        <f t="shared" si="3"/>
        <v>3953.9238817058294</v>
      </c>
      <c r="CE255" s="113"/>
    </row>
    <row r="256" spans="1:83" s="85" customFormat="1" ht="21.4" customHeight="1" x14ac:dyDescent="0.2">
      <c r="A256" s="377" t="s">
        <v>308</v>
      </c>
      <c r="B256" s="377" t="s">
        <v>375</v>
      </c>
      <c r="C256" s="377" t="s">
        <v>332</v>
      </c>
      <c r="D256" s="378">
        <v>2.5567076292222199</v>
      </c>
      <c r="E256" s="379"/>
      <c r="F256" s="380">
        <v>2.8000000000000001E-2</v>
      </c>
      <c r="G256" s="380">
        <v>2.8000000000000001E-2</v>
      </c>
      <c r="H256" s="381"/>
      <c r="I256" s="382">
        <v>6</v>
      </c>
      <c r="J256" s="382">
        <v>6</v>
      </c>
      <c r="K256" s="379"/>
      <c r="L256" s="404">
        <v>0.75</v>
      </c>
      <c r="M256" s="401">
        <v>0.76300000000000001</v>
      </c>
      <c r="N256" s="385">
        <v>0.7</v>
      </c>
      <c r="O256" s="386">
        <v>8.9999999999999993E-3</v>
      </c>
      <c r="P256" s="379"/>
      <c r="Q256" s="387">
        <v>77</v>
      </c>
      <c r="R256" s="388">
        <v>30.116857758751301</v>
      </c>
      <c r="S256" s="389">
        <v>36</v>
      </c>
      <c r="T256" s="386">
        <v>0.83657938218753702</v>
      </c>
      <c r="U256" s="394">
        <v>-33.449769582399902</v>
      </c>
      <c r="V256" s="392"/>
      <c r="W256" s="392"/>
      <c r="X256" s="393">
        <v>16</v>
      </c>
      <c r="Y256" s="393">
        <v>34</v>
      </c>
      <c r="Z256" s="379"/>
      <c r="AA256" s="394">
        <v>546</v>
      </c>
      <c r="AB256" s="378">
        <v>213.555900471146</v>
      </c>
      <c r="AC256" s="389">
        <v>200</v>
      </c>
      <c r="AD256" s="401">
        <v>1.0677795023557299</v>
      </c>
      <c r="AE256" s="402">
        <v>-67.609831013332794</v>
      </c>
      <c r="AF256" s="380">
        <v>3.5000000000000001E-3</v>
      </c>
      <c r="AG256" s="380">
        <v>3.5000000000000001E-3</v>
      </c>
      <c r="AH256" s="396">
        <v>0</v>
      </c>
      <c r="AI256" s="393">
        <v>68</v>
      </c>
      <c r="AJ256" s="379"/>
      <c r="AK256" s="388">
        <v>1684.6347800000001</v>
      </c>
      <c r="AL256" s="388">
        <v>658.90787071045895</v>
      </c>
      <c r="AM256" s="397">
        <v>612.9</v>
      </c>
      <c r="AN256" s="401">
        <v>1.0750658683479499</v>
      </c>
      <c r="AO256" s="405">
        <v>-195.772547140358</v>
      </c>
      <c r="AP256" s="392">
        <v>4.0000000000000001E-3</v>
      </c>
      <c r="AQ256" s="392">
        <v>4.0000000000000001E-3</v>
      </c>
      <c r="AR256" s="393">
        <v>0</v>
      </c>
      <c r="AS256" s="393">
        <v>196</v>
      </c>
      <c r="AT256" s="381"/>
      <c r="AU256" s="388">
        <v>1336.05198</v>
      </c>
      <c r="AV256" s="378">
        <v>522.56736935010497</v>
      </c>
      <c r="AW256" s="399">
        <v>573</v>
      </c>
      <c r="AX256" s="386">
        <v>0.91198493778377798</v>
      </c>
      <c r="AY256" s="388">
        <v>-421.94018585319799</v>
      </c>
      <c r="AZ256" s="380"/>
      <c r="BA256" s="380"/>
      <c r="BB256" s="393">
        <v>129</v>
      </c>
      <c r="BC256" s="393">
        <v>422</v>
      </c>
      <c r="BD256" s="379"/>
      <c r="BE256" s="388">
        <v>152.80000000000001</v>
      </c>
      <c r="BF256" s="378">
        <v>59.764361890093497</v>
      </c>
      <c r="BG256" s="400">
        <v>65</v>
      </c>
      <c r="BH256" s="401">
        <v>0.91945172138605402</v>
      </c>
      <c r="BI256" s="402">
        <v>-96.4789938491665</v>
      </c>
      <c r="BJ256" s="380">
        <v>1.5E-3</v>
      </c>
      <c r="BK256" s="380">
        <v>1.5E-3</v>
      </c>
      <c r="BL256" s="393">
        <v>0</v>
      </c>
      <c r="BM256" s="393">
        <v>97</v>
      </c>
      <c r="BN256" s="379"/>
      <c r="BO256" s="387">
        <v>260</v>
      </c>
      <c r="BP256" s="388">
        <v>101.693285938641</v>
      </c>
      <c r="BQ256" s="400">
        <v>78</v>
      </c>
      <c r="BR256" s="390">
        <v>1.3037600761364201</v>
      </c>
      <c r="BS256" s="391">
        <v>20.692165904800198</v>
      </c>
      <c r="BT256" s="380">
        <v>7.4999999999999997E-3</v>
      </c>
      <c r="BU256" s="392">
        <v>7.4999999999999997E-3</v>
      </c>
      <c r="BV256" s="387">
        <v>0</v>
      </c>
      <c r="BW256" s="387">
        <v>0</v>
      </c>
      <c r="BX256" s="381"/>
      <c r="BY256" s="386">
        <v>0.99417927823050101</v>
      </c>
      <c r="BZ256" s="386">
        <v>1</v>
      </c>
      <c r="CA256" s="403">
        <v>0.9976717112922</v>
      </c>
      <c r="CB256" s="385">
        <v>0.9</v>
      </c>
      <c r="CC256" s="392">
        <v>2.5000000000000001E-3</v>
      </c>
      <c r="CD256" s="199">
        <f t="shared" si="3"/>
        <v>1567.0061059502984</v>
      </c>
      <c r="CE256" s="113"/>
    </row>
    <row r="257" spans="1:83" s="85" customFormat="1" ht="21.4" customHeight="1" x14ac:dyDescent="0.2">
      <c r="A257" s="377" t="s">
        <v>308</v>
      </c>
      <c r="B257" s="377" t="s">
        <v>375</v>
      </c>
      <c r="C257" s="377" t="s">
        <v>333</v>
      </c>
      <c r="D257" s="378">
        <v>4.3469709423333303</v>
      </c>
      <c r="E257" s="379"/>
      <c r="F257" s="380">
        <v>2.9499999999999998E-2</v>
      </c>
      <c r="G257" s="380">
        <v>2.9499999999999998E-2</v>
      </c>
      <c r="H257" s="381"/>
      <c r="I257" s="382">
        <v>4</v>
      </c>
      <c r="J257" s="382">
        <v>4</v>
      </c>
      <c r="K257" s="379"/>
      <c r="L257" s="407">
        <v>0.66499624906226495</v>
      </c>
      <c r="M257" s="384">
        <v>0.53200000000000003</v>
      </c>
      <c r="N257" s="385">
        <v>0.7</v>
      </c>
      <c r="O257" s="386"/>
      <c r="P257" s="379"/>
      <c r="Q257" s="387">
        <v>170</v>
      </c>
      <c r="R257" s="388">
        <v>39.1076918284502</v>
      </c>
      <c r="S257" s="389">
        <v>36</v>
      </c>
      <c r="T257" s="401">
        <v>1.0863247730125101</v>
      </c>
      <c r="U257" s="402">
        <v>-17.7891447087998</v>
      </c>
      <c r="V257" s="392">
        <v>4.4999999999999997E-3</v>
      </c>
      <c r="W257" s="392">
        <v>4.4999999999999997E-3</v>
      </c>
      <c r="X257" s="393">
        <v>0</v>
      </c>
      <c r="Y257" s="393">
        <v>18</v>
      </c>
      <c r="Z257" s="379"/>
      <c r="AA257" s="394">
        <v>450</v>
      </c>
      <c r="AB257" s="378">
        <v>103.520360722368</v>
      </c>
      <c r="AC257" s="389">
        <v>200</v>
      </c>
      <c r="AD257" s="384">
        <v>0.51760180361184005</v>
      </c>
      <c r="AE257" s="395">
        <v>-593.27302615999895</v>
      </c>
      <c r="AF257" s="380"/>
      <c r="AG257" s="380"/>
      <c r="AH257" s="396">
        <v>420</v>
      </c>
      <c r="AI257" s="393">
        <v>594</v>
      </c>
      <c r="AJ257" s="379"/>
      <c r="AK257" s="388">
        <v>2646.4754499999999</v>
      </c>
      <c r="AL257" s="388">
        <v>608.80909605976001</v>
      </c>
      <c r="AM257" s="397">
        <v>624</v>
      </c>
      <c r="AN257" s="386">
        <v>0.97565560265987195</v>
      </c>
      <c r="AO257" s="388">
        <v>-608.53639161919602</v>
      </c>
      <c r="AP257" s="392"/>
      <c r="AQ257" s="392"/>
      <c r="AR257" s="393">
        <v>67</v>
      </c>
      <c r="AS257" s="393">
        <v>609</v>
      </c>
      <c r="AT257" s="381"/>
      <c r="AU257" s="388">
        <v>2984.8592400000002</v>
      </c>
      <c r="AV257" s="378">
        <v>686.65267828954302</v>
      </c>
      <c r="AW257" s="399">
        <v>573</v>
      </c>
      <c r="AX257" s="390">
        <v>1.1983467334896001</v>
      </c>
      <c r="AY257" s="398">
        <v>-4.11797994839708</v>
      </c>
      <c r="AZ257" s="380">
        <v>1.4999999999999999E-2</v>
      </c>
      <c r="BA257" s="380">
        <v>1.4999999999999999E-2</v>
      </c>
      <c r="BB257" s="393">
        <v>0</v>
      </c>
      <c r="BC257" s="393">
        <v>5</v>
      </c>
      <c r="BD257" s="379"/>
      <c r="BE257" s="388">
        <v>215.5</v>
      </c>
      <c r="BF257" s="378">
        <v>49.574750523711899</v>
      </c>
      <c r="BG257" s="400">
        <v>65</v>
      </c>
      <c r="BH257" s="384">
        <v>0.76268846959556802</v>
      </c>
      <c r="BI257" s="395">
        <v>-208.32966687749999</v>
      </c>
      <c r="BJ257" s="380"/>
      <c r="BK257" s="380"/>
      <c r="BL257" s="393">
        <v>39</v>
      </c>
      <c r="BM257" s="393">
        <v>209</v>
      </c>
      <c r="BN257" s="379"/>
      <c r="BO257" s="387">
        <v>412</v>
      </c>
      <c r="BP257" s="388">
        <v>94.778641372479399</v>
      </c>
      <c r="BQ257" s="400">
        <v>78</v>
      </c>
      <c r="BR257" s="390">
        <v>1.21511078682666</v>
      </c>
      <c r="BS257" s="391">
        <v>5.1235197976004097</v>
      </c>
      <c r="BT257" s="380">
        <v>7.4999999999999997E-3</v>
      </c>
      <c r="BU257" s="392">
        <v>7.4999999999999997E-3</v>
      </c>
      <c r="BV257" s="387">
        <v>0</v>
      </c>
      <c r="BW257" s="387">
        <v>0</v>
      </c>
      <c r="BX257" s="381"/>
      <c r="BY257" s="386">
        <v>0.991268493815183</v>
      </c>
      <c r="BZ257" s="386">
        <v>1</v>
      </c>
      <c r="CA257" s="403">
        <v>0.99650739752607298</v>
      </c>
      <c r="CB257" s="385">
        <v>0.9</v>
      </c>
      <c r="CC257" s="392">
        <v>2.5000000000000001E-3</v>
      </c>
      <c r="CD257" s="199">
        <f t="shared" si="3"/>
        <v>2712.5098680159981</v>
      </c>
      <c r="CE257" s="113"/>
    </row>
    <row r="258" spans="1:83" s="85" customFormat="1" ht="21.4" customHeight="1" x14ac:dyDescent="0.2">
      <c r="A258" s="377" t="s">
        <v>308</v>
      </c>
      <c r="B258" s="377" t="s">
        <v>375</v>
      </c>
      <c r="C258" s="377" t="s">
        <v>334</v>
      </c>
      <c r="D258" s="378">
        <v>3.35794614355556</v>
      </c>
      <c r="E258" s="379"/>
      <c r="F258" s="380">
        <v>5.0500000000000003E-2</v>
      </c>
      <c r="G258" s="380">
        <v>5.0500000000000003E-2</v>
      </c>
      <c r="H258" s="381"/>
      <c r="I258" s="382">
        <v>6</v>
      </c>
      <c r="J258" s="382">
        <v>6</v>
      </c>
      <c r="K258" s="379"/>
      <c r="L258" s="383">
        <v>0.53</v>
      </c>
      <c r="M258" s="401">
        <v>0.82</v>
      </c>
      <c r="N258" s="385">
        <v>0.7</v>
      </c>
      <c r="O258" s="386">
        <v>1.7000000000000001E-2</v>
      </c>
      <c r="P258" s="379"/>
      <c r="Q258" s="387">
        <v>149</v>
      </c>
      <c r="R258" s="388">
        <v>44.372361446581003</v>
      </c>
      <c r="S258" s="389">
        <v>36</v>
      </c>
      <c r="T258" s="390">
        <v>1.2325655957383601</v>
      </c>
      <c r="U258" s="391">
        <v>3.9367265983998201</v>
      </c>
      <c r="V258" s="392">
        <v>0.01</v>
      </c>
      <c r="W258" s="392">
        <v>0.01</v>
      </c>
      <c r="X258" s="393">
        <v>0</v>
      </c>
      <c r="Y258" s="393">
        <v>0</v>
      </c>
      <c r="Z258" s="379"/>
      <c r="AA258" s="394">
        <v>289</v>
      </c>
      <c r="AB258" s="378">
        <v>86.064513141355206</v>
      </c>
      <c r="AC258" s="389">
        <v>200</v>
      </c>
      <c r="AD258" s="384">
        <v>0.43032256570677602</v>
      </c>
      <c r="AE258" s="395">
        <v>-516.90707445333396</v>
      </c>
      <c r="AF258" s="380"/>
      <c r="AG258" s="380"/>
      <c r="AH258" s="396">
        <v>383</v>
      </c>
      <c r="AI258" s="393">
        <v>517</v>
      </c>
      <c r="AJ258" s="379"/>
      <c r="AK258" s="388">
        <v>2324.1443800000002</v>
      </c>
      <c r="AL258" s="388">
        <v>692.13271465369098</v>
      </c>
      <c r="AM258" s="397">
        <v>655.6</v>
      </c>
      <c r="AN258" s="401">
        <v>1.0557240919061801</v>
      </c>
      <c r="AO258" s="405">
        <v>-317.61901005803099</v>
      </c>
      <c r="AP258" s="392">
        <v>3.0000000000000001E-3</v>
      </c>
      <c r="AQ258" s="392">
        <v>3.0000000000000001E-3</v>
      </c>
      <c r="AR258" s="393">
        <v>0</v>
      </c>
      <c r="AS258" s="393">
        <v>318</v>
      </c>
      <c r="AT258" s="381"/>
      <c r="AU258" s="388">
        <v>2387.0356700000002</v>
      </c>
      <c r="AV258" s="378">
        <v>710.86180896054896</v>
      </c>
      <c r="AW258" s="399">
        <v>573</v>
      </c>
      <c r="AX258" s="390">
        <v>1.2405965252365601</v>
      </c>
      <c r="AY258" s="398">
        <v>78.111901691196607</v>
      </c>
      <c r="AZ258" s="380">
        <v>1.4999999999999999E-2</v>
      </c>
      <c r="BA258" s="380">
        <v>1.4999999999999999E-2</v>
      </c>
      <c r="BB258" s="393">
        <v>0</v>
      </c>
      <c r="BC258" s="393">
        <v>0</v>
      </c>
      <c r="BD258" s="379"/>
      <c r="BE258" s="388">
        <v>154.9</v>
      </c>
      <c r="BF258" s="378">
        <v>46.129387839432198</v>
      </c>
      <c r="BG258" s="400">
        <v>65</v>
      </c>
      <c r="BH258" s="384">
        <v>0.70968288983741901</v>
      </c>
      <c r="BI258" s="395">
        <v>-172.49974899666699</v>
      </c>
      <c r="BJ258" s="380"/>
      <c r="BK258" s="380"/>
      <c r="BL258" s="393">
        <v>42</v>
      </c>
      <c r="BM258" s="393">
        <v>173</v>
      </c>
      <c r="BN258" s="379"/>
      <c r="BO258" s="387">
        <v>282</v>
      </c>
      <c r="BP258" s="388">
        <v>83.979905556616501</v>
      </c>
      <c r="BQ258" s="400">
        <v>78</v>
      </c>
      <c r="BR258" s="401">
        <v>1.07666545585406</v>
      </c>
      <c r="BS258" s="402">
        <v>-32.3037590368004</v>
      </c>
      <c r="BT258" s="380">
        <v>3.0000000000000001E-3</v>
      </c>
      <c r="BU258" s="392">
        <v>3.0000000000000001E-3</v>
      </c>
      <c r="BV258" s="387">
        <v>0</v>
      </c>
      <c r="BW258" s="387">
        <v>33</v>
      </c>
      <c r="BX258" s="381"/>
      <c r="BY258" s="386">
        <v>0.96541598694942898</v>
      </c>
      <c r="BZ258" s="386">
        <v>1</v>
      </c>
      <c r="CA258" s="403">
        <v>0.98616639477977197</v>
      </c>
      <c r="CB258" s="385">
        <v>0.9</v>
      </c>
      <c r="CC258" s="392">
        <v>2.5000000000000001E-3</v>
      </c>
      <c r="CD258" s="199">
        <f t="shared" si="3"/>
        <v>2201.469491715025</v>
      </c>
      <c r="CE258" s="113"/>
    </row>
    <row r="259" spans="1:83" s="85" customFormat="1" ht="21.4" customHeight="1" x14ac:dyDescent="0.2">
      <c r="A259" s="377" t="s">
        <v>308</v>
      </c>
      <c r="B259" s="377" t="s">
        <v>375</v>
      </c>
      <c r="C259" s="377" t="s">
        <v>335</v>
      </c>
      <c r="D259" s="378">
        <v>3.0955910093333299</v>
      </c>
      <c r="E259" s="379"/>
      <c r="F259" s="380">
        <v>2.3625E-2</v>
      </c>
      <c r="G259" s="380">
        <v>2.3625E-2</v>
      </c>
      <c r="H259" s="381"/>
      <c r="I259" s="382">
        <v>4</v>
      </c>
      <c r="J259" s="382">
        <v>4</v>
      </c>
      <c r="K259" s="379"/>
      <c r="L259" s="383">
        <v>0.26</v>
      </c>
      <c r="M259" s="386">
        <v>0.67900000000000005</v>
      </c>
      <c r="N259" s="385">
        <v>0.7</v>
      </c>
      <c r="O259" s="386"/>
      <c r="P259" s="379"/>
      <c r="Q259" s="387">
        <v>126</v>
      </c>
      <c r="R259" s="388">
        <v>40.703051410895299</v>
      </c>
      <c r="S259" s="389">
        <v>36</v>
      </c>
      <c r="T259" s="401">
        <v>1.13064031696931</v>
      </c>
      <c r="U259" s="402">
        <v>-7.7295316031998302</v>
      </c>
      <c r="V259" s="392">
        <v>6.4999999999999997E-3</v>
      </c>
      <c r="W259" s="392">
        <v>6.4999999999999997E-3</v>
      </c>
      <c r="X259" s="393">
        <v>0</v>
      </c>
      <c r="Y259" s="393">
        <v>8</v>
      </c>
      <c r="Z259" s="379"/>
      <c r="AA259" s="394">
        <v>210</v>
      </c>
      <c r="AB259" s="378">
        <v>67.838419018158902</v>
      </c>
      <c r="AC259" s="389">
        <v>200</v>
      </c>
      <c r="AD259" s="384">
        <v>0.33919209509079401</v>
      </c>
      <c r="AE259" s="395">
        <v>-532.941842239999</v>
      </c>
      <c r="AF259" s="380"/>
      <c r="AG259" s="380"/>
      <c r="AH259" s="396">
        <v>410</v>
      </c>
      <c r="AI259" s="393">
        <v>533</v>
      </c>
      <c r="AJ259" s="379"/>
      <c r="AK259" s="388">
        <v>2301.4886999999999</v>
      </c>
      <c r="AL259" s="388">
        <v>743.47311807694098</v>
      </c>
      <c r="AM259" s="397">
        <v>627.70000000000005</v>
      </c>
      <c r="AN259" s="401">
        <v>1.1844402072278799</v>
      </c>
      <c r="AO259" s="405">
        <v>-30.234271870237102</v>
      </c>
      <c r="AP259" s="392">
        <v>8.9999999999999993E-3</v>
      </c>
      <c r="AQ259" s="392">
        <v>8.9999999999999993E-3</v>
      </c>
      <c r="AR259" s="393">
        <v>0</v>
      </c>
      <c r="AS259" s="393">
        <v>31</v>
      </c>
      <c r="AT259" s="381"/>
      <c r="AU259" s="388">
        <v>1651.43145</v>
      </c>
      <c r="AV259" s="378">
        <v>533.47856516602701</v>
      </c>
      <c r="AW259" s="399">
        <v>573</v>
      </c>
      <c r="AX259" s="386">
        <v>0.93102716433861599</v>
      </c>
      <c r="AY259" s="388">
        <v>-477.09692801759797</v>
      </c>
      <c r="AZ259" s="380"/>
      <c r="BA259" s="380"/>
      <c r="BB259" s="393">
        <v>123</v>
      </c>
      <c r="BC259" s="393">
        <v>478</v>
      </c>
      <c r="BD259" s="379"/>
      <c r="BE259" s="388">
        <v>125.8</v>
      </c>
      <c r="BF259" s="378">
        <v>40.638443392782797</v>
      </c>
      <c r="BG259" s="400">
        <v>65</v>
      </c>
      <c r="BH259" s="384">
        <v>0.62520682142742701</v>
      </c>
      <c r="BI259" s="395">
        <v>-176.02012341</v>
      </c>
      <c r="BJ259" s="380"/>
      <c r="BK259" s="380"/>
      <c r="BL259" s="393">
        <v>56</v>
      </c>
      <c r="BM259" s="393">
        <v>177</v>
      </c>
      <c r="BN259" s="379"/>
      <c r="BO259" s="387">
        <v>278</v>
      </c>
      <c r="BP259" s="388">
        <v>89.805145176419799</v>
      </c>
      <c r="BQ259" s="400">
        <v>78</v>
      </c>
      <c r="BR259" s="401">
        <v>1.1513480150823101</v>
      </c>
      <c r="BS259" s="402">
        <v>-11.7473184735996</v>
      </c>
      <c r="BT259" s="380">
        <v>5.6249999999999998E-3</v>
      </c>
      <c r="BU259" s="392">
        <v>5.6249999999999998E-3</v>
      </c>
      <c r="BV259" s="387">
        <v>0</v>
      </c>
      <c r="BW259" s="387">
        <v>12</v>
      </c>
      <c r="BX259" s="381"/>
      <c r="BY259" s="386">
        <v>0.98593073593073599</v>
      </c>
      <c r="BZ259" s="386">
        <v>1</v>
      </c>
      <c r="CA259" s="403">
        <v>0.99437229437229402</v>
      </c>
      <c r="CB259" s="385">
        <v>0.9</v>
      </c>
      <c r="CC259" s="392">
        <v>2.5000000000000001E-3</v>
      </c>
      <c r="CD259" s="199">
        <f t="shared" si="3"/>
        <v>1943.1024765585314</v>
      </c>
      <c r="CE259" s="113"/>
    </row>
    <row r="260" spans="1:83" s="85" customFormat="1" ht="21.4" customHeight="1" x14ac:dyDescent="0.2">
      <c r="A260" s="377" t="s">
        <v>308</v>
      </c>
      <c r="B260" s="377" t="s">
        <v>375</v>
      </c>
      <c r="C260" s="377" t="s">
        <v>326</v>
      </c>
      <c r="D260" s="378">
        <v>13.8803627408889</v>
      </c>
      <c r="E260" s="379"/>
      <c r="F260" s="380">
        <v>4.1500000000000002E-2</v>
      </c>
      <c r="G260" s="380">
        <v>4.1500000000000002E-2</v>
      </c>
      <c r="H260" s="381"/>
      <c r="I260" s="382">
        <v>6</v>
      </c>
      <c r="J260" s="382">
        <v>6</v>
      </c>
      <c r="K260" s="379"/>
      <c r="L260" s="403">
        <v>0.84003636363636403</v>
      </c>
      <c r="M260" s="401">
        <v>0.75</v>
      </c>
      <c r="N260" s="385">
        <v>0.7</v>
      </c>
      <c r="O260" s="386">
        <v>7.0000000000000001E-3</v>
      </c>
      <c r="P260" s="379"/>
      <c r="Q260" s="387">
        <v>617</v>
      </c>
      <c r="R260" s="388">
        <v>44.451287874663102</v>
      </c>
      <c r="S260" s="389">
        <v>36</v>
      </c>
      <c r="T260" s="390">
        <v>1.2347579965184201</v>
      </c>
      <c r="U260" s="391">
        <v>17.3683295936005</v>
      </c>
      <c r="V260" s="392">
        <v>0.01</v>
      </c>
      <c r="W260" s="392">
        <v>0.01</v>
      </c>
      <c r="X260" s="393">
        <v>0</v>
      </c>
      <c r="Y260" s="393">
        <v>0</v>
      </c>
      <c r="Z260" s="379"/>
      <c r="AA260" s="394">
        <v>2261</v>
      </c>
      <c r="AB260" s="378">
        <v>162.89199657149601</v>
      </c>
      <c r="AC260" s="389">
        <v>200</v>
      </c>
      <c r="AD260" s="386">
        <v>0.81445998285748</v>
      </c>
      <c r="AE260" s="394">
        <v>-1070.28705781333</v>
      </c>
      <c r="AF260" s="380"/>
      <c r="AG260" s="380"/>
      <c r="AH260" s="396">
        <v>516</v>
      </c>
      <c r="AI260" s="393">
        <v>1071</v>
      </c>
      <c r="AJ260" s="379"/>
      <c r="AK260" s="388">
        <v>16121.19564</v>
      </c>
      <c r="AL260" s="388">
        <v>1161.4390733831499</v>
      </c>
      <c r="AM260" s="397">
        <v>782.4</v>
      </c>
      <c r="AN260" s="390">
        <v>1.4844568933833699</v>
      </c>
      <c r="AO260" s="398">
        <v>3089.2006698342502</v>
      </c>
      <c r="AP260" s="392">
        <v>0.01</v>
      </c>
      <c r="AQ260" s="392">
        <v>0.01</v>
      </c>
      <c r="AR260" s="393">
        <v>0</v>
      </c>
      <c r="AS260" s="393">
        <v>0</v>
      </c>
      <c r="AT260" s="381"/>
      <c r="AU260" s="388">
        <v>8454.3092300000008</v>
      </c>
      <c r="AV260" s="378">
        <v>609.084170768479</v>
      </c>
      <c r="AW260" s="399">
        <v>573</v>
      </c>
      <c r="AX260" s="401">
        <v>1.0629741200148</v>
      </c>
      <c r="AY260" s="405">
        <v>-1089.8281906351899</v>
      </c>
      <c r="AZ260" s="380">
        <v>4.4999999999999997E-3</v>
      </c>
      <c r="BA260" s="380">
        <v>4.4999999999999997E-3</v>
      </c>
      <c r="BB260" s="393">
        <v>0</v>
      </c>
      <c r="BC260" s="393">
        <v>1090</v>
      </c>
      <c r="BD260" s="379"/>
      <c r="BE260" s="388">
        <v>701.5</v>
      </c>
      <c r="BF260" s="378">
        <v>50.5390250309176</v>
      </c>
      <c r="BG260" s="400">
        <v>65</v>
      </c>
      <c r="BH260" s="384">
        <v>0.77752346201411704</v>
      </c>
      <c r="BI260" s="395">
        <v>-651.835367236666</v>
      </c>
      <c r="BJ260" s="380"/>
      <c r="BK260" s="380"/>
      <c r="BL260" s="393">
        <v>111</v>
      </c>
      <c r="BM260" s="393">
        <v>652</v>
      </c>
      <c r="BN260" s="379"/>
      <c r="BO260" s="387">
        <v>1536</v>
      </c>
      <c r="BP260" s="388">
        <v>110.65993221310001</v>
      </c>
      <c r="BQ260" s="400">
        <v>78</v>
      </c>
      <c r="BR260" s="390">
        <v>1.4187170796551301</v>
      </c>
      <c r="BS260" s="391">
        <v>236.798047452801</v>
      </c>
      <c r="BT260" s="380">
        <v>7.4999999999999997E-3</v>
      </c>
      <c r="BU260" s="392">
        <v>7.4999999999999997E-3</v>
      </c>
      <c r="BV260" s="387">
        <v>0</v>
      </c>
      <c r="BW260" s="387">
        <v>0</v>
      </c>
      <c r="BX260" s="381"/>
      <c r="BY260" s="386">
        <v>0.97451911066700003</v>
      </c>
      <c r="BZ260" s="386">
        <v>1</v>
      </c>
      <c r="CA260" s="403">
        <v>0.98980764426680001</v>
      </c>
      <c r="CB260" s="385">
        <v>0.9</v>
      </c>
      <c r="CC260" s="392">
        <v>2.5000000000000001E-3</v>
      </c>
      <c r="CD260" s="199">
        <f t="shared" si="3"/>
        <v>10859.995808471474</v>
      </c>
      <c r="CE260" s="113"/>
    </row>
    <row r="261" spans="1:83" s="85" customFormat="1" ht="21.4" customHeight="1" x14ac:dyDescent="0.2">
      <c r="A261" s="377" t="s">
        <v>308</v>
      </c>
      <c r="B261" s="377" t="s">
        <v>375</v>
      </c>
      <c r="C261" s="377" t="s">
        <v>338</v>
      </c>
      <c r="D261" s="378">
        <v>3.91289081288889</v>
      </c>
      <c r="E261" s="379"/>
      <c r="F261" s="380">
        <v>2.35E-2</v>
      </c>
      <c r="G261" s="380">
        <v>2.35E-2</v>
      </c>
      <c r="H261" s="381"/>
      <c r="I261" s="382">
        <v>3</v>
      </c>
      <c r="J261" s="382">
        <v>3</v>
      </c>
      <c r="K261" s="379"/>
      <c r="L261" s="404">
        <v>0.82</v>
      </c>
      <c r="M261" s="401">
        <v>0.78200000000000003</v>
      </c>
      <c r="N261" s="385">
        <v>0.7</v>
      </c>
      <c r="O261" s="386">
        <v>1.0999999999999999E-2</v>
      </c>
      <c r="P261" s="379"/>
      <c r="Q261" s="387">
        <v>133</v>
      </c>
      <c r="R261" s="388">
        <v>33.990214999586499</v>
      </c>
      <c r="S261" s="389">
        <v>36</v>
      </c>
      <c r="T261" s="386">
        <v>0.94417263887740199</v>
      </c>
      <c r="U261" s="394">
        <v>-36.036883116800098</v>
      </c>
      <c r="V261" s="392"/>
      <c r="W261" s="392"/>
      <c r="X261" s="393">
        <v>8</v>
      </c>
      <c r="Y261" s="393">
        <v>37</v>
      </c>
      <c r="Z261" s="379"/>
      <c r="AA261" s="394">
        <v>671</v>
      </c>
      <c r="AB261" s="378">
        <v>171.484468155808</v>
      </c>
      <c r="AC261" s="389">
        <v>200</v>
      </c>
      <c r="AD261" s="386">
        <v>0.85742234077904</v>
      </c>
      <c r="AE261" s="394">
        <v>-268.09379509333399</v>
      </c>
      <c r="AF261" s="380"/>
      <c r="AG261" s="380"/>
      <c r="AH261" s="396">
        <v>112</v>
      </c>
      <c r="AI261" s="393">
        <v>269</v>
      </c>
      <c r="AJ261" s="379"/>
      <c r="AK261" s="388">
        <v>3718.2800400000001</v>
      </c>
      <c r="AL261" s="388">
        <v>950.26419540053405</v>
      </c>
      <c r="AM261" s="397">
        <v>700.1</v>
      </c>
      <c r="AN261" s="390">
        <v>1.3573263753757101</v>
      </c>
      <c r="AO261" s="398">
        <v>430.98221027578501</v>
      </c>
      <c r="AP261" s="392">
        <v>0.01</v>
      </c>
      <c r="AQ261" s="392">
        <v>0.01</v>
      </c>
      <c r="AR261" s="393">
        <v>0</v>
      </c>
      <c r="AS261" s="393">
        <v>0</v>
      </c>
      <c r="AT261" s="381"/>
      <c r="AU261" s="388">
        <v>2171.50414</v>
      </c>
      <c r="AV261" s="378">
        <v>554.96159842926397</v>
      </c>
      <c r="AW261" s="399">
        <v>573</v>
      </c>
      <c r="AX261" s="386">
        <v>0.96851936898649904</v>
      </c>
      <c r="AY261" s="388">
        <v>-518.99958294240105</v>
      </c>
      <c r="AZ261" s="380"/>
      <c r="BA261" s="380"/>
      <c r="BB261" s="393">
        <v>71</v>
      </c>
      <c r="BC261" s="393">
        <v>519</v>
      </c>
      <c r="BD261" s="379"/>
      <c r="BE261" s="388">
        <v>191.4</v>
      </c>
      <c r="BF261" s="378">
        <v>48.915241736246998</v>
      </c>
      <c r="BG261" s="400">
        <v>65</v>
      </c>
      <c r="BH261" s="384">
        <v>0.75254218055764599</v>
      </c>
      <c r="BI261" s="395">
        <v>-190.10685425666699</v>
      </c>
      <c r="BJ261" s="380"/>
      <c r="BK261" s="380"/>
      <c r="BL261" s="393">
        <v>38</v>
      </c>
      <c r="BM261" s="393">
        <v>191</v>
      </c>
      <c r="BN261" s="379"/>
      <c r="BO261" s="387">
        <v>278</v>
      </c>
      <c r="BP261" s="388">
        <v>71.047216314925095</v>
      </c>
      <c r="BQ261" s="400">
        <v>78</v>
      </c>
      <c r="BR261" s="386">
        <v>0.91086174762724503</v>
      </c>
      <c r="BS261" s="394">
        <v>-88.246580086400101</v>
      </c>
      <c r="BT261" s="380"/>
      <c r="BU261" s="392"/>
      <c r="BV261" s="387">
        <v>28</v>
      </c>
      <c r="BW261" s="387">
        <v>89</v>
      </c>
      <c r="BX261" s="381"/>
      <c r="BY261" s="386">
        <v>0.98780487804878003</v>
      </c>
      <c r="BZ261" s="386">
        <v>1</v>
      </c>
      <c r="CA261" s="403">
        <v>0.99512195121951197</v>
      </c>
      <c r="CB261" s="385">
        <v>0.9</v>
      </c>
      <c r="CC261" s="392">
        <v>2.5000000000000001E-3</v>
      </c>
      <c r="CD261" s="199">
        <f t="shared" si="3"/>
        <v>2739.414858103512</v>
      </c>
      <c r="CE261" s="113"/>
    </row>
    <row r="262" spans="1:83" s="85" customFormat="1" ht="21.95" customHeight="1" x14ac:dyDescent="0.2">
      <c r="A262" s="408"/>
      <c r="B262" s="408"/>
      <c r="C262" s="409" t="s">
        <v>339</v>
      </c>
      <c r="D262" s="410">
        <v>1138.31407439244</v>
      </c>
      <c r="E262" s="411"/>
      <c r="F262" s="408"/>
      <c r="G262" s="408"/>
      <c r="H262" s="412"/>
      <c r="I262" s="408"/>
      <c r="J262" s="408"/>
      <c r="K262" s="411"/>
      <c r="L262" s="413">
        <v>0.61003029069797399</v>
      </c>
      <c r="M262" s="414">
        <v>0.60697339930000005</v>
      </c>
      <c r="N262" s="415" t="s">
        <v>512</v>
      </c>
      <c r="O262" s="408"/>
      <c r="P262" s="411"/>
      <c r="Q262" s="416">
        <v>52757</v>
      </c>
      <c r="R262" s="417">
        <v>46.346611349910702</v>
      </c>
      <c r="S262" s="418" t="s">
        <v>513</v>
      </c>
      <c r="T262" s="419">
        <v>1.28740587083085</v>
      </c>
      <c r="U262" s="420">
        <v>3581.83198624641</v>
      </c>
      <c r="V262" s="416"/>
      <c r="W262" s="416"/>
      <c r="X262" s="421">
        <v>1049</v>
      </c>
      <c r="Y262" s="421">
        <v>3417</v>
      </c>
      <c r="Z262" s="411"/>
      <c r="AA262" s="422">
        <v>136335</v>
      </c>
      <c r="AB262" s="417">
        <v>119.76922983471501</v>
      </c>
      <c r="AC262" s="418" t="s">
        <v>514</v>
      </c>
      <c r="AD262" s="419">
        <v>0.59884614917357704</v>
      </c>
      <c r="AE262" s="422">
        <v>-136860.37785418701</v>
      </c>
      <c r="AF262" s="408"/>
      <c r="AG262" s="408"/>
      <c r="AH262" s="423">
        <v>91806</v>
      </c>
      <c r="AI262" s="424">
        <v>137022</v>
      </c>
      <c r="AJ262" s="411"/>
      <c r="AK262" s="425">
        <v>938488.24826000002</v>
      </c>
      <c r="AL262" s="425">
        <v>824.45457661665296</v>
      </c>
      <c r="AM262" s="426" t="s">
        <v>515</v>
      </c>
      <c r="AN262" s="419">
        <v>1.1450758008564601</v>
      </c>
      <c r="AO262" s="420">
        <v>-70388.222277389897</v>
      </c>
      <c r="AP262" s="416"/>
      <c r="AQ262" s="416"/>
      <c r="AR262" s="421">
        <v>72084</v>
      </c>
      <c r="AS262" s="421">
        <v>148664</v>
      </c>
      <c r="AT262" s="412"/>
      <c r="AU262" s="425">
        <v>707342.67339999997</v>
      </c>
      <c r="AV262" s="425">
        <v>621.39499924705001</v>
      </c>
      <c r="AW262" s="415" t="s">
        <v>516</v>
      </c>
      <c r="AX262" s="419">
        <v>1.08445898646955</v>
      </c>
      <c r="AY262" s="420">
        <v>-75362.084152244803</v>
      </c>
      <c r="AZ262" s="416"/>
      <c r="BA262" s="416"/>
      <c r="BB262" s="421">
        <v>30062</v>
      </c>
      <c r="BC262" s="421">
        <v>98166</v>
      </c>
      <c r="BD262" s="411"/>
      <c r="BE262" s="425">
        <v>67707.399999999994</v>
      </c>
      <c r="BF262" s="427">
        <v>59.480420670488201</v>
      </c>
      <c r="BG262" s="415" t="s">
        <v>517</v>
      </c>
      <c r="BH262" s="419">
        <v>0.91508339493058699</v>
      </c>
      <c r="BI262" s="420">
        <v>-43278.222253263302</v>
      </c>
      <c r="BJ262" s="416"/>
      <c r="BK262" s="416"/>
      <c r="BL262" s="421">
        <v>6297</v>
      </c>
      <c r="BM262" s="421">
        <v>43524</v>
      </c>
      <c r="BN262" s="411"/>
      <c r="BO262" s="416">
        <v>125435</v>
      </c>
      <c r="BP262" s="425">
        <v>110.19366519468601</v>
      </c>
      <c r="BQ262" s="428" t="s">
        <v>518</v>
      </c>
      <c r="BR262" s="419">
        <v>1.4127392973677699</v>
      </c>
      <c r="BS262" s="420">
        <v>18888.8026368672</v>
      </c>
      <c r="BT262" s="416"/>
      <c r="BU262" s="416"/>
      <c r="BV262" s="416">
        <v>388</v>
      </c>
      <c r="BW262" s="416">
        <v>2044</v>
      </c>
      <c r="BX262" s="412"/>
      <c r="BY262" s="419">
        <v>0.99431039673055299</v>
      </c>
      <c r="BZ262" s="419">
        <v>0.99980380616048603</v>
      </c>
      <c r="CA262" s="429">
        <v>0.99760644238851304</v>
      </c>
      <c r="CB262" s="415" t="s">
        <v>519</v>
      </c>
      <c r="CC262" s="430"/>
      <c r="CD262" s="199">
        <f t="shared" si="3"/>
        <v>819586.13356255682</v>
      </c>
      <c r="CE262" s="144"/>
    </row>
    <row r="263" spans="1:83" s="85" customFormat="1" ht="28.7" customHeight="1" x14ac:dyDescent="0.2">
      <c r="A263" s="343"/>
      <c r="B263" s="343"/>
      <c r="C263" s="343"/>
      <c r="D263" s="343"/>
      <c r="E263" s="343"/>
      <c r="F263" s="343"/>
      <c r="G263" s="343"/>
      <c r="H263" s="343"/>
      <c r="I263" s="343"/>
      <c r="J263" s="343"/>
      <c r="K263" s="343"/>
      <c r="L263" s="343"/>
      <c r="M263" s="343"/>
      <c r="N263" s="343"/>
      <c r="O263" s="343"/>
      <c r="P263" s="343"/>
      <c r="Q263" s="343"/>
      <c r="R263" s="343"/>
      <c r="S263" s="343"/>
      <c r="T263" s="343"/>
      <c r="U263" s="343"/>
      <c r="V263" s="343"/>
      <c r="W263" s="343"/>
      <c r="X263" s="343"/>
      <c r="Y263" s="343"/>
      <c r="Z263" s="343"/>
      <c r="AA263" s="343"/>
      <c r="AB263" s="343"/>
      <c r="AC263" s="343"/>
      <c r="AD263" s="343"/>
      <c r="AE263" s="343"/>
      <c r="AF263" s="343"/>
      <c r="AG263" s="343"/>
      <c r="AH263" s="343"/>
      <c r="AI263" s="343"/>
      <c r="AJ263" s="343"/>
      <c r="AK263" s="343"/>
      <c r="AL263" s="343"/>
      <c r="AM263" s="343"/>
      <c r="AN263" s="343"/>
      <c r="AO263" s="343"/>
      <c r="AP263" s="343"/>
      <c r="AQ263" s="343"/>
      <c r="AR263" s="343"/>
      <c r="AS263" s="343"/>
      <c r="AT263" s="343"/>
      <c r="AU263" s="343"/>
      <c r="AV263" s="343"/>
      <c r="AW263" s="343"/>
      <c r="AX263" s="343"/>
      <c r="AY263" s="343"/>
      <c r="AZ263" s="343"/>
      <c r="BA263" s="343"/>
      <c r="BB263" s="343"/>
      <c r="BC263" s="343"/>
      <c r="BD263" s="343"/>
      <c r="BE263" s="343"/>
      <c r="BF263" s="343"/>
      <c r="BG263" s="343"/>
      <c r="BH263" s="343"/>
      <c r="BI263" s="343"/>
      <c r="BJ263" s="343"/>
      <c r="BK263" s="343"/>
      <c r="BL263" s="343"/>
      <c r="BM263" s="343"/>
      <c r="BN263" s="343"/>
      <c r="BO263" s="343"/>
      <c r="BP263" s="343"/>
      <c r="BQ263" s="343"/>
      <c r="BR263" s="343"/>
      <c r="BS263" s="343"/>
      <c r="BT263" s="343"/>
      <c r="BU263" s="343"/>
      <c r="BV263" s="343"/>
      <c r="BW263" s="343"/>
      <c r="BX263" s="343"/>
      <c r="BY263" s="343"/>
      <c r="BZ263" s="343"/>
      <c r="CA263" s="343"/>
      <c r="CB263" s="343"/>
      <c r="CC263" s="343"/>
    </row>
  </sheetData>
  <autoFilter ref="A5:CE262" xr:uid="{05E8A0FB-0C05-491A-8CE5-EAA5B67DC466}"/>
  <mergeCells count="87">
    <mergeCell ref="AO4:AO5"/>
    <mergeCell ref="AP4:AP5"/>
    <mergeCell ref="AS4:AS5"/>
    <mergeCell ref="AU4:AU5"/>
    <mergeCell ref="BQ4:BQ5"/>
    <mergeCell ref="BL4:BL5"/>
    <mergeCell ref="BB4:BB5"/>
    <mergeCell ref="BM4:BM5"/>
    <mergeCell ref="BO4:BO5"/>
    <mergeCell ref="BK4:BK5"/>
    <mergeCell ref="BJ4:BJ5"/>
    <mergeCell ref="BE4:BE5"/>
    <mergeCell ref="BF4:BF5"/>
    <mergeCell ref="BG4:BG5"/>
    <mergeCell ref="BH4:BH5"/>
    <mergeCell ref="BI4:BI5"/>
    <mergeCell ref="W4:W5"/>
    <mergeCell ref="AG4:AG5"/>
    <mergeCell ref="BP4:BP5"/>
    <mergeCell ref="I2:I4"/>
    <mergeCell ref="L4:L5"/>
    <mergeCell ref="X4:X5"/>
    <mergeCell ref="AH4:AH5"/>
    <mergeCell ref="AR4:AR5"/>
    <mergeCell ref="J2:J4"/>
    <mergeCell ref="M4:M5"/>
    <mergeCell ref="N4:N5"/>
    <mergeCell ref="O4:O5"/>
    <mergeCell ref="AB4:AB5"/>
    <mergeCell ref="AC4:AC5"/>
    <mergeCell ref="AD4:AD5"/>
    <mergeCell ref="AE4:AE5"/>
    <mergeCell ref="V4:V5"/>
    <mergeCell ref="Q4:Q5"/>
    <mergeCell ref="R4:R5"/>
    <mergeCell ref="S4:S5"/>
    <mergeCell ref="T4:T5"/>
    <mergeCell ref="U4:U5"/>
    <mergeCell ref="A2:A5"/>
    <mergeCell ref="B2:B5"/>
    <mergeCell ref="C2:C5"/>
    <mergeCell ref="D2:D4"/>
    <mergeCell ref="G2:G4"/>
    <mergeCell ref="F2:F4"/>
    <mergeCell ref="BE2:BM2"/>
    <mergeCell ref="BO2:BW2"/>
    <mergeCell ref="BY2:CC2"/>
    <mergeCell ref="L3:O3"/>
    <mergeCell ref="Q3:Y3"/>
    <mergeCell ref="AA3:AI3"/>
    <mergeCell ref="AK3:AS3"/>
    <mergeCell ref="AU3:BC3"/>
    <mergeCell ref="BE3:BM3"/>
    <mergeCell ref="BO3:BW3"/>
    <mergeCell ref="BY3:CC3"/>
    <mergeCell ref="L2:O2"/>
    <mergeCell ref="Q2:Y2"/>
    <mergeCell ref="AA2:AI2"/>
    <mergeCell ref="AK2:AS2"/>
    <mergeCell ref="AU2:BC2"/>
    <mergeCell ref="BC4:BC5"/>
    <mergeCell ref="AA4:AA5"/>
    <mergeCell ref="Y4:Y5"/>
    <mergeCell ref="AV4:AV5"/>
    <mergeCell ref="AW4:AW5"/>
    <mergeCell ref="AL4:AL5"/>
    <mergeCell ref="AM4:AM5"/>
    <mergeCell ref="AN4:AN5"/>
    <mergeCell ref="AQ4:AQ5"/>
    <mergeCell ref="BA4:BA5"/>
    <mergeCell ref="AX4:AX5"/>
    <mergeCell ref="AY4:AY5"/>
    <mergeCell ref="AZ4:AZ5"/>
    <mergeCell ref="AK4:AK5"/>
    <mergeCell ref="AF4:AF5"/>
    <mergeCell ref="AI4:AI5"/>
    <mergeCell ref="BR4:BR5"/>
    <mergeCell ref="BS4:BS5"/>
    <mergeCell ref="BT4:BT5"/>
    <mergeCell ref="BU4:BU5"/>
    <mergeCell ref="BV4:BV5"/>
    <mergeCell ref="CC4:CC5"/>
    <mergeCell ref="BW4:BW5"/>
    <mergeCell ref="BY4:BY5"/>
    <mergeCell ref="BZ4:BZ5"/>
    <mergeCell ref="CA4:CA5"/>
    <mergeCell ref="CB4:CB5"/>
  </mergeCells>
  <hyperlinks>
    <hyperlink ref="F5" r:id="rId1" xr:uid="{3AB705DE-A150-4A18-A2CD-3B1416048C16}"/>
    <hyperlink ref="G5" r:id="rId2" xr:uid="{0DB2C0C0-BF0C-45AE-8FF1-29C9AF8567A2}"/>
    <hyperlink ref="I5" r:id="rId3" xr:uid="{A9473B67-2486-4260-8333-900ABFCFB2FB}"/>
    <hyperlink ref="J5" r:id="rId4" xr:uid="{1668310D-AE29-4FD0-AD79-B62804ACB0B0}"/>
  </hyperlinks>
  <pageMargins left="0.7" right="0.7" top="0.75" bottom="0.75" header="0.3" footer="0.3"/>
  <pageSetup paperSize="9" orientation="portrait"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5" filterMode="1">
    <tabColor rgb="FF00B050"/>
  </sheetPr>
  <dimension ref="A1:CI296"/>
  <sheetViews>
    <sheetView topLeftCell="AU1" workbookViewId="0">
      <selection activeCell="BG17" sqref="BG17:BH17"/>
    </sheetView>
  </sheetViews>
  <sheetFormatPr baseColWidth="10" defaultRowHeight="12.75" x14ac:dyDescent="0.2"/>
  <cols>
    <col min="1" max="1" width="25.140625" style="30" bestFit="1" customWidth="1"/>
    <col min="2" max="2" width="11.42578125" style="30"/>
    <col min="3" max="3" width="27.42578125" style="30" bestFit="1" customWidth="1"/>
    <col min="4" max="87" width="10.5703125" style="29" customWidth="1"/>
    <col min="88" max="16384" width="11.42578125" style="30"/>
  </cols>
  <sheetData>
    <row r="1" spans="1:87" x14ac:dyDescent="0.2">
      <c r="A1" s="30">
        <v>1</v>
      </c>
      <c r="B1" s="30">
        <v>2</v>
      </c>
      <c r="C1" s="30">
        <v>3</v>
      </c>
      <c r="D1" s="30">
        <v>4</v>
      </c>
      <c r="E1" s="30">
        <v>5</v>
      </c>
      <c r="F1" s="30">
        <v>6</v>
      </c>
      <c r="G1" s="30">
        <v>7</v>
      </c>
      <c r="H1" s="30">
        <v>8</v>
      </c>
      <c r="I1" s="30">
        <v>9</v>
      </c>
      <c r="J1" s="30">
        <v>10</v>
      </c>
      <c r="K1" s="30">
        <v>11</v>
      </c>
      <c r="L1" s="30">
        <v>12</v>
      </c>
      <c r="M1" s="30">
        <v>13</v>
      </c>
      <c r="N1" s="30">
        <v>14</v>
      </c>
      <c r="O1" s="30">
        <v>15</v>
      </c>
      <c r="P1" s="30">
        <v>16</v>
      </c>
      <c r="Q1" s="30">
        <v>17</v>
      </c>
      <c r="R1" s="30">
        <v>18</v>
      </c>
      <c r="S1" s="30">
        <v>19</v>
      </c>
      <c r="T1" s="30">
        <v>20</v>
      </c>
      <c r="U1" s="30">
        <v>21</v>
      </c>
      <c r="V1" s="30">
        <v>22</v>
      </c>
      <c r="W1" s="30">
        <v>23</v>
      </c>
      <c r="X1" s="30">
        <v>24</v>
      </c>
      <c r="Y1" s="30">
        <v>25</v>
      </c>
      <c r="Z1" s="30">
        <v>26</v>
      </c>
      <c r="AA1" s="30">
        <v>27</v>
      </c>
      <c r="AB1" s="30">
        <v>28</v>
      </c>
      <c r="AC1" s="30">
        <v>29</v>
      </c>
      <c r="AD1" s="30">
        <v>30</v>
      </c>
      <c r="AE1" s="30">
        <v>31</v>
      </c>
      <c r="AF1" s="30">
        <v>32</v>
      </c>
      <c r="AG1" s="30">
        <v>33</v>
      </c>
      <c r="AH1" s="30">
        <v>34</v>
      </c>
      <c r="AI1" s="30">
        <v>35</v>
      </c>
      <c r="AJ1" s="30">
        <v>36</v>
      </c>
      <c r="AK1" s="30">
        <v>37</v>
      </c>
      <c r="AL1" s="30">
        <v>38</v>
      </c>
      <c r="AM1" s="30">
        <v>39</v>
      </c>
      <c r="AN1" s="30">
        <v>40</v>
      </c>
      <c r="AO1" s="30">
        <v>41</v>
      </c>
      <c r="AP1" s="30">
        <v>42</v>
      </c>
      <c r="AQ1" s="30">
        <v>43</v>
      </c>
      <c r="AR1" s="30">
        <v>44</v>
      </c>
      <c r="AS1" s="30">
        <v>45</v>
      </c>
      <c r="AT1" s="30">
        <v>46</v>
      </c>
      <c r="AU1" s="30">
        <v>47</v>
      </c>
      <c r="AV1" s="30">
        <v>48</v>
      </c>
      <c r="AW1" s="30">
        <v>49</v>
      </c>
      <c r="AX1" s="30">
        <v>50</v>
      </c>
      <c r="AY1" s="30">
        <v>51</v>
      </c>
      <c r="AZ1" s="30">
        <v>52</v>
      </c>
      <c r="BA1" s="30">
        <v>53</v>
      </c>
      <c r="BB1" s="30">
        <v>54</v>
      </c>
      <c r="BC1" s="30">
        <v>55</v>
      </c>
      <c r="BD1" s="30">
        <v>56</v>
      </c>
      <c r="BE1" s="30">
        <v>57</v>
      </c>
      <c r="BF1" s="30">
        <v>58</v>
      </c>
      <c r="BG1" s="30">
        <v>59</v>
      </c>
      <c r="BH1" s="30">
        <v>60</v>
      </c>
      <c r="BI1" s="30">
        <v>61</v>
      </c>
      <c r="BJ1" s="30">
        <v>62</v>
      </c>
      <c r="BK1" s="30">
        <v>63</v>
      </c>
      <c r="BL1" s="30">
        <v>64</v>
      </c>
      <c r="BM1" s="30">
        <v>65</v>
      </c>
      <c r="BN1" s="30">
        <v>66</v>
      </c>
      <c r="BO1" s="30">
        <v>67</v>
      </c>
      <c r="BP1" s="30">
        <v>68</v>
      </c>
      <c r="BQ1" s="30">
        <v>69</v>
      </c>
      <c r="BR1" s="30">
        <v>70</v>
      </c>
      <c r="BS1" s="30">
        <v>71</v>
      </c>
      <c r="BT1" s="30">
        <v>72</v>
      </c>
      <c r="BU1" s="30">
        <v>73</v>
      </c>
      <c r="BV1" s="30">
        <v>74</v>
      </c>
      <c r="BW1" s="30">
        <v>75</v>
      </c>
      <c r="BX1" s="30">
        <v>76</v>
      </c>
      <c r="BY1" s="30">
        <v>77</v>
      </c>
      <c r="BZ1" s="30">
        <v>78</v>
      </c>
      <c r="CA1" s="30">
        <v>79</v>
      </c>
      <c r="CB1" s="30">
        <v>80</v>
      </c>
      <c r="CC1" s="30">
        <v>81</v>
      </c>
      <c r="CD1" s="30">
        <v>82</v>
      </c>
      <c r="CE1" s="30">
        <v>83</v>
      </c>
      <c r="CF1" s="30">
        <v>84</v>
      </c>
      <c r="CG1" s="30">
        <v>85</v>
      </c>
      <c r="CH1" s="30">
        <v>86</v>
      </c>
      <c r="CI1" s="30">
        <v>87</v>
      </c>
    </row>
    <row r="2" spans="1:87" s="27" customFormat="1" ht="47.25" customHeight="1" x14ac:dyDescent="0.2">
      <c r="A2" s="22" t="s">
        <v>14</v>
      </c>
      <c r="B2" s="22" t="s">
        <v>15</v>
      </c>
      <c r="C2" s="22" t="s">
        <v>16</v>
      </c>
      <c r="D2" s="23" t="s">
        <v>441</v>
      </c>
      <c r="E2" s="23" t="s">
        <v>343</v>
      </c>
      <c r="F2" s="23" t="s">
        <v>344</v>
      </c>
      <c r="G2" s="24" t="s">
        <v>442</v>
      </c>
      <c r="H2" s="24" t="s">
        <v>345</v>
      </c>
      <c r="I2" s="24" t="s">
        <v>346</v>
      </c>
      <c r="J2" s="25" t="s">
        <v>546</v>
      </c>
      <c r="K2" s="25" t="s">
        <v>547</v>
      </c>
      <c r="L2" s="25" t="s">
        <v>548</v>
      </c>
      <c r="M2" s="178" t="s">
        <v>567</v>
      </c>
      <c r="N2" s="178" t="s">
        <v>568</v>
      </c>
      <c r="O2" s="178" t="s">
        <v>569</v>
      </c>
      <c r="P2" s="23" t="s">
        <v>443</v>
      </c>
      <c r="Q2" s="23" t="s">
        <v>347</v>
      </c>
      <c r="R2" s="23" t="s">
        <v>348</v>
      </c>
      <c r="S2" s="24" t="s">
        <v>444</v>
      </c>
      <c r="T2" s="24" t="s">
        <v>349</v>
      </c>
      <c r="U2" s="24" t="s">
        <v>350</v>
      </c>
      <c r="V2" s="25" t="s">
        <v>549</v>
      </c>
      <c r="W2" s="25" t="s">
        <v>550</v>
      </c>
      <c r="X2" s="25" t="s">
        <v>551</v>
      </c>
      <c r="Y2" s="178" t="s">
        <v>570</v>
      </c>
      <c r="Z2" s="178" t="s">
        <v>571</v>
      </c>
      <c r="AA2" s="178" t="s">
        <v>572</v>
      </c>
      <c r="AB2" s="23" t="s">
        <v>445</v>
      </c>
      <c r="AC2" s="23" t="s">
        <v>351</v>
      </c>
      <c r="AD2" s="23" t="s">
        <v>352</v>
      </c>
      <c r="AE2" s="24" t="s">
        <v>446</v>
      </c>
      <c r="AF2" s="24" t="s">
        <v>353</v>
      </c>
      <c r="AG2" s="24" t="s">
        <v>354</v>
      </c>
      <c r="AH2" s="25" t="s">
        <v>552</v>
      </c>
      <c r="AI2" s="25" t="s">
        <v>553</v>
      </c>
      <c r="AJ2" s="25" t="s">
        <v>554</v>
      </c>
      <c r="AK2" s="178" t="s">
        <v>573</v>
      </c>
      <c r="AL2" s="178" t="s">
        <v>574</v>
      </c>
      <c r="AM2" s="178" t="s">
        <v>575</v>
      </c>
      <c r="AN2" s="23" t="s">
        <v>447</v>
      </c>
      <c r="AO2" s="23" t="s">
        <v>355</v>
      </c>
      <c r="AP2" s="23" t="s">
        <v>356</v>
      </c>
      <c r="AQ2" s="24" t="s">
        <v>448</v>
      </c>
      <c r="AR2" s="24" t="s">
        <v>357</v>
      </c>
      <c r="AS2" s="24" t="s">
        <v>358</v>
      </c>
      <c r="AT2" s="25" t="s">
        <v>555</v>
      </c>
      <c r="AU2" s="25" t="s">
        <v>556</v>
      </c>
      <c r="AV2" s="25" t="s">
        <v>557</v>
      </c>
      <c r="AW2" s="178" t="s">
        <v>576</v>
      </c>
      <c r="AX2" s="178" t="s">
        <v>577</v>
      </c>
      <c r="AY2" s="178" t="s">
        <v>578</v>
      </c>
      <c r="AZ2" s="23" t="s">
        <v>449</v>
      </c>
      <c r="BA2" s="23" t="s">
        <v>359</v>
      </c>
      <c r="BB2" s="23" t="s">
        <v>360</v>
      </c>
      <c r="BC2" s="24" t="s">
        <v>450</v>
      </c>
      <c r="BD2" s="24" t="s">
        <v>361</v>
      </c>
      <c r="BE2" s="24" t="s">
        <v>362</v>
      </c>
      <c r="BF2" s="25" t="s">
        <v>558</v>
      </c>
      <c r="BG2" s="25" t="s">
        <v>559</v>
      </c>
      <c r="BH2" s="25" t="s">
        <v>560</v>
      </c>
      <c r="BI2" s="178" t="s">
        <v>579</v>
      </c>
      <c r="BJ2" s="178" t="s">
        <v>580</v>
      </c>
      <c r="BK2" s="178" t="s">
        <v>581</v>
      </c>
      <c r="BL2" s="23" t="s">
        <v>451</v>
      </c>
      <c r="BM2" s="23" t="s">
        <v>363</v>
      </c>
      <c r="BN2" s="23" t="s">
        <v>364</v>
      </c>
      <c r="BO2" s="24" t="s">
        <v>452</v>
      </c>
      <c r="BP2" s="24" t="s">
        <v>365</v>
      </c>
      <c r="BQ2" s="24" t="s">
        <v>366</v>
      </c>
      <c r="BR2" s="25" t="s">
        <v>561</v>
      </c>
      <c r="BS2" s="25" t="s">
        <v>562</v>
      </c>
      <c r="BT2" s="25" t="s">
        <v>563</v>
      </c>
      <c r="BU2" s="178" t="s">
        <v>582</v>
      </c>
      <c r="BV2" s="178" t="s">
        <v>583</v>
      </c>
      <c r="BW2" s="178" t="s">
        <v>584</v>
      </c>
      <c r="BX2" s="23" t="s">
        <v>453</v>
      </c>
      <c r="BY2" s="23" t="s">
        <v>367</v>
      </c>
      <c r="BZ2" s="23" t="s">
        <v>368</v>
      </c>
      <c r="CA2" s="24" t="s">
        <v>454</v>
      </c>
      <c r="CB2" s="24" t="s">
        <v>369</v>
      </c>
      <c r="CC2" s="24" t="s">
        <v>370</v>
      </c>
      <c r="CD2" s="25" t="s">
        <v>564</v>
      </c>
      <c r="CE2" s="25" t="s">
        <v>565</v>
      </c>
      <c r="CF2" s="25" t="s">
        <v>566</v>
      </c>
      <c r="CG2" s="178" t="s">
        <v>585</v>
      </c>
      <c r="CH2" s="178" t="s">
        <v>586</v>
      </c>
      <c r="CI2" s="178" t="s">
        <v>587</v>
      </c>
    </row>
    <row r="3" spans="1:87" hidden="1" x14ac:dyDescent="0.2">
      <c r="A3" s="30" t="e">
        <v>#N/A</v>
      </c>
      <c r="B3" s="30" t="e">
        <v>#N/A</v>
      </c>
      <c r="C3" s="20" t="s">
        <v>4</v>
      </c>
      <c r="D3" s="21" t="e">
        <f>VLOOKUP($C3,'S0 remplacer avec S44'!$C:$BQ,55,0)</f>
        <v>#N/A</v>
      </c>
      <c r="E3" s="21" t="e">
        <f>VLOOKUP($C3,'S0 remplacer avec S44'!$C:$BQ,62,0)</f>
        <v>#N/A</v>
      </c>
      <c r="F3" s="21" t="e">
        <f>VLOOKUP($C3,'S0 remplacer avec S44'!$C:$BQ,63,0)</f>
        <v>#N/A</v>
      </c>
      <c r="G3" s="21" t="e">
        <f>VLOOKUP($C3,'S0 remplacer avec S44'!$C:$BQ,45,0)</f>
        <v>#N/A</v>
      </c>
      <c r="H3" s="28" t="e">
        <f>VLOOKUP($C3,'S0 remplacer avec S44'!$C:$BQ,52,0)</f>
        <v>#N/A</v>
      </c>
      <c r="I3" s="28" t="e">
        <f>VLOOKUP($C3,'S0 remplacer avec S44'!$C:$BQ,53,0)</f>
        <v>#N/A</v>
      </c>
      <c r="J3" s="28" t="e">
        <f>VLOOKUP($C3,'S0 remplacer avec S44'!$C:$BQ,15,0)</f>
        <v>#N/A</v>
      </c>
      <c r="K3" s="28" t="e">
        <f>VLOOKUP($C3,'S0 remplacer avec S44'!$C:$BQ,22,0)</f>
        <v>#N/A</v>
      </c>
      <c r="L3" s="28" t="e">
        <f>VLOOKUP($C3,'S0 remplacer avec S44'!$C:$BQ,23,0)</f>
        <v>#N/A</v>
      </c>
      <c r="M3" s="28" t="e">
        <f>VLOOKUP($C3,'S0 remplacer avec S44'!$C:$BQ,35,0)</f>
        <v>#N/A</v>
      </c>
      <c r="N3" s="28" t="e">
        <f>VLOOKUP($C3,'S0 remplacer avec S44'!$C:$BQ,42,0)</f>
        <v>#N/A</v>
      </c>
      <c r="O3" s="28" t="e">
        <f>VLOOKUP($C3,'S0 remplacer avec S44'!$C:$BQ,43,0)</f>
        <v>#N/A</v>
      </c>
      <c r="P3" s="21" t="e">
        <f>VLOOKUP($C3,'S45'!$C:$BQ,55,0)</f>
        <v>#N/A</v>
      </c>
      <c r="Q3" s="21" t="e">
        <f>VLOOKUP($C3,'S45'!$C:$BQ,62,0)</f>
        <v>#N/A</v>
      </c>
      <c r="R3" s="21" t="e">
        <f>VLOOKUP($C3,'S45'!$C:$BQ,63,0)</f>
        <v>#N/A</v>
      </c>
      <c r="S3" s="21" t="e">
        <f>VLOOKUP($C3,'S45'!$C:$BQ,45,0)</f>
        <v>#N/A</v>
      </c>
      <c r="T3" s="28" t="e">
        <f>VLOOKUP($C3,'S45'!$C:$BQ,52,0)</f>
        <v>#N/A</v>
      </c>
      <c r="U3" s="28" t="e">
        <f>VLOOKUP($C3,'S45'!$C:$BQ,53,0)</f>
        <v>#N/A</v>
      </c>
      <c r="V3" s="28" t="e">
        <f>VLOOKUP($C3,'S45'!$C:$BQ,15,0)</f>
        <v>#N/A</v>
      </c>
      <c r="W3" s="28" t="e">
        <f>VLOOKUP($C3,'S45'!$C:$BQ,22,0)</f>
        <v>#N/A</v>
      </c>
      <c r="X3" s="28" t="e">
        <f>VLOOKUP($C3,'S45'!$C:$BQ,23,0)</f>
        <v>#N/A</v>
      </c>
      <c r="Y3" s="28" t="e">
        <f>VLOOKUP($C3,'S45'!$C:$BQ,35,0)</f>
        <v>#N/A</v>
      </c>
      <c r="Z3" s="28" t="e">
        <f>VLOOKUP($C3,'S45'!$C:$BQ,42,0)</f>
        <v>#N/A</v>
      </c>
      <c r="AA3" s="28" t="e">
        <f>VLOOKUP($C3,'S45'!$C:$BQ,43,0)</f>
        <v>#N/A</v>
      </c>
      <c r="AB3" s="21" t="e">
        <f>VLOOKUP($C3,'S46'!$C:$BQ,55,0)</f>
        <v>#N/A</v>
      </c>
      <c r="AC3" s="21" t="e">
        <f>VLOOKUP($C3,'S46'!$C:$BQ,62,0)</f>
        <v>#N/A</v>
      </c>
      <c r="AD3" s="21" t="e">
        <f>VLOOKUP($C3,'S46'!$C:$BQ,63,0)</f>
        <v>#N/A</v>
      </c>
      <c r="AE3" s="21" t="e">
        <f>VLOOKUP($C3,'S46'!$C:$BQ,45,0)</f>
        <v>#N/A</v>
      </c>
      <c r="AF3" s="28" t="e">
        <f>VLOOKUP($C3,'S46'!$C:$BQ,52,0)</f>
        <v>#N/A</v>
      </c>
      <c r="AG3" s="28" t="e">
        <f>VLOOKUP($C3,'S46'!$C:$BQ,53,0)</f>
        <v>#N/A</v>
      </c>
      <c r="AH3" s="28" t="e">
        <f>VLOOKUP($C3,'S46'!$C:$BQ,15,0)</f>
        <v>#N/A</v>
      </c>
      <c r="AI3" s="28" t="e">
        <f>VLOOKUP($C3,'S46'!$C:$BQ,22,0)</f>
        <v>#N/A</v>
      </c>
      <c r="AJ3" s="28" t="e">
        <f>VLOOKUP($C3,'S46'!$C:$BQ,23,0)</f>
        <v>#N/A</v>
      </c>
      <c r="AK3" s="28" t="e">
        <f>VLOOKUP($C3,'S46'!$C:$BQ,35,0)</f>
        <v>#N/A</v>
      </c>
      <c r="AL3" s="28" t="e">
        <f>VLOOKUP($C3,'S46'!$C:$BQ,42,0)</f>
        <v>#N/A</v>
      </c>
      <c r="AM3" s="28" t="e">
        <f>VLOOKUP($C3,'S46'!$C:$BQ,43,0)</f>
        <v>#N/A</v>
      </c>
      <c r="AN3" s="21" t="e">
        <f>VLOOKUP($C3,'S47'!$C:$BQ,55,0)</f>
        <v>#N/A</v>
      </c>
      <c r="AO3" s="21" t="e">
        <f>VLOOKUP($C3,'S47'!$C:$BQ,62,0)</f>
        <v>#N/A</v>
      </c>
      <c r="AP3" s="21" t="e">
        <f>VLOOKUP($C3,'S47'!$C:$BQ,63,0)</f>
        <v>#N/A</v>
      </c>
      <c r="AQ3" s="21" t="e">
        <f>VLOOKUP($C3,'S47'!$C:$BQ,45,0)</f>
        <v>#N/A</v>
      </c>
      <c r="AR3" s="28" t="e">
        <f>VLOOKUP($C3,'S47'!$C:$BQ,52,0)</f>
        <v>#N/A</v>
      </c>
      <c r="AS3" s="28" t="e">
        <f>VLOOKUP($C3,'S47'!$C:$BQ,53,0)</f>
        <v>#N/A</v>
      </c>
      <c r="AT3" s="28" t="e">
        <f>VLOOKUP($C3,'S47'!$C:$BQ,15,0)</f>
        <v>#N/A</v>
      </c>
      <c r="AU3" s="28" t="e">
        <f>VLOOKUP($C3,'S47'!$C:$BQ,22,0)</f>
        <v>#N/A</v>
      </c>
      <c r="AV3" s="28" t="e">
        <f>VLOOKUP($C3,'S47'!$C:$BQ,23,0)</f>
        <v>#N/A</v>
      </c>
      <c r="AW3" s="28" t="e">
        <f>VLOOKUP($C3,'S47'!$C:$BQ,35,0)</f>
        <v>#N/A</v>
      </c>
      <c r="AX3" s="28" t="e">
        <f>VLOOKUP($C3,'S47'!$C:$BQ,42,0)</f>
        <v>#N/A</v>
      </c>
      <c r="AY3" s="28" t="e">
        <f>VLOOKUP($C3,'S47'!$C:$BQ,43,0)</f>
        <v>#N/A</v>
      </c>
      <c r="AZ3" s="21" t="e">
        <f>VLOOKUP($C3,'S48'!$C:$BQ,55,0)</f>
        <v>#N/A</v>
      </c>
      <c r="BA3" s="21" t="e">
        <f>VLOOKUP($C3,'S48'!$C:$BQ,62,0)</f>
        <v>#N/A</v>
      </c>
      <c r="BB3" s="21" t="e">
        <f>VLOOKUP($C3,'S48'!$C:$BQ,63,0)</f>
        <v>#N/A</v>
      </c>
      <c r="BC3" s="21" t="e">
        <f>VLOOKUP($C3,'S48'!$C:$BQ,45,0)</f>
        <v>#N/A</v>
      </c>
      <c r="BD3" s="28" t="e">
        <f>VLOOKUP($C3,'S48'!$C:$BQ,52,0)</f>
        <v>#N/A</v>
      </c>
      <c r="BE3" s="28" t="e">
        <f>VLOOKUP($C3,'S48'!$C:$BQ,53,0)</f>
        <v>#N/A</v>
      </c>
      <c r="BF3" s="28" t="e">
        <f>VLOOKUP($C3,'S48'!$C:$BQ,15,0)</f>
        <v>#N/A</v>
      </c>
      <c r="BG3" s="28" t="e">
        <f>VLOOKUP($C3,'S48'!$C:$BQ,22,0)</f>
        <v>#N/A</v>
      </c>
      <c r="BH3" s="28" t="e">
        <f>VLOOKUP($C3,'S48'!$C:$BQ,23,0)</f>
        <v>#N/A</v>
      </c>
      <c r="BI3" s="28" t="e">
        <f>VLOOKUP($C3,'S48'!$C:$BQ,35,0)</f>
        <v>#N/A</v>
      </c>
      <c r="BJ3" s="28" t="e">
        <f>VLOOKUP($C3,'S48'!$C:$BQ,42,0)</f>
        <v>#N/A</v>
      </c>
      <c r="BK3" s="28" t="e">
        <f>VLOOKUP($C3,'S48'!$C:$BQ,43,0)</f>
        <v>#N/A</v>
      </c>
      <c r="BL3" s="21" t="e">
        <f>VLOOKUP($C3,'S49'!$C:$BQ,55,0)</f>
        <v>#N/A</v>
      </c>
      <c r="BM3" s="21" t="e">
        <f>VLOOKUP($C3,'S49'!$C:$BQ,62,0)</f>
        <v>#N/A</v>
      </c>
      <c r="BN3" s="21" t="e">
        <f>VLOOKUP($C3,'S49'!$C:$BQ,63,0)</f>
        <v>#N/A</v>
      </c>
      <c r="BO3" s="21" t="e">
        <f>VLOOKUP($C3,'S49'!$C:$BQ,45,0)</f>
        <v>#N/A</v>
      </c>
      <c r="BP3" s="28" t="e">
        <f>VLOOKUP($C3,'S49'!$C:$BQ,52,0)</f>
        <v>#N/A</v>
      </c>
      <c r="BQ3" s="28" t="e">
        <f>VLOOKUP($C3,'S49'!$C:$BQ,53,0)</f>
        <v>#N/A</v>
      </c>
      <c r="BR3" s="28" t="e">
        <f>VLOOKUP($C3,'S49'!$C:$BQ,15,0)</f>
        <v>#N/A</v>
      </c>
      <c r="BS3" s="28" t="e">
        <f>VLOOKUP($C3,'S49'!$C:$BQ,22,0)</f>
        <v>#N/A</v>
      </c>
      <c r="BT3" s="28" t="e">
        <f>VLOOKUP($C3,'S49'!$C:$BQ,23,0)</f>
        <v>#N/A</v>
      </c>
      <c r="BU3" s="28" t="e">
        <f>VLOOKUP($C3,'S49'!$C:$BQ,35,0)</f>
        <v>#N/A</v>
      </c>
      <c r="BV3" s="28" t="e">
        <f>VLOOKUP($C3,'S49'!$C:$BQ,42,0)</f>
        <v>#N/A</v>
      </c>
      <c r="BW3" s="28" t="e">
        <f>VLOOKUP($C3,'S49'!$C:$BQ,43,0)</f>
        <v>#N/A</v>
      </c>
      <c r="BX3" s="21" t="e">
        <f>VLOOKUP($C3,'S50'!$C:$BQ,55,0)</f>
        <v>#N/A</v>
      </c>
      <c r="BY3" s="21" t="e">
        <f>VLOOKUP($C3,'S50'!$C:$BQ,62,0)</f>
        <v>#N/A</v>
      </c>
      <c r="BZ3" s="21" t="e">
        <f>VLOOKUP($C3,'S50'!$C:$BQ,63,0)</f>
        <v>#N/A</v>
      </c>
      <c r="CA3" s="21" t="e">
        <f>VLOOKUP($C3,'S50'!$C:$BQ,45,0)</f>
        <v>#N/A</v>
      </c>
      <c r="CB3" s="28" t="e">
        <f>VLOOKUP($C3,'S50'!$C:$BQ,52,0)</f>
        <v>#N/A</v>
      </c>
      <c r="CC3" s="28" t="e">
        <f>VLOOKUP($C3,'S50'!$C:$BQ,53,0)</f>
        <v>#N/A</v>
      </c>
      <c r="CD3" s="28" t="e">
        <f>VLOOKUP($C3,'S50'!$C:$BQ,15,0)</f>
        <v>#N/A</v>
      </c>
      <c r="CE3" s="28" t="e">
        <f>VLOOKUP($C3,'S50'!$C:$BQ,22,0)</f>
        <v>#N/A</v>
      </c>
      <c r="CF3" s="28" t="e">
        <f>VLOOKUP($C3,'S50'!$C:$BQ,23,0)</f>
        <v>#N/A</v>
      </c>
      <c r="CG3" s="28" t="e">
        <f>VLOOKUP($C3,'S50'!$C:$BQ,35,0)</f>
        <v>#N/A</v>
      </c>
      <c r="CH3" s="28" t="e">
        <f>VLOOKUP($C3,'S50'!$C:$BQ,42,0)</f>
        <v>#N/A</v>
      </c>
      <c r="CI3" s="28" t="e">
        <f>VLOOKUP($C3,'S50'!$C:$BQ,43,0)</f>
        <v>#N/A</v>
      </c>
    </row>
    <row r="4" spans="1:87" hidden="1" x14ac:dyDescent="0.2">
      <c r="A4" s="30" t="s">
        <v>376</v>
      </c>
      <c r="B4" s="30" t="s">
        <v>0</v>
      </c>
      <c r="C4" s="20" t="s">
        <v>34</v>
      </c>
      <c r="D4" s="21">
        <f>VLOOKUP($C4,'S0 remplacer avec S44'!$C:$BQ,55,0)</f>
        <v>507.2</v>
      </c>
      <c r="E4" s="21">
        <f>VLOOKUP($C4,'S0 remplacer avec S44'!$C:$BQ,62,0)</f>
        <v>1</v>
      </c>
      <c r="F4" s="21">
        <f>VLOOKUP($C4,'S0 remplacer avec S44'!$C:$BQ,63,0)</f>
        <v>103</v>
      </c>
      <c r="G4" s="21">
        <f>VLOOKUP($C4,'S0 remplacer avec S44'!$C:$BQ,45,0)</f>
        <v>5716.0244000000002</v>
      </c>
      <c r="H4" s="28">
        <f>VLOOKUP($C4,'S0 remplacer avec S44'!$C:$BQ,52,0)</f>
        <v>0</v>
      </c>
      <c r="I4" s="28">
        <f>VLOOKUP($C4,'S0 remplacer avec S44'!$C:$BQ,53,0)</f>
        <v>0</v>
      </c>
      <c r="J4" s="28">
        <f>VLOOKUP($C4,'S0 remplacer avec S44'!$C:$BQ,15,0)</f>
        <v>385</v>
      </c>
      <c r="K4" s="28">
        <f>VLOOKUP($C4,'S0 remplacer avec S44'!$C:$BQ,22,0)</f>
        <v>0</v>
      </c>
      <c r="L4" s="28">
        <f>VLOOKUP($C4,'S0 remplacer avec S44'!$C:$BQ,23,0)</f>
        <v>0</v>
      </c>
      <c r="M4" s="28">
        <f>VLOOKUP($C4,'S0 remplacer avec S44'!$C:$BQ,35,0)</f>
        <v>7608.8552499999996</v>
      </c>
      <c r="N4" s="28">
        <f>VLOOKUP($C4,'S0 remplacer avec S44'!$C:$BQ,42,0)</f>
        <v>0</v>
      </c>
      <c r="O4" s="28">
        <f>VLOOKUP($C4,'S0 remplacer avec S44'!$C:$BQ,43,0)</f>
        <v>0</v>
      </c>
      <c r="P4" s="21">
        <f>VLOOKUP($C4,'S45'!$C:$BQ,55,0)</f>
        <v>519.5</v>
      </c>
      <c r="Q4" s="21">
        <f>VLOOKUP($C4,'S45'!$C:$BQ,62,0)</f>
        <v>0</v>
      </c>
      <c r="R4" s="21">
        <f>VLOOKUP($C4,'S45'!$C:$BQ,63,0)</f>
        <v>91</v>
      </c>
      <c r="S4" s="21">
        <f>VLOOKUP($C4,'S45'!$C:$BQ,45,0)</f>
        <v>5803.4583599999996</v>
      </c>
      <c r="T4" s="28">
        <f>VLOOKUP($C4,'S45'!$C:$BQ,52,0)</f>
        <v>0</v>
      </c>
      <c r="U4" s="28">
        <f>VLOOKUP($C4,'S45'!$C:$BQ,53,0)</f>
        <v>0</v>
      </c>
      <c r="V4" s="28">
        <f>VLOOKUP($C4,'S45'!$C:$BQ,15,0)</f>
        <v>394</v>
      </c>
      <c r="W4" s="28">
        <f>VLOOKUP($C4,'S45'!$C:$BQ,22,0)</f>
        <v>0</v>
      </c>
      <c r="X4" s="28">
        <f>VLOOKUP($C4,'S45'!$C:$BQ,23,0)</f>
        <v>0</v>
      </c>
      <c r="Y4" s="28">
        <f>VLOOKUP($C4,'S45'!$C:$BQ,35,0)</f>
        <v>7669.2314299999998</v>
      </c>
      <c r="Z4" s="28">
        <f>VLOOKUP($C4,'S45'!$C:$BQ,42,0)</f>
        <v>0</v>
      </c>
      <c r="AA4" s="28">
        <f>VLOOKUP($C4,'S45'!$C:$BQ,43,0)</f>
        <v>0</v>
      </c>
      <c r="AB4" s="21">
        <f>VLOOKUP($C4,'S46'!$C:$BQ,55,0)</f>
        <v>541.79999999999995</v>
      </c>
      <c r="AC4" s="21">
        <f>VLOOKUP($C4,'S46'!$C:$BQ,62,0)</f>
        <v>0</v>
      </c>
      <c r="AD4" s="21">
        <f>VLOOKUP($C4,'S46'!$C:$BQ,63,0)</f>
        <v>68</v>
      </c>
      <c r="AE4" s="21">
        <f>VLOOKUP($C4,'S46'!$C:$BQ,45,0)</f>
        <v>5857.5541300000004</v>
      </c>
      <c r="AF4" s="28">
        <f>VLOOKUP($C4,'S46'!$C:$BQ,52,0)</f>
        <v>0</v>
      </c>
      <c r="AG4" s="28">
        <f>VLOOKUP($C4,'S46'!$C:$BQ,53,0)</f>
        <v>0</v>
      </c>
      <c r="AH4" s="28">
        <f>VLOOKUP($C4,'S46'!$C:$BQ,15,0)</f>
        <v>400</v>
      </c>
      <c r="AI4" s="28">
        <f>VLOOKUP($C4,'S46'!$C:$BQ,22,0)</f>
        <v>0</v>
      </c>
      <c r="AJ4" s="28">
        <f>VLOOKUP($C4,'S46'!$C:$BQ,23,0)</f>
        <v>0</v>
      </c>
      <c r="AK4" s="28">
        <f>VLOOKUP($C4,'S46'!$C:$BQ,35,0)</f>
        <v>7669.1414299999997</v>
      </c>
      <c r="AL4" s="28">
        <f>VLOOKUP($C4,'S46'!$C:$BQ,42,0)</f>
        <v>0</v>
      </c>
      <c r="AM4" s="28">
        <f>VLOOKUP($C4,'S46'!$C:$BQ,43,0)</f>
        <v>0</v>
      </c>
      <c r="AN4" s="21">
        <f>VLOOKUP($C4,'S47'!$C:$BQ,55,0)</f>
        <v>619.29999999999995</v>
      </c>
      <c r="AO4" s="21">
        <f>VLOOKUP($C4,'S47'!$C:$BQ,62,0)</f>
        <v>0</v>
      </c>
      <c r="AP4" s="21">
        <f>VLOOKUP($C4,'S47'!$C:$BQ,63,0)</f>
        <v>113</v>
      </c>
      <c r="AQ4" s="21">
        <f>VLOOKUP($C4,'S47'!$C:$BQ,45,0)</f>
        <v>6827.2114300000003</v>
      </c>
      <c r="AR4" s="28">
        <f>VLOOKUP($C4,'S47'!$C:$BQ,52,0)</f>
        <v>0</v>
      </c>
      <c r="AS4" s="28">
        <f>VLOOKUP($C4,'S47'!$C:$BQ,53,0)</f>
        <v>0</v>
      </c>
      <c r="AT4" s="28">
        <f>VLOOKUP($C4,'S47'!$C:$BQ,15,0)</f>
        <v>456</v>
      </c>
      <c r="AU4" s="28">
        <f>VLOOKUP($C4,'S47'!$C:$BQ,22,0)</f>
        <v>0</v>
      </c>
      <c r="AV4" s="28">
        <f>VLOOKUP($C4,'S47'!$C:$BQ,23,0)</f>
        <v>0</v>
      </c>
      <c r="AW4" s="28">
        <f>VLOOKUP($C4,'S47'!$C:$BQ,35,0)</f>
        <v>8490.5894599999992</v>
      </c>
      <c r="AX4" s="28">
        <f>VLOOKUP($C4,'S47'!$C:$BQ,42,0)</f>
        <v>0</v>
      </c>
      <c r="AY4" s="28">
        <f>VLOOKUP($C4,'S47'!$C:$BQ,43,0)</f>
        <v>0</v>
      </c>
      <c r="AZ4" s="21">
        <f>VLOOKUP($C4,'S48'!$C:$BQ,55,0)</f>
        <v>627.5</v>
      </c>
      <c r="BA4" s="21">
        <f>VLOOKUP($C4,'S48'!$C:$BQ,62,0)</f>
        <v>0</v>
      </c>
      <c r="BB4" s="21">
        <f>VLOOKUP($C4,'S48'!$C:$BQ,63,0)</f>
        <v>287</v>
      </c>
      <c r="BC4" s="21">
        <f>VLOOKUP($C4,'S48'!$C:$BQ,45,0)</f>
        <v>6931.5824599999996</v>
      </c>
      <c r="BD4" s="28">
        <f>VLOOKUP($C4,'S48'!$C:$BQ,52,0)</f>
        <v>0</v>
      </c>
      <c r="BE4" s="28">
        <f>VLOOKUP($C4,'S48'!$C:$BQ,53,0)</f>
        <v>0</v>
      </c>
      <c r="BF4" s="28">
        <f>VLOOKUP($C4,'S48'!$C:$BQ,15,0)</f>
        <v>460</v>
      </c>
      <c r="BG4" s="28">
        <f>VLOOKUP($C4,'S48'!$C:$BQ,22,0)</f>
        <v>0</v>
      </c>
      <c r="BH4" s="28">
        <f>VLOOKUP($C4,'S48'!$C:$BQ,23,0)</f>
        <v>0</v>
      </c>
      <c r="BI4" s="28">
        <f>VLOOKUP($C4,'S48'!$C:$BQ,35,0)</f>
        <v>8979.4577900000004</v>
      </c>
      <c r="BJ4" s="28">
        <f>VLOOKUP($C4,'S48'!$C:$BQ,42,0)</f>
        <v>0</v>
      </c>
      <c r="BK4" s="28">
        <f>VLOOKUP($C4,'S48'!$C:$BQ,43,0)</f>
        <v>0</v>
      </c>
      <c r="BL4" s="21" t="e">
        <f>VLOOKUP($C4,'S49'!$C:$BQ,55,0)</f>
        <v>#N/A</v>
      </c>
      <c r="BM4" s="21" t="e">
        <f>VLOOKUP($C4,'S49'!$C:$BQ,62,0)</f>
        <v>#N/A</v>
      </c>
      <c r="BN4" s="21" t="e">
        <f>VLOOKUP($C4,'S49'!$C:$BQ,63,0)</f>
        <v>#N/A</v>
      </c>
      <c r="BO4" s="21" t="e">
        <f>VLOOKUP($C4,'S49'!$C:$BQ,45,0)</f>
        <v>#N/A</v>
      </c>
      <c r="BP4" s="28" t="e">
        <f>VLOOKUP($C4,'S49'!$C:$BQ,52,0)</f>
        <v>#N/A</v>
      </c>
      <c r="BQ4" s="28" t="e">
        <f>VLOOKUP($C4,'S49'!$C:$BQ,53,0)</f>
        <v>#N/A</v>
      </c>
      <c r="BR4" s="28" t="e">
        <f>VLOOKUP($C4,'S49'!$C:$BQ,15,0)</f>
        <v>#N/A</v>
      </c>
      <c r="BS4" s="28" t="e">
        <f>VLOOKUP($C4,'S49'!$C:$BQ,22,0)</f>
        <v>#N/A</v>
      </c>
      <c r="BT4" s="28" t="e">
        <f>VLOOKUP($C4,'S49'!$C:$BQ,23,0)</f>
        <v>#N/A</v>
      </c>
      <c r="BU4" s="28" t="e">
        <f>VLOOKUP($C4,'S49'!$C:$BQ,35,0)</f>
        <v>#N/A</v>
      </c>
      <c r="BV4" s="28" t="e">
        <f>VLOOKUP($C4,'S49'!$C:$BQ,42,0)</f>
        <v>#N/A</v>
      </c>
      <c r="BW4" s="28" t="e">
        <f>VLOOKUP($C4,'S49'!$C:$BQ,43,0)</f>
        <v>#N/A</v>
      </c>
      <c r="BX4" s="21" t="e">
        <f>VLOOKUP($C4,'S50'!$C:$BQ,55,0)</f>
        <v>#N/A</v>
      </c>
      <c r="BY4" s="21" t="e">
        <f>VLOOKUP($C4,'S50'!$C:$BQ,62,0)</f>
        <v>#N/A</v>
      </c>
      <c r="BZ4" s="21" t="e">
        <f>VLOOKUP($C4,'S50'!$C:$BQ,63,0)</f>
        <v>#N/A</v>
      </c>
      <c r="CA4" s="21" t="e">
        <f>VLOOKUP($C4,'S50'!$C:$BQ,45,0)</f>
        <v>#N/A</v>
      </c>
      <c r="CB4" s="28" t="e">
        <f>VLOOKUP($C4,'S50'!$C:$BQ,52,0)</f>
        <v>#N/A</v>
      </c>
      <c r="CC4" s="28" t="e">
        <f>VLOOKUP($C4,'S50'!$C:$BQ,53,0)</f>
        <v>#N/A</v>
      </c>
      <c r="CD4" s="28" t="e">
        <f>VLOOKUP($C4,'S50'!$C:$BQ,15,0)</f>
        <v>#N/A</v>
      </c>
      <c r="CE4" s="28" t="e">
        <f>VLOOKUP($C4,'S50'!$C:$BQ,22,0)</f>
        <v>#N/A</v>
      </c>
      <c r="CF4" s="28" t="e">
        <f>VLOOKUP($C4,'S50'!$C:$BQ,23,0)</f>
        <v>#N/A</v>
      </c>
      <c r="CG4" s="28" t="e">
        <f>VLOOKUP($C4,'S50'!$C:$BQ,35,0)</f>
        <v>#N/A</v>
      </c>
      <c r="CH4" s="28" t="e">
        <f>VLOOKUP($C4,'S50'!$C:$BQ,42,0)</f>
        <v>#N/A</v>
      </c>
      <c r="CI4" s="28" t="e">
        <f>VLOOKUP($C4,'S50'!$C:$BQ,43,0)</f>
        <v>#N/A</v>
      </c>
    </row>
    <row r="5" spans="1:87" hidden="1" x14ac:dyDescent="0.2">
      <c r="A5" s="30" t="s">
        <v>376</v>
      </c>
      <c r="B5" s="30" t="s">
        <v>0</v>
      </c>
      <c r="C5" s="20" t="s">
        <v>35</v>
      </c>
      <c r="D5" s="21">
        <f>VLOOKUP($C5,'S0 remplacer avec S44'!$C:$BQ,55,0)</f>
        <v>359.5</v>
      </c>
      <c r="E5" s="21">
        <f>VLOOKUP($C5,'S0 remplacer avec S44'!$C:$BQ,62,0)</f>
        <v>0</v>
      </c>
      <c r="F5" s="21">
        <f>VLOOKUP($C5,'S0 remplacer avec S44'!$C:$BQ,63,0)</f>
        <v>18</v>
      </c>
      <c r="G5" s="21">
        <f>VLOOKUP($C5,'S0 remplacer avec S44'!$C:$BQ,45,0)</f>
        <v>3321.1073299999998</v>
      </c>
      <c r="H5" s="28">
        <f>VLOOKUP($C5,'S0 remplacer avec S44'!$C:$BQ,52,0)</f>
        <v>0</v>
      </c>
      <c r="I5" s="28">
        <f>VLOOKUP($C5,'S0 remplacer avec S44'!$C:$BQ,53,0)</f>
        <v>5</v>
      </c>
      <c r="J5" s="28">
        <f>VLOOKUP($C5,'S0 remplacer avec S44'!$C:$BQ,15,0)</f>
        <v>212</v>
      </c>
      <c r="K5" s="28">
        <f>VLOOKUP($C5,'S0 remplacer avec S44'!$C:$BQ,22,0)</f>
        <v>0</v>
      </c>
      <c r="L5" s="28">
        <f>VLOOKUP($C5,'S0 remplacer avec S44'!$C:$BQ,23,0)</f>
        <v>0</v>
      </c>
      <c r="M5" s="28">
        <f>VLOOKUP($C5,'S0 remplacer avec S44'!$C:$BQ,35,0)</f>
        <v>3756.8420799999999</v>
      </c>
      <c r="N5" s="28">
        <f>VLOOKUP($C5,'S0 remplacer avec S44'!$C:$BQ,42,0)</f>
        <v>0</v>
      </c>
      <c r="O5" s="28">
        <f>VLOOKUP($C5,'S0 remplacer avec S44'!$C:$BQ,43,0)</f>
        <v>0</v>
      </c>
      <c r="P5" s="21">
        <f>VLOOKUP($C5,'S45'!$C:$BQ,55,0)</f>
        <v>360.5</v>
      </c>
      <c r="Q5" s="21">
        <f>VLOOKUP($C5,'S45'!$C:$BQ,62,0)</f>
        <v>0</v>
      </c>
      <c r="R5" s="21">
        <f>VLOOKUP($C5,'S45'!$C:$BQ,63,0)</f>
        <v>17</v>
      </c>
      <c r="S5" s="21">
        <f>VLOOKUP($C5,'S45'!$C:$BQ,45,0)</f>
        <v>3323.4380099999998</v>
      </c>
      <c r="T5" s="28">
        <f>VLOOKUP($C5,'S45'!$C:$BQ,52,0)</f>
        <v>0</v>
      </c>
      <c r="U5" s="28">
        <f>VLOOKUP($C5,'S45'!$C:$BQ,53,0)</f>
        <v>3</v>
      </c>
      <c r="V5" s="28">
        <f>VLOOKUP($C5,'S45'!$C:$BQ,15,0)</f>
        <v>214</v>
      </c>
      <c r="W5" s="28">
        <f>VLOOKUP($C5,'S45'!$C:$BQ,22,0)</f>
        <v>0</v>
      </c>
      <c r="X5" s="28">
        <f>VLOOKUP($C5,'S45'!$C:$BQ,23,0)</f>
        <v>0</v>
      </c>
      <c r="Y5" s="28">
        <f>VLOOKUP($C5,'S45'!$C:$BQ,35,0)</f>
        <v>3801.1659300000001</v>
      </c>
      <c r="Z5" s="28">
        <f>VLOOKUP($C5,'S45'!$C:$BQ,42,0)</f>
        <v>0</v>
      </c>
      <c r="AA5" s="28">
        <f>VLOOKUP($C5,'S45'!$C:$BQ,43,0)</f>
        <v>0</v>
      </c>
      <c r="AB5" s="21">
        <f>VLOOKUP($C5,'S46'!$C:$BQ,55,0)</f>
        <v>367.3</v>
      </c>
      <c r="AC5" s="21">
        <f>VLOOKUP($C5,'S46'!$C:$BQ,62,0)</f>
        <v>0</v>
      </c>
      <c r="AD5" s="21">
        <f>VLOOKUP($C5,'S46'!$C:$BQ,63,0)</f>
        <v>10</v>
      </c>
      <c r="AE5" s="21">
        <f>VLOOKUP($C5,'S46'!$C:$BQ,45,0)</f>
        <v>3361.7213499999998</v>
      </c>
      <c r="AF5" s="28">
        <f>VLOOKUP($C5,'S46'!$C:$BQ,52,0)</f>
        <v>0</v>
      </c>
      <c r="AG5" s="28">
        <f>VLOOKUP($C5,'S46'!$C:$BQ,53,0)</f>
        <v>0</v>
      </c>
      <c r="AH5" s="28">
        <f>VLOOKUP($C5,'S46'!$C:$BQ,15,0)</f>
        <v>218</v>
      </c>
      <c r="AI5" s="28">
        <f>VLOOKUP($C5,'S46'!$C:$BQ,22,0)</f>
        <v>0</v>
      </c>
      <c r="AJ5" s="28">
        <f>VLOOKUP($C5,'S46'!$C:$BQ,23,0)</f>
        <v>0</v>
      </c>
      <c r="AK5" s="28">
        <f>VLOOKUP($C5,'S46'!$C:$BQ,35,0)</f>
        <v>3811.3540699999999</v>
      </c>
      <c r="AL5" s="28">
        <f>VLOOKUP($C5,'S46'!$C:$BQ,42,0)</f>
        <v>0</v>
      </c>
      <c r="AM5" s="28">
        <f>VLOOKUP($C5,'S46'!$C:$BQ,43,0)</f>
        <v>0</v>
      </c>
      <c r="AN5" s="21">
        <f>VLOOKUP($C5,'S47'!$C:$BQ,55,0)</f>
        <v>299.39999999999998</v>
      </c>
      <c r="AO5" s="21">
        <f>VLOOKUP($C5,'S47'!$C:$BQ,62,0)</f>
        <v>0</v>
      </c>
      <c r="AP5" s="21">
        <f>VLOOKUP($C5,'S47'!$C:$BQ,63,0)</f>
        <v>0</v>
      </c>
      <c r="AQ5" s="21">
        <f>VLOOKUP($C5,'S47'!$C:$BQ,45,0)</f>
        <v>2514.8133200000002</v>
      </c>
      <c r="AR5" s="28">
        <f>VLOOKUP($C5,'S47'!$C:$BQ,52,0)</f>
        <v>0</v>
      </c>
      <c r="AS5" s="28">
        <f>VLOOKUP($C5,'S47'!$C:$BQ,53,0)</f>
        <v>0</v>
      </c>
      <c r="AT5" s="28">
        <f>VLOOKUP($C5,'S47'!$C:$BQ,15,0)</f>
        <v>170</v>
      </c>
      <c r="AU5" s="28">
        <f>VLOOKUP($C5,'S47'!$C:$BQ,22,0)</f>
        <v>0</v>
      </c>
      <c r="AV5" s="28">
        <f>VLOOKUP($C5,'S47'!$C:$BQ,23,0)</f>
        <v>0</v>
      </c>
      <c r="AW5" s="28">
        <f>VLOOKUP($C5,'S47'!$C:$BQ,35,0)</f>
        <v>3049.3913299999999</v>
      </c>
      <c r="AX5" s="28">
        <f>VLOOKUP($C5,'S47'!$C:$BQ,42,0)</f>
        <v>0</v>
      </c>
      <c r="AY5" s="28">
        <f>VLOOKUP($C5,'S47'!$C:$BQ,43,0)</f>
        <v>0</v>
      </c>
      <c r="AZ5" s="21">
        <f>VLOOKUP($C5,'S48'!$C:$BQ,55,0)</f>
        <v>307.39999999999998</v>
      </c>
      <c r="BA5" s="21">
        <f>VLOOKUP($C5,'S48'!$C:$BQ,62,0)</f>
        <v>0</v>
      </c>
      <c r="BB5" s="21">
        <f>VLOOKUP($C5,'S48'!$C:$BQ,63,0)</f>
        <v>12</v>
      </c>
      <c r="BC5" s="21">
        <f>VLOOKUP($C5,'S48'!$C:$BQ,45,0)</f>
        <v>2487.2423100000001</v>
      </c>
      <c r="BD5" s="28">
        <f>VLOOKUP($C5,'S48'!$C:$BQ,52,0)</f>
        <v>0</v>
      </c>
      <c r="BE5" s="28">
        <f>VLOOKUP($C5,'S48'!$C:$BQ,53,0)</f>
        <v>0</v>
      </c>
      <c r="BF5" s="28">
        <f>VLOOKUP($C5,'S48'!$C:$BQ,15,0)</f>
        <v>170</v>
      </c>
      <c r="BG5" s="28">
        <f>VLOOKUP($C5,'S48'!$C:$BQ,22,0)</f>
        <v>0</v>
      </c>
      <c r="BH5" s="28">
        <f>VLOOKUP($C5,'S48'!$C:$BQ,23,0)</f>
        <v>0</v>
      </c>
      <c r="BI5" s="28">
        <f>VLOOKUP($C5,'S48'!$C:$BQ,35,0)</f>
        <v>3124.7238400000001</v>
      </c>
      <c r="BJ5" s="28">
        <f>VLOOKUP($C5,'S48'!$C:$BQ,42,0)</f>
        <v>0</v>
      </c>
      <c r="BK5" s="28">
        <f>VLOOKUP($C5,'S48'!$C:$BQ,43,0)</f>
        <v>0</v>
      </c>
      <c r="BL5" s="21" t="e">
        <f>VLOOKUP($C5,'S49'!$C:$BQ,55,0)</f>
        <v>#N/A</v>
      </c>
      <c r="BM5" s="21" t="e">
        <f>VLOOKUP($C5,'S49'!$C:$BQ,62,0)</f>
        <v>#N/A</v>
      </c>
      <c r="BN5" s="21" t="e">
        <f>VLOOKUP($C5,'S49'!$C:$BQ,63,0)</f>
        <v>#N/A</v>
      </c>
      <c r="BO5" s="21" t="e">
        <f>VLOOKUP($C5,'S49'!$C:$BQ,45,0)</f>
        <v>#N/A</v>
      </c>
      <c r="BP5" s="28" t="e">
        <f>VLOOKUP($C5,'S49'!$C:$BQ,52,0)</f>
        <v>#N/A</v>
      </c>
      <c r="BQ5" s="28" t="e">
        <f>VLOOKUP($C5,'S49'!$C:$BQ,53,0)</f>
        <v>#N/A</v>
      </c>
      <c r="BR5" s="28" t="e">
        <f>VLOOKUP($C5,'S49'!$C:$BQ,15,0)</f>
        <v>#N/A</v>
      </c>
      <c r="BS5" s="28" t="e">
        <f>VLOOKUP($C5,'S49'!$C:$BQ,22,0)</f>
        <v>#N/A</v>
      </c>
      <c r="BT5" s="28" t="e">
        <f>VLOOKUP($C5,'S49'!$C:$BQ,23,0)</f>
        <v>#N/A</v>
      </c>
      <c r="BU5" s="28" t="e">
        <f>VLOOKUP($C5,'S49'!$C:$BQ,35,0)</f>
        <v>#N/A</v>
      </c>
      <c r="BV5" s="28" t="e">
        <f>VLOOKUP($C5,'S49'!$C:$BQ,42,0)</f>
        <v>#N/A</v>
      </c>
      <c r="BW5" s="28" t="e">
        <f>VLOOKUP($C5,'S49'!$C:$BQ,43,0)</f>
        <v>#N/A</v>
      </c>
      <c r="BX5" s="21" t="e">
        <f>VLOOKUP($C5,'S50'!$C:$BQ,55,0)</f>
        <v>#N/A</v>
      </c>
      <c r="BY5" s="21" t="e">
        <f>VLOOKUP($C5,'S50'!$C:$BQ,62,0)</f>
        <v>#N/A</v>
      </c>
      <c r="BZ5" s="21" t="e">
        <f>VLOOKUP($C5,'S50'!$C:$BQ,63,0)</f>
        <v>#N/A</v>
      </c>
      <c r="CA5" s="21" t="e">
        <f>VLOOKUP($C5,'S50'!$C:$BQ,45,0)</f>
        <v>#N/A</v>
      </c>
      <c r="CB5" s="28" t="e">
        <f>VLOOKUP($C5,'S50'!$C:$BQ,52,0)</f>
        <v>#N/A</v>
      </c>
      <c r="CC5" s="28" t="e">
        <f>VLOOKUP($C5,'S50'!$C:$BQ,53,0)</f>
        <v>#N/A</v>
      </c>
      <c r="CD5" s="28" t="e">
        <f>VLOOKUP($C5,'S50'!$C:$BQ,15,0)</f>
        <v>#N/A</v>
      </c>
      <c r="CE5" s="28" t="e">
        <f>VLOOKUP($C5,'S50'!$C:$BQ,22,0)</f>
        <v>#N/A</v>
      </c>
      <c r="CF5" s="28" t="e">
        <f>VLOOKUP($C5,'S50'!$C:$BQ,23,0)</f>
        <v>#N/A</v>
      </c>
      <c r="CG5" s="28" t="e">
        <f>VLOOKUP($C5,'S50'!$C:$BQ,35,0)</f>
        <v>#N/A</v>
      </c>
      <c r="CH5" s="28" t="e">
        <f>VLOOKUP($C5,'S50'!$C:$BQ,42,0)</f>
        <v>#N/A</v>
      </c>
      <c r="CI5" s="28" t="e">
        <f>VLOOKUP($C5,'S50'!$C:$BQ,43,0)</f>
        <v>#N/A</v>
      </c>
    </row>
    <row r="6" spans="1:87" hidden="1" x14ac:dyDescent="0.2">
      <c r="A6" s="30" t="s">
        <v>376</v>
      </c>
      <c r="B6" s="30" t="s">
        <v>0</v>
      </c>
      <c r="C6" s="20" t="s">
        <v>36</v>
      </c>
      <c r="D6" s="21">
        <f>VLOOKUP($C6,'S0 remplacer avec S44'!$C:$BQ,55,0)</f>
        <v>135.9</v>
      </c>
      <c r="E6" s="21">
        <f>VLOOKUP($C6,'S0 remplacer avec S44'!$C:$BQ,62,0)</f>
        <v>0</v>
      </c>
      <c r="F6" s="21">
        <f>VLOOKUP($C6,'S0 remplacer avec S44'!$C:$BQ,63,0)</f>
        <v>10</v>
      </c>
      <c r="G6" s="21">
        <f>VLOOKUP($C6,'S0 remplacer avec S44'!$C:$BQ,45,0)</f>
        <v>1253.16696</v>
      </c>
      <c r="H6" s="28">
        <f>VLOOKUP($C6,'S0 remplacer avec S44'!$C:$BQ,52,0)</f>
        <v>0</v>
      </c>
      <c r="I6" s="28">
        <f>VLOOKUP($C6,'S0 remplacer avec S44'!$C:$BQ,53,0)</f>
        <v>31</v>
      </c>
      <c r="J6" s="28">
        <f>VLOOKUP($C6,'S0 remplacer avec S44'!$C:$BQ,15,0)</f>
        <v>91</v>
      </c>
      <c r="K6" s="28">
        <f>VLOOKUP($C6,'S0 remplacer avec S44'!$C:$BQ,22,0)</f>
        <v>0</v>
      </c>
      <c r="L6" s="28">
        <f>VLOOKUP($C6,'S0 remplacer avec S44'!$C:$BQ,23,0)</f>
        <v>0</v>
      </c>
      <c r="M6" s="28">
        <f>VLOOKUP($C6,'S0 remplacer avec S44'!$C:$BQ,35,0)</f>
        <v>1157.8649399999999</v>
      </c>
      <c r="N6" s="28">
        <f>VLOOKUP($C6,'S0 remplacer avec S44'!$C:$BQ,42,0)</f>
        <v>0</v>
      </c>
      <c r="O6" s="28">
        <f>VLOOKUP($C6,'S0 remplacer avec S44'!$C:$BQ,43,0)</f>
        <v>214</v>
      </c>
      <c r="P6" s="21">
        <f>VLOOKUP($C6,'S45'!$C:$BQ,55,0)</f>
        <v>134.9</v>
      </c>
      <c r="Q6" s="21">
        <f>VLOOKUP($C6,'S45'!$C:$BQ,62,0)</f>
        <v>0</v>
      </c>
      <c r="R6" s="21">
        <f>VLOOKUP($C6,'S45'!$C:$BQ,63,0)</f>
        <v>11</v>
      </c>
      <c r="S6" s="21">
        <f>VLOOKUP($C6,'S45'!$C:$BQ,45,0)</f>
        <v>1287.53314</v>
      </c>
      <c r="T6" s="28">
        <f>VLOOKUP($C6,'S45'!$C:$BQ,52,0)</f>
        <v>0</v>
      </c>
      <c r="U6" s="28">
        <f>VLOOKUP($C6,'S45'!$C:$BQ,53,0)</f>
        <v>0</v>
      </c>
      <c r="V6" s="28">
        <f>VLOOKUP($C6,'S45'!$C:$BQ,15,0)</f>
        <v>92</v>
      </c>
      <c r="W6" s="28">
        <f>VLOOKUP($C6,'S45'!$C:$BQ,22,0)</f>
        <v>0</v>
      </c>
      <c r="X6" s="28">
        <f>VLOOKUP($C6,'S45'!$C:$BQ,23,0)</f>
        <v>0</v>
      </c>
      <c r="Y6" s="28">
        <f>VLOOKUP($C6,'S45'!$C:$BQ,35,0)</f>
        <v>1174.05557</v>
      </c>
      <c r="Z6" s="28">
        <f>VLOOKUP($C6,'S45'!$C:$BQ,42,0)</f>
        <v>0</v>
      </c>
      <c r="AA6" s="28">
        <f>VLOOKUP($C6,'S45'!$C:$BQ,43,0)</f>
        <v>198</v>
      </c>
      <c r="AB6" s="21">
        <f>VLOOKUP($C6,'S46'!$C:$BQ,55,0)</f>
        <v>136.9</v>
      </c>
      <c r="AC6" s="21">
        <f>VLOOKUP($C6,'S46'!$C:$BQ,62,0)</f>
        <v>0</v>
      </c>
      <c r="AD6" s="21">
        <f>VLOOKUP($C6,'S46'!$C:$BQ,63,0)</f>
        <v>9</v>
      </c>
      <c r="AE6" s="21">
        <f>VLOOKUP($C6,'S46'!$C:$BQ,45,0)</f>
        <v>1300.6981499999999</v>
      </c>
      <c r="AF6" s="28">
        <f>VLOOKUP($C6,'S46'!$C:$BQ,52,0)</f>
        <v>0</v>
      </c>
      <c r="AG6" s="28">
        <f>VLOOKUP($C6,'S46'!$C:$BQ,53,0)</f>
        <v>0</v>
      </c>
      <c r="AH6" s="28">
        <f>VLOOKUP($C6,'S46'!$C:$BQ,15,0)</f>
        <v>94</v>
      </c>
      <c r="AI6" s="28">
        <f>VLOOKUP($C6,'S46'!$C:$BQ,22,0)</f>
        <v>0</v>
      </c>
      <c r="AJ6" s="28">
        <f>VLOOKUP($C6,'S46'!$C:$BQ,23,0)</f>
        <v>0</v>
      </c>
      <c r="AK6" s="28">
        <f>VLOOKUP($C6,'S46'!$C:$BQ,35,0)</f>
        <v>1388.94037</v>
      </c>
      <c r="AL6" s="28">
        <f>VLOOKUP($C6,'S46'!$C:$BQ,42,0)</f>
        <v>0</v>
      </c>
      <c r="AM6" s="28">
        <f>VLOOKUP($C6,'S46'!$C:$BQ,43,0)</f>
        <v>0</v>
      </c>
      <c r="AN6" s="21">
        <f>VLOOKUP($C6,'S47'!$C:$BQ,55,0)</f>
        <v>138.80000000000001</v>
      </c>
      <c r="AO6" s="21">
        <f>VLOOKUP($C6,'S47'!$C:$BQ,62,0)</f>
        <v>0</v>
      </c>
      <c r="AP6" s="21">
        <f>VLOOKUP($C6,'S47'!$C:$BQ,63,0)</f>
        <v>7</v>
      </c>
      <c r="AQ6" s="21">
        <f>VLOOKUP($C6,'S47'!$C:$BQ,45,0)</f>
        <v>1306.30927</v>
      </c>
      <c r="AR6" s="28">
        <f>VLOOKUP($C6,'S47'!$C:$BQ,52,0)</f>
        <v>0</v>
      </c>
      <c r="AS6" s="28">
        <f>VLOOKUP($C6,'S47'!$C:$BQ,53,0)</f>
        <v>0</v>
      </c>
      <c r="AT6" s="28">
        <f>VLOOKUP($C6,'S47'!$C:$BQ,15,0)</f>
        <v>94</v>
      </c>
      <c r="AU6" s="28">
        <f>VLOOKUP($C6,'S47'!$C:$BQ,22,0)</f>
        <v>0</v>
      </c>
      <c r="AV6" s="28">
        <f>VLOOKUP($C6,'S47'!$C:$BQ,23,0)</f>
        <v>0</v>
      </c>
      <c r="AW6" s="28">
        <f>VLOOKUP($C6,'S47'!$C:$BQ,35,0)</f>
        <v>1393.1286299999999</v>
      </c>
      <c r="AX6" s="28">
        <f>VLOOKUP($C6,'S47'!$C:$BQ,42,0)</f>
        <v>0</v>
      </c>
      <c r="AY6" s="28">
        <f>VLOOKUP($C6,'S47'!$C:$BQ,43,0)</f>
        <v>0</v>
      </c>
      <c r="AZ6" s="21">
        <f>VLOOKUP($C6,'S48'!$C:$BQ,55,0)</f>
        <v>139.80000000000001</v>
      </c>
      <c r="BA6" s="21">
        <f>VLOOKUP($C6,'S48'!$C:$BQ,62,0)</f>
        <v>0</v>
      </c>
      <c r="BB6" s="21">
        <f>VLOOKUP($C6,'S48'!$C:$BQ,63,0)</f>
        <v>43</v>
      </c>
      <c r="BC6" s="21">
        <f>VLOOKUP($C6,'S48'!$C:$BQ,45,0)</f>
        <v>1307.3103699999999</v>
      </c>
      <c r="BD6" s="28">
        <f>VLOOKUP($C6,'S48'!$C:$BQ,52,0)</f>
        <v>0</v>
      </c>
      <c r="BE6" s="28">
        <f>VLOOKUP($C6,'S48'!$C:$BQ,53,0)</f>
        <v>0</v>
      </c>
      <c r="BF6" s="28">
        <f>VLOOKUP($C6,'S48'!$C:$BQ,15,0)</f>
        <v>94</v>
      </c>
      <c r="BG6" s="28">
        <f>VLOOKUP($C6,'S48'!$C:$BQ,22,0)</f>
        <v>0</v>
      </c>
      <c r="BH6" s="28">
        <f>VLOOKUP($C6,'S48'!$C:$BQ,23,0)</f>
        <v>0</v>
      </c>
      <c r="BI6" s="28">
        <f>VLOOKUP($C6,'S48'!$C:$BQ,35,0)</f>
        <v>1404.84449</v>
      </c>
      <c r="BJ6" s="28">
        <f>VLOOKUP($C6,'S48'!$C:$BQ,42,0)</f>
        <v>0</v>
      </c>
      <c r="BK6" s="28">
        <f>VLOOKUP($C6,'S48'!$C:$BQ,43,0)</f>
        <v>0</v>
      </c>
      <c r="BL6" s="21" t="e">
        <f>VLOOKUP($C6,'S49'!$C:$BQ,55,0)</f>
        <v>#N/A</v>
      </c>
      <c r="BM6" s="21" t="e">
        <f>VLOOKUP($C6,'S49'!$C:$BQ,62,0)</f>
        <v>#N/A</v>
      </c>
      <c r="BN6" s="21" t="e">
        <f>VLOOKUP($C6,'S49'!$C:$BQ,63,0)</f>
        <v>#N/A</v>
      </c>
      <c r="BO6" s="21" t="e">
        <f>VLOOKUP($C6,'S49'!$C:$BQ,45,0)</f>
        <v>#N/A</v>
      </c>
      <c r="BP6" s="28" t="e">
        <f>VLOOKUP($C6,'S49'!$C:$BQ,52,0)</f>
        <v>#N/A</v>
      </c>
      <c r="BQ6" s="28" t="e">
        <f>VLOOKUP($C6,'S49'!$C:$BQ,53,0)</f>
        <v>#N/A</v>
      </c>
      <c r="BR6" s="28" t="e">
        <f>VLOOKUP($C6,'S49'!$C:$BQ,15,0)</f>
        <v>#N/A</v>
      </c>
      <c r="BS6" s="28" t="e">
        <f>VLOOKUP($C6,'S49'!$C:$BQ,22,0)</f>
        <v>#N/A</v>
      </c>
      <c r="BT6" s="28" t="e">
        <f>VLOOKUP($C6,'S49'!$C:$BQ,23,0)</f>
        <v>#N/A</v>
      </c>
      <c r="BU6" s="28" t="e">
        <f>VLOOKUP($C6,'S49'!$C:$BQ,35,0)</f>
        <v>#N/A</v>
      </c>
      <c r="BV6" s="28" t="e">
        <f>VLOOKUP($C6,'S49'!$C:$BQ,42,0)</f>
        <v>#N/A</v>
      </c>
      <c r="BW6" s="28" t="e">
        <f>VLOOKUP($C6,'S49'!$C:$BQ,43,0)</f>
        <v>#N/A</v>
      </c>
      <c r="BX6" s="21" t="e">
        <f>VLOOKUP($C6,'S50'!$C:$BQ,55,0)</f>
        <v>#N/A</v>
      </c>
      <c r="BY6" s="21" t="e">
        <f>VLOOKUP($C6,'S50'!$C:$BQ,62,0)</f>
        <v>#N/A</v>
      </c>
      <c r="BZ6" s="21" t="e">
        <f>VLOOKUP($C6,'S50'!$C:$BQ,63,0)</f>
        <v>#N/A</v>
      </c>
      <c r="CA6" s="21" t="e">
        <f>VLOOKUP($C6,'S50'!$C:$BQ,45,0)</f>
        <v>#N/A</v>
      </c>
      <c r="CB6" s="28" t="e">
        <f>VLOOKUP($C6,'S50'!$C:$BQ,52,0)</f>
        <v>#N/A</v>
      </c>
      <c r="CC6" s="28" t="e">
        <f>VLOOKUP($C6,'S50'!$C:$BQ,53,0)</f>
        <v>#N/A</v>
      </c>
      <c r="CD6" s="28" t="e">
        <f>VLOOKUP($C6,'S50'!$C:$BQ,15,0)</f>
        <v>#N/A</v>
      </c>
      <c r="CE6" s="28" t="e">
        <f>VLOOKUP($C6,'S50'!$C:$BQ,22,0)</f>
        <v>#N/A</v>
      </c>
      <c r="CF6" s="28" t="e">
        <f>VLOOKUP($C6,'S50'!$C:$BQ,23,0)</f>
        <v>#N/A</v>
      </c>
      <c r="CG6" s="28" t="e">
        <f>VLOOKUP($C6,'S50'!$C:$BQ,35,0)</f>
        <v>#N/A</v>
      </c>
      <c r="CH6" s="28" t="e">
        <f>VLOOKUP($C6,'S50'!$C:$BQ,42,0)</f>
        <v>#N/A</v>
      </c>
      <c r="CI6" s="28" t="e">
        <f>VLOOKUP($C6,'S50'!$C:$BQ,43,0)</f>
        <v>#N/A</v>
      </c>
    </row>
    <row r="7" spans="1:87" hidden="1" x14ac:dyDescent="0.2">
      <c r="A7" s="30" t="s">
        <v>376</v>
      </c>
      <c r="B7" s="30" t="s">
        <v>0</v>
      </c>
      <c r="C7" s="20" t="s">
        <v>37</v>
      </c>
      <c r="D7" s="21">
        <f>VLOOKUP($C7,'S0 remplacer avec S44'!$C:$BQ,55,0)</f>
        <v>639.9</v>
      </c>
      <c r="E7" s="21">
        <f>VLOOKUP($C7,'S0 remplacer avec S44'!$C:$BQ,62,0)</f>
        <v>0</v>
      </c>
      <c r="F7" s="21">
        <f>VLOOKUP($C7,'S0 remplacer avec S44'!$C:$BQ,63,0)</f>
        <v>62</v>
      </c>
      <c r="G7" s="21">
        <f>VLOOKUP($C7,'S0 remplacer avec S44'!$C:$BQ,45,0)</f>
        <v>5597.2742500000004</v>
      </c>
      <c r="H7" s="28">
        <f>VLOOKUP($C7,'S0 remplacer avec S44'!$C:$BQ,52,0)</f>
        <v>0</v>
      </c>
      <c r="I7" s="28">
        <f>VLOOKUP($C7,'S0 remplacer avec S44'!$C:$BQ,53,0)</f>
        <v>583</v>
      </c>
      <c r="J7" s="28">
        <f>VLOOKUP($C7,'S0 remplacer avec S44'!$C:$BQ,15,0)</f>
        <v>358</v>
      </c>
      <c r="K7" s="28">
        <f>VLOOKUP($C7,'S0 remplacer avec S44'!$C:$BQ,22,0)</f>
        <v>0</v>
      </c>
      <c r="L7" s="28">
        <f>VLOOKUP($C7,'S0 remplacer avec S44'!$C:$BQ,23,0)</f>
        <v>31</v>
      </c>
      <c r="M7" s="28">
        <f>VLOOKUP($C7,'S0 remplacer avec S44'!$C:$BQ,35,0)</f>
        <v>7468.3906800000004</v>
      </c>
      <c r="N7" s="28">
        <f>VLOOKUP($C7,'S0 remplacer avec S44'!$C:$BQ,42,0)</f>
        <v>0</v>
      </c>
      <c r="O7" s="28">
        <f>VLOOKUP($C7,'S0 remplacer avec S44'!$C:$BQ,43,0)</f>
        <v>19</v>
      </c>
      <c r="P7" s="21">
        <f>VLOOKUP($C7,'S45'!$C:$BQ,55,0)</f>
        <v>645.70000000000005</v>
      </c>
      <c r="Q7" s="21">
        <f>VLOOKUP($C7,'S45'!$C:$BQ,62,0)</f>
        <v>0</v>
      </c>
      <c r="R7" s="21">
        <f>VLOOKUP($C7,'S45'!$C:$BQ,63,0)</f>
        <v>56</v>
      </c>
      <c r="S7" s="21">
        <f>VLOOKUP($C7,'S45'!$C:$BQ,45,0)</f>
        <v>5711.6680100000003</v>
      </c>
      <c r="T7" s="28">
        <f>VLOOKUP($C7,'S45'!$C:$BQ,52,0)</f>
        <v>0</v>
      </c>
      <c r="U7" s="28">
        <f>VLOOKUP($C7,'S45'!$C:$BQ,53,0)</f>
        <v>468</v>
      </c>
      <c r="V7" s="28">
        <f>VLOOKUP($C7,'S45'!$C:$BQ,15,0)</f>
        <v>366</v>
      </c>
      <c r="W7" s="28">
        <f>VLOOKUP($C7,'S45'!$C:$BQ,22,0)</f>
        <v>0</v>
      </c>
      <c r="X7" s="28">
        <f>VLOOKUP($C7,'S45'!$C:$BQ,23,0)</f>
        <v>23</v>
      </c>
      <c r="Y7" s="28">
        <f>VLOOKUP($C7,'S45'!$C:$BQ,35,0)</f>
        <v>7706.0212300000003</v>
      </c>
      <c r="Z7" s="28">
        <f>VLOOKUP($C7,'S45'!$C:$BQ,42,0)</f>
        <v>0</v>
      </c>
      <c r="AA7" s="28">
        <f>VLOOKUP($C7,'S45'!$C:$BQ,43,0)</f>
        <v>0</v>
      </c>
      <c r="AB7" s="21">
        <f>VLOOKUP($C7,'S46'!$C:$BQ,55,0)</f>
        <v>674</v>
      </c>
      <c r="AC7" s="21">
        <f>VLOOKUP($C7,'S46'!$C:$BQ,62,0)</f>
        <v>0</v>
      </c>
      <c r="AD7" s="21">
        <f>VLOOKUP($C7,'S46'!$C:$BQ,63,0)</f>
        <v>27</v>
      </c>
      <c r="AE7" s="21">
        <f>VLOOKUP($C7,'S46'!$C:$BQ,45,0)</f>
        <v>5817.0493200000001</v>
      </c>
      <c r="AF7" s="28">
        <f>VLOOKUP($C7,'S46'!$C:$BQ,52,0)</f>
        <v>0</v>
      </c>
      <c r="AG7" s="28">
        <f>VLOOKUP($C7,'S46'!$C:$BQ,53,0)</f>
        <v>363</v>
      </c>
      <c r="AH7" s="28">
        <f>VLOOKUP($C7,'S46'!$C:$BQ,15,0)</f>
        <v>375</v>
      </c>
      <c r="AI7" s="28">
        <f>VLOOKUP($C7,'S46'!$C:$BQ,22,0)</f>
        <v>0</v>
      </c>
      <c r="AJ7" s="28">
        <f>VLOOKUP($C7,'S46'!$C:$BQ,23,0)</f>
        <v>14</v>
      </c>
      <c r="AK7" s="28">
        <f>VLOOKUP($C7,'S46'!$C:$BQ,35,0)</f>
        <v>7774.4477299999999</v>
      </c>
      <c r="AL7" s="28">
        <f>VLOOKUP($C7,'S46'!$C:$BQ,42,0)</f>
        <v>0</v>
      </c>
      <c r="AM7" s="28">
        <f>VLOOKUP($C7,'S46'!$C:$BQ,43,0)</f>
        <v>0</v>
      </c>
      <c r="AN7" s="21">
        <f>VLOOKUP($C7,'S47'!$C:$BQ,55,0)</f>
        <v>678.7</v>
      </c>
      <c r="AO7" s="21">
        <f>VLOOKUP($C7,'S47'!$C:$BQ,62,0)</f>
        <v>0</v>
      </c>
      <c r="AP7" s="21">
        <f>VLOOKUP($C7,'S47'!$C:$BQ,63,0)</f>
        <v>23</v>
      </c>
      <c r="AQ7" s="21">
        <f>VLOOKUP($C7,'S47'!$C:$BQ,45,0)</f>
        <v>5908.6523200000001</v>
      </c>
      <c r="AR7" s="28">
        <f>VLOOKUP($C7,'S47'!$C:$BQ,52,0)</f>
        <v>0</v>
      </c>
      <c r="AS7" s="28">
        <f>VLOOKUP($C7,'S47'!$C:$BQ,53,0)</f>
        <v>271</v>
      </c>
      <c r="AT7" s="28">
        <f>VLOOKUP($C7,'S47'!$C:$BQ,15,0)</f>
        <v>376</v>
      </c>
      <c r="AU7" s="28">
        <f>VLOOKUP($C7,'S47'!$C:$BQ,22,0)</f>
        <v>0</v>
      </c>
      <c r="AV7" s="28">
        <f>VLOOKUP($C7,'S47'!$C:$BQ,23,0)</f>
        <v>13</v>
      </c>
      <c r="AW7" s="28">
        <f>VLOOKUP($C7,'S47'!$C:$BQ,35,0)</f>
        <v>7860.0769600000003</v>
      </c>
      <c r="AX7" s="28">
        <f>VLOOKUP($C7,'S47'!$C:$BQ,42,0)</f>
        <v>0</v>
      </c>
      <c r="AY7" s="28">
        <f>VLOOKUP($C7,'S47'!$C:$BQ,43,0)</f>
        <v>0</v>
      </c>
      <c r="AZ7" s="21">
        <f>VLOOKUP($C7,'S48'!$C:$BQ,55,0)</f>
        <v>686.5</v>
      </c>
      <c r="BA7" s="21">
        <f>VLOOKUP($C7,'S48'!$C:$BQ,62,0)</f>
        <v>0</v>
      </c>
      <c r="BB7" s="21">
        <f>VLOOKUP($C7,'S48'!$C:$BQ,63,0)</f>
        <v>190</v>
      </c>
      <c r="BC7" s="21">
        <f>VLOOKUP($C7,'S48'!$C:$BQ,45,0)</f>
        <v>6112.5983699999997</v>
      </c>
      <c r="BD7" s="28">
        <f>VLOOKUP($C7,'S48'!$C:$BQ,52,0)</f>
        <v>0</v>
      </c>
      <c r="BE7" s="28">
        <f>VLOOKUP($C7,'S48'!$C:$BQ,53,0)</f>
        <v>67</v>
      </c>
      <c r="BF7" s="28">
        <f>VLOOKUP($C7,'S48'!$C:$BQ,15,0)</f>
        <v>384</v>
      </c>
      <c r="BG7" s="28">
        <f>VLOOKUP($C7,'S48'!$C:$BQ,22,0)</f>
        <v>0</v>
      </c>
      <c r="BH7" s="28">
        <f>VLOOKUP($C7,'S48'!$C:$BQ,23,0)</f>
        <v>5</v>
      </c>
      <c r="BI7" s="28">
        <f>VLOOKUP($C7,'S48'!$C:$BQ,35,0)</f>
        <v>8087.1306000000004</v>
      </c>
      <c r="BJ7" s="28">
        <f>VLOOKUP($C7,'S48'!$C:$BQ,42,0)</f>
        <v>0</v>
      </c>
      <c r="BK7" s="28">
        <f>VLOOKUP($C7,'S48'!$C:$BQ,43,0)</f>
        <v>0</v>
      </c>
      <c r="BL7" s="21" t="e">
        <f>VLOOKUP($C7,'S49'!$C:$BQ,55,0)</f>
        <v>#N/A</v>
      </c>
      <c r="BM7" s="21" t="e">
        <f>VLOOKUP($C7,'S49'!$C:$BQ,62,0)</f>
        <v>#N/A</v>
      </c>
      <c r="BN7" s="21" t="e">
        <f>VLOOKUP($C7,'S49'!$C:$BQ,63,0)</f>
        <v>#N/A</v>
      </c>
      <c r="BO7" s="21" t="e">
        <f>VLOOKUP($C7,'S49'!$C:$BQ,45,0)</f>
        <v>#N/A</v>
      </c>
      <c r="BP7" s="28" t="e">
        <f>VLOOKUP($C7,'S49'!$C:$BQ,52,0)</f>
        <v>#N/A</v>
      </c>
      <c r="BQ7" s="28" t="e">
        <f>VLOOKUP($C7,'S49'!$C:$BQ,53,0)</f>
        <v>#N/A</v>
      </c>
      <c r="BR7" s="28" t="e">
        <f>VLOOKUP($C7,'S49'!$C:$BQ,15,0)</f>
        <v>#N/A</v>
      </c>
      <c r="BS7" s="28" t="e">
        <f>VLOOKUP($C7,'S49'!$C:$BQ,22,0)</f>
        <v>#N/A</v>
      </c>
      <c r="BT7" s="28" t="e">
        <f>VLOOKUP($C7,'S49'!$C:$BQ,23,0)</f>
        <v>#N/A</v>
      </c>
      <c r="BU7" s="28" t="e">
        <f>VLOOKUP($C7,'S49'!$C:$BQ,35,0)</f>
        <v>#N/A</v>
      </c>
      <c r="BV7" s="28" t="e">
        <f>VLOOKUP($C7,'S49'!$C:$BQ,42,0)</f>
        <v>#N/A</v>
      </c>
      <c r="BW7" s="28" t="e">
        <f>VLOOKUP($C7,'S49'!$C:$BQ,43,0)</f>
        <v>#N/A</v>
      </c>
      <c r="BX7" s="21" t="e">
        <f>VLOOKUP($C7,'S50'!$C:$BQ,55,0)</f>
        <v>#N/A</v>
      </c>
      <c r="BY7" s="21" t="e">
        <f>VLOOKUP($C7,'S50'!$C:$BQ,62,0)</f>
        <v>#N/A</v>
      </c>
      <c r="BZ7" s="21" t="e">
        <f>VLOOKUP($C7,'S50'!$C:$BQ,63,0)</f>
        <v>#N/A</v>
      </c>
      <c r="CA7" s="21" t="e">
        <f>VLOOKUP($C7,'S50'!$C:$BQ,45,0)</f>
        <v>#N/A</v>
      </c>
      <c r="CB7" s="28" t="e">
        <f>VLOOKUP($C7,'S50'!$C:$BQ,52,0)</f>
        <v>#N/A</v>
      </c>
      <c r="CC7" s="28" t="e">
        <f>VLOOKUP($C7,'S50'!$C:$BQ,53,0)</f>
        <v>#N/A</v>
      </c>
      <c r="CD7" s="28" t="e">
        <f>VLOOKUP($C7,'S50'!$C:$BQ,15,0)</f>
        <v>#N/A</v>
      </c>
      <c r="CE7" s="28" t="e">
        <f>VLOOKUP($C7,'S50'!$C:$BQ,22,0)</f>
        <v>#N/A</v>
      </c>
      <c r="CF7" s="28" t="e">
        <f>VLOOKUP($C7,'S50'!$C:$BQ,23,0)</f>
        <v>#N/A</v>
      </c>
      <c r="CG7" s="28" t="e">
        <f>VLOOKUP($C7,'S50'!$C:$BQ,35,0)</f>
        <v>#N/A</v>
      </c>
      <c r="CH7" s="28" t="e">
        <f>VLOOKUP($C7,'S50'!$C:$BQ,42,0)</f>
        <v>#N/A</v>
      </c>
      <c r="CI7" s="28" t="e">
        <f>VLOOKUP($C7,'S50'!$C:$BQ,43,0)</f>
        <v>#N/A</v>
      </c>
    </row>
    <row r="8" spans="1:87" hidden="1" x14ac:dyDescent="0.2">
      <c r="A8" s="30" t="e">
        <v>#N/A</v>
      </c>
      <c r="B8" s="30" t="e">
        <v>#N/A</v>
      </c>
      <c r="C8" s="20" t="s">
        <v>38</v>
      </c>
      <c r="D8" s="21" t="e">
        <f>VLOOKUP($C8,'S0 remplacer avec S44'!$C:$BQ,55,0)</f>
        <v>#N/A</v>
      </c>
      <c r="E8" s="21" t="e">
        <f>VLOOKUP($C8,'S0 remplacer avec S44'!$C:$BQ,62,0)</f>
        <v>#N/A</v>
      </c>
      <c r="F8" s="21" t="e">
        <f>VLOOKUP($C8,'S0 remplacer avec S44'!$C:$BQ,63,0)</f>
        <v>#N/A</v>
      </c>
      <c r="G8" s="21" t="e">
        <f>VLOOKUP($C8,'S0 remplacer avec S44'!$C:$BQ,45,0)</f>
        <v>#N/A</v>
      </c>
      <c r="H8" s="28" t="e">
        <f>VLOOKUP($C8,'S0 remplacer avec S44'!$C:$BQ,52,0)</f>
        <v>#N/A</v>
      </c>
      <c r="I8" s="28" t="e">
        <f>VLOOKUP($C8,'S0 remplacer avec S44'!$C:$BQ,53,0)</f>
        <v>#N/A</v>
      </c>
      <c r="J8" s="28" t="e">
        <f>VLOOKUP($C8,'S0 remplacer avec S44'!$C:$BQ,15,0)</f>
        <v>#N/A</v>
      </c>
      <c r="K8" s="28" t="e">
        <f>VLOOKUP($C8,'S0 remplacer avec S44'!$C:$BQ,22,0)</f>
        <v>#N/A</v>
      </c>
      <c r="L8" s="28" t="e">
        <f>VLOOKUP($C8,'S0 remplacer avec S44'!$C:$BQ,23,0)</f>
        <v>#N/A</v>
      </c>
      <c r="M8" s="28" t="e">
        <f>VLOOKUP($C8,'S0 remplacer avec S44'!$C:$BQ,35,0)</f>
        <v>#N/A</v>
      </c>
      <c r="N8" s="28" t="e">
        <f>VLOOKUP($C8,'S0 remplacer avec S44'!$C:$BQ,42,0)</f>
        <v>#N/A</v>
      </c>
      <c r="O8" s="28" t="e">
        <f>VLOOKUP($C8,'S0 remplacer avec S44'!$C:$BQ,43,0)</f>
        <v>#N/A</v>
      </c>
      <c r="P8" s="21" t="e">
        <f>VLOOKUP($C8,'S45'!$C:$BQ,55,0)</f>
        <v>#N/A</v>
      </c>
      <c r="Q8" s="21" t="e">
        <f>VLOOKUP($C8,'S45'!$C:$BQ,62,0)</f>
        <v>#N/A</v>
      </c>
      <c r="R8" s="21" t="e">
        <f>VLOOKUP($C8,'S45'!$C:$BQ,63,0)</f>
        <v>#N/A</v>
      </c>
      <c r="S8" s="21" t="e">
        <f>VLOOKUP($C8,'S45'!$C:$BQ,45,0)</f>
        <v>#N/A</v>
      </c>
      <c r="T8" s="28" t="e">
        <f>VLOOKUP($C8,'S45'!$C:$BQ,52,0)</f>
        <v>#N/A</v>
      </c>
      <c r="U8" s="28" t="e">
        <f>VLOOKUP($C8,'S45'!$C:$BQ,53,0)</f>
        <v>#N/A</v>
      </c>
      <c r="V8" s="28" t="e">
        <f>VLOOKUP($C8,'S45'!$C:$BQ,15,0)</f>
        <v>#N/A</v>
      </c>
      <c r="W8" s="28" t="e">
        <f>VLOOKUP($C8,'S45'!$C:$BQ,22,0)</f>
        <v>#N/A</v>
      </c>
      <c r="X8" s="28" t="e">
        <f>VLOOKUP($C8,'S45'!$C:$BQ,23,0)</f>
        <v>#N/A</v>
      </c>
      <c r="Y8" s="28" t="e">
        <f>VLOOKUP($C8,'S45'!$C:$BQ,35,0)</f>
        <v>#N/A</v>
      </c>
      <c r="Z8" s="28" t="e">
        <f>VLOOKUP($C8,'S45'!$C:$BQ,42,0)</f>
        <v>#N/A</v>
      </c>
      <c r="AA8" s="28" t="e">
        <f>VLOOKUP($C8,'S45'!$C:$BQ,43,0)</f>
        <v>#N/A</v>
      </c>
      <c r="AB8" s="21" t="e">
        <f>VLOOKUP($C8,'S46'!$C:$BQ,55,0)</f>
        <v>#N/A</v>
      </c>
      <c r="AC8" s="21" t="e">
        <f>VLOOKUP($C8,'S46'!$C:$BQ,62,0)</f>
        <v>#N/A</v>
      </c>
      <c r="AD8" s="21" t="e">
        <f>VLOOKUP($C8,'S46'!$C:$BQ,63,0)</f>
        <v>#N/A</v>
      </c>
      <c r="AE8" s="21" t="e">
        <f>VLOOKUP($C8,'S46'!$C:$BQ,45,0)</f>
        <v>#N/A</v>
      </c>
      <c r="AF8" s="28" t="e">
        <f>VLOOKUP($C8,'S46'!$C:$BQ,52,0)</f>
        <v>#N/A</v>
      </c>
      <c r="AG8" s="28" t="e">
        <f>VLOOKUP($C8,'S46'!$C:$BQ,53,0)</f>
        <v>#N/A</v>
      </c>
      <c r="AH8" s="28" t="e">
        <f>VLOOKUP($C8,'S46'!$C:$BQ,15,0)</f>
        <v>#N/A</v>
      </c>
      <c r="AI8" s="28" t="e">
        <f>VLOOKUP($C8,'S46'!$C:$BQ,22,0)</f>
        <v>#N/A</v>
      </c>
      <c r="AJ8" s="28" t="e">
        <f>VLOOKUP($C8,'S46'!$C:$BQ,23,0)</f>
        <v>#N/A</v>
      </c>
      <c r="AK8" s="28" t="e">
        <f>VLOOKUP($C8,'S46'!$C:$BQ,35,0)</f>
        <v>#N/A</v>
      </c>
      <c r="AL8" s="28" t="e">
        <f>VLOOKUP($C8,'S46'!$C:$BQ,42,0)</f>
        <v>#N/A</v>
      </c>
      <c r="AM8" s="28" t="e">
        <f>VLOOKUP($C8,'S46'!$C:$BQ,43,0)</f>
        <v>#N/A</v>
      </c>
      <c r="AN8" s="21" t="e">
        <f>VLOOKUP($C8,'S47'!$C:$BQ,55,0)</f>
        <v>#N/A</v>
      </c>
      <c r="AO8" s="21" t="e">
        <f>VLOOKUP($C8,'S47'!$C:$BQ,62,0)</f>
        <v>#N/A</v>
      </c>
      <c r="AP8" s="21" t="e">
        <f>VLOOKUP($C8,'S47'!$C:$BQ,63,0)</f>
        <v>#N/A</v>
      </c>
      <c r="AQ8" s="21" t="e">
        <f>VLOOKUP($C8,'S47'!$C:$BQ,45,0)</f>
        <v>#N/A</v>
      </c>
      <c r="AR8" s="28" t="e">
        <f>VLOOKUP($C8,'S47'!$C:$BQ,52,0)</f>
        <v>#N/A</v>
      </c>
      <c r="AS8" s="28" t="e">
        <f>VLOOKUP($C8,'S47'!$C:$BQ,53,0)</f>
        <v>#N/A</v>
      </c>
      <c r="AT8" s="28" t="e">
        <f>VLOOKUP($C8,'S47'!$C:$BQ,15,0)</f>
        <v>#N/A</v>
      </c>
      <c r="AU8" s="28" t="e">
        <f>VLOOKUP($C8,'S47'!$C:$BQ,22,0)</f>
        <v>#N/A</v>
      </c>
      <c r="AV8" s="28" t="e">
        <f>VLOOKUP($C8,'S47'!$C:$BQ,23,0)</f>
        <v>#N/A</v>
      </c>
      <c r="AW8" s="28" t="e">
        <f>VLOOKUP($C8,'S47'!$C:$BQ,35,0)</f>
        <v>#N/A</v>
      </c>
      <c r="AX8" s="28" t="e">
        <f>VLOOKUP($C8,'S47'!$C:$BQ,42,0)</f>
        <v>#N/A</v>
      </c>
      <c r="AY8" s="28" t="e">
        <f>VLOOKUP($C8,'S47'!$C:$BQ,43,0)</f>
        <v>#N/A</v>
      </c>
      <c r="AZ8" s="21" t="e">
        <f>VLOOKUP($C8,'S48'!$C:$BQ,55,0)</f>
        <v>#N/A</v>
      </c>
      <c r="BA8" s="21" t="e">
        <f>VLOOKUP($C8,'S48'!$C:$BQ,62,0)</f>
        <v>#N/A</v>
      </c>
      <c r="BB8" s="21" t="e">
        <f>VLOOKUP($C8,'S48'!$C:$BQ,63,0)</f>
        <v>#N/A</v>
      </c>
      <c r="BC8" s="21" t="e">
        <f>VLOOKUP($C8,'S48'!$C:$BQ,45,0)</f>
        <v>#N/A</v>
      </c>
      <c r="BD8" s="28" t="e">
        <f>VLOOKUP($C8,'S48'!$C:$BQ,52,0)</f>
        <v>#N/A</v>
      </c>
      <c r="BE8" s="28" t="e">
        <f>VLOOKUP($C8,'S48'!$C:$BQ,53,0)</f>
        <v>#N/A</v>
      </c>
      <c r="BF8" s="28" t="e">
        <f>VLOOKUP($C8,'S48'!$C:$BQ,15,0)</f>
        <v>#N/A</v>
      </c>
      <c r="BG8" s="28" t="e">
        <f>VLOOKUP($C8,'S48'!$C:$BQ,22,0)</f>
        <v>#N/A</v>
      </c>
      <c r="BH8" s="28" t="e">
        <f>VLOOKUP($C8,'S48'!$C:$BQ,23,0)</f>
        <v>#N/A</v>
      </c>
      <c r="BI8" s="28" t="e">
        <f>VLOOKUP($C8,'S48'!$C:$BQ,35,0)</f>
        <v>#N/A</v>
      </c>
      <c r="BJ8" s="28" t="e">
        <f>VLOOKUP($C8,'S48'!$C:$BQ,42,0)</f>
        <v>#N/A</v>
      </c>
      <c r="BK8" s="28" t="e">
        <f>VLOOKUP($C8,'S48'!$C:$BQ,43,0)</f>
        <v>#N/A</v>
      </c>
      <c r="BL8" s="21" t="e">
        <f>VLOOKUP($C8,'S49'!$C:$BQ,55,0)</f>
        <v>#N/A</v>
      </c>
      <c r="BM8" s="21" t="e">
        <f>VLOOKUP($C8,'S49'!$C:$BQ,62,0)</f>
        <v>#N/A</v>
      </c>
      <c r="BN8" s="21" t="e">
        <f>VLOOKUP($C8,'S49'!$C:$BQ,63,0)</f>
        <v>#N/A</v>
      </c>
      <c r="BO8" s="21" t="e">
        <f>VLOOKUP($C8,'S49'!$C:$BQ,45,0)</f>
        <v>#N/A</v>
      </c>
      <c r="BP8" s="28" t="e">
        <f>VLOOKUP($C8,'S49'!$C:$BQ,52,0)</f>
        <v>#N/A</v>
      </c>
      <c r="BQ8" s="28" t="e">
        <f>VLOOKUP($C8,'S49'!$C:$BQ,53,0)</f>
        <v>#N/A</v>
      </c>
      <c r="BR8" s="28" t="e">
        <f>VLOOKUP($C8,'S49'!$C:$BQ,15,0)</f>
        <v>#N/A</v>
      </c>
      <c r="BS8" s="28" t="e">
        <f>VLOOKUP($C8,'S49'!$C:$BQ,22,0)</f>
        <v>#N/A</v>
      </c>
      <c r="BT8" s="28" t="e">
        <f>VLOOKUP($C8,'S49'!$C:$BQ,23,0)</f>
        <v>#N/A</v>
      </c>
      <c r="BU8" s="28" t="e">
        <f>VLOOKUP($C8,'S49'!$C:$BQ,35,0)</f>
        <v>#N/A</v>
      </c>
      <c r="BV8" s="28" t="e">
        <f>VLOOKUP($C8,'S49'!$C:$BQ,42,0)</f>
        <v>#N/A</v>
      </c>
      <c r="BW8" s="28" t="e">
        <f>VLOOKUP($C8,'S49'!$C:$BQ,43,0)</f>
        <v>#N/A</v>
      </c>
      <c r="BX8" s="21" t="e">
        <f>VLOOKUP($C8,'S50'!$C:$BQ,55,0)</f>
        <v>#N/A</v>
      </c>
      <c r="BY8" s="21" t="e">
        <f>VLOOKUP($C8,'S50'!$C:$BQ,62,0)</f>
        <v>#N/A</v>
      </c>
      <c r="BZ8" s="21" t="e">
        <f>VLOOKUP($C8,'S50'!$C:$BQ,63,0)</f>
        <v>#N/A</v>
      </c>
      <c r="CA8" s="21" t="e">
        <f>VLOOKUP($C8,'S50'!$C:$BQ,45,0)</f>
        <v>#N/A</v>
      </c>
      <c r="CB8" s="28" t="e">
        <f>VLOOKUP($C8,'S50'!$C:$BQ,52,0)</f>
        <v>#N/A</v>
      </c>
      <c r="CC8" s="28" t="e">
        <f>VLOOKUP($C8,'S50'!$C:$BQ,53,0)</f>
        <v>#N/A</v>
      </c>
      <c r="CD8" s="28" t="e">
        <f>VLOOKUP($C8,'S50'!$C:$BQ,15,0)</f>
        <v>#N/A</v>
      </c>
      <c r="CE8" s="28" t="e">
        <f>VLOOKUP($C8,'S50'!$C:$BQ,22,0)</f>
        <v>#N/A</v>
      </c>
      <c r="CF8" s="28" t="e">
        <f>VLOOKUP($C8,'S50'!$C:$BQ,23,0)</f>
        <v>#N/A</v>
      </c>
      <c r="CG8" s="28" t="e">
        <f>VLOOKUP($C8,'S50'!$C:$BQ,35,0)</f>
        <v>#N/A</v>
      </c>
      <c r="CH8" s="28" t="e">
        <f>VLOOKUP($C8,'S50'!$C:$BQ,42,0)</f>
        <v>#N/A</v>
      </c>
      <c r="CI8" s="28" t="e">
        <f>VLOOKUP($C8,'S50'!$C:$BQ,43,0)</f>
        <v>#N/A</v>
      </c>
    </row>
    <row r="9" spans="1:87" hidden="1" x14ac:dyDescent="0.2">
      <c r="A9" s="30" t="s">
        <v>376</v>
      </c>
      <c r="B9" s="30" t="s">
        <v>0</v>
      </c>
      <c r="C9" s="20" t="s">
        <v>39</v>
      </c>
      <c r="D9" s="21">
        <f>VLOOKUP($C9,'S0 remplacer avec S44'!$C:$BQ,55,0)</f>
        <v>573.1</v>
      </c>
      <c r="E9" s="21">
        <f>VLOOKUP($C9,'S0 remplacer avec S44'!$C:$BQ,62,0)</f>
        <v>18</v>
      </c>
      <c r="F9" s="21">
        <f>VLOOKUP($C9,'S0 remplacer avec S44'!$C:$BQ,63,0)</f>
        <v>136</v>
      </c>
      <c r="G9" s="21">
        <f>VLOOKUP($C9,'S0 remplacer avec S44'!$C:$BQ,45,0)</f>
        <v>6051.4738100000004</v>
      </c>
      <c r="H9" s="28">
        <f>VLOOKUP($C9,'S0 remplacer avec S44'!$C:$BQ,52,0)</f>
        <v>0</v>
      </c>
      <c r="I9" s="28">
        <f>VLOOKUP($C9,'S0 remplacer avec S44'!$C:$BQ,53,0)</f>
        <v>195</v>
      </c>
      <c r="J9" s="28">
        <f>VLOOKUP($C9,'S0 remplacer avec S44'!$C:$BQ,15,0)</f>
        <v>424</v>
      </c>
      <c r="K9" s="28">
        <f>VLOOKUP($C9,'S0 remplacer avec S44'!$C:$BQ,22,0)</f>
        <v>0</v>
      </c>
      <c r="L9" s="28">
        <f>VLOOKUP($C9,'S0 remplacer avec S44'!$C:$BQ,23,0)</f>
        <v>0</v>
      </c>
      <c r="M9" s="28">
        <f>VLOOKUP($C9,'S0 remplacer avec S44'!$C:$BQ,35,0)</f>
        <v>8787.7180399999997</v>
      </c>
      <c r="N9" s="28">
        <f>VLOOKUP($C9,'S0 remplacer avec S44'!$C:$BQ,42,0)</f>
        <v>0</v>
      </c>
      <c r="O9" s="28">
        <f>VLOOKUP($C9,'S0 remplacer avec S44'!$C:$BQ,43,0)</f>
        <v>0</v>
      </c>
      <c r="P9" s="21">
        <f>VLOOKUP($C9,'S45'!$C:$BQ,55,0)</f>
        <v>575.79999999999995</v>
      </c>
      <c r="Q9" s="21">
        <f>VLOOKUP($C9,'S45'!$C:$BQ,62,0)</f>
        <v>15</v>
      </c>
      <c r="R9" s="21">
        <f>VLOOKUP($C9,'S45'!$C:$BQ,63,0)</f>
        <v>133</v>
      </c>
      <c r="S9" s="21">
        <f>VLOOKUP($C9,'S45'!$C:$BQ,45,0)</f>
        <v>6180.5896000000002</v>
      </c>
      <c r="T9" s="28">
        <f>VLOOKUP($C9,'S45'!$C:$BQ,52,0)</f>
        <v>0</v>
      </c>
      <c r="U9" s="28">
        <f>VLOOKUP($C9,'S45'!$C:$BQ,53,0)</f>
        <v>66</v>
      </c>
      <c r="V9" s="28">
        <f>VLOOKUP($C9,'S45'!$C:$BQ,15,0)</f>
        <v>430</v>
      </c>
      <c r="W9" s="28">
        <f>VLOOKUP($C9,'S45'!$C:$BQ,22,0)</f>
        <v>0</v>
      </c>
      <c r="X9" s="28">
        <f>VLOOKUP($C9,'S45'!$C:$BQ,23,0)</f>
        <v>0</v>
      </c>
      <c r="Y9" s="28">
        <f>VLOOKUP($C9,'S45'!$C:$BQ,35,0)</f>
        <v>8813.1143300000003</v>
      </c>
      <c r="Z9" s="28">
        <f>VLOOKUP($C9,'S45'!$C:$BQ,42,0)</f>
        <v>0</v>
      </c>
      <c r="AA9" s="28">
        <f>VLOOKUP($C9,'S45'!$C:$BQ,43,0)</f>
        <v>0</v>
      </c>
      <c r="AB9" s="21">
        <f>VLOOKUP($C9,'S46'!$C:$BQ,55,0)</f>
        <v>596.29999999999995</v>
      </c>
      <c r="AC9" s="21">
        <f>VLOOKUP($C9,'S46'!$C:$BQ,62,0)</f>
        <v>0</v>
      </c>
      <c r="AD9" s="21">
        <f>VLOOKUP($C9,'S46'!$C:$BQ,63,0)</f>
        <v>113</v>
      </c>
      <c r="AE9" s="21">
        <f>VLOOKUP($C9,'S46'!$C:$BQ,45,0)</f>
        <v>6247.9087900000004</v>
      </c>
      <c r="AF9" s="28">
        <f>VLOOKUP($C9,'S46'!$C:$BQ,52,0)</f>
        <v>0</v>
      </c>
      <c r="AG9" s="28">
        <f>VLOOKUP($C9,'S46'!$C:$BQ,53,0)</f>
        <v>0</v>
      </c>
      <c r="AH9" s="28">
        <f>VLOOKUP($C9,'S46'!$C:$BQ,15,0)</f>
        <v>433</v>
      </c>
      <c r="AI9" s="28">
        <f>VLOOKUP($C9,'S46'!$C:$BQ,22,0)</f>
        <v>0</v>
      </c>
      <c r="AJ9" s="28">
        <f>VLOOKUP($C9,'S46'!$C:$BQ,23,0)</f>
        <v>0</v>
      </c>
      <c r="AK9" s="28">
        <f>VLOOKUP($C9,'S46'!$C:$BQ,35,0)</f>
        <v>8813.3843300000008</v>
      </c>
      <c r="AL9" s="28">
        <f>VLOOKUP($C9,'S46'!$C:$BQ,42,0)</f>
        <v>0</v>
      </c>
      <c r="AM9" s="28">
        <f>VLOOKUP($C9,'S46'!$C:$BQ,43,0)</f>
        <v>0</v>
      </c>
      <c r="AN9" s="21">
        <f>VLOOKUP($C9,'S47'!$C:$BQ,55,0)</f>
        <v>611.29999999999995</v>
      </c>
      <c r="AO9" s="21">
        <f>VLOOKUP($C9,'S47'!$C:$BQ,62,0)</f>
        <v>0</v>
      </c>
      <c r="AP9" s="21">
        <f>VLOOKUP($C9,'S47'!$C:$BQ,63,0)</f>
        <v>98</v>
      </c>
      <c r="AQ9" s="21">
        <f>VLOOKUP($C9,'S47'!$C:$BQ,45,0)</f>
        <v>6367.3948899999996</v>
      </c>
      <c r="AR9" s="28">
        <f>VLOOKUP($C9,'S47'!$C:$BQ,52,0)</f>
        <v>0</v>
      </c>
      <c r="AS9" s="28">
        <f>VLOOKUP($C9,'S47'!$C:$BQ,53,0)</f>
        <v>0</v>
      </c>
      <c r="AT9" s="28">
        <f>VLOOKUP($C9,'S47'!$C:$BQ,15,0)</f>
        <v>438</v>
      </c>
      <c r="AU9" s="28">
        <f>VLOOKUP($C9,'S47'!$C:$BQ,22,0)</f>
        <v>0</v>
      </c>
      <c r="AV9" s="28">
        <f>VLOOKUP($C9,'S47'!$C:$BQ,23,0)</f>
        <v>0</v>
      </c>
      <c r="AW9" s="28">
        <f>VLOOKUP($C9,'S47'!$C:$BQ,35,0)</f>
        <v>8903.6647200000007</v>
      </c>
      <c r="AX9" s="28">
        <f>VLOOKUP($C9,'S47'!$C:$BQ,42,0)</f>
        <v>0</v>
      </c>
      <c r="AY9" s="28">
        <f>VLOOKUP($C9,'S47'!$C:$BQ,43,0)</f>
        <v>0</v>
      </c>
      <c r="AZ9" s="21">
        <f>VLOOKUP($C9,'S48'!$C:$BQ,55,0)</f>
        <v>623.1</v>
      </c>
      <c r="BA9" s="21">
        <f>VLOOKUP($C9,'S48'!$C:$BQ,62,0)</f>
        <v>0</v>
      </c>
      <c r="BB9" s="21">
        <f>VLOOKUP($C9,'S48'!$C:$BQ,63,0)</f>
        <v>263</v>
      </c>
      <c r="BC9" s="21">
        <f>VLOOKUP($C9,'S48'!$C:$BQ,45,0)</f>
        <v>6400.8930799999998</v>
      </c>
      <c r="BD9" s="28">
        <f>VLOOKUP($C9,'S48'!$C:$BQ,52,0)</f>
        <v>0</v>
      </c>
      <c r="BE9" s="28">
        <f>VLOOKUP($C9,'S48'!$C:$BQ,53,0)</f>
        <v>0</v>
      </c>
      <c r="BF9" s="28">
        <f>VLOOKUP($C9,'S48'!$C:$BQ,15,0)</f>
        <v>444</v>
      </c>
      <c r="BG9" s="28">
        <f>VLOOKUP($C9,'S48'!$C:$BQ,22,0)</f>
        <v>0</v>
      </c>
      <c r="BH9" s="28">
        <f>VLOOKUP($C9,'S48'!$C:$BQ,23,0)</f>
        <v>0</v>
      </c>
      <c r="BI9" s="28">
        <f>VLOOKUP($C9,'S48'!$C:$BQ,35,0)</f>
        <v>9615.3042999999998</v>
      </c>
      <c r="BJ9" s="28">
        <f>VLOOKUP($C9,'S48'!$C:$BQ,42,0)</f>
        <v>0</v>
      </c>
      <c r="BK9" s="28">
        <f>VLOOKUP($C9,'S48'!$C:$BQ,43,0)</f>
        <v>0</v>
      </c>
      <c r="BL9" s="21" t="e">
        <f>VLOOKUP($C9,'S49'!$C:$BQ,55,0)</f>
        <v>#N/A</v>
      </c>
      <c r="BM9" s="21" t="e">
        <f>VLOOKUP($C9,'S49'!$C:$BQ,62,0)</f>
        <v>#N/A</v>
      </c>
      <c r="BN9" s="21" t="e">
        <f>VLOOKUP($C9,'S49'!$C:$BQ,63,0)</f>
        <v>#N/A</v>
      </c>
      <c r="BO9" s="21" t="e">
        <f>VLOOKUP($C9,'S49'!$C:$BQ,45,0)</f>
        <v>#N/A</v>
      </c>
      <c r="BP9" s="28" t="e">
        <f>VLOOKUP($C9,'S49'!$C:$BQ,52,0)</f>
        <v>#N/A</v>
      </c>
      <c r="BQ9" s="28" t="e">
        <f>VLOOKUP($C9,'S49'!$C:$BQ,53,0)</f>
        <v>#N/A</v>
      </c>
      <c r="BR9" s="28" t="e">
        <f>VLOOKUP($C9,'S49'!$C:$BQ,15,0)</f>
        <v>#N/A</v>
      </c>
      <c r="BS9" s="28" t="e">
        <f>VLOOKUP($C9,'S49'!$C:$BQ,22,0)</f>
        <v>#N/A</v>
      </c>
      <c r="BT9" s="28" t="e">
        <f>VLOOKUP($C9,'S49'!$C:$BQ,23,0)</f>
        <v>#N/A</v>
      </c>
      <c r="BU9" s="28" t="e">
        <f>VLOOKUP($C9,'S49'!$C:$BQ,35,0)</f>
        <v>#N/A</v>
      </c>
      <c r="BV9" s="28" t="e">
        <f>VLOOKUP($C9,'S49'!$C:$BQ,42,0)</f>
        <v>#N/A</v>
      </c>
      <c r="BW9" s="28" t="e">
        <f>VLOOKUP($C9,'S49'!$C:$BQ,43,0)</f>
        <v>#N/A</v>
      </c>
      <c r="BX9" s="21" t="e">
        <f>VLOOKUP($C9,'S50'!$C:$BQ,55,0)</f>
        <v>#N/A</v>
      </c>
      <c r="BY9" s="21" t="e">
        <f>VLOOKUP($C9,'S50'!$C:$BQ,62,0)</f>
        <v>#N/A</v>
      </c>
      <c r="BZ9" s="21" t="e">
        <f>VLOOKUP($C9,'S50'!$C:$BQ,63,0)</f>
        <v>#N/A</v>
      </c>
      <c r="CA9" s="21" t="e">
        <f>VLOOKUP($C9,'S50'!$C:$BQ,45,0)</f>
        <v>#N/A</v>
      </c>
      <c r="CB9" s="28" t="e">
        <f>VLOOKUP($C9,'S50'!$C:$BQ,52,0)</f>
        <v>#N/A</v>
      </c>
      <c r="CC9" s="28" t="e">
        <f>VLOOKUP($C9,'S50'!$C:$BQ,53,0)</f>
        <v>#N/A</v>
      </c>
      <c r="CD9" s="28" t="e">
        <f>VLOOKUP($C9,'S50'!$C:$BQ,15,0)</f>
        <v>#N/A</v>
      </c>
      <c r="CE9" s="28" t="e">
        <f>VLOOKUP($C9,'S50'!$C:$BQ,22,0)</f>
        <v>#N/A</v>
      </c>
      <c r="CF9" s="28" t="e">
        <f>VLOOKUP($C9,'S50'!$C:$BQ,23,0)</f>
        <v>#N/A</v>
      </c>
      <c r="CG9" s="28" t="e">
        <f>VLOOKUP($C9,'S50'!$C:$BQ,35,0)</f>
        <v>#N/A</v>
      </c>
      <c r="CH9" s="28" t="e">
        <f>VLOOKUP($C9,'S50'!$C:$BQ,42,0)</f>
        <v>#N/A</v>
      </c>
      <c r="CI9" s="28" t="e">
        <f>VLOOKUP($C9,'S50'!$C:$BQ,43,0)</f>
        <v>#N/A</v>
      </c>
    </row>
    <row r="10" spans="1:87" hidden="1" x14ac:dyDescent="0.2">
      <c r="A10" s="30" t="e">
        <v>#N/A</v>
      </c>
      <c r="B10" s="30" t="e">
        <v>#N/A</v>
      </c>
      <c r="C10" s="20" t="s">
        <v>40</v>
      </c>
      <c r="D10" s="21" t="e">
        <f>VLOOKUP($C10,'S0 remplacer avec S44'!$C:$BQ,55,0)</f>
        <v>#N/A</v>
      </c>
      <c r="E10" s="21" t="e">
        <f>VLOOKUP($C10,'S0 remplacer avec S44'!$C:$BQ,62,0)</f>
        <v>#N/A</v>
      </c>
      <c r="F10" s="21" t="e">
        <f>VLOOKUP($C10,'S0 remplacer avec S44'!$C:$BQ,63,0)</f>
        <v>#N/A</v>
      </c>
      <c r="G10" s="21" t="e">
        <f>VLOOKUP($C10,'S0 remplacer avec S44'!$C:$BQ,45,0)</f>
        <v>#N/A</v>
      </c>
      <c r="H10" s="28" t="e">
        <f>VLOOKUP($C10,'S0 remplacer avec S44'!$C:$BQ,52,0)</f>
        <v>#N/A</v>
      </c>
      <c r="I10" s="28" t="e">
        <f>VLOOKUP($C10,'S0 remplacer avec S44'!$C:$BQ,53,0)</f>
        <v>#N/A</v>
      </c>
      <c r="J10" s="28" t="e">
        <f>VLOOKUP($C10,'S0 remplacer avec S44'!$C:$BQ,15,0)</f>
        <v>#N/A</v>
      </c>
      <c r="K10" s="28" t="e">
        <f>VLOOKUP($C10,'S0 remplacer avec S44'!$C:$BQ,22,0)</f>
        <v>#N/A</v>
      </c>
      <c r="L10" s="28" t="e">
        <f>VLOOKUP($C10,'S0 remplacer avec S44'!$C:$BQ,23,0)</f>
        <v>#N/A</v>
      </c>
      <c r="M10" s="28" t="e">
        <f>VLOOKUP($C10,'S0 remplacer avec S44'!$C:$BQ,35,0)</f>
        <v>#N/A</v>
      </c>
      <c r="N10" s="28" t="e">
        <f>VLOOKUP($C10,'S0 remplacer avec S44'!$C:$BQ,42,0)</f>
        <v>#N/A</v>
      </c>
      <c r="O10" s="28" t="e">
        <f>VLOOKUP($C10,'S0 remplacer avec S44'!$C:$BQ,43,0)</f>
        <v>#N/A</v>
      </c>
      <c r="P10" s="21" t="e">
        <f>VLOOKUP($C10,'S45'!$C:$BQ,55,0)</f>
        <v>#N/A</v>
      </c>
      <c r="Q10" s="21" t="e">
        <f>VLOOKUP($C10,'S45'!$C:$BQ,62,0)</f>
        <v>#N/A</v>
      </c>
      <c r="R10" s="21" t="e">
        <f>VLOOKUP($C10,'S45'!$C:$BQ,63,0)</f>
        <v>#N/A</v>
      </c>
      <c r="S10" s="21" t="e">
        <f>VLOOKUP($C10,'S45'!$C:$BQ,45,0)</f>
        <v>#N/A</v>
      </c>
      <c r="T10" s="28" t="e">
        <f>VLOOKUP($C10,'S45'!$C:$BQ,52,0)</f>
        <v>#N/A</v>
      </c>
      <c r="U10" s="28" t="e">
        <f>VLOOKUP($C10,'S45'!$C:$BQ,53,0)</f>
        <v>#N/A</v>
      </c>
      <c r="V10" s="28" t="e">
        <f>VLOOKUP($C10,'S45'!$C:$BQ,15,0)</f>
        <v>#N/A</v>
      </c>
      <c r="W10" s="28" t="e">
        <f>VLOOKUP($C10,'S45'!$C:$BQ,22,0)</f>
        <v>#N/A</v>
      </c>
      <c r="X10" s="28" t="e">
        <f>VLOOKUP($C10,'S45'!$C:$BQ,23,0)</f>
        <v>#N/A</v>
      </c>
      <c r="Y10" s="28" t="e">
        <f>VLOOKUP($C10,'S45'!$C:$BQ,35,0)</f>
        <v>#N/A</v>
      </c>
      <c r="Z10" s="28" t="e">
        <f>VLOOKUP($C10,'S45'!$C:$BQ,42,0)</f>
        <v>#N/A</v>
      </c>
      <c r="AA10" s="28" t="e">
        <f>VLOOKUP($C10,'S45'!$C:$BQ,43,0)</f>
        <v>#N/A</v>
      </c>
      <c r="AB10" s="21" t="e">
        <f>VLOOKUP($C10,'S46'!$C:$BQ,55,0)</f>
        <v>#N/A</v>
      </c>
      <c r="AC10" s="21" t="e">
        <f>VLOOKUP($C10,'S46'!$C:$BQ,62,0)</f>
        <v>#N/A</v>
      </c>
      <c r="AD10" s="21" t="e">
        <f>VLOOKUP($C10,'S46'!$C:$BQ,63,0)</f>
        <v>#N/A</v>
      </c>
      <c r="AE10" s="21" t="e">
        <f>VLOOKUP($C10,'S46'!$C:$BQ,45,0)</f>
        <v>#N/A</v>
      </c>
      <c r="AF10" s="28" t="e">
        <f>VLOOKUP($C10,'S46'!$C:$BQ,52,0)</f>
        <v>#N/A</v>
      </c>
      <c r="AG10" s="28" t="e">
        <f>VLOOKUP($C10,'S46'!$C:$BQ,53,0)</f>
        <v>#N/A</v>
      </c>
      <c r="AH10" s="28" t="e">
        <f>VLOOKUP($C10,'S46'!$C:$BQ,15,0)</f>
        <v>#N/A</v>
      </c>
      <c r="AI10" s="28" t="e">
        <f>VLOOKUP($C10,'S46'!$C:$BQ,22,0)</f>
        <v>#N/A</v>
      </c>
      <c r="AJ10" s="28" t="e">
        <f>VLOOKUP($C10,'S46'!$C:$BQ,23,0)</f>
        <v>#N/A</v>
      </c>
      <c r="AK10" s="28" t="e">
        <f>VLOOKUP($C10,'S46'!$C:$BQ,35,0)</f>
        <v>#N/A</v>
      </c>
      <c r="AL10" s="28" t="e">
        <f>VLOOKUP($C10,'S46'!$C:$BQ,42,0)</f>
        <v>#N/A</v>
      </c>
      <c r="AM10" s="28" t="e">
        <f>VLOOKUP($C10,'S46'!$C:$BQ,43,0)</f>
        <v>#N/A</v>
      </c>
      <c r="AN10" s="21" t="e">
        <f>VLOOKUP($C10,'S47'!$C:$BQ,55,0)</f>
        <v>#N/A</v>
      </c>
      <c r="AO10" s="21" t="e">
        <f>VLOOKUP($C10,'S47'!$C:$BQ,62,0)</f>
        <v>#N/A</v>
      </c>
      <c r="AP10" s="21" t="e">
        <f>VLOOKUP($C10,'S47'!$C:$BQ,63,0)</f>
        <v>#N/A</v>
      </c>
      <c r="AQ10" s="21" t="e">
        <f>VLOOKUP($C10,'S47'!$C:$BQ,45,0)</f>
        <v>#N/A</v>
      </c>
      <c r="AR10" s="28" t="e">
        <f>VLOOKUP($C10,'S47'!$C:$BQ,52,0)</f>
        <v>#N/A</v>
      </c>
      <c r="AS10" s="28" t="e">
        <f>VLOOKUP($C10,'S47'!$C:$BQ,53,0)</f>
        <v>#N/A</v>
      </c>
      <c r="AT10" s="28" t="e">
        <f>VLOOKUP($C10,'S47'!$C:$BQ,15,0)</f>
        <v>#N/A</v>
      </c>
      <c r="AU10" s="28" t="e">
        <f>VLOOKUP($C10,'S47'!$C:$BQ,22,0)</f>
        <v>#N/A</v>
      </c>
      <c r="AV10" s="28" t="e">
        <f>VLOOKUP($C10,'S47'!$C:$BQ,23,0)</f>
        <v>#N/A</v>
      </c>
      <c r="AW10" s="28" t="e">
        <f>VLOOKUP($C10,'S47'!$C:$BQ,35,0)</f>
        <v>#N/A</v>
      </c>
      <c r="AX10" s="28" t="e">
        <f>VLOOKUP($C10,'S47'!$C:$BQ,42,0)</f>
        <v>#N/A</v>
      </c>
      <c r="AY10" s="28" t="e">
        <f>VLOOKUP($C10,'S47'!$C:$BQ,43,0)</f>
        <v>#N/A</v>
      </c>
      <c r="AZ10" s="21" t="e">
        <f>VLOOKUP($C10,'S48'!$C:$BQ,55,0)</f>
        <v>#N/A</v>
      </c>
      <c r="BA10" s="21" t="e">
        <f>VLOOKUP($C10,'S48'!$C:$BQ,62,0)</f>
        <v>#N/A</v>
      </c>
      <c r="BB10" s="21" t="e">
        <f>VLOOKUP($C10,'S48'!$C:$BQ,63,0)</f>
        <v>#N/A</v>
      </c>
      <c r="BC10" s="21" t="e">
        <f>VLOOKUP($C10,'S48'!$C:$BQ,45,0)</f>
        <v>#N/A</v>
      </c>
      <c r="BD10" s="28" t="e">
        <f>VLOOKUP($C10,'S48'!$C:$BQ,52,0)</f>
        <v>#N/A</v>
      </c>
      <c r="BE10" s="28" t="e">
        <f>VLOOKUP($C10,'S48'!$C:$BQ,53,0)</f>
        <v>#N/A</v>
      </c>
      <c r="BF10" s="28" t="e">
        <f>VLOOKUP($C10,'S48'!$C:$BQ,15,0)</f>
        <v>#N/A</v>
      </c>
      <c r="BG10" s="28" t="e">
        <f>VLOOKUP($C10,'S48'!$C:$BQ,22,0)</f>
        <v>#N/A</v>
      </c>
      <c r="BH10" s="28" t="e">
        <f>VLOOKUP($C10,'S48'!$C:$BQ,23,0)</f>
        <v>#N/A</v>
      </c>
      <c r="BI10" s="28" t="e">
        <f>VLOOKUP($C10,'S48'!$C:$BQ,35,0)</f>
        <v>#N/A</v>
      </c>
      <c r="BJ10" s="28" t="e">
        <f>VLOOKUP($C10,'S48'!$C:$BQ,42,0)</f>
        <v>#N/A</v>
      </c>
      <c r="BK10" s="28" t="e">
        <f>VLOOKUP($C10,'S48'!$C:$BQ,43,0)</f>
        <v>#N/A</v>
      </c>
      <c r="BL10" s="21" t="e">
        <f>VLOOKUP($C10,'S49'!$C:$BQ,55,0)</f>
        <v>#N/A</v>
      </c>
      <c r="BM10" s="21" t="e">
        <f>VLOOKUP($C10,'S49'!$C:$BQ,62,0)</f>
        <v>#N/A</v>
      </c>
      <c r="BN10" s="21" t="e">
        <f>VLOOKUP($C10,'S49'!$C:$BQ,63,0)</f>
        <v>#N/A</v>
      </c>
      <c r="BO10" s="21" t="e">
        <f>VLOOKUP($C10,'S49'!$C:$BQ,45,0)</f>
        <v>#N/A</v>
      </c>
      <c r="BP10" s="28" t="e">
        <f>VLOOKUP($C10,'S49'!$C:$BQ,52,0)</f>
        <v>#N/A</v>
      </c>
      <c r="BQ10" s="28" t="e">
        <f>VLOOKUP($C10,'S49'!$C:$BQ,53,0)</f>
        <v>#N/A</v>
      </c>
      <c r="BR10" s="28" t="e">
        <f>VLOOKUP($C10,'S49'!$C:$BQ,15,0)</f>
        <v>#N/A</v>
      </c>
      <c r="BS10" s="28" t="e">
        <f>VLOOKUP($C10,'S49'!$C:$BQ,22,0)</f>
        <v>#N/A</v>
      </c>
      <c r="BT10" s="28" t="e">
        <f>VLOOKUP($C10,'S49'!$C:$BQ,23,0)</f>
        <v>#N/A</v>
      </c>
      <c r="BU10" s="28" t="e">
        <f>VLOOKUP($C10,'S49'!$C:$BQ,35,0)</f>
        <v>#N/A</v>
      </c>
      <c r="BV10" s="28" t="e">
        <f>VLOOKUP($C10,'S49'!$C:$BQ,42,0)</f>
        <v>#N/A</v>
      </c>
      <c r="BW10" s="28" t="e">
        <f>VLOOKUP($C10,'S49'!$C:$BQ,43,0)</f>
        <v>#N/A</v>
      </c>
      <c r="BX10" s="21" t="e">
        <f>VLOOKUP($C10,'S50'!$C:$BQ,55,0)</f>
        <v>#N/A</v>
      </c>
      <c r="BY10" s="21" t="e">
        <f>VLOOKUP($C10,'S50'!$C:$BQ,62,0)</f>
        <v>#N/A</v>
      </c>
      <c r="BZ10" s="21" t="e">
        <f>VLOOKUP($C10,'S50'!$C:$BQ,63,0)</f>
        <v>#N/A</v>
      </c>
      <c r="CA10" s="21" t="e">
        <f>VLOOKUP($C10,'S50'!$C:$BQ,45,0)</f>
        <v>#N/A</v>
      </c>
      <c r="CB10" s="28" t="e">
        <f>VLOOKUP($C10,'S50'!$C:$BQ,52,0)</f>
        <v>#N/A</v>
      </c>
      <c r="CC10" s="28" t="e">
        <f>VLOOKUP($C10,'S50'!$C:$BQ,53,0)</f>
        <v>#N/A</v>
      </c>
      <c r="CD10" s="28" t="e">
        <f>VLOOKUP($C10,'S50'!$C:$BQ,15,0)</f>
        <v>#N/A</v>
      </c>
      <c r="CE10" s="28" t="e">
        <f>VLOOKUP($C10,'S50'!$C:$BQ,22,0)</f>
        <v>#N/A</v>
      </c>
      <c r="CF10" s="28" t="e">
        <f>VLOOKUP($C10,'S50'!$C:$BQ,23,0)</f>
        <v>#N/A</v>
      </c>
      <c r="CG10" s="28" t="e">
        <f>VLOOKUP($C10,'S50'!$C:$BQ,35,0)</f>
        <v>#N/A</v>
      </c>
      <c r="CH10" s="28" t="e">
        <f>VLOOKUP($C10,'S50'!$C:$BQ,42,0)</f>
        <v>#N/A</v>
      </c>
      <c r="CI10" s="28" t="e">
        <f>VLOOKUP($C10,'S50'!$C:$BQ,43,0)</f>
        <v>#N/A</v>
      </c>
    </row>
    <row r="11" spans="1:87" hidden="1" x14ac:dyDescent="0.2">
      <c r="A11" s="30" t="s">
        <v>376</v>
      </c>
      <c r="B11" s="30" t="s">
        <v>0</v>
      </c>
      <c r="C11" s="20" t="s">
        <v>41</v>
      </c>
      <c r="D11" s="21">
        <f>VLOOKUP($C11,'S0 remplacer avec S44'!$C:$BQ,55,0)</f>
        <v>157.6</v>
      </c>
      <c r="E11" s="21">
        <f>VLOOKUP($C11,'S0 remplacer avec S44'!$C:$BQ,62,0)</f>
        <v>0</v>
      </c>
      <c r="F11" s="21">
        <f>VLOOKUP($C11,'S0 remplacer avec S44'!$C:$BQ,63,0)</f>
        <v>0</v>
      </c>
      <c r="G11" s="21">
        <f>VLOOKUP($C11,'S0 remplacer avec S44'!$C:$BQ,45,0)</f>
        <v>1502.7380499999999</v>
      </c>
      <c r="H11" s="28">
        <f>VLOOKUP($C11,'S0 remplacer avec S44'!$C:$BQ,52,0)</f>
        <v>0</v>
      </c>
      <c r="I11" s="28">
        <f>VLOOKUP($C11,'S0 remplacer avec S44'!$C:$BQ,53,0)</f>
        <v>0</v>
      </c>
      <c r="J11" s="28">
        <f>VLOOKUP($C11,'S0 remplacer avec S44'!$C:$BQ,15,0)</f>
        <v>109</v>
      </c>
      <c r="K11" s="28">
        <f>VLOOKUP($C11,'S0 remplacer avec S44'!$C:$BQ,22,0)</f>
        <v>0</v>
      </c>
      <c r="L11" s="28">
        <f>VLOOKUP($C11,'S0 remplacer avec S44'!$C:$BQ,23,0)</f>
        <v>0</v>
      </c>
      <c r="M11" s="28">
        <f>VLOOKUP($C11,'S0 remplacer avec S44'!$C:$BQ,35,0)</f>
        <v>1585.3663899999999</v>
      </c>
      <c r="N11" s="28">
        <f>VLOOKUP($C11,'S0 remplacer avec S44'!$C:$BQ,42,0)</f>
        <v>0</v>
      </c>
      <c r="O11" s="28">
        <f>VLOOKUP($C11,'S0 remplacer avec S44'!$C:$BQ,43,0)</f>
        <v>0</v>
      </c>
      <c r="P11" s="21">
        <f>VLOOKUP($C11,'S45'!$C:$BQ,55,0)</f>
        <v>157.6</v>
      </c>
      <c r="Q11" s="21">
        <f>VLOOKUP($C11,'S45'!$C:$BQ,62,0)</f>
        <v>0</v>
      </c>
      <c r="R11" s="21">
        <f>VLOOKUP($C11,'S45'!$C:$BQ,63,0)</f>
        <v>0</v>
      </c>
      <c r="S11" s="21">
        <f>VLOOKUP($C11,'S45'!$C:$BQ,45,0)</f>
        <v>1515.2021999999999</v>
      </c>
      <c r="T11" s="28">
        <f>VLOOKUP($C11,'S45'!$C:$BQ,52,0)</f>
        <v>0</v>
      </c>
      <c r="U11" s="28">
        <f>VLOOKUP($C11,'S45'!$C:$BQ,53,0)</f>
        <v>0</v>
      </c>
      <c r="V11" s="28">
        <f>VLOOKUP($C11,'S45'!$C:$BQ,15,0)</f>
        <v>109</v>
      </c>
      <c r="W11" s="28">
        <f>VLOOKUP($C11,'S45'!$C:$BQ,22,0)</f>
        <v>0</v>
      </c>
      <c r="X11" s="28">
        <f>VLOOKUP($C11,'S45'!$C:$BQ,23,0)</f>
        <v>0</v>
      </c>
      <c r="Y11" s="28">
        <f>VLOOKUP($C11,'S45'!$C:$BQ,35,0)</f>
        <v>1589.51197</v>
      </c>
      <c r="Z11" s="28">
        <f>VLOOKUP($C11,'S45'!$C:$BQ,42,0)</f>
        <v>0</v>
      </c>
      <c r="AA11" s="28">
        <f>VLOOKUP($C11,'S45'!$C:$BQ,43,0)</f>
        <v>0</v>
      </c>
      <c r="AB11" s="21">
        <f>VLOOKUP($C11,'S46'!$C:$BQ,55,0)</f>
        <v>159.80000000000001</v>
      </c>
      <c r="AC11" s="21">
        <f>VLOOKUP($C11,'S46'!$C:$BQ,62,0)</f>
        <v>0</v>
      </c>
      <c r="AD11" s="21">
        <f>VLOOKUP($C11,'S46'!$C:$BQ,63,0)</f>
        <v>0</v>
      </c>
      <c r="AE11" s="21">
        <f>VLOOKUP($C11,'S46'!$C:$BQ,45,0)</f>
        <v>1517.57115</v>
      </c>
      <c r="AF11" s="28">
        <f>VLOOKUP($C11,'S46'!$C:$BQ,52,0)</f>
        <v>0</v>
      </c>
      <c r="AG11" s="28">
        <f>VLOOKUP($C11,'S46'!$C:$BQ,53,0)</f>
        <v>0</v>
      </c>
      <c r="AH11" s="28">
        <f>VLOOKUP($C11,'S46'!$C:$BQ,15,0)</f>
        <v>111</v>
      </c>
      <c r="AI11" s="28">
        <f>VLOOKUP($C11,'S46'!$C:$BQ,22,0)</f>
        <v>0</v>
      </c>
      <c r="AJ11" s="28">
        <f>VLOOKUP($C11,'S46'!$C:$BQ,23,0)</f>
        <v>0</v>
      </c>
      <c r="AK11" s="28">
        <f>VLOOKUP($C11,'S46'!$C:$BQ,35,0)</f>
        <v>1596.0148300000001</v>
      </c>
      <c r="AL11" s="28">
        <f>VLOOKUP($C11,'S46'!$C:$BQ,42,0)</f>
        <v>0</v>
      </c>
      <c r="AM11" s="28">
        <f>VLOOKUP($C11,'S46'!$C:$BQ,43,0)</f>
        <v>0</v>
      </c>
      <c r="AN11" s="21">
        <f>VLOOKUP($C11,'S47'!$C:$BQ,55,0)</f>
        <v>157.80000000000001</v>
      </c>
      <c r="AO11" s="21">
        <f>VLOOKUP($C11,'S47'!$C:$BQ,62,0)</f>
        <v>0</v>
      </c>
      <c r="AP11" s="21">
        <f>VLOOKUP($C11,'S47'!$C:$BQ,63,0)</f>
        <v>0</v>
      </c>
      <c r="AQ11" s="21">
        <f>VLOOKUP($C11,'S47'!$C:$BQ,45,0)</f>
        <v>1526.04116</v>
      </c>
      <c r="AR11" s="28">
        <f>VLOOKUP($C11,'S47'!$C:$BQ,52,0)</f>
        <v>0</v>
      </c>
      <c r="AS11" s="28">
        <f>VLOOKUP($C11,'S47'!$C:$BQ,53,0)</f>
        <v>0</v>
      </c>
      <c r="AT11" s="28">
        <f>VLOOKUP($C11,'S47'!$C:$BQ,15,0)</f>
        <v>111</v>
      </c>
      <c r="AU11" s="28">
        <f>VLOOKUP($C11,'S47'!$C:$BQ,22,0)</f>
        <v>0</v>
      </c>
      <c r="AV11" s="28">
        <f>VLOOKUP($C11,'S47'!$C:$BQ,23,0)</f>
        <v>0</v>
      </c>
      <c r="AW11" s="28">
        <f>VLOOKUP($C11,'S47'!$C:$BQ,35,0)</f>
        <v>1600.5798299999999</v>
      </c>
      <c r="AX11" s="28">
        <f>VLOOKUP($C11,'S47'!$C:$BQ,42,0)</f>
        <v>0</v>
      </c>
      <c r="AY11" s="28">
        <f>VLOOKUP($C11,'S47'!$C:$BQ,43,0)</f>
        <v>0</v>
      </c>
      <c r="AZ11" s="21">
        <f>VLOOKUP($C11,'S48'!$C:$BQ,55,0)</f>
        <v>157.80000000000001</v>
      </c>
      <c r="BA11" s="21">
        <f>VLOOKUP($C11,'S48'!$C:$BQ,62,0)</f>
        <v>0</v>
      </c>
      <c r="BB11" s="21">
        <f>VLOOKUP($C11,'S48'!$C:$BQ,63,0)</f>
        <v>34</v>
      </c>
      <c r="BC11" s="21">
        <f>VLOOKUP($C11,'S48'!$C:$BQ,45,0)</f>
        <v>1570.49497</v>
      </c>
      <c r="BD11" s="28">
        <f>VLOOKUP($C11,'S48'!$C:$BQ,52,0)</f>
        <v>0</v>
      </c>
      <c r="BE11" s="28">
        <f>VLOOKUP($C11,'S48'!$C:$BQ,53,0)</f>
        <v>0</v>
      </c>
      <c r="BF11" s="28">
        <f>VLOOKUP($C11,'S48'!$C:$BQ,15,0)</f>
        <v>111</v>
      </c>
      <c r="BG11" s="28">
        <f>VLOOKUP($C11,'S48'!$C:$BQ,22,0)</f>
        <v>0</v>
      </c>
      <c r="BH11" s="28">
        <f>VLOOKUP($C11,'S48'!$C:$BQ,23,0)</f>
        <v>0</v>
      </c>
      <c r="BI11" s="28">
        <f>VLOOKUP($C11,'S48'!$C:$BQ,35,0)</f>
        <v>1604.64463</v>
      </c>
      <c r="BJ11" s="28">
        <f>VLOOKUP($C11,'S48'!$C:$BQ,42,0)</f>
        <v>0</v>
      </c>
      <c r="BK11" s="28">
        <f>VLOOKUP($C11,'S48'!$C:$BQ,43,0)</f>
        <v>0</v>
      </c>
      <c r="BL11" s="21" t="e">
        <f>VLOOKUP($C11,'S49'!$C:$BQ,55,0)</f>
        <v>#N/A</v>
      </c>
      <c r="BM11" s="21" t="e">
        <f>VLOOKUP($C11,'S49'!$C:$BQ,62,0)</f>
        <v>#N/A</v>
      </c>
      <c r="BN11" s="21" t="e">
        <f>VLOOKUP($C11,'S49'!$C:$BQ,63,0)</f>
        <v>#N/A</v>
      </c>
      <c r="BO11" s="21" t="e">
        <f>VLOOKUP($C11,'S49'!$C:$BQ,45,0)</f>
        <v>#N/A</v>
      </c>
      <c r="BP11" s="28" t="e">
        <f>VLOOKUP($C11,'S49'!$C:$BQ,52,0)</f>
        <v>#N/A</v>
      </c>
      <c r="BQ11" s="28" t="e">
        <f>VLOOKUP($C11,'S49'!$C:$BQ,53,0)</f>
        <v>#N/A</v>
      </c>
      <c r="BR11" s="28" t="e">
        <f>VLOOKUP($C11,'S49'!$C:$BQ,15,0)</f>
        <v>#N/A</v>
      </c>
      <c r="BS11" s="28" t="e">
        <f>VLOOKUP($C11,'S49'!$C:$BQ,22,0)</f>
        <v>#N/A</v>
      </c>
      <c r="BT11" s="28" t="e">
        <f>VLOOKUP($C11,'S49'!$C:$BQ,23,0)</f>
        <v>#N/A</v>
      </c>
      <c r="BU11" s="28" t="e">
        <f>VLOOKUP($C11,'S49'!$C:$BQ,35,0)</f>
        <v>#N/A</v>
      </c>
      <c r="BV11" s="28" t="e">
        <f>VLOOKUP($C11,'S49'!$C:$BQ,42,0)</f>
        <v>#N/A</v>
      </c>
      <c r="BW11" s="28" t="e">
        <f>VLOOKUP($C11,'S49'!$C:$BQ,43,0)</f>
        <v>#N/A</v>
      </c>
      <c r="BX11" s="21" t="e">
        <f>VLOOKUP($C11,'S50'!$C:$BQ,55,0)</f>
        <v>#N/A</v>
      </c>
      <c r="BY11" s="21" t="e">
        <f>VLOOKUP($C11,'S50'!$C:$BQ,62,0)</f>
        <v>#N/A</v>
      </c>
      <c r="BZ11" s="21" t="e">
        <f>VLOOKUP($C11,'S50'!$C:$BQ,63,0)</f>
        <v>#N/A</v>
      </c>
      <c r="CA11" s="21" t="e">
        <f>VLOOKUP($C11,'S50'!$C:$BQ,45,0)</f>
        <v>#N/A</v>
      </c>
      <c r="CB11" s="28" t="e">
        <f>VLOOKUP($C11,'S50'!$C:$BQ,52,0)</f>
        <v>#N/A</v>
      </c>
      <c r="CC11" s="28" t="e">
        <f>VLOOKUP($C11,'S50'!$C:$BQ,53,0)</f>
        <v>#N/A</v>
      </c>
      <c r="CD11" s="28" t="e">
        <f>VLOOKUP($C11,'S50'!$C:$BQ,15,0)</f>
        <v>#N/A</v>
      </c>
      <c r="CE11" s="28" t="e">
        <f>VLOOKUP($C11,'S50'!$C:$BQ,22,0)</f>
        <v>#N/A</v>
      </c>
      <c r="CF11" s="28" t="e">
        <f>VLOOKUP($C11,'S50'!$C:$BQ,23,0)</f>
        <v>#N/A</v>
      </c>
      <c r="CG11" s="28" t="e">
        <f>VLOOKUP($C11,'S50'!$C:$BQ,35,0)</f>
        <v>#N/A</v>
      </c>
      <c r="CH11" s="28" t="e">
        <f>VLOOKUP($C11,'S50'!$C:$BQ,42,0)</f>
        <v>#N/A</v>
      </c>
      <c r="CI11" s="28" t="e">
        <f>VLOOKUP($C11,'S50'!$C:$BQ,43,0)</f>
        <v>#N/A</v>
      </c>
    </row>
    <row r="12" spans="1:87" hidden="1" x14ac:dyDescent="0.2">
      <c r="A12" s="30" t="s">
        <v>376</v>
      </c>
      <c r="B12" s="30" t="s">
        <v>42</v>
      </c>
      <c r="C12" s="20" t="s">
        <v>43</v>
      </c>
      <c r="D12" s="21">
        <f>VLOOKUP($C12,'S0 remplacer avec S44'!$C:$BQ,55,0)</f>
        <v>232.7</v>
      </c>
      <c r="E12" s="21">
        <f>VLOOKUP($C12,'S0 remplacer avec S44'!$C:$BQ,62,0)</f>
        <v>17</v>
      </c>
      <c r="F12" s="21">
        <f>VLOOKUP($C12,'S0 remplacer avec S44'!$C:$BQ,63,0)</f>
        <v>67</v>
      </c>
      <c r="G12" s="21">
        <f>VLOOKUP($C12,'S0 remplacer avec S44'!$C:$BQ,45,0)</f>
        <v>2131.6708100000001</v>
      </c>
      <c r="H12" s="28">
        <f>VLOOKUP($C12,'S0 remplacer avec S44'!$C:$BQ,52,0)</f>
        <v>67</v>
      </c>
      <c r="I12" s="28">
        <f>VLOOKUP($C12,'S0 remplacer avec S44'!$C:$BQ,53,0)</f>
        <v>507</v>
      </c>
      <c r="J12" s="28">
        <f>VLOOKUP($C12,'S0 remplacer avec S44'!$C:$BQ,15,0)</f>
        <v>133</v>
      </c>
      <c r="K12" s="28">
        <f>VLOOKUP($C12,'S0 remplacer avec S44'!$C:$BQ,22,0)</f>
        <v>6</v>
      </c>
      <c r="L12" s="28">
        <f>VLOOKUP($C12,'S0 remplacer avec S44'!$C:$BQ,23,0)</f>
        <v>33</v>
      </c>
      <c r="M12" s="28">
        <f>VLOOKUP($C12,'S0 remplacer avec S44'!$C:$BQ,35,0)</f>
        <v>2280.1692800000001</v>
      </c>
      <c r="N12" s="28">
        <f>VLOOKUP($C12,'S0 remplacer avec S44'!$C:$BQ,42,0)</f>
        <v>378</v>
      </c>
      <c r="O12" s="28">
        <f>VLOOKUP($C12,'S0 remplacer avec S44'!$C:$BQ,43,0)</f>
        <v>910</v>
      </c>
      <c r="P12" s="21">
        <f>VLOOKUP($C12,'S45'!$C:$BQ,55,0)</f>
        <v>234.8</v>
      </c>
      <c r="Q12" s="21">
        <f>VLOOKUP($C12,'S45'!$C:$BQ,62,0)</f>
        <v>15</v>
      </c>
      <c r="R12" s="21">
        <f>VLOOKUP($C12,'S45'!$C:$BQ,63,0)</f>
        <v>65</v>
      </c>
      <c r="S12" s="21">
        <f>VLOOKUP($C12,'S45'!$C:$BQ,45,0)</f>
        <v>2223.7804299999998</v>
      </c>
      <c r="T12" s="28">
        <f>VLOOKUP($C12,'S45'!$C:$BQ,52,0)</f>
        <v>0</v>
      </c>
      <c r="U12" s="28">
        <f>VLOOKUP($C12,'S45'!$C:$BQ,53,0)</f>
        <v>415</v>
      </c>
      <c r="V12" s="28">
        <f>VLOOKUP($C12,'S45'!$C:$BQ,15,0)</f>
        <v>136</v>
      </c>
      <c r="W12" s="28">
        <f>VLOOKUP($C12,'S45'!$C:$BQ,22,0)</f>
        <v>3</v>
      </c>
      <c r="X12" s="28">
        <f>VLOOKUP($C12,'S45'!$C:$BQ,23,0)</f>
        <v>30</v>
      </c>
      <c r="Y12" s="28">
        <f>VLOOKUP($C12,'S45'!$C:$BQ,35,0)</f>
        <v>2294.8843900000002</v>
      </c>
      <c r="Z12" s="28">
        <f>VLOOKUP($C12,'S45'!$C:$BQ,42,0)</f>
        <v>363</v>
      </c>
      <c r="AA12" s="28">
        <f>VLOOKUP($C12,'S45'!$C:$BQ,43,0)</f>
        <v>895</v>
      </c>
      <c r="AB12" s="21">
        <f>VLOOKUP($C12,'S46'!$C:$BQ,55,0)</f>
        <v>245.5</v>
      </c>
      <c r="AC12" s="21">
        <f>VLOOKUP($C12,'S46'!$C:$BQ,62,0)</f>
        <v>4</v>
      </c>
      <c r="AD12" s="21">
        <f>VLOOKUP($C12,'S46'!$C:$BQ,63,0)</f>
        <v>54</v>
      </c>
      <c r="AE12" s="21">
        <f>VLOOKUP($C12,'S46'!$C:$BQ,45,0)</f>
        <v>2240.4051800000002</v>
      </c>
      <c r="AF12" s="28">
        <f>VLOOKUP($C12,'S46'!$C:$BQ,52,0)</f>
        <v>0</v>
      </c>
      <c r="AG12" s="28">
        <f>VLOOKUP($C12,'S46'!$C:$BQ,53,0)</f>
        <v>398</v>
      </c>
      <c r="AH12" s="28">
        <f>VLOOKUP($C12,'S46'!$C:$BQ,15,0)</f>
        <v>138</v>
      </c>
      <c r="AI12" s="28">
        <f>VLOOKUP($C12,'S46'!$C:$BQ,22,0)</f>
        <v>1</v>
      </c>
      <c r="AJ12" s="28">
        <f>VLOOKUP($C12,'S46'!$C:$BQ,23,0)</f>
        <v>28</v>
      </c>
      <c r="AK12" s="28">
        <f>VLOOKUP($C12,'S46'!$C:$BQ,35,0)</f>
        <v>2345.00254</v>
      </c>
      <c r="AL12" s="28">
        <f>VLOOKUP($C12,'S46'!$C:$BQ,42,0)</f>
        <v>313</v>
      </c>
      <c r="AM12" s="28">
        <f>VLOOKUP($C12,'S46'!$C:$BQ,43,0)</f>
        <v>845</v>
      </c>
      <c r="AN12" s="21">
        <f>VLOOKUP($C12,'S47'!$C:$BQ,55,0)</f>
        <v>240.9</v>
      </c>
      <c r="AO12" s="21">
        <f>VLOOKUP($C12,'S47'!$C:$BQ,62,0)</f>
        <v>9</v>
      </c>
      <c r="AP12" s="21">
        <f>VLOOKUP($C12,'S47'!$C:$BQ,63,0)</f>
        <v>59</v>
      </c>
      <c r="AQ12" s="21">
        <f>VLOOKUP($C12,'S47'!$C:$BQ,45,0)</f>
        <v>2277.9859499999998</v>
      </c>
      <c r="AR12" s="28">
        <f>VLOOKUP($C12,'S47'!$C:$BQ,52,0)</f>
        <v>0</v>
      </c>
      <c r="AS12" s="28">
        <f>VLOOKUP($C12,'S47'!$C:$BQ,53,0)</f>
        <v>361</v>
      </c>
      <c r="AT12" s="28">
        <f>VLOOKUP($C12,'S47'!$C:$BQ,15,0)</f>
        <v>139</v>
      </c>
      <c r="AU12" s="28">
        <f>VLOOKUP($C12,'S47'!$C:$BQ,22,0)</f>
        <v>0</v>
      </c>
      <c r="AV12" s="28">
        <f>VLOOKUP($C12,'S47'!$C:$BQ,23,0)</f>
        <v>27</v>
      </c>
      <c r="AW12" s="28">
        <f>VLOOKUP($C12,'S47'!$C:$BQ,35,0)</f>
        <v>2383.34573</v>
      </c>
      <c r="AX12" s="28">
        <f>VLOOKUP($C12,'S47'!$C:$BQ,42,0)</f>
        <v>275</v>
      </c>
      <c r="AY12" s="28">
        <f>VLOOKUP($C12,'S47'!$C:$BQ,43,0)</f>
        <v>806</v>
      </c>
      <c r="AZ12" s="21">
        <f>VLOOKUP($C12,'S48'!$C:$BQ,55,0)</f>
        <v>243.9</v>
      </c>
      <c r="BA12" s="21">
        <f>VLOOKUP($C12,'S48'!$C:$BQ,62,0)</f>
        <v>0</v>
      </c>
      <c r="BB12" s="21">
        <f>VLOOKUP($C12,'S48'!$C:$BQ,63,0)</f>
        <v>131</v>
      </c>
      <c r="BC12" s="21">
        <f>VLOOKUP($C12,'S48'!$C:$BQ,45,0)</f>
        <v>2324.9055800000001</v>
      </c>
      <c r="BD12" s="28">
        <f>VLOOKUP($C12,'S48'!$C:$BQ,52,0)</f>
        <v>0</v>
      </c>
      <c r="BE12" s="28">
        <f>VLOOKUP($C12,'S48'!$C:$BQ,53,0)</f>
        <v>314</v>
      </c>
      <c r="BF12" s="28">
        <f>VLOOKUP($C12,'S48'!$C:$BQ,15,0)</f>
        <v>141</v>
      </c>
      <c r="BG12" s="28">
        <f>VLOOKUP($C12,'S48'!$C:$BQ,22,0)</f>
        <v>0</v>
      </c>
      <c r="BH12" s="28">
        <f>VLOOKUP($C12,'S48'!$C:$BQ,23,0)</f>
        <v>25</v>
      </c>
      <c r="BI12" s="28">
        <f>VLOOKUP($C12,'S48'!$C:$BQ,35,0)</f>
        <v>2397.26539</v>
      </c>
      <c r="BJ12" s="28">
        <f>VLOOKUP($C12,'S48'!$C:$BQ,42,0)</f>
        <v>261</v>
      </c>
      <c r="BK12" s="28">
        <f>VLOOKUP($C12,'S48'!$C:$BQ,43,0)</f>
        <v>792</v>
      </c>
      <c r="BL12" s="21" t="e">
        <f>VLOOKUP($C12,'S49'!$C:$BQ,55,0)</f>
        <v>#N/A</v>
      </c>
      <c r="BM12" s="21" t="e">
        <f>VLOOKUP($C12,'S49'!$C:$BQ,62,0)</f>
        <v>#N/A</v>
      </c>
      <c r="BN12" s="21" t="e">
        <f>VLOOKUP($C12,'S49'!$C:$BQ,63,0)</f>
        <v>#N/A</v>
      </c>
      <c r="BO12" s="21" t="e">
        <f>VLOOKUP($C12,'S49'!$C:$BQ,45,0)</f>
        <v>#N/A</v>
      </c>
      <c r="BP12" s="28" t="e">
        <f>VLOOKUP($C12,'S49'!$C:$BQ,52,0)</f>
        <v>#N/A</v>
      </c>
      <c r="BQ12" s="28" t="e">
        <f>VLOOKUP($C12,'S49'!$C:$BQ,53,0)</f>
        <v>#N/A</v>
      </c>
      <c r="BR12" s="28" t="e">
        <f>VLOOKUP($C12,'S49'!$C:$BQ,15,0)</f>
        <v>#N/A</v>
      </c>
      <c r="BS12" s="28" t="e">
        <f>VLOOKUP($C12,'S49'!$C:$BQ,22,0)</f>
        <v>#N/A</v>
      </c>
      <c r="BT12" s="28" t="e">
        <f>VLOOKUP($C12,'S49'!$C:$BQ,23,0)</f>
        <v>#N/A</v>
      </c>
      <c r="BU12" s="28" t="e">
        <f>VLOOKUP($C12,'S49'!$C:$BQ,35,0)</f>
        <v>#N/A</v>
      </c>
      <c r="BV12" s="28" t="e">
        <f>VLOOKUP($C12,'S49'!$C:$BQ,42,0)</f>
        <v>#N/A</v>
      </c>
      <c r="BW12" s="28" t="e">
        <f>VLOOKUP($C12,'S49'!$C:$BQ,43,0)</f>
        <v>#N/A</v>
      </c>
      <c r="BX12" s="21" t="e">
        <f>VLOOKUP($C12,'S50'!$C:$BQ,55,0)</f>
        <v>#N/A</v>
      </c>
      <c r="BY12" s="21" t="e">
        <f>VLOOKUP($C12,'S50'!$C:$BQ,62,0)</f>
        <v>#N/A</v>
      </c>
      <c r="BZ12" s="21" t="e">
        <f>VLOOKUP($C12,'S50'!$C:$BQ,63,0)</f>
        <v>#N/A</v>
      </c>
      <c r="CA12" s="21" t="e">
        <f>VLOOKUP($C12,'S50'!$C:$BQ,45,0)</f>
        <v>#N/A</v>
      </c>
      <c r="CB12" s="28" t="e">
        <f>VLOOKUP($C12,'S50'!$C:$BQ,52,0)</f>
        <v>#N/A</v>
      </c>
      <c r="CC12" s="28" t="e">
        <f>VLOOKUP($C12,'S50'!$C:$BQ,53,0)</f>
        <v>#N/A</v>
      </c>
      <c r="CD12" s="28" t="e">
        <f>VLOOKUP($C12,'S50'!$C:$BQ,15,0)</f>
        <v>#N/A</v>
      </c>
      <c r="CE12" s="28" t="e">
        <f>VLOOKUP($C12,'S50'!$C:$BQ,22,0)</f>
        <v>#N/A</v>
      </c>
      <c r="CF12" s="28" t="e">
        <f>VLOOKUP($C12,'S50'!$C:$BQ,23,0)</f>
        <v>#N/A</v>
      </c>
      <c r="CG12" s="28" t="e">
        <f>VLOOKUP($C12,'S50'!$C:$BQ,35,0)</f>
        <v>#N/A</v>
      </c>
      <c r="CH12" s="28" t="e">
        <f>VLOOKUP($C12,'S50'!$C:$BQ,42,0)</f>
        <v>#N/A</v>
      </c>
      <c r="CI12" s="28" t="e">
        <f>VLOOKUP($C12,'S50'!$C:$BQ,43,0)</f>
        <v>#N/A</v>
      </c>
    </row>
    <row r="13" spans="1:87" hidden="1" x14ac:dyDescent="0.2">
      <c r="A13" s="30" t="s">
        <v>376</v>
      </c>
      <c r="B13" s="30" t="s">
        <v>42</v>
      </c>
      <c r="C13" s="20" t="s">
        <v>44</v>
      </c>
      <c r="D13" s="21">
        <f>VLOOKUP($C13,'S0 remplacer avec S44'!$C:$BQ,55,0)</f>
        <v>374.1</v>
      </c>
      <c r="E13" s="21">
        <f>VLOOKUP($C13,'S0 remplacer avec S44'!$C:$BQ,62,0)</f>
        <v>12</v>
      </c>
      <c r="F13" s="21">
        <f>VLOOKUP($C13,'S0 remplacer avec S44'!$C:$BQ,63,0)</f>
        <v>89</v>
      </c>
      <c r="G13" s="21">
        <f>VLOOKUP($C13,'S0 remplacer avec S44'!$C:$BQ,45,0)</f>
        <v>3677.77738</v>
      </c>
      <c r="H13" s="28">
        <f>VLOOKUP($C13,'S0 remplacer avec S44'!$C:$BQ,52,0)</f>
        <v>0</v>
      </c>
      <c r="I13" s="28">
        <f>VLOOKUP($C13,'S0 remplacer avec S44'!$C:$BQ,53,0)</f>
        <v>399</v>
      </c>
      <c r="J13" s="28">
        <f>VLOOKUP($C13,'S0 remplacer avec S44'!$C:$BQ,15,0)</f>
        <v>226</v>
      </c>
      <c r="K13" s="28">
        <f>VLOOKUP($C13,'S0 remplacer avec S44'!$C:$BQ,22,0)</f>
        <v>0</v>
      </c>
      <c r="L13" s="28">
        <f>VLOOKUP($C13,'S0 remplacer avec S44'!$C:$BQ,23,0)</f>
        <v>31</v>
      </c>
      <c r="M13" s="28">
        <f>VLOOKUP($C13,'S0 remplacer avec S44'!$C:$BQ,35,0)</f>
        <v>3073.4081900000001</v>
      </c>
      <c r="N13" s="28">
        <f>VLOOKUP($C13,'S0 remplacer avec S44'!$C:$BQ,42,0)</f>
        <v>772</v>
      </c>
      <c r="O13" s="28">
        <f>VLOOKUP($C13,'S0 remplacer avec S44'!$C:$BQ,43,0)</f>
        <v>1541</v>
      </c>
      <c r="P13" s="21">
        <f>VLOOKUP($C13,'S45'!$C:$BQ,55,0)</f>
        <v>376.7</v>
      </c>
      <c r="Q13" s="21">
        <f>VLOOKUP($C13,'S45'!$C:$BQ,62,0)</f>
        <v>9</v>
      </c>
      <c r="R13" s="21">
        <f>VLOOKUP($C13,'S45'!$C:$BQ,63,0)</f>
        <v>86</v>
      </c>
      <c r="S13" s="21">
        <f>VLOOKUP($C13,'S45'!$C:$BQ,45,0)</f>
        <v>3785.7356300000001</v>
      </c>
      <c r="T13" s="28">
        <f>VLOOKUP($C13,'S45'!$C:$BQ,52,0)</f>
        <v>0</v>
      </c>
      <c r="U13" s="28">
        <f>VLOOKUP($C13,'S45'!$C:$BQ,53,0)</f>
        <v>292</v>
      </c>
      <c r="V13" s="28">
        <f>VLOOKUP($C13,'S45'!$C:$BQ,15,0)</f>
        <v>229</v>
      </c>
      <c r="W13" s="28">
        <f>VLOOKUP($C13,'S45'!$C:$BQ,22,0)</f>
        <v>0</v>
      </c>
      <c r="X13" s="28">
        <f>VLOOKUP($C13,'S45'!$C:$BQ,23,0)</f>
        <v>28</v>
      </c>
      <c r="Y13" s="28">
        <f>VLOOKUP($C13,'S45'!$C:$BQ,35,0)</f>
        <v>3079.18046</v>
      </c>
      <c r="Z13" s="28">
        <f>VLOOKUP($C13,'S45'!$C:$BQ,42,0)</f>
        <v>766</v>
      </c>
      <c r="AA13" s="28">
        <f>VLOOKUP($C13,'S45'!$C:$BQ,43,0)</f>
        <v>1535</v>
      </c>
      <c r="AB13" s="21">
        <f>VLOOKUP($C13,'S46'!$C:$BQ,55,0)</f>
        <v>391.8</v>
      </c>
      <c r="AC13" s="21">
        <f>VLOOKUP($C13,'S46'!$C:$BQ,62,0)</f>
        <v>0</v>
      </c>
      <c r="AD13" s="21">
        <f>VLOOKUP($C13,'S46'!$C:$BQ,63,0)</f>
        <v>71</v>
      </c>
      <c r="AE13" s="21">
        <f>VLOOKUP($C13,'S46'!$C:$BQ,45,0)</f>
        <v>3828.3727699999999</v>
      </c>
      <c r="AF13" s="28">
        <f>VLOOKUP($C13,'S46'!$C:$BQ,52,0)</f>
        <v>0</v>
      </c>
      <c r="AG13" s="28">
        <f>VLOOKUP($C13,'S46'!$C:$BQ,53,0)</f>
        <v>249</v>
      </c>
      <c r="AH13" s="28">
        <f>VLOOKUP($C13,'S46'!$C:$BQ,15,0)</f>
        <v>233</v>
      </c>
      <c r="AI13" s="28">
        <f>VLOOKUP($C13,'S46'!$C:$BQ,22,0)</f>
        <v>0</v>
      </c>
      <c r="AJ13" s="28">
        <f>VLOOKUP($C13,'S46'!$C:$BQ,23,0)</f>
        <v>24</v>
      </c>
      <c r="AK13" s="28">
        <f>VLOOKUP($C13,'S46'!$C:$BQ,35,0)</f>
        <v>3179.74046</v>
      </c>
      <c r="AL13" s="28">
        <f>VLOOKUP($C13,'S46'!$C:$BQ,42,0)</f>
        <v>666</v>
      </c>
      <c r="AM13" s="28">
        <f>VLOOKUP($C13,'S46'!$C:$BQ,43,0)</f>
        <v>1435</v>
      </c>
      <c r="AN13" s="21">
        <f>VLOOKUP($C13,'S47'!$C:$BQ,55,0)</f>
        <v>397.2</v>
      </c>
      <c r="AO13" s="21">
        <f>VLOOKUP($C13,'S47'!$C:$BQ,62,0)</f>
        <v>0</v>
      </c>
      <c r="AP13" s="21">
        <f>VLOOKUP($C13,'S47'!$C:$BQ,63,0)</f>
        <v>66</v>
      </c>
      <c r="AQ13" s="21">
        <f>VLOOKUP($C13,'S47'!$C:$BQ,45,0)</f>
        <v>3858.1592599999999</v>
      </c>
      <c r="AR13" s="28">
        <f>VLOOKUP($C13,'S47'!$C:$BQ,52,0)</f>
        <v>0</v>
      </c>
      <c r="AS13" s="28">
        <f>VLOOKUP($C13,'S47'!$C:$BQ,53,0)</f>
        <v>219</v>
      </c>
      <c r="AT13" s="28">
        <f>VLOOKUP($C13,'S47'!$C:$BQ,15,0)</f>
        <v>237</v>
      </c>
      <c r="AU13" s="28">
        <f>VLOOKUP($C13,'S47'!$C:$BQ,22,0)</f>
        <v>0</v>
      </c>
      <c r="AV13" s="28">
        <f>VLOOKUP($C13,'S47'!$C:$BQ,23,0)</f>
        <v>20</v>
      </c>
      <c r="AW13" s="28">
        <f>VLOOKUP($C13,'S47'!$C:$BQ,35,0)</f>
        <v>3202.8795700000001</v>
      </c>
      <c r="AX13" s="28">
        <f>VLOOKUP($C13,'S47'!$C:$BQ,42,0)</f>
        <v>643</v>
      </c>
      <c r="AY13" s="28">
        <f>VLOOKUP($C13,'S47'!$C:$BQ,43,0)</f>
        <v>1412</v>
      </c>
      <c r="AZ13" s="21">
        <f>VLOOKUP($C13,'S48'!$C:$BQ,55,0)</f>
        <v>403.1</v>
      </c>
      <c r="BA13" s="21">
        <f>VLOOKUP($C13,'S48'!$C:$BQ,62,0)</f>
        <v>0</v>
      </c>
      <c r="BB13" s="21">
        <f>VLOOKUP($C13,'S48'!$C:$BQ,63,0)</f>
        <v>175</v>
      </c>
      <c r="BC13" s="21">
        <f>VLOOKUP($C13,'S48'!$C:$BQ,45,0)</f>
        <v>3912.80672</v>
      </c>
      <c r="BD13" s="28">
        <f>VLOOKUP($C13,'S48'!$C:$BQ,52,0)</f>
        <v>0</v>
      </c>
      <c r="BE13" s="28">
        <f>VLOOKUP($C13,'S48'!$C:$BQ,53,0)</f>
        <v>164</v>
      </c>
      <c r="BF13" s="28">
        <f>VLOOKUP($C13,'S48'!$C:$BQ,15,0)</f>
        <v>242</v>
      </c>
      <c r="BG13" s="28">
        <f>VLOOKUP($C13,'S48'!$C:$BQ,22,0)</f>
        <v>0</v>
      </c>
      <c r="BH13" s="28">
        <f>VLOOKUP($C13,'S48'!$C:$BQ,23,0)</f>
        <v>15</v>
      </c>
      <c r="BI13" s="28">
        <f>VLOOKUP($C13,'S48'!$C:$BQ,35,0)</f>
        <v>3249.1925700000002</v>
      </c>
      <c r="BJ13" s="28">
        <f>VLOOKUP($C13,'S48'!$C:$BQ,42,0)</f>
        <v>596</v>
      </c>
      <c r="BK13" s="28">
        <f>VLOOKUP($C13,'S48'!$C:$BQ,43,0)</f>
        <v>1365</v>
      </c>
      <c r="BL13" s="21" t="e">
        <f>VLOOKUP($C13,'S49'!$C:$BQ,55,0)</f>
        <v>#N/A</v>
      </c>
      <c r="BM13" s="21" t="e">
        <f>VLOOKUP($C13,'S49'!$C:$BQ,62,0)</f>
        <v>#N/A</v>
      </c>
      <c r="BN13" s="21" t="e">
        <f>VLOOKUP($C13,'S49'!$C:$BQ,63,0)</f>
        <v>#N/A</v>
      </c>
      <c r="BO13" s="21" t="e">
        <f>VLOOKUP($C13,'S49'!$C:$BQ,45,0)</f>
        <v>#N/A</v>
      </c>
      <c r="BP13" s="28" t="e">
        <f>VLOOKUP($C13,'S49'!$C:$BQ,52,0)</f>
        <v>#N/A</v>
      </c>
      <c r="BQ13" s="28" t="e">
        <f>VLOOKUP($C13,'S49'!$C:$BQ,53,0)</f>
        <v>#N/A</v>
      </c>
      <c r="BR13" s="28" t="e">
        <f>VLOOKUP($C13,'S49'!$C:$BQ,15,0)</f>
        <v>#N/A</v>
      </c>
      <c r="BS13" s="28" t="e">
        <f>VLOOKUP($C13,'S49'!$C:$BQ,22,0)</f>
        <v>#N/A</v>
      </c>
      <c r="BT13" s="28" t="e">
        <f>VLOOKUP($C13,'S49'!$C:$BQ,23,0)</f>
        <v>#N/A</v>
      </c>
      <c r="BU13" s="28" t="e">
        <f>VLOOKUP($C13,'S49'!$C:$BQ,35,0)</f>
        <v>#N/A</v>
      </c>
      <c r="BV13" s="28" t="e">
        <f>VLOOKUP($C13,'S49'!$C:$BQ,42,0)</f>
        <v>#N/A</v>
      </c>
      <c r="BW13" s="28" t="e">
        <f>VLOOKUP($C13,'S49'!$C:$BQ,43,0)</f>
        <v>#N/A</v>
      </c>
      <c r="BX13" s="21" t="e">
        <f>VLOOKUP($C13,'S50'!$C:$BQ,55,0)</f>
        <v>#N/A</v>
      </c>
      <c r="BY13" s="21" t="e">
        <f>VLOOKUP($C13,'S50'!$C:$BQ,62,0)</f>
        <v>#N/A</v>
      </c>
      <c r="BZ13" s="21" t="e">
        <f>VLOOKUP($C13,'S50'!$C:$BQ,63,0)</f>
        <v>#N/A</v>
      </c>
      <c r="CA13" s="21" t="e">
        <f>VLOOKUP($C13,'S50'!$C:$BQ,45,0)</f>
        <v>#N/A</v>
      </c>
      <c r="CB13" s="28" t="e">
        <f>VLOOKUP($C13,'S50'!$C:$BQ,52,0)</f>
        <v>#N/A</v>
      </c>
      <c r="CC13" s="28" t="e">
        <f>VLOOKUP($C13,'S50'!$C:$BQ,53,0)</f>
        <v>#N/A</v>
      </c>
      <c r="CD13" s="28" t="e">
        <f>VLOOKUP($C13,'S50'!$C:$BQ,15,0)</f>
        <v>#N/A</v>
      </c>
      <c r="CE13" s="28" t="e">
        <f>VLOOKUP($C13,'S50'!$C:$BQ,22,0)</f>
        <v>#N/A</v>
      </c>
      <c r="CF13" s="28" t="e">
        <f>VLOOKUP($C13,'S50'!$C:$BQ,23,0)</f>
        <v>#N/A</v>
      </c>
      <c r="CG13" s="28" t="e">
        <f>VLOOKUP($C13,'S50'!$C:$BQ,35,0)</f>
        <v>#N/A</v>
      </c>
      <c r="CH13" s="28" t="e">
        <f>VLOOKUP($C13,'S50'!$C:$BQ,42,0)</f>
        <v>#N/A</v>
      </c>
      <c r="CI13" s="28" t="e">
        <f>VLOOKUP($C13,'S50'!$C:$BQ,43,0)</f>
        <v>#N/A</v>
      </c>
    </row>
    <row r="14" spans="1:87" hidden="1" x14ac:dyDescent="0.2">
      <c r="A14" s="30" t="s">
        <v>376</v>
      </c>
      <c r="B14" s="30" t="s">
        <v>42</v>
      </c>
      <c r="C14" s="20" t="s">
        <v>45</v>
      </c>
      <c r="D14" s="21">
        <f>VLOOKUP($C14,'S0 remplacer avec S44'!$C:$BQ,55,0)</f>
        <v>209.8</v>
      </c>
      <c r="E14" s="21">
        <f>VLOOKUP($C14,'S0 remplacer avec S44'!$C:$BQ,62,0)</f>
        <v>21</v>
      </c>
      <c r="F14" s="21">
        <f>VLOOKUP($C14,'S0 remplacer avec S44'!$C:$BQ,63,0)</f>
        <v>67</v>
      </c>
      <c r="G14" s="21">
        <f>VLOOKUP($C14,'S0 remplacer avec S44'!$C:$BQ,45,0)</f>
        <v>2621.12871</v>
      </c>
      <c r="H14" s="28">
        <f>VLOOKUP($C14,'S0 remplacer avec S44'!$C:$BQ,52,0)</f>
        <v>0</v>
      </c>
      <c r="I14" s="28">
        <f>VLOOKUP($C14,'S0 remplacer avec S44'!$C:$BQ,53,0)</f>
        <v>0</v>
      </c>
      <c r="J14" s="28">
        <f>VLOOKUP($C14,'S0 remplacer avec S44'!$C:$BQ,15,0)</f>
        <v>140</v>
      </c>
      <c r="K14" s="28">
        <f>VLOOKUP($C14,'S0 remplacer avec S44'!$C:$BQ,22,0)</f>
        <v>0</v>
      </c>
      <c r="L14" s="28">
        <f>VLOOKUP($C14,'S0 remplacer avec S44'!$C:$BQ,23,0)</f>
        <v>14</v>
      </c>
      <c r="M14" s="28">
        <f>VLOOKUP($C14,'S0 remplacer avec S44'!$C:$BQ,35,0)</f>
        <v>1940.0001400000001</v>
      </c>
      <c r="N14" s="28">
        <f>VLOOKUP($C14,'S0 remplacer avec S44'!$C:$BQ,42,0)</f>
        <v>543</v>
      </c>
      <c r="O14" s="28">
        <f>VLOOKUP($C14,'S0 remplacer avec S44'!$C:$BQ,43,0)</f>
        <v>1039</v>
      </c>
      <c r="P14" s="21">
        <f>VLOOKUP($C14,'S45'!$C:$BQ,55,0)</f>
        <v>213.4</v>
      </c>
      <c r="Q14" s="21">
        <f>VLOOKUP($C14,'S45'!$C:$BQ,62,0)</f>
        <v>18</v>
      </c>
      <c r="R14" s="21">
        <f>VLOOKUP($C14,'S45'!$C:$BQ,63,0)</f>
        <v>64</v>
      </c>
      <c r="S14" s="21">
        <f>VLOOKUP($C14,'S45'!$C:$BQ,45,0)</f>
        <v>2639.1906399999998</v>
      </c>
      <c r="T14" s="28">
        <f>VLOOKUP($C14,'S45'!$C:$BQ,52,0)</f>
        <v>0</v>
      </c>
      <c r="U14" s="28">
        <f>VLOOKUP($C14,'S45'!$C:$BQ,53,0)</f>
        <v>0</v>
      </c>
      <c r="V14" s="28">
        <f>VLOOKUP($C14,'S45'!$C:$BQ,15,0)</f>
        <v>140</v>
      </c>
      <c r="W14" s="28">
        <f>VLOOKUP($C14,'S45'!$C:$BQ,22,0)</f>
        <v>0</v>
      </c>
      <c r="X14" s="28">
        <f>VLOOKUP($C14,'S45'!$C:$BQ,23,0)</f>
        <v>14</v>
      </c>
      <c r="Y14" s="28">
        <f>VLOOKUP($C14,'S45'!$C:$BQ,35,0)</f>
        <v>1942.39669</v>
      </c>
      <c r="Z14" s="28">
        <f>VLOOKUP($C14,'S45'!$C:$BQ,42,0)</f>
        <v>540</v>
      </c>
      <c r="AA14" s="28">
        <f>VLOOKUP($C14,'S45'!$C:$BQ,43,0)</f>
        <v>1037</v>
      </c>
      <c r="AB14" s="21">
        <f>VLOOKUP($C14,'S46'!$C:$BQ,55,0)</f>
        <v>225.7</v>
      </c>
      <c r="AC14" s="21">
        <f>VLOOKUP($C14,'S46'!$C:$BQ,62,0)</f>
        <v>5</v>
      </c>
      <c r="AD14" s="21">
        <f>VLOOKUP($C14,'S46'!$C:$BQ,63,0)</f>
        <v>51</v>
      </c>
      <c r="AE14" s="21">
        <f>VLOOKUP($C14,'S46'!$C:$BQ,45,0)</f>
        <v>2644.5814399999999</v>
      </c>
      <c r="AF14" s="28">
        <f>VLOOKUP($C14,'S46'!$C:$BQ,52,0)</f>
        <v>0</v>
      </c>
      <c r="AG14" s="28">
        <f>VLOOKUP($C14,'S46'!$C:$BQ,53,0)</f>
        <v>0</v>
      </c>
      <c r="AH14" s="28">
        <f>VLOOKUP($C14,'S46'!$C:$BQ,15,0)</f>
        <v>140</v>
      </c>
      <c r="AI14" s="28">
        <f>VLOOKUP($C14,'S46'!$C:$BQ,22,0)</f>
        <v>0</v>
      </c>
      <c r="AJ14" s="28">
        <f>VLOOKUP($C14,'S46'!$C:$BQ,23,0)</f>
        <v>14</v>
      </c>
      <c r="AK14" s="28">
        <f>VLOOKUP($C14,'S46'!$C:$BQ,35,0)</f>
        <v>1991.8970300000001</v>
      </c>
      <c r="AL14" s="28">
        <f>VLOOKUP($C14,'S46'!$C:$BQ,42,0)</f>
        <v>491</v>
      </c>
      <c r="AM14" s="28">
        <f>VLOOKUP($C14,'S46'!$C:$BQ,43,0)</f>
        <v>987</v>
      </c>
      <c r="AN14" s="21">
        <f>VLOOKUP($C14,'S47'!$C:$BQ,55,0)</f>
        <v>226.9</v>
      </c>
      <c r="AO14" s="21">
        <f>VLOOKUP($C14,'S47'!$C:$BQ,62,0)</f>
        <v>4</v>
      </c>
      <c r="AP14" s="21">
        <f>VLOOKUP($C14,'S47'!$C:$BQ,63,0)</f>
        <v>50</v>
      </c>
      <c r="AQ14" s="21">
        <f>VLOOKUP($C14,'S47'!$C:$BQ,45,0)</f>
        <v>2721.8628199999998</v>
      </c>
      <c r="AR14" s="28">
        <f>VLOOKUP($C14,'S47'!$C:$BQ,52,0)</f>
        <v>0</v>
      </c>
      <c r="AS14" s="28">
        <f>VLOOKUP($C14,'S47'!$C:$BQ,53,0)</f>
        <v>0</v>
      </c>
      <c r="AT14" s="28">
        <f>VLOOKUP($C14,'S47'!$C:$BQ,15,0)</f>
        <v>143</v>
      </c>
      <c r="AU14" s="28">
        <f>VLOOKUP($C14,'S47'!$C:$BQ,22,0)</f>
        <v>0</v>
      </c>
      <c r="AV14" s="28">
        <f>VLOOKUP($C14,'S47'!$C:$BQ,23,0)</f>
        <v>11</v>
      </c>
      <c r="AW14" s="28">
        <f>VLOOKUP($C14,'S47'!$C:$BQ,35,0)</f>
        <v>2000.41498</v>
      </c>
      <c r="AX14" s="28">
        <f>VLOOKUP($C14,'S47'!$C:$BQ,42,0)</f>
        <v>482</v>
      </c>
      <c r="AY14" s="28">
        <f>VLOOKUP($C14,'S47'!$C:$BQ,43,0)</f>
        <v>979</v>
      </c>
      <c r="AZ14" s="21">
        <f>VLOOKUP($C14,'S48'!$C:$BQ,55,0)</f>
        <v>232.1</v>
      </c>
      <c r="BA14" s="21">
        <f>VLOOKUP($C14,'S48'!$C:$BQ,62,0)</f>
        <v>0</v>
      </c>
      <c r="BB14" s="21">
        <f>VLOOKUP($C14,'S48'!$C:$BQ,63,0)</f>
        <v>114</v>
      </c>
      <c r="BC14" s="21">
        <f>VLOOKUP($C14,'S48'!$C:$BQ,45,0)</f>
        <v>2715.3651799999998</v>
      </c>
      <c r="BD14" s="28">
        <f>VLOOKUP($C14,'S48'!$C:$BQ,52,0)</f>
        <v>0</v>
      </c>
      <c r="BE14" s="28">
        <f>VLOOKUP($C14,'S48'!$C:$BQ,53,0)</f>
        <v>0</v>
      </c>
      <c r="BF14" s="28">
        <f>VLOOKUP($C14,'S48'!$C:$BQ,15,0)</f>
        <v>145</v>
      </c>
      <c r="BG14" s="28">
        <f>VLOOKUP($C14,'S48'!$C:$BQ,22,0)</f>
        <v>0</v>
      </c>
      <c r="BH14" s="28">
        <f>VLOOKUP($C14,'S48'!$C:$BQ,23,0)</f>
        <v>9</v>
      </c>
      <c r="BI14" s="28">
        <f>VLOOKUP($C14,'S48'!$C:$BQ,35,0)</f>
        <v>2084.3398900000002</v>
      </c>
      <c r="BJ14" s="28">
        <f>VLOOKUP($C14,'S48'!$C:$BQ,42,0)</f>
        <v>398</v>
      </c>
      <c r="BK14" s="28">
        <f>VLOOKUP($C14,'S48'!$C:$BQ,43,0)</f>
        <v>895</v>
      </c>
      <c r="BL14" s="21" t="e">
        <f>VLOOKUP($C14,'S49'!$C:$BQ,55,0)</f>
        <v>#N/A</v>
      </c>
      <c r="BM14" s="21" t="e">
        <f>VLOOKUP($C14,'S49'!$C:$BQ,62,0)</f>
        <v>#N/A</v>
      </c>
      <c r="BN14" s="21" t="e">
        <f>VLOOKUP($C14,'S49'!$C:$BQ,63,0)</f>
        <v>#N/A</v>
      </c>
      <c r="BO14" s="21" t="e">
        <f>VLOOKUP($C14,'S49'!$C:$BQ,45,0)</f>
        <v>#N/A</v>
      </c>
      <c r="BP14" s="28" t="e">
        <f>VLOOKUP($C14,'S49'!$C:$BQ,52,0)</f>
        <v>#N/A</v>
      </c>
      <c r="BQ14" s="28" t="e">
        <f>VLOOKUP($C14,'S49'!$C:$BQ,53,0)</f>
        <v>#N/A</v>
      </c>
      <c r="BR14" s="28" t="e">
        <f>VLOOKUP($C14,'S49'!$C:$BQ,15,0)</f>
        <v>#N/A</v>
      </c>
      <c r="BS14" s="28" t="e">
        <f>VLOOKUP($C14,'S49'!$C:$BQ,22,0)</f>
        <v>#N/A</v>
      </c>
      <c r="BT14" s="28" t="e">
        <f>VLOOKUP($C14,'S49'!$C:$BQ,23,0)</f>
        <v>#N/A</v>
      </c>
      <c r="BU14" s="28" t="e">
        <f>VLOOKUP($C14,'S49'!$C:$BQ,35,0)</f>
        <v>#N/A</v>
      </c>
      <c r="BV14" s="28" t="e">
        <f>VLOOKUP($C14,'S49'!$C:$BQ,42,0)</f>
        <v>#N/A</v>
      </c>
      <c r="BW14" s="28" t="e">
        <f>VLOOKUP($C14,'S49'!$C:$BQ,43,0)</f>
        <v>#N/A</v>
      </c>
      <c r="BX14" s="21" t="e">
        <f>VLOOKUP($C14,'S50'!$C:$BQ,55,0)</f>
        <v>#N/A</v>
      </c>
      <c r="BY14" s="21" t="e">
        <f>VLOOKUP($C14,'S50'!$C:$BQ,62,0)</f>
        <v>#N/A</v>
      </c>
      <c r="BZ14" s="21" t="e">
        <f>VLOOKUP($C14,'S50'!$C:$BQ,63,0)</f>
        <v>#N/A</v>
      </c>
      <c r="CA14" s="21" t="e">
        <f>VLOOKUP($C14,'S50'!$C:$BQ,45,0)</f>
        <v>#N/A</v>
      </c>
      <c r="CB14" s="28" t="e">
        <f>VLOOKUP($C14,'S50'!$C:$BQ,52,0)</f>
        <v>#N/A</v>
      </c>
      <c r="CC14" s="28" t="e">
        <f>VLOOKUP($C14,'S50'!$C:$BQ,53,0)</f>
        <v>#N/A</v>
      </c>
      <c r="CD14" s="28" t="e">
        <f>VLOOKUP($C14,'S50'!$C:$BQ,15,0)</f>
        <v>#N/A</v>
      </c>
      <c r="CE14" s="28" t="e">
        <f>VLOOKUP($C14,'S50'!$C:$BQ,22,0)</f>
        <v>#N/A</v>
      </c>
      <c r="CF14" s="28" t="e">
        <f>VLOOKUP($C14,'S50'!$C:$BQ,23,0)</f>
        <v>#N/A</v>
      </c>
      <c r="CG14" s="28" t="e">
        <f>VLOOKUP($C14,'S50'!$C:$BQ,35,0)</f>
        <v>#N/A</v>
      </c>
      <c r="CH14" s="28" t="e">
        <f>VLOOKUP($C14,'S50'!$C:$BQ,42,0)</f>
        <v>#N/A</v>
      </c>
      <c r="CI14" s="28" t="e">
        <f>VLOOKUP($C14,'S50'!$C:$BQ,43,0)</f>
        <v>#N/A</v>
      </c>
    </row>
    <row r="15" spans="1:87" hidden="1" x14ac:dyDescent="0.2">
      <c r="A15" s="30" t="e">
        <v>#N/A</v>
      </c>
      <c r="B15" s="30" t="e">
        <v>#N/A</v>
      </c>
      <c r="C15" s="20" t="s">
        <v>46</v>
      </c>
      <c r="D15" s="21" t="e">
        <f>VLOOKUP($C15,'S0 remplacer avec S44'!$C:$BQ,55,0)</f>
        <v>#N/A</v>
      </c>
      <c r="E15" s="21" t="e">
        <f>VLOOKUP($C15,'S0 remplacer avec S44'!$C:$BQ,62,0)</f>
        <v>#N/A</v>
      </c>
      <c r="F15" s="21" t="e">
        <f>VLOOKUP($C15,'S0 remplacer avec S44'!$C:$BQ,63,0)</f>
        <v>#N/A</v>
      </c>
      <c r="G15" s="21" t="e">
        <f>VLOOKUP($C15,'S0 remplacer avec S44'!$C:$BQ,45,0)</f>
        <v>#N/A</v>
      </c>
      <c r="H15" s="28" t="e">
        <f>VLOOKUP($C15,'S0 remplacer avec S44'!$C:$BQ,52,0)</f>
        <v>#N/A</v>
      </c>
      <c r="I15" s="28" t="e">
        <f>VLOOKUP($C15,'S0 remplacer avec S44'!$C:$BQ,53,0)</f>
        <v>#N/A</v>
      </c>
      <c r="J15" s="28" t="e">
        <f>VLOOKUP($C15,'S0 remplacer avec S44'!$C:$BQ,15,0)</f>
        <v>#N/A</v>
      </c>
      <c r="K15" s="28" t="e">
        <f>VLOOKUP($C15,'S0 remplacer avec S44'!$C:$BQ,22,0)</f>
        <v>#N/A</v>
      </c>
      <c r="L15" s="28" t="e">
        <f>VLOOKUP($C15,'S0 remplacer avec S44'!$C:$BQ,23,0)</f>
        <v>#N/A</v>
      </c>
      <c r="M15" s="28" t="e">
        <f>VLOOKUP($C15,'S0 remplacer avec S44'!$C:$BQ,35,0)</f>
        <v>#N/A</v>
      </c>
      <c r="N15" s="28" t="e">
        <f>VLOOKUP($C15,'S0 remplacer avec S44'!$C:$BQ,42,0)</f>
        <v>#N/A</v>
      </c>
      <c r="O15" s="28" t="e">
        <f>VLOOKUP($C15,'S0 remplacer avec S44'!$C:$BQ,43,0)</f>
        <v>#N/A</v>
      </c>
      <c r="P15" s="21" t="e">
        <f>VLOOKUP($C15,'S45'!$C:$BQ,55,0)</f>
        <v>#N/A</v>
      </c>
      <c r="Q15" s="21" t="e">
        <f>VLOOKUP($C15,'S45'!$C:$BQ,62,0)</f>
        <v>#N/A</v>
      </c>
      <c r="R15" s="21" t="e">
        <f>VLOOKUP($C15,'S45'!$C:$BQ,63,0)</f>
        <v>#N/A</v>
      </c>
      <c r="S15" s="21" t="e">
        <f>VLOOKUP($C15,'S45'!$C:$BQ,45,0)</f>
        <v>#N/A</v>
      </c>
      <c r="T15" s="28" t="e">
        <f>VLOOKUP($C15,'S45'!$C:$BQ,52,0)</f>
        <v>#N/A</v>
      </c>
      <c r="U15" s="28" t="e">
        <f>VLOOKUP($C15,'S45'!$C:$BQ,53,0)</f>
        <v>#N/A</v>
      </c>
      <c r="V15" s="28" t="e">
        <f>VLOOKUP($C15,'S45'!$C:$BQ,15,0)</f>
        <v>#N/A</v>
      </c>
      <c r="W15" s="28" t="e">
        <f>VLOOKUP($C15,'S45'!$C:$BQ,22,0)</f>
        <v>#N/A</v>
      </c>
      <c r="X15" s="28" t="e">
        <f>VLOOKUP($C15,'S45'!$C:$BQ,23,0)</f>
        <v>#N/A</v>
      </c>
      <c r="Y15" s="28" t="e">
        <f>VLOOKUP($C15,'S45'!$C:$BQ,35,0)</f>
        <v>#N/A</v>
      </c>
      <c r="Z15" s="28" t="e">
        <f>VLOOKUP($C15,'S45'!$C:$BQ,42,0)</f>
        <v>#N/A</v>
      </c>
      <c r="AA15" s="28" t="e">
        <f>VLOOKUP($C15,'S45'!$C:$BQ,43,0)</f>
        <v>#N/A</v>
      </c>
      <c r="AB15" s="21" t="e">
        <f>VLOOKUP($C15,'S46'!$C:$BQ,55,0)</f>
        <v>#N/A</v>
      </c>
      <c r="AC15" s="21" t="e">
        <f>VLOOKUP($C15,'S46'!$C:$BQ,62,0)</f>
        <v>#N/A</v>
      </c>
      <c r="AD15" s="21" t="e">
        <f>VLOOKUP($C15,'S46'!$C:$BQ,63,0)</f>
        <v>#N/A</v>
      </c>
      <c r="AE15" s="21" t="e">
        <f>VLOOKUP($C15,'S46'!$C:$BQ,45,0)</f>
        <v>#N/A</v>
      </c>
      <c r="AF15" s="28" t="e">
        <f>VLOOKUP($C15,'S46'!$C:$BQ,52,0)</f>
        <v>#N/A</v>
      </c>
      <c r="AG15" s="28" t="e">
        <f>VLOOKUP($C15,'S46'!$C:$BQ,53,0)</f>
        <v>#N/A</v>
      </c>
      <c r="AH15" s="28" t="e">
        <f>VLOOKUP($C15,'S46'!$C:$BQ,15,0)</f>
        <v>#N/A</v>
      </c>
      <c r="AI15" s="28" t="e">
        <f>VLOOKUP($C15,'S46'!$C:$BQ,22,0)</f>
        <v>#N/A</v>
      </c>
      <c r="AJ15" s="28" t="e">
        <f>VLOOKUP($C15,'S46'!$C:$BQ,23,0)</f>
        <v>#N/A</v>
      </c>
      <c r="AK15" s="28" t="e">
        <f>VLOOKUP($C15,'S46'!$C:$BQ,35,0)</f>
        <v>#N/A</v>
      </c>
      <c r="AL15" s="28" t="e">
        <f>VLOOKUP($C15,'S46'!$C:$BQ,42,0)</f>
        <v>#N/A</v>
      </c>
      <c r="AM15" s="28" t="e">
        <f>VLOOKUP($C15,'S46'!$C:$BQ,43,0)</f>
        <v>#N/A</v>
      </c>
      <c r="AN15" s="21" t="e">
        <f>VLOOKUP($C15,'S47'!$C:$BQ,55,0)</f>
        <v>#N/A</v>
      </c>
      <c r="AO15" s="21" t="e">
        <f>VLOOKUP($C15,'S47'!$C:$BQ,62,0)</f>
        <v>#N/A</v>
      </c>
      <c r="AP15" s="21" t="e">
        <f>VLOOKUP($C15,'S47'!$C:$BQ,63,0)</f>
        <v>#N/A</v>
      </c>
      <c r="AQ15" s="21" t="e">
        <f>VLOOKUP($C15,'S47'!$C:$BQ,45,0)</f>
        <v>#N/A</v>
      </c>
      <c r="AR15" s="28" t="e">
        <f>VLOOKUP($C15,'S47'!$C:$BQ,52,0)</f>
        <v>#N/A</v>
      </c>
      <c r="AS15" s="28" t="e">
        <f>VLOOKUP($C15,'S47'!$C:$BQ,53,0)</f>
        <v>#N/A</v>
      </c>
      <c r="AT15" s="28" t="e">
        <f>VLOOKUP($C15,'S47'!$C:$BQ,15,0)</f>
        <v>#N/A</v>
      </c>
      <c r="AU15" s="28" t="e">
        <f>VLOOKUP($C15,'S47'!$C:$BQ,22,0)</f>
        <v>#N/A</v>
      </c>
      <c r="AV15" s="28" t="e">
        <f>VLOOKUP($C15,'S47'!$C:$BQ,23,0)</f>
        <v>#N/A</v>
      </c>
      <c r="AW15" s="28" t="e">
        <f>VLOOKUP($C15,'S47'!$C:$BQ,35,0)</f>
        <v>#N/A</v>
      </c>
      <c r="AX15" s="28" t="e">
        <f>VLOOKUP($C15,'S47'!$C:$BQ,42,0)</f>
        <v>#N/A</v>
      </c>
      <c r="AY15" s="28" t="e">
        <f>VLOOKUP($C15,'S47'!$C:$BQ,43,0)</f>
        <v>#N/A</v>
      </c>
      <c r="AZ15" s="21" t="e">
        <f>VLOOKUP($C15,'S48'!$C:$BQ,55,0)</f>
        <v>#N/A</v>
      </c>
      <c r="BA15" s="21" t="e">
        <f>VLOOKUP($C15,'S48'!$C:$BQ,62,0)</f>
        <v>#N/A</v>
      </c>
      <c r="BB15" s="21" t="e">
        <f>VLOOKUP($C15,'S48'!$C:$BQ,63,0)</f>
        <v>#N/A</v>
      </c>
      <c r="BC15" s="21" t="e">
        <f>VLOOKUP($C15,'S48'!$C:$BQ,45,0)</f>
        <v>#N/A</v>
      </c>
      <c r="BD15" s="28" t="e">
        <f>VLOOKUP($C15,'S48'!$C:$BQ,52,0)</f>
        <v>#N/A</v>
      </c>
      <c r="BE15" s="28" t="e">
        <f>VLOOKUP($C15,'S48'!$C:$BQ,53,0)</f>
        <v>#N/A</v>
      </c>
      <c r="BF15" s="28" t="e">
        <f>VLOOKUP($C15,'S48'!$C:$BQ,15,0)</f>
        <v>#N/A</v>
      </c>
      <c r="BG15" s="28" t="e">
        <f>VLOOKUP($C15,'S48'!$C:$BQ,22,0)</f>
        <v>#N/A</v>
      </c>
      <c r="BH15" s="28" t="e">
        <f>VLOOKUP($C15,'S48'!$C:$BQ,23,0)</f>
        <v>#N/A</v>
      </c>
      <c r="BI15" s="28" t="e">
        <f>VLOOKUP($C15,'S48'!$C:$BQ,35,0)</f>
        <v>#N/A</v>
      </c>
      <c r="BJ15" s="28" t="e">
        <f>VLOOKUP($C15,'S48'!$C:$BQ,42,0)</f>
        <v>#N/A</v>
      </c>
      <c r="BK15" s="28" t="e">
        <f>VLOOKUP($C15,'S48'!$C:$BQ,43,0)</f>
        <v>#N/A</v>
      </c>
      <c r="BL15" s="21" t="e">
        <f>VLOOKUP($C15,'S49'!$C:$BQ,55,0)</f>
        <v>#N/A</v>
      </c>
      <c r="BM15" s="21" t="e">
        <f>VLOOKUP($C15,'S49'!$C:$BQ,62,0)</f>
        <v>#N/A</v>
      </c>
      <c r="BN15" s="21" t="e">
        <f>VLOOKUP($C15,'S49'!$C:$BQ,63,0)</f>
        <v>#N/A</v>
      </c>
      <c r="BO15" s="21" t="e">
        <f>VLOOKUP($C15,'S49'!$C:$BQ,45,0)</f>
        <v>#N/A</v>
      </c>
      <c r="BP15" s="28" t="e">
        <f>VLOOKUP($C15,'S49'!$C:$BQ,52,0)</f>
        <v>#N/A</v>
      </c>
      <c r="BQ15" s="28" t="e">
        <f>VLOOKUP($C15,'S49'!$C:$BQ,53,0)</f>
        <v>#N/A</v>
      </c>
      <c r="BR15" s="28" t="e">
        <f>VLOOKUP($C15,'S49'!$C:$BQ,15,0)</f>
        <v>#N/A</v>
      </c>
      <c r="BS15" s="28" t="e">
        <f>VLOOKUP($C15,'S49'!$C:$BQ,22,0)</f>
        <v>#N/A</v>
      </c>
      <c r="BT15" s="28" t="e">
        <f>VLOOKUP($C15,'S49'!$C:$BQ,23,0)</f>
        <v>#N/A</v>
      </c>
      <c r="BU15" s="28" t="e">
        <f>VLOOKUP($C15,'S49'!$C:$BQ,35,0)</f>
        <v>#N/A</v>
      </c>
      <c r="BV15" s="28" t="e">
        <f>VLOOKUP($C15,'S49'!$C:$BQ,42,0)</f>
        <v>#N/A</v>
      </c>
      <c r="BW15" s="28" t="e">
        <f>VLOOKUP($C15,'S49'!$C:$BQ,43,0)</f>
        <v>#N/A</v>
      </c>
      <c r="BX15" s="21" t="e">
        <f>VLOOKUP($C15,'S50'!$C:$BQ,55,0)</f>
        <v>#N/A</v>
      </c>
      <c r="BY15" s="21" t="e">
        <f>VLOOKUP($C15,'S50'!$C:$BQ,62,0)</f>
        <v>#N/A</v>
      </c>
      <c r="BZ15" s="21" t="e">
        <f>VLOOKUP($C15,'S50'!$C:$BQ,63,0)</f>
        <v>#N/A</v>
      </c>
      <c r="CA15" s="21" t="e">
        <f>VLOOKUP($C15,'S50'!$C:$BQ,45,0)</f>
        <v>#N/A</v>
      </c>
      <c r="CB15" s="28" t="e">
        <f>VLOOKUP($C15,'S50'!$C:$BQ,52,0)</f>
        <v>#N/A</v>
      </c>
      <c r="CC15" s="28" t="e">
        <f>VLOOKUP($C15,'S50'!$C:$BQ,53,0)</f>
        <v>#N/A</v>
      </c>
      <c r="CD15" s="28" t="e">
        <f>VLOOKUP($C15,'S50'!$C:$BQ,15,0)</f>
        <v>#N/A</v>
      </c>
      <c r="CE15" s="28" t="e">
        <f>VLOOKUP($C15,'S50'!$C:$BQ,22,0)</f>
        <v>#N/A</v>
      </c>
      <c r="CF15" s="28" t="e">
        <f>VLOOKUP($C15,'S50'!$C:$BQ,23,0)</f>
        <v>#N/A</v>
      </c>
      <c r="CG15" s="28" t="e">
        <f>VLOOKUP($C15,'S50'!$C:$BQ,35,0)</f>
        <v>#N/A</v>
      </c>
      <c r="CH15" s="28" t="e">
        <f>VLOOKUP($C15,'S50'!$C:$BQ,42,0)</f>
        <v>#N/A</v>
      </c>
      <c r="CI15" s="28" t="e">
        <f>VLOOKUP($C15,'S50'!$C:$BQ,43,0)</f>
        <v>#N/A</v>
      </c>
    </row>
    <row r="16" spans="1:87" hidden="1" x14ac:dyDescent="0.2">
      <c r="A16" s="30" t="s">
        <v>376</v>
      </c>
      <c r="B16" s="30" t="s">
        <v>42</v>
      </c>
      <c r="C16" s="20" t="s">
        <v>47</v>
      </c>
      <c r="D16" s="21">
        <f>VLOOKUP($C16,'S0 remplacer avec S44'!$C:$BQ,55,0)</f>
        <v>447.1</v>
      </c>
      <c r="E16" s="21">
        <f>VLOOKUP($C16,'S0 remplacer avec S44'!$C:$BQ,62,0)</f>
        <v>0</v>
      </c>
      <c r="F16" s="21">
        <f>VLOOKUP($C16,'S0 remplacer avec S44'!$C:$BQ,63,0)</f>
        <v>0</v>
      </c>
      <c r="G16" s="21">
        <f>VLOOKUP($C16,'S0 remplacer avec S44'!$C:$BQ,45,0)</f>
        <v>3111.8616400000001</v>
      </c>
      <c r="H16" s="28">
        <f>VLOOKUP($C16,'S0 remplacer avec S44'!$C:$BQ,52,0)</f>
        <v>155</v>
      </c>
      <c r="I16" s="28">
        <f>VLOOKUP($C16,'S0 remplacer avec S44'!$C:$BQ,53,0)</f>
        <v>809</v>
      </c>
      <c r="J16" s="28">
        <f>VLOOKUP($C16,'S0 remplacer avec S44'!$C:$BQ,15,0)</f>
        <v>276</v>
      </c>
      <c r="K16" s="28">
        <f>VLOOKUP($C16,'S0 remplacer avec S44'!$C:$BQ,22,0)</f>
        <v>0</v>
      </c>
      <c r="L16" s="28">
        <f>VLOOKUP($C16,'S0 remplacer avec S44'!$C:$BQ,23,0)</f>
        <v>0</v>
      </c>
      <c r="M16" s="28">
        <f>VLOOKUP($C16,'S0 remplacer avec S44'!$C:$BQ,35,0)</f>
        <v>2239.5556799999999</v>
      </c>
      <c r="N16" s="28">
        <f>VLOOKUP($C16,'S0 remplacer avec S44'!$C:$BQ,42,0)</f>
        <v>1280</v>
      </c>
      <c r="O16" s="28">
        <f>VLOOKUP($C16,'S0 remplacer avec S44'!$C:$BQ,43,0)</f>
        <v>1983</v>
      </c>
      <c r="P16" s="21">
        <f>VLOOKUP($C16,'S45'!$C:$BQ,55,0)</f>
        <v>452.4</v>
      </c>
      <c r="Q16" s="21">
        <f>VLOOKUP($C16,'S45'!$C:$BQ,62,0)</f>
        <v>0</v>
      </c>
      <c r="R16" s="21">
        <f>VLOOKUP($C16,'S45'!$C:$BQ,63,0)</f>
        <v>0</v>
      </c>
      <c r="S16" s="21">
        <f>VLOOKUP($C16,'S45'!$C:$BQ,45,0)</f>
        <v>3021.19479</v>
      </c>
      <c r="T16" s="28">
        <f>VLOOKUP($C16,'S45'!$C:$BQ,52,0)</f>
        <v>246</v>
      </c>
      <c r="U16" s="28">
        <f>VLOOKUP($C16,'S45'!$C:$BQ,53,0)</f>
        <v>899</v>
      </c>
      <c r="V16" s="28">
        <f>VLOOKUP($C16,'S45'!$C:$BQ,15,0)</f>
        <v>280</v>
      </c>
      <c r="W16" s="28">
        <f>VLOOKUP($C16,'S45'!$C:$BQ,22,0)</f>
        <v>0</v>
      </c>
      <c r="X16" s="28">
        <f>VLOOKUP($C16,'S45'!$C:$BQ,23,0)</f>
        <v>0</v>
      </c>
      <c r="Y16" s="28">
        <f>VLOOKUP($C16,'S45'!$C:$BQ,35,0)</f>
        <v>2242.8928700000001</v>
      </c>
      <c r="Z16" s="28">
        <f>VLOOKUP($C16,'S45'!$C:$BQ,42,0)</f>
        <v>1276</v>
      </c>
      <c r="AA16" s="28">
        <f>VLOOKUP($C16,'S45'!$C:$BQ,43,0)</f>
        <v>1980</v>
      </c>
      <c r="AB16" s="21">
        <f>VLOOKUP($C16,'S46'!$C:$BQ,55,0)</f>
        <v>462.8</v>
      </c>
      <c r="AC16" s="21">
        <f>VLOOKUP($C16,'S46'!$C:$BQ,62,0)</f>
        <v>0</v>
      </c>
      <c r="AD16" s="21">
        <f>VLOOKUP($C16,'S46'!$C:$BQ,63,0)</f>
        <v>0</v>
      </c>
      <c r="AE16" s="21">
        <f>VLOOKUP($C16,'S46'!$C:$BQ,45,0)</f>
        <v>3068.56475</v>
      </c>
      <c r="AF16" s="28">
        <f>VLOOKUP($C16,'S46'!$C:$BQ,52,0)</f>
        <v>199</v>
      </c>
      <c r="AG16" s="28">
        <f>VLOOKUP($C16,'S46'!$C:$BQ,53,0)</f>
        <v>852</v>
      </c>
      <c r="AH16" s="28">
        <f>VLOOKUP($C16,'S46'!$C:$BQ,15,0)</f>
        <v>290</v>
      </c>
      <c r="AI16" s="28">
        <f>VLOOKUP($C16,'S46'!$C:$BQ,22,0)</f>
        <v>0</v>
      </c>
      <c r="AJ16" s="28">
        <f>VLOOKUP($C16,'S46'!$C:$BQ,23,0)</f>
        <v>0</v>
      </c>
      <c r="AK16" s="28">
        <f>VLOOKUP($C16,'S46'!$C:$BQ,35,0)</f>
        <v>2265.8610399999998</v>
      </c>
      <c r="AL16" s="28">
        <f>VLOOKUP($C16,'S46'!$C:$BQ,42,0)</f>
        <v>1253</v>
      </c>
      <c r="AM16" s="28">
        <f>VLOOKUP($C16,'S46'!$C:$BQ,43,0)</f>
        <v>1957</v>
      </c>
      <c r="AN16" s="21">
        <f>VLOOKUP($C16,'S47'!$C:$BQ,55,0)</f>
        <v>464.7</v>
      </c>
      <c r="AO16" s="21">
        <f>VLOOKUP($C16,'S47'!$C:$BQ,62,0)</f>
        <v>0</v>
      </c>
      <c r="AP16" s="21">
        <f>VLOOKUP($C16,'S47'!$C:$BQ,63,0)</f>
        <v>0</v>
      </c>
      <c r="AQ16" s="21">
        <f>VLOOKUP($C16,'S47'!$C:$BQ,45,0)</f>
        <v>3113.8963100000001</v>
      </c>
      <c r="AR16" s="28">
        <f>VLOOKUP($C16,'S47'!$C:$BQ,52,0)</f>
        <v>153</v>
      </c>
      <c r="AS16" s="28">
        <f>VLOOKUP($C16,'S47'!$C:$BQ,53,0)</f>
        <v>807</v>
      </c>
      <c r="AT16" s="28">
        <f>VLOOKUP($C16,'S47'!$C:$BQ,15,0)</f>
        <v>292</v>
      </c>
      <c r="AU16" s="28">
        <f>VLOOKUP($C16,'S47'!$C:$BQ,22,0)</f>
        <v>0</v>
      </c>
      <c r="AV16" s="28">
        <f>VLOOKUP($C16,'S47'!$C:$BQ,23,0)</f>
        <v>0</v>
      </c>
      <c r="AW16" s="28">
        <f>VLOOKUP($C16,'S47'!$C:$BQ,35,0)</f>
        <v>2519.08079</v>
      </c>
      <c r="AX16" s="28">
        <f>VLOOKUP($C16,'S47'!$C:$BQ,42,0)</f>
        <v>1000</v>
      </c>
      <c r="AY16" s="28">
        <f>VLOOKUP($C16,'S47'!$C:$BQ,43,0)</f>
        <v>1704</v>
      </c>
      <c r="AZ16" s="21">
        <f>VLOOKUP($C16,'S48'!$C:$BQ,55,0)</f>
        <v>474.9</v>
      </c>
      <c r="BA16" s="21">
        <f>VLOOKUP($C16,'S48'!$C:$BQ,62,0)</f>
        <v>0</v>
      </c>
      <c r="BB16" s="21">
        <f>VLOOKUP($C16,'S48'!$C:$BQ,63,0)</f>
        <v>81</v>
      </c>
      <c r="BC16" s="21">
        <f>VLOOKUP($C16,'S48'!$C:$BQ,45,0)</f>
        <v>3143.1180800000002</v>
      </c>
      <c r="BD16" s="28">
        <f>VLOOKUP($C16,'S48'!$C:$BQ,52,0)</f>
        <v>124</v>
      </c>
      <c r="BE16" s="28">
        <f>VLOOKUP($C16,'S48'!$C:$BQ,53,0)</f>
        <v>777</v>
      </c>
      <c r="BF16" s="28">
        <f>VLOOKUP($C16,'S48'!$C:$BQ,15,0)</f>
        <v>294</v>
      </c>
      <c r="BG16" s="28">
        <f>VLOOKUP($C16,'S48'!$C:$BQ,22,0)</f>
        <v>0</v>
      </c>
      <c r="BH16" s="28">
        <f>VLOOKUP($C16,'S48'!$C:$BQ,23,0)</f>
        <v>0</v>
      </c>
      <c r="BI16" s="28">
        <f>VLOOKUP($C16,'S48'!$C:$BQ,35,0)</f>
        <v>2568.9545199999998</v>
      </c>
      <c r="BJ16" s="28">
        <f>VLOOKUP($C16,'S48'!$C:$BQ,42,0)</f>
        <v>950</v>
      </c>
      <c r="BK16" s="28">
        <f>VLOOKUP($C16,'S48'!$C:$BQ,43,0)</f>
        <v>1654</v>
      </c>
      <c r="BL16" s="21" t="e">
        <f>VLOOKUP($C16,'S49'!$C:$BQ,55,0)</f>
        <v>#N/A</v>
      </c>
      <c r="BM16" s="21" t="e">
        <f>VLOOKUP($C16,'S49'!$C:$BQ,62,0)</f>
        <v>#N/A</v>
      </c>
      <c r="BN16" s="21" t="e">
        <f>VLOOKUP($C16,'S49'!$C:$BQ,63,0)</f>
        <v>#N/A</v>
      </c>
      <c r="BO16" s="21" t="e">
        <f>VLOOKUP($C16,'S49'!$C:$BQ,45,0)</f>
        <v>#N/A</v>
      </c>
      <c r="BP16" s="28" t="e">
        <f>VLOOKUP($C16,'S49'!$C:$BQ,52,0)</f>
        <v>#N/A</v>
      </c>
      <c r="BQ16" s="28" t="e">
        <f>VLOOKUP($C16,'S49'!$C:$BQ,53,0)</f>
        <v>#N/A</v>
      </c>
      <c r="BR16" s="28" t="e">
        <f>VLOOKUP($C16,'S49'!$C:$BQ,15,0)</f>
        <v>#N/A</v>
      </c>
      <c r="BS16" s="28" t="e">
        <f>VLOOKUP($C16,'S49'!$C:$BQ,22,0)</f>
        <v>#N/A</v>
      </c>
      <c r="BT16" s="28" t="e">
        <f>VLOOKUP($C16,'S49'!$C:$BQ,23,0)</f>
        <v>#N/A</v>
      </c>
      <c r="BU16" s="28" t="e">
        <f>VLOOKUP($C16,'S49'!$C:$BQ,35,0)</f>
        <v>#N/A</v>
      </c>
      <c r="BV16" s="28" t="e">
        <f>VLOOKUP($C16,'S49'!$C:$BQ,42,0)</f>
        <v>#N/A</v>
      </c>
      <c r="BW16" s="28" t="e">
        <f>VLOOKUP($C16,'S49'!$C:$BQ,43,0)</f>
        <v>#N/A</v>
      </c>
      <c r="BX16" s="21" t="e">
        <f>VLOOKUP($C16,'S50'!$C:$BQ,55,0)</f>
        <v>#N/A</v>
      </c>
      <c r="BY16" s="21" t="e">
        <f>VLOOKUP($C16,'S50'!$C:$BQ,62,0)</f>
        <v>#N/A</v>
      </c>
      <c r="BZ16" s="21" t="e">
        <f>VLOOKUP($C16,'S50'!$C:$BQ,63,0)</f>
        <v>#N/A</v>
      </c>
      <c r="CA16" s="21" t="e">
        <f>VLOOKUP($C16,'S50'!$C:$BQ,45,0)</f>
        <v>#N/A</v>
      </c>
      <c r="CB16" s="28" t="e">
        <f>VLOOKUP($C16,'S50'!$C:$BQ,52,0)</f>
        <v>#N/A</v>
      </c>
      <c r="CC16" s="28" t="e">
        <f>VLOOKUP($C16,'S50'!$C:$BQ,53,0)</f>
        <v>#N/A</v>
      </c>
      <c r="CD16" s="28" t="e">
        <f>VLOOKUP($C16,'S50'!$C:$BQ,15,0)</f>
        <v>#N/A</v>
      </c>
      <c r="CE16" s="28" t="e">
        <f>VLOOKUP($C16,'S50'!$C:$BQ,22,0)</f>
        <v>#N/A</v>
      </c>
      <c r="CF16" s="28" t="e">
        <f>VLOOKUP($C16,'S50'!$C:$BQ,23,0)</f>
        <v>#N/A</v>
      </c>
      <c r="CG16" s="28" t="e">
        <f>VLOOKUP($C16,'S50'!$C:$BQ,35,0)</f>
        <v>#N/A</v>
      </c>
      <c r="CH16" s="28" t="e">
        <f>VLOOKUP($C16,'S50'!$C:$BQ,42,0)</f>
        <v>#N/A</v>
      </c>
      <c r="CI16" s="28" t="e">
        <f>VLOOKUP($C16,'S50'!$C:$BQ,43,0)</f>
        <v>#N/A</v>
      </c>
    </row>
    <row r="17" spans="1:87" x14ac:dyDescent="0.2">
      <c r="A17" s="30" t="s">
        <v>376</v>
      </c>
      <c r="B17" s="30" t="s">
        <v>42</v>
      </c>
      <c r="C17" s="20" t="s">
        <v>48</v>
      </c>
      <c r="D17" s="21">
        <f>VLOOKUP($C17,'S0 remplacer avec S44'!$C:$BQ,55,0)</f>
        <v>171.5</v>
      </c>
      <c r="E17" s="21">
        <f>VLOOKUP($C17,'S0 remplacer avec S44'!$C:$BQ,62,0)</f>
        <v>133</v>
      </c>
      <c r="F17" s="21">
        <f>VLOOKUP($C17,'S0 remplacer avec S44'!$C:$BQ,63,0)</f>
        <v>194</v>
      </c>
      <c r="G17" s="21">
        <f>VLOOKUP($C17,'S0 remplacer avec S44'!$C:$BQ,45,0)</f>
        <v>2479.61339</v>
      </c>
      <c r="H17" s="28">
        <f>VLOOKUP($C17,'S0 remplacer avec S44'!$C:$BQ,52,0)</f>
        <v>203</v>
      </c>
      <c r="I17" s="28">
        <f>VLOOKUP($C17,'S0 remplacer avec S44'!$C:$BQ,53,0)</f>
        <v>739</v>
      </c>
      <c r="J17" s="28">
        <f>VLOOKUP($C17,'S0 remplacer avec S44'!$C:$BQ,15,0)</f>
        <v>150</v>
      </c>
      <c r="K17" s="28">
        <f>VLOOKUP($C17,'S0 remplacer avec S44'!$C:$BQ,22,0)</f>
        <v>19</v>
      </c>
      <c r="L17" s="28">
        <f>VLOOKUP($C17,'S0 remplacer avec S44'!$C:$BQ,23,0)</f>
        <v>53</v>
      </c>
      <c r="M17" s="28">
        <f>VLOOKUP($C17,'S0 remplacer avec S44'!$C:$BQ,35,0)</f>
        <v>3318.8025200000002</v>
      </c>
      <c r="N17" s="28">
        <f>VLOOKUP($C17,'S0 remplacer avec S44'!$C:$BQ,42,0)</f>
        <v>0</v>
      </c>
      <c r="O17" s="28">
        <f>VLOOKUP($C17,'S0 remplacer avec S44'!$C:$BQ,43,0)</f>
        <v>543</v>
      </c>
      <c r="P17" s="21">
        <f>VLOOKUP($C17,'S45'!$C:$BQ,55,0)</f>
        <v>173.5</v>
      </c>
      <c r="Q17" s="21">
        <f>VLOOKUP($C17,'S45'!$C:$BQ,62,0)</f>
        <v>131</v>
      </c>
      <c r="R17" s="21">
        <f>VLOOKUP($C17,'S45'!$C:$BQ,63,0)</f>
        <v>192</v>
      </c>
      <c r="S17" s="21">
        <f>VLOOKUP($C17,'S45'!$C:$BQ,45,0)</f>
        <v>2528.6136099999999</v>
      </c>
      <c r="T17" s="28">
        <f>VLOOKUP($C17,'S45'!$C:$BQ,52,0)</f>
        <v>154</v>
      </c>
      <c r="U17" s="28">
        <f>VLOOKUP($C17,'S45'!$C:$BQ,53,0)</f>
        <v>690</v>
      </c>
      <c r="V17" s="28">
        <f>VLOOKUP($C17,'S45'!$C:$BQ,15,0)</f>
        <v>150</v>
      </c>
      <c r="W17" s="28">
        <f>VLOOKUP($C17,'S45'!$C:$BQ,22,0)</f>
        <v>19</v>
      </c>
      <c r="X17" s="28">
        <f>VLOOKUP($C17,'S45'!$C:$BQ,23,0)</f>
        <v>53</v>
      </c>
      <c r="Y17" s="28">
        <f>VLOOKUP($C17,'S45'!$C:$BQ,35,0)</f>
        <v>3325.30348</v>
      </c>
      <c r="Z17" s="28">
        <f>VLOOKUP($C17,'S45'!$C:$BQ,42,0)</f>
        <v>0</v>
      </c>
      <c r="AA17" s="28">
        <f>VLOOKUP($C17,'S45'!$C:$BQ,43,0)</f>
        <v>537</v>
      </c>
      <c r="AB17" s="21">
        <f>VLOOKUP($C17,'S46'!$C:$BQ,55,0)</f>
        <v>172.7</v>
      </c>
      <c r="AC17" s="21">
        <f>VLOOKUP($C17,'S46'!$C:$BQ,62,0)</f>
        <v>132</v>
      </c>
      <c r="AD17" s="21">
        <f>VLOOKUP($C17,'S46'!$C:$BQ,63,0)</f>
        <v>193</v>
      </c>
      <c r="AE17" s="21">
        <f>VLOOKUP($C17,'S46'!$C:$BQ,45,0)</f>
        <v>2637.38861</v>
      </c>
      <c r="AF17" s="28">
        <f>VLOOKUP($C17,'S46'!$C:$BQ,52,0)</f>
        <v>45</v>
      </c>
      <c r="AG17" s="28">
        <f>VLOOKUP($C17,'S46'!$C:$BQ,53,0)</f>
        <v>581</v>
      </c>
      <c r="AH17" s="28">
        <f>VLOOKUP($C17,'S46'!$C:$BQ,15,0)</f>
        <v>152</v>
      </c>
      <c r="AI17" s="28">
        <f>VLOOKUP($C17,'S46'!$C:$BQ,22,0)</f>
        <v>17</v>
      </c>
      <c r="AJ17" s="28">
        <f>VLOOKUP($C17,'S46'!$C:$BQ,23,0)</f>
        <v>51</v>
      </c>
      <c r="AK17" s="28">
        <f>VLOOKUP($C17,'S46'!$C:$BQ,35,0)</f>
        <v>3436.8305</v>
      </c>
      <c r="AL17" s="28">
        <f>VLOOKUP($C17,'S46'!$C:$BQ,42,0)</f>
        <v>0</v>
      </c>
      <c r="AM17" s="28">
        <f>VLOOKUP($C17,'S46'!$C:$BQ,43,0)</f>
        <v>425</v>
      </c>
      <c r="AN17" s="21">
        <f>VLOOKUP($C17,'S47'!$C:$BQ,55,0)</f>
        <v>171.7</v>
      </c>
      <c r="AO17" s="21">
        <f>VLOOKUP($C17,'S47'!$C:$BQ,62,0)</f>
        <v>133</v>
      </c>
      <c r="AP17" s="21">
        <f>VLOOKUP($C17,'S47'!$C:$BQ,63,0)</f>
        <v>194</v>
      </c>
      <c r="AQ17" s="21">
        <f>VLOOKUP($C17,'S47'!$C:$BQ,45,0)</f>
        <v>2685.5530399999998</v>
      </c>
      <c r="AR17" s="28">
        <f>VLOOKUP($C17,'S47'!$C:$BQ,52,0)</f>
        <v>0</v>
      </c>
      <c r="AS17" s="28">
        <f>VLOOKUP($C17,'S47'!$C:$BQ,53,0)</f>
        <v>533</v>
      </c>
      <c r="AT17" s="28">
        <f>VLOOKUP($C17,'S47'!$C:$BQ,15,0)</f>
        <v>154</v>
      </c>
      <c r="AU17" s="28">
        <f>VLOOKUP($C17,'S47'!$C:$BQ,22,0)</f>
        <v>15</v>
      </c>
      <c r="AV17" s="28">
        <f>VLOOKUP($C17,'S47'!$C:$BQ,23,0)</f>
        <v>49</v>
      </c>
      <c r="AW17" s="28">
        <f>VLOOKUP($C17,'S47'!$C:$BQ,35,0)</f>
        <v>3455.5724100000002</v>
      </c>
      <c r="AX17" s="28">
        <f>VLOOKUP($C17,'S47'!$C:$BQ,42,0)</f>
        <v>0</v>
      </c>
      <c r="AY17" s="28">
        <f>VLOOKUP($C17,'S47'!$C:$BQ,43,0)</f>
        <v>406</v>
      </c>
      <c r="AZ17" s="21">
        <f>VLOOKUP($C17,'S48'!$C:$BQ,55,0)</f>
        <v>171.7</v>
      </c>
      <c r="BA17" s="21">
        <f>VLOOKUP($C17,'S48'!$C:$BQ,62,0)</f>
        <v>103</v>
      </c>
      <c r="BB17" s="21">
        <f>VLOOKUP($C17,'S48'!$C:$BQ,63,0)</f>
        <v>285</v>
      </c>
      <c r="BC17" s="21">
        <f>VLOOKUP($C17,'S48'!$C:$BQ,45,0)</f>
        <v>2693.2336300000002</v>
      </c>
      <c r="BD17" s="28">
        <f>VLOOKUP($C17,'S48'!$C:$BQ,52,0)</f>
        <v>0</v>
      </c>
      <c r="BE17" s="28">
        <f>VLOOKUP($C17,'S48'!$C:$BQ,53,0)</f>
        <v>525</v>
      </c>
      <c r="BF17" s="28">
        <f>VLOOKUP($C17,'S48'!$C:$BQ,15,0)</f>
        <v>160</v>
      </c>
      <c r="BG17" s="28">
        <f>VLOOKUP($C17,'S48'!$C:$BQ,22,0)</f>
        <v>9</v>
      </c>
      <c r="BH17" s="28">
        <f>VLOOKUP($C17,'S48'!$C:$BQ,23,0)</f>
        <v>43</v>
      </c>
      <c r="BI17" s="28">
        <f>VLOOKUP($C17,'S48'!$C:$BQ,35,0)</f>
        <v>3506.7335400000002</v>
      </c>
      <c r="BJ17" s="28">
        <f>VLOOKUP($C17,'S48'!$C:$BQ,42,0)</f>
        <v>0</v>
      </c>
      <c r="BK17" s="28">
        <f>VLOOKUP($C17,'S48'!$C:$BQ,43,0)</f>
        <v>355</v>
      </c>
      <c r="BL17" s="21" t="e">
        <f>VLOOKUP($C17,'S49'!$C:$BQ,55,0)</f>
        <v>#N/A</v>
      </c>
      <c r="BM17" s="21" t="e">
        <f>VLOOKUP($C17,'S49'!$C:$BQ,62,0)</f>
        <v>#N/A</v>
      </c>
      <c r="BN17" s="21" t="e">
        <f>VLOOKUP($C17,'S49'!$C:$BQ,63,0)</f>
        <v>#N/A</v>
      </c>
      <c r="BO17" s="21" t="e">
        <f>VLOOKUP($C17,'S49'!$C:$BQ,45,0)</f>
        <v>#N/A</v>
      </c>
      <c r="BP17" s="28" t="e">
        <f>VLOOKUP($C17,'S49'!$C:$BQ,52,0)</f>
        <v>#N/A</v>
      </c>
      <c r="BQ17" s="28" t="e">
        <f>VLOOKUP($C17,'S49'!$C:$BQ,53,0)</f>
        <v>#N/A</v>
      </c>
      <c r="BR17" s="28" t="e">
        <f>VLOOKUP($C17,'S49'!$C:$BQ,15,0)</f>
        <v>#N/A</v>
      </c>
      <c r="BS17" s="28" t="e">
        <f>VLOOKUP($C17,'S49'!$C:$BQ,22,0)</f>
        <v>#N/A</v>
      </c>
      <c r="BT17" s="28" t="e">
        <f>VLOOKUP($C17,'S49'!$C:$BQ,23,0)</f>
        <v>#N/A</v>
      </c>
      <c r="BU17" s="28" t="e">
        <f>VLOOKUP($C17,'S49'!$C:$BQ,35,0)</f>
        <v>#N/A</v>
      </c>
      <c r="BV17" s="28" t="e">
        <f>VLOOKUP($C17,'S49'!$C:$BQ,42,0)</f>
        <v>#N/A</v>
      </c>
      <c r="BW17" s="28" t="e">
        <f>VLOOKUP($C17,'S49'!$C:$BQ,43,0)</f>
        <v>#N/A</v>
      </c>
      <c r="BX17" s="21" t="e">
        <f>VLOOKUP($C17,'S50'!$C:$BQ,55,0)</f>
        <v>#N/A</v>
      </c>
      <c r="BY17" s="21" t="e">
        <f>VLOOKUP($C17,'S50'!$C:$BQ,62,0)</f>
        <v>#N/A</v>
      </c>
      <c r="BZ17" s="21" t="e">
        <f>VLOOKUP($C17,'S50'!$C:$BQ,63,0)</f>
        <v>#N/A</v>
      </c>
      <c r="CA17" s="21" t="e">
        <f>VLOOKUP($C17,'S50'!$C:$BQ,45,0)</f>
        <v>#N/A</v>
      </c>
      <c r="CB17" s="28" t="e">
        <f>VLOOKUP($C17,'S50'!$C:$BQ,52,0)</f>
        <v>#N/A</v>
      </c>
      <c r="CC17" s="28" t="e">
        <f>VLOOKUP($C17,'S50'!$C:$BQ,53,0)</f>
        <v>#N/A</v>
      </c>
      <c r="CD17" s="28" t="e">
        <f>VLOOKUP($C17,'S50'!$C:$BQ,15,0)</f>
        <v>#N/A</v>
      </c>
      <c r="CE17" s="28" t="e">
        <f>VLOOKUP($C17,'S50'!$C:$BQ,22,0)</f>
        <v>#N/A</v>
      </c>
      <c r="CF17" s="28" t="e">
        <f>VLOOKUP($C17,'S50'!$C:$BQ,23,0)</f>
        <v>#N/A</v>
      </c>
      <c r="CG17" s="28" t="e">
        <f>VLOOKUP($C17,'S50'!$C:$BQ,35,0)</f>
        <v>#N/A</v>
      </c>
      <c r="CH17" s="28" t="e">
        <f>VLOOKUP($C17,'S50'!$C:$BQ,42,0)</f>
        <v>#N/A</v>
      </c>
      <c r="CI17" s="28" t="e">
        <f>VLOOKUP($C17,'S50'!$C:$BQ,43,0)</f>
        <v>#N/A</v>
      </c>
    </row>
    <row r="18" spans="1:87" hidden="1" x14ac:dyDescent="0.2">
      <c r="A18" s="30" t="s">
        <v>376</v>
      </c>
      <c r="B18" s="30" t="s">
        <v>42</v>
      </c>
      <c r="C18" s="20" t="s">
        <v>49</v>
      </c>
      <c r="D18" s="21">
        <f>VLOOKUP($C18,'S0 remplacer avec S44'!$C:$BQ,55,0)</f>
        <v>282.39999999999998</v>
      </c>
      <c r="E18" s="21">
        <f>VLOOKUP($C18,'S0 remplacer avec S44'!$C:$BQ,62,0)</f>
        <v>199</v>
      </c>
      <c r="F18" s="21">
        <f>VLOOKUP($C18,'S0 remplacer avec S44'!$C:$BQ,63,0)</f>
        <v>295</v>
      </c>
      <c r="G18" s="21">
        <f>VLOOKUP($C18,'S0 remplacer avec S44'!$C:$BQ,45,0)</f>
        <v>3807.6765700000001</v>
      </c>
      <c r="H18" s="28">
        <f>VLOOKUP($C18,'S0 remplacer avec S44'!$C:$BQ,52,0)</f>
        <v>429</v>
      </c>
      <c r="I18" s="28">
        <f>VLOOKUP($C18,'S0 remplacer avec S44'!$C:$BQ,53,0)</f>
        <v>1276</v>
      </c>
      <c r="J18" s="28">
        <f>VLOOKUP($C18,'S0 remplacer avec S44'!$C:$BQ,15,0)</f>
        <v>260</v>
      </c>
      <c r="K18" s="28">
        <f>VLOOKUP($C18,'S0 remplacer avec S44'!$C:$BQ,22,0)</f>
        <v>7</v>
      </c>
      <c r="L18" s="28">
        <f>VLOOKUP($C18,'S0 remplacer avec S44'!$C:$BQ,23,0)</f>
        <v>60</v>
      </c>
      <c r="M18" s="28">
        <f>VLOOKUP($C18,'S0 remplacer avec S44'!$C:$BQ,35,0)</f>
        <v>4323.2215100000003</v>
      </c>
      <c r="N18" s="28">
        <f>VLOOKUP($C18,'S0 remplacer avec S44'!$C:$BQ,42,0)</f>
        <v>405</v>
      </c>
      <c r="O18" s="28">
        <f>VLOOKUP($C18,'S0 remplacer avec S44'!$C:$BQ,43,0)</f>
        <v>1351</v>
      </c>
      <c r="P18" s="21">
        <f>VLOOKUP($C18,'S45'!$C:$BQ,55,0)</f>
        <v>288.2</v>
      </c>
      <c r="Q18" s="21">
        <f>VLOOKUP($C18,'S45'!$C:$BQ,62,0)</f>
        <v>193</v>
      </c>
      <c r="R18" s="21">
        <f>VLOOKUP($C18,'S45'!$C:$BQ,63,0)</f>
        <v>289</v>
      </c>
      <c r="S18" s="21">
        <f>VLOOKUP($C18,'S45'!$C:$BQ,45,0)</f>
        <v>4012.94643</v>
      </c>
      <c r="T18" s="28">
        <f>VLOOKUP($C18,'S45'!$C:$BQ,52,0)</f>
        <v>224</v>
      </c>
      <c r="U18" s="28">
        <f>VLOOKUP($C18,'S45'!$C:$BQ,53,0)</f>
        <v>1071</v>
      </c>
      <c r="V18" s="28">
        <f>VLOOKUP($C18,'S45'!$C:$BQ,15,0)</f>
        <v>268</v>
      </c>
      <c r="W18" s="28">
        <f>VLOOKUP($C18,'S45'!$C:$BQ,22,0)</f>
        <v>0</v>
      </c>
      <c r="X18" s="28">
        <f>VLOOKUP($C18,'S45'!$C:$BQ,23,0)</f>
        <v>52</v>
      </c>
      <c r="Y18" s="28">
        <f>VLOOKUP($C18,'S45'!$C:$BQ,35,0)</f>
        <v>4568.7662399999999</v>
      </c>
      <c r="Z18" s="28">
        <f>VLOOKUP($C18,'S45'!$C:$BQ,42,0)</f>
        <v>160</v>
      </c>
      <c r="AA18" s="28">
        <f>VLOOKUP($C18,'S45'!$C:$BQ,43,0)</f>
        <v>1105</v>
      </c>
      <c r="AB18" s="21">
        <f>VLOOKUP($C18,'S46'!$C:$BQ,55,0)</f>
        <v>297.8</v>
      </c>
      <c r="AC18" s="21">
        <f>VLOOKUP($C18,'S46'!$C:$BQ,62,0)</f>
        <v>183</v>
      </c>
      <c r="AD18" s="21">
        <f>VLOOKUP($C18,'S46'!$C:$BQ,63,0)</f>
        <v>279</v>
      </c>
      <c r="AE18" s="21">
        <f>VLOOKUP($C18,'S46'!$C:$BQ,45,0)</f>
        <v>4084.4876199999999</v>
      </c>
      <c r="AF18" s="28">
        <f>VLOOKUP($C18,'S46'!$C:$BQ,52,0)</f>
        <v>152</v>
      </c>
      <c r="AG18" s="28">
        <f>VLOOKUP($C18,'S46'!$C:$BQ,53,0)</f>
        <v>1000</v>
      </c>
      <c r="AH18" s="28">
        <f>VLOOKUP($C18,'S46'!$C:$BQ,15,0)</f>
        <v>279</v>
      </c>
      <c r="AI18" s="28">
        <f>VLOOKUP($C18,'S46'!$C:$BQ,22,0)</f>
        <v>0</v>
      </c>
      <c r="AJ18" s="28">
        <f>VLOOKUP($C18,'S46'!$C:$BQ,23,0)</f>
        <v>41</v>
      </c>
      <c r="AK18" s="28">
        <f>VLOOKUP($C18,'S46'!$C:$BQ,35,0)</f>
        <v>4630.5645800000002</v>
      </c>
      <c r="AL18" s="28">
        <f>VLOOKUP($C18,'S46'!$C:$BQ,42,0)</f>
        <v>98</v>
      </c>
      <c r="AM18" s="28">
        <f>VLOOKUP($C18,'S46'!$C:$BQ,43,0)</f>
        <v>1043</v>
      </c>
      <c r="AN18" s="21">
        <f>VLOOKUP($C18,'S47'!$C:$BQ,55,0)</f>
        <v>299.8</v>
      </c>
      <c r="AO18" s="21">
        <f>VLOOKUP($C18,'S47'!$C:$BQ,62,0)</f>
        <v>181</v>
      </c>
      <c r="AP18" s="21">
        <f>VLOOKUP($C18,'S47'!$C:$BQ,63,0)</f>
        <v>277</v>
      </c>
      <c r="AQ18" s="21">
        <f>VLOOKUP($C18,'S47'!$C:$BQ,45,0)</f>
        <v>4174.1676200000002</v>
      </c>
      <c r="AR18" s="28">
        <f>VLOOKUP($C18,'S47'!$C:$BQ,52,0)</f>
        <v>63</v>
      </c>
      <c r="AS18" s="28">
        <f>VLOOKUP($C18,'S47'!$C:$BQ,53,0)</f>
        <v>910</v>
      </c>
      <c r="AT18" s="28">
        <f>VLOOKUP($C18,'S47'!$C:$BQ,15,0)</f>
        <v>284</v>
      </c>
      <c r="AU18" s="28">
        <f>VLOOKUP($C18,'S47'!$C:$BQ,22,0)</f>
        <v>0</v>
      </c>
      <c r="AV18" s="28">
        <f>VLOOKUP($C18,'S47'!$C:$BQ,23,0)</f>
        <v>36</v>
      </c>
      <c r="AW18" s="28">
        <f>VLOOKUP($C18,'S47'!$C:$BQ,35,0)</f>
        <v>4667.88094</v>
      </c>
      <c r="AX18" s="28">
        <f>VLOOKUP($C18,'S47'!$C:$BQ,42,0)</f>
        <v>61</v>
      </c>
      <c r="AY18" s="28">
        <f>VLOOKUP($C18,'S47'!$C:$BQ,43,0)</f>
        <v>1006</v>
      </c>
      <c r="AZ18" s="21">
        <f>VLOOKUP($C18,'S48'!$C:$BQ,55,0)</f>
        <v>305.60000000000002</v>
      </c>
      <c r="BA18" s="21">
        <f>VLOOKUP($C18,'S48'!$C:$BQ,62,0)</f>
        <v>127</v>
      </c>
      <c r="BB18" s="21">
        <f>VLOOKUP($C18,'S48'!$C:$BQ,63,0)</f>
        <v>416</v>
      </c>
      <c r="BC18" s="21">
        <f>VLOOKUP($C18,'S48'!$C:$BQ,45,0)</f>
        <v>4332.9179400000003</v>
      </c>
      <c r="BD18" s="28">
        <f>VLOOKUP($C18,'S48'!$C:$BQ,52,0)</f>
        <v>0</v>
      </c>
      <c r="BE18" s="28">
        <f>VLOOKUP($C18,'S48'!$C:$BQ,53,0)</f>
        <v>751</v>
      </c>
      <c r="BF18" s="28">
        <f>VLOOKUP($C18,'S48'!$C:$BQ,15,0)</f>
        <v>290</v>
      </c>
      <c r="BG18" s="28">
        <f>VLOOKUP($C18,'S48'!$C:$BQ,22,0)</f>
        <v>0</v>
      </c>
      <c r="BH18" s="28">
        <f>VLOOKUP($C18,'S48'!$C:$BQ,23,0)</f>
        <v>30</v>
      </c>
      <c r="BI18" s="28">
        <f>VLOOKUP($C18,'S48'!$C:$BQ,35,0)</f>
        <v>4766.6593700000003</v>
      </c>
      <c r="BJ18" s="28">
        <f>VLOOKUP($C18,'S48'!$C:$BQ,42,0)</f>
        <v>0</v>
      </c>
      <c r="BK18" s="28">
        <f>VLOOKUP($C18,'S48'!$C:$BQ,43,0)</f>
        <v>907</v>
      </c>
      <c r="BL18" s="21" t="e">
        <f>VLOOKUP($C18,'S49'!$C:$BQ,55,0)</f>
        <v>#N/A</v>
      </c>
      <c r="BM18" s="21" t="e">
        <f>VLOOKUP($C18,'S49'!$C:$BQ,62,0)</f>
        <v>#N/A</v>
      </c>
      <c r="BN18" s="21" t="e">
        <f>VLOOKUP($C18,'S49'!$C:$BQ,63,0)</f>
        <v>#N/A</v>
      </c>
      <c r="BO18" s="21" t="e">
        <f>VLOOKUP($C18,'S49'!$C:$BQ,45,0)</f>
        <v>#N/A</v>
      </c>
      <c r="BP18" s="28" t="e">
        <f>VLOOKUP($C18,'S49'!$C:$BQ,52,0)</f>
        <v>#N/A</v>
      </c>
      <c r="BQ18" s="28" t="e">
        <f>VLOOKUP($C18,'S49'!$C:$BQ,53,0)</f>
        <v>#N/A</v>
      </c>
      <c r="BR18" s="28" t="e">
        <f>VLOOKUP($C18,'S49'!$C:$BQ,15,0)</f>
        <v>#N/A</v>
      </c>
      <c r="BS18" s="28" t="e">
        <f>VLOOKUP($C18,'S49'!$C:$BQ,22,0)</f>
        <v>#N/A</v>
      </c>
      <c r="BT18" s="28" t="e">
        <f>VLOOKUP($C18,'S49'!$C:$BQ,23,0)</f>
        <v>#N/A</v>
      </c>
      <c r="BU18" s="28" t="e">
        <f>VLOOKUP($C18,'S49'!$C:$BQ,35,0)</f>
        <v>#N/A</v>
      </c>
      <c r="BV18" s="28" t="e">
        <f>VLOOKUP($C18,'S49'!$C:$BQ,42,0)</f>
        <v>#N/A</v>
      </c>
      <c r="BW18" s="28" t="e">
        <f>VLOOKUP($C18,'S49'!$C:$BQ,43,0)</f>
        <v>#N/A</v>
      </c>
      <c r="BX18" s="21" t="e">
        <f>VLOOKUP($C18,'S50'!$C:$BQ,55,0)</f>
        <v>#N/A</v>
      </c>
      <c r="BY18" s="21" t="e">
        <f>VLOOKUP($C18,'S50'!$C:$BQ,62,0)</f>
        <v>#N/A</v>
      </c>
      <c r="BZ18" s="21" t="e">
        <f>VLOOKUP($C18,'S50'!$C:$BQ,63,0)</f>
        <v>#N/A</v>
      </c>
      <c r="CA18" s="21" t="e">
        <f>VLOOKUP($C18,'S50'!$C:$BQ,45,0)</f>
        <v>#N/A</v>
      </c>
      <c r="CB18" s="28" t="e">
        <f>VLOOKUP($C18,'S50'!$C:$BQ,52,0)</f>
        <v>#N/A</v>
      </c>
      <c r="CC18" s="28" t="e">
        <f>VLOOKUP($C18,'S50'!$C:$BQ,53,0)</f>
        <v>#N/A</v>
      </c>
      <c r="CD18" s="28" t="e">
        <f>VLOOKUP($C18,'S50'!$C:$BQ,15,0)</f>
        <v>#N/A</v>
      </c>
      <c r="CE18" s="28" t="e">
        <f>VLOOKUP($C18,'S50'!$C:$BQ,22,0)</f>
        <v>#N/A</v>
      </c>
      <c r="CF18" s="28" t="e">
        <f>VLOOKUP($C18,'S50'!$C:$BQ,23,0)</f>
        <v>#N/A</v>
      </c>
      <c r="CG18" s="28" t="e">
        <f>VLOOKUP($C18,'S50'!$C:$BQ,35,0)</f>
        <v>#N/A</v>
      </c>
      <c r="CH18" s="28" t="e">
        <f>VLOOKUP($C18,'S50'!$C:$BQ,42,0)</f>
        <v>#N/A</v>
      </c>
      <c r="CI18" s="28" t="e">
        <f>VLOOKUP($C18,'S50'!$C:$BQ,43,0)</f>
        <v>#N/A</v>
      </c>
    </row>
    <row r="19" spans="1:87" hidden="1" x14ac:dyDescent="0.2">
      <c r="A19" s="30" t="s">
        <v>376</v>
      </c>
      <c r="B19" s="30" t="s">
        <v>42</v>
      </c>
      <c r="C19" s="20" t="s">
        <v>50</v>
      </c>
      <c r="D19" s="21">
        <f>VLOOKUP($C19,'S0 remplacer avec S44'!$C:$BQ,55,0)</f>
        <v>160.30000000000001</v>
      </c>
      <c r="E19" s="21">
        <f>VLOOKUP($C19,'S0 remplacer avec S44'!$C:$BQ,62,0)</f>
        <v>91</v>
      </c>
      <c r="F19" s="21">
        <f>VLOOKUP($C19,'S0 remplacer avec S44'!$C:$BQ,63,0)</f>
        <v>141</v>
      </c>
      <c r="G19" s="21">
        <f>VLOOKUP($C19,'S0 remplacer avec S44'!$C:$BQ,45,0)</f>
        <v>2794.2033099999999</v>
      </c>
      <c r="H19" s="28">
        <f>VLOOKUP($C19,'S0 remplacer avec S44'!$C:$BQ,52,0)</f>
        <v>0</v>
      </c>
      <c r="I19" s="28">
        <f>VLOOKUP($C19,'S0 remplacer avec S44'!$C:$BQ,53,0)</f>
        <v>0</v>
      </c>
      <c r="J19" s="28">
        <f>VLOOKUP($C19,'S0 remplacer avec S44'!$C:$BQ,15,0)</f>
        <v>189</v>
      </c>
      <c r="K19" s="28">
        <f>VLOOKUP($C19,'S0 remplacer avec S44'!$C:$BQ,22,0)</f>
        <v>0</v>
      </c>
      <c r="L19" s="28">
        <f>VLOOKUP($C19,'S0 remplacer avec S44'!$C:$BQ,23,0)</f>
        <v>0</v>
      </c>
      <c r="M19" s="28">
        <f>VLOOKUP($C19,'S0 remplacer avec S44'!$C:$BQ,35,0)</f>
        <v>5625.8720199999998</v>
      </c>
      <c r="N19" s="28">
        <f>VLOOKUP($C19,'S0 remplacer avec S44'!$C:$BQ,42,0)</f>
        <v>0</v>
      </c>
      <c r="O19" s="28">
        <f>VLOOKUP($C19,'S0 remplacer avec S44'!$C:$BQ,43,0)</f>
        <v>0</v>
      </c>
      <c r="P19" s="21">
        <f>VLOOKUP($C19,'S45'!$C:$BQ,55,0)</f>
        <v>157.30000000000001</v>
      </c>
      <c r="Q19" s="21">
        <f>VLOOKUP($C19,'S45'!$C:$BQ,62,0)</f>
        <v>94</v>
      </c>
      <c r="R19" s="21">
        <f>VLOOKUP($C19,'S45'!$C:$BQ,63,0)</f>
        <v>144</v>
      </c>
      <c r="S19" s="21">
        <f>VLOOKUP($C19,'S45'!$C:$BQ,45,0)</f>
        <v>2833.7425699999999</v>
      </c>
      <c r="T19" s="28">
        <f>VLOOKUP($C19,'S45'!$C:$BQ,52,0)</f>
        <v>0</v>
      </c>
      <c r="U19" s="28">
        <f>VLOOKUP($C19,'S45'!$C:$BQ,53,0)</f>
        <v>0</v>
      </c>
      <c r="V19" s="28">
        <f>VLOOKUP($C19,'S45'!$C:$BQ,15,0)</f>
        <v>194</v>
      </c>
      <c r="W19" s="28">
        <f>VLOOKUP($C19,'S45'!$C:$BQ,22,0)</f>
        <v>0</v>
      </c>
      <c r="X19" s="28">
        <f>VLOOKUP($C19,'S45'!$C:$BQ,23,0)</f>
        <v>0</v>
      </c>
      <c r="Y19" s="28">
        <f>VLOOKUP($C19,'S45'!$C:$BQ,35,0)</f>
        <v>5629.6010800000004</v>
      </c>
      <c r="Z19" s="28">
        <f>VLOOKUP($C19,'S45'!$C:$BQ,42,0)</f>
        <v>0</v>
      </c>
      <c r="AA19" s="28">
        <f>VLOOKUP($C19,'S45'!$C:$BQ,43,0)</f>
        <v>0</v>
      </c>
      <c r="AB19" s="21">
        <f>VLOOKUP($C19,'S46'!$C:$BQ,55,0)</f>
        <v>162.1</v>
      </c>
      <c r="AC19" s="21">
        <f>VLOOKUP($C19,'S46'!$C:$BQ,62,0)</f>
        <v>89</v>
      </c>
      <c r="AD19" s="21">
        <f>VLOOKUP($C19,'S46'!$C:$BQ,63,0)</f>
        <v>140</v>
      </c>
      <c r="AE19" s="21">
        <f>VLOOKUP($C19,'S46'!$C:$BQ,45,0)</f>
        <v>2855.2691199999999</v>
      </c>
      <c r="AF19" s="28">
        <f>VLOOKUP($C19,'S46'!$C:$BQ,52,0)</f>
        <v>0</v>
      </c>
      <c r="AG19" s="28">
        <f>VLOOKUP($C19,'S46'!$C:$BQ,53,0)</f>
        <v>0</v>
      </c>
      <c r="AH19" s="28">
        <f>VLOOKUP($C19,'S46'!$C:$BQ,15,0)</f>
        <v>196</v>
      </c>
      <c r="AI19" s="28">
        <f>VLOOKUP($C19,'S46'!$C:$BQ,22,0)</f>
        <v>0</v>
      </c>
      <c r="AJ19" s="28">
        <f>VLOOKUP($C19,'S46'!$C:$BQ,23,0)</f>
        <v>0</v>
      </c>
      <c r="AK19" s="28">
        <f>VLOOKUP($C19,'S46'!$C:$BQ,35,0)</f>
        <v>5687.0198099999998</v>
      </c>
      <c r="AL19" s="28">
        <f>VLOOKUP($C19,'S46'!$C:$BQ,42,0)</f>
        <v>0</v>
      </c>
      <c r="AM19" s="28">
        <f>VLOOKUP($C19,'S46'!$C:$BQ,43,0)</f>
        <v>0</v>
      </c>
      <c r="AN19" s="21">
        <f>VLOOKUP($C19,'S47'!$C:$BQ,55,0)</f>
        <v>169.7</v>
      </c>
      <c r="AO19" s="21">
        <f>VLOOKUP($C19,'S47'!$C:$BQ,62,0)</f>
        <v>82</v>
      </c>
      <c r="AP19" s="21">
        <f>VLOOKUP($C19,'S47'!$C:$BQ,63,0)</f>
        <v>132</v>
      </c>
      <c r="AQ19" s="21">
        <f>VLOOKUP($C19,'S47'!$C:$BQ,45,0)</f>
        <v>2904.9864299999999</v>
      </c>
      <c r="AR19" s="28">
        <f>VLOOKUP($C19,'S47'!$C:$BQ,52,0)</f>
        <v>0</v>
      </c>
      <c r="AS19" s="28">
        <f>VLOOKUP($C19,'S47'!$C:$BQ,53,0)</f>
        <v>0</v>
      </c>
      <c r="AT19" s="28">
        <f>VLOOKUP($C19,'S47'!$C:$BQ,15,0)</f>
        <v>200</v>
      </c>
      <c r="AU19" s="28">
        <f>VLOOKUP($C19,'S47'!$C:$BQ,22,0)</f>
        <v>0</v>
      </c>
      <c r="AV19" s="28">
        <f>VLOOKUP($C19,'S47'!$C:$BQ,23,0)</f>
        <v>0</v>
      </c>
      <c r="AW19" s="28">
        <f>VLOOKUP($C19,'S47'!$C:$BQ,35,0)</f>
        <v>5723.8921799999998</v>
      </c>
      <c r="AX19" s="28">
        <f>VLOOKUP($C19,'S47'!$C:$BQ,42,0)</f>
        <v>0</v>
      </c>
      <c r="AY19" s="28">
        <f>VLOOKUP($C19,'S47'!$C:$BQ,43,0)</f>
        <v>0</v>
      </c>
      <c r="AZ19" s="21">
        <f>VLOOKUP($C19,'S48'!$C:$BQ,55,0)</f>
        <v>172.9</v>
      </c>
      <c r="BA19" s="21">
        <f>VLOOKUP($C19,'S48'!$C:$BQ,62,0)</f>
        <v>53</v>
      </c>
      <c r="BB19" s="21">
        <f>VLOOKUP($C19,'S48'!$C:$BQ,63,0)</f>
        <v>204</v>
      </c>
      <c r="BC19" s="21">
        <f>VLOOKUP($C19,'S48'!$C:$BQ,45,0)</f>
        <v>2894.5454300000001</v>
      </c>
      <c r="BD19" s="28">
        <f>VLOOKUP($C19,'S48'!$C:$BQ,52,0)</f>
        <v>0</v>
      </c>
      <c r="BE19" s="28">
        <f>VLOOKUP($C19,'S48'!$C:$BQ,53,0)</f>
        <v>0</v>
      </c>
      <c r="BF19" s="28">
        <f>VLOOKUP($C19,'S48'!$C:$BQ,15,0)</f>
        <v>205</v>
      </c>
      <c r="BG19" s="28">
        <f>VLOOKUP($C19,'S48'!$C:$BQ,22,0)</f>
        <v>0</v>
      </c>
      <c r="BH19" s="28">
        <f>VLOOKUP($C19,'S48'!$C:$BQ,23,0)</f>
        <v>0</v>
      </c>
      <c r="BI19" s="28">
        <f>VLOOKUP($C19,'S48'!$C:$BQ,35,0)</f>
        <v>5761.2517500000004</v>
      </c>
      <c r="BJ19" s="28">
        <f>VLOOKUP($C19,'S48'!$C:$BQ,42,0)</f>
        <v>0</v>
      </c>
      <c r="BK19" s="28">
        <f>VLOOKUP($C19,'S48'!$C:$BQ,43,0)</f>
        <v>0</v>
      </c>
      <c r="BL19" s="21" t="e">
        <f>VLOOKUP($C19,'S49'!$C:$BQ,55,0)</f>
        <v>#N/A</v>
      </c>
      <c r="BM19" s="21" t="e">
        <f>VLOOKUP($C19,'S49'!$C:$BQ,62,0)</f>
        <v>#N/A</v>
      </c>
      <c r="BN19" s="21" t="e">
        <f>VLOOKUP($C19,'S49'!$C:$BQ,63,0)</f>
        <v>#N/A</v>
      </c>
      <c r="BO19" s="21" t="e">
        <f>VLOOKUP($C19,'S49'!$C:$BQ,45,0)</f>
        <v>#N/A</v>
      </c>
      <c r="BP19" s="28" t="e">
        <f>VLOOKUP($C19,'S49'!$C:$BQ,52,0)</f>
        <v>#N/A</v>
      </c>
      <c r="BQ19" s="28" t="e">
        <f>VLOOKUP($C19,'S49'!$C:$BQ,53,0)</f>
        <v>#N/A</v>
      </c>
      <c r="BR19" s="28" t="e">
        <f>VLOOKUP($C19,'S49'!$C:$BQ,15,0)</f>
        <v>#N/A</v>
      </c>
      <c r="BS19" s="28" t="e">
        <f>VLOOKUP($C19,'S49'!$C:$BQ,22,0)</f>
        <v>#N/A</v>
      </c>
      <c r="BT19" s="28" t="e">
        <f>VLOOKUP($C19,'S49'!$C:$BQ,23,0)</f>
        <v>#N/A</v>
      </c>
      <c r="BU19" s="28" t="e">
        <f>VLOOKUP($C19,'S49'!$C:$BQ,35,0)</f>
        <v>#N/A</v>
      </c>
      <c r="BV19" s="28" t="e">
        <f>VLOOKUP($C19,'S49'!$C:$BQ,42,0)</f>
        <v>#N/A</v>
      </c>
      <c r="BW19" s="28" t="e">
        <f>VLOOKUP($C19,'S49'!$C:$BQ,43,0)</f>
        <v>#N/A</v>
      </c>
      <c r="BX19" s="21" t="e">
        <f>VLOOKUP($C19,'S50'!$C:$BQ,55,0)</f>
        <v>#N/A</v>
      </c>
      <c r="BY19" s="21" t="e">
        <f>VLOOKUP($C19,'S50'!$C:$BQ,62,0)</f>
        <v>#N/A</v>
      </c>
      <c r="BZ19" s="21" t="e">
        <f>VLOOKUP($C19,'S50'!$C:$BQ,63,0)</f>
        <v>#N/A</v>
      </c>
      <c r="CA19" s="21" t="e">
        <f>VLOOKUP($C19,'S50'!$C:$BQ,45,0)</f>
        <v>#N/A</v>
      </c>
      <c r="CB19" s="28" t="e">
        <f>VLOOKUP($C19,'S50'!$C:$BQ,52,0)</f>
        <v>#N/A</v>
      </c>
      <c r="CC19" s="28" t="e">
        <f>VLOOKUP($C19,'S50'!$C:$BQ,53,0)</f>
        <v>#N/A</v>
      </c>
      <c r="CD19" s="28" t="e">
        <f>VLOOKUP($C19,'S50'!$C:$BQ,15,0)</f>
        <v>#N/A</v>
      </c>
      <c r="CE19" s="28" t="e">
        <f>VLOOKUP($C19,'S50'!$C:$BQ,22,0)</f>
        <v>#N/A</v>
      </c>
      <c r="CF19" s="28" t="e">
        <f>VLOOKUP($C19,'S50'!$C:$BQ,23,0)</f>
        <v>#N/A</v>
      </c>
      <c r="CG19" s="28" t="e">
        <f>VLOOKUP($C19,'S50'!$C:$BQ,35,0)</f>
        <v>#N/A</v>
      </c>
      <c r="CH19" s="28" t="e">
        <f>VLOOKUP($C19,'S50'!$C:$BQ,42,0)</f>
        <v>#N/A</v>
      </c>
      <c r="CI19" s="28" t="e">
        <f>VLOOKUP($C19,'S50'!$C:$BQ,43,0)</f>
        <v>#N/A</v>
      </c>
    </row>
    <row r="20" spans="1:87" hidden="1" x14ac:dyDescent="0.2">
      <c r="A20" s="30" t="s">
        <v>376</v>
      </c>
      <c r="B20" s="30" t="s">
        <v>42</v>
      </c>
      <c r="C20" s="20" t="s">
        <v>51</v>
      </c>
      <c r="D20" s="21">
        <f>VLOOKUP($C20,'S0 remplacer avec S44'!$C:$BQ,55,0)</f>
        <v>145.69999999999999</v>
      </c>
      <c r="E20" s="21">
        <f>VLOOKUP($C20,'S0 remplacer avec S44'!$C:$BQ,62,0)</f>
        <v>209</v>
      </c>
      <c r="F20" s="21">
        <f>VLOOKUP($C20,'S0 remplacer avec S44'!$C:$BQ,63,0)</f>
        <v>280</v>
      </c>
      <c r="G20" s="21">
        <f>VLOOKUP($C20,'S0 remplacer avec S44'!$C:$BQ,45,0)</f>
        <v>2165.87203</v>
      </c>
      <c r="H20" s="28">
        <f>VLOOKUP($C20,'S0 remplacer avec S44'!$C:$BQ,52,0)</f>
        <v>958</v>
      </c>
      <c r="I20" s="28">
        <f>VLOOKUP($C20,'S0 remplacer avec S44'!$C:$BQ,53,0)</f>
        <v>1583</v>
      </c>
      <c r="J20" s="28">
        <f>VLOOKUP($C20,'S0 remplacer avec S44'!$C:$BQ,15,0)</f>
        <v>143</v>
      </c>
      <c r="K20" s="28">
        <f>VLOOKUP($C20,'S0 remplacer avec S44'!$C:$BQ,22,0)</f>
        <v>54</v>
      </c>
      <c r="L20" s="28">
        <f>VLOOKUP($C20,'S0 remplacer avec S44'!$C:$BQ,23,0)</f>
        <v>93</v>
      </c>
      <c r="M20" s="28">
        <f>VLOOKUP($C20,'S0 remplacer avec S44'!$C:$BQ,35,0)</f>
        <v>2069.98783</v>
      </c>
      <c r="N20" s="28">
        <f>VLOOKUP($C20,'S0 remplacer avec S44'!$C:$BQ,42,0)</f>
        <v>2337</v>
      </c>
      <c r="O20" s="28">
        <f>VLOOKUP($C20,'S0 remplacer avec S44'!$C:$BQ,43,0)</f>
        <v>3219</v>
      </c>
      <c r="P20" s="21">
        <f>VLOOKUP($C20,'S45'!$C:$BQ,55,0)</f>
        <v>152.30000000000001</v>
      </c>
      <c r="Q20" s="21">
        <f>VLOOKUP($C20,'S45'!$C:$BQ,62,0)</f>
        <v>203</v>
      </c>
      <c r="R20" s="21">
        <f>VLOOKUP($C20,'S45'!$C:$BQ,63,0)</f>
        <v>273</v>
      </c>
      <c r="S20" s="21">
        <f>VLOOKUP($C20,'S45'!$C:$BQ,45,0)</f>
        <v>2198.1809600000001</v>
      </c>
      <c r="T20" s="28">
        <f>VLOOKUP($C20,'S45'!$C:$BQ,52,0)</f>
        <v>926</v>
      </c>
      <c r="U20" s="28">
        <f>VLOOKUP($C20,'S45'!$C:$BQ,53,0)</f>
        <v>1551</v>
      </c>
      <c r="V20" s="28">
        <f>VLOOKUP($C20,'S45'!$C:$BQ,15,0)</f>
        <v>146</v>
      </c>
      <c r="W20" s="28">
        <f>VLOOKUP($C20,'S45'!$C:$BQ,22,0)</f>
        <v>51</v>
      </c>
      <c r="X20" s="28">
        <f>VLOOKUP($C20,'S45'!$C:$BQ,23,0)</f>
        <v>90</v>
      </c>
      <c r="Y20" s="28">
        <f>VLOOKUP($C20,'S45'!$C:$BQ,35,0)</f>
        <v>2120.4756600000001</v>
      </c>
      <c r="Z20" s="28">
        <f>VLOOKUP($C20,'S45'!$C:$BQ,42,0)</f>
        <v>2287</v>
      </c>
      <c r="AA20" s="28">
        <f>VLOOKUP($C20,'S45'!$C:$BQ,43,0)</f>
        <v>3168</v>
      </c>
      <c r="AB20" s="21">
        <f>VLOOKUP($C20,'S46'!$C:$BQ,55,0)</f>
        <v>162.4</v>
      </c>
      <c r="AC20" s="21">
        <f>VLOOKUP($C20,'S46'!$C:$BQ,62,0)</f>
        <v>162</v>
      </c>
      <c r="AD20" s="21">
        <f>VLOOKUP($C20,'S46'!$C:$BQ,63,0)</f>
        <v>227</v>
      </c>
      <c r="AE20" s="21">
        <f>VLOOKUP($C20,'S46'!$C:$BQ,45,0)</f>
        <v>2253.1877300000001</v>
      </c>
      <c r="AF20" s="28">
        <f>VLOOKUP($C20,'S46'!$C:$BQ,52,0)</f>
        <v>604</v>
      </c>
      <c r="AG20" s="28">
        <f>VLOOKUP($C20,'S46'!$C:$BQ,53,0)</f>
        <v>1175</v>
      </c>
      <c r="AH20" s="28">
        <f>VLOOKUP($C20,'S46'!$C:$BQ,15,0)</f>
        <v>147</v>
      </c>
      <c r="AI20" s="28">
        <f>VLOOKUP($C20,'S46'!$C:$BQ,22,0)</f>
        <v>33</v>
      </c>
      <c r="AJ20" s="28">
        <f>VLOOKUP($C20,'S46'!$C:$BQ,23,0)</f>
        <v>69</v>
      </c>
      <c r="AK20" s="28">
        <f>VLOOKUP($C20,'S46'!$C:$BQ,35,0)</f>
        <v>2124.4756600000001</v>
      </c>
      <c r="AL20" s="28">
        <f>VLOOKUP($C20,'S46'!$C:$BQ,42,0)</f>
        <v>1906</v>
      </c>
      <c r="AM20" s="28">
        <f>VLOOKUP($C20,'S46'!$C:$BQ,43,0)</f>
        <v>2712</v>
      </c>
      <c r="AN20" s="21">
        <f>VLOOKUP($C20,'S47'!$C:$BQ,55,0)</f>
        <v>166.4</v>
      </c>
      <c r="AO20" s="21">
        <f>VLOOKUP($C20,'S47'!$C:$BQ,62,0)</f>
        <v>158</v>
      </c>
      <c r="AP20" s="21">
        <f>VLOOKUP($C20,'S47'!$C:$BQ,63,0)</f>
        <v>223</v>
      </c>
      <c r="AQ20" s="21">
        <f>VLOOKUP($C20,'S47'!$C:$BQ,45,0)</f>
        <v>2373.2083600000001</v>
      </c>
      <c r="AR20" s="28">
        <f>VLOOKUP($C20,'S47'!$C:$BQ,52,0)</f>
        <v>484</v>
      </c>
      <c r="AS20" s="28">
        <f>VLOOKUP($C20,'S47'!$C:$BQ,53,0)</f>
        <v>1055</v>
      </c>
      <c r="AT20" s="28">
        <f>VLOOKUP($C20,'S47'!$C:$BQ,15,0)</f>
        <v>147</v>
      </c>
      <c r="AU20" s="28">
        <f>VLOOKUP($C20,'S47'!$C:$BQ,22,0)</f>
        <v>33</v>
      </c>
      <c r="AV20" s="28">
        <f>VLOOKUP($C20,'S47'!$C:$BQ,23,0)</f>
        <v>69</v>
      </c>
      <c r="AW20" s="28">
        <f>VLOOKUP($C20,'S47'!$C:$BQ,35,0)</f>
        <v>2211.2413900000001</v>
      </c>
      <c r="AX20" s="28">
        <f>VLOOKUP($C20,'S47'!$C:$BQ,42,0)</f>
        <v>1819</v>
      </c>
      <c r="AY20" s="28">
        <f>VLOOKUP($C20,'S47'!$C:$BQ,43,0)</f>
        <v>2625</v>
      </c>
      <c r="AZ20" s="21">
        <f>VLOOKUP($C20,'S48'!$C:$BQ,55,0)</f>
        <v>170.4</v>
      </c>
      <c r="BA20" s="21">
        <f>VLOOKUP($C20,'S48'!$C:$BQ,62,0)</f>
        <v>122</v>
      </c>
      <c r="BB20" s="21">
        <f>VLOOKUP($C20,'S48'!$C:$BQ,63,0)</f>
        <v>316</v>
      </c>
      <c r="BC20" s="21">
        <f>VLOOKUP($C20,'S48'!$C:$BQ,45,0)</f>
        <v>2397.3465900000001</v>
      </c>
      <c r="BD20" s="28">
        <f>VLOOKUP($C20,'S48'!$C:$BQ,52,0)</f>
        <v>459</v>
      </c>
      <c r="BE20" s="28">
        <f>VLOOKUP($C20,'S48'!$C:$BQ,53,0)</f>
        <v>1031</v>
      </c>
      <c r="BF20" s="28">
        <f>VLOOKUP($C20,'S48'!$C:$BQ,15,0)</f>
        <v>148</v>
      </c>
      <c r="BG20" s="28">
        <f>VLOOKUP($C20,'S48'!$C:$BQ,22,0)</f>
        <v>32</v>
      </c>
      <c r="BH20" s="28">
        <f>VLOOKUP($C20,'S48'!$C:$BQ,23,0)</f>
        <v>68</v>
      </c>
      <c r="BI20" s="28">
        <f>VLOOKUP($C20,'S48'!$C:$BQ,35,0)</f>
        <v>2423.6727900000001</v>
      </c>
      <c r="BJ20" s="28">
        <f>VLOOKUP($C20,'S48'!$C:$BQ,42,0)</f>
        <v>1607</v>
      </c>
      <c r="BK20" s="28">
        <f>VLOOKUP($C20,'S48'!$C:$BQ,43,0)</f>
        <v>2412</v>
      </c>
      <c r="BL20" s="21" t="e">
        <f>VLOOKUP($C20,'S49'!$C:$BQ,55,0)</f>
        <v>#N/A</v>
      </c>
      <c r="BM20" s="21" t="e">
        <f>VLOOKUP($C20,'S49'!$C:$BQ,62,0)</f>
        <v>#N/A</v>
      </c>
      <c r="BN20" s="21" t="e">
        <f>VLOOKUP($C20,'S49'!$C:$BQ,63,0)</f>
        <v>#N/A</v>
      </c>
      <c r="BO20" s="21" t="e">
        <f>VLOOKUP($C20,'S49'!$C:$BQ,45,0)</f>
        <v>#N/A</v>
      </c>
      <c r="BP20" s="28" t="e">
        <f>VLOOKUP($C20,'S49'!$C:$BQ,52,0)</f>
        <v>#N/A</v>
      </c>
      <c r="BQ20" s="28" t="e">
        <f>VLOOKUP($C20,'S49'!$C:$BQ,53,0)</f>
        <v>#N/A</v>
      </c>
      <c r="BR20" s="28" t="e">
        <f>VLOOKUP($C20,'S49'!$C:$BQ,15,0)</f>
        <v>#N/A</v>
      </c>
      <c r="BS20" s="28" t="e">
        <f>VLOOKUP($C20,'S49'!$C:$BQ,22,0)</f>
        <v>#N/A</v>
      </c>
      <c r="BT20" s="28" t="e">
        <f>VLOOKUP($C20,'S49'!$C:$BQ,23,0)</f>
        <v>#N/A</v>
      </c>
      <c r="BU20" s="28" t="e">
        <f>VLOOKUP($C20,'S49'!$C:$BQ,35,0)</f>
        <v>#N/A</v>
      </c>
      <c r="BV20" s="28" t="e">
        <f>VLOOKUP($C20,'S49'!$C:$BQ,42,0)</f>
        <v>#N/A</v>
      </c>
      <c r="BW20" s="28" t="e">
        <f>VLOOKUP($C20,'S49'!$C:$BQ,43,0)</f>
        <v>#N/A</v>
      </c>
      <c r="BX20" s="21" t="e">
        <f>VLOOKUP($C20,'S50'!$C:$BQ,55,0)</f>
        <v>#N/A</v>
      </c>
      <c r="BY20" s="21" t="e">
        <f>VLOOKUP($C20,'S50'!$C:$BQ,62,0)</f>
        <v>#N/A</v>
      </c>
      <c r="BZ20" s="21" t="e">
        <f>VLOOKUP($C20,'S50'!$C:$BQ,63,0)</f>
        <v>#N/A</v>
      </c>
      <c r="CA20" s="21" t="e">
        <f>VLOOKUP($C20,'S50'!$C:$BQ,45,0)</f>
        <v>#N/A</v>
      </c>
      <c r="CB20" s="28" t="e">
        <f>VLOOKUP($C20,'S50'!$C:$BQ,52,0)</f>
        <v>#N/A</v>
      </c>
      <c r="CC20" s="28" t="e">
        <f>VLOOKUP($C20,'S50'!$C:$BQ,53,0)</f>
        <v>#N/A</v>
      </c>
      <c r="CD20" s="28" t="e">
        <f>VLOOKUP($C20,'S50'!$C:$BQ,15,0)</f>
        <v>#N/A</v>
      </c>
      <c r="CE20" s="28" t="e">
        <f>VLOOKUP($C20,'S50'!$C:$BQ,22,0)</f>
        <v>#N/A</v>
      </c>
      <c r="CF20" s="28" t="e">
        <f>VLOOKUP($C20,'S50'!$C:$BQ,23,0)</f>
        <v>#N/A</v>
      </c>
      <c r="CG20" s="28" t="e">
        <f>VLOOKUP($C20,'S50'!$C:$BQ,35,0)</f>
        <v>#N/A</v>
      </c>
      <c r="CH20" s="28" t="e">
        <f>VLOOKUP($C20,'S50'!$C:$BQ,42,0)</f>
        <v>#N/A</v>
      </c>
      <c r="CI20" s="28" t="e">
        <f>VLOOKUP($C20,'S50'!$C:$BQ,43,0)</f>
        <v>#N/A</v>
      </c>
    </row>
    <row r="21" spans="1:87" hidden="1" x14ac:dyDescent="0.2">
      <c r="A21" s="30" t="s">
        <v>376</v>
      </c>
      <c r="B21" s="30" t="s">
        <v>42</v>
      </c>
      <c r="C21" s="20" t="s">
        <v>52</v>
      </c>
      <c r="D21" s="21">
        <f>VLOOKUP($C21,'S0 remplacer avec S44'!$C:$BQ,55,0)</f>
        <v>202.6</v>
      </c>
      <c r="E21" s="21">
        <f>VLOOKUP($C21,'S0 remplacer avec S44'!$C:$BQ,62,0)</f>
        <v>102</v>
      </c>
      <c r="F21" s="21">
        <f>VLOOKUP($C21,'S0 remplacer avec S44'!$C:$BQ,63,0)</f>
        <v>162</v>
      </c>
      <c r="G21" s="21">
        <f>VLOOKUP($C21,'S0 remplacer avec S44'!$C:$BQ,45,0)</f>
        <v>2570.81342</v>
      </c>
      <c r="H21" s="28">
        <f>VLOOKUP($C21,'S0 remplacer avec S44'!$C:$BQ,52,0)</f>
        <v>108</v>
      </c>
      <c r="I21" s="28">
        <f>VLOOKUP($C21,'S0 remplacer avec S44'!$C:$BQ,53,0)</f>
        <v>643</v>
      </c>
      <c r="J21" s="28">
        <f>VLOOKUP($C21,'S0 remplacer avec S44'!$C:$BQ,15,0)</f>
        <v>216</v>
      </c>
      <c r="K21" s="28">
        <f>VLOOKUP($C21,'S0 remplacer avec S44'!$C:$BQ,22,0)</f>
        <v>0</v>
      </c>
      <c r="L21" s="28">
        <f>VLOOKUP($C21,'S0 remplacer avec S44'!$C:$BQ,23,0)</f>
        <v>0</v>
      </c>
      <c r="M21" s="28">
        <f>VLOOKUP($C21,'S0 remplacer avec S44'!$C:$BQ,35,0)</f>
        <v>3964.87059</v>
      </c>
      <c r="N21" s="28">
        <f>VLOOKUP($C21,'S0 remplacer avec S44'!$C:$BQ,42,0)</f>
        <v>0</v>
      </c>
      <c r="O21" s="28">
        <f>VLOOKUP($C21,'S0 remplacer avec S44'!$C:$BQ,43,0)</f>
        <v>178</v>
      </c>
      <c r="P21" s="21">
        <f>VLOOKUP($C21,'S45'!$C:$BQ,55,0)</f>
        <v>206</v>
      </c>
      <c r="Q21" s="21">
        <f>VLOOKUP($C21,'S45'!$C:$BQ,62,0)</f>
        <v>98</v>
      </c>
      <c r="R21" s="21">
        <f>VLOOKUP($C21,'S45'!$C:$BQ,63,0)</f>
        <v>159</v>
      </c>
      <c r="S21" s="21">
        <f>VLOOKUP($C21,'S45'!$C:$BQ,45,0)</f>
        <v>2644.1783</v>
      </c>
      <c r="T21" s="28">
        <f>VLOOKUP($C21,'S45'!$C:$BQ,52,0)</f>
        <v>34</v>
      </c>
      <c r="U21" s="28">
        <f>VLOOKUP($C21,'S45'!$C:$BQ,53,0)</f>
        <v>570</v>
      </c>
      <c r="V21" s="28">
        <f>VLOOKUP($C21,'S45'!$C:$BQ,15,0)</f>
        <v>223</v>
      </c>
      <c r="W21" s="28">
        <f>VLOOKUP($C21,'S45'!$C:$BQ,22,0)</f>
        <v>0</v>
      </c>
      <c r="X21" s="28">
        <f>VLOOKUP($C21,'S45'!$C:$BQ,23,0)</f>
        <v>0</v>
      </c>
      <c r="Y21" s="28">
        <f>VLOOKUP($C21,'S45'!$C:$BQ,35,0)</f>
        <v>4226.5880500000003</v>
      </c>
      <c r="Z21" s="28">
        <f>VLOOKUP($C21,'S45'!$C:$BQ,42,0)</f>
        <v>0</v>
      </c>
      <c r="AA21" s="28">
        <f>VLOOKUP($C21,'S45'!$C:$BQ,43,0)</f>
        <v>0</v>
      </c>
      <c r="AB21" s="21">
        <f>VLOOKUP($C21,'S46'!$C:$BQ,55,0)</f>
        <v>205.2</v>
      </c>
      <c r="AC21" s="21">
        <f>VLOOKUP($C21,'S46'!$C:$BQ,62,0)</f>
        <v>99</v>
      </c>
      <c r="AD21" s="21">
        <f>VLOOKUP($C21,'S46'!$C:$BQ,63,0)</f>
        <v>160</v>
      </c>
      <c r="AE21" s="21">
        <f>VLOOKUP($C21,'S46'!$C:$BQ,45,0)</f>
        <v>2651.9174600000001</v>
      </c>
      <c r="AF21" s="28">
        <f>VLOOKUP($C21,'S46'!$C:$BQ,52,0)</f>
        <v>26</v>
      </c>
      <c r="AG21" s="28">
        <f>VLOOKUP($C21,'S46'!$C:$BQ,53,0)</f>
        <v>562</v>
      </c>
      <c r="AH21" s="28">
        <f>VLOOKUP($C21,'S46'!$C:$BQ,15,0)</f>
        <v>230</v>
      </c>
      <c r="AI21" s="28">
        <f>VLOOKUP($C21,'S46'!$C:$BQ,22,0)</f>
        <v>0</v>
      </c>
      <c r="AJ21" s="28">
        <f>VLOOKUP($C21,'S46'!$C:$BQ,23,0)</f>
        <v>0</v>
      </c>
      <c r="AK21" s="28">
        <f>VLOOKUP($C21,'S46'!$C:$BQ,35,0)</f>
        <v>4261.3880499999996</v>
      </c>
      <c r="AL21" s="28">
        <f>VLOOKUP($C21,'S46'!$C:$BQ,42,0)</f>
        <v>0</v>
      </c>
      <c r="AM21" s="28">
        <f>VLOOKUP($C21,'S46'!$C:$BQ,43,0)</f>
        <v>0</v>
      </c>
      <c r="AN21" s="21">
        <f>VLOOKUP($C21,'S47'!$C:$BQ,55,0)</f>
        <v>202.2</v>
      </c>
      <c r="AO21" s="21">
        <f>VLOOKUP($C21,'S47'!$C:$BQ,62,0)</f>
        <v>102</v>
      </c>
      <c r="AP21" s="21">
        <f>VLOOKUP($C21,'S47'!$C:$BQ,63,0)</f>
        <v>163</v>
      </c>
      <c r="AQ21" s="21">
        <f>VLOOKUP($C21,'S47'!$C:$BQ,45,0)</f>
        <v>2683.9423099999999</v>
      </c>
      <c r="AR21" s="28">
        <f>VLOOKUP($C21,'S47'!$C:$BQ,52,0)</f>
        <v>0</v>
      </c>
      <c r="AS21" s="28">
        <f>VLOOKUP($C21,'S47'!$C:$BQ,53,0)</f>
        <v>530</v>
      </c>
      <c r="AT21" s="28">
        <f>VLOOKUP($C21,'S47'!$C:$BQ,15,0)</f>
        <v>234</v>
      </c>
      <c r="AU21" s="28">
        <f>VLOOKUP($C21,'S47'!$C:$BQ,22,0)</f>
        <v>0</v>
      </c>
      <c r="AV21" s="28">
        <f>VLOOKUP($C21,'S47'!$C:$BQ,23,0)</f>
        <v>0</v>
      </c>
      <c r="AW21" s="28">
        <f>VLOOKUP($C21,'S47'!$C:$BQ,35,0)</f>
        <v>4343.5662400000001</v>
      </c>
      <c r="AX21" s="28">
        <f>VLOOKUP($C21,'S47'!$C:$BQ,42,0)</f>
        <v>0</v>
      </c>
      <c r="AY21" s="28">
        <f>VLOOKUP($C21,'S47'!$C:$BQ,43,0)</f>
        <v>0</v>
      </c>
      <c r="AZ21" s="21">
        <f>VLOOKUP($C21,'S48'!$C:$BQ,55,0)</f>
        <v>203.8</v>
      </c>
      <c r="BA21" s="21">
        <f>VLOOKUP($C21,'S48'!$C:$BQ,62,0)</f>
        <v>70</v>
      </c>
      <c r="BB21" s="21">
        <f>VLOOKUP($C21,'S48'!$C:$BQ,63,0)</f>
        <v>252</v>
      </c>
      <c r="BC21" s="21">
        <f>VLOOKUP($C21,'S48'!$C:$BQ,45,0)</f>
        <v>2749.0958799999999</v>
      </c>
      <c r="BD21" s="28">
        <f>VLOOKUP($C21,'S48'!$C:$BQ,52,0)</f>
        <v>0</v>
      </c>
      <c r="BE21" s="28">
        <f>VLOOKUP($C21,'S48'!$C:$BQ,53,0)</f>
        <v>465</v>
      </c>
      <c r="BF21" s="28">
        <f>VLOOKUP($C21,'S48'!$C:$BQ,15,0)</f>
        <v>242</v>
      </c>
      <c r="BG21" s="28">
        <f>VLOOKUP($C21,'S48'!$C:$BQ,22,0)</f>
        <v>0</v>
      </c>
      <c r="BH21" s="28">
        <f>VLOOKUP($C21,'S48'!$C:$BQ,23,0)</f>
        <v>0</v>
      </c>
      <c r="BI21" s="28">
        <f>VLOOKUP($C21,'S48'!$C:$BQ,35,0)</f>
        <v>4557.7145099999998</v>
      </c>
      <c r="BJ21" s="28">
        <f>VLOOKUP($C21,'S48'!$C:$BQ,42,0)</f>
        <v>0</v>
      </c>
      <c r="BK21" s="28">
        <f>VLOOKUP($C21,'S48'!$C:$BQ,43,0)</f>
        <v>0</v>
      </c>
      <c r="BL21" s="21" t="e">
        <f>VLOOKUP($C21,'S49'!$C:$BQ,55,0)</f>
        <v>#N/A</v>
      </c>
      <c r="BM21" s="21" t="e">
        <f>VLOOKUP($C21,'S49'!$C:$BQ,62,0)</f>
        <v>#N/A</v>
      </c>
      <c r="BN21" s="21" t="e">
        <f>VLOOKUP($C21,'S49'!$C:$BQ,63,0)</f>
        <v>#N/A</v>
      </c>
      <c r="BO21" s="21" t="e">
        <f>VLOOKUP($C21,'S49'!$C:$BQ,45,0)</f>
        <v>#N/A</v>
      </c>
      <c r="BP21" s="28" t="e">
        <f>VLOOKUP($C21,'S49'!$C:$BQ,52,0)</f>
        <v>#N/A</v>
      </c>
      <c r="BQ21" s="28" t="e">
        <f>VLOOKUP($C21,'S49'!$C:$BQ,53,0)</f>
        <v>#N/A</v>
      </c>
      <c r="BR21" s="28" t="e">
        <f>VLOOKUP($C21,'S49'!$C:$BQ,15,0)</f>
        <v>#N/A</v>
      </c>
      <c r="BS21" s="28" t="e">
        <f>VLOOKUP($C21,'S49'!$C:$BQ,22,0)</f>
        <v>#N/A</v>
      </c>
      <c r="BT21" s="28" t="e">
        <f>VLOOKUP($C21,'S49'!$C:$BQ,23,0)</f>
        <v>#N/A</v>
      </c>
      <c r="BU21" s="28" t="e">
        <f>VLOOKUP($C21,'S49'!$C:$BQ,35,0)</f>
        <v>#N/A</v>
      </c>
      <c r="BV21" s="28" t="e">
        <f>VLOOKUP($C21,'S49'!$C:$BQ,42,0)</f>
        <v>#N/A</v>
      </c>
      <c r="BW21" s="28" t="e">
        <f>VLOOKUP($C21,'S49'!$C:$BQ,43,0)</f>
        <v>#N/A</v>
      </c>
      <c r="BX21" s="21" t="e">
        <f>VLOOKUP($C21,'S50'!$C:$BQ,55,0)</f>
        <v>#N/A</v>
      </c>
      <c r="BY21" s="21" t="e">
        <f>VLOOKUP($C21,'S50'!$C:$BQ,62,0)</f>
        <v>#N/A</v>
      </c>
      <c r="BZ21" s="21" t="e">
        <f>VLOOKUP($C21,'S50'!$C:$BQ,63,0)</f>
        <v>#N/A</v>
      </c>
      <c r="CA21" s="21" t="e">
        <f>VLOOKUP($C21,'S50'!$C:$BQ,45,0)</f>
        <v>#N/A</v>
      </c>
      <c r="CB21" s="28" t="e">
        <f>VLOOKUP($C21,'S50'!$C:$BQ,52,0)</f>
        <v>#N/A</v>
      </c>
      <c r="CC21" s="28" t="e">
        <f>VLOOKUP($C21,'S50'!$C:$BQ,53,0)</f>
        <v>#N/A</v>
      </c>
      <c r="CD21" s="28" t="e">
        <f>VLOOKUP($C21,'S50'!$C:$BQ,15,0)</f>
        <v>#N/A</v>
      </c>
      <c r="CE21" s="28" t="e">
        <f>VLOOKUP($C21,'S50'!$C:$BQ,22,0)</f>
        <v>#N/A</v>
      </c>
      <c r="CF21" s="28" t="e">
        <f>VLOOKUP($C21,'S50'!$C:$BQ,23,0)</f>
        <v>#N/A</v>
      </c>
      <c r="CG21" s="28" t="e">
        <f>VLOOKUP($C21,'S50'!$C:$BQ,35,0)</f>
        <v>#N/A</v>
      </c>
      <c r="CH21" s="28" t="e">
        <f>VLOOKUP($C21,'S50'!$C:$BQ,42,0)</f>
        <v>#N/A</v>
      </c>
      <c r="CI21" s="28" t="e">
        <f>VLOOKUP($C21,'S50'!$C:$BQ,43,0)</f>
        <v>#N/A</v>
      </c>
    </row>
    <row r="22" spans="1:87" hidden="1" x14ac:dyDescent="0.2">
      <c r="A22" s="30" t="s">
        <v>376</v>
      </c>
      <c r="B22" s="30" t="s">
        <v>42</v>
      </c>
      <c r="C22" s="20" t="s">
        <v>53</v>
      </c>
      <c r="D22" s="21">
        <f>VLOOKUP($C22,'S0 remplacer avec S44'!$C:$BQ,55,0)</f>
        <v>200.2</v>
      </c>
      <c r="E22" s="21">
        <f>VLOOKUP($C22,'S0 remplacer avec S44'!$C:$BQ,62,0)</f>
        <v>15</v>
      </c>
      <c r="F22" s="21">
        <f>VLOOKUP($C22,'S0 remplacer avec S44'!$C:$BQ,63,0)</f>
        <v>58</v>
      </c>
      <c r="G22" s="21">
        <f>VLOOKUP($C22,'S0 remplacer avec S44'!$C:$BQ,45,0)</f>
        <v>1900.0585100000001</v>
      </c>
      <c r="H22" s="28">
        <f>VLOOKUP($C22,'S0 remplacer avec S44'!$C:$BQ,52,0)</f>
        <v>0</v>
      </c>
      <c r="I22" s="28">
        <f>VLOOKUP($C22,'S0 remplacer avec S44'!$C:$BQ,53,0)</f>
        <v>374</v>
      </c>
      <c r="J22" s="28">
        <f>VLOOKUP($C22,'S0 remplacer avec S44'!$C:$BQ,15,0)</f>
        <v>193</v>
      </c>
      <c r="K22" s="28">
        <f>VLOOKUP($C22,'S0 remplacer avec S44'!$C:$BQ,22,0)</f>
        <v>0</v>
      </c>
      <c r="L22" s="28">
        <f>VLOOKUP($C22,'S0 remplacer avec S44'!$C:$BQ,23,0)</f>
        <v>0</v>
      </c>
      <c r="M22" s="28">
        <f>VLOOKUP($C22,'S0 remplacer avec S44'!$C:$BQ,35,0)</f>
        <v>2922.38337</v>
      </c>
      <c r="N22" s="28">
        <f>VLOOKUP($C22,'S0 remplacer avec S44'!$C:$BQ,42,0)</f>
        <v>0</v>
      </c>
      <c r="O22" s="28">
        <f>VLOOKUP($C22,'S0 remplacer avec S44'!$C:$BQ,43,0)</f>
        <v>0</v>
      </c>
      <c r="P22" s="21">
        <f>VLOOKUP($C22,'S45'!$C:$BQ,55,0)</f>
        <v>204.3</v>
      </c>
      <c r="Q22" s="21">
        <f>VLOOKUP($C22,'S45'!$C:$BQ,62,0)</f>
        <v>11</v>
      </c>
      <c r="R22" s="21">
        <f>VLOOKUP($C22,'S45'!$C:$BQ,63,0)</f>
        <v>54</v>
      </c>
      <c r="S22" s="21">
        <f>VLOOKUP($C22,'S45'!$C:$BQ,45,0)</f>
        <v>1922.79</v>
      </c>
      <c r="T22" s="28">
        <f>VLOOKUP($C22,'S45'!$C:$BQ,52,0)</f>
        <v>0</v>
      </c>
      <c r="U22" s="28">
        <f>VLOOKUP($C22,'S45'!$C:$BQ,53,0)</f>
        <v>351</v>
      </c>
      <c r="V22" s="28">
        <f>VLOOKUP($C22,'S45'!$C:$BQ,15,0)</f>
        <v>196</v>
      </c>
      <c r="W22" s="28">
        <f>VLOOKUP($C22,'S45'!$C:$BQ,22,0)</f>
        <v>0</v>
      </c>
      <c r="X22" s="28">
        <f>VLOOKUP($C22,'S45'!$C:$BQ,23,0)</f>
        <v>0</v>
      </c>
      <c r="Y22" s="28">
        <f>VLOOKUP($C22,'S45'!$C:$BQ,35,0)</f>
        <v>2923.6453000000001</v>
      </c>
      <c r="Z22" s="28">
        <f>VLOOKUP($C22,'S45'!$C:$BQ,42,0)</f>
        <v>0</v>
      </c>
      <c r="AA22" s="28">
        <f>VLOOKUP($C22,'S45'!$C:$BQ,43,0)</f>
        <v>0</v>
      </c>
      <c r="AB22" s="21">
        <f>VLOOKUP($C22,'S46'!$C:$BQ,55,0)</f>
        <v>207.6</v>
      </c>
      <c r="AC22" s="21">
        <f>VLOOKUP($C22,'S46'!$C:$BQ,62,0)</f>
        <v>8</v>
      </c>
      <c r="AD22" s="21">
        <f>VLOOKUP($C22,'S46'!$C:$BQ,63,0)</f>
        <v>51</v>
      </c>
      <c r="AE22" s="21">
        <f>VLOOKUP($C22,'S46'!$C:$BQ,45,0)</f>
        <v>1935.73561</v>
      </c>
      <c r="AF22" s="28">
        <f>VLOOKUP($C22,'S46'!$C:$BQ,52,0)</f>
        <v>0</v>
      </c>
      <c r="AG22" s="28">
        <f>VLOOKUP($C22,'S46'!$C:$BQ,53,0)</f>
        <v>338</v>
      </c>
      <c r="AH22" s="28">
        <f>VLOOKUP($C22,'S46'!$C:$BQ,15,0)</f>
        <v>200</v>
      </c>
      <c r="AI22" s="28">
        <f>VLOOKUP($C22,'S46'!$C:$BQ,22,0)</f>
        <v>0</v>
      </c>
      <c r="AJ22" s="28">
        <f>VLOOKUP($C22,'S46'!$C:$BQ,23,0)</f>
        <v>0</v>
      </c>
      <c r="AK22" s="28">
        <f>VLOOKUP($C22,'S46'!$C:$BQ,35,0)</f>
        <v>2993.5621799999999</v>
      </c>
      <c r="AL22" s="28">
        <f>VLOOKUP($C22,'S46'!$C:$BQ,42,0)</f>
        <v>0</v>
      </c>
      <c r="AM22" s="28">
        <f>VLOOKUP($C22,'S46'!$C:$BQ,43,0)</f>
        <v>0</v>
      </c>
      <c r="AN22" s="21">
        <f>VLOOKUP($C22,'S47'!$C:$BQ,55,0)</f>
        <v>212</v>
      </c>
      <c r="AO22" s="21">
        <f>VLOOKUP($C22,'S47'!$C:$BQ,62,0)</f>
        <v>3</v>
      </c>
      <c r="AP22" s="21">
        <f>VLOOKUP($C22,'S47'!$C:$BQ,63,0)</f>
        <v>46</v>
      </c>
      <c r="AQ22" s="21">
        <f>VLOOKUP($C22,'S47'!$C:$BQ,45,0)</f>
        <v>1978.6155000000001</v>
      </c>
      <c r="AR22" s="28">
        <f>VLOOKUP($C22,'S47'!$C:$BQ,52,0)</f>
        <v>0</v>
      </c>
      <c r="AS22" s="28">
        <f>VLOOKUP($C22,'S47'!$C:$BQ,53,0)</f>
        <v>296</v>
      </c>
      <c r="AT22" s="28">
        <f>VLOOKUP($C22,'S47'!$C:$BQ,15,0)</f>
        <v>205</v>
      </c>
      <c r="AU22" s="28">
        <f>VLOOKUP($C22,'S47'!$C:$BQ,22,0)</f>
        <v>0</v>
      </c>
      <c r="AV22" s="28">
        <f>VLOOKUP($C22,'S47'!$C:$BQ,23,0)</f>
        <v>0</v>
      </c>
      <c r="AW22" s="28">
        <f>VLOOKUP($C22,'S47'!$C:$BQ,35,0)</f>
        <v>3022.42022</v>
      </c>
      <c r="AX22" s="28">
        <f>VLOOKUP($C22,'S47'!$C:$BQ,42,0)</f>
        <v>0</v>
      </c>
      <c r="AY22" s="28">
        <f>VLOOKUP($C22,'S47'!$C:$BQ,43,0)</f>
        <v>0</v>
      </c>
      <c r="AZ22" s="21">
        <f>VLOOKUP($C22,'S48'!$C:$BQ,55,0)</f>
        <v>218</v>
      </c>
      <c r="BA22" s="21">
        <f>VLOOKUP($C22,'S48'!$C:$BQ,62,0)</f>
        <v>0</v>
      </c>
      <c r="BB22" s="21">
        <f>VLOOKUP($C22,'S48'!$C:$BQ,63,0)</f>
        <v>105</v>
      </c>
      <c r="BC22" s="21">
        <f>VLOOKUP($C22,'S48'!$C:$BQ,45,0)</f>
        <v>2047.0425299999999</v>
      </c>
      <c r="BD22" s="28">
        <f>VLOOKUP($C22,'S48'!$C:$BQ,52,0)</f>
        <v>0</v>
      </c>
      <c r="BE22" s="28">
        <f>VLOOKUP($C22,'S48'!$C:$BQ,53,0)</f>
        <v>227</v>
      </c>
      <c r="BF22" s="28">
        <f>VLOOKUP($C22,'S48'!$C:$BQ,15,0)</f>
        <v>209</v>
      </c>
      <c r="BG22" s="28">
        <f>VLOOKUP($C22,'S48'!$C:$BQ,22,0)</f>
        <v>0</v>
      </c>
      <c r="BH22" s="28">
        <f>VLOOKUP($C22,'S48'!$C:$BQ,23,0)</f>
        <v>0</v>
      </c>
      <c r="BI22" s="28">
        <f>VLOOKUP($C22,'S48'!$C:$BQ,35,0)</f>
        <v>3089.8267599999999</v>
      </c>
      <c r="BJ22" s="28">
        <f>VLOOKUP($C22,'S48'!$C:$BQ,42,0)</f>
        <v>0</v>
      </c>
      <c r="BK22" s="28">
        <f>VLOOKUP($C22,'S48'!$C:$BQ,43,0)</f>
        <v>0</v>
      </c>
      <c r="BL22" s="21" t="e">
        <f>VLOOKUP($C22,'S49'!$C:$BQ,55,0)</f>
        <v>#N/A</v>
      </c>
      <c r="BM22" s="21" t="e">
        <f>VLOOKUP($C22,'S49'!$C:$BQ,62,0)</f>
        <v>#N/A</v>
      </c>
      <c r="BN22" s="21" t="e">
        <f>VLOOKUP($C22,'S49'!$C:$BQ,63,0)</f>
        <v>#N/A</v>
      </c>
      <c r="BO22" s="21" t="e">
        <f>VLOOKUP($C22,'S49'!$C:$BQ,45,0)</f>
        <v>#N/A</v>
      </c>
      <c r="BP22" s="28" t="e">
        <f>VLOOKUP($C22,'S49'!$C:$BQ,52,0)</f>
        <v>#N/A</v>
      </c>
      <c r="BQ22" s="28" t="e">
        <f>VLOOKUP($C22,'S49'!$C:$BQ,53,0)</f>
        <v>#N/A</v>
      </c>
      <c r="BR22" s="28" t="e">
        <f>VLOOKUP($C22,'S49'!$C:$BQ,15,0)</f>
        <v>#N/A</v>
      </c>
      <c r="BS22" s="28" t="e">
        <f>VLOOKUP($C22,'S49'!$C:$BQ,22,0)</f>
        <v>#N/A</v>
      </c>
      <c r="BT22" s="28" t="e">
        <f>VLOOKUP($C22,'S49'!$C:$BQ,23,0)</f>
        <v>#N/A</v>
      </c>
      <c r="BU22" s="28" t="e">
        <f>VLOOKUP($C22,'S49'!$C:$BQ,35,0)</f>
        <v>#N/A</v>
      </c>
      <c r="BV22" s="28" t="e">
        <f>VLOOKUP($C22,'S49'!$C:$BQ,42,0)</f>
        <v>#N/A</v>
      </c>
      <c r="BW22" s="28" t="e">
        <f>VLOOKUP($C22,'S49'!$C:$BQ,43,0)</f>
        <v>#N/A</v>
      </c>
      <c r="BX22" s="21" t="e">
        <f>VLOOKUP($C22,'S50'!$C:$BQ,55,0)</f>
        <v>#N/A</v>
      </c>
      <c r="BY22" s="21" t="e">
        <f>VLOOKUP($C22,'S50'!$C:$BQ,62,0)</f>
        <v>#N/A</v>
      </c>
      <c r="BZ22" s="21" t="e">
        <f>VLOOKUP($C22,'S50'!$C:$BQ,63,0)</f>
        <v>#N/A</v>
      </c>
      <c r="CA22" s="21" t="e">
        <f>VLOOKUP($C22,'S50'!$C:$BQ,45,0)</f>
        <v>#N/A</v>
      </c>
      <c r="CB22" s="28" t="e">
        <f>VLOOKUP($C22,'S50'!$C:$BQ,52,0)</f>
        <v>#N/A</v>
      </c>
      <c r="CC22" s="28" t="e">
        <f>VLOOKUP($C22,'S50'!$C:$BQ,53,0)</f>
        <v>#N/A</v>
      </c>
      <c r="CD22" s="28" t="e">
        <f>VLOOKUP($C22,'S50'!$C:$BQ,15,0)</f>
        <v>#N/A</v>
      </c>
      <c r="CE22" s="28" t="e">
        <f>VLOOKUP($C22,'S50'!$C:$BQ,22,0)</f>
        <v>#N/A</v>
      </c>
      <c r="CF22" s="28" t="e">
        <f>VLOOKUP($C22,'S50'!$C:$BQ,23,0)</f>
        <v>#N/A</v>
      </c>
      <c r="CG22" s="28" t="e">
        <f>VLOOKUP($C22,'S50'!$C:$BQ,35,0)</f>
        <v>#N/A</v>
      </c>
      <c r="CH22" s="28" t="e">
        <f>VLOOKUP($C22,'S50'!$C:$BQ,42,0)</f>
        <v>#N/A</v>
      </c>
      <c r="CI22" s="28" t="e">
        <f>VLOOKUP($C22,'S50'!$C:$BQ,43,0)</f>
        <v>#N/A</v>
      </c>
    </row>
    <row r="23" spans="1:87" hidden="1" x14ac:dyDescent="0.2">
      <c r="A23" s="30" t="e">
        <v>#N/A</v>
      </c>
      <c r="B23" s="30" t="e">
        <v>#N/A</v>
      </c>
      <c r="C23" s="20" t="s">
        <v>54</v>
      </c>
      <c r="D23" s="21">
        <f>VLOOKUP($C23,'S0 remplacer avec S44'!$C:$BQ,55,0)</f>
        <v>107.7</v>
      </c>
      <c r="E23" s="21">
        <f>VLOOKUP($C23,'S0 remplacer avec S44'!$C:$BQ,62,0)</f>
        <v>8</v>
      </c>
      <c r="F23" s="21">
        <f>VLOOKUP($C23,'S0 remplacer avec S44'!$C:$BQ,63,0)</f>
        <v>31</v>
      </c>
      <c r="G23" s="21">
        <f>VLOOKUP($C23,'S0 remplacer avec S44'!$C:$BQ,45,0)</f>
        <v>994.66508999999996</v>
      </c>
      <c r="H23" s="28">
        <f>VLOOKUP($C23,'S0 remplacer avec S44'!$C:$BQ,52,0)</f>
        <v>23</v>
      </c>
      <c r="I23" s="28">
        <f>VLOOKUP($C23,'S0 remplacer avec S44'!$C:$BQ,53,0)</f>
        <v>226</v>
      </c>
      <c r="J23" s="28">
        <f>VLOOKUP($C23,'S0 remplacer avec S44'!$C:$BQ,15,0)</f>
        <v>71</v>
      </c>
      <c r="K23" s="28">
        <f>VLOOKUP($C23,'S0 remplacer avec S44'!$C:$BQ,22,0)</f>
        <v>0</v>
      </c>
      <c r="L23" s="28">
        <f>VLOOKUP($C23,'S0 remplacer avec S44'!$C:$BQ,23,0)</f>
        <v>6</v>
      </c>
      <c r="M23" s="28">
        <f>VLOOKUP($C23,'S0 remplacer avec S44'!$C:$BQ,35,0)</f>
        <v>1448.5379600000001</v>
      </c>
      <c r="N23" s="28">
        <f>VLOOKUP($C23,'S0 remplacer avec S44'!$C:$BQ,42,0)</f>
        <v>0</v>
      </c>
      <c r="O23" s="28">
        <f>VLOOKUP($C23,'S0 remplacer avec S44'!$C:$BQ,43,0)</f>
        <v>32</v>
      </c>
      <c r="P23" s="21">
        <f>VLOOKUP($C23,'S45'!$C:$BQ,55,0)</f>
        <v>107.7</v>
      </c>
      <c r="Q23" s="21">
        <f>VLOOKUP($C23,'S45'!$C:$BQ,62,0)</f>
        <v>8</v>
      </c>
      <c r="R23" s="21">
        <f>VLOOKUP($C23,'S45'!$C:$BQ,63,0)</f>
        <v>31</v>
      </c>
      <c r="S23" s="21">
        <f>VLOOKUP($C23,'S45'!$C:$BQ,45,0)</f>
        <v>994.66508999999996</v>
      </c>
      <c r="T23" s="28">
        <f>VLOOKUP($C23,'S45'!$C:$BQ,52,0)</f>
        <v>23</v>
      </c>
      <c r="U23" s="28">
        <f>VLOOKUP($C23,'S45'!$C:$BQ,53,0)</f>
        <v>226</v>
      </c>
      <c r="V23" s="28">
        <f>VLOOKUP($C23,'S45'!$C:$BQ,15,0)</f>
        <v>71</v>
      </c>
      <c r="W23" s="28">
        <f>VLOOKUP($C23,'S45'!$C:$BQ,22,0)</f>
        <v>0</v>
      </c>
      <c r="X23" s="28">
        <f>VLOOKUP($C23,'S45'!$C:$BQ,23,0)</f>
        <v>6</v>
      </c>
      <c r="Y23" s="28">
        <f>VLOOKUP($C23,'S45'!$C:$BQ,35,0)</f>
        <v>1448.58296</v>
      </c>
      <c r="Z23" s="28">
        <f>VLOOKUP($C23,'S45'!$C:$BQ,42,0)</f>
        <v>0</v>
      </c>
      <c r="AA23" s="28">
        <f>VLOOKUP($C23,'S45'!$C:$BQ,43,0)</f>
        <v>32</v>
      </c>
      <c r="AB23" s="21">
        <f>VLOOKUP($C23,'S46'!$C:$BQ,55,0)</f>
        <v>107.7</v>
      </c>
      <c r="AC23" s="21">
        <f>VLOOKUP($C23,'S46'!$C:$BQ,62,0)</f>
        <v>8</v>
      </c>
      <c r="AD23" s="21">
        <f>VLOOKUP($C23,'S46'!$C:$BQ,63,0)</f>
        <v>31</v>
      </c>
      <c r="AE23" s="21">
        <f>VLOOKUP($C23,'S46'!$C:$BQ,45,0)</f>
        <v>994.66508999999996</v>
      </c>
      <c r="AF23" s="28">
        <f>VLOOKUP($C23,'S46'!$C:$BQ,52,0)</f>
        <v>23</v>
      </c>
      <c r="AG23" s="28">
        <f>VLOOKUP($C23,'S46'!$C:$BQ,53,0)</f>
        <v>226</v>
      </c>
      <c r="AH23" s="28">
        <f>VLOOKUP($C23,'S46'!$C:$BQ,15,0)</f>
        <v>71</v>
      </c>
      <c r="AI23" s="28">
        <f>VLOOKUP($C23,'S46'!$C:$BQ,22,0)</f>
        <v>0</v>
      </c>
      <c r="AJ23" s="28">
        <f>VLOOKUP($C23,'S46'!$C:$BQ,23,0)</f>
        <v>6</v>
      </c>
      <c r="AK23" s="28">
        <f>VLOOKUP($C23,'S46'!$C:$BQ,35,0)</f>
        <v>1448.58296</v>
      </c>
      <c r="AL23" s="28">
        <f>VLOOKUP($C23,'S46'!$C:$BQ,42,0)</f>
        <v>0</v>
      </c>
      <c r="AM23" s="28">
        <f>VLOOKUP($C23,'S46'!$C:$BQ,43,0)</f>
        <v>32</v>
      </c>
      <c r="AN23" s="21">
        <f>VLOOKUP($C23,'S47'!$C:$BQ,55,0)</f>
        <v>107.7</v>
      </c>
      <c r="AO23" s="21">
        <f>VLOOKUP($C23,'S47'!$C:$BQ,62,0)</f>
        <v>8</v>
      </c>
      <c r="AP23" s="21">
        <f>VLOOKUP($C23,'S47'!$C:$BQ,63,0)</f>
        <v>31</v>
      </c>
      <c r="AQ23" s="21">
        <f>VLOOKUP($C23,'S47'!$C:$BQ,45,0)</f>
        <v>994.66508999999996</v>
      </c>
      <c r="AR23" s="28">
        <f>VLOOKUP($C23,'S47'!$C:$BQ,52,0)</f>
        <v>23</v>
      </c>
      <c r="AS23" s="28">
        <f>VLOOKUP($C23,'S47'!$C:$BQ,53,0)</f>
        <v>226</v>
      </c>
      <c r="AT23" s="28">
        <f>VLOOKUP($C23,'S47'!$C:$BQ,15,0)</f>
        <v>71</v>
      </c>
      <c r="AU23" s="28">
        <f>VLOOKUP($C23,'S47'!$C:$BQ,22,0)</f>
        <v>0</v>
      </c>
      <c r="AV23" s="28">
        <f>VLOOKUP($C23,'S47'!$C:$BQ,23,0)</f>
        <v>6</v>
      </c>
      <c r="AW23" s="28">
        <f>VLOOKUP($C23,'S47'!$C:$BQ,35,0)</f>
        <v>1448.6329599999999</v>
      </c>
      <c r="AX23" s="28">
        <f>VLOOKUP($C23,'S47'!$C:$BQ,42,0)</f>
        <v>0</v>
      </c>
      <c r="AY23" s="28">
        <f>VLOOKUP($C23,'S47'!$C:$BQ,43,0)</f>
        <v>32</v>
      </c>
      <c r="AZ23" s="21">
        <f>VLOOKUP($C23,'S48'!$C:$BQ,55,0)</f>
        <v>107.7</v>
      </c>
      <c r="BA23" s="21">
        <f>VLOOKUP($C23,'S48'!$C:$BQ,62,0)</f>
        <v>0</v>
      </c>
      <c r="BB23" s="21">
        <f>VLOOKUP($C23,'S48'!$C:$BQ,63,0)</f>
        <v>66</v>
      </c>
      <c r="BC23" s="21">
        <f>VLOOKUP($C23,'S48'!$C:$BQ,45,0)</f>
        <v>994.66508999999996</v>
      </c>
      <c r="BD23" s="28">
        <f>VLOOKUP($C23,'S48'!$C:$BQ,52,0)</f>
        <v>23</v>
      </c>
      <c r="BE23" s="28">
        <f>VLOOKUP($C23,'S48'!$C:$BQ,53,0)</f>
        <v>226</v>
      </c>
      <c r="BF23" s="28">
        <f>VLOOKUP($C23,'S48'!$C:$BQ,15,0)</f>
        <v>71</v>
      </c>
      <c r="BG23" s="28">
        <f>VLOOKUP($C23,'S48'!$C:$BQ,22,0)</f>
        <v>0</v>
      </c>
      <c r="BH23" s="28">
        <f>VLOOKUP($C23,'S48'!$C:$BQ,23,0)</f>
        <v>6</v>
      </c>
      <c r="BI23" s="28">
        <f>VLOOKUP($C23,'S48'!$C:$BQ,35,0)</f>
        <v>1448.73296</v>
      </c>
      <c r="BJ23" s="28">
        <f>VLOOKUP($C23,'S48'!$C:$BQ,42,0)</f>
        <v>0</v>
      </c>
      <c r="BK23" s="28">
        <f>VLOOKUP($C23,'S48'!$C:$BQ,43,0)</f>
        <v>32</v>
      </c>
      <c r="BL23" s="21" t="e">
        <f>VLOOKUP($C23,'S49'!$C:$BQ,55,0)</f>
        <v>#N/A</v>
      </c>
      <c r="BM23" s="21" t="e">
        <f>VLOOKUP($C23,'S49'!$C:$BQ,62,0)</f>
        <v>#N/A</v>
      </c>
      <c r="BN23" s="21" t="e">
        <f>VLOOKUP($C23,'S49'!$C:$BQ,63,0)</f>
        <v>#N/A</v>
      </c>
      <c r="BO23" s="21" t="e">
        <f>VLOOKUP($C23,'S49'!$C:$BQ,45,0)</f>
        <v>#N/A</v>
      </c>
      <c r="BP23" s="28" t="e">
        <f>VLOOKUP($C23,'S49'!$C:$BQ,52,0)</f>
        <v>#N/A</v>
      </c>
      <c r="BQ23" s="28" t="e">
        <f>VLOOKUP($C23,'S49'!$C:$BQ,53,0)</f>
        <v>#N/A</v>
      </c>
      <c r="BR23" s="28" t="e">
        <f>VLOOKUP($C23,'S49'!$C:$BQ,15,0)</f>
        <v>#N/A</v>
      </c>
      <c r="BS23" s="28" t="e">
        <f>VLOOKUP($C23,'S49'!$C:$BQ,22,0)</f>
        <v>#N/A</v>
      </c>
      <c r="BT23" s="28" t="e">
        <f>VLOOKUP($C23,'S49'!$C:$BQ,23,0)</f>
        <v>#N/A</v>
      </c>
      <c r="BU23" s="28" t="e">
        <f>VLOOKUP($C23,'S49'!$C:$BQ,35,0)</f>
        <v>#N/A</v>
      </c>
      <c r="BV23" s="28" t="e">
        <f>VLOOKUP($C23,'S49'!$C:$BQ,42,0)</f>
        <v>#N/A</v>
      </c>
      <c r="BW23" s="28" t="e">
        <f>VLOOKUP($C23,'S49'!$C:$BQ,43,0)</f>
        <v>#N/A</v>
      </c>
      <c r="BX23" s="21" t="e">
        <f>VLOOKUP($C23,'S50'!$C:$BQ,55,0)</f>
        <v>#N/A</v>
      </c>
      <c r="BY23" s="21" t="e">
        <f>VLOOKUP($C23,'S50'!$C:$BQ,62,0)</f>
        <v>#N/A</v>
      </c>
      <c r="BZ23" s="21" t="e">
        <f>VLOOKUP($C23,'S50'!$C:$BQ,63,0)</f>
        <v>#N/A</v>
      </c>
      <c r="CA23" s="21" t="e">
        <f>VLOOKUP($C23,'S50'!$C:$BQ,45,0)</f>
        <v>#N/A</v>
      </c>
      <c r="CB23" s="28" t="e">
        <f>VLOOKUP($C23,'S50'!$C:$BQ,52,0)</f>
        <v>#N/A</v>
      </c>
      <c r="CC23" s="28" t="e">
        <f>VLOOKUP($C23,'S50'!$C:$BQ,53,0)</f>
        <v>#N/A</v>
      </c>
      <c r="CD23" s="28" t="e">
        <f>VLOOKUP($C23,'S50'!$C:$BQ,15,0)</f>
        <v>#N/A</v>
      </c>
      <c r="CE23" s="28" t="e">
        <f>VLOOKUP($C23,'S50'!$C:$BQ,22,0)</f>
        <v>#N/A</v>
      </c>
      <c r="CF23" s="28" t="e">
        <f>VLOOKUP($C23,'S50'!$C:$BQ,23,0)</f>
        <v>#N/A</v>
      </c>
      <c r="CG23" s="28" t="e">
        <f>VLOOKUP($C23,'S50'!$C:$BQ,35,0)</f>
        <v>#N/A</v>
      </c>
      <c r="CH23" s="28" t="e">
        <f>VLOOKUP($C23,'S50'!$C:$BQ,42,0)</f>
        <v>#N/A</v>
      </c>
      <c r="CI23" s="28" t="e">
        <f>VLOOKUP($C23,'S50'!$C:$BQ,43,0)</f>
        <v>#N/A</v>
      </c>
    </row>
    <row r="24" spans="1:87" hidden="1" x14ac:dyDescent="0.2">
      <c r="A24" s="30" t="s">
        <v>376</v>
      </c>
      <c r="B24" s="30" t="s">
        <v>42</v>
      </c>
      <c r="C24" s="20" t="s">
        <v>55</v>
      </c>
      <c r="D24" s="21">
        <f>VLOOKUP($C24,'S0 remplacer avec S44'!$C:$BQ,55,0)</f>
        <v>106</v>
      </c>
      <c r="E24" s="21">
        <f>VLOOKUP($C24,'S0 remplacer avec S44'!$C:$BQ,62,0)</f>
        <v>77</v>
      </c>
      <c r="F24" s="21">
        <f>VLOOKUP($C24,'S0 remplacer avec S44'!$C:$BQ,63,0)</f>
        <v>114</v>
      </c>
      <c r="G24" s="21">
        <f>VLOOKUP($C24,'S0 remplacer avec S44'!$C:$BQ,45,0)</f>
        <v>1439.1671799999999</v>
      </c>
      <c r="H24" s="28">
        <f>VLOOKUP($C24,'S0 remplacer avec S44'!$C:$BQ,52,0)</f>
        <v>172</v>
      </c>
      <c r="I24" s="28">
        <f>VLOOKUP($C24,'S0 remplacer avec S44'!$C:$BQ,53,0)</f>
        <v>494</v>
      </c>
      <c r="J24" s="28">
        <f>VLOOKUP($C24,'S0 remplacer avec S44'!$C:$BQ,15,0)</f>
        <v>123</v>
      </c>
      <c r="K24" s="28">
        <f>VLOOKUP($C24,'S0 remplacer avec S44'!$C:$BQ,22,0)</f>
        <v>0</v>
      </c>
      <c r="L24" s="28">
        <f>VLOOKUP($C24,'S0 remplacer avec S44'!$C:$BQ,23,0)</f>
        <v>0</v>
      </c>
      <c r="M24" s="28">
        <f>VLOOKUP($C24,'S0 remplacer avec S44'!$C:$BQ,35,0)</f>
        <v>695.23986000000002</v>
      </c>
      <c r="N24" s="28">
        <f>VLOOKUP($C24,'S0 remplacer avec S44'!$C:$BQ,42,0)</f>
        <v>1088</v>
      </c>
      <c r="O24" s="28">
        <f>VLOOKUP($C24,'S0 remplacer avec S44'!$C:$BQ,43,0)</f>
        <v>1445</v>
      </c>
      <c r="P24" s="21">
        <f>VLOOKUP($C24,'S45'!$C:$BQ,55,0)</f>
        <v>106</v>
      </c>
      <c r="Q24" s="21">
        <f>VLOOKUP($C24,'S45'!$C:$BQ,62,0)</f>
        <v>77</v>
      </c>
      <c r="R24" s="21">
        <f>VLOOKUP($C24,'S45'!$C:$BQ,63,0)</f>
        <v>114</v>
      </c>
      <c r="S24" s="21">
        <f>VLOOKUP($C24,'S45'!$C:$BQ,45,0)</f>
        <v>1471.2865200000001</v>
      </c>
      <c r="T24" s="28">
        <f>VLOOKUP($C24,'S45'!$C:$BQ,52,0)</f>
        <v>140</v>
      </c>
      <c r="U24" s="28">
        <f>VLOOKUP($C24,'S45'!$C:$BQ,53,0)</f>
        <v>462</v>
      </c>
      <c r="V24" s="28">
        <f>VLOOKUP($C24,'S45'!$C:$BQ,15,0)</f>
        <v>124</v>
      </c>
      <c r="W24" s="28">
        <f>VLOOKUP($C24,'S45'!$C:$BQ,22,0)</f>
        <v>0</v>
      </c>
      <c r="X24" s="28">
        <f>VLOOKUP($C24,'S45'!$C:$BQ,23,0)</f>
        <v>0</v>
      </c>
      <c r="Y24" s="28">
        <f>VLOOKUP($C24,'S45'!$C:$BQ,35,0)</f>
        <v>699.81813</v>
      </c>
      <c r="Z24" s="28">
        <f>VLOOKUP($C24,'S45'!$C:$BQ,42,0)</f>
        <v>1084</v>
      </c>
      <c r="AA24" s="28">
        <f>VLOOKUP($C24,'S45'!$C:$BQ,43,0)</f>
        <v>1440</v>
      </c>
      <c r="AB24" s="21">
        <f>VLOOKUP($C24,'S46'!$C:$BQ,55,0)</f>
        <v>106</v>
      </c>
      <c r="AC24" s="21">
        <f>VLOOKUP($C24,'S46'!$C:$BQ,62,0)</f>
        <v>77</v>
      </c>
      <c r="AD24" s="21">
        <f>VLOOKUP($C24,'S46'!$C:$BQ,63,0)</f>
        <v>114</v>
      </c>
      <c r="AE24" s="21">
        <f>VLOOKUP($C24,'S46'!$C:$BQ,45,0)</f>
        <v>1463.3801100000001</v>
      </c>
      <c r="AF24" s="28">
        <f>VLOOKUP($C24,'S46'!$C:$BQ,52,0)</f>
        <v>148</v>
      </c>
      <c r="AG24" s="28">
        <f>VLOOKUP($C24,'S46'!$C:$BQ,53,0)</f>
        <v>470</v>
      </c>
      <c r="AH24" s="28">
        <f>VLOOKUP($C24,'S46'!$C:$BQ,15,0)</f>
        <v>124</v>
      </c>
      <c r="AI24" s="28">
        <f>VLOOKUP($C24,'S46'!$C:$BQ,22,0)</f>
        <v>0</v>
      </c>
      <c r="AJ24" s="28">
        <f>VLOOKUP($C24,'S46'!$C:$BQ,23,0)</f>
        <v>0</v>
      </c>
      <c r="AK24" s="28">
        <f>VLOOKUP($C24,'S46'!$C:$BQ,35,0)</f>
        <v>699.81813</v>
      </c>
      <c r="AL24" s="28">
        <f>VLOOKUP($C24,'S46'!$C:$BQ,42,0)</f>
        <v>1084</v>
      </c>
      <c r="AM24" s="28">
        <f>VLOOKUP($C24,'S46'!$C:$BQ,43,0)</f>
        <v>1440</v>
      </c>
      <c r="AN24" s="21">
        <f>VLOOKUP($C24,'S47'!$C:$BQ,55,0)</f>
        <v>106</v>
      </c>
      <c r="AO24" s="21">
        <f>VLOOKUP($C24,'S47'!$C:$BQ,62,0)</f>
        <v>77</v>
      </c>
      <c r="AP24" s="21">
        <f>VLOOKUP($C24,'S47'!$C:$BQ,63,0)</f>
        <v>114</v>
      </c>
      <c r="AQ24" s="21">
        <f>VLOOKUP($C24,'S47'!$C:$BQ,45,0)</f>
        <v>1463.3801100000001</v>
      </c>
      <c r="AR24" s="28">
        <f>VLOOKUP($C24,'S47'!$C:$BQ,52,0)</f>
        <v>148</v>
      </c>
      <c r="AS24" s="28">
        <f>VLOOKUP($C24,'S47'!$C:$BQ,53,0)</f>
        <v>470</v>
      </c>
      <c r="AT24" s="28">
        <f>VLOOKUP($C24,'S47'!$C:$BQ,15,0)</f>
        <v>124</v>
      </c>
      <c r="AU24" s="28">
        <f>VLOOKUP($C24,'S47'!$C:$BQ,22,0)</f>
        <v>0</v>
      </c>
      <c r="AV24" s="28">
        <f>VLOOKUP($C24,'S47'!$C:$BQ,23,0)</f>
        <v>0</v>
      </c>
      <c r="AW24" s="28">
        <f>VLOOKUP($C24,'S47'!$C:$BQ,35,0)</f>
        <v>699.81813</v>
      </c>
      <c r="AX24" s="28">
        <f>VLOOKUP($C24,'S47'!$C:$BQ,42,0)</f>
        <v>1084</v>
      </c>
      <c r="AY24" s="28">
        <f>VLOOKUP($C24,'S47'!$C:$BQ,43,0)</f>
        <v>1440</v>
      </c>
      <c r="AZ24" s="21">
        <f>VLOOKUP($C24,'S48'!$C:$BQ,55,0)</f>
        <v>106</v>
      </c>
      <c r="BA24" s="21">
        <f>VLOOKUP($C24,'S48'!$C:$BQ,62,0)</f>
        <v>59</v>
      </c>
      <c r="BB24" s="21">
        <f>VLOOKUP($C24,'S48'!$C:$BQ,63,0)</f>
        <v>169</v>
      </c>
      <c r="BC24" s="21">
        <f>VLOOKUP($C24,'S48'!$C:$BQ,45,0)</f>
        <v>1463.3801100000001</v>
      </c>
      <c r="BD24" s="28">
        <f>VLOOKUP($C24,'S48'!$C:$BQ,52,0)</f>
        <v>148</v>
      </c>
      <c r="BE24" s="28">
        <f>VLOOKUP($C24,'S48'!$C:$BQ,53,0)</f>
        <v>470</v>
      </c>
      <c r="BF24" s="28">
        <f>VLOOKUP($C24,'S48'!$C:$BQ,15,0)</f>
        <v>124</v>
      </c>
      <c r="BG24" s="28">
        <f>VLOOKUP($C24,'S48'!$C:$BQ,22,0)</f>
        <v>0</v>
      </c>
      <c r="BH24" s="28">
        <f>VLOOKUP($C24,'S48'!$C:$BQ,23,0)</f>
        <v>0</v>
      </c>
      <c r="BI24" s="28">
        <f>VLOOKUP($C24,'S48'!$C:$BQ,35,0)</f>
        <v>791.61812999999995</v>
      </c>
      <c r="BJ24" s="28">
        <f>VLOOKUP($C24,'S48'!$C:$BQ,42,0)</f>
        <v>992</v>
      </c>
      <c r="BK24" s="28">
        <f>VLOOKUP($C24,'S48'!$C:$BQ,43,0)</f>
        <v>1349</v>
      </c>
      <c r="BL24" s="21" t="e">
        <f>VLOOKUP($C24,'S49'!$C:$BQ,55,0)</f>
        <v>#N/A</v>
      </c>
      <c r="BM24" s="21" t="e">
        <f>VLOOKUP($C24,'S49'!$C:$BQ,62,0)</f>
        <v>#N/A</v>
      </c>
      <c r="BN24" s="21" t="e">
        <f>VLOOKUP($C24,'S49'!$C:$BQ,63,0)</f>
        <v>#N/A</v>
      </c>
      <c r="BO24" s="21" t="e">
        <f>VLOOKUP($C24,'S49'!$C:$BQ,45,0)</f>
        <v>#N/A</v>
      </c>
      <c r="BP24" s="28" t="e">
        <f>VLOOKUP($C24,'S49'!$C:$BQ,52,0)</f>
        <v>#N/A</v>
      </c>
      <c r="BQ24" s="28" t="e">
        <f>VLOOKUP($C24,'S49'!$C:$BQ,53,0)</f>
        <v>#N/A</v>
      </c>
      <c r="BR24" s="28" t="e">
        <f>VLOOKUP($C24,'S49'!$C:$BQ,15,0)</f>
        <v>#N/A</v>
      </c>
      <c r="BS24" s="28" t="e">
        <f>VLOOKUP($C24,'S49'!$C:$BQ,22,0)</f>
        <v>#N/A</v>
      </c>
      <c r="BT24" s="28" t="e">
        <f>VLOOKUP($C24,'S49'!$C:$BQ,23,0)</f>
        <v>#N/A</v>
      </c>
      <c r="BU24" s="28" t="e">
        <f>VLOOKUP($C24,'S49'!$C:$BQ,35,0)</f>
        <v>#N/A</v>
      </c>
      <c r="BV24" s="28" t="e">
        <f>VLOOKUP($C24,'S49'!$C:$BQ,42,0)</f>
        <v>#N/A</v>
      </c>
      <c r="BW24" s="28" t="e">
        <f>VLOOKUP($C24,'S49'!$C:$BQ,43,0)</f>
        <v>#N/A</v>
      </c>
      <c r="BX24" s="21" t="e">
        <f>VLOOKUP($C24,'S50'!$C:$BQ,55,0)</f>
        <v>#N/A</v>
      </c>
      <c r="BY24" s="21" t="e">
        <f>VLOOKUP($C24,'S50'!$C:$BQ,62,0)</f>
        <v>#N/A</v>
      </c>
      <c r="BZ24" s="21" t="e">
        <f>VLOOKUP($C24,'S50'!$C:$BQ,63,0)</f>
        <v>#N/A</v>
      </c>
      <c r="CA24" s="21" t="e">
        <f>VLOOKUP($C24,'S50'!$C:$BQ,45,0)</f>
        <v>#N/A</v>
      </c>
      <c r="CB24" s="28" t="e">
        <f>VLOOKUP($C24,'S50'!$C:$BQ,52,0)</f>
        <v>#N/A</v>
      </c>
      <c r="CC24" s="28" t="e">
        <f>VLOOKUP($C24,'S50'!$C:$BQ,53,0)</f>
        <v>#N/A</v>
      </c>
      <c r="CD24" s="28" t="e">
        <f>VLOOKUP($C24,'S50'!$C:$BQ,15,0)</f>
        <v>#N/A</v>
      </c>
      <c r="CE24" s="28" t="e">
        <f>VLOOKUP($C24,'S50'!$C:$BQ,22,0)</f>
        <v>#N/A</v>
      </c>
      <c r="CF24" s="28" t="e">
        <f>VLOOKUP($C24,'S50'!$C:$BQ,23,0)</f>
        <v>#N/A</v>
      </c>
      <c r="CG24" s="28" t="e">
        <f>VLOOKUP($C24,'S50'!$C:$BQ,35,0)</f>
        <v>#N/A</v>
      </c>
      <c r="CH24" s="28" t="e">
        <f>VLOOKUP($C24,'S50'!$C:$BQ,42,0)</f>
        <v>#N/A</v>
      </c>
      <c r="CI24" s="28" t="e">
        <f>VLOOKUP($C24,'S50'!$C:$BQ,43,0)</f>
        <v>#N/A</v>
      </c>
    </row>
    <row r="25" spans="1:87" hidden="1" x14ac:dyDescent="0.2">
      <c r="A25" s="30" t="s">
        <v>376</v>
      </c>
      <c r="B25" s="30" t="s">
        <v>42</v>
      </c>
      <c r="C25" s="20" t="s">
        <v>56</v>
      </c>
      <c r="D25" s="21">
        <f>VLOOKUP($C25,'S0 remplacer avec S44'!$C:$BQ,55,0)</f>
        <v>399</v>
      </c>
      <c r="E25" s="21">
        <f>VLOOKUP($C25,'S0 remplacer avec S44'!$C:$BQ,62,0)</f>
        <v>233</v>
      </c>
      <c r="F25" s="21">
        <f>VLOOKUP($C25,'S0 remplacer avec S44'!$C:$BQ,63,0)</f>
        <v>359</v>
      </c>
      <c r="G25" s="21">
        <f>VLOOKUP($C25,'S0 remplacer avec S44'!$C:$BQ,45,0)</f>
        <v>4586.5663299999997</v>
      </c>
      <c r="H25" s="28">
        <f>VLOOKUP($C25,'S0 remplacer avec S44'!$C:$BQ,52,0)</f>
        <v>980</v>
      </c>
      <c r="I25" s="28">
        <f>VLOOKUP($C25,'S0 remplacer avec S44'!$C:$BQ,53,0)</f>
        <v>2093</v>
      </c>
      <c r="J25" s="28">
        <f>VLOOKUP($C25,'S0 remplacer avec S44'!$C:$BQ,15,0)</f>
        <v>425</v>
      </c>
      <c r="K25" s="28">
        <f>VLOOKUP($C25,'S0 remplacer avec S44'!$C:$BQ,22,0)</f>
        <v>0</v>
      </c>
      <c r="L25" s="28">
        <f>VLOOKUP($C25,'S0 remplacer avec S44'!$C:$BQ,23,0)</f>
        <v>0</v>
      </c>
      <c r="M25" s="28">
        <f>VLOOKUP($C25,'S0 remplacer avec S44'!$C:$BQ,35,0)</f>
        <v>6857.9979300000005</v>
      </c>
      <c r="N25" s="28">
        <f>VLOOKUP($C25,'S0 remplacer avec S44'!$C:$BQ,42,0)</f>
        <v>814</v>
      </c>
      <c r="O25" s="28">
        <f>VLOOKUP($C25,'S0 remplacer avec S44'!$C:$BQ,43,0)</f>
        <v>2349</v>
      </c>
      <c r="P25" s="21">
        <f>VLOOKUP($C25,'S45'!$C:$BQ,55,0)</f>
        <v>403.8</v>
      </c>
      <c r="Q25" s="21">
        <f>VLOOKUP($C25,'S45'!$C:$BQ,62,0)</f>
        <v>228</v>
      </c>
      <c r="R25" s="21">
        <f>VLOOKUP($C25,'S45'!$C:$BQ,63,0)</f>
        <v>354</v>
      </c>
      <c r="S25" s="21">
        <f>VLOOKUP($C25,'S45'!$C:$BQ,45,0)</f>
        <v>4631.4400599999999</v>
      </c>
      <c r="T25" s="28">
        <f>VLOOKUP($C25,'S45'!$C:$BQ,52,0)</f>
        <v>935</v>
      </c>
      <c r="U25" s="28">
        <f>VLOOKUP($C25,'S45'!$C:$BQ,53,0)</f>
        <v>2048</v>
      </c>
      <c r="V25" s="28">
        <f>VLOOKUP($C25,'S45'!$C:$BQ,15,0)</f>
        <v>435</v>
      </c>
      <c r="W25" s="28">
        <f>VLOOKUP($C25,'S45'!$C:$BQ,22,0)</f>
        <v>0</v>
      </c>
      <c r="X25" s="28">
        <f>VLOOKUP($C25,'S45'!$C:$BQ,23,0)</f>
        <v>0</v>
      </c>
      <c r="Y25" s="28">
        <f>VLOOKUP($C25,'S45'!$C:$BQ,35,0)</f>
        <v>7171.5031099999997</v>
      </c>
      <c r="Z25" s="28">
        <f>VLOOKUP($C25,'S45'!$C:$BQ,42,0)</f>
        <v>501</v>
      </c>
      <c r="AA25" s="28">
        <f>VLOOKUP($C25,'S45'!$C:$BQ,43,0)</f>
        <v>2035</v>
      </c>
      <c r="AB25" s="21">
        <f>VLOOKUP($C25,'S46'!$C:$BQ,55,0)</f>
        <v>408.8</v>
      </c>
      <c r="AC25" s="21">
        <f>VLOOKUP($C25,'S46'!$C:$BQ,62,0)</f>
        <v>223</v>
      </c>
      <c r="AD25" s="21">
        <f>VLOOKUP($C25,'S46'!$C:$BQ,63,0)</f>
        <v>349</v>
      </c>
      <c r="AE25" s="21">
        <f>VLOOKUP($C25,'S46'!$C:$BQ,45,0)</f>
        <v>4681.1900299999998</v>
      </c>
      <c r="AF25" s="28">
        <f>VLOOKUP($C25,'S46'!$C:$BQ,52,0)</f>
        <v>885</v>
      </c>
      <c r="AG25" s="28">
        <f>VLOOKUP($C25,'S46'!$C:$BQ,53,0)</f>
        <v>1998</v>
      </c>
      <c r="AH25" s="28">
        <f>VLOOKUP($C25,'S46'!$C:$BQ,15,0)</f>
        <v>445</v>
      </c>
      <c r="AI25" s="28">
        <f>VLOOKUP($C25,'S46'!$C:$BQ,22,0)</f>
        <v>0</v>
      </c>
      <c r="AJ25" s="28">
        <f>VLOOKUP($C25,'S46'!$C:$BQ,23,0)</f>
        <v>0</v>
      </c>
      <c r="AK25" s="28">
        <f>VLOOKUP($C25,'S46'!$C:$BQ,35,0)</f>
        <v>7751.63141</v>
      </c>
      <c r="AL25" s="28">
        <f>VLOOKUP($C25,'S46'!$C:$BQ,42,0)</f>
        <v>0</v>
      </c>
      <c r="AM25" s="28">
        <f>VLOOKUP($C25,'S46'!$C:$BQ,43,0)</f>
        <v>1455</v>
      </c>
      <c r="AN25" s="21">
        <f>VLOOKUP($C25,'S47'!$C:$BQ,55,0)</f>
        <v>413.8</v>
      </c>
      <c r="AO25" s="21">
        <f>VLOOKUP($C25,'S47'!$C:$BQ,62,0)</f>
        <v>218</v>
      </c>
      <c r="AP25" s="21">
        <f>VLOOKUP($C25,'S47'!$C:$BQ,63,0)</f>
        <v>344</v>
      </c>
      <c r="AQ25" s="21">
        <f>VLOOKUP($C25,'S47'!$C:$BQ,45,0)</f>
        <v>4743.09166</v>
      </c>
      <c r="AR25" s="28">
        <f>VLOOKUP($C25,'S47'!$C:$BQ,52,0)</f>
        <v>823</v>
      </c>
      <c r="AS25" s="28">
        <f>VLOOKUP($C25,'S47'!$C:$BQ,53,0)</f>
        <v>1936</v>
      </c>
      <c r="AT25" s="28">
        <f>VLOOKUP($C25,'S47'!$C:$BQ,15,0)</f>
        <v>449</v>
      </c>
      <c r="AU25" s="28">
        <f>VLOOKUP($C25,'S47'!$C:$BQ,22,0)</f>
        <v>0</v>
      </c>
      <c r="AV25" s="28">
        <f>VLOOKUP($C25,'S47'!$C:$BQ,23,0)</f>
        <v>0</v>
      </c>
      <c r="AW25" s="28">
        <f>VLOOKUP($C25,'S47'!$C:$BQ,35,0)</f>
        <v>7884.2264100000002</v>
      </c>
      <c r="AX25" s="28">
        <f>VLOOKUP($C25,'S47'!$C:$BQ,42,0)</f>
        <v>0</v>
      </c>
      <c r="AY25" s="28">
        <f>VLOOKUP($C25,'S47'!$C:$BQ,43,0)</f>
        <v>1322</v>
      </c>
      <c r="AZ25" s="21">
        <f>VLOOKUP($C25,'S48'!$C:$BQ,55,0)</f>
        <v>427.8</v>
      </c>
      <c r="BA25" s="21">
        <f>VLOOKUP($C25,'S48'!$C:$BQ,62,0)</f>
        <v>141</v>
      </c>
      <c r="BB25" s="21">
        <f>VLOOKUP($C25,'S48'!$C:$BQ,63,0)</f>
        <v>520</v>
      </c>
      <c r="BC25" s="21">
        <f>VLOOKUP($C25,'S48'!$C:$BQ,45,0)</f>
        <v>4799.5477099999998</v>
      </c>
      <c r="BD25" s="28">
        <f>VLOOKUP($C25,'S48'!$C:$BQ,52,0)</f>
        <v>767</v>
      </c>
      <c r="BE25" s="28">
        <f>VLOOKUP($C25,'S48'!$C:$BQ,53,0)</f>
        <v>1880</v>
      </c>
      <c r="BF25" s="28">
        <f>VLOOKUP($C25,'S48'!$C:$BQ,15,0)</f>
        <v>466</v>
      </c>
      <c r="BG25" s="28">
        <f>VLOOKUP($C25,'S48'!$C:$BQ,22,0)</f>
        <v>0</v>
      </c>
      <c r="BH25" s="28">
        <f>VLOOKUP($C25,'S48'!$C:$BQ,23,0)</f>
        <v>0</v>
      </c>
      <c r="BI25" s="28">
        <f>VLOOKUP($C25,'S48'!$C:$BQ,35,0)</f>
        <v>8062.3819100000001</v>
      </c>
      <c r="BJ25" s="28">
        <f>VLOOKUP($C25,'S48'!$C:$BQ,42,0)</f>
        <v>0</v>
      </c>
      <c r="BK25" s="28">
        <f>VLOOKUP($C25,'S48'!$C:$BQ,43,0)</f>
        <v>1144</v>
      </c>
      <c r="BL25" s="21" t="e">
        <f>VLOOKUP($C25,'S49'!$C:$BQ,55,0)</f>
        <v>#N/A</v>
      </c>
      <c r="BM25" s="21" t="e">
        <f>VLOOKUP($C25,'S49'!$C:$BQ,62,0)</f>
        <v>#N/A</v>
      </c>
      <c r="BN25" s="21" t="e">
        <f>VLOOKUP($C25,'S49'!$C:$BQ,63,0)</f>
        <v>#N/A</v>
      </c>
      <c r="BO25" s="21" t="e">
        <f>VLOOKUP($C25,'S49'!$C:$BQ,45,0)</f>
        <v>#N/A</v>
      </c>
      <c r="BP25" s="28" t="e">
        <f>VLOOKUP($C25,'S49'!$C:$BQ,52,0)</f>
        <v>#N/A</v>
      </c>
      <c r="BQ25" s="28" t="e">
        <f>VLOOKUP($C25,'S49'!$C:$BQ,53,0)</f>
        <v>#N/A</v>
      </c>
      <c r="BR25" s="28" t="e">
        <f>VLOOKUP($C25,'S49'!$C:$BQ,15,0)</f>
        <v>#N/A</v>
      </c>
      <c r="BS25" s="28" t="e">
        <f>VLOOKUP($C25,'S49'!$C:$BQ,22,0)</f>
        <v>#N/A</v>
      </c>
      <c r="BT25" s="28" t="e">
        <f>VLOOKUP($C25,'S49'!$C:$BQ,23,0)</f>
        <v>#N/A</v>
      </c>
      <c r="BU25" s="28" t="e">
        <f>VLOOKUP($C25,'S49'!$C:$BQ,35,0)</f>
        <v>#N/A</v>
      </c>
      <c r="BV25" s="28" t="e">
        <f>VLOOKUP($C25,'S49'!$C:$BQ,42,0)</f>
        <v>#N/A</v>
      </c>
      <c r="BW25" s="28" t="e">
        <f>VLOOKUP($C25,'S49'!$C:$BQ,43,0)</f>
        <v>#N/A</v>
      </c>
      <c r="BX25" s="21" t="e">
        <f>VLOOKUP($C25,'S50'!$C:$BQ,55,0)</f>
        <v>#N/A</v>
      </c>
      <c r="BY25" s="21" t="e">
        <f>VLOOKUP($C25,'S50'!$C:$BQ,62,0)</f>
        <v>#N/A</v>
      </c>
      <c r="BZ25" s="21" t="e">
        <f>VLOOKUP($C25,'S50'!$C:$BQ,63,0)</f>
        <v>#N/A</v>
      </c>
      <c r="CA25" s="21" t="e">
        <f>VLOOKUP($C25,'S50'!$C:$BQ,45,0)</f>
        <v>#N/A</v>
      </c>
      <c r="CB25" s="28" t="e">
        <f>VLOOKUP($C25,'S50'!$C:$BQ,52,0)</f>
        <v>#N/A</v>
      </c>
      <c r="CC25" s="28" t="e">
        <f>VLOOKUP($C25,'S50'!$C:$BQ,53,0)</f>
        <v>#N/A</v>
      </c>
      <c r="CD25" s="28" t="e">
        <f>VLOOKUP($C25,'S50'!$C:$BQ,15,0)</f>
        <v>#N/A</v>
      </c>
      <c r="CE25" s="28" t="e">
        <f>VLOOKUP($C25,'S50'!$C:$BQ,22,0)</f>
        <v>#N/A</v>
      </c>
      <c r="CF25" s="28" t="e">
        <f>VLOOKUP($C25,'S50'!$C:$BQ,23,0)</f>
        <v>#N/A</v>
      </c>
      <c r="CG25" s="28" t="e">
        <f>VLOOKUP($C25,'S50'!$C:$BQ,35,0)</f>
        <v>#N/A</v>
      </c>
      <c r="CH25" s="28" t="e">
        <f>VLOOKUP($C25,'S50'!$C:$BQ,42,0)</f>
        <v>#N/A</v>
      </c>
      <c r="CI25" s="28" t="e">
        <f>VLOOKUP($C25,'S50'!$C:$BQ,43,0)</f>
        <v>#N/A</v>
      </c>
    </row>
    <row r="26" spans="1:87" hidden="1" x14ac:dyDescent="0.2">
      <c r="A26" s="30" t="s">
        <v>376</v>
      </c>
      <c r="B26" s="30" t="s">
        <v>42</v>
      </c>
      <c r="C26" s="20" t="s">
        <v>57</v>
      </c>
      <c r="D26" s="21">
        <f>VLOOKUP($C26,'S0 remplacer avec S44'!$C:$BQ,55,0)</f>
        <v>233.9</v>
      </c>
      <c r="E26" s="21">
        <f>VLOOKUP($C26,'S0 remplacer avec S44'!$C:$BQ,62,0)</f>
        <v>77</v>
      </c>
      <c r="F26" s="21">
        <f>VLOOKUP($C26,'S0 remplacer avec S44'!$C:$BQ,63,0)</f>
        <v>140</v>
      </c>
      <c r="G26" s="21">
        <f>VLOOKUP($C26,'S0 remplacer avec S44'!$C:$BQ,45,0)</f>
        <v>2437.9016499999998</v>
      </c>
      <c r="H26" s="28">
        <f>VLOOKUP($C26,'S0 remplacer avec S44'!$C:$BQ,52,0)</f>
        <v>302</v>
      </c>
      <c r="I26" s="28">
        <f>VLOOKUP($C26,'S0 remplacer avec S44'!$C:$BQ,53,0)</f>
        <v>850</v>
      </c>
      <c r="J26" s="28">
        <f>VLOOKUP($C26,'S0 remplacer avec S44'!$C:$BQ,15,0)</f>
        <v>204</v>
      </c>
      <c r="K26" s="28">
        <f>VLOOKUP($C26,'S0 remplacer avec S44'!$C:$BQ,22,0)</f>
        <v>0</v>
      </c>
      <c r="L26" s="28">
        <f>VLOOKUP($C26,'S0 remplacer avec S44'!$C:$BQ,23,0)</f>
        <v>3</v>
      </c>
      <c r="M26" s="28">
        <f>VLOOKUP($C26,'S0 remplacer avec S44'!$C:$BQ,35,0)</f>
        <v>2668.5127699999998</v>
      </c>
      <c r="N26" s="28">
        <f>VLOOKUP($C26,'S0 remplacer avec S44'!$C:$BQ,42,0)</f>
        <v>744</v>
      </c>
      <c r="O26" s="28">
        <f>VLOOKUP($C26,'S0 remplacer avec S44'!$C:$BQ,43,0)</f>
        <v>1427</v>
      </c>
      <c r="P26" s="21">
        <f>VLOOKUP($C26,'S45'!$C:$BQ,55,0)</f>
        <v>236.2</v>
      </c>
      <c r="Q26" s="21">
        <f>VLOOKUP($C26,'S45'!$C:$BQ,62,0)</f>
        <v>75</v>
      </c>
      <c r="R26" s="21">
        <f>VLOOKUP($C26,'S45'!$C:$BQ,63,0)</f>
        <v>137</v>
      </c>
      <c r="S26" s="21">
        <f>VLOOKUP($C26,'S45'!$C:$BQ,45,0)</f>
        <v>2511.4735900000001</v>
      </c>
      <c r="T26" s="28">
        <f>VLOOKUP($C26,'S45'!$C:$BQ,52,0)</f>
        <v>229</v>
      </c>
      <c r="U26" s="28">
        <f>VLOOKUP($C26,'S45'!$C:$BQ,53,0)</f>
        <v>777</v>
      </c>
      <c r="V26" s="28">
        <f>VLOOKUP($C26,'S45'!$C:$BQ,15,0)</f>
        <v>204</v>
      </c>
      <c r="W26" s="28">
        <f>VLOOKUP($C26,'S45'!$C:$BQ,22,0)</f>
        <v>0</v>
      </c>
      <c r="X26" s="28">
        <f>VLOOKUP($C26,'S45'!$C:$BQ,23,0)</f>
        <v>3</v>
      </c>
      <c r="Y26" s="28">
        <f>VLOOKUP($C26,'S45'!$C:$BQ,35,0)</f>
        <v>2671.4109600000002</v>
      </c>
      <c r="Z26" s="28">
        <f>VLOOKUP($C26,'S45'!$C:$BQ,42,0)</f>
        <v>741</v>
      </c>
      <c r="AA26" s="28">
        <f>VLOOKUP($C26,'S45'!$C:$BQ,43,0)</f>
        <v>1424</v>
      </c>
      <c r="AB26" s="21">
        <f>VLOOKUP($C26,'S46'!$C:$BQ,55,0)</f>
        <v>244.6</v>
      </c>
      <c r="AC26" s="21">
        <f>VLOOKUP($C26,'S46'!$C:$BQ,62,0)</f>
        <v>67</v>
      </c>
      <c r="AD26" s="21">
        <f>VLOOKUP($C26,'S46'!$C:$BQ,63,0)</f>
        <v>129</v>
      </c>
      <c r="AE26" s="21">
        <f>VLOOKUP($C26,'S46'!$C:$BQ,45,0)</f>
        <v>2540.00189</v>
      </c>
      <c r="AF26" s="28">
        <f>VLOOKUP($C26,'S46'!$C:$BQ,52,0)</f>
        <v>200</v>
      </c>
      <c r="AG26" s="28">
        <f>VLOOKUP($C26,'S46'!$C:$BQ,53,0)</f>
        <v>748</v>
      </c>
      <c r="AH26" s="28">
        <f>VLOOKUP($C26,'S46'!$C:$BQ,15,0)</f>
        <v>205</v>
      </c>
      <c r="AI26" s="28">
        <f>VLOOKUP($C26,'S46'!$C:$BQ,22,0)</f>
        <v>0</v>
      </c>
      <c r="AJ26" s="28">
        <f>VLOOKUP($C26,'S46'!$C:$BQ,23,0)</f>
        <v>2</v>
      </c>
      <c r="AK26" s="28">
        <f>VLOOKUP($C26,'S46'!$C:$BQ,35,0)</f>
        <v>2696.3709600000002</v>
      </c>
      <c r="AL26" s="28">
        <f>VLOOKUP($C26,'S46'!$C:$BQ,42,0)</f>
        <v>716</v>
      </c>
      <c r="AM26" s="28">
        <f>VLOOKUP($C26,'S46'!$C:$BQ,43,0)</f>
        <v>1399</v>
      </c>
      <c r="AN26" s="21">
        <f>VLOOKUP($C26,'S47'!$C:$BQ,55,0)</f>
        <v>242.7</v>
      </c>
      <c r="AO26" s="21">
        <f>VLOOKUP($C26,'S47'!$C:$BQ,62,0)</f>
        <v>69</v>
      </c>
      <c r="AP26" s="21">
        <f>VLOOKUP($C26,'S47'!$C:$BQ,63,0)</f>
        <v>131</v>
      </c>
      <c r="AQ26" s="21">
        <f>VLOOKUP($C26,'S47'!$C:$BQ,45,0)</f>
        <v>2765.0452599999999</v>
      </c>
      <c r="AR26" s="28">
        <f>VLOOKUP($C26,'S47'!$C:$BQ,52,0)</f>
        <v>0</v>
      </c>
      <c r="AS26" s="28">
        <f>VLOOKUP($C26,'S47'!$C:$BQ,53,0)</f>
        <v>523</v>
      </c>
      <c r="AT26" s="28">
        <f>VLOOKUP($C26,'S47'!$C:$BQ,15,0)</f>
        <v>212</v>
      </c>
      <c r="AU26" s="28">
        <f>VLOOKUP($C26,'S47'!$C:$BQ,22,0)</f>
        <v>0</v>
      </c>
      <c r="AV26" s="28">
        <f>VLOOKUP($C26,'S47'!$C:$BQ,23,0)</f>
        <v>0</v>
      </c>
      <c r="AW26" s="28">
        <f>VLOOKUP($C26,'S47'!$C:$BQ,35,0)</f>
        <v>2709.4416900000001</v>
      </c>
      <c r="AX26" s="28">
        <f>VLOOKUP($C26,'S47'!$C:$BQ,42,0)</f>
        <v>703</v>
      </c>
      <c r="AY26" s="28">
        <f>VLOOKUP($C26,'S47'!$C:$BQ,43,0)</f>
        <v>1386</v>
      </c>
      <c r="AZ26" s="21">
        <f>VLOOKUP($C26,'S48'!$C:$BQ,55,0)</f>
        <v>247.4</v>
      </c>
      <c r="BA26" s="21">
        <f>VLOOKUP($C26,'S48'!$C:$BQ,62,0)</f>
        <v>33</v>
      </c>
      <c r="BB26" s="21">
        <f>VLOOKUP($C26,'S48'!$C:$BQ,63,0)</f>
        <v>219</v>
      </c>
      <c r="BC26" s="21">
        <f>VLOOKUP($C26,'S48'!$C:$BQ,45,0)</f>
        <v>2770.9830099999999</v>
      </c>
      <c r="BD26" s="28">
        <f>VLOOKUP($C26,'S48'!$C:$BQ,52,0)</f>
        <v>0</v>
      </c>
      <c r="BE26" s="28">
        <f>VLOOKUP($C26,'S48'!$C:$BQ,53,0)</f>
        <v>517</v>
      </c>
      <c r="BF26" s="28">
        <f>VLOOKUP($C26,'S48'!$C:$BQ,15,0)</f>
        <v>215</v>
      </c>
      <c r="BG26" s="28">
        <f>VLOOKUP($C26,'S48'!$C:$BQ,22,0)</f>
        <v>0</v>
      </c>
      <c r="BH26" s="28">
        <f>VLOOKUP($C26,'S48'!$C:$BQ,23,0)</f>
        <v>0</v>
      </c>
      <c r="BI26" s="28">
        <f>VLOOKUP($C26,'S48'!$C:$BQ,35,0)</f>
        <v>2802.9770400000002</v>
      </c>
      <c r="BJ26" s="28">
        <f>VLOOKUP($C26,'S48'!$C:$BQ,42,0)</f>
        <v>610</v>
      </c>
      <c r="BK26" s="28">
        <f>VLOOKUP($C26,'S48'!$C:$BQ,43,0)</f>
        <v>1292</v>
      </c>
      <c r="BL26" s="21" t="e">
        <f>VLOOKUP($C26,'S49'!$C:$BQ,55,0)</f>
        <v>#N/A</v>
      </c>
      <c r="BM26" s="21" t="e">
        <f>VLOOKUP($C26,'S49'!$C:$BQ,62,0)</f>
        <v>#N/A</v>
      </c>
      <c r="BN26" s="21" t="e">
        <f>VLOOKUP($C26,'S49'!$C:$BQ,63,0)</f>
        <v>#N/A</v>
      </c>
      <c r="BO26" s="21" t="e">
        <f>VLOOKUP($C26,'S49'!$C:$BQ,45,0)</f>
        <v>#N/A</v>
      </c>
      <c r="BP26" s="28" t="e">
        <f>VLOOKUP($C26,'S49'!$C:$BQ,52,0)</f>
        <v>#N/A</v>
      </c>
      <c r="BQ26" s="28" t="e">
        <f>VLOOKUP($C26,'S49'!$C:$BQ,53,0)</f>
        <v>#N/A</v>
      </c>
      <c r="BR26" s="28" t="e">
        <f>VLOOKUP($C26,'S49'!$C:$BQ,15,0)</f>
        <v>#N/A</v>
      </c>
      <c r="BS26" s="28" t="e">
        <f>VLOOKUP($C26,'S49'!$C:$BQ,22,0)</f>
        <v>#N/A</v>
      </c>
      <c r="BT26" s="28" t="e">
        <f>VLOOKUP($C26,'S49'!$C:$BQ,23,0)</f>
        <v>#N/A</v>
      </c>
      <c r="BU26" s="28" t="e">
        <f>VLOOKUP($C26,'S49'!$C:$BQ,35,0)</f>
        <v>#N/A</v>
      </c>
      <c r="BV26" s="28" t="e">
        <f>VLOOKUP($C26,'S49'!$C:$BQ,42,0)</f>
        <v>#N/A</v>
      </c>
      <c r="BW26" s="28" t="e">
        <f>VLOOKUP($C26,'S49'!$C:$BQ,43,0)</f>
        <v>#N/A</v>
      </c>
      <c r="BX26" s="21" t="e">
        <f>VLOOKUP($C26,'S50'!$C:$BQ,55,0)</f>
        <v>#N/A</v>
      </c>
      <c r="BY26" s="21" t="e">
        <f>VLOOKUP($C26,'S50'!$C:$BQ,62,0)</f>
        <v>#N/A</v>
      </c>
      <c r="BZ26" s="21" t="e">
        <f>VLOOKUP($C26,'S50'!$C:$BQ,63,0)</f>
        <v>#N/A</v>
      </c>
      <c r="CA26" s="21" t="e">
        <f>VLOOKUP($C26,'S50'!$C:$BQ,45,0)</f>
        <v>#N/A</v>
      </c>
      <c r="CB26" s="28" t="e">
        <f>VLOOKUP($C26,'S50'!$C:$BQ,52,0)</f>
        <v>#N/A</v>
      </c>
      <c r="CC26" s="28" t="e">
        <f>VLOOKUP($C26,'S50'!$C:$BQ,53,0)</f>
        <v>#N/A</v>
      </c>
      <c r="CD26" s="28" t="e">
        <f>VLOOKUP($C26,'S50'!$C:$BQ,15,0)</f>
        <v>#N/A</v>
      </c>
      <c r="CE26" s="28" t="e">
        <f>VLOOKUP($C26,'S50'!$C:$BQ,22,0)</f>
        <v>#N/A</v>
      </c>
      <c r="CF26" s="28" t="e">
        <f>VLOOKUP($C26,'S50'!$C:$BQ,23,0)</f>
        <v>#N/A</v>
      </c>
      <c r="CG26" s="28" t="e">
        <f>VLOOKUP($C26,'S50'!$C:$BQ,35,0)</f>
        <v>#N/A</v>
      </c>
      <c r="CH26" s="28" t="e">
        <f>VLOOKUP($C26,'S50'!$C:$BQ,42,0)</f>
        <v>#N/A</v>
      </c>
      <c r="CI26" s="28" t="e">
        <f>VLOOKUP($C26,'S50'!$C:$BQ,43,0)</f>
        <v>#N/A</v>
      </c>
    </row>
    <row r="27" spans="1:87" hidden="1" x14ac:dyDescent="0.2">
      <c r="A27" s="30" t="s">
        <v>380</v>
      </c>
      <c r="B27" s="30" t="s">
        <v>58</v>
      </c>
      <c r="C27" s="20" t="s">
        <v>59</v>
      </c>
      <c r="D27" s="21">
        <f>VLOOKUP($C27,'S0 remplacer avec S44'!$C:$BQ,55,0)</f>
        <v>384.7</v>
      </c>
      <c r="E27" s="21">
        <f>VLOOKUP($C27,'S0 remplacer avec S44'!$C:$BQ,62,0)</f>
        <v>64</v>
      </c>
      <c r="F27" s="21">
        <f>VLOOKUP($C27,'S0 remplacer avec S44'!$C:$BQ,63,0)</f>
        <v>153</v>
      </c>
      <c r="G27" s="21">
        <f>VLOOKUP($C27,'S0 remplacer avec S44'!$C:$BQ,45,0)</f>
        <v>3579.6813999999999</v>
      </c>
      <c r="H27" s="28">
        <f>VLOOKUP($C27,'S0 remplacer avec S44'!$C:$BQ,52,0)</f>
        <v>368</v>
      </c>
      <c r="I27" s="28">
        <f>VLOOKUP($C27,'S0 remplacer avec S44'!$C:$BQ,53,0)</f>
        <v>1158</v>
      </c>
      <c r="J27" s="28">
        <f>VLOOKUP($C27,'S0 remplacer avec S44'!$C:$BQ,15,0)</f>
        <v>305</v>
      </c>
      <c r="K27" s="28">
        <f>VLOOKUP($C27,'S0 remplacer avec S44'!$C:$BQ,22,0)</f>
        <v>0</v>
      </c>
      <c r="L27" s="28">
        <f>VLOOKUP($C27,'S0 remplacer avec S44'!$C:$BQ,23,0)</f>
        <v>0</v>
      </c>
      <c r="M27" s="28">
        <f>VLOOKUP($C27,'S0 remplacer avec S44'!$C:$BQ,35,0)</f>
        <v>4832.7401499999996</v>
      </c>
      <c r="N27" s="28">
        <f>VLOOKUP($C27,'S0 remplacer avec S44'!$C:$BQ,42,0)</f>
        <v>103</v>
      </c>
      <c r="O27" s="28">
        <f>VLOOKUP($C27,'S0 remplacer avec S44'!$C:$BQ,43,0)</f>
        <v>1090</v>
      </c>
      <c r="P27" s="21">
        <f>VLOOKUP($C27,'S45'!$C:$BQ,55,0)</f>
        <v>386.5</v>
      </c>
      <c r="Q27" s="21">
        <f>VLOOKUP($C27,'S45'!$C:$BQ,62,0)</f>
        <v>62</v>
      </c>
      <c r="R27" s="21">
        <f>VLOOKUP($C27,'S45'!$C:$BQ,63,0)</f>
        <v>151</v>
      </c>
      <c r="S27" s="21">
        <f>VLOOKUP($C27,'S45'!$C:$BQ,45,0)</f>
        <v>3514.8123399999999</v>
      </c>
      <c r="T27" s="28">
        <f>VLOOKUP($C27,'S45'!$C:$BQ,52,0)</f>
        <v>433</v>
      </c>
      <c r="U27" s="28">
        <f>VLOOKUP($C27,'S45'!$C:$BQ,53,0)</f>
        <v>1223</v>
      </c>
      <c r="V27" s="28">
        <f>VLOOKUP($C27,'S45'!$C:$BQ,15,0)</f>
        <v>308</v>
      </c>
      <c r="W27" s="28">
        <f>VLOOKUP($C27,'S45'!$C:$BQ,22,0)</f>
        <v>0</v>
      </c>
      <c r="X27" s="28">
        <f>VLOOKUP($C27,'S45'!$C:$BQ,23,0)</f>
        <v>0</v>
      </c>
      <c r="Y27" s="28">
        <f>VLOOKUP($C27,'S45'!$C:$BQ,35,0)</f>
        <v>4977.0012399999996</v>
      </c>
      <c r="Z27" s="28">
        <f>VLOOKUP($C27,'S45'!$C:$BQ,42,0)</f>
        <v>0</v>
      </c>
      <c r="AA27" s="28">
        <f>VLOOKUP($C27,'S45'!$C:$BQ,43,0)</f>
        <v>946</v>
      </c>
      <c r="AB27" s="21">
        <f>VLOOKUP($C27,'S46'!$C:$BQ,55,0)</f>
        <v>388.2</v>
      </c>
      <c r="AC27" s="21">
        <f>VLOOKUP($C27,'S46'!$C:$BQ,62,0)</f>
        <v>60</v>
      </c>
      <c r="AD27" s="21">
        <f>VLOOKUP($C27,'S46'!$C:$BQ,63,0)</f>
        <v>150</v>
      </c>
      <c r="AE27" s="21">
        <f>VLOOKUP($C27,'S46'!$C:$BQ,45,0)</f>
        <v>3630.8186700000001</v>
      </c>
      <c r="AF27" s="28">
        <f>VLOOKUP($C27,'S46'!$C:$BQ,52,0)</f>
        <v>317</v>
      </c>
      <c r="AG27" s="28">
        <f>VLOOKUP($C27,'S46'!$C:$BQ,53,0)</f>
        <v>1107</v>
      </c>
      <c r="AH27" s="28">
        <f>VLOOKUP($C27,'S46'!$C:$BQ,15,0)</f>
        <v>312</v>
      </c>
      <c r="AI27" s="28">
        <f>VLOOKUP($C27,'S46'!$C:$BQ,22,0)</f>
        <v>0</v>
      </c>
      <c r="AJ27" s="28">
        <f>VLOOKUP($C27,'S46'!$C:$BQ,23,0)</f>
        <v>0</v>
      </c>
      <c r="AK27" s="28">
        <f>VLOOKUP($C27,'S46'!$C:$BQ,35,0)</f>
        <v>4978.9171200000001</v>
      </c>
      <c r="AL27" s="28">
        <f>VLOOKUP($C27,'S46'!$C:$BQ,42,0)</f>
        <v>0</v>
      </c>
      <c r="AM27" s="28">
        <f>VLOOKUP($C27,'S46'!$C:$BQ,43,0)</f>
        <v>944</v>
      </c>
      <c r="AN27" s="21">
        <f>VLOOKUP($C27,'S47'!$C:$BQ,55,0)</f>
        <v>392.4</v>
      </c>
      <c r="AO27" s="21">
        <f>VLOOKUP($C27,'S47'!$C:$BQ,62,0)</f>
        <v>56</v>
      </c>
      <c r="AP27" s="21">
        <f>VLOOKUP($C27,'S47'!$C:$BQ,63,0)</f>
        <v>145</v>
      </c>
      <c r="AQ27" s="21">
        <f>VLOOKUP($C27,'S47'!$C:$BQ,45,0)</f>
        <v>3767.0127299999999</v>
      </c>
      <c r="AR27" s="28">
        <f>VLOOKUP($C27,'S47'!$C:$BQ,52,0)</f>
        <v>181</v>
      </c>
      <c r="AS27" s="28">
        <f>VLOOKUP($C27,'S47'!$C:$BQ,53,0)</f>
        <v>971</v>
      </c>
      <c r="AT27" s="28">
        <f>VLOOKUP($C27,'S47'!$C:$BQ,15,0)</f>
        <v>326</v>
      </c>
      <c r="AU27" s="28">
        <f>VLOOKUP($C27,'S47'!$C:$BQ,22,0)</f>
        <v>0</v>
      </c>
      <c r="AV27" s="28">
        <f>VLOOKUP($C27,'S47'!$C:$BQ,23,0)</f>
        <v>0</v>
      </c>
      <c r="AW27" s="28">
        <f>VLOOKUP($C27,'S47'!$C:$BQ,35,0)</f>
        <v>5411.6719400000002</v>
      </c>
      <c r="AX27" s="28">
        <f>VLOOKUP($C27,'S47'!$C:$BQ,42,0)</f>
        <v>0</v>
      </c>
      <c r="AY27" s="28">
        <f>VLOOKUP($C27,'S47'!$C:$BQ,43,0)</f>
        <v>511</v>
      </c>
      <c r="AZ27" s="21">
        <f>VLOOKUP($C27,'S48'!$C:$BQ,55,0)</f>
        <v>394.4</v>
      </c>
      <c r="BA27" s="21">
        <f>VLOOKUP($C27,'S48'!$C:$BQ,62,0)</f>
        <v>9</v>
      </c>
      <c r="BB27" s="21">
        <f>VLOOKUP($C27,'S48'!$C:$BQ,63,0)</f>
        <v>278</v>
      </c>
      <c r="BC27" s="21">
        <f>VLOOKUP($C27,'S48'!$C:$BQ,45,0)</f>
        <v>3805.9332800000002</v>
      </c>
      <c r="BD27" s="28">
        <f>VLOOKUP($C27,'S48'!$C:$BQ,52,0)</f>
        <v>142</v>
      </c>
      <c r="BE27" s="28">
        <f>VLOOKUP($C27,'S48'!$C:$BQ,53,0)</f>
        <v>932</v>
      </c>
      <c r="BF27" s="28">
        <f>VLOOKUP($C27,'S48'!$C:$BQ,15,0)</f>
        <v>329</v>
      </c>
      <c r="BG27" s="28">
        <f>VLOOKUP($C27,'S48'!$C:$BQ,22,0)</f>
        <v>0</v>
      </c>
      <c r="BH27" s="28">
        <f>VLOOKUP($C27,'S48'!$C:$BQ,23,0)</f>
        <v>0</v>
      </c>
      <c r="BI27" s="28">
        <f>VLOOKUP($C27,'S48'!$C:$BQ,35,0)</f>
        <v>5476.9283999999998</v>
      </c>
      <c r="BJ27" s="28">
        <f>VLOOKUP($C27,'S48'!$C:$BQ,42,0)</f>
        <v>0</v>
      </c>
      <c r="BK27" s="28">
        <f>VLOOKUP($C27,'S48'!$C:$BQ,43,0)</f>
        <v>446</v>
      </c>
      <c r="BL27" s="21" t="e">
        <f>VLOOKUP($C27,'S49'!$C:$BQ,55,0)</f>
        <v>#N/A</v>
      </c>
      <c r="BM27" s="21" t="e">
        <f>VLOOKUP($C27,'S49'!$C:$BQ,62,0)</f>
        <v>#N/A</v>
      </c>
      <c r="BN27" s="21" t="e">
        <f>VLOOKUP($C27,'S49'!$C:$BQ,63,0)</f>
        <v>#N/A</v>
      </c>
      <c r="BO27" s="21" t="e">
        <f>VLOOKUP($C27,'S49'!$C:$BQ,45,0)</f>
        <v>#N/A</v>
      </c>
      <c r="BP27" s="28" t="e">
        <f>VLOOKUP($C27,'S49'!$C:$BQ,52,0)</f>
        <v>#N/A</v>
      </c>
      <c r="BQ27" s="28" t="e">
        <f>VLOOKUP($C27,'S49'!$C:$BQ,53,0)</f>
        <v>#N/A</v>
      </c>
      <c r="BR27" s="28" t="e">
        <f>VLOOKUP($C27,'S49'!$C:$BQ,15,0)</f>
        <v>#N/A</v>
      </c>
      <c r="BS27" s="28" t="e">
        <f>VLOOKUP($C27,'S49'!$C:$BQ,22,0)</f>
        <v>#N/A</v>
      </c>
      <c r="BT27" s="28" t="e">
        <f>VLOOKUP($C27,'S49'!$C:$BQ,23,0)</f>
        <v>#N/A</v>
      </c>
      <c r="BU27" s="28" t="e">
        <f>VLOOKUP($C27,'S49'!$C:$BQ,35,0)</f>
        <v>#N/A</v>
      </c>
      <c r="BV27" s="28" t="e">
        <f>VLOOKUP($C27,'S49'!$C:$BQ,42,0)</f>
        <v>#N/A</v>
      </c>
      <c r="BW27" s="28" t="e">
        <f>VLOOKUP($C27,'S49'!$C:$BQ,43,0)</f>
        <v>#N/A</v>
      </c>
      <c r="BX27" s="21" t="e">
        <f>VLOOKUP($C27,'S50'!$C:$BQ,55,0)</f>
        <v>#N/A</v>
      </c>
      <c r="BY27" s="21" t="e">
        <f>VLOOKUP($C27,'S50'!$C:$BQ,62,0)</f>
        <v>#N/A</v>
      </c>
      <c r="BZ27" s="21" t="e">
        <f>VLOOKUP($C27,'S50'!$C:$BQ,63,0)</f>
        <v>#N/A</v>
      </c>
      <c r="CA27" s="21" t="e">
        <f>VLOOKUP($C27,'S50'!$C:$BQ,45,0)</f>
        <v>#N/A</v>
      </c>
      <c r="CB27" s="28" t="e">
        <f>VLOOKUP($C27,'S50'!$C:$BQ,52,0)</f>
        <v>#N/A</v>
      </c>
      <c r="CC27" s="28" t="e">
        <f>VLOOKUP($C27,'S50'!$C:$BQ,53,0)</f>
        <v>#N/A</v>
      </c>
      <c r="CD27" s="28" t="e">
        <f>VLOOKUP($C27,'S50'!$C:$BQ,15,0)</f>
        <v>#N/A</v>
      </c>
      <c r="CE27" s="28" t="e">
        <f>VLOOKUP($C27,'S50'!$C:$BQ,22,0)</f>
        <v>#N/A</v>
      </c>
      <c r="CF27" s="28" t="e">
        <f>VLOOKUP($C27,'S50'!$C:$BQ,23,0)</f>
        <v>#N/A</v>
      </c>
      <c r="CG27" s="28" t="e">
        <f>VLOOKUP($C27,'S50'!$C:$BQ,35,0)</f>
        <v>#N/A</v>
      </c>
      <c r="CH27" s="28" t="e">
        <f>VLOOKUP($C27,'S50'!$C:$BQ,42,0)</f>
        <v>#N/A</v>
      </c>
      <c r="CI27" s="28" t="e">
        <f>VLOOKUP($C27,'S50'!$C:$BQ,43,0)</f>
        <v>#N/A</v>
      </c>
    </row>
    <row r="28" spans="1:87" hidden="1" x14ac:dyDescent="0.2">
      <c r="A28" s="30" t="s">
        <v>380</v>
      </c>
      <c r="B28" s="30" t="s">
        <v>58</v>
      </c>
      <c r="C28" s="20" t="s">
        <v>60</v>
      </c>
      <c r="D28" s="21">
        <f>VLOOKUP($C28,'S0 remplacer avec S44'!$C:$BQ,55,0)</f>
        <v>156.30000000000001</v>
      </c>
      <c r="E28" s="21">
        <f>VLOOKUP($C28,'S0 remplacer avec S44'!$C:$BQ,62,0)</f>
        <v>17</v>
      </c>
      <c r="F28" s="21">
        <f>VLOOKUP($C28,'S0 remplacer avec S44'!$C:$BQ,63,0)</f>
        <v>51</v>
      </c>
      <c r="G28" s="21">
        <f>VLOOKUP($C28,'S0 remplacer avec S44'!$C:$BQ,45,0)</f>
        <v>1856.85978</v>
      </c>
      <c r="H28" s="28">
        <f>VLOOKUP($C28,'S0 remplacer avec S44'!$C:$BQ,52,0)</f>
        <v>0</v>
      </c>
      <c r="I28" s="28">
        <f>VLOOKUP($C28,'S0 remplacer avec S44'!$C:$BQ,53,0)</f>
        <v>0</v>
      </c>
      <c r="J28" s="28">
        <f>VLOOKUP($C28,'S0 remplacer avec S44'!$C:$BQ,15,0)</f>
        <v>115</v>
      </c>
      <c r="K28" s="28">
        <f>VLOOKUP($C28,'S0 remplacer avec S44'!$C:$BQ,22,0)</f>
        <v>0</v>
      </c>
      <c r="L28" s="28">
        <f>VLOOKUP($C28,'S0 remplacer avec S44'!$C:$BQ,23,0)</f>
        <v>0</v>
      </c>
      <c r="M28" s="28">
        <f>VLOOKUP($C28,'S0 remplacer avec S44'!$C:$BQ,35,0)</f>
        <v>2029.9840899999999</v>
      </c>
      <c r="N28" s="28">
        <f>VLOOKUP($C28,'S0 remplacer avec S44'!$C:$BQ,42,0)</f>
        <v>0</v>
      </c>
      <c r="O28" s="28">
        <f>VLOOKUP($C28,'S0 remplacer avec S44'!$C:$BQ,43,0)</f>
        <v>342</v>
      </c>
      <c r="P28" s="21">
        <f>VLOOKUP($C28,'S45'!$C:$BQ,55,0)</f>
        <v>159.30000000000001</v>
      </c>
      <c r="Q28" s="21">
        <f>VLOOKUP($C28,'S45'!$C:$BQ,62,0)</f>
        <v>14</v>
      </c>
      <c r="R28" s="21">
        <f>VLOOKUP($C28,'S45'!$C:$BQ,63,0)</f>
        <v>48</v>
      </c>
      <c r="S28" s="21">
        <f>VLOOKUP($C28,'S45'!$C:$BQ,45,0)</f>
        <v>1860.1907799999999</v>
      </c>
      <c r="T28" s="28">
        <f>VLOOKUP($C28,'S45'!$C:$BQ,52,0)</f>
        <v>0</v>
      </c>
      <c r="U28" s="28">
        <f>VLOOKUP($C28,'S45'!$C:$BQ,53,0)</f>
        <v>0</v>
      </c>
      <c r="V28" s="28">
        <f>VLOOKUP($C28,'S45'!$C:$BQ,15,0)</f>
        <v>117</v>
      </c>
      <c r="W28" s="28">
        <f>VLOOKUP($C28,'S45'!$C:$BQ,22,0)</f>
        <v>0</v>
      </c>
      <c r="X28" s="28">
        <f>VLOOKUP($C28,'S45'!$C:$BQ,23,0)</f>
        <v>0</v>
      </c>
      <c r="Y28" s="28">
        <f>VLOOKUP($C28,'S45'!$C:$BQ,35,0)</f>
        <v>2049.2268899999999</v>
      </c>
      <c r="Z28" s="28">
        <f>VLOOKUP($C28,'S45'!$C:$BQ,42,0)</f>
        <v>0</v>
      </c>
      <c r="AA28" s="28">
        <f>VLOOKUP($C28,'S45'!$C:$BQ,43,0)</f>
        <v>323</v>
      </c>
      <c r="AB28" s="21">
        <f>VLOOKUP($C28,'S46'!$C:$BQ,55,0)</f>
        <v>162.4</v>
      </c>
      <c r="AC28" s="21">
        <f>VLOOKUP($C28,'S46'!$C:$BQ,62,0)</f>
        <v>11</v>
      </c>
      <c r="AD28" s="21">
        <f>VLOOKUP($C28,'S46'!$C:$BQ,63,0)</f>
        <v>45</v>
      </c>
      <c r="AE28" s="21">
        <f>VLOOKUP($C28,'S46'!$C:$BQ,45,0)</f>
        <v>1864.9694500000001</v>
      </c>
      <c r="AF28" s="28">
        <f>VLOOKUP($C28,'S46'!$C:$BQ,52,0)</f>
        <v>0</v>
      </c>
      <c r="AG28" s="28">
        <f>VLOOKUP($C28,'S46'!$C:$BQ,53,0)</f>
        <v>0</v>
      </c>
      <c r="AH28" s="28">
        <f>VLOOKUP($C28,'S46'!$C:$BQ,15,0)</f>
        <v>119</v>
      </c>
      <c r="AI28" s="28">
        <f>VLOOKUP($C28,'S46'!$C:$BQ,22,0)</f>
        <v>0</v>
      </c>
      <c r="AJ28" s="28">
        <f>VLOOKUP($C28,'S46'!$C:$BQ,23,0)</f>
        <v>0</v>
      </c>
      <c r="AK28" s="28">
        <f>VLOOKUP($C28,'S46'!$C:$BQ,35,0)</f>
        <v>2049.1768900000002</v>
      </c>
      <c r="AL28" s="28">
        <f>VLOOKUP($C28,'S46'!$C:$BQ,42,0)</f>
        <v>0</v>
      </c>
      <c r="AM28" s="28">
        <f>VLOOKUP($C28,'S46'!$C:$BQ,43,0)</f>
        <v>323</v>
      </c>
      <c r="AN28" s="21">
        <f>VLOOKUP($C28,'S47'!$C:$BQ,55,0)</f>
        <v>165.2</v>
      </c>
      <c r="AO28" s="21">
        <f>VLOOKUP($C28,'S47'!$C:$BQ,62,0)</f>
        <v>8</v>
      </c>
      <c r="AP28" s="21">
        <f>VLOOKUP($C28,'S47'!$C:$BQ,63,0)</f>
        <v>43</v>
      </c>
      <c r="AQ28" s="21">
        <f>VLOOKUP($C28,'S47'!$C:$BQ,45,0)</f>
        <v>1893.1231299999999</v>
      </c>
      <c r="AR28" s="28">
        <f>VLOOKUP($C28,'S47'!$C:$BQ,52,0)</f>
        <v>0</v>
      </c>
      <c r="AS28" s="28">
        <f>VLOOKUP($C28,'S47'!$C:$BQ,53,0)</f>
        <v>0</v>
      </c>
      <c r="AT28" s="28">
        <f>VLOOKUP($C28,'S47'!$C:$BQ,15,0)</f>
        <v>120</v>
      </c>
      <c r="AU28" s="28">
        <f>VLOOKUP($C28,'S47'!$C:$BQ,22,0)</f>
        <v>0</v>
      </c>
      <c r="AV28" s="28">
        <f>VLOOKUP($C28,'S47'!$C:$BQ,23,0)</f>
        <v>0</v>
      </c>
      <c r="AW28" s="28">
        <f>VLOOKUP($C28,'S47'!$C:$BQ,35,0)</f>
        <v>2054.1046200000001</v>
      </c>
      <c r="AX28" s="28">
        <f>VLOOKUP($C28,'S47'!$C:$BQ,42,0)</f>
        <v>0</v>
      </c>
      <c r="AY28" s="28">
        <f>VLOOKUP($C28,'S47'!$C:$BQ,43,0)</f>
        <v>318</v>
      </c>
      <c r="AZ28" s="21">
        <f>VLOOKUP($C28,'S48'!$C:$BQ,55,0)</f>
        <v>165.4</v>
      </c>
      <c r="BA28" s="21">
        <f>VLOOKUP($C28,'S48'!$C:$BQ,62,0)</f>
        <v>0</v>
      </c>
      <c r="BB28" s="21">
        <f>VLOOKUP($C28,'S48'!$C:$BQ,63,0)</f>
        <v>94</v>
      </c>
      <c r="BC28" s="21">
        <f>VLOOKUP($C28,'S48'!$C:$BQ,45,0)</f>
        <v>1942.19193</v>
      </c>
      <c r="BD28" s="28">
        <f>VLOOKUP($C28,'S48'!$C:$BQ,52,0)</f>
        <v>0</v>
      </c>
      <c r="BE28" s="28">
        <f>VLOOKUP($C28,'S48'!$C:$BQ,53,0)</f>
        <v>0</v>
      </c>
      <c r="BF28" s="28">
        <f>VLOOKUP($C28,'S48'!$C:$BQ,15,0)</f>
        <v>126</v>
      </c>
      <c r="BG28" s="28">
        <f>VLOOKUP($C28,'S48'!$C:$BQ,22,0)</f>
        <v>0</v>
      </c>
      <c r="BH28" s="28">
        <f>VLOOKUP($C28,'S48'!$C:$BQ,23,0)</f>
        <v>0</v>
      </c>
      <c r="BI28" s="28">
        <f>VLOOKUP($C28,'S48'!$C:$BQ,35,0)</f>
        <v>2118.4111200000002</v>
      </c>
      <c r="BJ28" s="28">
        <f>VLOOKUP($C28,'S48'!$C:$BQ,42,0)</f>
        <v>0</v>
      </c>
      <c r="BK28" s="28">
        <f>VLOOKUP($C28,'S48'!$C:$BQ,43,0)</f>
        <v>254</v>
      </c>
      <c r="BL28" s="21" t="e">
        <f>VLOOKUP($C28,'S49'!$C:$BQ,55,0)</f>
        <v>#N/A</v>
      </c>
      <c r="BM28" s="21" t="e">
        <f>VLOOKUP($C28,'S49'!$C:$BQ,62,0)</f>
        <v>#N/A</v>
      </c>
      <c r="BN28" s="21" t="e">
        <f>VLOOKUP($C28,'S49'!$C:$BQ,63,0)</f>
        <v>#N/A</v>
      </c>
      <c r="BO28" s="21" t="e">
        <f>VLOOKUP($C28,'S49'!$C:$BQ,45,0)</f>
        <v>#N/A</v>
      </c>
      <c r="BP28" s="28" t="e">
        <f>VLOOKUP($C28,'S49'!$C:$BQ,52,0)</f>
        <v>#N/A</v>
      </c>
      <c r="BQ28" s="28" t="e">
        <f>VLOOKUP($C28,'S49'!$C:$BQ,53,0)</f>
        <v>#N/A</v>
      </c>
      <c r="BR28" s="28" t="e">
        <f>VLOOKUP($C28,'S49'!$C:$BQ,15,0)</f>
        <v>#N/A</v>
      </c>
      <c r="BS28" s="28" t="e">
        <f>VLOOKUP($C28,'S49'!$C:$BQ,22,0)</f>
        <v>#N/A</v>
      </c>
      <c r="BT28" s="28" t="e">
        <f>VLOOKUP($C28,'S49'!$C:$BQ,23,0)</f>
        <v>#N/A</v>
      </c>
      <c r="BU28" s="28" t="e">
        <f>VLOOKUP($C28,'S49'!$C:$BQ,35,0)</f>
        <v>#N/A</v>
      </c>
      <c r="BV28" s="28" t="e">
        <f>VLOOKUP($C28,'S49'!$C:$BQ,42,0)</f>
        <v>#N/A</v>
      </c>
      <c r="BW28" s="28" t="e">
        <f>VLOOKUP($C28,'S49'!$C:$BQ,43,0)</f>
        <v>#N/A</v>
      </c>
      <c r="BX28" s="21" t="e">
        <f>VLOOKUP($C28,'S50'!$C:$BQ,55,0)</f>
        <v>#N/A</v>
      </c>
      <c r="BY28" s="21" t="e">
        <f>VLOOKUP($C28,'S50'!$C:$BQ,62,0)</f>
        <v>#N/A</v>
      </c>
      <c r="BZ28" s="21" t="e">
        <f>VLOOKUP($C28,'S50'!$C:$BQ,63,0)</f>
        <v>#N/A</v>
      </c>
      <c r="CA28" s="21" t="e">
        <f>VLOOKUP($C28,'S50'!$C:$BQ,45,0)</f>
        <v>#N/A</v>
      </c>
      <c r="CB28" s="28" t="e">
        <f>VLOOKUP($C28,'S50'!$C:$BQ,52,0)</f>
        <v>#N/A</v>
      </c>
      <c r="CC28" s="28" t="e">
        <f>VLOOKUP($C28,'S50'!$C:$BQ,53,0)</f>
        <v>#N/A</v>
      </c>
      <c r="CD28" s="28" t="e">
        <f>VLOOKUP($C28,'S50'!$C:$BQ,15,0)</f>
        <v>#N/A</v>
      </c>
      <c r="CE28" s="28" t="e">
        <f>VLOOKUP($C28,'S50'!$C:$BQ,22,0)</f>
        <v>#N/A</v>
      </c>
      <c r="CF28" s="28" t="e">
        <f>VLOOKUP($C28,'S50'!$C:$BQ,23,0)</f>
        <v>#N/A</v>
      </c>
      <c r="CG28" s="28" t="e">
        <f>VLOOKUP($C28,'S50'!$C:$BQ,35,0)</f>
        <v>#N/A</v>
      </c>
      <c r="CH28" s="28" t="e">
        <f>VLOOKUP($C28,'S50'!$C:$BQ,42,0)</f>
        <v>#N/A</v>
      </c>
      <c r="CI28" s="28" t="e">
        <f>VLOOKUP($C28,'S50'!$C:$BQ,43,0)</f>
        <v>#N/A</v>
      </c>
    </row>
    <row r="29" spans="1:87" hidden="1" x14ac:dyDescent="0.2">
      <c r="A29" s="30" t="s">
        <v>380</v>
      </c>
      <c r="B29" s="30" t="s">
        <v>58</v>
      </c>
      <c r="C29" s="20" t="s">
        <v>61</v>
      </c>
      <c r="D29" s="21">
        <f>VLOOKUP($C29,'S0 remplacer avec S44'!$C:$BQ,55,0)</f>
        <v>236</v>
      </c>
      <c r="E29" s="21">
        <f>VLOOKUP($C29,'S0 remplacer avec S44'!$C:$BQ,62,0)</f>
        <v>115</v>
      </c>
      <c r="F29" s="21">
        <f>VLOOKUP($C29,'S0 remplacer avec S44'!$C:$BQ,63,0)</f>
        <v>185</v>
      </c>
      <c r="G29" s="21">
        <f>VLOOKUP($C29,'S0 remplacer avec S44'!$C:$BQ,45,0)</f>
        <v>3319.4167600000001</v>
      </c>
      <c r="H29" s="28">
        <f>VLOOKUP($C29,'S0 remplacer avec S44'!$C:$BQ,52,0)</f>
        <v>0</v>
      </c>
      <c r="I29" s="28">
        <f>VLOOKUP($C29,'S0 remplacer avec S44'!$C:$BQ,53,0)</f>
        <v>389</v>
      </c>
      <c r="J29" s="28">
        <f>VLOOKUP($C29,'S0 remplacer avec S44'!$C:$BQ,15,0)</f>
        <v>243</v>
      </c>
      <c r="K29" s="28">
        <f>VLOOKUP($C29,'S0 remplacer avec S44'!$C:$BQ,22,0)</f>
        <v>0</v>
      </c>
      <c r="L29" s="28">
        <f>VLOOKUP($C29,'S0 remplacer avec S44'!$C:$BQ,23,0)</f>
        <v>0</v>
      </c>
      <c r="M29" s="28">
        <f>VLOOKUP($C29,'S0 remplacer avec S44'!$C:$BQ,35,0)</f>
        <v>5246.9463299999998</v>
      </c>
      <c r="N29" s="28">
        <f>VLOOKUP($C29,'S0 remplacer avec S44'!$C:$BQ,42,0)</f>
        <v>0</v>
      </c>
      <c r="O29" s="28">
        <f>VLOOKUP($C29,'S0 remplacer avec S44'!$C:$BQ,43,0)</f>
        <v>112</v>
      </c>
      <c r="P29" s="21">
        <f>VLOOKUP($C29,'S45'!$C:$BQ,55,0)</f>
        <v>237.6</v>
      </c>
      <c r="Q29" s="21">
        <f>VLOOKUP($C29,'S45'!$C:$BQ,62,0)</f>
        <v>113</v>
      </c>
      <c r="R29" s="21">
        <f>VLOOKUP($C29,'S45'!$C:$BQ,63,0)</f>
        <v>184</v>
      </c>
      <c r="S29" s="21">
        <f>VLOOKUP($C29,'S45'!$C:$BQ,45,0)</f>
        <v>3383.9456500000001</v>
      </c>
      <c r="T29" s="28">
        <f>VLOOKUP($C29,'S45'!$C:$BQ,52,0)</f>
        <v>0</v>
      </c>
      <c r="U29" s="28">
        <f>VLOOKUP($C29,'S45'!$C:$BQ,53,0)</f>
        <v>325</v>
      </c>
      <c r="V29" s="28">
        <f>VLOOKUP($C29,'S45'!$C:$BQ,15,0)</f>
        <v>249</v>
      </c>
      <c r="W29" s="28">
        <f>VLOOKUP($C29,'S45'!$C:$BQ,22,0)</f>
        <v>0</v>
      </c>
      <c r="X29" s="28">
        <f>VLOOKUP($C29,'S45'!$C:$BQ,23,0)</f>
        <v>0</v>
      </c>
      <c r="Y29" s="28">
        <f>VLOOKUP($C29,'S45'!$C:$BQ,35,0)</f>
        <v>5254.5743400000001</v>
      </c>
      <c r="Z29" s="28">
        <f>VLOOKUP($C29,'S45'!$C:$BQ,42,0)</f>
        <v>0</v>
      </c>
      <c r="AA29" s="28">
        <f>VLOOKUP($C29,'S45'!$C:$BQ,43,0)</f>
        <v>104</v>
      </c>
      <c r="AB29" s="21">
        <f>VLOOKUP($C29,'S46'!$C:$BQ,55,0)</f>
        <v>237.9</v>
      </c>
      <c r="AC29" s="21">
        <f>VLOOKUP($C29,'S46'!$C:$BQ,62,0)</f>
        <v>113</v>
      </c>
      <c r="AD29" s="21">
        <f>VLOOKUP($C29,'S46'!$C:$BQ,63,0)</f>
        <v>183</v>
      </c>
      <c r="AE29" s="21">
        <f>VLOOKUP($C29,'S46'!$C:$BQ,45,0)</f>
        <v>3399.43048</v>
      </c>
      <c r="AF29" s="28">
        <f>VLOOKUP($C29,'S46'!$C:$BQ,52,0)</f>
        <v>0</v>
      </c>
      <c r="AG29" s="28">
        <f>VLOOKUP($C29,'S46'!$C:$BQ,53,0)</f>
        <v>309</v>
      </c>
      <c r="AH29" s="28">
        <f>VLOOKUP($C29,'S46'!$C:$BQ,15,0)</f>
        <v>251</v>
      </c>
      <c r="AI29" s="28">
        <f>VLOOKUP($C29,'S46'!$C:$BQ,22,0)</f>
        <v>0</v>
      </c>
      <c r="AJ29" s="28">
        <f>VLOOKUP($C29,'S46'!$C:$BQ,23,0)</f>
        <v>0</v>
      </c>
      <c r="AK29" s="28">
        <f>VLOOKUP($C29,'S46'!$C:$BQ,35,0)</f>
        <v>5260.0743400000001</v>
      </c>
      <c r="AL29" s="28">
        <f>VLOOKUP($C29,'S46'!$C:$BQ,42,0)</f>
        <v>0</v>
      </c>
      <c r="AM29" s="28">
        <f>VLOOKUP($C29,'S46'!$C:$BQ,43,0)</f>
        <v>99</v>
      </c>
      <c r="AN29" s="21">
        <f>VLOOKUP($C29,'S47'!$C:$BQ,55,0)</f>
        <v>238.6</v>
      </c>
      <c r="AO29" s="21">
        <f>VLOOKUP($C29,'S47'!$C:$BQ,62,0)</f>
        <v>112</v>
      </c>
      <c r="AP29" s="21">
        <f>VLOOKUP($C29,'S47'!$C:$BQ,63,0)</f>
        <v>183</v>
      </c>
      <c r="AQ29" s="21">
        <f>VLOOKUP($C29,'S47'!$C:$BQ,45,0)</f>
        <v>3427.9497700000002</v>
      </c>
      <c r="AR29" s="28">
        <f>VLOOKUP($C29,'S47'!$C:$BQ,52,0)</f>
        <v>0</v>
      </c>
      <c r="AS29" s="28">
        <f>VLOOKUP($C29,'S47'!$C:$BQ,53,0)</f>
        <v>281</v>
      </c>
      <c r="AT29" s="28">
        <f>VLOOKUP($C29,'S47'!$C:$BQ,15,0)</f>
        <v>252</v>
      </c>
      <c r="AU29" s="28">
        <f>VLOOKUP($C29,'S47'!$C:$BQ,22,0)</f>
        <v>0</v>
      </c>
      <c r="AV29" s="28">
        <f>VLOOKUP($C29,'S47'!$C:$BQ,23,0)</f>
        <v>0</v>
      </c>
      <c r="AW29" s="28">
        <f>VLOOKUP($C29,'S47'!$C:$BQ,35,0)</f>
        <v>5283.5045700000001</v>
      </c>
      <c r="AX29" s="28">
        <f>VLOOKUP($C29,'S47'!$C:$BQ,42,0)</f>
        <v>0</v>
      </c>
      <c r="AY29" s="28">
        <f>VLOOKUP($C29,'S47'!$C:$BQ,43,0)</f>
        <v>75</v>
      </c>
      <c r="AZ29" s="21">
        <f>VLOOKUP($C29,'S48'!$C:$BQ,55,0)</f>
        <v>242.6</v>
      </c>
      <c r="BA29" s="21">
        <f>VLOOKUP($C29,'S48'!$C:$BQ,62,0)</f>
        <v>73</v>
      </c>
      <c r="BB29" s="21">
        <f>VLOOKUP($C29,'S48'!$C:$BQ,63,0)</f>
        <v>284</v>
      </c>
      <c r="BC29" s="21">
        <f>VLOOKUP($C29,'S48'!$C:$BQ,45,0)</f>
        <v>3506.17355</v>
      </c>
      <c r="BD29" s="28">
        <f>VLOOKUP($C29,'S48'!$C:$BQ,52,0)</f>
        <v>0</v>
      </c>
      <c r="BE29" s="28">
        <f>VLOOKUP($C29,'S48'!$C:$BQ,53,0)</f>
        <v>202</v>
      </c>
      <c r="BF29" s="28">
        <f>VLOOKUP($C29,'S48'!$C:$BQ,15,0)</f>
        <v>253</v>
      </c>
      <c r="BG29" s="28">
        <f>VLOOKUP($C29,'S48'!$C:$BQ,22,0)</f>
        <v>0</v>
      </c>
      <c r="BH29" s="28">
        <f>VLOOKUP($C29,'S48'!$C:$BQ,23,0)</f>
        <v>0</v>
      </c>
      <c r="BI29" s="28">
        <f>VLOOKUP($C29,'S48'!$C:$BQ,35,0)</f>
        <v>5436.6939700000003</v>
      </c>
      <c r="BJ29" s="28">
        <f>VLOOKUP($C29,'S48'!$C:$BQ,42,0)</f>
        <v>0</v>
      </c>
      <c r="BK29" s="28">
        <f>VLOOKUP($C29,'S48'!$C:$BQ,43,0)</f>
        <v>0</v>
      </c>
      <c r="BL29" s="21" t="e">
        <f>VLOOKUP($C29,'S49'!$C:$BQ,55,0)</f>
        <v>#N/A</v>
      </c>
      <c r="BM29" s="21" t="e">
        <f>VLOOKUP($C29,'S49'!$C:$BQ,62,0)</f>
        <v>#N/A</v>
      </c>
      <c r="BN29" s="21" t="e">
        <f>VLOOKUP($C29,'S49'!$C:$BQ,63,0)</f>
        <v>#N/A</v>
      </c>
      <c r="BO29" s="21" t="e">
        <f>VLOOKUP($C29,'S49'!$C:$BQ,45,0)</f>
        <v>#N/A</v>
      </c>
      <c r="BP29" s="28" t="e">
        <f>VLOOKUP($C29,'S49'!$C:$BQ,52,0)</f>
        <v>#N/A</v>
      </c>
      <c r="BQ29" s="28" t="e">
        <f>VLOOKUP($C29,'S49'!$C:$BQ,53,0)</f>
        <v>#N/A</v>
      </c>
      <c r="BR29" s="28" t="e">
        <f>VLOOKUP($C29,'S49'!$C:$BQ,15,0)</f>
        <v>#N/A</v>
      </c>
      <c r="BS29" s="28" t="e">
        <f>VLOOKUP($C29,'S49'!$C:$BQ,22,0)</f>
        <v>#N/A</v>
      </c>
      <c r="BT29" s="28" t="e">
        <f>VLOOKUP($C29,'S49'!$C:$BQ,23,0)</f>
        <v>#N/A</v>
      </c>
      <c r="BU29" s="28" t="e">
        <f>VLOOKUP($C29,'S49'!$C:$BQ,35,0)</f>
        <v>#N/A</v>
      </c>
      <c r="BV29" s="28" t="e">
        <f>VLOOKUP($C29,'S49'!$C:$BQ,42,0)</f>
        <v>#N/A</v>
      </c>
      <c r="BW29" s="28" t="e">
        <f>VLOOKUP($C29,'S49'!$C:$BQ,43,0)</f>
        <v>#N/A</v>
      </c>
      <c r="BX29" s="21" t="e">
        <f>VLOOKUP($C29,'S50'!$C:$BQ,55,0)</f>
        <v>#N/A</v>
      </c>
      <c r="BY29" s="21" t="e">
        <f>VLOOKUP($C29,'S50'!$C:$BQ,62,0)</f>
        <v>#N/A</v>
      </c>
      <c r="BZ29" s="21" t="e">
        <f>VLOOKUP($C29,'S50'!$C:$BQ,63,0)</f>
        <v>#N/A</v>
      </c>
      <c r="CA29" s="21" t="e">
        <f>VLOOKUP($C29,'S50'!$C:$BQ,45,0)</f>
        <v>#N/A</v>
      </c>
      <c r="CB29" s="28" t="e">
        <f>VLOOKUP($C29,'S50'!$C:$BQ,52,0)</f>
        <v>#N/A</v>
      </c>
      <c r="CC29" s="28" t="e">
        <f>VLOOKUP($C29,'S50'!$C:$BQ,53,0)</f>
        <v>#N/A</v>
      </c>
      <c r="CD29" s="28" t="e">
        <f>VLOOKUP($C29,'S50'!$C:$BQ,15,0)</f>
        <v>#N/A</v>
      </c>
      <c r="CE29" s="28" t="e">
        <f>VLOOKUP($C29,'S50'!$C:$BQ,22,0)</f>
        <v>#N/A</v>
      </c>
      <c r="CF29" s="28" t="e">
        <f>VLOOKUP($C29,'S50'!$C:$BQ,23,0)</f>
        <v>#N/A</v>
      </c>
      <c r="CG29" s="28" t="e">
        <f>VLOOKUP($C29,'S50'!$C:$BQ,35,0)</f>
        <v>#N/A</v>
      </c>
      <c r="CH29" s="28" t="e">
        <f>VLOOKUP($C29,'S50'!$C:$BQ,42,0)</f>
        <v>#N/A</v>
      </c>
      <c r="CI29" s="28" t="e">
        <f>VLOOKUP($C29,'S50'!$C:$BQ,43,0)</f>
        <v>#N/A</v>
      </c>
    </row>
    <row r="30" spans="1:87" hidden="1" x14ac:dyDescent="0.2">
      <c r="A30" s="30" t="s">
        <v>380</v>
      </c>
      <c r="B30" s="30" t="s">
        <v>58</v>
      </c>
      <c r="C30" s="20" t="s">
        <v>62</v>
      </c>
      <c r="D30" s="21">
        <f>VLOOKUP($C30,'S0 remplacer avec S44'!$C:$BQ,55,0)</f>
        <v>464.7</v>
      </c>
      <c r="E30" s="21">
        <f>VLOOKUP($C30,'S0 remplacer avec S44'!$C:$BQ,62,0)</f>
        <v>211</v>
      </c>
      <c r="F30" s="21">
        <f>VLOOKUP($C30,'S0 remplacer avec S44'!$C:$BQ,63,0)</f>
        <v>346</v>
      </c>
      <c r="G30" s="21">
        <f>VLOOKUP($C30,'S0 remplacer avec S44'!$C:$BQ,45,0)</f>
        <v>5366.7037300000002</v>
      </c>
      <c r="H30" s="28">
        <f>VLOOKUP($C30,'S0 remplacer avec S44'!$C:$BQ,52,0)</f>
        <v>584</v>
      </c>
      <c r="I30" s="28">
        <f>VLOOKUP($C30,'S0 remplacer avec S44'!$C:$BQ,53,0)</f>
        <v>1774</v>
      </c>
      <c r="J30" s="28">
        <f>VLOOKUP($C30,'S0 remplacer avec S44'!$C:$BQ,15,0)</f>
        <v>411</v>
      </c>
      <c r="K30" s="28">
        <f>VLOOKUP($C30,'S0 remplacer avec S44'!$C:$BQ,22,0)</f>
        <v>0</v>
      </c>
      <c r="L30" s="28">
        <f>VLOOKUP($C30,'S0 remplacer avec S44'!$C:$BQ,23,0)</f>
        <v>38</v>
      </c>
      <c r="M30" s="28">
        <f>VLOOKUP($C30,'S0 remplacer avec S44'!$C:$BQ,35,0)</f>
        <v>8305.3492499999993</v>
      </c>
      <c r="N30" s="28">
        <f>VLOOKUP($C30,'S0 remplacer avec S44'!$C:$BQ,42,0)</f>
        <v>250</v>
      </c>
      <c r="O30" s="28">
        <f>VLOOKUP($C30,'S0 remplacer avec S44'!$C:$BQ,43,0)</f>
        <v>1961</v>
      </c>
      <c r="P30" s="21">
        <f>VLOOKUP($C30,'S45'!$C:$BQ,55,0)</f>
        <v>469.6</v>
      </c>
      <c r="Q30" s="21">
        <f>VLOOKUP($C30,'S45'!$C:$BQ,62,0)</f>
        <v>206</v>
      </c>
      <c r="R30" s="21">
        <f>VLOOKUP($C30,'S45'!$C:$BQ,63,0)</f>
        <v>341</v>
      </c>
      <c r="S30" s="21">
        <f>VLOOKUP($C30,'S45'!$C:$BQ,45,0)</f>
        <v>5385.5979399999997</v>
      </c>
      <c r="T30" s="28">
        <f>VLOOKUP($C30,'S45'!$C:$BQ,52,0)</f>
        <v>565</v>
      </c>
      <c r="U30" s="28">
        <f>VLOOKUP($C30,'S45'!$C:$BQ,53,0)</f>
        <v>1755</v>
      </c>
      <c r="V30" s="28">
        <f>VLOOKUP($C30,'S45'!$C:$BQ,15,0)</f>
        <v>422</v>
      </c>
      <c r="W30" s="28">
        <f>VLOOKUP($C30,'S45'!$C:$BQ,22,0)</f>
        <v>0</v>
      </c>
      <c r="X30" s="28">
        <f>VLOOKUP($C30,'S45'!$C:$BQ,23,0)</f>
        <v>27</v>
      </c>
      <c r="Y30" s="28">
        <f>VLOOKUP($C30,'S45'!$C:$BQ,35,0)</f>
        <v>8610.12788</v>
      </c>
      <c r="Z30" s="28">
        <f>VLOOKUP($C30,'S45'!$C:$BQ,42,0)</f>
        <v>0</v>
      </c>
      <c r="AA30" s="28">
        <f>VLOOKUP($C30,'S45'!$C:$BQ,43,0)</f>
        <v>1657</v>
      </c>
      <c r="AB30" s="21">
        <f>VLOOKUP($C30,'S46'!$C:$BQ,55,0)</f>
        <v>468.6</v>
      </c>
      <c r="AC30" s="21">
        <f>VLOOKUP($C30,'S46'!$C:$BQ,62,0)</f>
        <v>203</v>
      </c>
      <c r="AD30" s="21">
        <f>VLOOKUP($C30,'S46'!$C:$BQ,63,0)</f>
        <v>338</v>
      </c>
      <c r="AE30" s="21">
        <f>VLOOKUP($C30,'S46'!$C:$BQ,45,0)</f>
        <v>5404.0107200000002</v>
      </c>
      <c r="AF30" s="28">
        <f>VLOOKUP($C30,'S46'!$C:$BQ,52,0)</f>
        <v>516</v>
      </c>
      <c r="AG30" s="28">
        <f>VLOOKUP($C30,'S46'!$C:$BQ,53,0)</f>
        <v>1700</v>
      </c>
      <c r="AH30" s="28">
        <f>VLOOKUP($C30,'S46'!$C:$BQ,15,0)</f>
        <v>425</v>
      </c>
      <c r="AI30" s="28">
        <f>VLOOKUP($C30,'S46'!$C:$BQ,22,0)</f>
        <v>0</v>
      </c>
      <c r="AJ30" s="28">
        <f>VLOOKUP($C30,'S46'!$C:$BQ,23,0)</f>
        <v>22</v>
      </c>
      <c r="AK30" s="28">
        <f>VLOOKUP($C30,'S46'!$C:$BQ,35,0)</f>
        <v>8886.5709000000006</v>
      </c>
      <c r="AL30" s="28">
        <f>VLOOKUP($C30,'S46'!$C:$BQ,42,0)</f>
        <v>0</v>
      </c>
      <c r="AM30" s="28">
        <f>VLOOKUP($C30,'S46'!$C:$BQ,43,0)</f>
        <v>1328</v>
      </c>
      <c r="AN30" s="21">
        <f>VLOOKUP($C30,'S47'!$C:$BQ,55,0)</f>
        <v>477.4</v>
      </c>
      <c r="AO30" s="21">
        <f>VLOOKUP($C30,'S47'!$C:$BQ,62,0)</f>
        <v>195</v>
      </c>
      <c r="AP30" s="21">
        <f>VLOOKUP($C30,'S47'!$C:$BQ,63,0)</f>
        <v>329</v>
      </c>
      <c r="AQ30" s="21">
        <f>VLOOKUP($C30,'S47'!$C:$BQ,45,0)</f>
        <v>5729.85412</v>
      </c>
      <c r="AR30" s="28">
        <f>VLOOKUP($C30,'S47'!$C:$BQ,52,0)</f>
        <v>190</v>
      </c>
      <c r="AS30" s="28">
        <f>VLOOKUP($C30,'S47'!$C:$BQ,53,0)</f>
        <v>1374</v>
      </c>
      <c r="AT30" s="28">
        <f>VLOOKUP($C30,'S47'!$C:$BQ,15,0)</f>
        <v>432</v>
      </c>
      <c r="AU30" s="28">
        <f>VLOOKUP($C30,'S47'!$C:$BQ,22,0)</f>
        <v>0</v>
      </c>
      <c r="AV30" s="28">
        <f>VLOOKUP($C30,'S47'!$C:$BQ,23,0)</f>
        <v>15</v>
      </c>
      <c r="AW30" s="28">
        <f>VLOOKUP($C30,'S47'!$C:$BQ,35,0)</f>
        <v>9448.6877999999997</v>
      </c>
      <c r="AX30" s="28">
        <f>VLOOKUP($C30,'S47'!$C:$BQ,42,0)</f>
        <v>0</v>
      </c>
      <c r="AY30" s="28">
        <f>VLOOKUP($C30,'S47'!$C:$BQ,43,0)</f>
        <v>766</v>
      </c>
      <c r="AZ30" s="21">
        <f>VLOOKUP($C30,'S48'!$C:$BQ,55,0)</f>
        <v>482.2</v>
      </c>
      <c r="BA30" s="21">
        <f>VLOOKUP($C30,'S48'!$C:$BQ,62,0)</f>
        <v>123</v>
      </c>
      <c r="BB30" s="21">
        <f>VLOOKUP($C30,'S48'!$C:$BQ,63,0)</f>
        <v>526</v>
      </c>
      <c r="BC30" s="21">
        <f>VLOOKUP($C30,'S48'!$C:$BQ,45,0)</f>
        <v>5829.1372700000002</v>
      </c>
      <c r="BD30" s="28">
        <f>VLOOKUP($C30,'S48'!$C:$BQ,52,0)</f>
        <v>91</v>
      </c>
      <c r="BE30" s="28">
        <f>VLOOKUP($C30,'S48'!$C:$BQ,53,0)</f>
        <v>1275</v>
      </c>
      <c r="BF30" s="28">
        <f>VLOOKUP($C30,'S48'!$C:$BQ,15,0)</f>
        <v>440</v>
      </c>
      <c r="BG30" s="28">
        <f>VLOOKUP($C30,'S48'!$C:$BQ,22,0)</f>
        <v>0</v>
      </c>
      <c r="BH30" s="28">
        <f>VLOOKUP($C30,'S48'!$C:$BQ,23,0)</f>
        <v>7</v>
      </c>
      <c r="BI30" s="28">
        <f>VLOOKUP($C30,'S48'!$C:$BQ,35,0)</f>
        <v>9496.6383900000001</v>
      </c>
      <c r="BJ30" s="28">
        <f>VLOOKUP($C30,'S48'!$C:$BQ,42,0)</f>
        <v>0</v>
      </c>
      <c r="BK30" s="28">
        <f>VLOOKUP($C30,'S48'!$C:$BQ,43,0)</f>
        <v>718</v>
      </c>
      <c r="BL30" s="21" t="e">
        <f>VLOOKUP($C30,'S49'!$C:$BQ,55,0)</f>
        <v>#N/A</v>
      </c>
      <c r="BM30" s="21" t="e">
        <f>VLOOKUP($C30,'S49'!$C:$BQ,62,0)</f>
        <v>#N/A</v>
      </c>
      <c r="BN30" s="21" t="e">
        <f>VLOOKUP($C30,'S49'!$C:$BQ,63,0)</f>
        <v>#N/A</v>
      </c>
      <c r="BO30" s="21" t="e">
        <f>VLOOKUP($C30,'S49'!$C:$BQ,45,0)</f>
        <v>#N/A</v>
      </c>
      <c r="BP30" s="28" t="e">
        <f>VLOOKUP($C30,'S49'!$C:$BQ,52,0)</f>
        <v>#N/A</v>
      </c>
      <c r="BQ30" s="28" t="e">
        <f>VLOOKUP($C30,'S49'!$C:$BQ,53,0)</f>
        <v>#N/A</v>
      </c>
      <c r="BR30" s="28" t="e">
        <f>VLOOKUP($C30,'S49'!$C:$BQ,15,0)</f>
        <v>#N/A</v>
      </c>
      <c r="BS30" s="28" t="e">
        <f>VLOOKUP($C30,'S49'!$C:$BQ,22,0)</f>
        <v>#N/A</v>
      </c>
      <c r="BT30" s="28" t="e">
        <f>VLOOKUP($C30,'S49'!$C:$BQ,23,0)</f>
        <v>#N/A</v>
      </c>
      <c r="BU30" s="28" t="e">
        <f>VLOOKUP($C30,'S49'!$C:$BQ,35,0)</f>
        <v>#N/A</v>
      </c>
      <c r="BV30" s="28" t="e">
        <f>VLOOKUP($C30,'S49'!$C:$BQ,42,0)</f>
        <v>#N/A</v>
      </c>
      <c r="BW30" s="28" t="e">
        <f>VLOOKUP($C30,'S49'!$C:$BQ,43,0)</f>
        <v>#N/A</v>
      </c>
      <c r="BX30" s="21" t="e">
        <f>VLOOKUP($C30,'S50'!$C:$BQ,55,0)</f>
        <v>#N/A</v>
      </c>
      <c r="BY30" s="21" t="e">
        <f>VLOOKUP($C30,'S50'!$C:$BQ,62,0)</f>
        <v>#N/A</v>
      </c>
      <c r="BZ30" s="21" t="e">
        <f>VLOOKUP($C30,'S50'!$C:$BQ,63,0)</f>
        <v>#N/A</v>
      </c>
      <c r="CA30" s="21" t="e">
        <f>VLOOKUP($C30,'S50'!$C:$BQ,45,0)</f>
        <v>#N/A</v>
      </c>
      <c r="CB30" s="28" t="e">
        <f>VLOOKUP($C30,'S50'!$C:$BQ,52,0)</f>
        <v>#N/A</v>
      </c>
      <c r="CC30" s="28" t="e">
        <f>VLOOKUP($C30,'S50'!$C:$BQ,53,0)</f>
        <v>#N/A</v>
      </c>
      <c r="CD30" s="28" t="e">
        <f>VLOOKUP($C30,'S50'!$C:$BQ,15,0)</f>
        <v>#N/A</v>
      </c>
      <c r="CE30" s="28" t="e">
        <f>VLOOKUP($C30,'S50'!$C:$BQ,22,0)</f>
        <v>#N/A</v>
      </c>
      <c r="CF30" s="28" t="e">
        <f>VLOOKUP($C30,'S50'!$C:$BQ,23,0)</f>
        <v>#N/A</v>
      </c>
      <c r="CG30" s="28" t="e">
        <f>VLOOKUP($C30,'S50'!$C:$BQ,35,0)</f>
        <v>#N/A</v>
      </c>
      <c r="CH30" s="28" t="e">
        <f>VLOOKUP($C30,'S50'!$C:$BQ,42,0)</f>
        <v>#N/A</v>
      </c>
      <c r="CI30" s="28" t="e">
        <f>VLOOKUP($C30,'S50'!$C:$BQ,43,0)</f>
        <v>#N/A</v>
      </c>
    </row>
    <row r="31" spans="1:87" hidden="1" x14ac:dyDescent="0.2">
      <c r="A31" s="30" t="e">
        <v>#N/A</v>
      </c>
      <c r="B31" s="30" t="e">
        <v>#N/A</v>
      </c>
      <c r="C31" s="20" t="s">
        <v>63</v>
      </c>
      <c r="D31" s="21" t="e">
        <f>VLOOKUP($C31,'S0 remplacer avec S44'!$C:$BQ,55,0)</f>
        <v>#N/A</v>
      </c>
      <c r="E31" s="21" t="e">
        <f>VLOOKUP($C31,'S0 remplacer avec S44'!$C:$BQ,62,0)</f>
        <v>#N/A</v>
      </c>
      <c r="F31" s="21" t="e">
        <f>VLOOKUP($C31,'S0 remplacer avec S44'!$C:$BQ,63,0)</f>
        <v>#N/A</v>
      </c>
      <c r="G31" s="21" t="e">
        <f>VLOOKUP($C31,'S0 remplacer avec S44'!$C:$BQ,45,0)</f>
        <v>#N/A</v>
      </c>
      <c r="H31" s="28" t="e">
        <f>VLOOKUP($C31,'S0 remplacer avec S44'!$C:$BQ,52,0)</f>
        <v>#N/A</v>
      </c>
      <c r="I31" s="28" t="e">
        <f>VLOOKUP($C31,'S0 remplacer avec S44'!$C:$BQ,53,0)</f>
        <v>#N/A</v>
      </c>
      <c r="J31" s="28" t="e">
        <f>VLOOKUP($C31,'S0 remplacer avec S44'!$C:$BQ,15,0)</f>
        <v>#N/A</v>
      </c>
      <c r="K31" s="28" t="e">
        <f>VLOOKUP($C31,'S0 remplacer avec S44'!$C:$BQ,22,0)</f>
        <v>#N/A</v>
      </c>
      <c r="L31" s="28" t="e">
        <f>VLOOKUP($C31,'S0 remplacer avec S44'!$C:$BQ,23,0)</f>
        <v>#N/A</v>
      </c>
      <c r="M31" s="28" t="e">
        <f>VLOOKUP($C31,'S0 remplacer avec S44'!$C:$BQ,35,0)</f>
        <v>#N/A</v>
      </c>
      <c r="N31" s="28" t="e">
        <f>VLOOKUP($C31,'S0 remplacer avec S44'!$C:$BQ,42,0)</f>
        <v>#N/A</v>
      </c>
      <c r="O31" s="28" t="e">
        <f>VLOOKUP($C31,'S0 remplacer avec S44'!$C:$BQ,43,0)</f>
        <v>#N/A</v>
      </c>
      <c r="P31" s="21" t="e">
        <f>VLOOKUP($C31,'S45'!$C:$BQ,55,0)</f>
        <v>#N/A</v>
      </c>
      <c r="Q31" s="21" t="e">
        <f>VLOOKUP($C31,'S45'!$C:$BQ,62,0)</f>
        <v>#N/A</v>
      </c>
      <c r="R31" s="21" t="e">
        <f>VLOOKUP($C31,'S45'!$C:$BQ,63,0)</f>
        <v>#N/A</v>
      </c>
      <c r="S31" s="21" t="e">
        <f>VLOOKUP($C31,'S45'!$C:$BQ,45,0)</f>
        <v>#N/A</v>
      </c>
      <c r="T31" s="28" t="e">
        <f>VLOOKUP($C31,'S45'!$C:$BQ,52,0)</f>
        <v>#N/A</v>
      </c>
      <c r="U31" s="28" t="e">
        <f>VLOOKUP($C31,'S45'!$C:$BQ,53,0)</f>
        <v>#N/A</v>
      </c>
      <c r="V31" s="28" t="e">
        <f>VLOOKUP($C31,'S45'!$C:$BQ,15,0)</f>
        <v>#N/A</v>
      </c>
      <c r="W31" s="28" t="e">
        <f>VLOOKUP($C31,'S45'!$C:$BQ,22,0)</f>
        <v>#N/A</v>
      </c>
      <c r="X31" s="28" t="e">
        <f>VLOOKUP($C31,'S45'!$C:$BQ,23,0)</f>
        <v>#N/A</v>
      </c>
      <c r="Y31" s="28" t="e">
        <f>VLOOKUP($C31,'S45'!$C:$BQ,35,0)</f>
        <v>#N/A</v>
      </c>
      <c r="Z31" s="28" t="e">
        <f>VLOOKUP($C31,'S45'!$C:$BQ,42,0)</f>
        <v>#N/A</v>
      </c>
      <c r="AA31" s="28" t="e">
        <f>VLOOKUP($C31,'S45'!$C:$BQ,43,0)</f>
        <v>#N/A</v>
      </c>
      <c r="AB31" s="21" t="e">
        <f>VLOOKUP($C31,'S46'!$C:$BQ,55,0)</f>
        <v>#N/A</v>
      </c>
      <c r="AC31" s="21" t="e">
        <f>VLOOKUP($C31,'S46'!$C:$BQ,62,0)</f>
        <v>#N/A</v>
      </c>
      <c r="AD31" s="21" t="e">
        <f>VLOOKUP($C31,'S46'!$C:$BQ,63,0)</f>
        <v>#N/A</v>
      </c>
      <c r="AE31" s="21" t="e">
        <f>VLOOKUP($C31,'S46'!$C:$BQ,45,0)</f>
        <v>#N/A</v>
      </c>
      <c r="AF31" s="28" t="e">
        <f>VLOOKUP($C31,'S46'!$C:$BQ,52,0)</f>
        <v>#N/A</v>
      </c>
      <c r="AG31" s="28" t="e">
        <f>VLOOKUP($C31,'S46'!$C:$BQ,53,0)</f>
        <v>#N/A</v>
      </c>
      <c r="AH31" s="28" t="e">
        <f>VLOOKUP($C31,'S46'!$C:$BQ,15,0)</f>
        <v>#N/A</v>
      </c>
      <c r="AI31" s="28" t="e">
        <f>VLOOKUP($C31,'S46'!$C:$BQ,22,0)</f>
        <v>#N/A</v>
      </c>
      <c r="AJ31" s="28" t="e">
        <f>VLOOKUP($C31,'S46'!$C:$BQ,23,0)</f>
        <v>#N/A</v>
      </c>
      <c r="AK31" s="28" t="e">
        <f>VLOOKUP($C31,'S46'!$C:$BQ,35,0)</f>
        <v>#N/A</v>
      </c>
      <c r="AL31" s="28" t="e">
        <f>VLOOKUP($C31,'S46'!$C:$BQ,42,0)</f>
        <v>#N/A</v>
      </c>
      <c r="AM31" s="28" t="e">
        <f>VLOOKUP($C31,'S46'!$C:$BQ,43,0)</f>
        <v>#N/A</v>
      </c>
      <c r="AN31" s="21" t="e">
        <f>VLOOKUP($C31,'S47'!$C:$BQ,55,0)</f>
        <v>#N/A</v>
      </c>
      <c r="AO31" s="21" t="e">
        <f>VLOOKUP($C31,'S47'!$C:$BQ,62,0)</f>
        <v>#N/A</v>
      </c>
      <c r="AP31" s="21" t="e">
        <f>VLOOKUP($C31,'S47'!$C:$BQ,63,0)</f>
        <v>#N/A</v>
      </c>
      <c r="AQ31" s="21" t="e">
        <f>VLOOKUP($C31,'S47'!$C:$BQ,45,0)</f>
        <v>#N/A</v>
      </c>
      <c r="AR31" s="28" t="e">
        <f>VLOOKUP($C31,'S47'!$C:$BQ,52,0)</f>
        <v>#N/A</v>
      </c>
      <c r="AS31" s="28" t="e">
        <f>VLOOKUP($C31,'S47'!$C:$BQ,53,0)</f>
        <v>#N/A</v>
      </c>
      <c r="AT31" s="28" t="e">
        <f>VLOOKUP($C31,'S47'!$C:$BQ,15,0)</f>
        <v>#N/A</v>
      </c>
      <c r="AU31" s="28" t="e">
        <f>VLOOKUP($C31,'S47'!$C:$BQ,22,0)</f>
        <v>#N/A</v>
      </c>
      <c r="AV31" s="28" t="e">
        <f>VLOOKUP($C31,'S47'!$C:$BQ,23,0)</f>
        <v>#N/A</v>
      </c>
      <c r="AW31" s="28" t="e">
        <f>VLOOKUP($C31,'S47'!$C:$BQ,35,0)</f>
        <v>#N/A</v>
      </c>
      <c r="AX31" s="28" t="e">
        <f>VLOOKUP($C31,'S47'!$C:$BQ,42,0)</f>
        <v>#N/A</v>
      </c>
      <c r="AY31" s="28" t="e">
        <f>VLOOKUP($C31,'S47'!$C:$BQ,43,0)</f>
        <v>#N/A</v>
      </c>
      <c r="AZ31" s="21" t="e">
        <f>VLOOKUP($C31,'S48'!$C:$BQ,55,0)</f>
        <v>#N/A</v>
      </c>
      <c r="BA31" s="21" t="e">
        <f>VLOOKUP($C31,'S48'!$C:$BQ,62,0)</f>
        <v>#N/A</v>
      </c>
      <c r="BB31" s="21" t="e">
        <f>VLOOKUP($C31,'S48'!$C:$BQ,63,0)</f>
        <v>#N/A</v>
      </c>
      <c r="BC31" s="21" t="e">
        <f>VLOOKUP($C31,'S48'!$C:$BQ,45,0)</f>
        <v>#N/A</v>
      </c>
      <c r="BD31" s="28" t="e">
        <f>VLOOKUP($C31,'S48'!$C:$BQ,52,0)</f>
        <v>#N/A</v>
      </c>
      <c r="BE31" s="28" t="e">
        <f>VLOOKUP($C31,'S48'!$C:$BQ,53,0)</f>
        <v>#N/A</v>
      </c>
      <c r="BF31" s="28" t="e">
        <f>VLOOKUP($C31,'S48'!$C:$BQ,15,0)</f>
        <v>#N/A</v>
      </c>
      <c r="BG31" s="28" t="e">
        <f>VLOOKUP($C31,'S48'!$C:$BQ,22,0)</f>
        <v>#N/A</v>
      </c>
      <c r="BH31" s="28" t="e">
        <f>VLOOKUP($C31,'S48'!$C:$BQ,23,0)</f>
        <v>#N/A</v>
      </c>
      <c r="BI31" s="28" t="e">
        <f>VLOOKUP($C31,'S48'!$C:$BQ,35,0)</f>
        <v>#N/A</v>
      </c>
      <c r="BJ31" s="28" t="e">
        <f>VLOOKUP($C31,'S48'!$C:$BQ,42,0)</f>
        <v>#N/A</v>
      </c>
      <c r="BK31" s="28" t="e">
        <f>VLOOKUP($C31,'S48'!$C:$BQ,43,0)</f>
        <v>#N/A</v>
      </c>
      <c r="BL31" s="21" t="e">
        <f>VLOOKUP($C31,'S49'!$C:$BQ,55,0)</f>
        <v>#N/A</v>
      </c>
      <c r="BM31" s="21" t="e">
        <f>VLOOKUP($C31,'S49'!$C:$BQ,62,0)</f>
        <v>#N/A</v>
      </c>
      <c r="BN31" s="21" t="e">
        <f>VLOOKUP($C31,'S49'!$C:$BQ,63,0)</f>
        <v>#N/A</v>
      </c>
      <c r="BO31" s="21" t="e">
        <f>VLOOKUP($C31,'S49'!$C:$BQ,45,0)</f>
        <v>#N/A</v>
      </c>
      <c r="BP31" s="28" t="e">
        <f>VLOOKUP($C31,'S49'!$C:$BQ,52,0)</f>
        <v>#N/A</v>
      </c>
      <c r="BQ31" s="28" t="e">
        <f>VLOOKUP($C31,'S49'!$C:$BQ,53,0)</f>
        <v>#N/A</v>
      </c>
      <c r="BR31" s="28" t="e">
        <f>VLOOKUP($C31,'S49'!$C:$BQ,15,0)</f>
        <v>#N/A</v>
      </c>
      <c r="BS31" s="28" t="e">
        <f>VLOOKUP($C31,'S49'!$C:$BQ,22,0)</f>
        <v>#N/A</v>
      </c>
      <c r="BT31" s="28" t="e">
        <f>VLOOKUP($C31,'S49'!$C:$BQ,23,0)</f>
        <v>#N/A</v>
      </c>
      <c r="BU31" s="28" t="e">
        <f>VLOOKUP($C31,'S49'!$C:$BQ,35,0)</f>
        <v>#N/A</v>
      </c>
      <c r="BV31" s="28" t="e">
        <f>VLOOKUP($C31,'S49'!$C:$BQ,42,0)</f>
        <v>#N/A</v>
      </c>
      <c r="BW31" s="28" t="e">
        <f>VLOOKUP($C31,'S49'!$C:$BQ,43,0)</f>
        <v>#N/A</v>
      </c>
      <c r="BX31" s="21" t="e">
        <f>VLOOKUP($C31,'S50'!$C:$BQ,55,0)</f>
        <v>#N/A</v>
      </c>
      <c r="BY31" s="21" t="e">
        <f>VLOOKUP($C31,'S50'!$C:$BQ,62,0)</f>
        <v>#N/A</v>
      </c>
      <c r="BZ31" s="21" t="e">
        <f>VLOOKUP($C31,'S50'!$C:$BQ,63,0)</f>
        <v>#N/A</v>
      </c>
      <c r="CA31" s="21" t="e">
        <f>VLOOKUP($C31,'S50'!$C:$BQ,45,0)</f>
        <v>#N/A</v>
      </c>
      <c r="CB31" s="28" t="e">
        <f>VLOOKUP($C31,'S50'!$C:$BQ,52,0)</f>
        <v>#N/A</v>
      </c>
      <c r="CC31" s="28" t="e">
        <f>VLOOKUP($C31,'S50'!$C:$BQ,53,0)</f>
        <v>#N/A</v>
      </c>
      <c r="CD31" s="28" t="e">
        <f>VLOOKUP($C31,'S50'!$C:$BQ,15,0)</f>
        <v>#N/A</v>
      </c>
      <c r="CE31" s="28" t="e">
        <f>VLOOKUP($C31,'S50'!$C:$BQ,22,0)</f>
        <v>#N/A</v>
      </c>
      <c r="CF31" s="28" t="e">
        <f>VLOOKUP($C31,'S50'!$C:$BQ,23,0)</f>
        <v>#N/A</v>
      </c>
      <c r="CG31" s="28" t="e">
        <f>VLOOKUP($C31,'S50'!$C:$BQ,35,0)</f>
        <v>#N/A</v>
      </c>
      <c r="CH31" s="28" t="e">
        <f>VLOOKUP($C31,'S50'!$C:$BQ,42,0)</f>
        <v>#N/A</v>
      </c>
      <c r="CI31" s="28" t="e">
        <f>VLOOKUP($C31,'S50'!$C:$BQ,43,0)</f>
        <v>#N/A</v>
      </c>
    </row>
    <row r="32" spans="1:87" hidden="1" x14ac:dyDescent="0.2">
      <c r="A32" s="30" t="s">
        <v>380</v>
      </c>
      <c r="B32" s="30" t="s">
        <v>58</v>
      </c>
      <c r="C32" s="20" t="s">
        <v>64</v>
      </c>
      <c r="D32" s="21">
        <f>VLOOKUP($C32,'S0 remplacer avec S44'!$C:$BQ,55,0)</f>
        <v>166.2</v>
      </c>
      <c r="E32" s="21">
        <f>VLOOKUP($C32,'S0 remplacer avec S44'!$C:$BQ,62,0)</f>
        <v>0</v>
      </c>
      <c r="F32" s="21">
        <f>VLOOKUP($C32,'S0 remplacer avec S44'!$C:$BQ,63,0)</f>
        <v>19</v>
      </c>
      <c r="G32" s="21">
        <f>VLOOKUP($C32,'S0 remplacer avec S44'!$C:$BQ,45,0)</f>
        <v>1864.8037999999999</v>
      </c>
      <c r="H32" s="28">
        <f>VLOOKUP($C32,'S0 remplacer avec S44'!$C:$BQ,52,0)</f>
        <v>0</v>
      </c>
      <c r="I32" s="28">
        <f>VLOOKUP($C32,'S0 remplacer avec S44'!$C:$BQ,53,0)</f>
        <v>0</v>
      </c>
      <c r="J32" s="28">
        <f>VLOOKUP($C32,'S0 remplacer avec S44'!$C:$BQ,15,0)</f>
        <v>131</v>
      </c>
      <c r="K32" s="28">
        <f>VLOOKUP($C32,'S0 remplacer avec S44'!$C:$BQ,22,0)</f>
        <v>0</v>
      </c>
      <c r="L32" s="28">
        <f>VLOOKUP($C32,'S0 remplacer avec S44'!$C:$BQ,23,0)</f>
        <v>0</v>
      </c>
      <c r="M32" s="28">
        <f>VLOOKUP($C32,'S0 remplacer avec S44'!$C:$BQ,35,0)</f>
        <v>1008.44426</v>
      </c>
      <c r="N32" s="28">
        <f>VLOOKUP($C32,'S0 remplacer avec S44'!$C:$BQ,42,0)</f>
        <v>654</v>
      </c>
      <c r="O32" s="28">
        <f>VLOOKUP($C32,'S0 remplacer avec S44'!$C:$BQ,43,0)</f>
        <v>987</v>
      </c>
      <c r="P32" s="21">
        <f>VLOOKUP($C32,'S45'!$C:$BQ,55,0)</f>
        <v>167.2</v>
      </c>
      <c r="Q32" s="21">
        <f>VLOOKUP($C32,'S45'!$C:$BQ,62,0)</f>
        <v>0</v>
      </c>
      <c r="R32" s="21">
        <f>VLOOKUP($C32,'S45'!$C:$BQ,63,0)</f>
        <v>18</v>
      </c>
      <c r="S32" s="21">
        <f>VLOOKUP($C32,'S45'!$C:$BQ,45,0)</f>
        <v>1893.1135400000001</v>
      </c>
      <c r="T32" s="28">
        <f>VLOOKUP($C32,'S45'!$C:$BQ,52,0)</f>
        <v>0</v>
      </c>
      <c r="U32" s="28">
        <f>VLOOKUP($C32,'S45'!$C:$BQ,53,0)</f>
        <v>0</v>
      </c>
      <c r="V32" s="28">
        <f>VLOOKUP($C32,'S45'!$C:$BQ,15,0)</f>
        <v>132</v>
      </c>
      <c r="W32" s="28">
        <f>VLOOKUP($C32,'S45'!$C:$BQ,22,0)</f>
        <v>0</v>
      </c>
      <c r="X32" s="28">
        <f>VLOOKUP($C32,'S45'!$C:$BQ,23,0)</f>
        <v>0</v>
      </c>
      <c r="Y32" s="28">
        <f>VLOOKUP($C32,'S45'!$C:$BQ,35,0)</f>
        <v>1010.97136</v>
      </c>
      <c r="Z32" s="28">
        <f>VLOOKUP($C32,'S45'!$C:$BQ,42,0)</f>
        <v>652</v>
      </c>
      <c r="AA32" s="28">
        <f>VLOOKUP($C32,'S45'!$C:$BQ,43,0)</f>
        <v>984</v>
      </c>
      <c r="AB32" s="21">
        <f>VLOOKUP($C32,'S46'!$C:$BQ,55,0)</f>
        <v>171.8</v>
      </c>
      <c r="AC32" s="21">
        <f>VLOOKUP($C32,'S46'!$C:$BQ,62,0)</f>
        <v>0</v>
      </c>
      <c r="AD32" s="21">
        <f>VLOOKUP($C32,'S46'!$C:$BQ,63,0)</f>
        <v>13</v>
      </c>
      <c r="AE32" s="21">
        <f>VLOOKUP($C32,'S46'!$C:$BQ,45,0)</f>
        <v>1913.8328200000001</v>
      </c>
      <c r="AF32" s="28">
        <f>VLOOKUP($C32,'S46'!$C:$BQ,52,0)</f>
        <v>0</v>
      </c>
      <c r="AG32" s="28">
        <f>VLOOKUP($C32,'S46'!$C:$BQ,53,0)</f>
        <v>0</v>
      </c>
      <c r="AH32" s="28">
        <f>VLOOKUP($C32,'S46'!$C:$BQ,15,0)</f>
        <v>137</v>
      </c>
      <c r="AI32" s="28">
        <f>VLOOKUP($C32,'S46'!$C:$BQ,22,0)</f>
        <v>0</v>
      </c>
      <c r="AJ32" s="28">
        <f>VLOOKUP($C32,'S46'!$C:$BQ,23,0)</f>
        <v>0</v>
      </c>
      <c r="AK32" s="28">
        <f>VLOOKUP($C32,'S46'!$C:$BQ,35,0)</f>
        <v>1010.97136</v>
      </c>
      <c r="AL32" s="28">
        <f>VLOOKUP($C32,'S46'!$C:$BQ,42,0)</f>
        <v>652</v>
      </c>
      <c r="AM32" s="28">
        <f>VLOOKUP($C32,'S46'!$C:$BQ,43,0)</f>
        <v>984</v>
      </c>
      <c r="AN32" s="21">
        <f>VLOOKUP($C32,'S47'!$C:$BQ,55,0)</f>
        <v>172.7</v>
      </c>
      <c r="AO32" s="21">
        <f>VLOOKUP($C32,'S47'!$C:$BQ,62,0)</f>
        <v>0</v>
      </c>
      <c r="AP32" s="21">
        <f>VLOOKUP($C32,'S47'!$C:$BQ,63,0)</f>
        <v>12</v>
      </c>
      <c r="AQ32" s="21">
        <f>VLOOKUP($C32,'S47'!$C:$BQ,45,0)</f>
        <v>1925.71677</v>
      </c>
      <c r="AR32" s="28">
        <f>VLOOKUP($C32,'S47'!$C:$BQ,52,0)</f>
        <v>0</v>
      </c>
      <c r="AS32" s="28">
        <f>VLOOKUP($C32,'S47'!$C:$BQ,53,0)</f>
        <v>0</v>
      </c>
      <c r="AT32" s="28">
        <f>VLOOKUP($C32,'S47'!$C:$BQ,15,0)</f>
        <v>139</v>
      </c>
      <c r="AU32" s="28">
        <f>VLOOKUP($C32,'S47'!$C:$BQ,22,0)</f>
        <v>0</v>
      </c>
      <c r="AV32" s="28">
        <f>VLOOKUP($C32,'S47'!$C:$BQ,23,0)</f>
        <v>0</v>
      </c>
      <c r="AW32" s="28">
        <f>VLOOKUP($C32,'S47'!$C:$BQ,35,0)</f>
        <v>1018.3414</v>
      </c>
      <c r="AX32" s="28">
        <f>VLOOKUP($C32,'S47'!$C:$BQ,42,0)</f>
        <v>644</v>
      </c>
      <c r="AY32" s="28">
        <f>VLOOKUP($C32,'S47'!$C:$BQ,43,0)</f>
        <v>977</v>
      </c>
      <c r="AZ32" s="21">
        <f>VLOOKUP($C32,'S48'!$C:$BQ,55,0)</f>
        <v>178.7</v>
      </c>
      <c r="BA32" s="21">
        <f>VLOOKUP($C32,'S48'!$C:$BQ,62,0)</f>
        <v>0</v>
      </c>
      <c r="BB32" s="21">
        <f>VLOOKUP($C32,'S48'!$C:$BQ,63,0)</f>
        <v>52</v>
      </c>
      <c r="BC32" s="21">
        <f>VLOOKUP($C32,'S48'!$C:$BQ,45,0)</f>
        <v>1928.5577699999999</v>
      </c>
      <c r="BD32" s="28">
        <f>VLOOKUP($C32,'S48'!$C:$BQ,52,0)</f>
        <v>0</v>
      </c>
      <c r="BE32" s="28">
        <f>VLOOKUP($C32,'S48'!$C:$BQ,53,0)</f>
        <v>0</v>
      </c>
      <c r="BF32" s="28">
        <f>VLOOKUP($C32,'S48'!$C:$BQ,15,0)</f>
        <v>148</v>
      </c>
      <c r="BG32" s="28">
        <f>VLOOKUP($C32,'S48'!$C:$BQ,22,0)</f>
        <v>0</v>
      </c>
      <c r="BH32" s="28">
        <f>VLOOKUP($C32,'S48'!$C:$BQ,23,0)</f>
        <v>0</v>
      </c>
      <c r="BI32" s="28">
        <f>VLOOKUP($C32,'S48'!$C:$BQ,35,0)</f>
        <v>1021.67669</v>
      </c>
      <c r="BJ32" s="28">
        <f>VLOOKUP($C32,'S48'!$C:$BQ,42,0)</f>
        <v>641</v>
      </c>
      <c r="BK32" s="28">
        <f>VLOOKUP($C32,'S48'!$C:$BQ,43,0)</f>
        <v>973</v>
      </c>
      <c r="BL32" s="21" t="e">
        <f>VLOOKUP($C32,'S49'!$C:$BQ,55,0)</f>
        <v>#N/A</v>
      </c>
      <c r="BM32" s="21" t="e">
        <f>VLOOKUP($C32,'S49'!$C:$BQ,62,0)</f>
        <v>#N/A</v>
      </c>
      <c r="BN32" s="21" t="e">
        <f>VLOOKUP($C32,'S49'!$C:$BQ,63,0)</f>
        <v>#N/A</v>
      </c>
      <c r="BO32" s="21" t="e">
        <f>VLOOKUP($C32,'S49'!$C:$BQ,45,0)</f>
        <v>#N/A</v>
      </c>
      <c r="BP32" s="28" t="e">
        <f>VLOOKUP($C32,'S49'!$C:$BQ,52,0)</f>
        <v>#N/A</v>
      </c>
      <c r="BQ32" s="28" t="e">
        <f>VLOOKUP($C32,'S49'!$C:$BQ,53,0)</f>
        <v>#N/A</v>
      </c>
      <c r="BR32" s="28" t="e">
        <f>VLOOKUP($C32,'S49'!$C:$BQ,15,0)</f>
        <v>#N/A</v>
      </c>
      <c r="BS32" s="28" t="e">
        <f>VLOOKUP($C32,'S49'!$C:$BQ,22,0)</f>
        <v>#N/A</v>
      </c>
      <c r="BT32" s="28" t="e">
        <f>VLOOKUP($C32,'S49'!$C:$BQ,23,0)</f>
        <v>#N/A</v>
      </c>
      <c r="BU32" s="28" t="e">
        <f>VLOOKUP($C32,'S49'!$C:$BQ,35,0)</f>
        <v>#N/A</v>
      </c>
      <c r="BV32" s="28" t="e">
        <f>VLOOKUP($C32,'S49'!$C:$BQ,42,0)</f>
        <v>#N/A</v>
      </c>
      <c r="BW32" s="28" t="e">
        <f>VLOOKUP($C32,'S49'!$C:$BQ,43,0)</f>
        <v>#N/A</v>
      </c>
      <c r="BX32" s="21" t="e">
        <f>VLOOKUP($C32,'S50'!$C:$BQ,55,0)</f>
        <v>#N/A</v>
      </c>
      <c r="BY32" s="21" t="e">
        <f>VLOOKUP($C32,'S50'!$C:$BQ,62,0)</f>
        <v>#N/A</v>
      </c>
      <c r="BZ32" s="21" t="e">
        <f>VLOOKUP($C32,'S50'!$C:$BQ,63,0)</f>
        <v>#N/A</v>
      </c>
      <c r="CA32" s="21" t="e">
        <f>VLOOKUP($C32,'S50'!$C:$BQ,45,0)</f>
        <v>#N/A</v>
      </c>
      <c r="CB32" s="28" t="e">
        <f>VLOOKUP($C32,'S50'!$C:$BQ,52,0)</f>
        <v>#N/A</v>
      </c>
      <c r="CC32" s="28" t="e">
        <f>VLOOKUP($C32,'S50'!$C:$BQ,53,0)</f>
        <v>#N/A</v>
      </c>
      <c r="CD32" s="28" t="e">
        <f>VLOOKUP($C32,'S50'!$C:$BQ,15,0)</f>
        <v>#N/A</v>
      </c>
      <c r="CE32" s="28" t="e">
        <f>VLOOKUP($C32,'S50'!$C:$BQ,22,0)</f>
        <v>#N/A</v>
      </c>
      <c r="CF32" s="28" t="e">
        <f>VLOOKUP($C32,'S50'!$C:$BQ,23,0)</f>
        <v>#N/A</v>
      </c>
      <c r="CG32" s="28" t="e">
        <f>VLOOKUP($C32,'S50'!$C:$BQ,35,0)</f>
        <v>#N/A</v>
      </c>
      <c r="CH32" s="28" t="e">
        <f>VLOOKUP($C32,'S50'!$C:$BQ,42,0)</f>
        <v>#N/A</v>
      </c>
      <c r="CI32" s="28" t="e">
        <f>VLOOKUP($C32,'S50'!$C:$BQ,43,0)</f>
        <v>#N/A</v>
      </c>
    </row>
    <row r="33" spans="1:87" hidden="1" x14ac:dyDescent="0.2">
      <c r="A33" s="30" t="s">
        <v>380</v>
      </c>
      <c r="B33" s="30" t="s">
        <v>58</v>
      </c>
      <c r="C33" s="20" t="s">
        <v>65</v>
      </c>
      <c r="D33" s="21">
        <f>VLOOKUP($C33,'S0 remplacer avec S44'!$C:$BQ,55,0)</f>
        <v>103.1</v>
      </c>
      <c r="E33" s="21">
        <f>VLOOKUP($C33,'S0 remplacer avec S44'!$C:$BQ,62,0)</f>
        <v>19</v>
      </c>
      <c r="F33" s="21">
        <f>VLOOKUP($C33,'S0 remplacer avec S44'!$C:$BQ,63,0)</f>
        <v>44</v>
      </c>
      <c r="G33" s="21">
        <f>VLOOKUP($C33,'S0 remplacer avec S44'!$C:$BQ,45,0)</f>
        <v>752.89288999999997</v>
      </c>
      <c r="H33" s="28">
        <f>VLOOKUP($C33,'S0 remplacer avec S44'!$C:$BQ,52,0)</f>
        <v>322</v>
      </c>
      <c r="I33" s="28">
        <f>VLOOKUP($C33,'S0 remplacer avec S44'!$C:$BQ,53,0)</f>
        <v>537</v>
      </c>
      <c r="J33" s="28">
        <f>VLOOKUP($C33,'S0 remplacer avec S44'!$C:$BQ,15,0)</f>
        <v>57</v>
      </c>
      <c r="K33" s="28">
        <f>VLOOKUP($C33,'S0 remplacer avec S44'!$C:$BQ,22,0)</f>
        <v>11</v>
      </c>
      <c r="L33" s="28">
        <f>VLOOKUP($C33,'S0 remplacer avec S44'!$C:$BQ,23,0)</f>
        <v>24</v>
      </c>
      <c r="M33" s="28">
        <f>VLOOKUP($C33,'S0 remplacer avec S44'!$C:$BQ,35,0)</f>
        <v>1534.07656</v>
      </c>
      <c r="N33" s="28">
        <f>VLOOKUP($C33,'S0 remplacer avec S44'!$C:$BQ,42,0)</f>
        <v>19</v>
      </c>
      <c r="O33" s="28">
        <f>VLOOKUP($C33,'S0 remplacer avec S44'!$C:$BQ,43,0)</f>
        <v>329</v>
      </c>
      <c r="P33" s="21">
        <f>VLOOKUP($C33,'S45'!$C:$BQ,55,0)</f>
        <v>105.1</v>
      </c>
      <c r="Q33" s="21">
        <f>VLOOKUP($C33,'S45'!$C:$BQ,62,0)</f>
        <v>17</v>
      </c>
      <c r="R33" s="21">
        <f>VLOOKUP($C33,'S45'!$C:$BQ,63,0)</f>
        <v>42</v>
      </c>
      <c r="S33" s="21">
        <f>VLOOKUP($C33,'S45'!$C:$BQ,45,0)</f>
        <v>755.86398999999994</v>
      </c>
      <c r="T33" s="28">
        <f>VLOOKUP($C33,'S45'!$C:$BQ,52,0)</f>
        <v>319</v>
      </c>
      <c r="U33" s="28">
        <f>VLOOKUP($C33,'S45'!$C:$BQ,53,0)</f>
        <v>534</v>
      </c>
      <c r="V33" s="28">
        <f>VLOOKUP($C33,'S45'!$C:$BQ,15,0)</f>
        <v>59</v>
      </c>
      <c r="W33" s="28">
        <f>VLOOKUP($C33,'S45'!$C:$BQ,22,0)</f>
        <v>9</v>
      </c>
      <c r="X33" s="28">
        <f>VLOOKUP($C33,'S45'!$C:$BQ,23,0)</f>
        <v>22</v>
      </c>
      <c r="Y33" s="28">
        <f>VLOOKUP($C33,'S45'!$C:$BQ,35,0)</f>
        <v>1615.83007</v>
      </c>
      <c r="Z33" s="28">
        <f>VLOOKUP($C33,'S45'!$C:$BQ,42,0)</f>
        <v>0</v>
      </c>
      <c r="AA33" s="28">
        <f>VLOOKUP($C33,'S45'!$C:$BQ,43,0)</f>
        <v>247</v>
      </c>
      <c r="AB33" s="21">
        <f>VLOOKUP($C33,'S46'!$C:$BQ,55,0)</f>
        <v>105.1</v>
      </c>
      <c r="AC33" s="21">
        <f>VLOOKUP($C33,'S46'!$C:$BQ,62,0)</f>
        <v>17</v>
      </c>
      <c r="AD33" s="21">
        <f>VLOOKUP($C33,'S46'!$C:$BQ,63,0)</f>
        <v>42</v>
      </c>
      <c r="AE33" s="21">
        <f>VLOOKUP($C33,'S46'!$C:$BQ,45,0)</f>
        <v>777.16624000000002</v>
      </c>
      <c r="AF33" s="28">
        <f>VLOOKUP($C33,'S46'!$C:$BQ,52,0)</f>
        <v>297</v>
      </c>
      <c r="AG33" s="28">
        <f>VLOOKUP($C33,'S46'!$C:$BQ,53,0)</f>
        <v>512</v>
      </c>
      <c r="AH33" s="28">
        <f>VLOOKUP($C33,'S46'!$C:$BQ,15,0)</f>
        <v>60</v>
      </c>
      <c r="AI33" s="28">
        <f>VLOOKUP($C33,'S46'!$C:$BQ,22,0)</f>
        <v>8</v>
      </c>
      <c r="AJ33" s="28">
        <f>VLOOKUP($C33,'S46'!$C:$BQ,23,0)</f>
        <v>21</v>
      </c>
      <c r="AK33" s="28">
        <f>VLOOKUP($C33,'S46'!$C:$BQ,35,0)</f>
        <v>1626.5176200000001</v>
      </c>
      <c r="AL33" s="28">
        <f>VLOOKUP($C33,'S46'!$C:$BQ,42,0)</f>
        <v>0</v>
      </c>
      <c r="AM33" s="28">
        <f>VLOOKUP($C33,'S46'!$C:$BQ,43,0)</f>
        <v>237</v>
      </c>
      <c r="AN33" s="21">
        <f>VLOOKUP($C33,'S47'!$C:$BQ,55,0)</f>
        <v>107.5</v>
      </c>
      <c r="AO33" s="21">
        <f>VLOOKUP($C33,'S47'!$C:$BQ,62,0)</f>
        <v>15</v>
      </c>
      <c r="AP33" s="21">
        <f>VLOOKUP($C33,'S47'!$C:$BQ,63,0)</f>
        <v>39</v>
      </c>
      <c r="AQ33" s="21">
        <f>VLOOKUP($C33,'S47'!$C:$BQ,45,0)</f>
        <v>779.24095999999997</v>
      </c>
      <c r="AR33" s="28">
        <f>VLOOKUP($C33,'S47'!$C:$BQ,52,0)</f>
        <v>295</v>
      </c>
      <c r="AS33" s="28">
        <f>VLOOKUP($C33,'S47'!$C:$BQ,53,0)</f>
        <v>510</v>
      </c>
      <c r="AT33" s="28">
        <f>VLOOKUP($C33,'S47'!$C:$BQ,15,0)</f>
        <v>61</v>
      </c>
      <c r="AU33" s="28">
        <f>VLOOKUP($C33,'S47'!$C:$BQ,22,0)</f>
        <v>7</v>
      </c>
      <c r="AV33" s="28">
        <f>VLOOKUP($C33,'S47'!$C:$BQ,23,0)</f>
        <v>20</v>
      </c>
      <c r="AW33" s="28">
        <f>VLOOKUP($C33,'S47'!$C:$BQ,35,0)</f>
        <v>1632.93235</v>
      </c>
      <c r="AX33" s="28">
        <f>VLOOKUP($C33,'S47'!$C:$BQ,42,0)</f>
        <v>0</v>
      </c>
      <c r="AY33" s="28">
        <f>VLOOKUP($C33,'S47'!$C:$BQ,43,0)</f>
        <v>230</v>
      </c>
      <c r="AZ33" s="21">
        <f>VLOOKUP($C33,'S48'!$C:$BQ,55,0)</f>
        <v>109</v>
      </c>
      <c r="BA33" s="21">
        <f>VLOOKUP($C33,'S48'!$C:$BQ,62,0)</f>
        <v>1</v>
      </c>
      <c r="BB33" s="21">
        <f>VLOOKUP($C33,'S48'!$C:$BQ,63,0)</f>
        <v>74</v>
      </c>
      <c r="BC33" s="21">
        <f>VLOOKUP($C33,'S48'!$C:$BQ,45,0)</f>
        <v>803.40911000000006</v>
      </c>
      <c r="BD33" s="28">
        <f>VLOOKUP($C33,'S48'!$C:$BQ,52,0)</f>
        <v>271</v>
      </c>
      <c r="BE33" s="28">
        <f>VLOOKUP($C33,'S48'!$C:$BQ,53,0)</f>
        <v>486</v>
      </c>
      <c r="BF33" s="28">
        <f>VLOOKUP($C33,'S48'!$C:$BQ,15,0)</f>
        <v>64</v>
      </c>
      <c r="BG33" s="28">
        <f>VLOOKUP($C33,'S48'!$C:$BQ,22,0)</f>
        <v>4</v>
      </c>
      <c r="BH33" s="28">
        <f>VLOOKUP($C33,'S48'!$C:$BQ,23,0)</f>
        <v>17</v>
      </c>
      <c r="BI33" s="28">
        <f>VLOOKUP($C33,'S48'!$C:$BQ,35,0)</f>
        <v>1695.6834200000001</v>
      </c>
      <c r="BJ33" s="28">
        <f>VLOOKUP($C33,'S48'!$C:$BQ,42,0)</f>
        <v>0</v>
      </c>
      <c r="BK33" s="28">
        <f>VLOOKUP($C33,'S48'!$C:$BQ,43,0)</f>
        <v>167</v>
      </c>
      <c r="BL33" s="21" t="e">
        <f>VLOOKUP($C33,'S49'!$C:$BQ,55,0)</f>
        <v>#N/A</v>
      </c>
      <c r="BM33" s="21" t="e">
        <f>VLOOKUP($C33,'S49'!$C:$BQ,62,0)</f>
        <v>#N/A</v>
      </c>
      <c r="BN33" s="21" t="e">
        <f>VLOOKUP($C33,'S49'!$C:$BQ,63,0)</f>
        <v>#N/A</v>
      </c>
      <c r="BO33" s="21" t="e">
        <f>VLOOKUP($C33,'S49'!$C:$BQ,45,0)</f>
        <v>#N/A</v>
      </c>
      <c r="BP33" s="28" t="e">
        <f>VLOOKUP($C33,'S49'!$C:$BQ,52,0)</f>
        <v>#N/A</v>
      </c>
      <c r="BQ33" s="28" t="e">
        <f>VLOOKUP($C33,'S49'!$C:$BQ,53,0)</f>
        <v>#N/A</v>
      </c>
      <c r="BR33" s="28" t="e">
        <f>VLOOKUP($C33,'S49'!$C:$BQ,15,0)</f>
        <v>#N/A</v>
      </c>
      <c r="BS33" s="28" t="e">
        <f>VLOOKUP($C33,'S49'!$C:$BQ,22,0)</f>
        <v>#N/A</v>
      </c>
      <c r="BT33" s="28" t="e">
        <f>VLOOKUP($C33,'S49'!$C:$BQ,23,0)</f>
        <v>#N/A</v>
      </c>
      <c r="BU33" s="28" t="e">
        <f>VLOOKUP($C33,'S49'!$C:$BQ,35,0)</f>
        <v>#N/A</v>
      </c>
      <c r="BV33" s="28" t="e">
        <f>VLOOKUP($C33,'S49'!$C:$BQ,42,0)</f>
        <v>#N/A</v>
      </c>
      <c r="BW33" s="28" t="e">
        <f>VLOOKUP($C33,'S49'!$C:$BQ,43,0)</f>
        <v>#N/A</v>
      </c>
      <c r="BX33" s="21" t="e">
        <f>VLOOKUP($C33,'S50'!$C:$BQ,55,0)</f>
        <v>#N/A</v>
      </c>
      <c r="BY33" s="21" t="e">
        <f>VLOOKUP($C33,'S50'!$C:$BQ,62,0)</f>
        <v>#N/A</v>
      </c>
      <c r="BZ33" s="21" t="e">
        <f>VLOOKUP($C33,'S50'!$C:$BQ,63,0)</f>
        <v>#N/A</v>
      </c>
      <c r="CA33" s="21" t="e">
        <f>VLOOKUP($C33,'S50'!$C:$BQ,45,0)</f>
        <v>#N/A</v>
      </c>
      <c r="CB33" s="28" t="e">
        <f>VLOOKUP($C33,'S50'!$C:$BQ,52,0)</f>
        <v>#N/A</v>
      </c>
      <c r="CC33" s="28" t="e">
        <f>VLOOKUP($C33,'S50'!$C:$BQ,53,0)</f>
        <v>#N/A</v>
      </c>
      <c r="CD33" s="28" t="e">
        <f>VLOOKUP($C33,'S50'!$C:$BQ,15,0)</f>
        <v>#N/A</v>
      </c>
      <c r="CE33" s="28" t="e">
        <f>VLOOKUP($C33,'S50'!$C:$BQ,22,0)</f>
        <v>#N/A</v>
      </c>
      <c r="CF33" s="28" t="e">
        <f>VLOOKUP($C33,'S50'!$C:$BQ,23,0)</f>
        <v>#N/A</v>
      </c>
      <c r="CG33" s="28" t="e">
        <f>VLOOKUP($C33,'S50'!$C:$BQ,35,0)</f>
        <v>#N/A</v>
      </c>
      <c r="CH33" s="28" t="e">
        <f>VLOOKUP($C33,'S50'!$C:$BQ,42,0)</f>
        <v>#N/A</v>
      </c>
      <c r="CI33" s="28" t="e">
        <f>VLOOKUP($C33,'S50'!$C:$BQ,43,0)</f>
        <v>#N/A</v>
      </c>
    </row>
    <row r="34" spans="1:87" hidden="1" x14ac:dyDescent="0.2">
      <c r="A34" s="30" t="s">
        <v>380</v>
      </c>
      <c r="B34" s="30" t="s">
        <v>58</v>
      </c>
      <c r="C34" s="20" t="s">
        <v>66</v>
      </c>
      <c r="D34" s="21">
        <f>VLOOKUP($C34,'S0 remplacer avec S44'!$C:$BQ,55,0)</f>
        <v>232.6</v>
      </c>
      <c r="E34" s="21">
        <f>VLOOKUP($C34,'S0 remplacer avec S44'!$C:$BQ,62,0)</f>
        <v>0</v>
      </c>
      <c r="F34" s="21">
        <f>VLOOKUP($C34,'S0 remplacer avec S44'!$C:$BQ,63,0)</f>
        <v>13</v>
      </c>
      <c r="G34" s="21">
        <f>VLOOKUP($C34,'S0 remplacer avec S44'!$C:$BQ,45,0)</f>
        <v>2822.95019</v>
      </c>
      <c r="H34" s="28">
        <f>VLOOKUP($C34,'S0 remplacer avec S44'!$C:$BQ,52,0)</f>
        <v>0</v>
      </c>
      <c r="I34" s="28">
        <f>VLOOKUP($C34,'S0 remplacer avec S44'!$C:$BQ,53,0)</f>
        <v>0</v>
      </c>
      <c r="J34" s="28">
        <f>VLOOKUP($C34,'S0 remplacer avec S44'!$C:$BQ,15,0)</f>
        <v>159</v>
      </c>
      <c r="K34" s="28">
        <f>VLOOKUP($C34,'S0 remplacer avec S44'!$C:$BQ,22,0)</f>
        <v>0</v>
      </c>
      <c r="L34" s="28">
        <f>VLOOKUP($C34,'S0 remplacer avec S44'!$C:$BQ,23,0)</f>
        <v>0</v>
      </c>
      <c r="M34" s="28">
        <f>VLOOKUP($C34,'S0 remplacer avec S44'!$C:$BQ,35,0)</f>
        <v>3000.4205999999999</v>
      </c>
      <c r="N34" s="28">
        <f>VLOOKUP($C34,'S0 remplacer avec S44'!$C:$BQ,42,0)</f>
        <v>0</v>
      </c>
      <c r="O34" s="28">
        <f>VLOOKUP($C34,'S0 remplacer avec S44'!$C:$BQ,43,0)</f>
        <v>0</v>
      </c>
      <c r="P34" s="21">
        <f>VLOOKUP($C34,'S45'!$C:$BQ,55,0)</f>
        <v>236.7</v>
      </c>
      <c r="Q34" s="21">
        <f>VLOOKUP($C34,'S45'!$C:$BQ,62,0)</f>
        <v>0</v>
      </c>
      <c r="R34" s="21">
        <f>VLOOKUP($C34,'S45'!$C:$BQ,63,0)</f>
        <v>9</v>
      </c>
      <c r="S34" s="21">
        <f>VLOOKUP($C34,'S45'!$C:$BQ,45,0)</f>
        <v>2840.4574899999998</v>
      </c>
      <c r="T34" s="28">
        <f>VLOOKUP($C34,'S45'!$C:$BQ,52,0)</f>
        <v>0</v>
      </c>
      <c r="U34" s="28">
        <f>VLOOKUP($C34,'S45'!$C:$BQ,53,0)</f>
        <v>0</v>
      </c>
      <c r="V34" s="28">
        <f>VLOOKUP($C34,'S45'!$C:$BQ,15,0)</f>
        <v>159</v>
      </c>
      <c r="W34" s="28">
        <f>VLOOKUP($C34,'S45'!$C:$BQ,22,0)</f>
        <v>0</v>
      </c>
      <c r="X34" s="28">
        <f>VLOOKUP($C34,'S45'!$C:$BQ,23,0)</f>
        <v>0</v>
      </c>
      <c r="Y34" s="28">
        <f>VLOOKUP($C34,'S45'!$C:$BQ,35,0)</f>
        <v>3008.5514199999998</v>
      </c>
      <c r="Z34" s="28">
        <f>VLOOKUP($C34,'S45'!$C:$BQ,42,0)</f>
        <v>0</v>
      </c>
      <c r="AA34" s="28">
        <f>VLOOKUP($C34,'S45'!$C:$BQ,43,0)</f>
        <v>0</v>
      </c>
      <c r="AB34" s="21">
        <f>VLOOKUP($C34,'S46'!$C:$BQ,55,0)</f>
        <v>242.3</v>
      </c>
      <c r="AC34" s="21">
        <f>VLOOKUP($C34,'S46'!$C:$BQ,62,0)</f>
        <v>0</v>
      </c>
      <c r="AD34" s="21">
        <f>VLOOKUP($C34,'S46'!$C:$BQ,63,0)</f>
        <v>4</v>
      </c>
      <c r="AE34" s="21">
        <f>VLOOKUP($C34,'S46'!$C:$BQ,45,0)</f>
        <v>2850.3969400000001</v>
      </c>
      <c r="AF34" s="28">
        <f>VLOOKUP($C34,'S46'!$C:$BQ,52,0)</f>
        <v>0</v>
      </c>
      <c r="AG34" s="28">
        <f>VLOOKUP($C34,'S46'!$C:$BQ,53,0)</f>
        <v>0</v>
      </c>
      <c r="AH34" s="28">
        <f>VLOOKUP($C34,'S46'!$C:$BQ,15,0)</f>
        <v>160</v>
      </c>
      <c r="AI34" s="28">
        <f>VLOOKUP($C34,'S46'!$C:$BQ,22,0)</f>
        <v>0</v>
      </c>
      <c r="AJ34" s="28">
        <f>VLOOKUP($C34,'S46'!$C:$BQ,23,0)</f>
        <v>0</v>
      </c>
      <c r="AK34" s="28">
        <f>VLOOKUP($C34,'S46'!$C:$BQ,35,0)</f>
        <v>3032.7261199999998</v>
      </c>
      <c r="AL34" s="28">
        <f>VLOOKUP($C34,'S46'!$C:$BQ,42,0)</f>
        <v>0</v>
      </c>
      <c r="AM34" s="28">
        <f>VLOOKUP($C34,'S46'!$C:$BQ,43,0)</f>
        <v>0</v>
      </c>
      <c r="AN34" s="21">
        <f>VLOOKUP($C34,'S47'!$C:$BQ,55,0)</f>
        <v>246.1</v>
      </c>
      <c r="AO34" s="21">
        <f>VLOOKUP($C34,'S47'!$C:$BQ,62,0)</f>
        <v>0</v>
      </c>
      <c r="AP34" s="21">
        <f>VLOOKUP($C34,'S47'!$C:$BQ,63,0)</f>
        <v>0</v>
      </c>
      <c r="AQ34" s="21">
        <f>VLOOKUP($C34,'S47'!$C:$BQ,45,0)</f>
        <v>2855.0857700000001</v>
      </c>
      <c r="AR34" s="28">
        <f>VLOOKUP($C34,'S47'!$C:$BQ,52,0)</f>
        <v>0</v>
      </c>
      <c r="AS34" s="28">
        <f>VLOOKUP($C34,'S47'!$C:$BQ,53,0)</f>
        <v>0</v>
      </c>
      <c r="AT34" s="28">
        <f>VLOOKUP($C34,'S47'!$C:$BQ,15,0)</f>
        <v>160</v>
      </c>
      <c r="AU34" s="28">
        <f>VLOOKUP($C34,'S47'!$C:$BQ,22,0)</f>
        <v>0</v>
      </c>
      <c r="AV34" s="28">
        <f>VLOOKUP($C34,'S47'!$C:$BQ,23,0)</f>
        <v>0</v>
      </c>
      <c r="AW34" s="28">
        <f>VLOOKUP($C34,'S47'!$C:$BQ,35,0)</f>
        <v>3136.9627599999999</v>
      </c>
      <c r="AX34" s="28">
        <f>VLOOKUP($C34,'S47'!$C:$BQ,42,0)</f>
        <v>0</v>
      </c>
      <c r="AY34" s="28">
        <f>VLOOKUP($C34,'S47'!$C:$BQ,43,0)</f>
        <v>0</v>
      </c>
      <c r="AZ34" s="21">
        <f>VLOOKUP($C34,'S48'!$C:$BQ,55,0)</f>
        <v>251.9</v>
      </c>
      <c r="BA34" s="21">
        <f>VLOOKUP($C34,'S48'!$C:$BQ,62,0)</f>
        <v>0</v>
      </c>
      <c r="BB34" s="21">
        <f>VLOOKUP($C34,'S48'!$C:$BQ,63,0)</f>
        <v>55</v>
      </c>
      <c r="BC34" s="21">
        <f>VLOOKUP($C34,'S48'!$C:$BQ,45,0)</f>
        <v>2862.9823299999998</v>
      </c>
      <c r="BD34" s="28">
        <f>VLOOKUP($C34,'S48'!$C:$BQ,52,0)</f>
        <v>0</v>
      </c>
      <c r="BE34" s="28">
        <f>VLOOKUP($C34,'S48'!$C:$BQ,53,0)</f>
        <v>0</v>
      </c>
      <c r="BF34" s="28">
        <f>VLOOKUP($C34,'S48'!$C:$BQ,15,0)</f>
        <v>160</v>
      </c>
      <c r="BG34" s="28">
        <f>VLOOKUP($C34,'S48'!$C:$BQ,22,0)</f>
        <v>0</v>
      </c>
      <c r="BH34" s="28">
        <f>VLOOKUP($C34,'S48'!$C:$BQ,23,0)</f>
        <v>0</v>
      </c>
      <c r="BI34" s="28">
        <f>VLOOKUP($C34,'S48'!$C:$BQ,35,0)</f>
        <v>3150.8793799999999</v>
      </c>
      <c r="BJ34" s="28">
        <f>VLOOKUP($C34,'S48'!$C:$BQ,42,0)</f>
        <v>0</v>
      </c>
      <c r="BK34" s="28">
        <f>VLOOKUP($C34,'S48'!$C:$BQ,43,0)</f>
        <v>0</v>
      </c>
      <c r="BL34" s="21" t="e">
        <f>VLOOKUP($C34,'S49'!$C:$BQ,55,0)</f>
        <v>#N/A</v>
      </c>
      <c r="BM34" s="21" t="e">
        <f>VLOOKUP($C34,'S49'!$C:$BQ,62,0)</f>
        <v>#N/A</v>
      </c>
      <c r="BN34" s="21" t="e">
        <f>VLOOKUP($C34,'S49'!$C:$BQ,63,0)</f>
        <v>#N/A</v>
      </c>
      <c r="BO34" s="21" t="e">
        <f>VLOOKUP($C34,'S49'!$C:$BQ,45,0)</f>
        <v>#N/A</v>
      </c>
      <c r="BP34" s="28" t="e">
        <f>VLOOKUP($C34,'S49'!$C:$BQ,52,0)</f>
        <v>#N/A</v>
      </c>
      <c r="BQ34" s="28" t="e">
        <f>VLOOKUP($C34,'S49'!$C:$BQ,53,0)</f>
        <v>#N/A</v>
      </c>
      <c r="BR34" s="28" t="e">
        <f>VLOOKUP($C34,'S49'!$C:$BQ,15,0)</f>
        <v>#N/A</v>
      </c>
      <c r="BS34" s="28" t="e">
        <f>VLOOKUP($C34,'S49'!$C:$BQ,22,0)</f>
        <v>#N/A</v>
      </c>
      <c r="BT34" s="28" t="e">
        <f>VLOOKUP($C34,'S49'!$C:$BQ,23,0)</f>
        <v>#N/A</v>
      </c>
      <c r="BU34" s="28" t="e">
        <f>VLOOKUP($C34,'S49'!$C:$BQ,35,0)</f>
        <v>#N/A</v>
      </c>
      <c r="BV34" s="28" t="e">
        <f>VLOOKUP($C34,'S49'!$C:$BQ,42,0)</f>
        <v>#N/A</v>
      </c>
      <c r="BW34" s="28" t="e">
        <f>VLOOKUP($C34,'S49'!$C:$BQ,43,0)</f>
        <v>#N/A</v>
      </c>
      <c r="BX34" s="21" t="e">
        <f>VLOOKUP($C34,'S50'!$C:$BQ,55,0)</f>
        <v>#N/A</v>
      </c>
      <c r="BY34" s="21" t="e">
        <f>VLOOKUP($C34,'S50'!$C:$BQ,62,0)</f>
        <v>#N/A</v>
      </c>
      <c r="BZ34" s="21" t="e">
        <f>VLOOKUP($C34,'S50'!$C:$BQ,63,0)</f>
        <v>#N/A</v>
      </c>
      <c r="CA34" s="21" t="e">
        <f>VLOOKUP($C34,'S50'!$C:$BQ,45,0)</f>
        <v>#N/A</v>
      </c>
      <c r="CB34" s="28" t="e">
        <f>VLOOKUP($C34,'S50'!$C:$BQ,52,0)</f>
        <v>#N/A</v>
      </c>
      <c r="CC34" s="28" t="e">
        <f>VLOOKUP($C34,'S50'!$C:$BQ,53,0)</f>
        <v>#N/A</v>
      </c>
      <c r="CD34" s="28" t="e">
        <f>VLOOKUP($C34,'S50'!$C:$BQ,15,0)</f>
        <v>#N/A</v>
      </c>
      <c r="CE34" s="28" t="e">
        <f>VLOOKUP($C34,'S50'!$C:$BQ,22,0)</f>
        <v>#N/A</v>
      </c>
      <c r="CF34" s="28" t="e">
        <f>VLOOKUP($C34,'S50'!$C:$BQ,23,0)</f>
        <v>#N/A</v>
      </c>
      <c r="CG34" s="28" t="e">
        <f>VLOOKUP($C34,'S50'!$C:$BQ,35,0)</f>
        <v>#N/A</v>
      </c>
      <c r="CH34" s="28" t="e">
        <f>VLOOKUP($C34,'S50'!$C:$BQ,42,0)</f>
        <v>#N/A</v>
      </c>
      <c r="CI34" s="28" t="e">
        <f>VLOOKUP($C34,'S50'!$C:$BQ,43,0)</f>
        <v>#N/A</v>
      </c>
    </row>
    <row r="35" spans="1:87" hidden="1" x14ac:dyDescent="0.2">
      <c r="A35" s="30" t="s">
        <v>380</v>
      </c>
      <c r="B35" s="30" t="s">
        <v>58</v>
      </c>
      <c r="C35" s="20" t="s">
        <v>67</v>
      </c>
      <c r="D35" s="21">
        <f>VLOOKUP($C35,'S0 remplacer avec S44'!$C:$BQ,55,0)</f>
        <v>305</v>
      </c>
      <c r="E35" s="21">
        <f>VLOOKUP($C35,'S0 remplacer avec S44'!$C:$BQ,62,0)</f>
        <v>202</v>
      </c>
      <c r="F35" s="21">
        <f>VLOOKUP($C35,'S0 remplacer avec S44'!$C:$BQ,63,0)</f>
        <v>303</v>
      </c>
      <c r="G35" s="21">
        <f>VLOOKUP($C35,'S0 remplacer avec S44'!$C:$BQ,45,0)</f>
        <v>4428.8593199999996</v>
      </c>
      <c r="H35" s="28">
        <f>VLOOKUP($C35,'S0 remplacer avec S44'!$C:$BQ,52,0)</f>
        <v>32</v>
      </c>
      <c r="I35" s="28">
        <f>VLOOKUP($C35,'S0 remplacer avec S44'!$C:$BQ,53,0)</f>
        <v>925</v>
      </c>
      <c r="J35" s="28">
        <f>VLOOKUP($C35,'S0 remplacer avec S44'!$C:$BQ,15,0)</f>
        <v>205</v>
      </c>
      <c r="K35" s="28">
        <f>VLOOKUP($C35,'S0 remplacer avec S44'!$C:$BQ,22,0)</f>
        <v>76</v>
      </c>
      <c r="L35" s="28">
        <f>VLOOKUP($C35,'S0 remplacer avec S44'!$C:$BQ,23,0)</f>
        <v>132</v>
      </c>
      <c r="M35" s="28">
        <f>VLOOKUP($C35,'S0 remplacer avec S44'!$C:$BQ,35,0)</f>
        <v>4990.4194200000002</v>
      </c>
      <c r="N35" s="28">
        <f>VLOOKUP($C35,'S0 remplacer avec S44'!$C:$BQ,42,0)</f>
        <v>523</v>
      </c>
      <c r="O35" s="28">
        <f>VLOOKUP($C35,'S0 remplacer avec S44'!$C:$BQ,43,0)</f>
        <v>1625</v>
      </c>
      <c r="P35" s="21">
        <f>VLOOKUP($C35,'S45'!$C:$BQ,55,0)</f>
        <v>311.60000000000002</v>
      </c>
      <c r="Q35" s="21">
        <f>VLOOKUP($C35,'S45'!$C:$BQ,62,0)</f>
        <v>195</v>
      </c>
      <c r="R35" s="21">
        <f>VLOOKUP($C35,'S45'!$C:$BQ,63,0)</f>
        <v>296</v>
      </c>
      <c r="S35" s="21">
        <f>VLOOKUP($C35,'S45'!$C:$BQ,45,0)</f>
        <v>4432.9920099999999</v>
      </c>
      <c r="T35" s="28">
        <f>VLOOKUP($C35,'S45'!$C:$BQ,52,0)</f>
        <v>28</v>
      </c>
      <c r="U35" s="28">
        <f>VLOOKUP($C35,'S45'!$C:$BQ,53,0)</f>
        <v>920</v>
      </c>
      <c r="V35" s="28">
        <f>VLOOKUP($C35,'S45'!$C:$BQ,15,0)</f>
        <v>208</v>
      </c>
      <c r="W35" s="28">
        <f>VLOOKUP($C35,'S45'!$C:$BQ,22,0)</f>
        <v>73</v>
      </c>
      <c r="X35" s="28">
        <f>VLOOKUP($C35,'S45'!$C:$BQ,23,0)</f>
        <v>129</v>
      </c>
      <c r="Y35" s="28">
        <f>VLOOKUP($C35,'S45'!$C:$BQ,35,0)</f>
        <v>4996.8009700000002</v>
      </c>
      <c r="Z35" s="28">
        <f>VLOOKUP($C35,'S45'!$C:$BQ,42,0)</f>
        <v>516</v>
      </c>
      <c r="AA35" s="28">
        <f>VLOOKUP($C35,'S45'!$C:$BQ,43,0)</f>
        <v>1619</v>
      </c>
      <c r="AB35" s="21">
        <f>VLOOKUP($C35,'S46'!$C:$BQ,55,0)</f>
        <v>316.2</v>
      </c>
      <c r="AC35" s="21">
        <f>VLOOKUP($C35,'S46'!$C:$BQ,62,0)</f>
        <v>190</v>
      </c>
      <c r="AD35" s="21">
        <f>VLOOKUP($C35,'S46'!$C:$BQ,63,0)</f>
        <v>292</v>
      </c>
      <c r="AE35" s="21">
        <f>VLOOKUP($C35,'S46'!$C:$BQ,45,0)</f>
        <v>4471.0288300000002</v>
      </c>
      <c r="AF35" s="28">
        <f>VLOOKUP($C35,'S46'!$C:$BQ,52,0)</f>
        <v>0</v>
      </c>
      <c r="AG35" s="28">
        <f>VLOOKUP($C35,'S46'!$C:$BQ,53,0)</f>
        <v>882</v>
      </c>
      <c r="AH35" s="28">
        <f>VLOOKUP($C35,'S46'!$C:$BQ,15,0)</f>
        <v>210</v>
      </c>
      <c r="AI35" s="28">
        <f>VLOOKUP($C35,'S46'!$C:$BQ,22,0)</f>
        <v>71</v>
      </c>
      <c r="AJ35" s="28">
        <f>VLOOKUP($C35,'S46'!$C:$BQ,23,0)</f>
        <v>127</v>
      </c>
      <c r="AK35" s="28">
        <f>VLOOKUP($C35,'S46'!$C:$BQ,35,0)</f>
        <v>5019.5709699999998</v>
      </c>
      <c r="AL35" s="28">
        <f>VLOOKUP($C35,'S46'!$C:$BQ,42,0)</f>
        <v>493</v>
      </c>
      <c r="AM35" s="28">
        <f>VLOOKUP($C35,'S46'!$C:$BQ,43,0)</f>
        <v>1596</v>
      </c>
      <c r="AN35" s="21">
        <f>VLOOKUP($C35,'S47'!$C:$BQ,55,0)</f>
        <v>318.39999999999998</v>
      </c>
      <c r="AO35" s="21">
        <f>VLOOKUP($C35,'S47'!$C:$BQ,62,0)</f>
        <v>188</v>
      </c>
      <c r="AP35" s="21">
        <f>VLOOKUP($C35,'S47'!$C:$BQ,63,0)</f>
        <v>289</v>
      </c>
      <c r="AQ35" s="21">
        <f>VLOOKUP($C35,'S47'!$C:$BQ,45,0)</f>
        <v>4561.7321000000002</v>
      </c>
      <c r="AR35" s="28">
        <f>VLOOKUP($C35,'S47'!$C:$BQ,52,0)</f>
        <v>0</v>
      </c>
      <c r="AS35" s="28">
        <f>VLOOKUP($C35,'S47'!$C:$BQ,53,0)</f>
        <v>792</v>
      </c>
      <c r="AT35" s="28">
        <f>VLOOKUP($C35,'S47'!$C:$BQ,15,0)</f>
        <v>216</v>
      </c>
      <c r="AU35" s="28">
        <f>VLOOKUP($C35,'S47'!$C:$BQ,22,0)</f>
        <v>65</v>
      </c>
      <c r="AV35" s="28">
        <f>VLOOKUP($C35,'S47'!$C:$BQ,23,0)</f>
        <v>121</v>
      </c>
      <c r="AW35" s="28">
        <f>VLOOKUP($C35,'S47'!$C:$BQ,35,0)</f>
        <v>5057.9104399999997</v>
      </c>
      <c r="AX35" s="28">
        <f>VLOOKUP($C35,'S47'!$C:$BQ,42,0)</f>
        <v>455</v>
      </c>
      <c r="AY35" s="28">
        <f>VLOOKUP($C35,'S47'!$C:$BQ,43,0)</f>
        <v>1558</v>
      </c>
      <c r="AZ35" s="21">
        <f>VLOOKUP($C35,'S48'!$C:$BQ,55,0)</f>
        <v>319.39999999999998</v>
      </c>
      <c r="BA35" s="21">
        <f>VLOOKUP($C35,'S48'!$C:$BQ,62,0)</f>
        <v>137</v>
      </c>
      <c r="BB35" s="21">
        <f>VLOOKUP($C35,'S48'!$C:$BQ,63,0)</f>
        <v>440</v>
      </c>
      <c r="BC35" s="21">
        <f>VLOOKUP($C35,'S48'!$C:$BQ,45,0)</f>
        <v>4599.9929400000001</v>
      </c>
      <c r="BD35" s="28">
        <f>VLOOKUP($C35,'S48'!$C:$BQ,52,0)</f>
        <v>0</v>
      </c>
      <c r="BE35" s="28">
        <f>VLOOKUP($C35,'S48'!$C:$BQ,53,0)</f>
        <v>753</v>
      </c>
      <c r="BF35" s="28">
        <f>VLOOKUP($C35,'S48'!$C:$BQ,15,0)</f>
        <v>221</v>
      </c>
      <c r="BG35" s="28">
        <f>VLOOKUP($C35,'S48'!$C:$BQ,22,0)</f>
        <v>60</v>
      </c>
      <c r="BH35" s="28">
        <f>VLOOKUP($C35,'S48'!$C:$BQ,23,0)</f>
        <v>116</v>
      </c>
      <c r="BI35" s="28">
        <f>VLOOKUP($C35,'S48'!$C:$BQ,35,0)</f>
        <v>5088.1385600000003</v>
      </c>
      <c r="BJ35" s="28">
        <f>VLOOKUP($C35,'S48'!$C:$BQ,42,0)</f>
        <v>425</v>
      </c>
      <c r="BK35" s="28">
        <f>VLOOKUP($C35,'S48'!$C:$BQ,43,0)</f>
        <v>1527</v>
      </c>
      <c r="BL35" s="21" t="e">
        <f>VLOOKUP($C35,'S49'!$C:$BQ,55,0)</f>
        <v>#N/A</v>
      </c>
      <c r="BM35" s="21" t="e">
        <f>VLOOKUP($C35,'S49'!$C:$BQ,62,0)</f>
        <v>#N/A</v>
      </c>
      <c r="BN35" s="21" t="e">
        <f>VLOOKUP($C35,'S49'!$C:$BQ,63,0)</f>
        <v>#N/A</v>
      </c>
      <c r="BO35" s="21" t="e">
        <f>VLOOKUP($C35,'S49'!$C:$BQ,45,0)</f>
        <v>#N/A</v>
      </c>
      <c r="BP35" s="28" t="e">
        <f>VLOOKUP($C35,'S49'!$C:$BQ,52,0)</f>
        <v>#N/A</v>
      </c>
      <c r="BQ35" s="28" t="e">
        <f>VLOOKUP($C35,'S49'!$C:$BQ,53,0)</f>
        <v>#N/A</v>
      </c>
      <c r="BR35" s="28" t="e">
        <f>VLOOKUP($C35,'S49'!$C:$BQ,15,0)</f>
        <v>#N/A</v>
      </c>
      <c r="BS35" s="28" t="e">
        <f>VLOOKUP($C35,'S49'!$C:$BQ,22,0)</f>
        <v>#N/A</v>
      </c>
      <c r="BT35" s="28" t="e">
        <f>VLOOKUP($C35,'S49'!$C:$BQ,23,0)</f>
        <v>#N/A</v>
      </c>
      <c r="BU35" s="28" t="e">
        <f>VLOOKUP($C35,'S49'!$C:$BQ,35,0)</f>
        <v>#N/A</v>
      </c>
      <c r="BV35" s="28" t="e">
        <f>VLOOKUP($C35,'S49'!$C:$BQ,42,0)</f>
        <v>#N/A</v>
      </c>
      <c r="BW35" s="28" t="e">
        <f>VLOOKUP($C35,'S49'!$C:$BQ,43,0)</f>
        <v>#N/A</v>
      </c>
      <c r="BX35" s="21" t="e">
        <f>VLOOKUP($C35,'S50'!$C:$BQ,55,0)</f>
        <v>#N/A</v>
      </c>
      <c r="BY35" s="21" t="e">
        <f>VLOOKUP($C35,'S50'!$C:$BQ,62,0)</f>
        <v>#N/A</v>
      </c>
      <c r="BZ35" s="21" t="e">
        <f>VLOOKUP($C35,'S50'!$C:$BQ,63,0)</f>
        <v>#N/A</v>
      </c>
      <c r="CA35" s="21" t="e">
        <f>VLOOKUP($C35,'S50'!$C:$BQ,45,0)</f>
        <v>#N/A</v>
      </c>
      <c r="CB35" s="28" t="e">
        <f>VLOOKUP($C35,'S50'!$C:$BQ,52,0)</f>
        <v>#N/A</v>
      </c>
      <c r="CC35" s="28" t="e">
        <f>VLOOKUP($C35,'S50'!$C:$BQ,53,0)</f>
        <v>#N/A</v>
      </c>
      <c r="CD35" s="28" t="e">
        <f>VLOOKUP($C35,'S50'!$C:$BQ,15,0)</f>
        <v>#N/A</v>
      </c>
      <c r="CE35" s="28" t="e">
        <f>VLOOKUP($C35,'S50'!$C:$BQ,22,0)</f>
        <v>#N/A</v>
      </c>
      <c r="CF35" s="28" t="e">
        <f>VLOOKUP($C35,'S50'!$C:$BQ,23,0)</f>
        <v>#N/A</v>
      </c>
      <c r="CG35" s="28" t="e">
        <f>VLOOKUP($C35,'S50'!$C:$BQ,35,0)</f>
        <v>#N/A</v>
      </c>
      <c r="CH35" s="28" t="e">
        <f>VLOOKUP($C35,'S50'!$C:$BQ,42,0)</f>
        <v>#N/A</v>
      </c>
      <c r="CI35" s="28" t="e">
        <f>VLOOKUP($C35,'S50'!$C:$BQ,43,0)</f>
        <v>#N/A</v>
      </c>
    </row>
    <row r="36" spans="1:87" hidden="1" x14ac:dyDescent="0.2">
      <c r="A36" s="30" t="s">
        <v>380</v>
      </c>
      <c r="B36" s="30" t="s">
        <v>58</v>
      </c>
      <c r="C36" s="20" t="s">
        <v>68</v>
      </c>
      <c r="D36" s="21">
        <f>VLOOKUP($C36,'S0 remplacer avec S44'!$C:$BQ,55,0)</f>
        <v>123.8</v>
      </c>
      <c r="E36" s="21">
        <f>VLOOKUP($C36,'S0 remplacer avec S44'!$C:$BQ,62,0)</f>
        <v>41</v>
      </c>
      <c r="F36" s="21">
        <f>VLOOKUP($C36,'S0 remplacer avec S44'!$C:$BQ,63,0)</f>
        <v>74</v>
      </c>
      <c r="G36" s="21">
        <f>VLOOKUP($C36,'S0 remplacer avec S44'!$C:$BQ,45,0)</f>
        <v>1400.7464399999999</v>
      </c>
      <c r="H36" s="28">
        <f>VLOOKUP($C36,'S0 remplacer avec S44'!$C:$BQ,52,0)</f>
        <v>47</v>
      </c>
      <c r="I36" s="28">
        <f>VLOOKUP($C36,'S0 remplacer avec S44'!$C:$BQ,53,0)</f>
        <v>336</v>
      </c>
      <c r="J36" s="28">
        <f>VLOOKUP($C36,'S0 remplacer avec S44'!$C:$BQ,15,0)</f>
        <v>80</v>
      </c>
      <c r="K36" s="28">
        <f>VLOOKUP($C36,'S0 remplacer avec S44'!$C:$BQ,22,0)</f>
        <v>11</v>
      </c>
      <c r="L36" s="28">
        <f>VLOOKUP($C36,'S0 remplacer avec S44'!$C:$BQ,23,0)</f>
        <v>30</v>
      </c>
      <c r="M36" s="28">
        <f>VLOOKUP($C36,'S0 remplacer avec S44'!$C:$BQ,35,0)</f>
        <v>936.97112000000004</v>
      </c>
      <c r="N36" s="28">
        <f>VLOOKUP($C36,'S0 remplacer avec S44'!$C:$BQ,42,0)</f>
        <v>921</v>
      </c>
      <c r="O36" s="28">
        <f>VLOOKUP($C36,'S0 remplacer avec S44'!$C:$BQ,43,0)</f>
        <v>1293</v>
      </c>
      <c r="P36" s="21">
        <f>VLOOKUP($C36,'S45'!$C:$BQ,55,0)</f>
        <v>126.8</v>
      </c>
      <c r="Q36" s="21">
        <f>VLOOKUP($C36,'S45'!$C:$BQ,62,0)</f>
        <v>38</v>
      </c>
      <c r="R36" s="21">
        <f>VLOOKUP($C36,'S45'!$C:$BQ,63,0)</f>
        <v>71</v>
      </c>
      <c r="S36" s="21">
        <f>VLOOKUP($C36,'S45'!$C:$BQ,45,0)</f>
        <v>1442.1324400000001</v>
      </c>
      <c r="T36" s="28">
        <f>VLOOKUP($C36,'S45'!$C:$BQ,52,0)</f>
        <v>5</v>
      </c>
      <c r="U36" s="28">
        <f>VLOOKUP($C36,'S45'!$C:$BQ,53,0)</f>
        <v>295</v>
      </c>
      <c r="V36" s="28">
        <f>VLOOKUP($C36,'S45'!$C:$BQ,15,0)</f>
        <v>83</v>
      </c>
      <c r="W36" s="28">
        <f>VLOOKUP($C36,'S45'!$C:$BQ,22,0)</f>
        <v>8</v>
      </c>
      <c r="X36" s="28">
        <f>VLOOKUP($C36,'S45'!$C:$BQ,23,0)</f>
        <v>27</v>
      </c>
      <c r="Y36" s="28">
        <f>VLOOKUP($C36,'S45'!$C:$BQ,35,0)</f>
        <v>944.72959000000003</v>
      </c>
      <c r="Z36" s="28">
        <f>VLOOKUP($C36,'S45'!$C:$BQ,42,0)</f>
        <v>914</v>
      </c>
      <c r="AA36" s="28">
        <f>VLOOKUP($C36,'S45'!$C:$BQ,43,0)</f>
        <v>1285</v>
      </c>
      <c r="AB36" s="21">
        <f>VLOOKUP($C36,'S46'!$C:$BQ,55,0)</f>
        <v>127.8</v>
      </c>
      <c r="AC36" s="21">
        <f>VLOOKUP($C36,'S46'!$C:$BQ,62,0)</f>
        <v>37</v>
      </c>
      <c r="AD36" s="21">
        <f>VLOOKUP($C36,'S46'!$C:$BQ,63,0)</f>
        <v>70</v>
      </c>
      <c r="AE36" s="21">
        <f>VLOOKUP($C36,'S46'!$C:$BQ,45,0)</f>
        <v>1514.1054999999999</v>
      </c>
      <c r="AF36" s="28">
        <f>VLOOKUP($C36,'S46'!$C:$BQ,52,0)</f>
        <v>0</v>
      </c>
      <c r="AG36" s="28">
        <f>VLOOKUP($C36,'S46'!$C:$BQ,53,0)</f>
        <v>223</v>
      </c>
      <c r="AH36" s="28">
        <f>VLOOKUP($C36,'S46'!$C:$BQ,15,0)</f>
        <v>83</v>
      </c>
      <c r="AI36" s="28">
        <f>VLOOKUP($C36,'S46'!$C:$BQ,22,0)</f>
        <v>8</v>
      </c>
      <c r="AJ36" s="28">
        <f>VLOOKUP($C36,'S46'!$C:$BQ,23,0)</f>
        <v>27</v>
      </c>
      <c r="AK36" s="28">
        <f>VLOOKUP($C36,'S46'!$C:$BQ,35,0)</f>
        <v>944.72959000000003</v>
      </c>
      <c r="AL36" s="28">
        <f>VLOOKUP($C36,'S46'!$C:$BQ,42,0)</f>
        <v>914</v>
      </c>
      <c r="AM36" s="28">
        <f>VLOOKUP($C36,'S46'!$C:$BQ,43,0)</f>
        <v>1285</v>
      </c>
      <c r="AN36" s="21">
        <f>VLOOKUP($C36,'S47'!$C:$BQ,55,0)</f>
        <v>129.80000000000001</v>
      </c>
      <c r="AO36" s="21">
        <f>VLOOKUP($C36,'S47'!$C:$BQ,62,0)</f>
        <v>35</v>
      </c>
      <c r="AP36" s="21">
        <f>VLOOKUP($C36,'S47'!$C:$BQ,63,0)</f>
        <v>68</v>
      </c>
      <c r="AQ36" s="21">
        <f>VLOOKUP($C36,'S47'!$C:$BQ,45,0)</f>
        <v>1521.42543</v>
      </c>
      <c r="AR36" s="28">
        <f>VLOOKUP($C36,'S47'!$C:$BQ,52,0)</f>
        <v>0</v>
      </c>
      <c r="AS36" s="28">
        <f>VLOOKUP($C36,'S47'!$C:$BQ,53,0)</f>
        <v>215</v>
      </c>
      <c r="AT36" s="28">
        <f>VLOOKUP($C36,'S47'!$C:$BQ,15,0)</f>
        <v>85</v>
      </c>
      <c r="AU36" s="28">
        <f>VLOOKUP($C36,'S47'!$C:$BQ,22,0)</f>
        <v>6</v>
      </c>
      <c r="AV36" s="28">
        <f>VLOOKUP($C36,'S47'!$C:$BQ,23,0)</f>
        <v>25</v>
      </c>
      <c r="AW36" s="28">
        <f>VLOOKUP($C36,'S47'!$C:$BQ,35,0)</f>
        <v>967.38932</v>
      </c>
      <c r="AX36" s="28">
        <f>VLOOKUP($C36,'S47'!$C:$BQ,42,0)</f>
        <v>891</v>
      </c>
      <c r="AY36" s="28">
        <f>VLOOKUP($C36,'S47'!$C:$BQ,43,0)</f>
        <v>1263</v>
      </c>
      <c r="AZ36" s="21">
        <f>VLOOKUP($C36,'S48'!$C:$BQ,55,0)</f>
        <v>130.80000000000001</v>
      </c>
      <c r="BA36" s="21">
        <f>VLOOKUP($C36,'S48'!$C:$BQ,62,0)</f>
        <v>17</v>
      </c>
      <c r="BB36" s="21">
        <f>VLOOKUP($C36,'S48'!$C:$BQ,63,0)</f>
        <v>116</v>
      </c>
      <c r="BC36" s="21">
        <f>VLOOKUP($C36,'S48'!$C:$BQ,45,0)</f>
        <v>1592.8130000000001</v>
      </c>
      <c r="BD36" s="28">
        <f>VLOOKUP($C36,'S48'!$C:$BQ,52,0)</f>
        <v>0</v>
      </c>
      <c r="BE36" s="28">
        <f>VLOOKUP($C36,'S48'!$C:$BQ,53,0)</f>
        <v>144</v>
      </c>
      <c r="BF36" s="28">
        <f>VLOOKUP($C36,'S48'!$C:$BQ,15,0)</f>
        <v>87</v>
      </c>
      <c r="BG36" s="28">
        <f>VLOOKUP($C36,'S48'!$C:$BQ,22,0)</f>
        <v>4</v>
      </c>
      <c r="BH36" s="28">
        <f>VLOOKUP($C36,'S48'!$C:$BQ,23,0)</f>
        <v>23</v>
      </c>
      <c r="BI36" s="28">
        <f>VLOOKUP($C36,'S48'!$C:$BQ,35,0)</f>
        <v>989.17660000000001</v>
      </c>
      <c r="BJ36" s="28">
        <f>VLOOKUP($C36,'S48'!$C:$BQ,42,0)</f>
        <v>869</v>
      </c>
      <c r="BK36" s="28">
        <f>VLOOKUP($C36,'S48'!$C:$BQ,43,0)</f>
        <v>1241</v>
      </c>
      <c r="BL36" s="21" t="e">
        <f>VLOOKUP($C36,'S49'!$C:$BQ,55,0)</f>
        <v>#N/A</v>
      </c>
      <c r="BM36" s="21" t="e">
        <f>VLOOKUP($C36,'S49'!$C:$BQ,62,0)</f>
        <v>#N/A</v>
      </c>
      <c r="BN36" s="21" t="e">
        <f>VLOOKUP($C36,'S49'!$C:$BQ,63,0)</f>
        <v>#N/A</v>
      </c>
      <c r="BO36" s="21" t="e">
        <f>VLOOKUP($C36,'S49'!$C:$BQ,45,0)</f>
        <v>#N/A</v>
      </c>
      <c r="BP36" s="28" t="e">
        <f>VLOOKUP($C36,'S49'!$C:$BQ,52,0)</f>
        <v>#N/A</v>
      </c>
      <c r="BQ36" s="28" t="e">
        <f>VLOOKUP($C36,'S49'!$C:$BQ,53,0)</f>
        <v>#N/A</v>
      </c>
      <c r="BR36" s="28" t="e">
        <f>VLOOKUP($C36,'S49'!$C:$BQ,15,0)</f>
        <v>#N/A</v>
      </c>
      <c r="BS36" s="28" t="e">
        <f>VLOOKUP($C36,'S49'!$C:$BQ,22,0)</f>
        <v>#N/A</v>
      </c>
      <c r="BT36" s="28" t="e">
        <f>VLOOKUP($C36,'S49'!$C:$BQ,23,0)</f>
        <v>#N/A</v>
      </c>
      <c r="BU36" s="28" t="e">
        <f>VLOOKUP($C36,'S49'!$C:$BQ,35,0)</f>
        <v>#N/A</v>
      </c>
      <c r="BV36" s="28" t="e">
        <f>VLOOKUP($C36,'S49'!$C:$BQ,42,0)</f>
        <v>#N/A</v>
      </c>
      <c r="BW36" s="28" t="e">
        <f>VLOOKUP($C36,'S49'!$C:$BQ,43,0)</f>
        <v>#N/A</v>
      </c>
      <c r="BX36" s="21" t="e">
        <f>VLOOKUP($C36,'S50'!$C:$BQ,55,0)</f>
        <v>#N/A</v>
      </c>
      <c r="BY36" s="21" t="e">
        <f>VLOOKUP($C36,'S50'!$C:$BQ,62,0)</f>
        <v>#N/A</v>
      </c>
      <c r="BZ36" s="21" t="e">
        <f>VLOOKUP($C36,'S50'!$C:$BQ,63,0)</f>
        <v>#N/A</v>
      </c>
      <c r="CA36" s="21" t="e">
        <f>VLOOKUP($C36,'S50'!$C:$BQ,45,0)</f>
        <v>#N/A</v>
      </c>
      <c r="CB36" s="28" t="e">
        <f>VLOOKUP($C36,'S50'!$C:$BQ,52,0)</f>
        <v>#N/A</v>
      </c>
      <c r="CC36" s="28" t="e">
        <f>VLOOKUP($C36,'S50'!$C:$BQ,53,0)</f>
        <v>#N/A</v>
      </c>
      <c r="CD36" s="28" t="e">
        <f>VLOOKUP($C36,'S50'!$C:$BQ,15,0)</f>
        <v>#N/A</v>
      </c>
      <c r="CE36" s="28" t="e">
        <f>VLOOKUP($C36,'S50'!$C:$BQ,22,0)</f>
        <v>#N/A</v>
      </c>
      <c r="CF36" s="28" t="e">
        <f>VLOOKUP($C36,'S50'!$C:$BQ,23,0)</f>
        <v>#N/A</v>
      </c>
      <c r="CG36" s="28" t="e">
        <f>VLOOKUP($C36,'S50'!$C:$BQ,35,0)</f>
        <v>#N/A</v>
      </c>
      <c r="CH36" s="28" t="e">
        <f>VLOOKUP($C36,'S50'!$C:$BQ,42,0)</f>
        <v>#N/A</v>
      </c>
      <c r="CI36" s="28" t="e">
        <f>VLOOKUP($C36,'S50'!$C:$BQ,43,0)</f>
        <v>#N/A</v>
      </c>
    </row>
    <row r="37" spans="1:87" hidden="1" x14ac:dyDescent="0.2">
      <c r="A37" s="30" t="s">
        <v>380</v>
      </c>
      <c r="B37" s="30" t="s">
        <v>58</v>
      </c>
      <c r="C37" s="20" t="s">
        <v>69</v>
      </c>
      <c r="D37" s="21">
        <f>VLOOKUP($C37,'S0 remplacer avec S44'!$C:$BQ,55,0)</f>
        <v>194.6</v>
      </c>
      <c r="E37" s="21">
        <f>VLOOKUP($C37,'S0 remplacer avec S44'!$C:$BQ,62,0)</f>
        <v>118</v>
      </c>
      <c r="F37" s="21">
        <f>VLOOKUP($C37,'S0 remplacer avec S44'!$C:$BQ,63,0)</f>
        <v>180</v>
      </c>
      <c r="G37" s="21">
        <f>VLOOKUP($C37,'S0 remplacer avec S44'!$C:$BQ,45,0)</f>
        <v>2799.6632</v>
      </c>
      <c r="H37" s="28">
        <f>VLOOKUP($C37,'S0 remplacer avec S44'!$C:$BQ,52,0)</f>
        <v>0</v>
      </c>
      <c r="I37" s="28">
        <f>VLOOKUP($C37,'S0 remplacer avec S44'!$C:$BQ,53,0)</f>
        <v>503</v>
      </c>
      <c r="J37" s="28">
        <f>VLOOKUP($C37,'S0 remplacer avec S44'!$C:$BQ,15,0)</f>
        <v>147</v>
      </c>
      <c r="K37" s="28">
        <f>VLOOKUP($C37,'S0 remplacer avec S44'!$C:$BQ,22,0)</f>
        <v>26</v>
      </c>
      <c r="L37" s="28">
        <f>VLOOKUP($C37,'S0 remplacer avec S44'!$C:$BQ,23,0)</f>
        <v>61</v>
      </c>
      <c r="M37" s="28">
        <f>VLOOKUP($C37,'S0 remplacer avec S44'!$C:$BQ,35,0)</f>
        <v>5731.99658</v>
      </c>
      <c r="N37" s="28">
        <f>VLOOKUP($C37,'S0 remplacer avec S44'!$C:$BQ,42,0)</f>
        <v>0</v>
      </c>
      <c r="O37" s="28">
        <f>VLOOKUP($C37,'S0 remplacer avec S44'!$C:$BQ,43,0)</f>
        <v>0</v>
      </c>
      <c r="P37" s="21">
        <f>VLOOKUP($C37,'S45'!$C:$BQ,55,0)</f>
        <v>200.4</v>
      </c>
      <c r="Q37" s="21">
        <f>VLOOKUP($C37,'S45'!$C:$BQ,62,0)</f>
        <v>112</v>
      </c>
      <c r="R37" s="21">
        <f>VLOOKUP($C37,'S45'!$C:$BQ,63,0)</f>
        <v>175</v>
      </c>
      <c r="S37" s="21">
        <f>VLOOKUP($C37,'S45'!$C:$BQ,45,0)</f>
        <v>2865.7550700000002</v>
      </c>
      <c r="T37" s="28">
        <f>VLOOKUP($C37,'S45'!$C:$BQ,52,0)</f>
        <v>0</v>
      </c>
      <c r="U37" s="28">
        <f>VLOOKUP($C37,'S45'!$C:$BQ,53,0)</f>
        <v>437</v>
      </c>
      <c r="V37" s="28">
        <f>VLOOKUP($C37,'S45'!$C:$BQ,15,0)</f>
        <v>149</v>
      </c>
      <c r="W37" s="28">
        <f>VLOOKUP($C37,'S45'!$C:$BQ,22,0)</f>
        <v>24</v>
      </c>
      <c r="X37" s="28">
        <f>VLOOKUP($C37,'S45'!$C:$BQ,23,0)</f>
        <v>59</v>
      </c>
      <c r="Y37" s="28">
        <f>VLOOKUP($C37,'S45'!$C:$BQ,35,0)</f>
        <v>5737.7669999999998</v>
      </c>
      <c r="Z37" s="28">
        <f>VLOOKUP($C37,'S45'!$C:$BQ,42,0)</f>
        <v>0</v>
      </c>
      <c r="AA37" s="28">
        <f>VLOOKUP($C37,'S45'!$C:$BQ,43,0)</f>
        <v>0</v>
      </c>
      <c r="AB37" s="21">
        <f>VLOOKUP($C37,'S46'!$C:$BQ,55,0)</f>
        <v>200.7</v>
      </c>
      <c r="AC37" s="21">
        <f>VLOOKUP($C37,'S46'!$C:$BQ,62,0)</f>
        <v>112</v>
      </c>
      <c r="AD37" s="21">
        <f>VLOOKUP($C37,'S46'!$C:$BQ,63,0)</f>
        <v>174</v>
      </c>
      <c r="AE37" s="21">
        <f>VLOOKUP($C37,'S46'!$C:$BQ,45,0)</f>
        <v>2954.7433700000001</v>
      </c>
      <c r="AF37" s="28">
        <f>VLOOKUP($C37,'S46'!$C:$BQ,52,0)</f>
        <v>0</v>
      </c>
      <c r="AG37" s="28">
        <f>VLOOKUP($C37,'S46'!$C:$BQ,53,0)</f>
        <v>348</v>
      </c>
      <c r="AH37" s="28">
        <f>VLOOKUP($C37,'S46'!$C:$BQ,15,0)</f>
        <v>149</v>
      </c>
      <c r="AI37" s="28">
        <f>VLOOKUP($C37,'S46'!$C:$BQ,22,0)</f>
        <v>24</v>
      </c>
      <c r="AJ37" s="28">
        <f>VLOOKUP($C37,'S46'!$C:$BQ,23,0)</f>
        <v>59</v>
      </c>
      <c r="AK37" s="28">
        <f>VLOOKUP($C37,'S46'!$C:$BQ,35,0)</f>
        <v>5754.7370000000001</v>
      </c>
      <c r="AL37" s="28">
        <f>VLOOKUP($C37,'S46'!$C:$BQ,42,0)</f>
        <v>0</v>
      </c>
      <c r="AM37" s="28">
        <f>VLOOKUP($C37,'S46'!$C:$BQ,43,0)</f>
        <v>0</v>
      </c>
      <c r="AN37" s="21">
        <f>VLOOKUP($C37,'S47'!$C:$BQ,55,0)</f>
        <v>203.7</v>
      </c>
      <c r="AO37" s="21">
        <f>VLOOKUP($C37,'S47'!$C:$BQ,62,0)</f>
        <v>109</v>
      </c>
      <c r="AP37" s="21">
        <f>VLOOKUP($C37,'S47'!$C:$BQ,63,0)</f>
        <v>171</v>
      </c>
      <c r="AQ37" s="21">
        <f>VLOOKUP($C37,'S47'!$C:$BQ,45,0)</f>
        <v>2990.3716199999999</v>
      </c>
      <c r="AR37" s="28">
        <f>VLOOKUP($C37,'S47'!$C:$BQ,52,0)</f>
        <v>0</v>
      </c>
      <c r="AS37" s="28">
        <f>VLOOKUP($C37,'S47'!$C:$BQ,53,0)</f>
        <v>312</v>
      </c>
      <c r="AT37" s="28">
        <f>VLOOKUP($C37,'S47'!$C:$BQ,15,0)</f>
        <v>151</v>
      </c>
      <c r="AU37" s="28">
        <f>VLOOKUP($C37,'S47'!$C:$BQ,22,0)</f>
        <v>22</v>
      </c>
      <c r="AV37" s="28">
        <f>VLOOKUP($C37,'S47'!$C:$BQ,23,0)</f>
        <v>57</v>
      </c>
      <c r="AW37" s="28">
        <f>VLOOKUP($C37,'S47'!$C:$BQ,35,0)</f>
        <v>5775.9149200000002</v>
      </c>
      <c r="AX37" s="28">
        <f>VLOOKUP($C37,'S47'!$C:$BQ,42,0)</f>
        <v>0</v>
      </c>
      <c r="AY37" s="28">
        <f>VLOOKUP($C37,'S47'!$C:$BQ,43,0)</f>
        <v>0</v>
      </c>
      <c r="AZ37" s="21">
        <f>VLOOKUP($C37,'S48'!$C:$BQ,55,0)</f>
        <v>207.7</v>
      </c>
      <c r="BA37" s="21">
        <f>VLOOKUP($C37,'S48'!$C:$BQ,62,0)</f>
        <v>74</v>
      </c>
      <c r="BB37" s="21">
        <f>VLOOKUP($C37,'S48'!$C:$BQ,63,0)</f>
        <v>261</v>
      </c>
      <c r="BC37" s="21">
        <f>VLOOKUP($C37,'S48'!$C:$BQ,45,0)</f>
        <v>3035.7381399999999</v>
      </c>
      <c r="BD37" s="28">
        <f>VLOOKUP($C37,'S48'!$C:$BQ,52,0)</f>
        <v>0</v>
      </c>
      <c r="BE37" s="28">
        <f>VLOOKUP($C37,'S48'!$C:$BQ,53,0)</f>
        <v>267</v>
      </c>
      <c r="BF37" s="28">
        <f>VLOOKUP($C37,'S48'!$C:$BQ,15,0)</f>
        <v>156</v>
      </c>
      <c r="BG37" s="28">
        <f>VLOOKUP($C37,'S48'!$C:$BQ,22,0)</f>
        <v>17</v>
      </c>
      <c r="BH37" s="28">
        <f>VLOOKUP($C37,'S48'!$C:$BQ,23,0)</f>
        <v>52</v>
      </c>
      <c r="BI37" s="28">
        <f>VLOOKUP($C37,'S48'!$C:$BQ,35,0)</f>
        <v>5849.2862299999997</v>
      </c>
      <c r="BJ37" s="28">
        <f>VLOOKUP($C37,'S48'!$C:$BQ,42,0)</f>
        <v>0</v>
      </c>
      <c r="BK37" s="28">
        <f>VLOOKUP($C37,'S48'!$C:$BQ,43,0)</f>
        <v>0</v>
      </c>
      <c r="BL37" s="21" t="e">
        <f>VLOOKUP($C37,'S49'!$C:$BQ,55,0)</f>
        <v>#N/A</v>
      </c>
      <c r="BM37" s="21" t="e">
        <f>VLOOKUP($C37,'S49'!$C:$BQ,62,0)</f>
        <v>#N/A</v>
      </c>
      <c r="BN37" s="21" t="e">
        <f>VLOOKUP($C37,'S49'!$C:$BQ,63,0)</f>
        <v>#N/A</v>
      </c>
      <c r="BO37" s="21" t="e">
        <f>VLOOKUP($C37,'S49'!$C:$BQ,45,0)</f>
        <v>#N/A</v>
      </c>
      <c r="BP37" s="28" t="e">
        <f>VLOOKUP($C37,'S49'!$C:$BQ,52,0)</f>
        <v>#N/A</v>
      </c>
      <c r="BQ37" s="28" t="e">
        <f>VLOOKUP($C37,'S49'!$C:$BQ,53,0)</f>
        <v>#N/A</v>
      </c>
      <c r="BR37" s="28" t="e">
        <f>VLOOKUP($C37,'S49'!$C:$BQ,15,0)</f>
        <v>#N/A</v>
      </c>
      <c r="BS37" s="28" t="e">
        <f>VLOOKUP($C37,'S49'!$C:$BQ,22,0)</f>
        <v>#N/A</v>
      </c>
      <c r="BT37" s="28" t="e">
        <f>VLOOKUP($C37,'S49'!$C:$BQ,23,0)</f>
        <v>#N/A</v>
      </c>
      <c r="BU37" s="28" t="e">
        <f>VLOOKUP($C37,'S49'!$C:$BQ,35,0)</f>
        <v>#N/A</v>
      </c>
      <c r="BV37" s="28" t="e">
        <f>VLOOKUP($C37,'S49'!$C:$BQ,42,0)</f>
        <v>#N/A</v>
      </c>
      <c r="BW37" s="28" t="e">
        <f>VLOOKUP($C37,'S49'!$C:$BQ,43,0)</f>
        <v>#N/A</v>
      </c>
      <c r="BX37" s="21" t="e">
        <f>VLOOKUP($C37,'S50'!$C:$BQ,55,0)</f>
        <v>#N/A</v>
      </c>
      <c r="BY37" s="21" t="e">
        <f>VLOOKUP($C37,'S50'!$C:$BQ,62,0)</f>
        <v>#N/A</v>
      </c>
      <c r="BZ37" s="21" t="e">
        <f>VLOOKUP($C37,'S50'!$C:$BQ,63,0)</f>
        <v>#N/A</v>
      </c>
      <c r="CA37" s="21" t="e">
        <f>VLOOKUP($C37,'S50'!$C:$BQ,45,0)</f>
        <v>#N/A</v>
      </c>
      <c r="CB37" s="28" t="e">
        <f>VLOOKUP($C37,'S50'!$C:$BQ,52,0)</f>
        <v>#N/A</v>
      </c>
      <c r="CC37" s="28" t="e">
        <f>VLOOKUP($C37,'S50'!$C:$BQ,53,0)</f>
        <v>#N/A</v>
      </c>
      <c r="CD37" s="28" t="e">
        <f>VLOOKUP($C37,'S50'!$C:$BQ,15,0)</f>
        <v>#N/A</v>
      </c>
      <c r="CE37" s="28" t="e">
        <f>VLOOKUP($C37,'S50'!$C:$BQ,22,0)</f>
        <v>#N/A</v>
      </c>
      <c r="CF37" s="28" t="e">
        <f>VLOOKUP($C37,'S50'!$C:$BQ,23,0)</f>
        <v>#N/A</v>
      </c>
      <c r="CG37" s="28" t="e">
        <f>VLOOKUP($C37,'S50'!$C:$BQ,35,0)</f>
        <v>#N/A</v>
      </c>
      <c r="CH37" s="28" t="e">
        <f>VLOOKUP($C37,'S50'!$C:$BQ,42,0)</f>
        <v>#N/A</v>
      </c>
      <c r="CI37" s="28" t="e">
        <f>VLOOKUP($C37,'S50'!$C:$BQ,43,0)</f>
        <v>#N/A</v>
      </c>
    </row>
    <row r="38" spans="1:87" hidden="1" x14ac:dyDescent="0.2">
      <c r="A38" s="30" t="s">
        <v>380</v>
      </c>
      <c r="B38" s="30" t="s">
        <v>58</v>
      </c>
      <c r="C38" s="20" t="s">
        <v>70</v>
      </c>
      <c r="D38" s="21">
        <f>VLOOKUP($C38,'S0 remplacer avec S44'!$C:$BQ,55,0)</f>
        <v>346.3</v>
      </c>
      <c r="E38" s="21">
        <f>VLOOKUP($C38,'S0 remplacer avec S44'!$C:$BQ,62,0)</f>
        <v>172</v>
      </c>
      <c r="F38" s="21">
        <f>VLOOKUP($C38,'S0 remplacer avec S44'!$C:$BQ,63,0)</f>
        <v>275</v>
      </c>
      <c r="G38" s="21">
        <f>VLOOKUP($C38,'S0 remplacer avec S44'!$C:$BQ,45,0)</f>
        <v>4928.3071099999997</v>
      </c>
      <c r="H38" s="28">
        <f>VLOOKUP($C38,'S0 remplacer avec S44'!$C:$BQ,52,0)</f>
        <v>0</v>
      </c>
      <c r="I38" s="28">
        <f>VLOOKUP($C38,'S0 remplacer avec S44'!$C:$BQ,53,0)</f>
        <v>547</v>
      </c>
      <c r="J38" s="28">
        <f>VLOOKUP($C38,'S0 remplacer avec S44'!$C:$BQ,15,0)</f>
        <v>366</v>
      </c>
      <c r="K38" s="28">
        <f>VLOOKUP($C38,'S0 remplacer avec S44'!$C:$BQ,22,0)</f>
        <v>0</v>
      </c>
      <c r="L38" s="28">
        <f>VLOOKUP($C38,'S0 remplacer avec S44'!$C:$BQ,23,0)</f>
        <v>0</v>
      </c>
      <c r="M38" s="28">
        <f>VLOOKUP($C38,'S0 remplacer avec S44'!$C:$BQ,35,0)</f>
        <v>7772.9553900000001</v>
      </c>
      <c r="N38" s="28">
        <f>VLOOKUP($C38,'S0 remplacer avec S44'!$C:$BQ,42,0)</f>
        <v>0</v>
      </c>
      <c r="O38" s="28">
        <f>VLOOKUP($C38,'S0 remplacer avec S44'!$C:$BQ,43,0)</f>
        <v>139</v>
      </c>
      <c r="P38" s="21">
        <f>VLOOKUP($C38,'S45'!$C:$BQ,55,0)</f>
        <v>352.5</v>
      </c>
      <c r="Q38" s="21">
        <f>VLOOKUP($C38,'S45'!$C:$BQ,62,0)</f>
        <v>166</v>
      </c>
      <c r="R38" s="21">
        <f>VLOOKUP($C38,'S45'!$C:$BQ,63,0)</f>
        <v>269</v>
      </c>
      <c r="S38" s="21">
        <f>VLOOKUP($C38,'S45'!$C:$BQ,45,0)</f>
        <v>5043.3159400000004</v>
      </c>
      <c r="T38" s="28">
        <f>VLOOKUP($C38,'S45'!$C:$BQ,52,0)</f>
        <v>0</v>
      </c>
      <c r="U38" s="28">
        <f>VLOOKUP($C38,'S45'!$C:$BQ,53,0)</f>
        <v>432</v>
      </c>
      <c r="V38" s="28">
        <f>VLOOKUP($C38,'S45'!$C:$BQ,15,0)</f>
        <v>367</v>
      </c>
      <c r="W38" s="28">
        <f>VLOOKUP($C38,'S45'!$C:$BQ,22,0)</f>
        <v>0</v>
      </c>
      <c r="X38" s="28">
        <f>VLOOKUP($C38,'S45'!$C:$BQ,23,0)</f>
        <v>0</v>
      </c>
      <c r="Y38" s="28">
        <f>VLOOKUP($C38,'S45'!$C:$BQ,35,0)</f>
        <v>8109.1900299999998</v>
      </c>
      <c r="Z38" s="28">
        <f>VLOOKUP($C38,'S45'!$C:$BQ,42,0)</f>
        <v>0</v>
      </c>
      <c r="AA38" s="28">
        <f>VLOOKUP($C38,'S45'!$C:$BQ,43,0)</f>
        <v>0</v>
      </c>
      <c r="AB38" s="21">
        <f>VLOOKUP($C38,'S46'!$C:$BQ,55,0)</f>
        <v>355.8</v>
      </c>
      <c r="AC38" s="21">
        <f>VLOOKUP($C38,'S46'!$C:$BQ,62,0)</f>
        <v>162</v>
      </c>
      <c r="AD38" s="21">
        <f>VLOOKUP($C38,'S46'!$C:$BQ,63,0)</f>
        <v>266</v>
      </c>
      <c r="AE38" s="21">
        <f>VLOOKUP($C38,'S46'!$C:$BQ,45,0)</f>
        <v>5103.6235299999998</v>
      </c>
      <c r="AF38" s="28">
        <f>VLOOKUP($C38,'S46'!$C:$BQ,52,0)</f>
        <v>0</v>
      </c>
      <c r="AG38" s="28">
        <f>VLOOKUP($C38,'S46'!$C:$BQ,53,0)</f>
        <v>372</v>
      </c>
      <c r="AH38" s="28">
        <f>VLOOKUP($C38,'S46'!$C:$BQ,15,0)</f>
        <v>371</v>
      </c>
      <c r="AI38" s="28">
        <f>VLOOKUP($C38,'S46'!$C:$BQ,22,0)</f>
        <v>0</v>
      </c>
      <c r="AJ38" s="28">
        <f>VLOOKUP($C38,'S46'!$C:$BQ,23,0)</f>
        <v>0</v>
      </c>
      <c r="AK38" s="28">
        <f>VLOOKUP($C38,'S46'!$C:$BQ,35,0)</f>
        <v>8180.2350299999998</v>
      </c>
      <c r="AL38" s="28">
        <f>VLOOKUP($C38,'S46'!$C:$BQ,42,0)</f>
        <v>0</v>
      </c>
      <c r="AM38" s="28">
        <f>VLOOKUP($C38,'S46'!$C:$BQ,43,0)</f>
        <v>0</v>
      </c>
      <c r="AN38" s="21">
        <f>VLOOKUP($C38,'S47'!$C:$BQ,55,0)</f>
        <v>355</v>
      </c>
      <c r="AO38" s="21">
        <f>VLOOKUP($C38,'S47'!$C:$BQ,62,0)</f>
        <v>163</v>
      </c>
      <c r="AP38" s="21">
        <f>VLOOKUP($C38,'S47'!$C:$BQ,63,0)</f>
        <v>267</v>
      </c>
      <c r="AQ38" s="21">
        <f>VLOOKUP($C38,'S47'!$C:$BQ,45,0)</f>
        <v>5169.0782200000003</v>
      </c>
      <c r="AR38" s="28">
        <f>VLOOKUP($C38,'S47'!$C:$BQ,52,0)</f>
        <v>0</v>
      </c>
      <c r="AS38" s="28">
        <f>VLOOKUP($C38,'S47'!$C:$BQ,53,0)</f>
        <v>307</v>
      </c>
      <c r="AT38" s="28">
        <f>VLOOKUP($C38,'S47'!$C:$BQ,15,0)</f>
        <v>372</v>
      </c>
      <c r="AU38" s="28">
        <f>VLOOKUP($C38,'S47'!$C:$BQ,22,0)</f>
        <v>0</v>
      </c>
      <c r="AV38" s="28">
        <f>VLOOKUP($C38,'S47'!$C:$BQ,23,0)</f>
        <v>0</v>
      </c>
      <c r="AW38" s="28">
        <f>VLOOKUP($C38,'S47'!$C:$BQ,35,0)</f>
        <v>8283.9565899999998</v>
      </c>
      <c r="AX38" s="28">
        <f>VLOOKUP($C38,'S47'!$C:$BQ,42,0)</f>
        <v>0</v>
      </c>
      <c r="AY38" s="28">
        <f>VLOOKUP($C38,'S47'!$C:$BQ,43,0)</f>
        <v>0</v>
      </c>
      <c r="AZ38" s="21">
        <f>VLOOKUP($C38,'S48'!$C:$BQ,55,0)</f>
        <v>357</v>
      </c>
      <c r="BA38" s="21">
        <f>VLOOKUP($C38,'S48'!$C:$BQ,62,0)</f>
        <v>109</v>
      </c>
      <c r="BB38" s="21">
        <f>VLOOKUP($C38,'S48'!$C:$BQ,63,0)</f>
        <v>420</v>
      </c>
      <c r="BC38" s="21">
        <f>VLOOKUP($C38,'S48'!$C:$BQ,45,0)</f>
        <v>5301.0453900000002</v>
      </c>
      <c r="BD38" s="28">
        <f>VLOOKUP($C38,'S48'!$C:$BQ,52,0)</f>
        <v>0</v>
      </c>
      <c r="BE38" s="28">
        <f>VLOOKUP($C38,'S48'!$C:$BQ,53,0)</f>
        <v>175</v>
      </c>
      <c r="BF38" s="28">
        <f>VLOOKUP($C38,'S48'!$C:$BQ,15,0)</f>
        <v>372</v>
      </c>
      <c r="BG38" s="28">
        <f>VLOOKUP($C38,'S48'!$C:$BQ,22,0)</f>
        <v>0</v>
      </c>
      <c r="BH38" s="28">
        <f>VLOOKUP($C38,'S48'!$C:$BQ,23,0)</f>
        <v>0</v>
      </c>
      <c r="BI38" s="28">
        <f>VLOOKUP($C38,'S48'!$C:$BQ,35,0)</f>
        <v>8356.1385300000002</v>
      </c>
      <c r="BJ38" s="28">
        <f>VLOOKUP($C38,'S48'!$C:$BQ,42,0)</f>
        <v>0</v>
      </c>
      <c r="BK38" s="28">
        <f>VLOOKUP($C38,'S48'!$C:$BQ,43,0)</f>
        <v>0</v>
      </c>
      <c r="BL38" s="21" t="e">
        <f>VLOOKUP($C38,'S49'!$C:$BQ,55,0)</f>
        <v>#N/A</v>
      </c>
      <c r="BM38" s="21" t="e">
        <f>VLOOKUP($C38,'S49'!$C:$BQ,62,0)</f>
        <v>#N/A</v>
      </c>
      <c r="BN38" s="21" t="e">
        <f>VLOOKUP($C38,'S49'!$C:$BQ,63,0)</f>
        <v>#N/A</v>
      </c>
      <c r="BO38" s="21" t="e">
        <f>VLOOKUP($C38,'S49'!$C:$BQ,45,0)</f>
        <v>#N/A</v>
      </c>
      <c r="BP38" s="28" t="e">
        <f>VLOOKUP($C38,'S49'!$C:$BQ,52,0)</f>
        <v>#N/A</v>
      </c>
      <c r="BQ38" s="28" t="e">
        <f>VLOOKUP($C38,'S49'!$C:$BQ,53,0)</f>
        <v>#N/A</v>
      </c>
      <c r="BR38" s="28" t="e">
        <f>VLOOKUP($C38,'S49'!$C:$BQ,15,0)</f>
        <v>#N/A</v>
      </c>
      <c r="BS38" s="28" t="e">
        <f>VLOOKUP($C38,'S49'!$C:$BQ,22,0)</f>
        <v>#N/A</v>
      </c>
      <c r="BT38" s="28" t="e">
        <f>VLOOKUP($C38,'S49'!$C:$BQ,23,0)</f>
        <v>#N/A</v>
      </c>
      <c r="BU38" s="28" t="e">
        <f>VLOOKUP($C38,'S49'!$C:$BQ,35,0)</f>
        <v>#N/A</v>
      </c>
      <c r="BV38" s="28" t="e">
        <f>VLOOKUP($C38,'S49'!$C:$BQ,42,0)</f>
        <v>#N/A</v>
      </c>
      <c r="BW38" s="28" t="e">
        <f>VLOOKUP($C38,'S49'!$C:$BQ,43,0)</f>
        <v>#N/A</v>
      </c>
      <c r="BX38" s="21" t="e">
        <f>VLOOKUP($C38,'S50'!$C:$BQ,55,0)</f>
        <v>#N/A</v>
      </c>
      <c r="BY38" s="21" t="e">
        <f>VLOOKUP($C38,'S50'!$C:$BQ,62,0)</f>
        <v>#N/A</v>
      </c>
      <c r="BZ38" s="21" t="e">
        <f>VLOOKUP($C38,'S50'!$C:$BQ,63,0)</f>
        <v>#N/A</v>
      </c>
      <c r="CA38" s="21" t="e">
        <f>VLOOKUP($C38,'S50'!$C:$BQ,45,0)</f>
        <v>#N/A</v>
      </c>
      <c r="CB38" s="28" t="e">
        <f>VLOOKUP($C38,'S50'!$C:$BQ,52,0)</f>
        <v>#N/A</v>
      </c>
      <c r="CC38" s="28" t="e">
        <f>VLOOKUP($C38,'S50'!$C:$BQ,53,0)</f>
        <v>#N/A</v>
      </c>
      <c r="CD38" s="28" t="e">
        <f>VLOOKUP($C38,'S50'!$C:$BQ,15,0)</f>
        <v>#N/A</v>
      </c>
      <c r="CE38" s="28" t="e">
        <f>VLOOKUP($C38,'S50'!$C:$BQ,22,0)</f>
        <v>#N/A</v>
      </c>
      <c r="CF38" s="28" t="e">
        <f>VLOOKUP($C38,'S50'!$C:$BQ,23,0)</f>
        <v>#N/A</v>
      </c>
      <c r="CG38" s="28" t="e">
        <f>VLOOKUP($C38,'S50'!$C:$BQ,35,0)</f>
        <v>#N/A</v>
      </c>
      <c r="CH38" s="28" t="e">
        <f>VLOOKUP($C38,'S50'!$C:$BQ,42,0)</f>
        <v>#N/A</v>
      </c>
      <c r="CI38" s="28" t="e">
        <f>VLOOKUP($C38,'S50'!$C:$BQ,43,0)</f>
        <v>#N/A</v>
      </c>
    </row>
    <row r="39" spans="1:87" hidden="1" x14ac:dyDescent="0.2">
      <c r="A39" s="30" t="e">
        <v>#N/A</v>
      </c>
      <c r="B39" s="30" t="e">
        <v>#N/A</v>
      </c>
      <c r="C39" s="20" t="s">
        <v>71</v>
      </c>
      <c r="D39" s="21" t="e">
        <f>VLOOKUP($C39,'S0 remplacer avec S44'!$C:$BQ,55,0)</f>
        <v>#N/A</v>
      </c>
      <c r="E39" s="21" t="e">
        <f>VLOOKUP($C39,'S0 remplacer avec S44'!$C:$BQ,62,0)</f>
        <v>#N/A</v>
      </c>
      <c r="F39" s="21" t="e">
        <f>VLOOKUP($C39,'S0 remplacer avec S44'!$C:$BQ,63,0)</f>
        <v>#N/A</v>
      </c>
      <c r="G39" s="21" t="e">
        <f>VLOOKUP($C39,'S0 remplacer avec S44'!$C:$BQ,45,0)</f>
        <v>#N/A</v>
      </c>
      <c r="H39" s="28" t="e">
        <f>VLOOKUP($C39,'S0 remplacer avec S44'!$C:$BQ,52,0)</f>
        <v>#N/A</v>
      </c>
      <c r="I39" s="28" t="e">
        <f>VLOOKUP($C39,'S0 remplacer avec S44'!$C:$BQ,53,0)</f>
        <v>#N/A</v>
      </c>
      <c r="J39" s="28" t="e">
        <f>VLOOKUP($C39,'S0 remplacer avec S44'!$C:$BQ,15,0)</f>
        <v>#N/A</v>
      </c>
      <c r="K39" s="28" t="e">
        <f>VLOOKUP($C39,'S0 remplacer avec S44'!$C:$BQ,22,0)</f>
        <v>#N/A</v>
      </c>
      <c r="L39" s="28" t="e">
        <f>VLOOKUP($C39,'S0 remplacer avec S44'!$C:$BQ,23,0)</f>
        <v>#N/A</v>
      </c>
      <c r="M39" s="28" t="e">
        <f>VLOOKUP($C39,'S0 remplacer avec S44'!$C:$BQ,35,0)</f>
        <v>#N/A</v>
      </c>
      <c r="N39" s="28" t="e">
        <f>VLOOKUP($C39,'S0 remplacer avec S44'!$C:$BQ,42,0)</f>
        <v>#N/A</v>
      </c>
      <c r="O39" s="28" t="e">
        <f>VLOOKUP($C39,'S0 remplacer avec S44'!$C:$BQ,43,0)</f>
        <v>#N/A</v>
      </c>
      <c r="P39" s="21" t="e">
        <f>VLOOKUP($C39,'S45'!$C:$BQ,55,0)</f>
        <v>#N/A</v>
      </c>
      <c r="Q39" s="21" t="e">
        <f>VLOOKUP($C39,'S45'!$C:$BQ,62,0)</f>
        <v>#N/A</v>
      </c>
      <c r="R39" s="21" t="e">
        <f>VLOOKUP($C39,'S45'!$C:$BQ,63,0)</f>
        <v>#N/A</v>
      </c>
      <c r="S39" s="21" t="e">
        <f>VLOOKUP($C39,'S45'!$C:$BQ,45,0)</f>
        <v>#N/A</v>
      </c>
      <c r="T39" s="28" t="e">
        <f>VLOOKUP($C39,'S45'!$C:$BQ,52,0)</f>
        <v>#N/A</v>
      </c>
      <c r="U39" s="28" t="e">
        <f>VLOOKUP($C39,'S45'!$C:$BQ,53,0)</f>
        <v>#N/A</v>
      </c>
      <c r="V39" s="28" t="e">
        <f>VLOOKUP($C39,'S45'!$C:$BQ,15,0)</f>
        <v>#N/A</v>
      </c>
      <c r="W39" s="28" t="e">
        <f>VLOOKUP($C39,'S45'!$C:$BQ,22,0)</f>
        <v>#N/A</v>
      </c>
      <c r="X39" s="28" t="e">
        <f>VLOOKUP($C39,'S45'!$C:$BQ,23,0)</f>
        <v>#N/A</v>
      </c>
      <c r="Y39" s="28" t="e">
        <f>VLOOKUP($C39,'S45'!$C:$BQ,35,0)</f>
        <v>#N/A</v>
      </c>
      <c r="Z39" s="28" t="e">
        <f>VLOOKUP($C39,'S45'!$C:$BQ,42,0)</f>
        <v>#N/A</v>
      </c>
      <c r="AA39" s="28" t="e">
        <f>VLOOKUP($C39,'S45'!$C:$BQ,43,0)</f>
        <v>#N/A</v>
      </c>
      <c r="AB39" s="21" t="e">
        <f>VLOOKUP($C39,'S46'!$C:$BQ,55,0)</f>
        <v>#N/A</v>
      </c>
      <c r="AC39" s="21" t="e">
        <f>VLOOKUP($C39,'S46'!$C:$BQ,62,0)</f>
        <v>#N/A</v>
      </c>
      <c r="AD39" s="21" t="e">
        <f>VLOOKUP($C39,'S46'!$C:$BQ,63,0)</f>
        <v>#N/A</v>
      </c>
      <c r="AE39" s="21" t="e">
        <f>VLOOKUP($C39,'S46'!$C:$BQ,45,0)</f>
        <v>#N/A</v>
      </c>
      <c r="AF39" s="28" t="e">
        <f>VLOOKUP($C39,'S46'!$C:$BQ,52,0)</f>
        <v>#N/A</v>
      </c>
      <c r="AG39" s="28" t="e">
        <f>VLOOKUP($C39,'S46'!$C:$BQ,53,0)</f>
        <v>#N/A</v>
      </c>
      <c r="AH39" s="28" t="e">
        <f>VLOOKUP($C39,'S46'!$C:$BQ,15,0)</f>
        <v>#N/A</v>
      </c>
      <c r="AI39" s="28" t="e">
        <f>VLOOKUP($C39,'S46'!$C:$BQ,22,0)</f>
        <v>#N/A</v>
      </c>
      <c r="AJ39" s="28" t="e">
        <f>VLOOKUP($C39,'S46'!$C:$BQ,23,0)</f>
        <v>#N/A</v>
      </c>
      <c r="AK39" s="28" t="e">
        <f>VLOOKUP($C39,'S46'!$C:$BQ,35,0)</f>
        <v>#N/A</v>
      </c>
      <c r="AL39" s="28" t="e">
        <f>VLOOKUP($C39,'S46'!$C:$BQ,42,0)</f>
        <v>#N/A</v>
      </c>
      <c r="AM39" s="28" t="e">
        <f>VLOOKUP($C39,'S46'!$C:$BQ,43,0)</f>
        <v>#N/A</v>
      </c>
      <c r="AN39" s="21" t="e">
        <f>VLOOKUP($C39,'S47'!$C:$BQ,55,0)</f>
        <v>#N/A</v>
      </c>
      <c r="AO39" s="21" t="e">
        <f>VLOOKUP($C39,'S47'!$C:$BQ,62,0)</f>
        <v>#N/A</v>
      </c>
      <c r="AP39" s="21" t="e">
        <f>VLOOKUP($C39,'S47'!$C:$BQ,63,0)</f>
        <v>#N/A</v>
      </c>
      <c r="AQ39" s="21" t="e">
        <f>VLOOKUP($C39,'S47'!$C:$BQ,45,0)</f>
        <v>#N/A</v>
      </c>
      <c r="AR39" s="28" t="e">
        <f>VLOOKUP($C39,'S47'!$C:$BQ,52,0)</f>
        <v>#N/A</v>
      </c>
      <c r="AS39" s="28" t="e">
        <f>VLOOKUP($C39,'S47'!$C:$BQ,53,0)</f>
        <v>#N/A</v>
      </c>
      <c r="AT39" s="28" t="e">
        <f>VLOOKUP($C39,'S47'!$C:$BQ,15,0)</f>
        <v>#N/A</v>
      </c>
      <c r="AU39" s="28" t="e">
        <f>VLOOKUP($C39,'S47'!$C:$BQ,22,0)</f>
        <v>#N/A</v>
      </c>
      <c r="AV39" s="28" t="e">
        <f>VLOOKUP($C39,'S47'!$C:$BQ,23,0)</f>
        <v>#N/A</v>
      </c>
      <c r="AW39" s="28" t="e">
        <f>VLOOKUP($C39,'S47'!$C:$BQ,35,0)</f>
        <v>#N/A</v>
      </c>
      <c r="AX39" s="28" t="e">
        <f>VLOOKUP($C39,'S47'!$C:$BQ,42,0)</f>
        <v>#N/A</v>
      </c>
      <c r="AY39" s="28" t="e">
        <f>VLOOKUP($C39,'S47'!$C:$BQ,43,0)</f>
        <v>#N/A</v>
      </c>
      <c r="AZ39" s="21" t="e">
        <f>VLOOKUP($C39,'S48'!$C:$BQ,55,0)</f>
        <v>#N/A</v>
      </c>
      <c r="BA39" s="21" t="e">
        <f>VLOOKUP($C39,'S48'!$C:$BQ,62,0)</f>
        <v>#N/A</v>
      </c>
      <c r="BB39" s="21" t="e">
        <f>VLOOKUP($C39,'S48'!$C:$BQ,63,0)</f>
        <v>#N/A</v>
      </c>
      <c r="BC39" s="21" t="e">
        <f>VLOOKUP($C39,'S48'!$C:$BQ,45,0)</f>
        <v>#N/A</v>
      </c>
      <c r="BD39" s="28" t="e">
        <f>VLOOKUP($C39,'S48'!$C:$BQ,52,0)</f>
        <v>#N/A</v>
      </c>
      <c r="BE39" s="28" t="e">
        <f>VLOOKUP($C39,'S48'!$C:$BQ,53,0)</f>
        <v>#N/A</v>
      </c>
      <c r="BF39" s="28" t="e">
        <f>VLOOKUP($C39,'S48'!$C:$BQ,15,0)</f>
        <v>#N/A</v>
      </c>
      <c r="BG39" s="28" t="e">
        <f>VLOOKUP($C39,'S48'!$C:$BQ,22,0)</f>
        <v>#N/A</v>
      </c>
      <c r="BH39" s="28" t="e">
        <f>VLOOKUP($C39,'S48'!$C:$BQ,23,0)</f>
        <v>#N/A</v>
      </c>
      <c r="BI39" s="28" t="e">
        <f>VLOOKUP($C39,'S48'!$C:$BQ,35,0)</f>
        <v>#N/A</v>
      </c>
      <c r="BJ39" s="28" t="e">
        <f>VLOOKUP($C39,'S48'!$C:$BQ,42,0)</f>
        <v>#N/A</v>
      </c>
      <c r="BK39" s="28" t="e">
        <f>VLOOKUP($C39,'S48'!$C:$BQ,43,0)</f>
        <v>#N/A</v>
      </c>
      <c r="BL39" s="21" t="e">
        <f>VLOOKUP($C39,'S49'!$C:$BQ,55,0)</f>
        <v>#N/A</v>
      </c>
      <c r="BM39" s="21" t="e">
        <f>VLOOKUP($C39,'S49'!$C:$BQ,62,0)</f>
        <v>#N/A</v>
      </c>
      <c r="BN39" s="21" t="e">
        <f>VLOOKUP($C39,'S49'!$C:$BQ,63,0)</f>
        <v>#N/A</v>
      </c>
      <c r="BO39" s="21" t="e">
        <f>VLOOKUP($C39,'S49'!$C:$BQ,45,0)</f>
        <v>#N/A</v>
      </c>
      <c r="BP39" s="28" t="e">
        <f>VLOOKUP($C39,'S49'!$C:$BQ,52,0)</f>
        <v>#N/A</v>
      </c>
      <c r="BQ39" s="28" t="e">
        <f>VLOOKUP($C39,'S49'!$C:$BQ,53,0)</f>
        <v>#N/A</v>
      </c>
      <c r="BR39" s="28" t="e">
        <f>VLOOKUP($C39,'S49'!$C:$BQ,15,0)</f>
        <v>#N/A</v>
      </c>
      <c r="BS39" s="28" t="e">
        <f>VLOOKUP($C39,'S49'!$C:$BQ,22,0)</f>
        <v>#N/A</v>
      </c>
      <c r="BT39" s="28" t="e">
        <f>VLOOKUP($C39,'S49'!$C:$BQ,23,0)</f>
        <v>#N/A</v>
      </c>
      <c r="BU39" s="28" t="e">
        <f>VLOOKUP($C39,'S49'!$C:$BQ,35,0)</f>
        <v>#N/A</v>
      </c>
      <c r="BV39" s="28" t="e">
        <f>VLOOKUP($C39,'S49'!$C:$BQ,42,0)</f>
        <v>#N/A</v>
      </c>
      <c r="BW39" s="28" t="e">
        <f>VLOOKUP($C39,'S49'!$C:$BQ,43,0)</f>
        <v>#N/A</v>
      </c>
      <c r="BX39" s="21" t="e">
        <f>VLOOKUP($C39,'S50'!$C:$BQ,55,0)</f>
        <v>#N/A</v>
      </c>
      <c r="BY39" s="21" t="e">
        <f>VLOOKUP($C39,'S50'!$C:$BQ,62,0)</f>
        <v>#N/A</v>
      </c>
      <c r="BZ39" s="21" t="e">
        <f>VLOOKUP($C39,'S50'!$C:$BQ,63,0)</f>
        <v>#N/A</v>
      </c>
      <c r="CA39" s="21" t="e">
        <f>VLOOKUP($C39,'S50'!$C:$BQ,45,0)</f>
        <v>#N/A</v>
      </c>
      <c r="CB39" s="28" t="e">
        <f>VLOOKUP($C39,'S50'!$C:$BQ,52,0)</f>
        <v>#N/A</v>
      </c>
      <c r="CC39" s="28" t="e">
        <f>VLOOKUP($C39,'S50'!$C:$BQ,53,0)</f>
        <v>#N/A</v>
      </c>
      <c r="CD39" s="28" t="e">
        <f>VLOOKUP($C39,'S50'!$C:$BQ,15,0)</f>
        <v>#N/A</v>
      </c>
      <c r="CE39" s="28" t="e">
        <f>VLOOKUP($C39,'S50'!$C:$BQ,22,0)</f>
        <v>#N/A</v>
      </c>
      <c r="CF39" s="28" t="e">
        <f>VLOOKUP($C39,'S50'!$C:$BQ,23,0)</f>
        <v>#N/A</v>
      </c>
      <c r="CG39" s="28" t="e">
        <f>VLOOKUP($C39,'S50'!$C:$BQ,35,0)</f>
        <v>#N/A</v>
      </c>
      <c r="CH39" s="28" t="e">
        <f>VLOOKUP($C39,'S50'!$C:$BQ,42,0)</f>
        <v>#N/A</v>
      </c>
      <c r="CI39" s="28" t="e">
        <f>VLOOKUP($C39,'S50'!$C:$BQ,43,0)</f>
        <v>#N/A</v>
      </c>
    </row>
    <row r="40" spans="1:87" hidden="1" x14ac:dyDescent="0.2">
      <c r="A40" s="30" t="e">
        <v>#N/A</v>
      </c>
      <c r="B40" s="30" t="e">
        <v>#N/A</v>
      </c>
      <c r="C40" s="20" t="s">
        <v>72</v>
      </c>
      <c r="D40" s="21" t="e">
        <f>VLOOKUP($C40,'S0 remplacer avec S44'!$C:$BQ,55,0)</f>
        <v>#N/A</v>
      </c>
      <c r="E40" s="21" t="e">
        <f>VLOOKUP($C40,'S0 remplacer avec S44'!$C:$BQ,62,0)</f>
        <v>#N/A</v>
      </c>
      <c r="F40" s="21" t="e">
        <f>VLOOKUP($C40,'S0 remplacer avec S44'!$C:$BQ,63,0)</f>
        <v>#N/A</v>
      </c>
      <c r="G40" s="21" t="e">
        <f>VLOOKUP($C40,'S0 remplacer avec S44'!$C:$BQ,45,0)</f>
        <v>#N/A</v>
      </c>
      <c r="H40" s="28" t="e">
        <f>VLOOKUP($C40,'S0 remplacer avec S44'!$C:$BQ,52,0)</f>
        <v>#N/A</v>
      </c>
      <c r="I40" s="28" t="e">
        <f>VLOOKUP($C40,'S0 remplacer avec S44'!$C:$BQ,53,0)</f>
        <v>#N/A</v>
      </c>
      <c r="J40" s="28" t="e">
        <f>VLOOKUP($C40,'S0 remplacer avec S44'!$C:$BQ,15,0)</f>
        <v>#N/A</v>
      </c>
      <c r="K40" s="28" t="e">
        <f>VLOOKUP($C40,'S0 remplacer avec S44'!$C:$BQ,22,0)</f>
        <v>#N/A</v>
      </c>
      <c r="L40" s="28" t="e">
        <f>VLOOKUP($C40,'S0 remplacer avec S44'!$C:$BQ,23,0)</f>
        <v>#N/A</v>
      </c>
      <c r="M40" s="28" t="e">
        <f>VLOOKUP($C40,'S0 remplacer avec S44'!$C:$BQ,35,0)</f>
        <v>#N/A</v>
      </c>
      <c r="N40" s="28" t="e">
        <f>VLOOKUP($C40,'S0 remplacer avec S44'!$C:$BQ,42,0)</f>
        <v>#N/A</v>
      </c>
      <c r="O40" s="28" t="e">
        <f>VLOOKUP($C40,'S0 remplacer avec S44'!$C:$BQ,43,0)</f>
        <v>#N/A</v>
      </c>
      <c r="P40" s="21" t="e">
        <f>VLOOKUP($C40,'S45'!$C:$BQ,55,0)</f>
        <v>#N/A</v>
      </c>
      <c r="Q40" s="21" t="e">
        <f>VLOOKUP($C40,'S45'!$C:$BQ,62,0)</f>
        <v>#N/A</v>
      </c>
      <c r="R40" s="21" t="e">
        <f>VLOOKUP($C40,'S45'!$C:$BQ,63,0)</f>
        <v>#N/A</v>
      </c>
      <c r="S40" s="21" t="e">
        <f>VLOOKUP($C40,'S45'!$C:$BQ,45,0)</f>
        <v>#N/A</v>
      </c>
      <c r="T40" s="28" t="e">
        <f>VLOOKUP($C40,'S45'!$C:$BQ,52,0)</f>
        <v>#N/A</v>
      </c>
      <c r="U40" s="28" t="e">
        <f>VLOOKUP($C40,'S45'!$C:$BQ,53,0)</f>
        <v>#N/A</v>
      </c>
      <c r="V40" s="28" t="e">
        <f>VLOOKUP($C40,'S45'!$C:$BQ,15,0)</f>
        <v>#N/A</v>
      </c>
      <c r="W40" s="28" t="e">
        <f>VLOOKUP($C40,'S45'!$C:$BQ,22,0)</f>
        <v>#N/A</v>
      </c>
      <c r="X40" s="28" t="e">
        <f>VLOOKUP($C40,'S45'!$C:$BQ,23,0)</f>
        <v>#N/A</v>
      </c>
      <c r="Y40" s="28" t="e">
        <f>VLOOKUP($C40,'S45'!$C:$BQ,35,0)</f>
        <v>#N/A</v>
      </c>
      <c r="Z40" s="28" t="e">
        <f>VLOOKUP($C40,'S45'!$C:$BQ,42,0)</f>
        <v>#N/A</v>
      </c>
      <c r="AA40" s="28" t="e">
        <f>VLOOKUP($C40,'S45'!$C:$BQ,43,0)</f>
        <v>#N/A</v>
      </c>
      <c r="AB40" s="21" t="e">
        <f>VLOOKUP($C40,'S46'!$C:$BQ,55,0)</f>
        <v>#N/A</v>
      </c>
      <c r="AC40" s="21" t="e">
        <f>VLOOKUP($C40,'S46'!$C:$BQ,62,0)</f>
        <v>#N/A</v>
      </c>
      <c r="AD40" s="21" t="e">
        <f>VLOOKUP($C40,'S46'!$C:$BQ,63,0)</f>
        <v>#N/A</v>
      </c>
      <c r="AE40" s="21" t="e">
        <f>VLOOKUP($C40,'S46'!$C:$BQ,45,0)</f>
        <v>#N/A</v>
      </c>
      <c r="AF40" s="28" t="e">
        <f>VLOOKUP($C40,'S46'!$C:$BQ,52,0)</f>
        <v>#N/A</v>
      </c>
      <c r="AG40" s="28" t="e">
        <f>VLOOKUP($C40,'S46'!$C:$BQ,53,0)</f>
        <v>#N/A</v>
      </c>
      <c r="AH40" s="28" t="e">
        <f>VLOOKUP($C40,'S46'!$C:$BQ,15,0)</f>
        <v>#N/A</v>
      </c>
      <c r="AI40" s="28" t="e">
        <f>VLOOKUP($C40,'S46'!$C:$BQ,22,0)</f>
        <v>#N/A</v>
      </c>
      <c r="AJ40" s="28" t="e">
        <f>VLOOKUP($C40,'S46'!$C:$BQ,23,0)</f>
        <v>#N/A</v>
      </c>
      <c r="AK40" s="28" t="e">
        <f>VLOOKUP($C40,'S46'!$C:$BQ,35,0)</f>
        <v>#N/A</v>
      </c>
      <c r="AL40" s="28" t="e">
        <f>VLOOKUP($C40,'S46'!$C:$BQ,42,0)</f>
        <v>#N/A</v>
      </c>
      <c r="AM40" s="28" t="e">
        <f>VLOOKUP($C40,'S46'!$C:$BQ,43,0)</f>
        <v>#N/A</v>
      </c>
      <c r="AN40" s="21" t="e">
        <f>VLOOKUP($C40,'S47'!$C:$BQ,55,0)</f>
        <v>#N/A</v>
      </c>
      <c r="AO40" s="21" t="e">
        <f>VLOOKUP($C40,'S47'!$C:$BQ,62,0)</f>
        <v>#N/A</v>
      </c>
      <c r="AP40" s="21" t="e">
        <f>VLOOKUP($C40,'S47'!$C:$BQ,63,0)</f>
        <v>#N/A</v>
      </c>
      <c r="AQ40" s="21" t="e">
        <f>VLOOKUP($C40,'S47'!$C:$BQ,45,0)</f>
        <v>#N/A</v>
      </c>
      <c r="AR40" s="28" t="e">
        <f>VLOOKUP($C40,'S47'!$C:$BQ,52,0)</f>
        <v>#N/A</v>
      </c>
      <c r="AS40" s="28" t="e">
        <f>VLOOKUP($C40,'S47'!$C:$BQ,53,0)</f>
        <v>#N/A</v>
      </c>
      <c r="AT40" s="28" t="e">
        <f>VLOOKUP($C40,'S47'!$C:$BQ,15,0)</f>
        <v>#N/A</v>
      </c>
      <c r="AU40" s="28" t="e">
        <f>VLOOKUP($C40,'S47'!$C:$BQ,22,0)</f>
        <v>#N/A</v>
      </c>
      <c r="AV40" s="28" t="e">
        <f>VLOOKUP($C40,'S47'!$C:$BQ,23,0)</f>
        <v>#N/A</v>
      </c>
      <c r="AW40" s="28" t="e">
        <f>VLOOKUP($C40,'S47'!$C:$BQ,35,0)</f>
        <v>#N/A</v>
      </c>
      <c r="AX40" s="28" t="e">
        <f>VLOOKUP($C40,'S47'!$C:$BQ,42,0)</f>
        <v>#N/A</v>
      </c>
      <c r="AY40" s="28" t="e">
        <f>VLOOKUP($C40,'S47'!$C:$BQ,43,0)</f>
        <v>#N/A</v>
      </c>
      <c r="AZ40" s="21" t="e">
        <f>VLOOKUP($C40,'S48'!$C:$BQ,55,0)</f>
        <v>#N/A</v>
      </c>
      <c r="BA40" s="21" t="e">
        <f>VLOOKUP($C40,'S48'!$C:$BQ,62,0)</f>
        <v>#N/A</v>
      </c>
      <c r="BB40" s="21" t="e">
        <f>VLOOKUP($C40,'S48'!$C:$BQ,63,0)</f>
        <v>#N/A</v>
      </c>
      <c r="BC40" s="21" t="e">
        <f>VLOOKUP($C40,'S48'!$C:$BQ,45,0)</f>
        <v>#N/A</v>
      </c>
      <c r="BD40" s="28" t="e">
        <f>VLOOKUP($C40,'S48'!$C:$BQ,52,0)</f>
        <v>#N/A</v>
      </c>
      <c r="BE40" s="28" t="e">
        <f>VLOOKUP($C40,'S48'!$C:$BQ,53,0)</f>
        <v>#N/A</v>
      </c>
      <c r="BF40" s="28" t="e">
        <f>VLOOKUP($C40,'S48'!$C:$BQ,15,0)</f>
        <v>#N/A</v>
      </c>
      <c r="BG40" s="28" t="e">
        <f>VLOOKUP($C40,'S48'!$C:$BQ,22,0)</f>
        <v>#N/A</v>
      </c>
      <c r="BH40" s="28" t="e">
        <f>VLOOKUP($C40,'S48'!$C:$BQ,23,0)</f>
        <v>#N/A</v>
      </c>
      <c r="BI40" s="28" t="e">
        <f>VLOOKUP($C40,'S48'!$C:$BQ,35,0)</f>
        <v>#N/A</v>
      </c>
      <c r="BJ40" s="28" t="e">
        <f>VLOOKUP($C40,'S48'!$C:$BQ,42,0)</f>
        <v>#N/A</v>
      </c>
      <c r="BK40" s="28" t="e">
        <f>VLOOKUP($C40,'S48'!$C:$BQ,43,0)</f>
        <v>#N/A</v>
      </c>
      <c r="BL40" s="21" t="e">
        <f>VLOOKUP($C40,'S49'!$C:$BQ,55,0)</f>
        <v>#N/A</v>
      </c>
      <c r="BM40" s="21" t="e">
        <f>VLOOKUP($C40,'S49'!$C:$BQ,62,0)</f>
        <v>#N/A</v>
      </c>
      <c r="BN40" s="21" t="e">
        <f>VLOOKUP($C40,'S49'!$C:$BQ,63,0)</f>
        <v>#N/A</v>
      </c>
      <c r="BO40" s="21" t="e">
        <f>VLOOKUP($C40,'S49'!$C:$BQ,45,0)</f>
        <v>#N/A</v>
      </c>
      <c r="BP40" s="28" t="e">
        <f>VLOOKUP($C40,'S49'!$C:$BQ,52,0)</f>
        <v>#N/A</v>
      </c>
      <c r="BQ40" s="28" t="e">
        <f>VLOOKUP($C40,'S49'!$C:$BQ,53,0)</f>
        <v>#N/A</v>
      </c>
      <c r="BR40" s="28" t="e">
        <f>VLOOKUP($C40,'S49'!$C:$BQ,15,0)</f>
        <v>#N/A</v>
      </c>
      <c r="BS40" s="28" t="e">
        <f>VLOOKUP($C40,'S49'!$C:$BQ,22,0)</f>
        <v>#N/A</v>
      </c>
      <c r="BT40" s="28" t="e">
        <f>VLOOKUP($C40,'S49'!$C:$BQ,23,0)</f>
        <v>#N/A</v>
      </c>
      <c r="BU40" s="28" t="e">
        <f>VLOOKUP($C40,'S49'!$C:$BQ,35,0)</f>
        <v>#N/A</v>
      </c>
      <c r="BV40" s="28" t="e">
        <f>VLOOKUP($C40,'S49'!$C:$BQ,42,0)</f>
        <v>#N/A</v>
      </c>
      <c r="BW40" s="28" t="e">
        <f>VLOOKUP($C40,'S49'!$C:$BQ,43,0)</f>
        <v>#N/A</v>
      </c>
      <c r="BX40" s="21" t="e">
        <f>VLOOKUP($C40,'S50'!$C:$BQ,55,0)</f>
        <v>#N/A</v>
      </c>
      <c r="BY40" s="21" t="e">
        <f>VLOOKUP($C40,'S50'!$C:$BQ,62,0)</f>
        <v>#N/A</v>
      </c>
      <c r="BZ40" s="21" t="e">
        <f>VLOOKUP($C40,'S50'!$C:$BQ,63,0)</f>
        <v>#N/A</v>
      </c>
      <c r="CA40" s="21" t="e">
        <f>VLOOKUP($C40,'S50'!$C:$BQ,45,0)</f>
        <v>#N/A</v>
      </c>
      <c r="CB40" s="28" t="e">
        <f>VLOOKUP($C40,'S50'!$C:$BQ,52,0)</f>
        <v>#N/A</v>
      </c>
      <c r="CC40" s="28" t="e">
        <f>VLOOKUP($C40,'S50'!$C:$BQ,53,0)</f>
        <v>#N/A</v>
      </c>
      <c r="CD40" s="28" t="e">
        <f>VLOOKUP($C40,'S50'!$C:$BQ,15,0)</f>
        <v>#N/A</v>
      </c>
      <c r="CE40" s="28" t="e">
        <f>VLOOKUP($C40,'S50'!$C:$BQ,22,0)</f>
        <v>#N/A</v>
      </c>
      <c r="CF40" s="28" t="e">
        <f>VLOOKUP($C40,'S50'!$C:$BQ,23,0)</f>
        <v>#N/A</v>
      </c>
      <c r="CG40" s="28" t="e">
        <f>VLOOKUP($C40,'S50'!$C:$BQ,35,0)</f>
        <v>#N/A</v>
      </c>
      <c r="CH40" s="28" t="e">
        <f>VLOOKUP($C40,'S50'!$C:$BQ,42,0)</f>
        <v>#N/A</v>
      </c>
      <c r="CI40" s="28" t="e">
        <f>VLOOKUP($C40,'S50'!$C:$BQ,43,0)</f>
        <v>#N/A</v>
      </c>
    </row>
    <row r="41" spans="1:87" hidden="1" x14ac:dyDescent="0.2">
      <c r="A41" s="30" t="s">
        <v>380</v>
      </c>
      <c r="B41" s="30" t="s">
        <v>58</v>
      </c>
      <c r="C41" s="20" t="s">
        <v>73</v>
      </c>
      <c r="D41" s="21">
        <f>VLOOKUP($C41,'S0 remplacer avec S44'!$C:$BQ,55,0)</f>
        <v>136.6</v>
      </c>
      <c r="E41" s="21">
        <f>VLOOKUP($C41,'S0 remplacer avec S44'!$C:$BQ,62,0)</f>
        <v>2</v>
      </c>
      <c r="F41" s="21">
        <f>VLOOKUP($C41,'S0 remplacer avec S44'!$C:$BQ,63,0)</f>
        <v>29</v>
      </c>
      <c r="G41" s="21">
        <f>VLOOKUP($C41,'S0 remplacer avec S44'!$C:$BQ,45,0)</f>
        <v>1375.30054</v>
      </c>
      <c r="H41" s="28">
        <f>VLOOKUP($C41,'S0 remplacer avec S44'!$C:$BQ,52,0)</f>
        <v>0</v>
      </c>
      <c r="I41" s="28">
        <f>VLOOKUP($C41,'S0 remplacer avec S44'!$C:$BQ,53,0)</f>
        <v>82</v>
      </c>
      <c r="J41" s="28">
        <f>VLOOKUP($C41,'S0 remplacer avec S44'!$C:$BQ,15,0)</f>
        <v>101</v>
      </c>
      <c r="K41" s="28">
        <f>VLOOKUP($C41,'S0 remplacer avec S44'!$C:$BQ,22,0)</f>
        <v>0</v>
      </c>
      <c r="L41" s="28">
        <f>VLOOKUP($C41,'S0 remplacer avec S44'!$C:$BQ,23,0)</f>
        <v>0</v>
      </c>
      <c r="M41" s="28">
        <f>VLOOKUP($C41,'S0 remplacer avec S44'!$C:$BQ,35,0)</f>
        <v>1825.8893499999999</v>
      </c>
      <c r="N41" s="28">
        <f>VLOOKUP($C41,'S0 remplacer avec S44'!$C:$BQ,42,0)</f>
        <v>0</v>
      </c>
      <c r="O41" s="28">
        <f>VLOOKUP($C41,'S0 remplacer avec S44'!$C:$BQ,43,0)</f>
        <v>0</v>
      </c>
      <c r="P41" s="21">
        <f>VLOOKUP($C41,'S45'!$C:$BQ,55,0)</f>
        <v>140.80000000000001</v>
      </c>
      <c r="Q41" s="21">
        <f>VLOOKUP($C41,'S45'!$C:$BQ,62,0)</f>
        <v>0</v>
      </c>
      <c r="R41" s="21">
        <f>VLOOKUP($C41,'S45'!$C:$BQ,63,0)</f>
        <v>25</v>
      </c>
      <c r="S41" s="21">
        <f>VLOOKUP($C41,'S45'!$C:$BQ,45,0)</f>
        <v>1385.97948</v>
      </c>
      <c r="T41" s="28">
        <f>VLOOKUP($C41,'S45'!$C:$BQ,52,0)</f>
        <v>0</v>
      </c>
      <c r="U41" s="28">
        <f>VLOOKUP($C41,'S45'!$C:$BQ,53,0)</f>
        <v>71</v>
      </c>
      <c r="V41" s="28">
        <f>VLOOKUP($C41,'S45'!$C:$BQ,15,0)</f>
        <v>102</v>
      </c>
      <c r="W41" s="28">
        <f>VLOOKUP($C41,'S45'!$C:$BQ,22,0)</f>
        <v>0</v>
      </c>
      <c r="X41" s="28">
        <f>VLOOKUP($C41,'S45'!$C:$BQ,23,0)</f>
        <v>0</v>
      </c>
      <c r="Y41" s="28">
        <f>VLOOKUP($C41,'S45'!$C:$BQ,35,0)</f>
        <v>1827.02685</v>
      </c>
      <c r="Z41" s="28">
        <f>VLOOKUP($C41,'S45'!$C:$BQ,42,0)</f>
        <v>0</v>
      </c>
      <c r="AA41" s="28">
        <f>VLOOKUP($C41,'S45'!$C:$BQ,43,0)</f>
        <v>0</v>
      </c>
      <c r="AB41" s="21">
        <f>VLOOKUP($C41,'S46'!$C:$BQ,55,0)</f>
        <v>141.80000000000001</v>
      </c>
      <c r="AC41" s="21">
        <f>VLOOKUP($C41,'S46'!$C:$BQ,62,0)</f>
        <v>0</v>
      </c>
      <c r="AD41" s="21">
        <f>VLOOKUP($C41,'S46'!$C:$BQ,63,0)</f>
        <v>24</v>
      </c>
      <c r="AE41" s="21">
        <f>VLOOKUP($C41,'S46'!$C:$BQ,45,0)</f>
        <v>1426.47237</v>
      </c>
      <c r="AF41" s="28">
        <f>VLOOKUP($C41,'S46'!$C:$BQ,52,0)</f>
        <v>0</v>
      </c>
      <c r="AG41" s="28">
        <f>VLOOKUP($C41,'S46'!$C:$BQ,53,0)</f>
        <v>31</v>
      </c>
      <c r="AH41" s="28">
        <f>VLOOKUP($C41,'S46'!$C:$BQ,15,0)</f>
        <v>103</v>
      </c>
      <c r="AI41" s="28">
        <f>VLOOKUP($C41,'S46'!$C:$BQ,22,0)</f>
        <v>0</v>
      </c>
      <c r="AJ41" s="28">
        <f>VLOOKUP($C41,'S46'!$C:$BQ,23,0)</f>
        <v>0</v>
      </c>
      <c r="AK41" s="28">
        <f>VLOOKUP($C41,'S46'!$C:$BQ,35,0)</f>
        <v>1963.2844</v>
      </c>
      <c r="AL41" s="28">
        <f>VLOOKUP($C41,'S46'!$C:$BQ,42,0)</f>
        <v>0</v>
      </c>
      <c r="AM41" s="28">
        <f>VLOOKUP($C41,'S46'!$C:$BQ,43,0)</f>
        <v>0</v>
      </c>
      <c r="AN41" s="21">
        <f>VLOOKUP($C41,'S47'!$C:$BQ,55,0)</f>
        <v>148</v>
      </c>
      <c r="AO41" s="21">
        <f>VLOOKUP($C41,'S47'!$C:$BQ,62,0)</f>
        <v>0</v>
      </c>
      <c r="AP41" s="21">
        <f>VLOOKUP($C41,'S47'!$C:$BQ,63,0)</f>
        <v>18</v>
      </c>
      <c r="AQ41" s="21">
        <f>VLOOKUP($C41,'S47'!$C:$BQ,45,0)</f>
        <v>1427.5891899999999</v>
      </c>
      <c r="AR41" s="28">
        <f>VLOOKUP($C41,'S47'!$C:$BQ,52,0)</f>
        <v>0</v>
      </c>
      <c r="AS41" s="28">
        <f>VLOOKUP($C41,'S47'!$C:$BQ,53,0)</f>
        <v>29</v>
      </c>
      <c r="AT41" s="28">
        <f>VLOOKUP($C41,'S47'!$C:$BQ,15,0)</f>
        <v>104</v>
      </c>
      <c r="AU41" s="28">
        <f>VLOOKUP($C41,'S47'!$C:$BQ,22,0)</f>
        <v>0</v>
      </c>
      <c r="AV41" s="28">
        <f>VLOOKUP($C41,'S47'!$C:$BQ,23,0)</f>
        <v>0</v>
      </c>
      <c r="AW41" s="28">
        <f>VLOOKUP($C41,'S47'!$C:$BQ,35,0)</f>
        <v>1978.1124</v>
      </c>
      <c r="AX41" s="28">
        <f>VLOOKUP($C41,'S47'!$C:$BQ,42,0)</f>
        <v>0</v>
      </c>
      <c r="AY41" s="28">
        <f>VLOOKUP($C41,'S47'!$C:$BQ,43,0)</f>
        <v>0</v>
      </c>
      <c r="AZ41" s="21">
        <f>VLOOKUP($C41,'S48'!$C:$BQ,55,0)</f>
        <v>148</v>
      </c>
      <c r="BA41" s="21">
        <f>VLOOKUP($C41,'S48'!$C:$BQ,62,0)</f>
        <v>0</v>
      </c>
      <c r="BB41" s="21">
        <f>VLOOKUP($C41,'S48'!$C:$BQ,63,0)</f>
        <v>59</v>
      </c>
      <c r="BC41" s="21">
        <f>VLOOKUP($C41,'S48'!$C:$BQ,45,0)</f>
        <v>1459.3517199999999</v>
      </c>
      <c r="BD41" s="28">
        <f>VLOOKUP($C41,'S48'!$C:$BQ,52,0)</f>
        <v>0</v>
      </c>
      <c r="BE41" s="28">
        <f>VLOOKUP($C41,'S48'!$C:$BQ,53,0)</f>
        <v>0</v>
      </c>
      <c r="BF41" s="28">
        <f>VLOOKUP($C41,'S48'!$C:$BQ,15,0)</f>
        <v>107</v>
      </c>
      <c r="BG41" s="28">
        <f>VLOOKUP($C41,'S48'!$C:$BQ,22,0)</f>
        <v>0</v>
      </c>
      <c r="BH41" s="28">
        <f>VLOOKUP($C41,'S48'!$C:$BQ,23,0)</f>
        <v>0</v>
      </c>
      <c r="BI41" s="28">
        <f>VLOOKUP($C41,'S48'!$C:$BQ,35,0)</f>
        <v>1981.0526299999999</v>
      </c>
      <c r="BJ41" s="28">
        <f>VLOOKUP($C41,'S48'!$C:$BQ,42,0)</f>
        <v>0</v>
      </c>
      <c r="BK41" s="28">
        <f>VLOOKUP($C41,'S48'!$C:$BQ,43,0)</f>
        <v>0</v>
      </c>
      <c r="BL41" s="21" t="e">
        <f>VLOOKUP($C41,'S49'!$C:$BQ,55,0)</f>
        <v>#N/A</v>
      </c>
      <c r="BM41" s="21" t="e">
        <f>VLOOKUP($C41,'S49'!$C:$BQ,62,0)</f>
        <v>#N/A</v>
      </c>
      <c r="BN41" s="21" t="e">
        <f>VLOOKUP($C41,'S49'!$C:$BQ,63,0)</f>
        <v>#N/A</v>
      </c>
      <c r="BO41" s="21" t="e">
        <f>VLOOKUP($C41,'S49'!$C:$BQ,45,0)</f>
        <v>#N/A</v>
      </c>
      <c r="BP41" s="28" t="e">
        <f>VLOOKUP($C41,'S49'!$C:$BQ,52,0)</f>
        <v>#N/A</v>
      </c>
      <c r="BQ41" s="28" t="e">
        <f>VLOOKUP($C41,'S49'!$C:$BQ,53,0)</f>
        <v>#N/A</v>
      </c>
      <c r="BR41" s="28" t="e">
        <f>VLOOKUP($C41,'S49'!$C:$BQ,15,0)</f>
        <v>#N/A</v>
      </c>
      <c r="BS41" s="28" t="e">
        <f>VLOOKUP($C41,'S49'!$C:$BQ,22,0)</f>
        <v>#N/A</v>
      </c>
      <c r="BT41" s="28" t="e">
        <f>VLOOKUP($C41,'S49'!$C:$BQ,23,0)</f>
        <v>#N/A</v>
      </c>
      <c r="BU41" s="28" t="e">
        <f>VLOOKUP($C41,'S49'!$C:$BQ,35,0)</f>
        <v>#N/A</v>
      </c>
      <c r="BV41" s="28" t="e">
        <f>VLOOKUP($C41,'S49'!$C:$BQ,42,0)</f>
        <v>#N/A</v>
      </c>
      <c r="BW41" s="28" t="e">
        <f>VLOOKUP($C41,'S49'!$C:$BQ,43,0)</f>
        <v>#N/A</v>
      </c>
      <c r="BX41" s="21" t="e">
        <f>VLOOKUP($C41,'S50'!$C:$BQ,55,0)</f>
        <v>#N/A</v>
      </c>
      <c r="BY41" s="21" t="e">
        <f>VLOOKUP($C41,'S50'!$C:$BQ,62,0)</f>
        <v>#N/A</v>
      </c>
      <c r="BZ41" s="21" t="e">
        <f>VLOOKUP($C41,'S50'!$C:$BQ,63,0)</f>
        <v>#N/A</v>
      </c>
      <c r="CA41" s="21" t="e">
        <f>VLOOKUP($C41,'S50'!$C:$BQ,45,0)</f>
        <v>#N/A</v>
      </c>
      <c r="CB41" s="28" t="e">
        <f>VLOOKUP($C41,'S50'!$C:$BQ,52,0)</f>
        <v>#N/A</v>
      </c>
      <c r="CC41" s="28" t="e">
        <f>VLOOKUP($C41,'S50'!$C:$BQ,53,0)</f>
        <v>#N/A</v>
      </c>
      <c r="CD41" s="28" t="e">
        <f>VLOOKUP($C41,'S50'!$C:$BQ,15,0)</f>
        <v>#N/A</v>
      </c>
      <c r="CE41" s="28" t="e">
        <f>VLOOKUP($C41,'S50'!$C:$BQ,22,0)</f>
        <v>#N/A</v>
      </c>
      <c r="CF41" s="28" t="e">
        <f>VLOOKUP($C41,'S50'!$C:$BQ,23,0)</f>
        <v>#N/A</v>
      </c>
      <c r="CG41" s="28" t="e">
        <f>VLOOKUP($C41,'S50'!$C:$BQ,35,0)</f>
        <v>#N/A</v>
      </c>
      <c r="CH41" s="28" t="e">
        <f>VLOOKUP($C41,'S50'!$C:$BQ,42,0)</f>
        <v>#N/A</v>
      </c>
      <c r="CI41" s="28" t="e">
        <f>VLOOKUP($C41,'S50'!$C:$BQ,43,0)</f>
        <v>#N/A</v>
      </c>
    </row>
    <row r="42" spans="1:87" hidden="1" x14ac:dyDescent="0.2">
      <c r="A42" s="30" t="s">
        <v>380</v>
      </c>
      <c r="B42" s="30" t="s">
        <v>58</v>
      </c>
      <c r="C42" s="20" t="s">
        <v>74</v>
      </c>
      <c r="D42" s="21">
        <f>VLOOKUP($C42,'S0 remplacer avec S44'!$C:$BQ,55,0)</f>
        <v>113</v>
      </c>
      <c r="E42" s="21">
        <f>VLOOKUP($C42,'S0 remplacer avec S44'!$C:$BQ,62,0)</f>
        <v>77</v>
      </c>
      <c r="F42" s="21">
        <f>VLOOKUP($C42,'S0 remplacer avec S44'!$C:$BQ,63,0)</f>
        <v>115</v>
      </c>
      <c r="G42" s="21">
        <f>VLOOKUP($C42,'S0 remplacer avec S44'!$C:$BQ,45,0)</f>
        <v>1193.40562</v>
      </c>
      <c r="H42" s="28">
        <f>VLOOKUP($C42,'S0 remplacer avec S44'!$C:$BQ,52,0)</f>
        <v>475</v>
      </c>
      <c r="I42" s="28">
        <f>VLOOKUP($C42,'S0 remplacer avec S44'!$C:$BQ,53,0)</f>
        <v>809</v>
      </c>
      <c r="J42" s="28">
        <f>VLOOKUP($C42,'S0 remplacer avec S44'!$C:$BQ,15,0)</f>
        <v>102</v>
      </c>
      <c r="K42" s="28">
        <f>VLOOKUP($C42,'S0 remplacer avec S44'!$C:$BQ,22,0)</f>
        <v>3</v>
      </c>
      <c r="L42" s="28">
        <f>VLOOKUP($C42,'S0 remplacer avec S44'!$C:$BQ,23,0)</f>
        <v>24</v>
      </c>
      <c r="M42" s="28">
        <f>VLOOKUP($C42,'S0 remplacer avec S44'!$C:$BQ,35,0)</f>
        <v>3052.2747100000001</v>
      </c>
      <c r="N42" s="28">
        <f>VLOOKUP($C42,'S0 remplacer avec S44'!$C:$BQ,42,0)</f>
        <v>0</v>
      </c>
      <c r="O42" s="28">
        <f>VLOOKUP($C42,'S0 remplacer avec S44'!$C:$BQ,43,0)</f>
        <v>0</v>
      </c>
      <c r="P42" s="21">
        <f>VLOOKUP($C42,'S45'!$C:$BQ,55,0)</f>
        <v>115</v>
      </c>
      <c r="Q42" s="21">
        <f>VLOOKUP($C42,'S45'!$C:$BQ,62,0)</f>
        <v>75</v>
      </c>
      <c r="R42" s="21">
        <f>VLOOKUP($C42,'S45'!$C:$BQ,63,0)</f>
        <v>113</v>
      </c>
      <c r="S42" s="21">
        <f>VLOOKUP($C42,'S45'!$C:$BQ,45,0)</f>
        <v>1242.59637</v>
      </c>
      <c r="T42" s="28">
        <f>VLOOKUP($C42,'S45'!$C:$BQ,52,0)</f>
        <v>426</v>
      </c>
      <c r="U42" s="28">
        <f>VLOOKUP($C42,'S45'!$C:$BQ,53,0)</f>
        <v>760</v>
      </c>
      <c r="V42" s="28">
        <f>VLOOKUP($C42,'S45'!$C:$BQ,15,0)</f>
        <v>102</v>
      </c>
      <c r="W42" s="28">
        <f>VLOOKUP($C42,'S45'!$C:$BQ,22,0)</f>
        <v>3</v>
      </c>
      <c r="X42" s="28">
        <f>VLOOKUP($C42,'S45'!$C:$BQ,23,0)</f>
        <v>24</v>
      </c>
      <c r="Y42" s="28">
        <f>VLOOKUP($C42,'S45'!$C:$BQ,35,0)</f>
        <v>3055.31187</v>
      </c>
      <c r="Z42" s="28">
        <f>VLOOKUP($C42,'S45'!$C:$BQ,42,0)</f>
        <v>0</v>
      </c>
      <c r="AA42" s="28">
        <f>VLOOKUP($C42,'S45'!$C:$BQ,43,0)</f>
        <v>0</v>
      </c>
      <c r="AB42" s="21">
        <f>VLOOKUP($C42,'S46'!$C:$BQ,55,0)</f>
        <v>119.8</v>
      </c>
      <c r="AC42" s="21">
        <f>VLOOKUP($C42,'S46'!$C:$BQ,62,0)</f>
        <v>70</v>
      </c>
      <c r="AD42" s="21">
        <f>VLOOKUP($C42,'S46'!$C:$BQ,63,0)</f>
        <v>108</v>
      </c>
      <c r="AE42" s="21">
        <f>VLOOKUP($C42,'S46'!$C:$BQ,45,0)</f>
        <v>1242.96075</v>
      </c>
      <c r="AF42" s="28">
        <f>VLOOKUP($C42,'S46'!$C:$BQ,52,0)</f>
        <v>426</v>
      </c>
      <c r="AG42" s="28">
        <f>VLOOKUP($C42,'S46'!$C:$BQ,53,0)</f>
        <v>759</v>
      </c>
      <c r="AH42" s="28">
        <f>VLOOKUP($C42,'S46'!$C:$BQ,15,0)</f>
        <v>105</v>
      </c>
      <c r="AI42" s="28">
        <f>VLOOKUP($C42,'S46'!$C:$BQ,22,0)</f>
        <v>0</v>
      </c>
      <c r="AJ42" s="28">
        <f>VLOOKUP($C42,'S46'!$C:$BQ,23,0)</f>
        <v>21</v>
      </c>
      <c r="AK42" s="28">
        <f>VLOOKUP($C42,'S46'!$C:$BQ,35,0)</f>
        <v>3062.81187</v>
      </c>
      <c r="AL42" s="28">
        <f>VLOOKUP($C42,'S46'!$C:$BQ,42,0)</f>
        <v>0</v>
      </c>
      <c r="AM42" s="28">
        <f>VLOOKUP($C42,'S46'!$C:$BQ,43,0)</f>
        <v>0</v>
      </c>
      <c r="AN42" s="21">
        <f>VLOOKUP($C42,'S47'!$C:$BQ,55,0)</f>
        <v>120</v>
      </c>
      <c r="AO42" s="21">
        <f>VLOOKUP($C42,'S47'!$C:$BQ,62,0)</f>
        <v>70</v>
      </c>
      <c r="AP42" s="21">
        <f>VLOOKUP($C42,'S47'!$C:$BQ,63,0)</f>
        <v>108</v>
      </c>
      <c r="AQ42" s="21">
        <f>VLOOKUP($C42,'S47'!$C:$BQ,45,0)</f>
        <v>1509.48693</v>
      </c>
      <c r="AR42" s="28">
        <f>VLOOKUP($C42,'S47'!$C:$BQ,52,0)</f>
        <v>159</v>
      </c>
      <c r="AS42" s="28">
        <f>VLOOKUP($C42,'S47'!$C:$BQ,53,0)</f>
        <v>493</v>
      </c>
      <c r="AT42" s="28">
        <f>VLOOKUP($C42,'S47'!$C:$BQ,15,0)</f>
        <v>106</v>
      </c>
      <c r="AU42" s="28">
        <f>VLOOKUP($C42,'S47'!$C:$BQ,22,0)</f>
        <v>0</v>
      </c>
      <c r="AV42" s="28">
        <f>VLOOKUP($C42,'S47'!$C:$BQ,23,0)</f>
        <v>20</v>
      </c>
      <c r="AW42" s="28">
        <f>VLOOKUP($C42,'S47'!$C:$BQ,35,0)</f>
        <v>3071.8780499999998</v>
      </c>
      <c r="AX42" s="28">
        <f>VLOOKUP($C42,'S47'!$C:$BQ,42,0)</f>
        <v>0</v>
      </c>
      <c r="AY42" s="28">
        <f>VLOOKUP($C42,'S47'!$C:$BQ,43,0)</f>
        <v>0</v>
      </c>
      <c r="AZ42" s="21">
        <f>VLOOKUP($C42,'S48'!$C:$BQ,55,0)</f>
        <v>124</v>
      </c>
      <c r="BA42" s="21">
        <f>VLOOKUP($C42,'S48'!$C:$BQ,62,0)</f>
        <v>47</v>
      </c>
      <c r="BB42" s="21">
        <f>VLOOKUP($C42,'S48'!$C:$BQ,63,0)</f>
        <v>160</v>
      </c>
      <c r="BC42" s="21">
        <f>VLOOKUP($C42,'S48'!$C:$BQ,45,0)</f>
        <v>1578.77693</v>
      </c>
      <c r="BD42" s="28">
        <f>VLOOKUP($C42,'S48'!$C:$BQ,52,0)</f>
        <v>90</v>
      </c>
      <c r="BE42" s="28">
        <f>VLOOKUP($C42,'S48'!$C:$BQ,53,0)</f>
        <v>424</v>
      </c>
      <c r="BF42" s="28">
        <f>VLOOKUP($C42,'S48'!$C:$BQ,15,0)</f>
        <v>109</v>
      </c>
      <c r="BG42" s="28">
        <f>VLOOKUP($C42,'S48'!$C:$BQ,22,0)</f>
        <v>0</v>
      </c>
      <c r="BH42" s="28">
        <f>VLOOKUP($C42,'S48'!$C:$BQ,23,0)</f>
        <v>17</v>
      </c>
      <c r="BI42" s="28">
        <f>VLOOKUP($C42,'S48'!$C:$BQ,35,0)</f>
        <v>3094.3207000000002</v>
      </c>
      <c r="BJ42" s="28">
        <f>VLOOKUP($C42,'S48'!$C:$BQ,42,0)</f>
        <v>0</v>
      </c>
      <c r="BK42" s="28">
        <f>VLOOKUP($C42,'S48'!$C:$BQ,43,0)</f>
        <v>0</v>
      </c>
      <c r="BL42" s="21" t="e">
        <f>VLOOKUP($C42,'S49'!$C:$BQ,55,0)</f>
        <v>#N/A</v>
      </c>
      <c r="BM42" s="21" t="e">
        <f>VLOOKUP($C42,'S49'!$C:$BQ,62,0)</f>
        <v>#N/A</v>
      </c>
      <c r="BN42" s="21" t="e">
        <f>VLOOKUP($C42,'S49'!$C:$BQ,63,0)</f>
        <v>#N/A</v>
      </c>
      <c r="BO42" s="21" t="e">
        <f>VLOOKUP($C42,'S49'!$C:$BQ,45,0)</f>
        <v>#N/A</v>
      </c>
      <c r="BP42" s="28" t="e">
        <f>VLOOKUP($C42,'S49'!$C:$BQ,52,0)</f>
        <v>#N/A</v>
      </c>
      <c r="BQ42" s="28" t="e">
        <f>VLOOKUP($C42,'S49'!$C:$BQ,53,0)</f>
        <v>#N/A</v>
      </c>
      <c r="BR42" s="28" t="e">
        <f>VLOOKUP($C42,'S49'!$C:$BQ,15,0)</f>
        <v>#N/A</v>
      </c>
      <c r="BS42" s="28" t="e">
        <f>VLOOKUP($C42,'S49'!$C:$BQ,22,0)</f>
        <v>#N/A</v>
      </c>
      <c r="BT42" s="28" t="e">
        <f>VLOOKUP($C42,'S49'!$C:$BQ,23,0)</f>
        <v>#N/A</v>
      </c>
      <c r="BU42" s="28" t="e">
        <f>VLOOKUP($C42,'S49'!$C:$BQ,35,0)</f>
        <v>#N/A</v>
      </c>
      <c r="BV42" s="28" t="e">
        <f>VLOOKUP($C42,'S49'!$C:$BQ,42,0)</f>
        <v>#N/A</v>
      </c>
      <c r="BW42" s="28" t="e">
        <f>VLOOKUP($C42,'S49'!$C:$BQ,43,0)</f>
        <v>#N/A</v>
      </c>
      <c r="BX42" s="21" t="e">
        <f>VLOOKUP($C42,'S50'!$C:$BQ,55,0)</f>
        <v>#N/A</v>
      </c>
      <c r="BY42" s="21" t="e">
        <f>VLOOKUP($C42,'S50'!$C:$BQ,62,0)</f>
        <v>#N/A</v>
      </c>
      <c r="BZ42" s="21" t="e">
        <f>VLOOKUP($C42,'S50'!$C:$BQ,63,0)</f>
        <v>#N/A</v>
      </c>
      <c r="CA42" s="21" t="e">
        <f>VLOOKUP($C42,'S50'!$C:$BQ,45,0)</f>
        <v>#N/A</v>
      </c>
      <c r="CB42" s="28" t="e">
        <f>VLOOKUP($C42,'S50'!$C:$BQ,52,0)</f>
        <v>#N/A</v>
      </c>
      <c r="CC42" s="28" t="e">
        <f>VLOOKUP($C42,'S50'!$C:$BQ,53,0)</f>
        <v>#N/A</v>
      </c>
      <c r="CD42" s="28" t="e">
        <f>VLOOKUP($C42,'S50'!$C:$BQ,15,0)</f>
        <v>#N/A</v>
      </c>
      <c r="CE42" s="28" t="e">
        <f>VLOOKUP($C42,'S50'!$C:$BQ,22,0)</f>
        <v>#N/A</v>
      </c>
      <c r="CF42" s="28" t="e">
        <f>VLOOKUP($C42,'S50'!$C:$BQ,23,0)</f>
        <v>#N/A</v>
      </c>
      <c r="CG42" s="28" t="e">
        <f>VLOOKUP($C42,'S50'!$C:$BQ,35,0)</f>
        <v>#N/A</v>
      </c>
      <c r="CH42" s="28" t="e">
        <f>VLOOKUP($C42,'S50'!$C:$BQ,42,0)</f>
        <v>#N/A</v>
      </c>
      <c r="CI42" s="28" t="e">
        <f>VLOOKUP($C42,'S50'!$C:$BQ,43,0)</f>
        <v>#N/A</v>
      </c>
    </row>
    <row r="43" spans="1:87" hidden="1" x14ac:dyDescent="0.2">
      <c r="A43" s="30" t="s">
        <v>380</v>
      </c>
      <c r="B43" s="30" t="s">
        <v>58</v>
      </c>
      <c r="C43" s="20" t="s">
        <v>75</v>
      </c>
      <c r="D43" s="21">
        <f>VLOOKUP($C43,'S0 remplacer avec S44'!$C:$BQ,55,0)</f>
        <v>520.70000000000005</v>
      </c>
      <c r="E43" s="21">
        <f>VLOOKUP($C43,'S0 remplacer avec S44'!$C:$BQ,62,0)</f>
        <v>24</v>
      </c>
      <c r="F43" s="21">
        <f>VLOOKUP($C43,'S0 remplacer avec S44'!$C:$BQ,63,0)</f>
        <v>133</v>
      </c>
      <c r="G43" s="21">
        <f>VLOOKUP($C43,'S0 remplacer avec S44'!$C:$BQ,45,0)</f>
        <v>4526.8517099999999</v>
      </c>
      <c r="H43" s="28">
        <f>VLOOKUP($C43,'S0 remplacer avec S44'!$C:$BQ,52,0)</f>
        <v>274</v>
      </c>
      <c r="I43" s="28">
        <f>VLOOKUP($C43,'S0 remplacer avec S44'!$C:$BQ,53,0)</f>
        <v>1234</v>
      </c>
      <c r="J43" s="28">
        <f>VLOOKUP($C43,'S0 remplacer avec S44'!$C:$BQ,15,0)</f>
        <v>282</v>
      </c>
      <c r="K43" s="28">
        <f>VLOOKUP($C43,'S0 remplacer avec S44'!$C:$BQ,22,0)</f>
        <v>20</v>
      </c>
      <c r="L43" s="28">
        <f>VLOOKUP($C43,'S0 remplacer avec S44'!$C:$BQ,23,0)</f>
        <v>80</v>
      </c>
      <c r="M43" s="28">
        <f>VLOOKUP($C43,'S0 remplacer avec S44'!$C:$BQ,35,0)</f>
        <v>7760.6395000000002</v>
      </c>
      <c r="N43" s="28">
        <f>VLOOKUP($C43,'S0 remplacer avec S44'!$C:$BQ,42,0)</f>
        <v>0</v>
      </c>
      <c r="O43" s="28">
        <f>VLOOKUP($C43,'S0 remplacer avec S44'!$C:$BQ,43,0)</f>
        <v>563</v>
      </c>
      <c r="P43" s="21">
        <f>VLOOKUP($C43,'S45'!$C:$BQ,55,0)</f>
        <v>531.4</v>
      </c>
      <c r="Q43" s="21">
        <f>VLOOKUP($C43,'S45'!$C:$BQ,62,0)</f>
        <v>14</v>
      </c>
      <c r="R43" s="21">
        <f>VLOOKUP($C43,'S45'!$C:$BQ,63,0)</f>
        <v>122</v>
      </c>
      <c r="S43" s="21">
        <f>VLOOKUP($C43,'S45'!$C:$BQ,45,0)</f>
        <v>4677.88724</v>
      </c>
      <c r="T43" s="28">
        <f>VLOOKUP($C43,'S45'!$C:$BQ,52,0)</f>
        <v>123</v>
      </c>
      <c r="U43" s="28">
        <f>VLOOKUP($C43,'S45'!$C:$BQ,53,0)</f>
        <v>1083</v>
      </c>
      <c r="V43" s="28">
        <f>VLOOKUP($C43,'S45'!$C:$BQ,15,0)</f>
        <v>284</v>
      </c>
      <c r="W43" s="28">
        <f>VLOOKUP($C43,'S45'!$C:$BQ,22,0)</f>
        <v>18</v>
      </c>
      <c r="X43" s="28">
        <f>VLOOKUP($C43,'S45'!$C:$BQ,23,0)</f>
        <v>78</v>
      </c>
      <c r="Y43" s="28">
        <f>VLOOKUP($C43,'S45'!$C:$BQ,35,0)</f>
        <v>7849.9926400000004</v>
      </c>
      <c r="Z43" s="28">
        <f>VLOOKUP($C43,'S45'!$C:$BQ,42,0)</f>
        <v>0</v>
      </c>
      <c r="AA43" s="28">
        <f>VLOOKUP($C43,'S45'!$C:$BQ,43,0)</f>
        <v>474</v>
      </c>
      <c r="AB43" s="21">
        <f>VLOOKUP($C43,'S46'!$C:$BQ,55,0)</f>
        <v>537.20000000000005</v>
      </c>
      <c r="AC43" s="21">
        <f>VLOOKUP($C43,'S46'!$C:$BQ,62,0)</f>
        <v>8</v>
      </c>
      <c r="AD43" s="21">
        <f>VLOOKUP($C43,'S46'!$C:$BQ,63,0)</f>
        <v>117</v>
      </c>
      <c r="AE43" s="21">
        <f>VLOOKUP($C43,'S46'!$C:$BQ,45,0)</f>
        <v>4783.8519399999996</v>
      </c>
      <c r="AF43" s="28">
        <f>VLOOKUP($C43,'S46'!$C:$BQ,52,0)</f>
        <v>17</v>
      </c>
      <c r="AG43" s="28">
        <f>VLOOKUP($C43,'S46'!$C:$BQ,53,0)</f>
        <v>977</v>
      </c>
      <c r="AH43" s="28">
        <f>VLOOKUP($C43,'S46'!$C:$BQ,15,0)</f>
        <v>288</v>
      </c>
      <c r="AI43" s="28">
        <f>VLOOKUP($C43,'S46'!$C:$BQ,22,0)</f>
        <v>14</v>
      </c>
      <c r="AJ43" s="28">
        <f>VLOOKUP($C43,'S46'!$C:$BQ,23,0)</f>
        <v>74</v>
      </c>
      <c r="AK43" s="28">
        <f>VLOOKUP($C43,'S46'!$C:$BQ,35,0)</f>
        <v>7893.9326300000002</v>
      </c>
      <c r="AL43" s="28">
        <f>VLOOKUP($C43,'S46'!$C:$BQ,42,0)</f>
        <v>0</v>
      </c>
      <c r="AM43" s="28">
        <f>VLOOKUP($C43,'S46'!$C:$BQ,43,0)</f>
        <v>430</v>
      </c>
      <c r="AN43" s="21">
        <f>VLOOKUP($C43,'S47'!$C:$BQ,55,0)</f>
        <v>546.20000000000005</v>
      </c>
      <c r="AO43" s="21">
        <f>VLOOKUP($C43,'S47'!$C:$BQ,62,0)</f>
        <v>0</v>
      </c>
      <c r="AP43" s="21">
        <f>VLOOKUP($C43,'S47'!$C:$BQ,63,0)</f>
        <v>108</v>
      </c>
      <c r="AQ43" s="21">
        <f>VLOOKUP($C43,'S47'!$C:$BQ,45,0)</f>
        <v>4832.5578299999997</v>
      </c>
      <c r="AR43" s="28">
        <f>VLOOKUP($C43,'S47'!$C:$BQ,52,0)</f>
        <v>0</v>
      </c>
      <c r="AS43" s="28">
        <f>VLOOKUP($C43,'S47'!$C:$BQ,53,0)</f>
        <v>928</v>
      </c>
      <c r="AT43" s="28">
        <f>VLOOKUP($C43,'S47'!$C:$BQ,15,0)</f>
        <v>296</v>
      </c>
      <c r="AU43" s="28">
        <f>VLOOKUP($C43,'S47'!$C:$BQ,22,0)</f>
        <v>6</v>
      </c>
      <c r="AV43" s="28">
        <f>VLOOKUP($C43,'S47'!$C:$BQ,23,0)</f>
        <v>66</v>
      </c>
      <c r="AW43" s="28">
        <f>VLOOKUP($C43,'S47'!$C:$BQ,35,0)</f>
        <v>7942.34087</v>
      </c>
      <c r="AX43" s="28">
        <f>VLOOKUP($C43,'S47'!$C:$BQ,42,0)</f>
        <v>0</v>
      </c>
      <c r="AY43" s="28">
        <f>VLOOKUP($C43,'S47'!$C:$BQ,43,0)</f>
        <v>381</v>
      </c>
      <c r="AZ43" s="21">
        <f>VLOOKUP($C43,'S48'!$C:$BQ,55,0)</f>
        <v>547.20000000000005</v>
      </c>
      <c r="BA43" s="21">
        <f>VLOOKUP($C43,'S48'!$C:$BQ,62,0)</f>
        <v>0</v>
      </c>
      <c r="BB43" s="21">
        <f>VLOOKUP($C43,'S48'!$C:$BQ,63,0)</f>
        <v>270</v>
      </c>
      <c r="BC43" s="21">
        <f>VLOOKUP($C43,'S48'!$C:$BQ,45,0)</f>
        <v>4841.1427000000003</v>
      </c>
      <c r="BD43" s="28">
        <f>VLOOKUP($C43,'S48'!$C:$BQ,52,0)</f>
        <v>0</v>
      </c>
      <c r="BE43" s="28">
        <f>VLOOKUP($C43,'S48'!$C:$BQ,53,0)</f>
        <v>919</v>
      </c>
      <c r="BF43" s="28">
        <f>VLOOKUP($C43,'S48'!$C:$BQ,15,0)</f>
        <v>297</v>
      </c>
      <c r="BG43" s="28">
        <f>VLOOKUP($C43,'S48'!$C:$BQ,22,0)</f>
        <v>5</v>
      </c>
      <c r="BH43" s="28">
        <f>VLOOKUP($C43,'S48'!$C:$BQ,23,0)</f>
        <v>65</v>
      </c>
      <c r="BI43" s="28">
        <f>VLOOKUP($C43,'S48'!$C:$BQ,35,0)</f>
        <v>8000.5793199999998</v>
      </c>
      <c r="BJ43" s="28">
        <f>VLOOKUP($C43,'S48'!$C:$BQ,42,0)</f>
        <v>0</v>
      </c>
      <c r="BK43" s="28">
        <f>VLOOKUP($C43,'S48'!$C:$BQ,43,0)</f>
        <v>323</v>
      </c>
      <c r="BL43" s="21" t="e">
        <f>VLOOKUP($C43,'S49'!$C:$BQ,55,0)</f>
        <v>#N/A</v>
      </c>
      <c r="BM43" s="21" t="e">
        <f>VLOOKUP($C43,'S49'!$C:$BQ,62,0)</f>
        <v>#N/A</v>
      </c>
      <c r="BN43" s="21" t="e">
        <f>VLOOKUP($C43,'S49'!$C:$BQ,63,0)</f>
        <v>#N/A</v>
      </c>
      <c r="BO43" s="21" t="e">
        <f>VLOOKUP($C43,'S49'!$C:$BQ,45,0)</f>
        <v>#N/A</v>
      </c>
      <c r="BP43" s="28" t="e">
        <f>VLOOKUP($C43,'S49'!$C:$BQ,52,0)</f>
        <v>#N/A</v>
      </c>
      <c r="BQ43" s="28" t="e">
        <f>VLOOKUP($C43,'S49'!$C:$BQ,53,0)</f>
        <v>#N/A</v>
      </c>
      <c r="BR43" s="28" t="e">
        <f>VLOOKUP($C43,'S49'!$C:$BQ,15,0)</f>
        <v>#N/A</v>
      </c>
      <c r="BS43" s="28" t="e">
        <f>VLOOKUP($C43,'S49'!$C:$BQ,22,0)</f>
        <v>#N/A</v>
      </c>
      <c r="BT43" s="28" t="e">
        <f>VLOOKUP($C43,'S49'!$C:$BQ,23,0)</f>
        <v>#N/A</v>
      </c>
      <c r="BU43" s="28" t="e">
        <f>VLOOKUP($C43,'S49'!$C:$BQ,35,0)</f>
        <v>#N/A</v>
      </c>
      <c r="BV43" s="28" t="e">
        <f>VLOOKUP($C43,'S49'!$C:$BQ,42,0)</f>
        <v>#N/A</v>
      </c>
      <c r="BW43" s="28" t="e">
        <f>VLOOKUP($C43,'S49'!$C:$BQ,43,0)</f>
        <v>#N/A</v>
      </c>
      <c r="BX43" s="21" t="e">
        <f>VLOOKUP($C43,'S50'!$C:$BQ,55,0)</f>
        <v>#N/A</v>
      </c>
      <c r="BY43" s="21" t="e">
        <f>VLOOKUP($C43,'S50'!$C:$BQ,62,0)</f>
        <v>#N/A</v>
      </c>
      <c r="BZ43" s="21" t="e">
        <f>VLOOKUP($C43,'S50'!$C:$BQ,63,0)</f>
        <v>#N/A</v>
      </c>
      <c r="CA43" s="21" t="e">
        <f>VLOOKUP($C43,'S50'!$C:$BQ,45,0)</f>
        <v>#N/A</v>
      </c>
      <c r="CB43" s="28" t="e">
        <f>VLOOKUP($C43,'S50'!$C:$BQ,52,0)</f>
        <v>#N/A</v>
      </c>
      <c r="CC43" s="28" t="e">
        <f>VLOOKUP($C43,'S50'!$C:$BQ,53,0)</f>
        <v>#N/A</v>
      </c>
      <c r="CD43" s="28" t="e">
        <f>VLOOKUP($C43,'S50'!$C:$BQ,15,0)</f>
        <v>#N/A</v>
      </c>
      <c r="CE43" s="28" t="e">
        <f>VLOOKUP($C43,'S50'!$C:$BQ,22,0)</f>
        <v>#N/A</v>
      </c>
      <c r="CF43" s="28" t="e">
        <f>VLOOKUP($C43,'S50'!$C:$BQ,23,0)</f>
        <v>#N/A</v>
      </c>
      <c r="CG43" s="28" t="e">
        <f>VLOOKUP($C43,'S50'!$C:$BQ,35,0)</f>
        <v>#N/A</v>
      </c>
      <c r="CH43" s="28" t="e">
        <f>VLOOKUP($C43,'S50'!$C:$BQ,42,0)</f>
        <v>#N/A</v>
      </c>
      <c r="CI43" s="28" t="e">
        <f>VLOOKUP($C43,'S50'!$C:$BQ,43,0)</f>
        <v>#N/A</v>
      </c>
    </row>
    <row r="44" spans="1:87" hidden="1" x14ac:dyDescent="0.2">
      <c r="A44" s="30" t="e">
        <v>#N/A</v>
      </c>
      <c r="B44" s="30" t="e">
        <v>#N/A</v>
      </c>
      <c r="C44" s="20" t="s">
        <v>76</v>
      </c>
      <c r="D44" s="21" t="e">
        <f>VLOOKUP($C44,'S0 remplacer avec S44'!$C:$BQ,55,0)</f>
        <v>#N/A</v>
      </c>
      <c r="E44" s="21" t="e">
        <f>VLOOKUP($C44,'S0 remplacer avec S44'!$C:$BQ,62,0)</f>
        <v>#N/A</v>
      </c>
      <c r="F44" s="21" t="e">
        <f>VLOOKUP($C44,'S0 remplacer avec S44'!$C:$BQ,63,0)</f>
        <v>#N/A</v>
      </c>
      <c r="G44" s="21" t="e">
        <f>VLOOKUP($C44,'S0 remplacer avec S44'!$C:$BQ,45,0)</f>
        <v>#N/A</v>
      </c>
      <c r="H44" s="28" t="e">
        <f>VLOOKUP($C44,'S0 remplacer avec S44'!$C:$BQ,52,0)</f>
        <v>#N/A</v>
      </c>
      <c r="I44" s="28" t="e">
        <f>VLOOKUP($C44,'S0 remplacer avec S44'!$C:$BQ,53,0)</f>
        <v>#N/A</v>
      </c>
      <c r="J44" s="28" t="e">
        <f>VLOOKUP($C44,'S0 remplacer avec S44'!$C:$BQ,15,0)</f>
        <v>#N/A</v>
      </c>
      <c r="K44" s="28" t="e">
        <f>VLOOKUP($C44,'S0 remplacer avec S44'!$C:$BQ,22,0)</f>
        <v>#N/A</v>
      </c>
      <c r="L44" s="28" t="e">
        <f>VLOOKUP($C44,'S0 remplacer avec S44'!$C:$BQ,23,0)</f>
        <v>#N/A</v>
      </c>
      <c r="M44" s="28" t="e">
        <f>VLOOKUP($C44,'S0 remplacer avec S44'!$C:$BQ,35,0)</f>
        <v>#N/A</v>
      </c>
      <c r="N44" s="28" t="e">
        <f>VLOOKUP($C44,'S0 remplacer avec S44'!$C:$BQ,42,0)</f>
        <v>#N/A</v>
      </c>
      <c r="O44" s="28" t="e">
        <f>VLOOKUP($C44,'S0 remplacer avec S44'!$C:$BQ,43,0)</f>
        <v>#N/A</v>
      </c>
      <c r="P44" s="21" t="e">
        <f>VLOOKUP($C44,'S45'!$C:$BQ,55,0)</f>
        <v>#N/A</v>
      </c>
      <c r="Q44" s="21" t="e">
        <f>VLOOKUP($C44,'S45'!$C:$BQ,62,0)</f>
        <v>#N/A</v>
      </c>
      <c r="R44" s="21" t="e">
        <f>VLOOKUP($C44,'S45'!$C:$BQ,63,0)</f>
        <v>#N/A</v>
      </c>
      <c r="S44" s="21" t="e">
        <f>VLOOKUP($C44,'S45'!$C:$BQ,45,0)</f>
        <v>#N/A</v>
      </c>
      <c r="T44" s="28" t="e">
        <f>VLOOKUP($C44,'S45'!$C:$BQ,52,0)</f>
        <v>#N/A</v>
      </c>
      <c r="U44" s="28" t="e">
        <f>VLOOKUP($C44,'S45'!$C:$BQ,53,0)</f>
        <v>#N/A</v>
      </c>
      <c r="V44" s="28" t="e">
        <f>VLOOKUP($C44,'S45'!$C:$BQ,15,0)</f>
        <v>#N/A</v>
      </c>
      <c r="W44" s="28" t="e">
        <f>VLOOKUP($C44,'S45'!$C:$BQ,22,0)</f>
        <v>#N/A</v>
      </c>
      <c r="X44" s="28" t="e">
        <f>VLOOKUP($C44,'S45'!$C:$BQ,23,0)</f>
        <v>#N/A</v>
      </c>
      <c r="Y44" s="28" t="e">
        <f>VLOOKUP($C44,'S45'!$C:$BQ,35,0)</f>
        <v>#N/A</v>
      </c>
      <c r="Z44" s="28" t="e">
        <f>VLOOKUP($C44,'S45'!$C:$BQ,42,0)</f>
        <v>#N/A</v>
      </c>
      <c r="AA44" s="28" t="e">
        <f>VLOOKUP($C44,'S45'!$C:$BQ,43,0)</f>
        <v>#N/A</v>
      </c>
      <c r="AB44" s="21" t="e">
        <f>VLOOKUP($C44,'S46'!$C:$BQ,55,0)</f>
        <v>#N/A</v>
      </c>
      <c r="AC44" s="21" t="e">
        <f>VLOOKUP($C44,'S46'!$C:$BQ,62,0)</f>
        <v>#N/A</v>
      </c>
      <c r="AD44" s="21" t="e">
        <f>VLOOKUP($C44,'S46'!$C:$BQ,63,0)</f>
        <v>#N/A</v>
      </c>
      <c r="AE44" s="21" t="e">
        <f>VLOOKUP($C44,'S46'!$C:$BQ,45,0)</f>
        <v>#N/A</v>
      </c>
      <c r="AF44" s="28" t="e">
        <f>VLOOKUP($C44,'S46'!$C:$BQ,52,0)</f>
        <v>#N/A</v>
      </c>
      <c r="AG44" s="28" t="e">
        <f>VLOOKUP($C44,'S46'!$C:$BQ,53,0)</f>
        <v>#N/A</v>
      </c>
      <c r="AH44" s="28" t="e">
        <f>VLOOKUP($C44,'S46'!$C:$BQ,15,0)</f>
        <v>#N/A</v>
      </c>
      <c r="AI44" s="28" t="e">
        <f>VLOOKUP($C44,'S46'!$C:$BQ,22,0)</f>
        <v>#N/A</v>
      </c>
      <c r="AJ44" s="28" t="e">
        <f>VLOOKUP($C44,'S46'!$C:$BQ,23,0)</f>
        <v>#N/A</v>
      </c>
      <c r="AK44" s="28" t="e">
        <f>VLOOKUP($C44,'S46'!$C:$BQ,35,0)</f>
        <v>#N/A</v>
      </c>
      <c r="AL44" s="28" t="e">
        <f>VLOOKUP($C44,'S46'!$C:$BQ,42,0)</f>
        <v>#N/A</v>
      </c>
      <c r="AM44" s="28" t="e">
        <f>VLOOKUP($C44,'S46'!$C:$BQ,43,0)</f>
        <v>#N/A</v>
      </c>
      <c r="AN44" s="21" t="e">
        <f>VLOOKUP($C44,'S47'!$C:$BQ,55,0)</f>
        <v>#N/A</v>
      </c>
      <c r="AO44" s="21" t="e">
        <f>VLOOKUP($C44,'S47'!$C:$BQ,62,0)</f>
        <v>#N/A</v>
      </c>
      <c r="AP44" s="21" t="e">
        <f>VLOOKUP($C44,'S47'!$C:$BQ,63,0)</f>
        <v>#N/A</v>
      </c>
      <c r="AQ44" s="21" t="e">
        <f>VLOOKUP($C44,'S47'!$C:$BQ,45,0)</f>
        <v>#N/A</v>
      </c>
      <c r="AR44" s="28" t="e">
        <f>VLOOKUP($C44,'S47'!$C:$BQ,52,0)</f>
        <v>#N/A</v>
      </c>
      <c r="AS44" s="28" t="e">
        <f>VLOOKUP($C44,'S47'!$C:$BQ,53,0)</f>
        <v>#N/A</v>
      </c>
      <c r="AT44" s="28" t="e">
        <f>VLOOKUP($C44,'S47'!$C:$BQ,15,0)</f>
        <v>#N/A</v>
      </c>
      <c r="AU44" s="28" t="e">
        <f>VLOOKUP($C44,'S47'!$C:$BQ,22,0)</f>
        <v>#N/A</v>
      </c>
      <c r="AV44" s="28" t="e">
        <f>VLOOKUP($C44,'S47'!$C:$BQ,23,0)</f>
        <v>#N/A</v>
      </c>
      <c r="AW44" s="28" t="e">
        <f>VLOOKUP($C44,'S47'!$C:$BQ,35,0)</f>
        <v>#N/A</v>
      </c>
      <c r="AX44" s="28" t="e">
        <f>VLOOKUP($C44,'S47'!$C:$BQ,42,0)</f>
        <v>#N/A</v>
      </c>
      <c r="AY44" s="28" t="e">
        <f>VLOOKUP($C44,'S47'!$C:$BQ,43,0)</f>
        <v>#N/A</v>
      </c>
      <c r="AZ44" s="21" t="e">
        <f>VLOOKUP($C44,'S48'!$C:$BQ,55,0)</f>
        <v>#N/A</v>
      </c>
      <c r="BA44" s="21" t="e">
        <f>VLOOKUP($C44,'S48'!$C:$BQ,62,0)</f>
        <v>#N/A</v>
      </c>
      <c r="BB44" s="21" t="e">
        <f>VLOOKUP($C44,'S48'!$C:$BQ,63,0)</f>
        <v>#N/A</v>
      </c>
      <c r="BC44" s="21" t="e">
        <f>VLOOKUP($C44,'S48'!$C:$BQ,45,0)</f>
        <v>#N/A</v>
      </c>
      <c r="BD44" s="28" t="e">
        <f>VLOOKUP($C44,'S48'!$C:$BQ,52,0)</f>
        <v>#N/A</v>
      </c>
      <c r="BE44" s="28" t="e">
        <f>VLOOKUP($C44,'S48'!$C:$BQ,53,0)</f>
        <v>#N/A</v>
      </c>
      <c r="BF44" s="28" t="e">
        <f>VLOOKUP($C44,'S48'!$C:$BQ,15,0)</f>
        <v>#N/A</v>
      </c>
      <c r="BG44" s="28" t="e">
        <f>VLOOKUP($C44,'S48'!$C:$BQ,22,0)</f>
        <v>#N/A</v>
      </c>
      <c r="BH44" s="28" t="e">
        <f>VLOOKUP($C44,'S48'!$C:$BQ,23,0)</f>
        <v>#N/A</v>
      </c>
      <c r="BI44" s="28" t="e">
        <f>VLOOKUP($C44,'S48'!$C:$BQ,35,0)</f>
        <v>#N/A</v>
      </c>
      <c r="BJ44" s="28" t="e">
        <f>VLOOKUP($C44,'S48'!$C:$BQ,42,0)</f>
        <v>#N/A</v>
      </c>
      <c r="BK44" s="28" t="e">
        <f>VLOOKUP($C44,'S48'!$C:$BQ,43,0)</f>
        <v>#N/A</v>
      </c>
      <c r="BL44" s="21" t="e">
        <f>VLOOKUP($C44,'S49'!$C:$BQ,55,0)</f>
        <v>#N/A</v>
      </c>
      <c r="BM44" s="21" t="e">
        <f>VLOOKUP($C44,'S49'!$C:$BQ,62,0)</f>
        <v>#N/A</v>
      </c>
      <c r="BN44" s="21" t="e">
        <f>VLOOKUP($C44,'S49'!$C:$BQ,63,0)</f>
        <v>#N/A</v>
      </c>
      <c r="BO44" s="21" t="e">
        <f>VLOOKUP($C44,'S49'!$C:$BQ,45,0)</f>
        <v>#N/A</v>
      </c>
      <c r="BP44" s="28" t="e">
        <f>VLOOKUP($C44,'S49'!$C:$BQ,52,0)</f>
        <v>#N/A</v>
      </c>
      <c r="BQ44" s="28" t="e">
        <f>VLOOKUP($C44,'S49'!$C:$BQ,53,0)</f>
        <v>#N/A</v>
      </c>
      <c r="BR44" s="28" t="e">
        <f>VLOOKUP($C44,'S49'!$C:$BQ,15,0)</f>
        <v>#N/A</v>
      </c>
      <c r="BS44" s="28" t="e">
        <f>VLOOKUP($C44,'S49'!$C:$BQ,22,0)</f>
        <v>#N/A</v>
      </c>
      <c r="BT44" s="28" t="e">
        <f>VLOOKUP($C44,'S49'!$C:$BQ,23,0)</f>
        <v>#N/A</v>
      </c>
      <c r="BU44" s="28" t="e">
        <f>VLOOKUP($C44,'S49'!$C:$BQ,35,0)</f>
        <v>#N/A</v>
      </c>
      <c r="BV44" s="28" t="e">
        <f>VLOOKUP($C44,'S49'!$C:$BQ,42,0)</f>
        <v>#N/A</v>
      </c>
      <c r="BW44" s="28" t="e">
        <f>VLOOKUP($C44,'S49'!$C:$BQ,43,0)</f>
        <v>#N/A</v>
      </c>
      <c r="BX44" s="21" t="e">
        <f>VLOOKUP($C44,'S50'!$C:$BQ,55,0)</f>
        <v>#N/A</v>
      </c>
      <c r="BY44" s="21" t="e">
        <f>VLOOKUP($C44,'S50'!$C:$BQ,62,0)</f>
        <v>#N/A</v>
      </c>
      <c r="BZ44" s="21" t="e">
        <f>VLOOKUP($C44,'S50'!$C:$BQ,63,0)</f>
        <v>#N/A</v>
      </c>
      <c r="CA44" s="21" t="e">
        <f>VLOOKUP($C44,'S50'!$C:$BQ,45,0)</f>
        <v>#N/A</v>
      </c>
      <c r="CB44" s="28" t="e">
        <f>VLOOKUP($C44,'S50'!$C:$BQ,52,0)</f>
        <v>#N/A</v>
      </c>
      <c r="CC44" s="28" t="e">
        <f>VLOOKUP($C44,'S50'!$C:$BQ,53,0)</f>
        <v>#N/A</v>
      </c>
      <c r="CD44" s="28" t="e">
        <f>VLOOKUP($C44,'S50'!$C:$BQ,15,0)</f>
        <v>#N/A</v>
      </c>
      <c r="CE44" s="28" t="e">
        <f>VLOOKUP($C44,'S50'!$C:$BQ,22,0)</f>
        <v>#N/A</v>
      </c>
      <c r="CF44" s="28" t="e">
        <f>VLOOKUP($C44,'S50'!$C:$BQ,23,0)</f>
        <v>#N/A</v>
      </c>
      <c r="CG44" s="28" t="e">
        <f>VLOOKUP($C44,'S50'!$C:$BQ,35,0)</f>
        <v>#N/A</v>
      </c>
      <c r="CH44" s="28" t="e">
        <f>VLOOKUP($C44,'S50'!$C:$BQ,42,0)</f>
        <v>#N/A</v>
      </c>
      <c r="CI44" s="28" t="e">
        <f>VLOOKUP($C44,'S50'!$C:$BQ,43,0)</f>
        <v>#N/A</v>
      </c>
    </row>
    <row r="45" spans="1:87" hidden="1" x14ac:dyDescent="0.2">
      <c r="A45" s="30" t="s">
        <v>380</v>
      </c>
      <c r="B45" s="30" t="s">
        <v>77</v>
      </c>
      <c r="C45" s="20" t="s">
        <v>78</v>
      </c>
      <c r="D45" s="21">
        <f>VLOOKUP($C45,'S0 remplacer avec S44'!$C:$BQ,55,0)</f>
        <v>180.4</v>
      </c>
      <c r="E45" s="21">
        <f>VLOOKUP($C45,'S0 remplacer avec S44'!$C:$BQ,62,0)</f>
        <v>13</v>
      </c>
      <c r="F45" s="21">
        <f>VLOOKUP($C45,'S0 remplacer avec S44'!$C:$BQ,63,0)</f>
        <v>51</v>
      </c>
      <c r="G45" s="21">
        <f>VLOOKUP($C45,'S0 remplacer avec S44'!$C:$BQ,45,0)</f>
        <v>1311.2809199999999</v>
      </c>
      <c r="H45" s="28">
        <f>VLOOKUP($C45,'S0 remplacer avec S44'!$C:$BQ,52,0)</f>
        <v>388</v>
      </c>
      <c r="I45" s="28">
        <f>VLOOKUP($C45,'S0 remplacer avec S44'!$C:$BQ,53,0)</f>
        <v>728</v>
      </c>
      <c r="J45" s="28">
        <f>VLOOKUP($C45,'S0 remplacer avec S44'!$C:$BQ,15,0)</f>
        <v>153</v>
      </c>
      <c r="K45" s="28">
        <f>VLOOKUP($C45,'S0 remplacer avec S44'!$C:$BQ,22,0)</f>
        <v>0</v>
      </c>
      <c r="L45" s="28">
        <f>VLOOKUP($C45,'S0 remplacer avec S44'!$C:$BQ,23,0)</f>
        <v>0</v>
      </c>
      <c r="M45" s="28">
        <f>VLOOKUP($C45,'S0 remplacer avec S44'!$C:$BQ,35,0)</f>
        <v>2628.3560900000002</v>
      </c>
      <c r="N45" s="28">
        <f>VLOOKUP($C45,'S0 remplacer avec S44'!$C:$BQ,42,0)</f>
        <v>0</v>
      </c>
      <c r="O45" s="28">
        <f>VLOOKUP($C45,'S0 remplacer avec S44'!$C:$BQ,43,0)</f>
        <v>318</v>
      </c>
      <c r="P45" s="21">
        <f>VLOOKUP($C45,'S45'!$C:$BQ,55,0)</f>
        <v>181.4</v>
      </c>
      <c r="Q45" s="21">
        <f>VLOOKUP($C45,'S45'!$C:$BQ,62,0)</f>
        <v>12</v>
      </c>
      <c r="R45" s="21">
        <f>VLOOKUP($C45,'S45'!$C:$BQ,63,0)</f>
        <v>50</v>
      </c>
      <c r="S45" s="21">
        <f>VLOOKUP($C45,'S45'!$C:$BQ,45,0)</f>
        <v>1324.9331</v>
      </c>
      <c r="T45" s="28">
        <f>VLOOKUP($C45,'S45'!$C:$BQ,52,0)</f>
        <v>375</v>
      </c>
      <c r="U45" s="28">
        <f>VLOOKUP($C45,'S45'!$C:$BQ,53,0)</f>
        <v>714</v>
      </c>
      <c r="V45" s="28">
        <f>VLOOKUP($C45,'S45'!$C:$BQ,15,0)</f>
        <v>162</v>
      </c>
      <c r="W45" s="28">
        <f>VLOOKUP($C45,'S45'!$C:$BQ,22,0)</f>
        <v>0</v>
      </c>
      <c r="X45" s="28">
        <f>VLOOKUP($C45,'S45'!$C:$BQ,23,0)</f>
        <v>0</v>
      </c>
      <c r="Y45" s="28">
        <f>VLOOKUP($C45,'S45'!$C:$BQ,35,0)</f>
        <v>2671.66347</v>
      </c>
      <c r="Z45" s="28">
        <f>VLOOKUP($C45,'S45'!$C:$BQ,42,0)</f>
        <v>0</v>
      </c>
      <c r="AA45" s="28">
        <f>VLOOKUP($C45,'S45'!$C:$BQ,43,0)</f>
        <v>275</v>
      </c>
      <c r="AB45" s="21">
        <f>VLOOKUP($C45,'S46'!$C:$BQ,55,0)</f>
        <v>182.4</v>
      </c>
      <c r="AC45" s="21">
        <f>VLOOKUP($C45,'S46'!$C:$BQ,62,0)</f>
        <v>11</v>
      </c>
      <c r="AD45" s="21">
        <f>VLOOKUP($C45,'S46'!$C:$BQ,63,0)</f>
        <v>49</v>
      </c>
      <c r="AE45" s="21">
        <f>VLOOKUP($C45,'S46'!$C:$BQ,45,0)</f>
        <v>1503.4118599999999</v>
      </c>
      <c r="AF45" s="28">
        <f>VLOOKUP($C45,'S46'!$C:$BQ,52,0)</f>
        <v>196</v>
      </c>
      <c r="AG45" s="28">
        <f>VLOOKUP($C45,'S46'!$C:$BQ,53,0)</f>
        <v>536</v>
      </c>
      <c r="AH45" s="28">
        <f>VLOOKUP($C45,'S46'!$C:$BQ,15,0)</f>
        <v>162</v>
      </c>
      <c r="AI45" s="28">
        <f>VLOOKUP($C45,'S46'!$C:$BQ,22,0)</f>
        <v>0</v>
      </c>
      <c r="AJ45" s="28">
        <f>VLOOKUP($C45,'S46'!$C:$BQ,23,0)</f>
        <v>0</v>
      </c>
      <c r="AK45" s="28">
        <f>VLOOKUP($C45,'S46'!$C:$BQ,35,0)</f>
        <v>2673.16347</v>
      </c>
      <c r="AL45" s="28">
        <f>VLOOKUP($C45,'S46'!$C:$BQ,42,0)</f>
        <v>0</v>
      </c>
      <c r="AM45" s="28">
        <f>VLOOKUP($C45,'S46'!$C:$BQ,43,0)</f>
        <v>273</v>
      </c>
      <c r="AN45" s="21">
        <f>VLOOKUP($C45,'S47'!$C:$BQ,55,0)</f>
        <v>181.4</v>
      </c>
      <c r="AO45" s="21">
        <f>VLOOKUP($C45,'S47'!$C:$BQ,62,0)</f>
        <v>12</v>
      </c>
      <c r="AP45" s="21">
        <f>VLOOKUP($C45,'S47'!$C:$BQ,63,0)</f>
        <v>50</v>
      </c>
      <c r="AQ45" s="21">
        <f>VLOOKUP($C45,'S47'!$C:$BQ,45,0)</f>
        <v>1520.10077</v>
      </c>
      <c r="AR45" s="28">
        <f>VLOOKUP($C45,'S47'!$C:$BQ,52,0)</f>
        <v>179</v>
      </c>
      <c r="AS45" s="28">
        <f>VLOOKUP($C45,'S47'!$C:$BQ,53,0)</f>
        <v>519</v>
      </c>
      <c r="AT45" s="28">
        <f>VLOOKUP($C45,'S47'!$C:$BQ,15,0)</f>
        <v>165</v>
      </c>
      <c r="AU45" s="28">
        <f>VLOOKUP($C45,'S47'!$C:$BQ,22,0)</f>
        <v>0</v>
      </c>
      <c r="AV45" s="28">
        <f>VLOOKUP($C45,'S47'!$C:$BQ,23,0)</f>
        <v>0</v>
      </c>
      <c r="AW45" s="28">
        <f>VLOOKUP($C45,'S47'!$C:$BQ,35,0)</f>
        <v>2705.39345</v>
      </c>
      <c r="AX45" s="28">
        <f>VLOOKUP($C45,'S47'!$C:$BQ,42,0)</f>
        <v>0</v>
      </c>
      <c r="AY45" s="28">
        <f>VLOOKUP($C45,'S47'!$C:$BQ,43,0)</f>
        <v>241</v>
      </c>
      <c r="AZ45" s="21">
        <f>VLOOKUP($C45,'S48'!$C:$BQ,55,0)</f>
        <v>191.4</v>
      </c>
      <c r="BA45" s="21">
        <f>VLOOKUP($C45,'S48'!$C:$BQ,62,0)</f>
        <v>0</v>
      </c>
      <c r="BB45" s="21">
        <f>VLOOKUP($C45,'S48'!$C:$BQ,63,0)</f>
        <v>98</v>
      </c>
      <c r="BC45" s="21">
        <f>VLOOKUP($C45,'S48'!$C:$BQ,45,0)</f>
        <v>1574.6370199999999</v>
      </c>
      <c r="BD45" s="28">
        <f>VLOOKUP($C45,'S48'!$C:$BQ,52,0)</f>
        <v>125</v>
      </c>
      <c r="BE45" s="28">
        <f>VLOOKUP($C45,'S48'!$C:$BQ,53,0)</f>
        <v>465</v>
      </c>
      <c r="BF45" s="28">
        <f>VLOOKUP($C45,'S48'!$C:$BQ,15,0)</f>
        <v>172</v>
      </c>
      <c r="BG45" s="28">
        <f>VLOOKUP($C45,'S48'!$C:$BQ,22,0)</f>
        <v>0</v>
      </c>
      <c r="BH45" s="28">
        <f>VLOOKUP($C45,'S48'!$C:$BQ,23,0)</f>
        <v>0</v>
      </c>
      <c r="BI45" s="28">
        <f>VLOOKUP($C45,'S48'!$C:$BQ,35,0)</f>
        <v>2730.2461199999998</v>
      </c>
      <c r="BJ45" s="28">
        <f>VLOOKUP($C45,'S48'!$C:$BQ,42,0)</f>
        <v>0</v>
      </c>
      <c r="BK45" s="28">
        <f>VLOOKUP($C45,'S48'!$C:$BQ,43,0)</f>
        <v>216</v>
      </c>
      <c r="BL45" s="21" t="e">
        <f>VLOOKUP($C45,'S49'!$C:$BQ,55,0)</f>
        <v>#N/A</v>
      </c>
      <c r="BM45" s="21" t="e">
        <f>VLOOKUP($C45,'S49'!$C:$BQ,62,0)</f>
        <v>#N/A</v>
      </c>
      <c r="BN45" s="21" t="e">
        <f>VLOOKUP($C45,'S49'!$C:$BQ,63,0)</f>
        <v>#N/A</v>
      </c>
      <c r="BO45" s="21" t="e">
        <f>VLOOKUP($C45,'S49'!$C:$BQ,45,0)</f>
        <v>#N/A</v>
      </c>
      <c r="BP45" s="28" t="e">
        <f>VLOOKUP($C45,'S49'!$C:$BQ,52,0)</f>
        <v>#N/A</v>
      </c>
      <c r="BQ45" s="28" t="e">
        <f>VLOOKUP($C45,'S49'!$C:$BQ,53,0)</f>
        <v>#N/A</v>
      </c>
      <c r="BR45" s="28" t="e">
        <f>VLOOKUP($C45,'S49'!$C:$BQ,15,0)</f>
        <v>#N/A</v>
      </c>
      <c r="BS45" s="28" t="e">
        <f>VLOOKUP($C45,'S49'!$C:$BQ,22,0)</f>
        <v>#N/A</v>
      </c>
      <c r="BT45" s="28" t="e">
        <f>VLOOKUP($C45,'S49'!$C:$BQ,23,0)</f>
        <v>#N/A</v>
      </c>
      <c r="BU45" s="28" t="e">
        <f>VLOOKUP($C45,'S49'!$C:$BQ,35,0)</f>
        <v>#N/A</v>
      </c>
      <c r="BV45" s="28" t="e">
        <f>VLOOKUP($C45,'S49'!$C:$BQ,42,0)</f>
        <v>#N/A</v>
      </c>
      <c r="BW45" s="28" t="e">
        <f>VLOOKUP($C45,'S49'!$C:$BQ,43,0)</f>
        <v>#N/A</v>
      </c>
      <c r="BX45" s="21" t="e">
        <f>VLOOKUP($C45,'S50'!$C:$BQ,55,0)</f>
        <v>#N/A</v>
      </c>
      <c r="BY45" s="21" t="e">
        <f>VLOOKUP($C45,'S50'!$C:$BQ,62,0)</f>
        <v>#N/A</v>
      </c>
      <c r="BZ45" s="21" t="e">
        <f>VLOOKUP($C45,'S50'!$C:$BQ,63,0)</f>
        <v>#N/A</v>
      </c>
      <c r="CA45" s="21" t="e">
        <f>VLOOKUP($C45,'S50'!$C:$BQ,45,0)</f>
        <v>#N/A</v>
      </c>
      <c r="CB45" s="28" t="e">
        <f>VLOOKUP($C45,'S50'!$C:$BQ,52,0)</f>
        <v>#N/A</v>
      </c>
      <c r="CC45" s="28" t="e">
        <f>VLOOKUP($C45,'S50'!$C:$BQ,53,0)</f>
        <v>#N/A</v>
      </c>
      <c r="CD45" s="28" t="e">
        <f>VLOOKUP($C45,'S50'!$C:$BQ,15,0)</f>
        <v>#N/A</v>
      </c>
      <c r="CE45" s="28" t="e">
        <f>VLOOKUP($C45,'S50'!$C:$BQ,22,0)</f>
        <v>#N/A</v>
      </c>
      <c r="CF45" s="28" t="e">
        <f>VLOOKUP($C45,'S50'!$C:$BQ,23,0)</f>
        <v>#N/A</v>
      </c>
      <c r="CG45" s="28" t="e">
        <f>VLOOKUP($C45,'S50'!$C:$BQ,35,0)</f>
        <v>#N/A</v>
      </c>
      <c r="CH45" s="28" t="e">
        <f>VLOOKUP($C45,'S50'!$C:$BQ,42,0)</f>
        <v>#N/A</v>
      </c>
      <c r="CI45" s="28" t="e">
        <f>VLOOKUP($C45,'S50'!$C:$BQ,43,0)</f>
        <v>#N/A</v>
      </c>
    </row>
    <row r="46" spans="1:87" hidden="1" x14ac:dyDescent="0.2">
      <c r="A46" s="30" t="s">
        <v>380</v>
      </c>
      <c r="B46" s="30" t="s">
        <v>77</v>
      </c>
      <c r="C46" s="20" t="s">
        <v>79</v>
      </c>
      <c r="D46" s="21">
        <f>VLOOKUP($C46,'S0 remplacer avec S44'!$C:$BQ,55,0)</f>
        <v>267.2</v>
      </c>
      <c r="E46" s="21">
        <f>VLOOKUP($C46,'S0 remplacer avec S44'!$C:$BQ,62,0)</f>
        <v>4</v>
      </c>
      <c r="F46" s="21">
        <f>VLOOKUP($C46,'S0 remplacer avec S44'!$C:$BQ,63,0)</f>
        <v>58</v>
      </c>
      <c r="G46" s="21">
        <f>VLOOKUP($C46,'S0 remplacer avec S44'!$C:$BQ,45,0)</f>
        <v>1751.46336</v>
      </c>
      <c r="H46" s="28">
        <f>VLOOKUP($C46,'S0 remplacer avec S44'!$C:$BQ,52,0)</f>
        <v>634</v>
      </c>
      <c r="I46" s="28">
        <f>VLOOKUP($C46,'S0 remplacer avec S44'!$C:$BQ,53,0)</f>
        <v>1111</v>
      </c>
      <c r="J46" s="28">
        <f>VLOOKUP($C46,'S0 remplacer avec S44'!$C:$BQ,15,0)</f>
        <v>138</v>
      </c>
      <c r="K46" s="28">
        <f>VLOOKUP($C46,'S0 remplacer avec S44'!$C:$BQ,22,0)</f>
        <v>12</v>
      </c>
      <c r="L46" s="28">
        <f>VLOOKUP($C46,'S0 remplacer avec S44'!$C:$BQ,23,0)</f>
        <v>42</v>
      </c>
      <c r="M46" s="28">
        <f>VLOOKUP($C46,'S0 remplacer avec S44'!$C:$BQ,35,0)</f>
        <v>2585.0498600000001</v>
      </c>
      <c r="N46" s="28">
        <f>VLOOKUP($C46,'S0 remplacer avec S44'!$C:$BQ,42,0)</f>
        <v>808</v>
      </c>
      <c r="O46" s="28">
        <f>VLOOKUP($C46,'S0 remplacer avec S44'!$C:$BQ,43,0)</f>
        <v>1487</v>
      </c>
      <c r="P46" s="21">
        <f>VLOOKUP($C46,'S45'!$C:$BQ,55,0)</f>
        <v>267.39999999999998</v>
      </c>
      <c r="Q46" s="21">
        <f>VLOOKUP($C46,'S45'!$C:$BQ,62,0)</f>
        <v>4</v>
      </c>
      <c r="R46" s="21">
        <f>VLOOKUP($C46,'S45'!$C:$BQ,63,0)</f>
        <v>58</v>
      </c>
      <c r="S46" s="21">
        <f>VLOOKUP($C46,'S45'!$C:$BQ,45,0)</f>
        <v>1775.3490899999999</v>
      </c>
      <c r="T46" s="28">
        <f>VLOOKUP($C46,'S45'!$C:$BQ,52,0)</f>
        <v>610</v>
      </c>
      <c r="U46" s="28">
        <f>VLOOKUP($C46,'S45'!$C:$BQ,53,0)</f>
        <v>1088</v>
      </c>
      <c r="V46" s="28">
        <f>VLOOKUP($C46,'S45'!$C:$BQ,15,0)</f>
        <v>142</v>
      </c>
      <c r="W46" s="28">
        <f>VLOOKUP($C46,'S45'!$C:$BQ,22,0)</f>
        <v>8</v>
      </c>
      <c r="X46" s="28">
        <f>VLOOKUP($C46,'S45'!$C:$BQ,23,0)</f>
        <v>38</v>
      </c>
      <c r="Y46" s="28">
        <f>VLOOKUP($C46,'S45'!$C:$BQ,35,0)</f>
        <v>2598.2300799999998</v>
      </c>
      <c r="Z46" s="28">
        <f>VLOOKUP($C46,'S45'!$C:$BQ,42,0)</f>
        <v>795</v>
      </c>
      <c r="AA46" s="28">
        <f>VLOOKUP($C46,'S45'!$C:$BQ,43,0)</f>
        <v>1474</v>
      </c>
      <c r="AB46" s="21">
        <f>VLOOKUP($C46,'S46'!$C:$BQ,55,0)</f>
        <v>271</v>
      </c>
      <c r="AC46" s="21">
        <f>VLOOKUP($C46,'S46'!$C:$BQ,62,0)</f>
        <v>0</v>
      </c>
      <c r="AD46" s="21">
        <f>VLOOKUP($C46,'S46'!$C:$BQ,63,0)</f>
        <v>54</v>
      </c>
      <c r="AE46" s="21">
        <f>VLOOKUP($C46,'S46'!$C:$BQ,45,0)</f>
        <v>1828.01314</v>
      </c>
      <c r="AF46" s="28">
        <f>VLOOKUP($C46,'S46'!$C:$BQ,52,0)</f>
        <v>558</v>
      </c>
      <c r="AG46" s="28">
        <f>VLOOKUP($C46,'S46'!$C:$BQ,53,0)</f>
        <v>1035</v>
      </c>
      <c r="AH46" s="28">
        <f>VLOOKUP($C46,'S46'!$C:$BQ,15,0)</f>
        <v>155</v>
      </c>
      <c r="AI46" s="28">
        <f>VLOOKUP($C46,'S46'!$C:$BQ,22,0)</f>
        <v>0</v>
      </c>
      <c r="AJ46" s="28">
        <f>VLOOKUP($C46,'S46'!$C:$BQ,23,0)</f>
        <v>25</v>
      </c>
      <c r="AK46" s="28">
        <f>VLOOKUP($C46,'S46'!$C:$BQ,35,0)</f>
        <v>2608.1300799999999</v>
      </c>
      <c r="AL46" s="28">
        <f>VLOOKUP($C46,'S46'!$C:$BQ,42,0)</f>
        <v>785</v>
      </c>
      <c r="AM46" s="28">
        <f>VLOOKUP($C46,'S46'!$C:$BQ,43,0)</f>
        <v>1464</v>
      </c>
      <c r="AN46" s="21">
        <f>VLOOKUP($C46,'S47'!$C:$BQ,55,0)</f>
        <v>274.2</v>
      </c>
      <c r="AO46" s="21">
        <f>VLOOKUP($C46,'S47'!$C:$BQ,62,0)</f>
        <v>0</v>
      </c>
      <c r="AP46" s="21">
        <f>VLOOKUP($C46,'S47'!$C:$BQ,63,0)</f>
        <v>51</v>
      </c>
      <c r="AQ46" s="21">
        <f>VLOOKUP($C46,'S47'!$C:$BQ,45,0)</f>
        <v>1885.9866099999999</v>
      </c>
      <c r="AR46" s="28">
        <f>VLOOKUP($C46,'S47'!$C:$BQ,52,0)</f>
        <v>500</v>
      </c>
      <c r="AS46" s="28">
        <f>VLOOKUP($C46,'S47'!$C:$BQ,53,0)</f>
        <v>977</v>
      </c>
      <c r="AT46" s="28">
        <f>VLOOKUP($C46,'S47'!$C:$BQ,15,0)</f>
        <v>160</v>
      </c>
      <c r="AU46" s="28">
        <f>VLOOKUP($C46,'S47'!$C:$BQ,22,0)</f>
        <v>0</v>
      </c>
      <c r="AV46" s="28">
        <f>VLOOKUP($C46,'S47'!$C:$BQ,23,0)</f>
        <v>20</v>
      </c>
      <c r="AW46" s="28">
        <f>VLOOKUP($C46,'S47'!$C:$BQ,35,0)</f>
        <v>2653.0487699999999</v>
      </c>
      <c r="AX46" s="28">
        <f>VLOOKUP($C46,'S47'!$C:$BQ,42,0)</f>
        <v>740</v>
      </c>
      <c r="AY46" s="28">
        <f>VLOOKUP($C46,'S47'!$C:$BQ,43,0)</f>
        <v>1419</v>
      </c>
      <c r="AZ46" s="21">
        <f>VLOOKUP($C46,'S48'!$C:$BQ,55,0)</f>
        <v>281</v>
      </c>
      <c r="BA46" s="21">
        <f>VLOOKUP($C46,'S48'!$C:$BQ,62,0)</f>
        <v>0</v>
      </c>
      <c r="BB46" s="21">
        <f>VLOOKUP($C46,'S48'!$C:$BQ,63,0)</f>
        <v>125</v>
      </c>
      <c r="BC46" s="21">
        <f>VLOOKUP($C46,'S48'!$C:$BQ,45,0)</f>
        <v>1888.27422</v>
      </c>
      <c r="BD46" s="28">
        <f>VLOOKUP($C46,'S48'!$C:$BQ,52,0)</f>
        <v>498</v>
      </c>
      <c r="BE46" s="28">
        <f>VLOOKUP($C46,'S48'!$C:$BQ,53,0)</f>
        <v>975</v>
      </c>
      <c r="BF46" s="28">
        <f>VLOOKUP($C46,'S48'!$C:$BQ,15,0)</f>
        <v>164</v>
      </c>
      <c r="BG46" s="28">
        <f>VLOOKUP($C46,'S48'!$C:$BQ,22,0)</f>
        <v>0</v>
      </c>
      <c r="BH46" s="28">
        <f>VLOOKUP($C46,'S48'!$C:$BQ,23,0)</f>
        <v>16</v>
      </c>
      <c r="BI46" s="28">
        <f>VLOOKUP($C46,'S48'!$C:$BQ,35,0)</f>
        <v>2674.3925300000001</v>
      </c>
      <c r="BJ46" s="28">
        <f>VLOOKUP($C46,'S48'!$C:$BQ,42,0)</f>
        <v>719</v>
      </c>
      <c r="BK46" s="28">
        <f>VLOOKUP($C46,'S48'!$C:$BQ,43,0)</f>
        <v>1397</v>
      </c>
      <c r="BL46" s="21" t="e">
        <f>VLOOKUP($C46,'S49'!$C:$BQ,55,0)</f>
        <v>#N/A</v>
      </c>
      <c r="BM46" s="21" t="e">
        <f>VLOOKUP($C46,'S49'!$C:$BQ,62,0)</f>
        <v>#N/A</v>
      </c>
      <c r="BN46" s="21" t="e">
        <f>VLOOKUP($C46,'S49'!$C:$BQ,63,0)</f>
        <v>#N/A</v>
      </c>
      <c r="BO46" s="21" t="e">
        <f>VLOOKUP($C46,'S49'!$C:$BQ,45,0)</f>
        <v>#N/A</v>
      </c>
      <c r="BP46" s="28" t="e">
        <f>VLOOKUP($C46,'S49'!$C:$BQ,52,0)</f>
        <v>#N/A</v>
      </c>
      <c r="BQ46" s="28" t="e">
        <f>VLOOKUP($C46,'S49'!$C:$BQ,53,0)</f>
        <v>#N/A</v>
      </c>
      <c r="BR46" s="28" t="e">
        <f>VLOOKUP($C46,'S49'!$C:$BQ,15,0)</f>
        <v>#N/A</v>
      </c>
      <c r="BS46" s="28" t="e">
        <f>VLOOKUP($C46,'S49'!$C:$BQ,22,0)</f>
        <v>#N/A</v>
      </c>
      <c r="BT46" s="28" t="e">
        <f>VLOOKUP($C46,'S49'!$C:$BQ,23,0)</f>
        <v>#N/A</v>
      </c>
      <c r="BU46" s="28" t="e">
        <f>VLOOKUP($C46,'S49'!$C:$BQ,35,0)</f>
        <v>#N/A</v>
      </c>
      <c r="BV46" s="28" t="e">
        <f>VLOOKUP($C46,'S49'!$C:$BQ,42,0)</f>
        <v>#N/A</v>
      </c>
      <c r="BW46" s="28" t="e">
        <f>VLOOKUP($C46,'S49'!$C:$BQ,43,0)</f>
        <v>#N/A</v>
      </c>
      <c r="BX46" s="21" t="e">
        <f>VLOOKUP($C46,'S50'!$C:$BQ,55,0)</f>
        <v>#N/A</v>
      </c>
      <c r="BY46" s="21" t="e">
        <f>VLOOKUP($C46,'S50'!$C:$BQ,62,0)</f>
        <v>#N/A</v>
      </c>
      <c r="BZ46" s="21" t="e">
        <f>VLOOKUP($C46,'S50'!$C:$BQ,63,0)</f>
        <v>#N/A</v>
      </c>
      <c r="CA46" s="21" t="e">
        <f>VLOOKUP($C46,'S50'!$C:$BQ,45,0)</f>
        <v>#N/A</v>
      </c>
      <c r="CB46" s="28" t="e">
        <f>VLOOKUP($C46,'S50'!$C:$BQ,52,0)</f>
        <v>#N/A</v>
      </c>
      <c r="CC46" s="28" t="e">
        <f>VLOOKUP($C46,'S50'!$C:$BQ,53,0)</f>
        <v>#N/A</v>
      </c>
      <c r="CD46" s="28" t="e">
        <f>VLOOKUP($C46,'S50'!$C:$BQ,15,0)</f>
        <v>#N/A</v>
      </c>
      <c r="CE46" s="28" t="e">
        <f>VLOOKUP($C46,'S50'!$C:$BQ,22,0)</f>
        <v>#N/A</v>
      </c>
      <c r="CF46" s="28" t="e">
        <f>VLOOKUP($C46,'S50'!$C:$BQ,23,0)</f>
        <v>#N/A</v>
      </c>
      <c r="CG46" s="28" t="e">
        <f>VLOOKUP($C46,'S50'!$C:$BQ,35,0)</f>
        <v>#N/A</v>
      </c>
      <c r="CH46" s="28" t="e">
        <f>VLOOKUP($C46,'S50'!$C:$BQ,42,0)</f>
        <v>#N/A</v>
      </c>
      <c r="CI46" s="28" t="e">
        <f>VLOOKUP($C46,'S50'!$C:$BQ,43,0)</f>
        <v>#N/A</v>
      </c>
    </row>
    <row r="47" spans="1:87" hidden="1" x14ac:dyDescent="0.2">
      <c r="A47" s="30" t="s">
        <v>380</v>
      </c>
      <c r="B47" s="30" t="s">
        <v>77</v>
      </c>
      <c r="C47" s="20" t="s">
        <v>80</v>
      </c>
      <c r="D47" s="21">
        <f>VLOOKUP($C47,'S0 remplacer avec S44'!$C:$BQ,55,0)</f>
        <v>179.9</v>
      </c>
      <c r="E47" s="21">
        <f>VLOOKUP($C47,'S0 remplacer avec S44'!$C:$BQ,62,0)</f>
        <v>100</v>
      </c>
      <c r="F47" s="21">
        <f>VLOOKUP($C47,'S0 remplacer avec S44'!$C:$BQ,63,0)</f>
        <v>156</v>
      </c>
      <c r="G47" s="21">
        <f>VLOOKUP($C47,'S0 remplacer avec S44'!$C:$BQ,45,0)</f>
        <v>1689.8058900000001</v>
      </c>
      <c r="H47" s="28">
        <f>VLOOKUP($C47,'S0 remplacer avec S44'!$C:$BQ,52,0)</f>
        <v>777</v>
      </c>
      <c r="I47" s="28">
        <f>VLOOKUP($C47,'S0 remplacer avec S44'!$C:$BQ,53,0)</f>
        <v>1270</v>
      </c>
      <c r="J47" s="28">
        <f>VLOOKUP($C47,'S0 remplacer avec S44'!$C:$BQ,15,0)</f>
        <v>123</v>
      </c>
      <c r="K47" s="28">
        <f>VLOOKUP($C47,'S0 remplacer avec S44'!$C:$BQ,22,0)</f>
        <v>32</v>
      </c>
      <c r="L47" s="28">
        <f>VLOOKUP($C47,'S0 remplacer avec S44'!$C:$BQ,23,0)</f>
        <v>63</v>
      </c>
      <c r="M47" s="28">
        <f>VLOOKUP($C47,'S0 remplacer avec S44'!$C:$BQ,35,0)</f>
        <v>2816.9625599999999</v>
      </c>
      <c r="N47" s="28">
        <f>VLOOKUP($C47,'S0 remplacer avec S44'!$C:$BQ,42,0)</f>
        <v>747</v>
      </c>
      <c r="O47" s="28">
        <f>VLOOKUP($C47,'S0 remplacer avec S44'!$C:$BQ,43,0)</f>
        <v>1460</v>
      </c>
      <c r="P47" s="21">
        <f>VLOOKUP($C47,'S45'!$C:$BQ,55,0)</f>
        <v>184.7</v>
      </c>
      <c r="Q47" s="21">
        <f>VLOOKUP($C47,'S45'!$C:$BQ,62,0)</f>
        <v>96</v>
      </c>
      <c r="R47" s="21">
        <f>VLOOKUP($C47,'S45'!$C:$BQ,63,0)</f>
        <v>151</v>
      </c>
      <c r="S47" s="21">
        <f>VLOOKUP($C47,'S45'!$C:$BQ,45,0)</f>
        <v>1711.58428</v>
      </c>
      <c r="T47" s="28">
        <f>VLOOKUP($C47,'S45'!$C:$BQ,52,0)</f>
        <v>755</v>
      </c>
      <c r="U47" s="28">
        <f>VLOOKUP($C47,'S45'!$C:$BQ,53,0)</f>
        <v>1248</v>
      </c>
      <c r="V47" s="28">
        <f>VLOOKUP($C47,'S45'!$C:$BQ,15,0)</f>
        <v>124</v>
      </c>
      <c r="W47" s="28">
        <f>VLOOKUP($C47,'S45'!$C:$BQ,22,0)</f>
        <v>31</v>
      </c>
      <c r="X47" s="28">
        <f>VLOOKUP($C47,'S45'!$C:$BQ,23,0)</f>
        <v>62</v>
      </c>
      <c r="Y47" s="28">
        <f>VLOOKUP($C47,'S45'!$C:$BQ,35,0)</f>
        <v>2856.2338599999998</v>
      </c>
      <c r="Z47" s="28">
        <f>VLOOKUP($C47,'S45'!$C:$BQ,42,0)</f>
        <v>708</v>
      </c>
      <c r="AA47" s="28">
        <f>VLOOKUP($C47,'S45'!$C:$BQ,43,0)</f>
        <v>1420</v>
      </c>
      <c r="AB47" s="21">
        <f>VLOOKUP($C47,'S46'!$C:$BQ,55,0)</f>
        <v>184.7</v>
      </c>
      <c r="AC47" s="21">
        <f>VLOOKUP($C47,'S46'!$C:$BQ,62,0)</f>
        <v>96</v>
      </c>
      <c r="AD47" s="21">
        <f>VLOOKUP($C47,'S46'!$C:$BQ,63,0)</f>
        <v>151</v>
      </c>
      <c r="AE47" s="21">
        <f>VLOOKUP($C47,'S46'!$C:$BQ,45,0)</f>
        <v>1740.9542899999999</v>
      </c>
      <c r="AF47" s="28">
        <f>VLOOKUP($C47,'S46'!$C:$BQ,52,0)</f>
        <v>726</v>
      </c>
      <c r="AG47" s="28">
        <f>VLOOKUP($C47,'S46'!$C:$BQ,53,0)</f>
        <v>1219</v>
      </c>
      <c r="AH47" s="28">
        <f>VLOOKUP($C47,'S46'!$C:$BQ,15,0)</f>
        <v>126</v>
      </c>
      <c r="AI47" s="28">
        <f>VLOOKUP($C47,'S46'!$C:$BQ,22,0)</f>
        <v>29</v>
      </c>
      <c r="AJ47" s="28">
        <f>VLOOKUP($C47,'S46'!$C:$BQ,23,0)</f>
        <v>60</v>
      </c>
      <c r="AK47" s="28">
        <f>VLOOKUP($C47,'S46'!$C:$BQ,35,0)</f>
        <v>2875.4205999999999</v>
      </c>
      <c r="AL47" s="28">
        <f>VLOOKUP($C47,'S46'!$C:$BQ,42,0)</f>
        <v>689</v>
      </c>
      <c r="AM47" s="28">
        <f>VLOOKUP($C47,'S46'!$C:$BQ,43,0)</f>
        <v>1401</v>
      </c>
      <c r="AN47" s="21">
        <f>VLOOKUP($C47,'S47'!$C:$BQ,55,0)</f>
        <v>188.5</v>
      </c>
      <c r="AO47" s="21">
        <f>VLOOKUP($C47,'S47'!$C:$BQ,62,0)</f>
        <v>92</v>
      </c>
      <c r="AP47" s="21">
        <f>VLOOKUP($C47,'S47'!$C:$BQ,63,0)</f>
        <v>148</v>
      </c>
      <c r="AQ47" s="21">
        <f>VLOOKUP($C47,'S47'!$C:$BQ,45,0)</f>
        <v>1782.52423</v>
      </c>
      <c r="AR47" s="28">
        <f>VLOOKUP($C47,'S47'!$C:$BQ,52,0)</f>
        <v>684</v>
      </c>
      <c r="AS47" s="28">
        <f>VLOOKUP($C47,'S47'!$C:$BQ,53,0)</f>
        <v>1177</v>
      </c>
      <c r="AT47" s="28">
        <f>VLOOKUP($C47,'S47'!$C:$BQ,15,0)</f>
        <v>129</v>
      </c>
      <c r="AU47" s="28">
        <f>VLOOKUP($C47,'S47'!$C:$BQ,22,0)</f>
        <v>26</v>
      </c>
      <c r="AV47" s="28">
        <f>VLOOKUP($C47,'S47'!$C:$BQ,23,0)</f>
        <v>57</v>
      </c>
      <c r="AW47" s="28">
        <f>VLOOKUP($C47,'S47'!$C:$BQ,35,0)</f>
        <v>2942.67578</v>
      </c>
      <c r="AX47" s="28">
        <f>VLOOKUP($C47,'S47'!$C:$BQ,42,0)</f>
        <v>621</v>
      </c>
      <c r="AY47" s="28">
        <f>VLOOKUP($C47,'S47'!$C:$BQ,43,0)</f>
        <v>1334</v>
      </c>
      <c r="AZ47" s="21">
        <f>VLOOKUP($C47,'S48'!$C:$BQ,55,0)</f>
        <v>189.5</v>
      </c>
      <c r="BA47" s="21">
        <f>VLOOKUP($C47,'S48'!$C:$BQ,62,0)</f>
        <v>63</v>
      </c>
      <c r="BB47" s="21">
        <f>VLOOKUP($C47,'S48'!$C:$BQ,63,0)</f>
        <v>231</v>
      </c>
      <c r="BC47" s="21">
        <f>VLOOKUP($C47,'S48'!$C:$BQ,45,0)</f>
        <v>1798.0960700000001</v>
      </c>
      <c r="BD47" s="28">
        <f>VLOOKUP($C47,'S48'!$C:$BQ,52,0)</f>
        <v>668</v>
      </c>
      <c r="BE47" s="28">
        <f>VLOOKUP($C47,'S48'!$C:$BQ,53,0)</f>
        <v>1162</v>
      </c>
      <c r="BF47" s="28">
        <f>VLOOKUP($C47,'S48'!$C:$BQ,15,0)</f>
        <v>131</v>
      </c>
      <c r="BG47" s="28">
        <f>VLOOKUP($C47,'S48'!$C:$BQ,22,0)</f>
        <v>24</v>
      </c>
      <c r="BH47" s="28">
        <f>VLOOKUP($C47,'S48'!$C:$BQ,23,0)</f>
        <v>55</v>
      </c>
      <c r="BI47" s="28">
        <f>VLOOKUP($C47,'S48'!$C:$BQ,35,0)</f>
        <v>3118.0050900000001</v>
      </c>
      <c r="BJ47" s="28">
        <f>VLOOKUP($C47,'S48'!$C:$BQ,42,0)</f>
        <v>446</v>
      </c>
      <c r="BK47" s="28">
        <f>VLOOKUP($C47,'S48'!$C:$BQ,43,0)</f>
        <v>1159</v>
      </c>
      <c r="BL47" s="21" t="e">
        <f>VLOOKUP($C47,'S49'!$C:$BQ,55,0)</f>
        <v>#N/A</v>
      </c>
      <c r="BM47" s="21" t="e">
        <f>VLOOKUP($C47,'S49'!$C:$BQ,62,0)</f>
        <v>#N/A</v>
      </c>
      <c r="BN47" s="21" t="e">
        <f>VLOOKUP($C47,'S49'!$C:$BQ,63,0)</f>
        <v>#N/A</v>
      </c>
      <c r="BO47" s="21" t="e">
        <f>VLOOKUP($C47,'S49'!$C:$BQ,45,0)</f>
        <v>#N/A</v>
      </c>
      <c r="BP47" s="28" t="e">
        <f>VLOOKUP($C47,'S49'!$C:$BQ,52,0)</f>
        <v>#N/A</v>
      </c>
      <c r="BQ47" s="28" t="e">
        <f>VLOOKUP($C47,'S49'!$C:$BQ,53,0)</f>
        <v>#N/A</v>
      </c>
      <c r="BR47" s="28" t="e">
        <f>VLOOKUP($C47,'S49'!$C:$BQ,15,0)</f>
        <v>#N/A</v>
      </c>
      <c r="BS47" s="28" t="e">
        <f>VLOOKUP($C47,'S49'!$C:$BQ,22,0)</f>
        <v>#N/A</v>
      </c>
      <c r="BT47" s="28" t="e">
        <f>VLOOKUP($C47,'S49'!$C:$BQ,23,0)</f>
        <v>#N/A</v>
      </c>
      <c r="BU47" s="28" t="e">
        <f>VLOOKUP($C47,'S49'!$C:$BQ,35,0)</f>
        <v>#N/A</v>
      </c>
      <c r="BV47" s="28" t="e">
        <f>VLOOKUP($C47,'S49'!$C:$BQ,42,0)</f>
        <v>#N/A</v>
      </c>
      <c r="BW47" s="28" t="e">
        <f>VLOOKUP($C47,'S49'!$C:$BQ,43,0)</f>
        <v>#N/A</v>
      </c>
      <c r="BX47" s="21" t="e">
        <f>VLOOKUP($C47,'S50'!$C:$BQ,55,0)</f>
        <v>#N/A</v>
      </c>
      <c r="BY47" s="21" t="e">
        <f>VLOOKUP($C47,'S50'!$C:$BQ,62,0)</f>
        <v>#N/A</v>
      </c>
      <c r="BZ47" s="21" t="e">
        <f>VLOOKUP($C47,'S50'!$C:$BQ,63,0)</f>
        <v>#N/A</v>
      </c>
      <c r="CA47" s="21" t="e">
        <f>VLOOKUP($C47,'S50'!$C:$BQ,45,0)</f>
        <v>#N/A</v>
      </c>
      <c r="CB47" s="28" t="e">
        <f>VLOOKUP($C47,'S50'!$C:$BQ,52,0)</f>
        <v>#N/A</v>
      </c>
      <c r="CC47" s="28" t="e">
        <f>VLOOKUP($C47,'S50'!$C:$BQ,53,0)</f>
        <v>#N/A</v>
      </c>
      <c r="CD47" s="28" t="e">
        <f>VLOOKUP($C47,'S50'!$C:$BQ,15,0)</f>
        <v>#N/A</v>
      </c>
      <c r="CE47" s="28" t="e">
        <f>VLOOKUP($C47,'S50'!$C:$BQ,22,0)</f>
        <v>#N/A</v>
      </c>
      <c r="CF47" s="28" t="e">
        <f>VLOOKUP($C47,'S50'!$C:$BQ,23,0)</f>
        <v>#N/A</v>
      </c>
      <c r="CG47" s="28" t="e">
        <f>VLOOKUP($C47,'S50'!$C:$BQ,35,0)</f>
        <v>#N/A</v>
      </c>
      <c r="CH47" s="28" t="e">
        <f>VLOOKUP($C47,'S50'!$C:$BQ,42,0)</f>
        <v>#N/A</v>
      </c>
      <c r="CI47" s="28" t="e">
        <f>VLOOKUP($C47,'S50'!$C:$BQ,43,0)</f>
        <v>#N/A</v>
      </c>
    </row>
    <row r="48" spans="1:87" hidden="1" x14ac:dyDescent="0.2">
      <c r="A48" s="30" t="s">
        <v>380</v>
      </c>
      <c r="B48" s="30" t="s">
        <v>77</v>
      </c>
      <c r="C48" s="20" t="s">
        <v>81</v>
      </c>
      <c r="D48" s="21">
        <f>VLOOKUP($C48,'S0 remplacer avec S44'!$C:$BQ,55,0)</f>
        <v>108.4</v>
      </c>
      <c r="E48" s="21">
        <f>VLOOKUP($C48,'S0 remplacer avec S44'!$C:$BQ,62,0)</f>
        <v>65</v>
      </c>
      <c r="F48" s="21">
        <f>VLOOKUP($C48,'S0 remplacer avec S44'!$C:$BQ,63,0)</f>
        <v>99</v>
      </c>
      <c r="G48" s="21">
        <f>VLOOKUP($C48,'S0 remplacer avec S44'!$C:$BQ,45,0)</f>
        <v>1307.8539800000001</v>
      </c>
      <c r="H48" s="28">
        <f>VLOOKUP($C48,'S0 remplacer avec S44'!$C:$BQ,52,0)</f>
        <v>215</v>
      </c>
      <c r="I48" s="28">
        <f>VLOOKUP($C48,'S0 remplacer avec S44'!$C:$BQ,53,0)</f>
        <v>519</v>
      </c>
      <c r="J48" s="28">
        <f>VLOOKUP($C48,'S0 remplacer avec S44'!$C:$BQ,15,0)</f>
        <v>85</v>
      </c>
      <c r="K48" s="28">
        <f>VLOOKUP($C48,'S0 remplacer avec S44'!$C:$BQ,22,0)</f>
        <v>11</v>
      </c>
      <c r="L48" s="28">
        <f>VLOOKUP($C48,'S0 remplacer avec S44'!$C:$BQ,23,0)</f>
        <v>30</v>
      </c>
      <c r="M48" s="28">
        <f>VLOOKUP($C48,'S0 remplacer avec S44'!$C:$BQ,35,0)</f>
        <v>2143.11618</v>
      </c>
      <c r="N48" s="28">
        <f>VLOOKUP($C48,'S0 remplacer avec S44'!$C:$BQ,42,0)</f>
        <v>57</v>
      </c>
      <c r="O48" s="28">
        <f>VLOOKUP($C48,'S0 remplacer avec S44'!$C:$BQ,43,0)</f>
        <v>497</v>
      </c>
      <c r="P48" s="21">
        <f>VLOOKUP($C48,'S45'!$C:$BQ,55,0)</f>
        <v>107.4</v>
      </c>
      <c r="Q48" s="21">
        <f>VLOOKUP($C48,'S45'!$C:$BQ,62,0)</f>
        <v>66</v>
      </c>
      <c r="R48" s="21">
        <f>VLOOKUP($C48,'S45'!$C:$BQ,63,0)</f>
        <v>100</v>
      </c>
      <c r="S48" s="21">
        <f>VLOOKUP($C48,'S45'!$C:$BQ,45,0)</f>
        <v>1357.8496700000001</v>
      </c>
      <c r="T48" s="28">
        <f>VLOOKUP($C48,'S45'!$C:$BQ,52,0)</f>
        <v>165</v>
      </c>
      <c r="U48" s="28">
        <f>VLOOKUP($C48,'S45'!$C:$BQ,53,0)</f>
        <v>469</v>
      </c>
      <c r="V48" s="28">
        <f>VLOOKUP($C48,'S45'!$C:$BQ,15,0)</f>
        <v>86</v>
      </c>
      <c r="W48" s="28">
        <f>VLOOKUP($C48,'S45'!$C:$BQ,22,0)</f>
        <v>10</v>
      </c>
      <c r="X48" s="28">
        <f>VLOOKUP($C48,'S45'!$C:$BQ,23,0)</f>
        <v>29</v>
      </c>
      <c r="Y48" s="28">
        <f>VLOOKUP($C48,'S45'!$C:$BQ,35,0)</f>
        <v>2176.7627900000002</v>
      </c>
      <c r="Z48" s="28">
        <f>VLOOKUP($C48,'S45'!$C:$BQ,42,0)</f>
        <v>23</v>
      </c>
      <c r="AA48" s="28">
        <f>VLOOKUP($C48,'S45'!$C:$BQ,43,0)</f>
        <v>463</v>
      </c>
      <c r="AB48" s="21">
        <f>VLOOKUP($C48,'S46'!$C:$BQ,55,0)</f>
        <v>114.4</v>
      </c>
      <c r="AC48" s="21">
        <f>VLOOKUP($C48,'S46'!$C:$BQ,62,0)</f>
        <v>59</v>
      </c>
      <c r="AD48" s="21">
        <f>VLOOKUP($C48,'S46'!$C:$BQ,63,0)</f>
        <v>93</v>
      </c>
      <c r="AE48" s="21">
        <f>VLOOKUP($C48,'S46'!$C:$BQ,45,0)</f>
        <v>1344.8989999999999</v>
      </c>
      <c r="AF48" s="28">
        <f>VLOOKUP($C48,'S46'!$C:$BQ,52,0)</f>
        <v>178</v>
      </c>
      <c r="AG48" s="28">
        <f>VLOOKUP($C48,'S46'!$C:$BQ,53,0)</f>
        <v>482</v>
      </c>
      <c r="AH48" s="28">
        <f>VLOOKUP($C48,'S46'!$C:$BQ,15,0)</f>
        <v>87</v>
      </c>
      <c r="AI48" s="28">
        <f>VLOOKUP($C48,'S46'!$C:$BQ,22,0)</f>
        <v>9</v>
      </c>
      <c r="AJ48" s="28">
        <f>VLOOKUP($C48,'S46'!$C:$BQ,23,0)</f>
        <v>28</v>
      </c>
      <c r="AK48" s="28">
        <f>VLOOKUP($C48,'S46'!$C:$BQ,35,0)</f>
        <v>2216.7627900000002</v>
      </c>
      <c r="AL48" s="28">
        <f>VLOOKUP($C48,'S46'!$C:$BQ,42,0)</f>
        <v>0</v>
      </c>
      <c r="AM48" s="28">
        <f>VLOOKUP($C48,'S46'!$C:$BQ,43,0)</f>
        <v>423</v>
      </c>
      <c r="AN48" s="21">
        <f>VLOOKUP($C48,'S47'!$C:$BQ,55,0)</f>
        <v>114.1</v>
      </c>
      <c r="AO48" s="21">
        <f>VLOOKUP($C48,'S47'!$C:$BQ,62,0)</f>
        <v>59</v>
      </c>
      <c r="AP48" s="21">
        <f>VLOOKUP($C48,'S47'!$C:$BQ,63,0)</f>
        <v>94</v>
      </c>
      <c r="AQ48" s="21">
        <f>VLOOKUP($C48,'S47'!$C:$BQ,45,0)</f>
        <v>1353.9421500000001</v>
      </c>
      <c r="AR48" s="28">
        <f>VLOOKUP($C48,'S47'!$C:$BQ,52,0)</f>
        <v>169</v>
      </c>
      <c r="AS48" s="28">
        <f>VLOOKUP($C48,'S47'!$C:$BQ,53,0)</f>
        <v>473</v>
      </c>
      <c r="AT48" s="28">
        <f>VLOOKUP($C48,'S47'!$C:$BQ,15,0)</f>
        <v>88</v>
      </c>
      <c r="AU48" s="28">
        <f>VLOOKUP($C48,'S47'!$C:$BQ,22,0)</f>
        <v>8</v>
      </c>
      <c r="AV48" s="28">
        <f>VLOOKUP($C48,'S47'!$C:$BQ,23,0)</f>
        <v>27</v>
      </c>
      <c r="AW48" s="28">
        <f>VLOOKUP($C48,'S47'!$C:$BQ,35,0)</f>
        <v>2227.0473400000001</v>
      </c>
      <c r="AX48" s="28">
        <f>VLOOKUP($C48,'S47'!$C:$BQ,42,0)</f>
        <v>0</v>
      </c>
      <c r="AY48" s="28">
        <f>VLOOKUP($C48,'S47'!$C:$BQ,43,0)</f>
        <v>413</v>
      </c>
      <c r="AZ48" s="21">
        <f>VLOOKUP($C48,'S48'!$C:$BQ,55,0)</f>
        <v>115.1</v>
      </c>
      <c r="BA48" s="21">
        <f>VLOOKUP($C48,'S48'!$C:$BQ,62,0)</f>
        <v>41</v>
      </c>
      <c r="BB48" s="21">
        <f>VLOOKUP($C48,'S48'!$C:$BQ,63,0)</f>
        <v>144</v>
      </c>
      <c r="BC48" s="21">
        <f>VLOOKUP($C48,'S48'!$C:$BQ,45,0)</f>
        <v>1357.3746000000001</v>
      </c>
      <c r="BD48" s="28">
        <f>VLOOKUP($C48,'S48'!$C:$BQ,52,0)</f>
        <v>165</v>
      </c>
      <c r="BE48" s="28">
        <f>VLOOKUP($C48,'S48'!$C:$BQ,53,0)</f>
        <v>470</v>
      </c>
      <c r="BF48" s="28">
        <f>VLOOKUP($C48,'S48'!$C:$BQ,15,0)</f>
        <v>89</v>
      </c>
      <c r="BG48" s="28">
        <f>VLOOKUP($C48,'S48'!$C:$BQ,22,0)</f>
        <v>7</v>
      </c>
      <c r="BH48" s="28">
        <f>VLOOKUP($C48,'S48'!$C:$BQ,23,0)</f>
        <v>26</v>
      </c>
      <c r="BI48" s="28">
        <f>VLOOKUP($C48,'S48'!$C:$BQ,35,0)</f>
        <v>2232.2200699999999</v>
      </c>
      <c r="BJ48" s="28">
        <f>VLOOKUP($C48,'S48'!$C:$BQ,42,0)</f>
        <v>0</v>
      </c>
      <c r="BK48" s="28">
        <f>VLOOKUP($C48,'S48'!$C:$BQ,43,0)</f>
        <v>408</v>
      </c>
      <c r="BL48" s="21" t="e">
        <f>VLOOKUP($C48,'S49'!$C:$BQ,55,0)</f>
        <v>#N/A</v>
      </c>
      <c r="BM48" s="21" t="e">
        <f>VLOOKUP($C48,'S49'!$C:$BQ,62,0)</f>
        <v>#N/A</v>
      </c>
      <c r="BN48" s="21" t="e">
        <f>VLOOKUP($C48,'S49'!$C:$BQ,63,0)</f>
        <v>#N/A</v>
      </c>
      <c r="BO48" s="21" t="e">
        <f>VLOOKUP($C48,'S49'!$C:$BQ,45,0)</f>
        <v>#N/A</v>
      </c>
      <c r="BP48" s="28" t="e">
        <f>VLOOKUP($C48,'S49'!$C:$BQ,52,0)</f>
        <v>#N/A</v>
      </c>
      <c r="BQ48" s="28" t="e">
        <f>VLOOKUP($C48,'S49'!$C:$BQ,53,0)</f>
        <v>#N/A</v>
      </c>
      <c r="BR48" s="28" t="e">
        <f>VLOOKUP($C48,'S49'!$C:$BQ,15,0)</f>
        <v>#N/A</v>
      </c>
      <c r="BS48" s="28" t="e">
        <f>VLOOKUP($C48,'S49'!$C:$BQ,22,0)</f>
        <v>#N/A</v>
      </c>
      <c r="BT48" s="28" t="e">
        <f>VLOOKUP($C48,'S49'!$C:$BQ,23,0)</f>
        <v>#N/A</v>
      </c>
      <c r="BU48" s="28" t="e">
        <f>VLOOKUP($C48,'S49'!$C:$BQ,35,0)</f>
        <v>#N/A</v>
      </c>
      <c r="BV48" s="28" t="e">
        <f>VLOOKUP($C48,'S49'!$C:$BQ,42,0)</f>
        <v>#N/A</v>
      </c>
      <c r="BW48" s="28" t="e">
        <f>VLOOKUP($C48,'S49'!$C:$BQ,43,0)</f>
        <v>#N/A</v>
      </c>
      <c r="BX48" s="21" t="e">
        <f>VLOOKUP($C48,'S50'!$C:$BQ,55,0)</f>
        <v>#N/A</v>
      </c>
      <c r="BY48" s="21" t="e">
        <f>VLOOKUP($C48,'S50'!$C:$BQ,62,0)</f>
        <v>#N/A</v>
      </c>
      <c r="BZ48" s="21" t="e">
        <f>VLOOKUP($C48,'S50'!$C:$BQ,63,0)</f>
        <v>#N/A</v>
      </c>
      <c r="CA48" s="21" t="e">
        <f>VLOOKUP($C48,'S50'!$C:$BQ,45,0)</f>
        <v>#N/A</v>
      </c>
      <c r="CB48" s="28" t="e">
        <f>VLOOKUP($C48,'S50'!$C:$BQ,52,0)</f>
        <v>#N/A</v>
      </c>
      <c r="CC48" s="28" t="e">
        <f>VLOOKUP($C48,'S50'!$C:$BQ,53,0)</f>
        <v>#N/A</v>
      </c>
      <c r="CD48" s="28" t="e">
        <f>VLOOKUP($C48,'S50'!$C:$BQ,15,0)</f>
        <v>#N/A</v>
      </c>
      <c r="CE48" s="28" t="e">
        <f>VLOOKUP($C48,'S50'!$C:$BQ,22,0)</f>
        <v>#N/A</v>
      </c>
      <c r="CF48" s="28" t="e">
        <f>VLOOKUP($C48,'S50'!$C:$BQ,23,0)</f>
        <v>#N/A</v>
      </c>
      <c r="CG48" s="28" t="e">
        <f>VLOOKUP($C48,'S50'!$C:$BQ,35,0)</f>
        <v>#N/A</v>
      </c>
      <c r="CH48" s="28" t="e">
        <f>VLOOKUP($C48,'S50'!$C:$BQ,42,0)</f>
        <v>#N/A</v>
      </c>
      <c r="CI48" s="28" t="e">
        <f>VLOOKUP($C48,'S50'!$C:$BQ,43,0)</f>
        <v>#N/A</v>
      </c>
    </row>
    <row r="49" spans="1:87" hidden="1" x14ac:dyDescent="0.2">
      <c r="A49" s="30" t="s">
        <v>380</v>
      </c>
      <c r="B49" s="30" t="s">
        <v>77</v>
      </c>
      <c r="C49" s="20" t="s">
        <v>82</v>
      </c>
      <c r="D49" s="21">
        <f>VLOOKUP($C49,'S0 remplacer avec S44'!$C:$BQ,55,0)</f>
        <v>455.6</v>
      </c>
      <c r="E49" s="21">
        <f>VLOOKUP($C49,'S0 remplacer avec S44'!$C:$BQ,62,0)</f>
        <v>17</v>
      </c>
      <c r="F49" s="21">
        <f>VLOOKUP($C49,'S0 remplacer avec S44'!$C:$BQ,63,0)</f>
        <v>111</v>
      </c>
      <c r="G49" s="21">
        <f>VLOOKUP($C49,'S0 remplacer avec S44'!$C:$BQ,45,0)</f>
        <v>4281.6059100000002</v>
      </c>
      <c r="H49" s="28">
        <f>VLOOKUP($C49,'S0 remplacer avec S44'!$C:$BQ,52,0)</f>
        <v>0</v>
      </c>
      <c r="I49" s="28">
        <f>VLOOKUP($C49,'S0 remplacer avec S44'!$C:$BQ,53,0)</f>
        <v>708</v>
      </c>
      <c r="J49" s="28">
        <f>VLOOKUP($C49,'S0 remplacer avec S44'!$C:$BQ,15,0)</f>
        <v>285</v>
      </c>
      <c r="K49" s="28">
        <f>VLOOKUP($C49,'S0 remplacer avec S44'!$C:$BQ,22,0)</f>
        <v>0</v>
      </c>
      <c r="L49" s="28">
        <f>VLOOKUP($C49,'S0 remplacer avec S44'!$C:$BQ,23,0)</f>
        <v>29</v>
      </c>
      <c r="M49" s="28">
        <f>VLOOKUP($C49,'S0 remplacer avec S44'!$C:$BQ,35,0)</f>
        <v>8302.48315</v>
      </c>
      <c r="N49" s="28">
        <f>VLOOKUP($C49,'S0 remplacer avec S44'!$C:$BQ,42,0)</f>
        <v>0</v>
      </c>
      <c r="O49" s="28">
        <f>VLOOKUP($C49,'S0 remplacer avec S44'!$C:$BQ,43,0)</f>
        <v>0</v>
      </c>
      <c r="P49" s="21">
        <f>VLOOKUP($C49,'S45'!$C:$BQ,55,0)</f>
        <v>459.6</v>
      </c>
      <c r="Q49" s="21">
        <f>VLOOKUP($C49,'S45'!$C:$BQ,62,0)</f>
        <v>13</v>
      </c>
      <c r="R49" s="21">
        <f>VLOOKUP($C49,'S45'!$C:$BQ,63,0)</f>
        <v>107</v>
      </c>
      <c r="S49" s="21">
        <f>VLOOKUP($C49,'S45'!$C:$BQ,45,0)</f>
        <v>4396.70219</v>
      </c>
      <c r="T49" s="28">
        <f>VLOOKUP($C49,'S45'!$C:$BQ,52,0)</f>
        <v>0</v>
      </c>
      <c r="U49" s="28">
        <f>VLOOKUP($C49,'S45'!$C:$BQ,53,0)</f>
        <v>593</v>
      </c>
      <c r="V49" s="28">
        <f>VLOOKUP($C49,'S45'!$C:$BQ,15,0)</f>
        <v>293</v>
      </c>
      <c r="W49" s="28">
        <f>VLOOKUP($C49,'S45'!$C:$BQ,22,0)</f>
        <v>0</v>
      </c>
      <c r="X49" s="28">
        <f>VLOOKUP($C49,'S45'!$C:$BQ,23,0)</f>
        <v>21</v>
      </c>
      <c r="Y49" s="28">
        <f>VLOOKUP($C49,'S45'!$C:$BQ,35,0)</f>
        <v>8365.47595</v>
      </c>
      <c r="Z49" s="28">
        <f>VLOOKUP($C49,'S45'!$C:$BQ,42,0)</f>
        <v>0</v>
      </c>
      <c r="AA49" s="28">
        <f>VLOOKUP($C49,'S45'!$C:$BQ,43,0)</f>
        <v>0</v>
      </c>
      <c r="AB49" s="21">
        <f>VLOOKUP($C49,'S46'!$C:$BQ,55,0)</f>
        <v>470.2</v>
      </c>
      <c r="AC49" s="21">
        <f>VLOOKUP($C49,'S46'!$C:$BQ,62,0)</f>
        <v>2</v>
      </c>
      <c r="AD49" s="21">
        <f>VLOOKUP($C49,'S46'!$C:$BQ,63,0)</f>
        <v>96</v>
      </c>
      <c r="AE49" s="21">
        <f>VLOOKUP($C49,'S46'!$C:$BQ,45,0)</f>
        <v>4448.1169300000001</v>
      </c>
      <c r="AF49" s="28">
        <f>VLOOKUP($C49,'S46'!$C:$BQ,52,0)</f>
        <v>0</v>
      </c>
      <c r="AG49" s="28">
        <f>VLOOKUP($C49,'S46'!$C:$BQ,53,0)</f>
        <v>542</v>
      </c>
      <c r="AH49" s="28">
        <f>VLOOKUP($C49,'S46'!$C:$BQ,15,0)</f>
        <v>303</v>
      </c>
      <c r="AI49" s="28">
        <f>VLOOKUP($C49,'S46'!$C:$BQ,22,0)</f>
        <v>0</v>
      </c>
      <c r="AJ49" s="28">
        <f>VLOOKUP($C49,'S46'!$C:$BQ,23,0)</f>
        <v>11</v>
      </c>
      <c r="AK49" s="28">
        <f>VLOOKUP($C49,'S46'!$C:$BQ,35,0)</f>
        <v>8422.9959500000004</v>
      </c>
      <c r="AL49" s="28">
        <f>VLOOKUP($C49,'S46'!$C:$BQ,42,0)</f>
        <v>0</v>
      </c>
      <c r="AM49" s="28">
        <f>VLOOKUP($C49,'S46'!$C:$BQ,43,0)</f>
        <v>0</v>
      </c>
      <c r="AN49" s="21">
        <f>VLOOKUP($C49,'S47'!$C:$BQ,55,0)</f>
        <v>479.2</v>
      </c>
      <c r="AO49" s="21">
        <f>VLOOKUP($C49,'S47'!$C:$BQ,62,0)</f>
        <v>0</v>
      </c>
      <c r="AP49" s="21">
        <f>VLOOKUP($C49,'S47'!$C:$BQ,63,0)</f>
        <v>87</v>
      </c>
      <c r="AQ49" s="21">
        <f>VLOOKUP($C49,'S47'!$C:$BQ,45,0)</f>
        <v>4588.9879899999996</v>
      </c>
      <c r="AR49" s="28">
        <f>VLOOKUP($C49,'S47'!$C:$BQ,52,0)</f>
        <v>0</v>
      </c>
      <c r="AS49" s="28">
        <f>VLOOKUP($C49,'S47'!$C:$BQ,53,0)</f>
        <v>401</v>
      </c>
      <c r="AT49" s="28">
        <f>VLOOKUP($C49,'S47'!$C:$BQ,15,0)</f>
        <v>310</v>
      </c>
      <c r="AU49" s="28">
        <f>VLOOKUP($C49,'S47'!$C:$BQ,22,0)</f>
        <v>0</v>
      </c>
      <c r="AV49" s="28">
        <f>VLOOKUP($C49,'S47'!$C:$BQ,23,0)</f>
        <v>4</v>
      </c>
      <c r="AW49" s="28">
        <f>VLOOKUP($C49,'S47'!$C:$BQ,35,0)</f>
        <v>8516.2389999999996</v>
      </c>
      <c r="AX49" s="28">
        <f>VLOOKUP($C49,'S47'!$C:$BQ,42,0)</f>
        <v>0</v>
      </c>
      <c r="AY49" s="28">
        <f>VLOOKUP($C49,'S47'!$C:$BQ,43,0)</f>
        <v>0</v>
      </c>
      <c r="AZ49" s="21">
        <f>VLOOKUP($C49,'S48'!$C:$BQ,55,0)</f>
        <v>492</v>
      </c>
      <c r="BA49" s="21">
        <f>VLOOKUP($C49,'S48'!$C:$BQ,62,0)</f>
        <v>0</v>
      </c>
      <c r="BB49" s="21">
        <f>VLOOKUP($C49,'S48'!$C:$BQ,63,0)</f>
        <v>216</v>
      </c>
      <c r="BC49" s="21">
        <f>VLOOKUP($C49,'S48'!$C:$BQ,45,0)</f>
        <v>4699.3565500000004</v>
      </c>
      <c r="BD49" s="28">
        <f>VLOOKUP($C49,'S48'!$C:$BQ,52,0)</f>
        <v>0</v>
      </c>
      <c r="BE49" s="28">
        <f>VLOOKUP($C49,'S48'!$C:$BQ,53,0)</f>
        <v>290</v>
      </c>
      <c r="BF49" s="28">
        <f>VLOOKUP($C49,'S48'!$C:$BQ,15,0)</f>
        <v>314</v>
      </c>
      <c r="BG49" s="28">
        <f>VLOOKUP($C49,'S48'!$C:$BQ,22,0)</f>
        <v>0</v>
      </c>
      <c r="BH49" s="28">
        <f>VLOOKUP($C49,'S48'!$C:$BQ,23,0)</f>
        <v>0</v>
      </c>
      <c r="BI49" s="28">
        <f>VLOOKUP($C49,'S48'!$C:$BQ,35,0)</f>
        <v>8531.3259199999993</v>
      </c>
      <c r="BJ49" s="28">
        <f>VLOOKUP($C49,'S48'!$C:$BQ,42,0)</f>
        <v>0</v>
      </c>
      <c r="BK49" s="28">
        <f>VLOOKUP($C49,'S48'!$C:$BQ,43,0)</f>
        <v>0</v>
      </c>
      <c r="BL49" s="21" t="e">
        <f>VLOOKUP($C49,'S49'!$C:$BQ,55,0)</f>
        <v>#N/A</v>
      </c>
      <c r="BM49" s="21" t="e">
        <f>VLOOKUP($C49,'S49'!$C:$BQ,62,0)</f>
        <v>#N/A</v>
      </c>
      <c r="BN49" s="21" t="e">
        <f>VLOOKUP($C49,'S49'!$C:$BQ,63,0)</f>
        <v>#N/A</v>
      </c>
      <c r="BO49" s="21" t="e">
        <f>VLOOKUP($C49,'S49'!$C:$BQ,45,0)</f>
        <v>#N/A</v>
      </c>
      <c r="BP49" s="28" t="e">
        <f>VLOOKUP($C49,'S49'!$C:$BQ,52,0)</f>
        <v>#N/A</v>
      </c>
      <c r="BQ49" s="28" t="e">
        <f>VLOOKUP($C49,'S49'!$C:$BQ,53,0)</f>
        <v>#N/A</v>
      </c>
      <c r="BR49" s="28" t="e">
        <f>VLOOKUP($C49,'S49'!$C:$BQ,15,0)</f>
        <v>#N/A</v>
      </c>
      <c r="BS49" s="28" t="e">
        <f>VLOOKUP($C49,'S49'!$C:$BQ,22,0)</f>
        <v>#N/A</v>
      </c>
      <c r="BT49" s="28" t="e">
        <f>VLOOKUP($C49,'S49'!$C:$BQ,23,0)</f>
        <v>#N/A</v>
      </c>
      <c r="BU49" s="28" t="e">
        <f>VLOOKUP($C49,'S49'!$C:$BQ,35,0)</f>
        <v>#N/A</v>
      </c>
      <c r="BV49" s="28" t="e">
        <f>VLOOKUP($C49,'S49'!$C:$BQ,42,0)</f>
        <v>#N/A</v>
      </c>
      <c r="BW49" s="28" t="e">
        <f>VLOOKUP($C49,'S49'!$C:$BQ,43,0)</f>
        <v>#N/A</v>
      </c>
      <c r="BX49" s="21" t="e">
        <f>VLOOKUP($C49,'S50'!$C:$BQ,55,0)</f>
        <v>#N/A</v>
      </c>
      <c r="BY49" s="21" t="e">
        <f>VLOOKUP($C49,'S50'!$C:$BQ,62,0)</f>
        <v>#N/A</v>
      </c>
      <c r="BZ49" s="21" t="e">
        <f>VLOOKUP($C49,'S50'!$C:$BQ,63,0)</f>
        <v>#N/A</v>
      </c>
      <c r="CA49" s="21" t="e">
        <f>VLOOKUP($C49,'S50'!$C:$BQ,45,0)</f>
        <v>#N/A</v>
      </c>
      <c r="CB49" s="28" t="e">
        <f>VLOOKUP($C49,'S50'!$C:$BQ,52,0)</f>
        <v>#N/A</v>
      </c>
      <c r="CC49" s="28" t="e">
        <f>VLOOKUP($C49,'S50'!$C:$BQ,53,0)</f>
        <v>#N/A</v>
      </c>
      <c r="CD49" s="28" t="e">
        <f>VLOOKUP($C49,'S50'!$C:$BQ,15,0)</f>
        <v>#N/A</v>
      </c>
      <c r="CE49" s="28" t="e">
        <f>VLOOKUP($C49,'S50'!$C:$BQ,22,0)</f>
        <v>#N/A</v>
      </c>
      <c r="CF49" s="28" t="e">
        <f>VLOOKUP($C49,'S50'!$C:$BQ,23,0)</f>
        <v>#N/A</v>
      </c>
      <c r="CG49" s="28" t="e">
        <f>VLOOKUP($C49,'S50'!$C:$BQ,35,0)</f>
        <v>#N/A</v>
      </c>
      <c r="CH49" s="28" t="e">
        <f>VLOOKUP($C49,'S50'!$C:$BQ,42,0)</f>
        <v>#N/A</v>
      </c>
      <c r="CI49" s="28" t="e">
        <f>VLOOKUP($C49,'S50'!$C:$BQ,43,0)</f>
        <v>#N/A</v>
      </c>
    </row>
    <row r="50" spans="1:87" hidden="1" x14ac:dyDescent="0.2">
      <c r="A50" s="30" t="s">
        <v>380</v>
      </c>
      <c r="B50" s="30" t="s">
        <v>77</v>
      </c>
      <c r="C50" s="20" t="s">
        <v>83</v>
      </c>
      <c r="D50" s="21">
        <f>VLOOKUP($C50,'S0 remplacer avec S44'!$C:$BQ,55,0)</f>
        <v>216.8</v>
      </c>
      <c r="E50" s="21">
        <f>VLOOKUP($C50,'S0 remplacer avec S44'!$C:$BQ,62,0)</f>
        <v>58</v>
      </c>
      <c r="F50" s="21">
        <f>VLOOKUP($C50,'S0 remplacer avec S44'!$C:$BQ,63,0)</f>
        <v>112</v>
      </c>
      <c r="G50" s="21">
        <f>VLOOKUP($C50,'S0 remplacer avec S44'!$C:$BQ,45,0)</f>
        <v>2425.61852</v>
      </c>
      <c r="H50" s="28">
        <f>VLOOKUP($C50,'S0 remplacer avec S44'!$C:$BQ,52,0)</f>
        <v>0</v>
      </c>
      <c r="I50" s="28">
        <f>VLOOKUP($C50,'S0 remplacer avec S44'!$C:$BQ,53,0)</f>
        <v>472</v>
      </c>
      <c r="J50" s="28">
        <f>VLOOKUP($C50,'S0 remplacer avec S44'!$C:$BQ,15,0)</f>
        <v>113</v>
      </c>
      <c r="K50" s="28">
        <f>VLOOKUP($C50,'S0 remplacer avec S44'!$C:$BQ,22,0)</f>
        <v>39</v>
      </c>
      <c r="L50" s="28">
        <f>VLOOKUP($C50,'S0 remplacer avec S44'!$C:$BQ,23,0)</f>
        <v>69</v>
      </c>
      <c r="M50" s="28">
        <f>VLOOKUP($C50,'S0 remplacer avec S44'!$C:$BQ,35,0)</f>
        <v>5285.5180700000001</v>
      </c>
      <c r="N50" s="28">
        <f>VLOOKUP($C50,'S0 remplacer avec S44'!$C:$BQ,42,0)</f>
        <v>0</v>
      </c>
      <c r="O50" s="28">
        <f>VLOOKUP($C50,'S0 remplacer avec S44'!$C:$BQ,43,0)</f>
        <v>0</v>
      </c>
      <c r="P50" s="21">
        <f>VLOOKUP($C50,'S45'!$C:$BQ,55,0)</f>
        <v>218.6</v>
      </c>
      <c r="Q50" s="21">
        <f>VLOOKUP($C50,'S45'!$C:$BQ,62,0)</f>
        <v>56</v>
      </c>
      <c r="R50" s="21">
        <f>VLOOKUP($C50,'S45'!$C:$BQ,63,0)</f>
        <v>110</v>
      </c>
      <c r="S50" s="21">
        <f>VLOOKUP($C50,'S45'!$C:$BQ,45,0)</f>
        <v>2417.9923199999998</v>
      </c>
      <c r="T50" s="28">
        <f>VLOOKUP($C50,'S45'!$C:$BQ,52,0)</f>
        <v>0</v>
      </c>
      <c r="U50" s="28">
        <f>VLOOKUP($C50,'S45'!$C:$BQ,53,0)</f>
        <v>479</v>
      </c>
      <c r="V50" s="28">
        <f>VLOOKUP($C50,'S45'!$C:$BQ,15,0)</f>
        <v>113</v>
      </c>
      <c r="W50" s="28">
        <f>VLOOKUP($C50,'S45'!$C:$BQ,22,0)</f>
        <v>39</v>
      </c>
      <c r="X50" s="28">
        <f>VLOOKUP($C50,'S45'!$C:$BQ,23,0)</f>
        <v>69</v>
      </c>
      <c r="Y50" s="28">
        <f>VLOOKUP($C50,'S45'!$C:$BQ,35,0)</f>
        <v>5305.6656499999999</v>
      </c>
      <c r="Z50" s="28">
        <f>VLOOKUP($C50,'S45'!$C:$BQ,42,0)</f>
        <v>0</v>
      </c>
      <c r="AA50" s="28">
        <f>VLOOKUP($C50,'S45'!$C:$BQ,43,0)</f>
        <v>0</v>
      </c>
      <c r="AB50" s="21">
        <f>VLOOKUP($C50,'S46'!$C:$BQ,55,0)</f>
        <v>221.6</v>
      </c>
      <c r="AC50" s="21">
        <f>VLOOKUP($C50,'S46'!$C:$BQ,62,0)</f>
        <v>53</v>
      </c>
      <c r="AD50" s="21">
        <f>VLOOKUP($C50,'S46'!$C:$BQ,63,0)</f>
        <v>107</v>
      </c>
      <c r="AE50" s="21">
        <f>VLOOKUP($C50,'S46'!$C:$BQ,45,0)</f>
        <v>2497.2178899999999</v>
      </c>
      <c r="AF50" s="28">
        <f>VLOOKUP($C50,'S46'!$C:$BQ,52,0)</f>
        <v>0</v>
      </c>
      <c r="AG50" s="28">
        <f>VLOOKUP($C50,'S46'!$C:$BQ,53,0)</f>
        <v>400</v>
      </c>
      <c r="AH50" s="28">
        <f>VLOOKUP($C50,'S46'!$C:$BQ,15,0)</f>
        <v>117</v>
      </c>
      <c r="AI50" s="28">
        <f>VLOOKUP($C50,'S46'!$C:$BQ,22,0)</f>
        <v>35</v>
      </c>
      <c r="AJ50" s="28">
        <f>VLOOKUP($C50,'S46'!$C:$BQ,23,0)</f>
        <v>65</v>
      </c>
      <c r="AK50" s="28">
        <f>VLOOKUP($C50,'S46'!$C:$BQ,35,0)</f>
        <v>5320.6656499999999</v>
      </c>
      <c r="AL50" s="28">
        <f>VLOOKUP($C50,'S46'!$C:$BQ,42,0)</f>
        <v>0</v>
      </c>
      <c r="AM50" s="28">
        <f>VLOOKUP($C50,'S46'!$C:$BQ,43,0)</f>
        <v>0</v>
      </c>
      <c r="AN50" s="21">
        <f>VLOOKUP($C50,'S47'!$C:$BQ,55,0)</f>
        <v>220.6</v>
      </c>
      <c r="AO50" s="21">
        <f>VLOOKUP($C50,'S47'!$C:$BQ,62,0)</f>
        <v>54</v>
      </c>
      <c r="AP50" s="21">
        <f>VLOOKUP($C50,'S47'!$C:$BQ,63,0)</f>
        <v>108</v>
      </c>
      <c r="AQ50" s="21">
        <f>VLOOKUP($C50,'S47'!$C:$BQ,45,0)</f>
        <v>2565.9755799999998</v>
      </c>
      <c r="AR50" s="28">
        <f>VLOOKUP($C50,'S47'!$C:$BQ,52,0)</f>
        <v>0</v>
      </c>
      <c r="AS50" s="28">
        <f>VLOOKUP($C50,'S47'!$C:$BQ,53,0)</f>
        <v>331</v>
      </c>
      <c r="AT50" s="28">
        <f>VLOOKUP($C50,'S47'!$C:$BQ,15,0)</f>
        <v>119</v>
      </c>
      <c r="AU50" s="28">
        <f>VLOOKUP($C50,'S47'!$C:$BQ,22,0)</f>
        <v>33</v>
      </c>
      <c r="AV50" s="28">
        <f>VLOOKUP($C50,'S47'!$C:$BQ,23,0)</f>
        <v>63</v>
      </c>
      <c r="AW50" s="28">
        <f>VLOOKUP($C50,'S47'!$C:$BQ,35,0)</f>
        <v>5355.5206500000004</v>
      </c>
      <c r="AX50" s="28">
        <f>VLOOKUP($C50,'S47'!$C:$BQ,42,0)</f>
        <v>0</v>
      </c>
      <c r="AY50" s="28">
        <f>VLOOKUP($C50,'S47'!$C:$BQ,43,0)</f>
        <v>0</v>
      </c>
      <c r="AZ50" s="21">
        <f>VLOOKUP($C50,'S48'!$C:$BQ,55,0)</f>
        <v>221.6</v>
      </c>
      <c r="BA50" s="21">
        <f>VLOOKUP($C50,'S48'!$C:$BQ,62,0)</f>
        <v>25</v>
      </c>
      <c r="BB50" s="21">
        <f>VLOOKUP($C50,'S48'!$C:$BQ,63,0)</f>
        <v>190</v>
      </c>
      <c r="BC50" s="21">
        <f>VLOOKUP($C50,'S48'!$C:$BQ,45,0)</f>
        <v>2610.3123799999998</v>
      </c>
      <c r="BD50" s="28">
        <f>VLOOKUP($C50,'S48'!$C:$BQ,52,0)</f>
        <v>0</v>
      </c>
      <c r="BE50" s="28">
        <f>VLOOKUP($C50,'S48'!$C:$BQ,53,0)</f>
        <v>287</v>
      </c>
      <c r="BF50" s="28">
        <f>VLOOKUP($C50,'S48'!$C:$BQ,15,0)</f>
        <v>119</v>
      </c>
      <c r="BG50" s="28">
        <f>VLOOKUP($C50,'S48'!$C:$BQ,22,0)</f>
        <v>33</v>
      </c>
      <c r="BH50" s="28">
        <f>VLOOKUP($C50,'S48'!$C:$BQ,23,0)</f>
        <v>63</v>
      </c>
      <c r="BI50" s="28">
        <f>VLOOKUP($C50,'S48'!$C:$BQ,35,0)</f>
        <v>5392.9007099999999</v>
      </c>
      <c r="BJ50" s="28">
        <f>VLOOKUP($C50,'S48'!$C:$BQ,42,0)</f>
        <v>0</v>
      </c>
      <c r="BK50" s="28">
        <f>VLOOKUP($C50,'S48'!$C:$BQ,43,0)</f>
        <v>0</v>
      </c>
      <c r="BL50" s="21" t="e">
        <f>VLOOKUP($C50,'S49'!$C:$BQ,55,0)</f>
        <v>#N/A</v>
      </c>
      <c r="BM50" s="21" t="e">
        <f>VLOOKUP($C50,'S49'!$C:$BQ,62,0)</f>
        <v>#N/A</v>
      </c>
      <c r="BN50" s="21" t="e">
        <f>VLOOKUP($C50,'S49'!$C:$BQ,63,0)</f>
        <v>#N/A</v>
      </c>
      <c r="BO50" s="21" t="e">
        <f>VLOOKUP($C50,'S49'!$C:$BQ,45,0)</f>
        <v>#N/A</v>
      </c>
      <c r="BP50" s="28" t="e">
        <f>VLOOKUP($C50,'S49'!$C:$BQ,52,0)</f>
        <v>#N/A</v>
      </c>
      <c r="BQ50" s="28" t="e">
        <f>VLOOKUP($C50,'S49'!$C:$BQ,53,0)</f>
        <v>#N/A</v>
      </c>
      <c r="BR50" s="28" t="e">
        <f>VLOOKUP($C50,'S49'!$C:$BQ,15,0)</f>
        <v>#N/A</v>
      </c>
      <c r="BS50" s="28" t="e">
        <f>VLOOKUP($C50,'S49'!$C:$BQ,22,0)</f>
        <v>#N/A</v>
      </c>
      <c r="BT50" s="28" t="e">
        <f>VLOOKUP($C50,'S49'!$C:$BQ,23,0)</f>
        <v>#N/A</v>
      </c>
      <c r="BU50" s="28" t="e">
        <f>VLOOKUP($C50,'S49'!$C:$BQ,35,0)</f>
        <v>#N/A</v>
      </c>
      <c r="BV50" s="28" t="e">
        <f>VLOOKUP($C50,'S49'!$C:$BQ,42,0)</f>
        <v>#N/A</v>
      </c>
      <c r="BW50" s="28" t="e">
        <f>VLOOKUP($C50,'S49'!$C:$BQ,43,0)</f>
        <v>#N/A</v>
      </c>
      <c r="BX50" s="21" t="e">
        <f>VLOOKUP($C50,'S50'!$C:$BQ,55,0)</f>
        <v>#N/A</v>
      </c>
      <c r="BY50" s="21" t="e">
        <f>VLOOKUP($C50,'S50'!$C:$BQ,62,0)</f>
        <v>#N/A</v>
      </c>
      <c r="BZ50" s="21" t="e">
        <f>VLOOKUP($C50,'S50'!$C:$BQ,63,0)</f>
        <v>#N/A</v>
      </c>
      <c r="CA50" s="21" t="e">
        <f>VLOOKUP($C50,'S50'!$C:$BQ,45,0)</f>
        <v>#N/A</v>
      </c>
      <c r="CB50" s="28" t="e">
        <f>VLOOKUP($C50,'S50'!$C:$BQ,52,0)</f>
        <v>#N/A</v>
      </c>
      <c r="CC50" s="28" t="e">
        <f>VLOOKUP($C50,'S50'!$C:$BQ,53,0)</f>
        <v>#N/A</v>
      </c>
      <c r="CD50" s="28" t="e">
        <f>VLOOKUP($C50,'S50'!$C:$BQ,15,0)</f>
        <v>#N/A</v>
      </c>
      <c r="CE50" s="28" t="e">
        <f>VLOOKUP($C50,'S50'!$C:$BQ,22,0)</f>
        <v>#N/A</v>
      </c>
      <c r="CF50" s="28" t="e">
        <f>VLOOKUP($C50,'S50'!$C:$BQ,23,0)</f>
        <v>#N/A</v>
      </c>
      <c r="CG50" s="28" t="e">
        <f>VLOOKUP($C50,'S50'!$C:$BQ,35,0)</f>
        <v>#N/A</v>
      </c>
      <c r="CH50" s="28" t="e">
        <f>VLOOKUP($C50,'S50'!$C:$BQ,42,0)</f>
        <v>#N/A</v>
      </c>
      <c r="CI50" s="28" t="e">
        <f>VLOOKUP($C50,'S50'!$C:$BQ,43,0)</f>
        <v>#N/A</v>
      </c>
    </row>
    <row r="51" spans="1:87" hidden="1" x14ac:dyDescent="0.2">
      <c r="A51" s="30" t="s">
        <v>380</v>
      </c>
      <c r="B51" s="30" t="s">
        <v>77</v>
      </c>
      <c r="C51" s="20" t="s">
        <v>84</v>
      </c>
      <c r="D51" s="21">
        <f>VLOOKUP($C51,'S0 remplacer avec S44'!$C:$BQ,55,0)</f>
        <v>155.4</v>
      </c>
      <c r="E51" s="21">
        <f>VLOOKUP($C51,'S0 remplacer avec S44'!$C:$BQ,62,0)</f>
        <v>19</v>
      </c>
      <c r="F51" s="21">
        <f>VLOOKUP($C51,'S0 remplacer avec S44'!$C:$BQ,63,0)</f>
        <v>54</v>
      </c>
      <c r="G51" s="21">
        <f>VLOOKUP($C51,'S0 remplacer avec S44'!$C:$BQ,45,0)</f>
        <v>1591.5202300000001</v>
      </c>
      <c r="H51" s="28">
        <f>VLOOKUP($C51,'S0 remplacer avec S44'!$C:$BQ,52,0)</f>
        <v>0</v>
      </c>
      <c r="I51" s="28">
        <f>VLOOKUP($C51,'S0 remplacer avec S44'!$C:$BQ,53,0)</f>
        <v>249</v>
      </c>
      <c r="J51" s="28">
        <f>VLOOKUP($C51,'S0 remplacer avec S44'!$C:$BQ,15,0)</f>
        <v>83</v>
      </c>
      <c r="K51" s="28">
        <f>VLOOKUP($C51,'S0 remplacer avec S44'!$C:$BQ,22,0)</f>
        <v>14</v>
      </c>
      <c r="L51" s="28">
        <f>VLOOKUP($C51,'S0 remplacer avec S44'!$C:$BQ,23,0)</f>
        <v>33</v>
      </c>
      <c r="M51" s="28">
        <f>VLOOKUP($C51,'S0 remplacer avec S44'!$C:$BQ,35,0)</f>
        <v>1197.3372199999999</v>
      </c>
      <c r="N51" s="28">
        <f>VLOOKUP($C51,'S0 remplacer avec S44'!$C:$BQ,42,0)</f>
        <v>759</v>
      </c>
      <c r="O51" s="28">
        <f>VLOOKUP($C51,'S0 remplacer avec S44'!$C:$BQ,43,0)</f>
        <v>1150</v>
      </c>
      <c r="P51" s="21">
        <f>VLOOKUP($C51,'S45'!$C:$BQ,55,0)</f>
        <v>160.4</v>
      </c>
      <c r="Q51" s="21">
        <f>VLOOKUP($C51,'S45'!$C:$BQ,62,0)</f>
        <v>14</v>
      </c>
      <c r="R51" s="21">
        <f>VLOOKUP($C51,'S45'!$C:$BQ,63,0)</f>
        <v>49</v>
      </c>
      <c r="S51" s="21">
        <f>VLOOKUP($C51,'S45'!$C:$BQ,45,0)</f>
        <v>1640.7295099999999</v>
      </c>
      <c r="T51" s="28">
        <f>VLOOKUP($C51,'S45'!$C:$BQ,52,0)</f>
        <v>0</v>
      </c>
      <c r="U51" s="28">
        <f>VLOOKUP($C51,'S45'!$C:$BQ,53,0)</f>
        <v>200</v>
      </c>
      <c r="V51" s="28">
        <f>VLOOKUP($C51,'S45'!$C:$BQ,15,0)</f>
        <v>83</v>
      </c>
      <c r="W51" s="28">
        <f>VLOOKUP($C51,'S45'!$C:$BQ,22,0)</f>
        <v>14</v>
      </c>
      <c r="X51" s="28">
        <f>VLOOKUP($C51,'S45'!$C:$BQ,23,0)</f>
        <v>33</v>
      </c>
      <c r="Y51" s="28">
        <f>VLOOKUP($C51,'S45'!$C:$BQ,35,0)</f>
        <v>1198.58755</v>
      </c>
      <c r="Z51" s="28">
        <f>VLOOKUP($C51,'S45'!$C:$BQ,42,0)</f>
        <v>758</v>
      </c>
      <c r="AA51" s="28">
        <f>VLOOKUP($C51,'S45'!$C:$BQ,43,0)</f>
        <v>1149</v>
      </c>
      <c r="AB51" s="21">
        <f>VLOOKUP($C51,'S46'!$C:$BQ,55,0)</f>
        <v>157.5</v>
      </c>
      <c r="AC51" s="21">
        <f>VLOOKUP($C51,'S46'!$C:$BQ,62,0)</f>
        <v>17</v>
      </c>
      <c r="AD51" s="21">
        <f>VLOOKUP($C51,'S46'!$C:$BQ,63,0)</f>
        <v>52</v>
      </c>
      <c r="AE51" s="21">
        <f>VLOOKUP($C51,'S46'!$C:$BQ,45,0)</f>
        <v>1646.2838899999999</v>
      </c>
      <c r="AF51" s="28">
        <f>VLOOKUP($C51,'S46'!$C:$BQ,52,0)</f>
        <v>0</v>
      </c>
      <c r="AG51" s="28">
        <f>VLOOKUP($C51,'S46'!$C:$BQ,53,0)</f>
        <v>194</v>
      </c>
      <c r="AH51" s="28">
        <f>VLOOKUP($C51,'S46'!$C:$BQ,15,0)</f>
        <v>83</v>
      </c>
      <c r="AI51" s="28">
        <f>VLOOKUP($C51,'S46'!$C:$BQ,22,0)</f>
        <v>14</v>
      </c>
      <c r="AJ51" s="28">
        <f>VLOOKUP($C51,'S46'!$C:$BQ,23,0)</f>
        <v>33</v>
      </c>
      <c r="AK51" s="28">
        <f>VLOOKUP($C51,'S46'!$C:$BQ,35,0)</f>
        <v>1198.5550800000001</v>
      </c>
      <c r="AL51" s="28">
        <f>VLOOKUP($C51,'S46'!$C:$BQ,42,0)</f>
        <v>758</v>
      </c>
      <c r="AM51" s="28">
        <f>VLOOKUP($C51,'S46'!$C:$BQ,43,0)</f>
        <v>1149</v>
      </c>
      <c r="AN51" s="21">
        <f>VLOOKUP($C51,'S47'!$C:$BQ,55,0)</f>
        <v>155.5</v>
      </c>
      <c r="AO51" s="21">
        <f>VLOOKUP($C51,'S47'!$C:$BQ,62,0)</f>
        <v>19</v>
      </c>
      <c r="AP51" s="21">
        <f>VLOOKUP($C51,'S47'!$C:$BQ,63,0)</f>
        <v>54</v>
      </c>
      <c r="AQ51" s="21">
        <f>VLOOKUP($C51,'S47'!$C:$BQ,45,0)</f>
        <v>1669.44355</v>
      </c>
      <c r="AR51" s="28">
        <f>VLOOKUP($C51,'S47'!$C:$BQ,52,0)</f>
        <v>0</v>
      </c>
      <c r="AS51" s="28">
        <f>VLOOKUP($C51,'S47'!$C:$BQ,53,0)</f>
        <v>171</v>
      </c>
      <c r="AT51" s="28">
        <f>VLOOKUP($C51,'S47'!$C:$BQ,15,0)</f>
        <v>85</v>
      </c>
      <c r="AU51" s="28">
        <f>VLOOKUP($C51,'S47'!$C:$BQ,22,0)</f>
        <v>12</v>
      </c>
      <c r="AV51" s="28">
        <f>VLOOKUP($C51,'S47'!$C:$BQ,23,0)</f>
        <v>31</v>
      </c>
      <c r="AW51" s="28">
        <f>VLOOKUP($C51,'S47'!$C:$BQ,35,0)</f>
        <v>1215.5170499999999</v>
      </c>
      <c r="AX51" s="28">
        <f>VLOOKUP($C51,'S47'!$C:$BQ,42,0)</f>
        <v>741</v>
      </c>
      <c r="AY51" s="28">
        <f>VLOOKUP($C51,'S47'!$C:$BQ,43,0)</f>
        <v>1132</v>
      </c>
      <c r="AZ51" s="21">
        <f>VLOOKUP($C51,'S48'!$C:$BQ,55,0)</f>
        <v>158.69999999999999</v>
      </c>
      <c r="BA51" s="21">
        <f>VLOOKUP($C51,'S48'!$C:$BQ,62,0)</f>
        <v>0</v>
      </c>
      <c r="BB51" s="21">
        <f>VLOOKUP($C51,'S48'!$C:$BQ,63,0)</f>
        <v>103</v>
      </c>
      <c r="BC51" s="21">
        <f>VLOOKUP($C51,'S48'!$C:$BQ,45,0)</f>
        <v>1771.2891400000001</v>
      </c>
      <c r="BD51" s="28">
        <f>VLOOKUP($C51,'S48'!$C:$BQ,52,0)</f>
        <v>0</v>
      </c>
      <c r="BE51" s="28">
        <f>VLOOKUP($C51,'S48'!$C:$BQ,53,0)</f>
        <v>69</v>
      </c>
      <c r="BF51" s="28">
        <f>VLOOKUP($C51,'S48'!$C:$BQ,15,0)</f>
        <v>85</v>
      </c>
      <c r="BG51" s="28">
        <f>VLOOKUP($C51,'S48'!$C:$BQ,22,0)</f>
        <v>12</v>
      </c>
      <c r="BH51" s="28">
        <f>VLOOKUP($C51,'S48'!$C:$BQ,23,0)</f>
        <v>31</v>
      </c>
      <c r="BI51" s="28">
        <f>VLOOKUP($C51,'S48'!$C:$BQ,35,0)</f>
        <v>1218.4680000000001</v>
      </c>
      <c r="BJ51" s="28">
        <f>VLOOKUP($C51,'S48'!$C:$BQ,42,0)</f>
        <v>738</v>
      </c>
      <c r="BK51" s="28">
        <f>VLOOKUP($C51,'S48'!$C:$BQ,43,0)</f>
        <v>1129</v>
      </c>
      <c r="BL51" s="21" t="e">
        <f>VLOOKUP($C51,'S49'!$C:$BQ,55,0)</f>
        <v>#N/A</v>
      </c>
      <c r="BM51" s="21" t="e">
        <f>VLOOKUP($C51,'S49'!$C:$BQ,62,0)</f>
        <v>#N/A</v>
      </c>
      <c r="BN51" s="21" t="e">
        <f>VLOOKUP($C51,'S49'!$C:$BQ,63,0)</f>
        <v>#N/A</v>
      </c>
      <c r="BO51" s="21" t="e">
        <f>VLOOKUP($C51,'S49'!$C:$BQ,45,0)</f>
        <v>#N/A</v>
      </c>
      <c r="BP51" s="28" t="e">
        <f>VLOOKUP($C51,'S49'!$C:$BQ,52,0)</f>
        <v>#N/A</v>
      </c>
      <c r="BQ51" s="28" t="e">
        <f>VLOOKUP($C51,'S49'!$C:$BQ,53,0)</f>
        <v>#N/A</v>
      </c>
      <c r="BR51" s="28" t="e">
        <f>VLOOKUP($C51,'S49'!$C:$BQ,15,0)</f>
        <v>#N/A</v>
      </c>
      <c r="BS51" s="28" t="e">
        <f>VLOOKUP($C51,'S49'!$C:$BQ,22,0)</f>
        <v>#N/A</v>
      </c>
      <c r="BT51" s="28" t="e">
        <f>VLOOKUP($C51,'S49'!$C:$BQ,23,0)</f>
        <v>#N/A</v>
      </c>
      <c r="BU51" s="28" t="e">
        <f>VLOOKUP($C51,'S49'!$C:$BQ,35,0)</f>
        <v>#N/A</v>
      </c>
      <c r="BV51" s="28" t="e">
        <f>VLOOKUP($C51,'S49'!$C:$BQ,42,0)</f>
        <v>#N/A</v>
      </c>
      <c r="BW51" s="28" t="e">
        <f>VLOOKUP($C51,'S49'!$C:$BQ,43,0)</f>
        <v>#N/A</v>
      </c>
      <c r="BX51" s="21" t="e">
        <f>VLOOKUP($C51,'S50'!$C:$BQ,55,0)</f>
        <v>#N/A</v>
      </c>
      <c r="BY51" s="21" t="e">
        <f>VLOOKUP($C51,'S50'!$C:$BQ,62,0)</f>
        <v>#N/A</v>
      </c>
      <c r="BZ51" s="21" t="e">
        <f>VLOOKUP($C51,'S50'!$C:$BQ,63,0)</f>
        <v>#N/A</v>
      </c>
      <c r="CA51" s="21" t="e">
        <f>VLOOKUP($C51,'S50'!$C:$BQ,45,0)</f>
        <v>#N/A</v>
      </c>
      <c r="CB51" s="28" t="e">
        <f>VLOOKUP($C51,'S50'!$C:$BQ,52,0)</f>
        <v>#N/A</v>
      </c>
      <c r="CC51" s="28" t="e">
        <f>VLOOKUP($C51,'S50'!$C:$BQ,53,0)</f>
        <v>#N/A</v>
      </c>
      <c r="CD51" s="28" t="e">
        <f>VLOOKUP($C51,'S50'!$C:$BQ,15,0)</f>
        <v>#N/A</v>
      </c>
      <c r="CE51" s="28" t="e">
        <f>VLOOKUP($C51,'S50'!$C:$BQ,22,0)</f>
        <v>#N/A</v>
      </c>
      <c r="CF51" s="28" t="e">
        <f>VLOOKUP($C51,'S50'!$C:$BQ,23,0)</f>
        <v>#N/A</v>
      </c>
      <c r="CG51" s="28" t="e">
        <f>VLOOKUP($C51,'S50'!$C:$BQ,35,0)</f>
        <v>#N/A</v>
      </c>
      <c r="CH51" s="28" t="e">
        <f>VLOOKUP($C51,'S50'!$C:$BQ,42,0)</f>
        <v>#N/A</v>
      </c>
      <c r="CI51" s="28" t="e">
        <f>VLOOKUP($C51,'S50'!$C:$BQ,43,0)</f>
        <v>#N/A</v>
      </c>
    </row>
    <row r="52" spans="1:87" hidden="1" x14ac:dyDescent="0.2">
      <c r="A52" s="30" t="e">
        <v>#N/A</v>
      </c>
      <c r="B52" s="30" t="e">
        <v>#N/A</v>
      </c>
      <c r="C52" s="20" t="s">
        <v>85</v>
      </c>
      <c r="D52" s="21" t="e">
        <f>VLOOKUP($C52,'S0 remplacer avec S44'!$C:$BQ,55,0)</f>
        <v>#N/A</v>
      </c>
      <c r="E52" s="21" t="e">
        <f>VLOOKUP($C52,'S0 remplacer avec S44'!$C:$BQ,62,0)</f>
        <v>#N/A</v>
      </c>
      <c r="F52" s="21" t="e">
        <f>VLOOKUP($C52,'S0 remplacer avec S44'!$C:$BQ,63,0)</f>
        <v>#N/A</v>
      </c>
      <c r="G52" s="21" t="e">
        <f>VLOOKUP($C52,'S0 remplacer avec S44'!$C:$BQ,45,0)</f>
        <v>#N/A</v>
      </c>
      <c r="H52" s="28" t="e">
        <f>VLOOKUP($C52,'S0 remplacer avec S44'!$C:$BQ,52,0)</f>
        <v>#N/A</v>
      </c>
      <c r="I52" s="28" t="e">
        <f>VLOOKUP($C52,'S0 remplacer avec S44'!$C:$BQ,53,0)</f>
        <v>#N/A</v>
      </c>
      <c r="J52" s="28" t="e">
        <f>VLOOKUP($C52,'S0 remplacer avec S44'!$C:$BQ,15,0)</f>
        <v>#N/A</v>
      </c>
      <c r="K52" s="28" t="e">
        <f>VLOOKUP($C52,'S0 remplacer avec S44'!$C:$BQ,22,0)</f>
        <v>#N/A</v>
      </c>
      <c r="L52" s="28" t="e">
        <f>VLOOKUP($C52,'S0 remplacer avec S44'!$C:$BQ,23,0)</f>
        <v>#N/A</v>
      </c>
      <c r="M52" s="28" t="e">
        <f>VLOOKUP($C52,'S0 remplacer avec S44'!$C:$BQ,35,0)</f>
        <v>#N/A</v>
      </c>
      <c r="N52" s="28" t="e">
        <f>VLOOKUP($C52,'S0 remplacer avec S44'!$C:$BQ,42,0)</f>
        <v>#N/A</v>
      </c>
      <c r="O52" s="28" t="e">
        <f>VLOOKUP($C52,'S0 remplacer avec S44'!$C:$BQ,43,0)</f>
        <v>#N/A</v>
      </c>
      <c r="P52" s="21" t="e">
        <f>VLOOKUP($C52,'S45'!$C:$BQ,55,0)</f>
        <v>#N/A</v>
      </c>
      <c r="Q52" s="21" t="e">
        <f>VLOOKUP($C52,'S45'!$C:$BQ,62,0)</f>
        <v>#N/A</v>
      </c>
      <c r="R52" s="21" t="e">
        <f>VLOOKUP($C52,'S45'!$C:$BQ,63,0)</f>
        <v>#N/A</v>
      </c>
      <c r="S52" s="21" t="e">
        <f>VLOOKUP($C52,'S45'!$C:$BQ,45,0)</f>
        <v>#N/A</v>
      </c>
      <c r="T52" s="28" t="e">
        <f>VLOOKUP($C52,'S45'!$C:$BQ,52,0)</f>
        <v>#N/A</v>
      </c>
      <c r="U52" s="28" t="e">
        <f>VLOOKUP($C52,'S45'!$C:$BQ,53,0)</f>
        <v>#N/A</v>
      </c>
      <c r="V52" s="28" t="e">
        <f>VLOOKUP($C52,'S45'!$C:$BQ,15,0)</f>
        <v>#N/A</v>
      </c>
      <c r="W52" s="28" t="e">
        <f>VLOOKUP($C52,'S45'!$C:$BQ,22,0)</f>
        <v>#N/A</v>
      </c>
      <c r="X52" s="28" t="e">
        <f>VLOOKUP($C52,'S45'!$C:$BQ,23,0)</f>
        <v>#N/A</v>
      </c>
      <c r="Y52" s="28" t="e">
        <f>VLOOKUP($C52,'S45'!$C:$BQ,35,0)</f>
        <v>#N/A</v>
      </c>
      <c r="Z52" s="28" t="e">
        <f>VLOOKUP($C52,'S45'!$C:$BQ,42,0)</f>
        <v>#N/A</v>
      </c>
      <c r="AA52" s="28" t="e">
        <f>VLOOKUP($C52,'S45'!$C:$BQ,43,0)</f>
        <v>#N/A</v>
      </c>
      <c r="AB52" s="21" t="e">
        <f>VLOOKUP($C52,'S46'!$C:$BQ,55,0)</f>
        <v>#N/A</v>
      </c>
      <c r="AC52" s="21" t="e">
        <f>VLOOKUP($C52,'S46'!$C:$BQ,62,0)</f>
        <v>#N/A</v>
      </c>
      <c r="AD52" s="21" t="e">
        <f>VLOOKUP($C52,'S46'!$C:$BQ,63,0)</f>
        <v>#N/A</v>
      </c>
      <c r="AE52" s="21" t="e">
        <f>VLOOKUP($C52,'S46'!$C:$BQ,45,0)</f>
        <v>#N/A</v>
      </c>
      <c r="AF52" s="28" t="e">
        <f>VLOOKUP($C52,'S46'!$C:$BQ,52,0)</f>
        <v>#N/A</v>
      </c>
      <c r="AG52" s="28" t="e">
        <f>VLOOKUP($C52,'S46'!$C:$BQ,53,0)</f>
        <v>#N/A</v>
      </c>
      <c r="AH52" s="28" t="e">
        <f>VLOOKUP($C52,'S46'!$C:$BQ,15,0)</f>
        <v>#N/A</v>
      </c>
      <c r="AI52" s="28" t="e">
        <f>VLOOKUP($C52,'S46'!$C:$BQ,22,0)</f>
        <v>#N/A</v>
      </c>
      <c r="AJ52" s="28" t="e">
        <f>VLOOKUP($C52,'S46'!$C:$BQ,23,0)</f>
        <v>#N/A</v>
      </c>
      <c r="AK52" s="28" t="e">
        <f>VLOOKUP($C52,'S46'!$C:$BQ,35,0)</f>
        <v>#N/A</v>
      </c>
      <c r="AL52" s="28" t="e">
        <f>VLOOKUP($C52,'S46'!$C:$BQ,42,0)</f>
        <v>#N/A</v>
      </c>
      <c r="AM52" s="28" t="e">
        <f>VLOOKUP($C52,'S46'!$C:$BQ,43,0)</f>
        <v>#N/A</v>
      </c>
      <c r="AN52" s="21" t="e">
        <f>VLOOKUP($C52,'S47'!$C:$BQ,55,0)</f>
        <v>#N/A</v>
      </c>
      <c r="AO52" s="21" t="e">
        <f>VLOOKUP($C52,'S47'!$C:$BQ,62,0)</f>
        <v>#N/A</v>
      </c>
      <c r="AP52" s="21" t="e">
        <f>VLOOKUP($C52,'S47'!$C:$BQ,63,0)</f>
        <v>#N/A</v>
      </c>
      <c r="AQ52" s="21" t="e">
        <f>VLOOKUP($C52,'S47'!$C:$BQ,45,0)</f>
        <v>#N/A</v>
      </c>
      <c r="AR52" s="28" t="e">
        <f>VLOOKUP($C52,'S47'!$C:$BQ,52,0)</f>
        <v>#N/A</v>
      </c>
      <c r="AS52" s="28" t="e">
        <f>VLOOKUP($C52,'S47'!$C:$BQ,53,0)</f>
        <v>#N/A</v>
      </c>
      <c r="AT52" s="28" t="e">
        <f>VLOOKUP($C52,'S47'!$C:$BQ,15,0)</f>
        <v>#N/A</v>
      </c>
      <c r="AU52" s="28" t="e">
        <f>VLOOKUP($C52,'S47'!$C:$BQ,22,0)</f>
        <v>#N/A</v>
      </c>
      <c r="AV52" s="28" t="e">
        <f>VLOOKUP($C52,'S47'!$C:$BQ,23,0)</f>
        <v>#N/A</v>
      </c>
      <c r="AW52" s="28" t="e">
        <f>VLOOKUP($C52,'S47'!$C:$BQ,35,0)</f>
        <v>#N/A</v>
      </c>
      <c r="AX52" s="28" t="e">
        <f>VLOOKUP($C52,'S47'!$C:$BQ,42,0)</f>
        <v>#N/A</v>
      </c>
      <c r="AY52" s="28" t="e">
        <f>VLOOKUP($C52,'S47'!$C:$BQ,43,0)</f>
        <v>#N/A</v>
      </c>
      <c r="AZ52" s="21" t="e">
        <f>VLOOKUP($C52,'S48'!$C:$BQ,55,0)</f>
        <v>#N/A</v>
      </c>
      <c r="BA52" s="21" t="e">
        <f>VLOOKUP($C52,'S48'!$C:$BQ,62,0)</f>
        <v>#N/A</v>
      </c>
      <c r="BB52" s="21" t="e">
        <f>VLOOKUP($C52,'S48'!$C:$BQ,63,0)</f>
        <v>#N/A</v>
      </c>
      <c r="BC52" s="21" t="e">
        <f>VLOOKUP($C52,'S48'!$C:$BQ,45,0)</f>
        <v>#N/A</v>
      </c>
      <c r="BD52" s="28" t="e">
        <f>VLOOKUP($C52,'S48'!$C:$BQ,52,0)</f>
        <v>#N/A</v>
      </c>
      <c r="BE52" s="28" t="e">
        <f>VLOOKUP($C52,'S48'!$C:$BQ,53,0)</f>
        <v>#N/A</v>
      </c>
      <c r="BF52" s="28" t="e">
        <f>VLOOKUP($C52,'S48'!$C:$BQ,15,0)</f>
        <v>#N/A</v>
      </c>
      <c r="BG52" s="28" t="e">
        <f>VLOOKUP($C52,'S48'!$C:$BQ,22,0)</f>
        <v>#N/A</v>
      </c>
      <c r="BH52" s="28" t="e">
        <f>VLOOKUP($C52,'S48'!$C:$BQ,23,0)</f>
        <v>#N/A</v>
      </c>
      <c r="BI52" s="28" t="e">
        <f>VLOOKUP($C52,'S48'!$C:$BQ,35,0)</f>
        <v>#N/A</v>
      </c>
      <c r="BJ52" s="28" t="e">
        <f>VLOOKUP($C52,'S48'!$C:$BQ,42,0)</f>
        <v>#N/A</v>
      </c>
      <c r="BK52" s="28" t="e">
        <f>VLOOKUP($C52,'S48'!$C:$BQ,43,0)</f>
        <v>#N/A</v>
      </c>
      <c r="BL52" s="21" t="e">
        <f>VLOOKUP($C52,'S49'!$C:$BQ,55,0)</f>
        <v>#N/A</v>
      </c>
      <c r="BM52" s="21" t="e">
        <f>VLOOKUP($C52,'S49'!$C:$BQ,62,0)</f>
        <v>#N/A</v>
      </c>
      <c r="BN52" s="21" t="e">
        <f>VLOOKUP($C52,'S49'!$C:$BQ,63,0)</f>
        <v>#N/A</v>
      </c>
      <c r="BO52" s="21" t="e">
        <f>VLOOKUP($C52,'S49'!$C:$BQ,45,0)</f>
        <v>#N/A</v>
      </c>
      <c r="BP52" s="28" t="e">
        <f>VLOOKUP($C52,'S49'!$C:$BQ,52,0)</f>
        <v>#N/A</v>
      </c>
      <c r="BQ52" s="28" t="e">
        <f>VLOOKUP($C52,'S49'!$C:$BQ,53,0)</f>
        <v>#N/A</v>
      </c>
      <c r="BR52" s="28" t="e">
        <f>VLOOKUP($C52,'S49'!$C:$BQ,15,0)</f>
        <v>#N/A</v>
      </c>
      <c r="BS52" s="28" t="e">
        <f>VLOOKUP($C52,'S49'!$C:$BQ,22,0)</f>
        <v>#N/A</v>
      </c>
      <c r="BT52" s="28" t="e">
        <f>VLOOKUP($C52,'S49'!$C:$BQ,23,0)</f>
        <v>#N/A</v>
      </c>
      <c r="BU52" s="28" t="e">
        <f>VLOOKUP($C52,'S49'!$C:$BQ,35,0)</f>
        <v>#N/A</v>
      </c>
      <c r="BV52" s="28" t="e">
        <f>VLOOKUP($C52,'S49'!$C:$BQ,42,0)</f>
        <v>#N/A</v>
      </c>
      <c r="BW52" s="28" t="e">
        <f>VLOOKUP($C52,'S49'!$C:$BQ,43,0)</f>
        <v>#N/A</v>
      </c>
      <c r="BX52" s="21" t="e">
        <f>VLOOKUP($C52,'S50'!$C:$BQ,55,0)</f>
        <v>#N/A</v>
      </c>
      <c r="BY52" s="21" t="e">
        <f>VLOOKUP($C52,'S50'!$C:$BQ,62,0)</f>
        <v>#N/A</v>
      </c>
      <c r="BZ52" s="21" t="e">
        <f>VLOOKUP($C52,'S50'!$C:$BQ,63,0)</f>
        <v>#N/A</v>
      </c>
      <c r="CA52" s="21" t="e">
        <f>VLOOKUP($C52,'S50'!$C:$BQ,45,0)</f>
        <v>#N/A</v>
      </c>
      <c r="CB52" s="28" t="e">
        <f>VLOOKUP($C52,'S50'!$C:$BQ,52,0)</f>
        <v>#N/A</v>
      </c>
      <c r="CC52" s="28" t="e">
        <f>VLOOKUP($C52,'S50'!$C:$BQ,53,0)</f>
        <v>#N/A</v>
      </c>
      <c r="CD52" s="28" t="e">
        <f>VLOOKUP($C52,'S50'!$C:$BQ,15,0)</f>
        <v>#N/A</v>
      </c>
      <c r="CE52" s="28" t="e">
        <f>VLOOKUP($C52,'S50'!$C:$BQ,22,0)</f>
        <v>#N/A</v>
      </c>
      <c r="CF52" s="28" t="e">
        <f>VLOOKUP($C52,'S50'!$C:$BQ,23,0)</f>
        <v>#N/A</v>
      </c>
      <c r="CG52" s="28" t="e">
        <f>VLOOKUP($C52,'S50'!$C:$BQ,35,0)</f>
        <v>#N/A</v>
      </c>
      <c r="CH52" s="28" t="e">
        <f>VLOOKUP($C52,'S50'!$C:$BQ,42,0)</f>
        <v>#N/A</v>
      </c>
      <c r="CI52" s="28" t="e">
        <f>VLOOKUP($C52,'S50'!$C:$BQ,43,0)</f>
        <v>#N/A</v>
      </c>
    </row>
    <row r="53" spans="1:87" hidden="1" x14ac:dyDescent="0.2">
      <c r="A53" s="30" t="s">
        <v>380</v>
      </c>
      <c r="B53" s="30" t="s">
        <v>77</v>
      </c>
      <c r="C53" s="20" t="s">
        <v>86</v>
      </c>
      <c r="D53" s="21">
        <f>VLOOKUP($C53,'S0 remplacer avec S44'!$C:$BQ,55,0)</f>
        <v>252.5</v>
      </c>
      <c r="E53" s="21">
        <f>VLOOKUP($C53,'S0 remplacer avec S44'!$C:$BQ,62,0)</f>
        <v>77</v>
      </c>
      <c r="F53" s="21">
        <f>VLOOKUP($C53,'S0 remplacer avec S44'!$C:$BQ,63,0)</f>
        <v>143</v>
      </c>
      <c r="G53" s="21">
        <f>VLOOKUP($C53,'S0 remplacer avec S44'!$C:$BQ,45,0)</f>
        <v>3120.6772799999999</v>
      </c>
      <c r="H53" s="28">
        <f>VLOOKUP($C53,'S0 remplacer avec S44'!$C:$BQ,52,0)</f>
        <v>0</v>
      </c>
      <c r="I53" s="28">
        <f>VLOOKUP($C53,'S0 remplacer avec S44'!$C:$BQ,53,0)</f>
        <v>361</v>
      </c>
      <c r="J53" s="28">
        <f>VLOOKUP($C53,'S0 remplacer avec S44'!$C:$BQ,15,0)</f>
        <v>176</v>
      </c>
      <c r="K53" s="28">
        <f>VLOOKUP($C53,'S0 remplacer avec S44'!$C:$BQ,22,0)</f>
        <v>7</v>
      </c>
      <c r="L53" s="28">
        <f>VLOOKUP($C53,'S0 remplacer avec S44'!$C:$BQ,23,0)</f>
        <v>43</v>
      </c>
      <c r="M53" s="28">
        <f>VLOOKUP($C53,'S0 remplacer avec S44'!$C:$BQ,35,0)</f>
        <v>5086.0656900000004</v>
      </c>
      <c r="N53" s="28">
        <f>VLOOKUP($C53,'S0 remplacer avec S44'!$C:$BQ,42,0)</f>
        <v>0</v>
      </c>
      <c r="O53" s="28">
        <f>VLOOKUP($C53,'S0 remplacer avec S44'!$C:$BQ,43,0)</f>
        <v>0</v>
      </c>
      <c r="P53" s="21">
        <f>VLOOKUP($C53,'S45'!$C:$BQ,55,0)</f>
        <v>254.3</v>
      </c>
      <c r="Q53" s="21">
        <f>VLOOKUP($C53,'S45'!$C:$BQ,62,0)</f>
        <v>75</v>
      </c>
      <c r="R53" s="21">
        <f>VLOOKUP($C53,'S45'!$C:$BQ,63,0)</f>
        <v>141</v>
      </c>
      <c r="S53" s="21">
        <f>VLOOKUP($C53,'S45'!$C:$BQ,45,0)</f>
        <v>3129.4107300000001</v>
      </c>
      <c r="T53" s="28">
        <f>VLOOKUP($C53,'S45'!$C:$BQ,52,0)</f>
        <v>0</v>
      </c>
      <c r="U53" s="28">
        <f>VLOOKUP($C53,'S45'!$C:$BQ,53,0)</f>
        <v>352</v>
      </c>
      <c r="V53" s="28">
        <f>VLOOKUP($C53,'S45'!$C:$BQ,15,0)</f>
        <v>179</v>
      </c>
      <c r="W53" s="28">
        <f>VLOOKUP($C53,'S45'!$C:$BQ,22,0)</f>
        <v>4</v>
      </c>
      <c r="X53" s="28">
        <f>VLOOKUP($C53,'S45'!$C:$BQ,23,0)</f>
        <v>40</v>
      </c>
      <c r="Y53" s="28">
        <f>VLOOKUP($C53,'S45'!$C:$BQ,35,0)</f>
        <v>5103.0274900000004</v>
      </c>
      <c r="Z53" s="28">
        <f>VLOOKUP($C53,'S45'!$C:$BQ,42,0)</f>
        <v>0</v>
      </c>
      <c r="AA53" s="28">
        <f>VLOOKUP($C53,'S45'!$C:$BQ,43,0)</f>
        <v>0</v>
      </c>
      <c r="AB53" s="21">
        <f>VLOOKUP($C53,'S46'!$C:$BQ,55,0)</f>
        <v>253.7</v>
      </c>
      <c r="AC53" s="21">
        <f>VLOOKUP($C53,'S46'!$C:$BQ,62,0)</f>
        <v>76</v>
      </c>
      <c r="AD53" s="21">
        <f>VLOOKUP($C53,'S46'!$C:$BQ,63,0)</f>
        <v>142</v>
      </c>
      <c r="AE53" s="21">
        <f>VLOOKUP($C53,'S46'!$C:$BQ,45,0)</f>
        <v>3138.6038899999999</v>
      </c>
      <c r="AF53" s="28">
        <f>VLOOKUP($C53,'S46'!$C:$BQ,52,0)</f>
        <v>0</v>
      </c>
      <c r="AG53" s="28">
        <f>VLOOKUP($C53,'S46'!$C:$BQ,53,0)</f>
        <v>343</v>
      </c>
      <c r="AH53" s="28">
        <f>VLOOKUP($C53,'S46'!$C:$BQ,15,0)</f>
        <v>182</v>
      </c>
      <c r="AI53" s="28">
        <f>VLOOKUP($C53,'S46'!$C:$BQ,22,0)</f>
        <v>1</v>
      </c>
      <c r="AJ53" s="28">
        <f>VLOOKUP($C53,'S46'!$C:$BQ,23,0)</f>
        <v>37</v>
      </c>
      <c r="AK53" s="28">
        <f>VLOOKUP($C53,'S46'!$C:$BQ,35,0)</f>
        <v>5103.5274900000004</v>
      </c>
      <c r="AL53" s="28">
        <f>VLOOKUP($C53,'S46'!$C:$BQ,42,0)</f>
        <v>0</v>
      </c>
      <c r="AM53" s="28">
        <f>VLOOKUP($C53,'S46'!$C:$BQ,43,0)</f>
        <v>0</v>
      </c>
      <c r="AN53" s="21">
        <f>VLOOKUP($C53,'S47'!$C:$BQ,55,0)</f>
        <v>250.9</v>
      </c>
      <c r="AO53" s="21">
        <f>VLOOKUP($C53,'S47'!$C:$BQ,62,0)</f>
        <v>79</v>
      </c>
      <c r="AP53" s="21">
        <f>VLOOKUP($C53,'S47'!$C:$BQ,63,0)</f>
        <v>144</v>
      </c>
      <c r="AQ53" s="21">
        <f>VLOOKUP($C53,'S47'!$C:$BQ,45,0)</f>
        <v>3151.8637600000002</v>
      </c>
      <c r="AR53" s="28">
        <f>VLOOKUP($C53,'S47'!$C:$BQ,52,0)</f>
        <v>0</v>
      </c>
      <c r="AS53" s="28">
        <f>VLOOKUP($C53,'S47'!$C:$BQ,53,0)</f>
        <v>329</v>
      </c>
      <c r="AT53" s="28">
        <f>VLOOKUP($C53,'S47'!$C:$BQ,15,0)</f>
        <v>185</v>
      </c>
      <c r="AU53" s="28">
        <f>VLOOKUP($C53,'S47'!$C:$BQ,22,0)</f>
        <v>0</v>
      </c>
      <c r="AV53" s="28">
        <f>VLOOKUP($C53,'S47'!$C:$BQ,23,0)</f>
        <v>34</v>
      </c>
      <c r="AW53" s="28">
        <f>VLOOKUP($C53,'S47'!$C:$BQ,35,0)</f>
        <v>5232.8813399999999</v>
      </c>
      <c r="AX53" s="28">
        <f>VLOOKUP($C53,'S47'!$C:$BQ,42,0)</f>
        <v>0</v>
      </c>
      <c r="AY53" s="28">
        <f>VLOOKUP($C53,'S47'!$C:$BQ,43,0)</f>
        <v>0</v>
      </c>
      <c r="AZ53" s="21">
        <f>VLOOKUP($C53,'S48'!$C:$BQ,55,0)</f>
        <v>250.9</v>
      </c>
      <c r="BA53" s="21">
        <f>VLOOKUP($C53,'S48'!$C:$BQ,62,0)</f>
        <v>46</v>
      </c>
      <c r="BB53" s="21">
        <f>VLOOKUP($C53,'S48'!$C:$BQ,63,0)</f>
        <v>243</v>
      </c>
      <c r="BC53" s="21">
        <f>VLOOKUP($C53,'S48'!$C:$BQ,45,0)</f>
        <v>3204.7040900000002</v>
      </c>
      <c r="BD53" s="28">
        <f>VLOOKUP($C53,'S48'!$C:$BQ,52,0)</f>
        <v>0</v>
      </c>
      <c r="BE53" s="28">
        <f>VLOOKUP($C53,'S48'!$C:$BQ,53,0)</f>
        <v>276</v>
      </c>
      <c r="BF53" s="28">
        <f>VLOOKUP($C53,'S48'!$C:$BQ,15,0)</f>
        <v>189</v>
      </c>
      <c r="BG53" s="28">
        <f>VLOOKUP($C53,'S48'!$C:$BQ,22,0)</f>
        <v>0</v>
      </c>
      <c r="BH53" s="28">
        <f>VLOOKUP($C53,'S48'!$C:$BQ,23,0)</f>
        <v>30</v>
      </c>
      <c r="BI53" s="28">
        <f>VLOOKUP($C53,'S48'!$C:$BQ,35,0)</f>
        <v>5350.6164399999998</v>
      </c>
      <c r="BJ53" s="28">
        <f>VLOOKUP($C53,'S48'!$C:$BQ,42,0)</f>
        <v>0</v>
      </c>
      <c r="BK53" s="28">
        <f>VLOOKUP($C53,'S48'!$C:$BQ,43,0)</f>
        <v>0</v>
      </c>
      <c r="BL53" s="21" t="e">
        <f>VLOOKUP($C53,'S49'!$C:$BQ,55,0)</f>
        <v>#N/A</v>
      </c>
      <c r="BM53" s="21" t="e">
        <f>VLOOKUP($C53,'S49'!$C:$BQ,62,0)</f>
        <v>#N/A</v>
      </c>
      <c r="BN53" s="21" t="e">
        <f>VLOOKUP($C53,'S49'!$C:$BQ,63,0)</f>
        <v>#N/A</v>
      </c>
      <c r="BO53" s="21" t="e">
        <f>VLOOKUP($C53,'S49'!$C:$BQ,45,0)</f>
        <v>#N/A</v>
      </c>
      <c r="BP53" s="28" t="e">
        <f>VLOOKUP($C53,'S49'!$C:$BQ,52,0)</f>
        <v>#N/A</v>
      </c>
      <c r="BQ53" s="28" t="e">
        <f>VLOOKUP($C53,'S49'!$C:$BQ,53,0)</f>
        <v>#N/A</v>
      </c>
      <c r="BR53" s="28" t="e">
        <f>VLOOKUP($C53,'S49'!$C:$BQ,15,0)</f>
        <v>#N/A</v>
      </c>
      <c r="BS53" s="28" t="e">
        <f>VLOOKUP($C53,'S49'!$C:$BQ,22,0)</f>
        <v>#N/A</v>
      </c>
      <c r="BT53" s="28" t="e">
        <f>VLOOKUP($C53,'S49'!$C:$BQ,23,0)</f>
        <v>#N/A</v>
      </c>
      <c r="BU53" s="28" t="e">
        <f>VLOOKUP($C53,'S49'!$C:$BQ,35,0)</f>
        <v>#N/A</v>
      </c>
      <c r="BV53" s="28" t="e">
        <f>VLOOKUP($C53,'S49'!$C:$BQ,42,0)</f>
        <v>#N/A</v>
      </c>
      <c r="BW53" s="28" t="e">
        <f>VLOOKUP($C53,'S49'!$C:$BQ,43,0)</f>
        <v>#N/A</v>
      </c>
      <c r="BX53" s="21" t="e">
        <f>VLOOKUP($C53,'S50'!$C:$BQ,55,0)</f>
        <v>#N/A</v>
      </c>
      <c r="BY53" s="21" t="e">
        <f>VLOOKUP($C53,'S50'!$C:$BQ,62,0)</f>
        <v>#N/A</v>
      </c>
      <c r="BZ53" s="21" t="e">
        <f>VLOOKUP($C53,'S50'!$C:$BQ,63,0)</f>
        <v>#N/A</v>
      </c>
      <c r="CA53" s="21" t="e">
        <f>VLOOKUP($C53,'S50'!$C:$BQ,45,0)</f>
        <v>#N/A</v>
      </c>
      <c r="CB53" s="28" t="e">
        <f>VLOOKUP($C53,'S50'!$C:$BQ,52,0)</f>
        <v>#N/A</v>
      </c>
      <c r="CC53" s="28" t="e">
        <f>VLOOKUP($C53,'S50'!$C:$BQ,53,0)</f>
        <v>#N/A</v>
      </c>
      <c r="CD53" s="28" t="e">
        <f>VLOOKUP($C53,'S50'!$C:$BQ,15,0)</f>
        <v>#N/A</v>
      </c>
      <c r="CE53" s="28" t="e">
        <f>VLOOKUP($C53,'S50'!$C:$BQ,22,0)</f>
        <v>#N/A</v>
      </c>
      <c r="CF53" s="28" t="e">
        <f>VLOOKUP($C53,'S50'!$C:$BQ,23,0)</f>
        <v>#N/A</v>
      </c>
      <c r="CG53" s="28" t="e">
        <f>VLOOKUP($C53,'S50'!$C:$BQ,35,0)</f>
        <v>#N/A</v>
      </c>
      <c r="CH53" s="28" t="e">
        <f>VLOOKUP($C53,'S50'!$C:$BQ,42,0)</f>
        <v>#N/A</v>
      </c>
      <c r="CI53" s="28" t="e">
        <f>VLOOKUP($C53,'S50'!$C:$BQ,43,0)</f>
        <v>#N/A</v>
      </c>
    </row>
    <row r="54" spans="1:87" hidden="1" x14ac:dyDescent="0.2">
      <c r="A54" s="30" t="s">
        <v>380</v>
      </c>
      <c r="B54" s="30" t="s">
        <v>77</v>
      </c>
      <c r="C54" s="20" t="s">
        <v>87</v>
      </c>
      <c r="D54" s="21">
        <f>VLOOKUP($C54,'S0 remplacer avec S44'!$C:$BQ,55,0)</f>
        <v>145</v>
      </c>
      <c r="E54" s="21">
        <f>VLOOKUP($C54,'S0 remplacer avec S44'!$C:$BQ,62,0)</f>
        <v>4</v>
      </c>
      <c r="F54" s="21">
        <f>VLOOKUP($C54,'S0 remplacer avec S44'!$C:$BQ,63,0)</f>
        <v>34</v>
      </c>
      <c r="G54" s="21">
        <f>VLOOKUP($C54,'S0 remplacer avec S44'!$C:$BQ,45,0)</f>
        <v>2233.4148100000002</v>
      </c>
      <c r="H54" s="28">
        <f>VLOOKUP($C54,'S0 remplacer avec S44'!$C:$BQ,52,0)</f>
        <v>0</v>
      </c>
      <c r="I54" s="28">
        <f>VLOOKUP($C54,'S0 remplacer avec S44'!$C:$BQ,53,0)</f>
        <v>0</v>
      </c>
      <c r="J54" s="28">
        <f>VLOOKUP($C54,'S0 remplacer avec S44'!$C:$BQ,15,0)</f>
        <v>123</v>
      </c>
      <c r="K54" s="28">
        <f>VLOOKUP($C54,'S0 remplacer avec S44'!$C:$BQ,22,0)</f>
        <v>0</v>
      </c>
      <c r="L54" s="28">
        <f>VLOOKUP($C54,'S0 remplacer avec S44'!$C:$BQ,23,0)</f>
        <v>0</v>
      </c>
      <c r="M54" s="28">
        <f>VLOOKUP($C54,'S0 remplacer avec S44'!$C:$BQ,35,0)</f>
        <v>3836.54774</v>
      </c>
      <c r="N54" s="28">
        <f>VLOOKUP($C54,'S0 remplacer avec S44'!$C:$BQ,42,0)</f>
        <v>0</v>
      </c>
      <c r="O54" s="28">
        <f>VLOOKUP($C54,'S0 remplacer avec S44'!$C:$BQ,43,0)</f>
        <v>0</v>
      </c>
      <c r="P54" s="21">
        <f>VLOOKUP($C54,'S45'!$C:$BQ,55,0)</f>
        <v>149.30000000000001</v>
      </c>
      <c r="Q54" s="21">
        <f>VLOOKUP($C54,'S45'!$C:$BQ,62,0)</f>
        <v>0</v>
      </c>
      <c r="R54" s="21">
        <f>VLOOKUP($C54,'S45'!$C:$BQ,63,0)</f>
        <v>30</v>
      </c>
      <c r="S54" s="21">
        <f>VLOOKUP($C54,'S45'!$C:$BQ,45,0)</f>
        <v>2217.76001</v>
      </c>
      <c r="T54" s="28">
        <f>VLOOKUP($C54,'S45'!$C:$BQ,52,0)</f>
        <v>0</v>
      </c>
      <c r="U54" s="28">
        <f>VLOOKUP($C54,'S45'!$C:$BQ,53,0)</f>
        <v>0</v>
      </c>
      <c r="V54" s="28">
        <f>VLOOKUP($C54,'S45'!$C:$BQ,15,0)</f>
        <v>123</v>
      </c>
      <c r="W54" s="28">
        <f>VLOOKUP($C54,'S45'!$C:$BQ,22,0)</f>
        <v>0</v>
      </c>
      <c r="X54" s="28">
        <f>VLOOKUP($C54,'S45'!$C:$BQ,23,0)</f>
        <v>0</v>
      </c>
      <c r="Y54" s="28">
        <f>VLOOKUP($C54,'S45'!$C:$BQ,35,0)</f>
        <v>3838.7673300000001</v>
      </c>
      <c r="Z54" s="28">
        <f>VLOOKUP($C54,'S45'!$C:$BQ,42,0)</f>
        <v>0</v>
      </c>
      <c r="AA54" s="28">
        <f>VLOOKUP($C54,'S45'!$C:$BQ,43,0)</f>
        <v>0</v>
      </c>
      <c r="AB54" s="21">
        <f>VLOOKUP($C54,'S46'!$C:$BQ,55,0)</f>
        <v>152.1</v>
      </c>
      <c r="AC54" s="21">
        <f>VLOOKUP($C54,'S46'!$C:$BQ,62,0)</f>
        <v>0</v>
      </c>
      <c r="AD54" s="21">
        <f>VLOOKUP($C54,'S46'!$C:$BQ,63,0)</f>
        <v>25</v>
      </c>
      <c r="AE54" s="21">
        <f>VLOOKUP($C54,'S46'!$C:$BQ,45,0)</f>
        <v>2229.49926</v>
      </c>
      <c r="AF54" s="28">
        <f>VLOOKUP($C54,'S46'!$C:$BQ,52,0)</f>
        <v>0</v>
      </c>
      <c r="AG54" s="28">
        <f>VLOOKUP($C54,'S46'!$C:$BQ,53,0)</f>
        <v>0</v>
      </c>
      <c r="AH54" s="28">
        <f>VLOOKUP($C54,'S46'!$C:$BQ,15,0)</f>
        <v>126</v>
      </c>
      <c r="AI54" s="28">
        <f>VLOOKUP($C54,'S46'!$C:$BQ,22,0)</f>
        <v>0</v>
      </c>
      <c r="AJ54" s="28">
        <f>VLOOKUP($C54,'S46'!$C:$BQ,23,0)</f>
        <v>0</v>
      </c>
      <c r="AK54" s="28">
        <f>VLOOKUP($C54,'S46'!$C:$BQ,35,0)</f>
        <v>3838.7673300000001</v>
      </c>
      <c r="AL54" s="28">
        <f>VLOOKUP($C54,'S46'!$C:$BQ,42,0)</f>
        <v>0</v>
      </c>
      <c r="AM54" s="28">
        <f>VLOOKUP($C54,'S46'!$C:$BQ,43,0)</f>
        <v>0</v>
      </c>
      <c r="AN54" s="21">
        <f>VLOOKUP($C54,'S47'!$C:$BQ,55,0)</f>
        <v>153.5</v>
      </c>
      <c r="AO54" s="21">
        <f>VLOOKUP($C54,'S47'!$C:$BQ,62,0)</f>
        <v>0</v>
      </c>
      <c r="AP54" s="21">
        <f>VLOOKUP($C54,'S47'!$C:$BQ,63,0)</f>
        <v>24</v>
      </c>
      <c r="AQ54" s="21">
        <f>VLOOKUP($C54,'S47'!$C:$BQ,45,0)</f>
        <v>2257.2651000000001</v>
      </c>
      <c r="AR54" s="28">
        <f>VLOOKUP($C54,'S47'!$C:$BQ,52,0)</f>
        <v>0</v>
      </c>
      <c r="AS54" s="28">
        <f>VLOOKUP($C54,'S47'!$C:$BQ,53,0)</f>
        <v>0</v>
      </c>
      <c r="AT54" s="28">
        <f>VLOOKUP($C54,'S47'!$C:$BQ,15,0)</f>
        <v>126</v>
      </c>
      <c r="AU54" s="28">
        <f>VLOOKUP($C54,'S47'!$C:$BQ,22,0)</f>
        <v>0</v>
      </c>
      <c r="AV54" s="28">
        <f>VLOOKUP($C54,'S47'!$C:$BQ,23,0)</f>
        <v>0</v>
      </c>
      <c r="AW54" s="28">
        <f>VLOOKUP($C54,'S47'!$C:$BQ,35,0)</f>
        <v>3852.5933199999999</v>
      </c>
      <c r="AX54" s="28">
        <f>VLOOKUP($C54,'S47'!$C:$BQ,42,0)</f>
        <v>0</v>
      </c>
      <c r="AY54" s="28">
        <f>VLOOKUP($C54,'S47'!$C:$BQ,43,0)</f>
        <v>0</v>
      </c>
      <c r="AZ54" s="21">
        <f>VLOOKUP($C54,'S48'!$C:$BQ,55,0)</f>
        <v>154.5</v>
      </c>
      <c r="BA54" s="21">
        <f>VLOOKUP($C54,'S48'!$C:$BQ,62,0)</f>
        <v>0</v>
      </c>
      <c r="BB54" s="21">
        <f>VLOOKUP($C54,'S48'!$C:$BQ,63,0)</f>
        <v>67</v>
      </c>
      <c r="BC54" s="21">
        <f>VLOOKUP($C54,'S48'!$C:$BQ,45,0)</f>
        <v>2286.6219299999998</v>
      </c>
      <c r="BD54" s="28">
        <f>VLOOKUP($C54,'S48'!$C:$BQ,52,0)</f>
        <v>0</v>
      </c>
      <c r="BE54" s="28">
        <f>VLOOKUP($C54,'S48'!$C:$BQ,53,0)</f>
        <v>0</v>
      </c>
      <c r="BF54" s="28">
        <f>VLOOKUP($C54,'S48'!$C:$BQ,15,0)</f>
        <v>128</v>
      </c>
      <c r="BG54" s="28">
        <f>VLOOKUP($C54,'S48'!$C:$BQ,22,0)</f>
        <v>0</v>
      </c>
      <c r="BH54" s="28">
        <f>VLOOKUP($C54,'S48'!$C:$BQ,23,0)</f>
        <v>0</v>
      </c>
      <c r="BI54" s="28">
        <f>VLOOKUP($C54,'S48'!$C:$BQ,35,0)</f>
        <v>3856.1437999999998</v>
      </c>
      <c r="BJ54" s="28">
        <f>VLOOKUP($C54,'S48'!$C:$BQ,42,0)</f>
        <v>0</v>
      </c>
      <c r="BK54" s="28">
        <f>VLOOKUP($C54,'S48'!$C:$BQ,43,0)</f>
        <v>0</v>
      </c>
      <c r="BL54" s="21" t="e">
        <f>VLOOKUP($C54,'S49'!$C:$BQ,55,0)</f>
        <v>#N/A</v>
      </c>
      <c r="BM54" s="21" t="e">
        <f>VLOOKUP($C54,'S49'!$C:$BQ,62,0)</f>
        <v>#N/A</v>
      </c>
      <c r="BN54" s="21" t="e">
        <f>VLOOKUP($C54,'S49'!$C:$BQ,63,0)</f>
        <v>#N/A</v>
      </c>
      <c r="BO54" s="21" t="e">
        <f>VLOOKUP($C54,'S49'!$C:$BQ,45,0)</f>
        <v>#N/A</v>
      </c>
      <c r="BP54" s="28" t="e">
        <f>VLOOKUP($C54,'S49'!$C:$BQ,52,0)</f>
        <v>#N/A</v>
      </c>
      <c r="BQ54" s="28" t="e">
        <f>VLOOKUP($C54,'S49'!$C:$BQ,53,0)</f>
        <v>#N/A</v>
      </c>
      <c r="BR54" s="28" t="e">
        <f>VLOOKUP($C54,'S49'!$C:$BQ,15,0)</f>
        <v>#N/A</v>
      </c>
      <c r="BS54" s="28" t="e">
        <f>VLOOKUP($C54,'S49'!$C:$BQ,22,0)</f>
        <v>#N/A</v>
      </c>
      <c r="BT54" s="28" t="e">
        <f>VLOOKUP($C54,'S49'!$C:$BQ,23,0)</f>
        <v>#N/A</v>
      </c>
      <c r="BU54" s="28" t="e">
        <f>VLOOKUP($C54,'S49'!$C:$BQ,35,0)</f>
        <v>#N/A</v>
      </c>
      <c r="BV54" s="28" t="e">
        <f>VLOOKUP($C54,'S49'!$C:$BQ,42,0)</f>
        <v>#N/A</v>
      </c>
      <c r="BW54" s="28" t="e">
        <f>VLOOKUP($C54,'S49'!$C:$BQ,43,0)</f>
        <v>#N/A</v>
      </c>
      <c r="BX54" s="21" t="e">
        <f>VLOOKUP($C54,'S50'!$C:$BQ,55,0)</f>
        <v>#N/A</v>
      </c>
      <c r="BY54" s="21" t="e">
        <f>VLOOKUP($C54,'S50'!$C:$BQ,62,0)</f>
        <v>#N/A</v>
      </c>
      <c r="BZ54" s="21" t="e">
        <f>VLOOKUP($C54,'S50'!$C:$BQ,63,0)</f>
        <v>#N/A</v>
      </c>
      <c r="CA54" s="21" t="e">
        <f>VLOOKUP($C54,'S50'!$C:$BQ,45,0)</f>
        <v>#N/A</v>
      </c>
      <c r="CB54" s="28" t="e">
        <f>VLOOKUP($C54,'S50'!$C:$BQ,52,0)</f>
        <v>#N/A</v>
      </c>
      <c r="CC54" s="28" t="e">
        <f>VLOOKUP($C54,'S50'!$C:$BQ,53,0)</f>
        <v>#N/A</v>
      </c>
      <c r="CD54" s="28" t="e">
        <f>VLOOKUP($C54,'S50'!$C:$BQ,15,0)</f>
        <v>#N/A</v>
      </c>
      <c r="CE54" s="28" t="e">
        <f>VLOOKUP($C54,'S50'!$C:$BQ,22,0)</f>
        <v>#N/A</v>
      </c>
      <c r="CF54" s="28" t="e">
        <f>VLOOKUP($C54,'S50'!$C:$BQ,23,0)</f>
        <v>#N/A</v>
      </c>
      <c r="CG54" s="28" t="e">
        <f>VLOOKUP($C54,'S50'!$C:$BQ,35,0)</f>
        <v>#N/A</v>
      </c>
      <c r="CH54" s="28" t="e">
        <f>VLOOKUP($C54,'S50'!$C:$BQ,42,0)</f>
        <v>#N/A</v>
      </c>
      <c r="CI54" s="28" t="e">
        <f>VLOOKUP($C54,'S50'!$C:$BQ,43,0)</f>
        <v>#N/A</v>
      </c>
    </row>
    <row r="55" spans="1:87" hidden="1" x14ac:dyDescent="0.2">
      <c r="A55" s="30" t="s">
        <v>380</v>
      </c>
      <c r="B55" s="30" t="s">
        <v>77</v>
      </c>
      <c r="C55" s="20" t="s">
        <v>88</v>
      </c>
      <c r="D55" s="21">
        <f>VLOOKUP($C55,'S0 remplacer avec S44'!$C:$BQ,55,0)</f>
        <v>187.1</v>
      </c>
      <c r="E55" s="21">
        <f>VLOOKUP($C55,'S0 remplacer avec S44'!$C:$BQ,62,0)</f>
        <v>51</v>
      </c>
      <c r="F55" s="21">
        <f>VLOOKUP($C55,'S0 remplacer avec S44'!$C:$BQ,63,0)</f>
        <v>98</v>
      </c>
      <c r="G55" s="21">
        <f>VLOOKUP($C55,'S0 remplacer avec S44'!$C:$BQ,45,0)</f>
        <v>1745.0831800000001</v>
      </c>
      <c r="H55" s="28">
        <f>VLOOKUP($C55,'S0 remplacer avec S44'!$C:$BQ,52,0)</f>
        <v>347</v>
      </c>
      <c r="I55" s="28">
        <f>VLOOKUP($C55,'S0 remplacer avec S44'!$C:$BQ,53,0)</f>
        <v>765</v>
      </c>
      <c r="J55" s="28">
        <f>VLOOKUP($C55,'S0 remplacer avec S44'!$C:$BQ,15,0)</f>
        <v>110</v>
      </c>
      <c r="K55" s="28">
        <f>VLOOKUP($C55,'S0 remplacer avec S44'!$C:$BQ,22,0)</f>
        <v>22</v>
      </c>
      <c r="L55" s="28">
        <f>VLOOKUP($C55,'S0 remplacer avec S44'!$C:$BQ,23,0)</f>
        <v>48</v>
      </c>
      <c r="M55" s="28">
        <f>VLOOKUP($C55,'S0 remplacer avec S44'!$C:$BQ,35,0)</f>
        <v>4020.8121500000002</v>
      </c>
      <c r="N55" s="28">
        <f>VLOOKUP($C55,'S0 remplacer avec S44'!$C:$BQ,42,0)</f>
        <v>0</v>
      </c>
      <c r="O55" s="28">
        <f>VLOOKUP($C55,'S0 remplacer avec S44'!$C:$BQ,43,0)</f>
        <v>0</v>
      </c>
      <c r="P55" s="21">
        <f>VLOOKUP($C55,'S45'!$C:$BQ,55,0)</f>
        <v>190.1</v>
      </c>
      <c r="Q55" s="21">
        <f>VLOOKUP($C55,'S45'!$C:$BQ,62,0)</f>
        <v>48</v>
      </c>
      <c r="R55" s="21">
        <f>VLOOKUP($C55,'S45'!$C:$BQ,63,0)</f>
        <v>95</v>
      </c>
      <c r="S55" s="21">
        <f>VLOOKUP($C55,'S45'!$C:$BQ,45,0)</f>
        <v>1814.5451</v>
      </c>
      <c r="T55" s="28">
        <f>VLOOKUP($C55,'S45'!$C:$BQ,52,0)</f>
        <v>277</v>
      </c>
      <c r="U55" s="28">
        <f>VLOOKUP($C55,'S45'!$C:$BQ,53,0)</f>
        <v>695</v>
      </c>
      <c r="V55" s="28">
        <f>VLOOKUP($C55,'S45'!$C:$BQ,15,0)</f>
        <v>112</v>
      </c>
      <c r="W55" s="28">
        <f>VLOOKUP($C55,'S45'!$C:$BQ,22,0)</f>
        <v>20</v>
      </c>
      <c r="X55" s="28">
        <f>VLOOKUP($C55,'S45'!$C:$BQ,23,0)</f>
        <v>46</v>
      </c>
      <c r="Y55" s="28">
        <f>VLOOKUP($C55,'S45'!$C:$BQ,35,0)</f>
        <v>4115.6904800000002</v>
      </c>
      <c r="Z55" s="28">
        <f>VLOOKUP($C55,'S45'!$C:$BQ,42,0)</f>
        <v>0</v>
      </c>
      <c r="AA55" s="28">
        <f>VLOOKUP($C55,'S45'!$C:$BQ,43,0)</f>
        <v>0</v>
      </c>
      <c r="AB55" s="21">
        <f>VLOOKUP($C55,'S46'!$C:$BQ,55,0)</f>
        <v>192.1</v>
      </c>
      <c r="AC55" s="21">
        <f>VLOOKUP($C55,'S46'!$C:$BQ,62,0)</f>
        <v>46</v>
      </c>
      <c r="AD55" s="21">
        <f>VLOOKUP($C55,'S46'!$C:$BQ,63,0)</f>
        <v>93</v>
      </c>
      <c r="AE55" s="21">
        <f>VLOOKUP($C55,'S46'!$C:$BQ,45,0)</f>
        <v>1813.6867999999999</v>
      </c>
      <c r="AF55" s="28">
        <f>VLOOKUP($C55,'S46'!$C:$BQ,52,0)</f>
        <v>278</v>
      </c>
      <c r="AG55" s="28">
        <f>VLOOKUP($C55,'S46'!$C:$BQ,53,0)</f>
        <v>696</v>
      </c>
      <c r="AH55" s="28">
        <f>VLOOKUP($C55,'S46'!$C:$BQ,15,0)</f>
        <v>119</v>
      </c>
      <c r="AI55" s="28">
        <f>VLOOKUP($C55,'S46'!$C:$BQ,22,0)</f>
        <v>13</v>
      </c>
      <c r="AJ55" s="28">
        <f>VLOOKUP($C55,'S46'!$C:$BQ,23,0)</f>
        <v>39</v>
      </c>
      <c r="AK55" s="28">
        <f>VLOOKUP($C55,'S46'!$C:$BQ,35,0)</f>
        <v>4117.1045299999996</v>
      </c>
      <c r="AL55" s="28">
        <f>VLOOKUP($C55,'S46'!$C:$BQ,42,0)</f>
        <v>0</v>
      </c>
      <c r="AM55" s="28">
        <f>VLOOKUP($C55,'S46'!$C:$BQ,43,0)</f>
        <v>0</v>
      </c>
      <c r="AN55" s="21">
        <f>VLOOKUP($C55,'S47'!$C:$BQ,55,0)</f>
        <v>191.9</v>
      </c>
      <c r="AO55" s="21">
        <f>VLOOKUP($C55,'S47'!$C:$BQ,62,0)</f>
        <v>46</v>
      </c>
      <c r="AP55" s="21">
        <f>VLOOKUP($C55,'S47'!$C:$BQ,63,0)</f>
        <v>93</v>
      </c>
      <c r="AQ55" s="21">
        <f>VLOOKUP($C55,'S47'!$C:$BQ,45,0)</f>
        <v>1828.4925900000001</v>
      </c>
      <c r="AR55" s="28">
        <f>VLOOKUP($C55,'S47'!$C:$BQ,52,0)</f>
        <v>263</v>
      </c>
      <c r="AS55" s="28">
        <f>VLOOKUP($C55,'S47'!$C:$BQ,53,0)</f>
        <v>681</v>
      </c>
      <c r="AT55" s="28">
        <f>VLOOKUP($C55,'S47'!$C:$BQ,15,0)</f>
        <v>120</v>
      </c>
      <c r="AU55" s="28">
        <f>VLOOKUP($C55,'S47'!$C:$BQ,22,0)</f>
        <v>12</v>
      </c>
      <c r="AV55" s="28">
        <f>VLOOKUP($C55,'S47'!$C:$BQ,23,0)</f>
        <v>38</v>
      </c>
      <c r="AW55" s="28">
        <f>VLOOKUP($C55,'S47'!$C:$BQ,35,0)</f>
        <v>4199.27603</v>
      </c>
      <c r="AX55" s="28">
        <f>VLOOKUP($C55,'S47'!$C:$BQ,42,0)</f>
        <v>0</v>
      </c>
      <c r="AY55" s="28">
        <f>VLOOKUP($C55,'S47'!$C:$BQ,43,0)</f>
        <v>0</v>
      </c>
      <c r="AZ55" s="21">
        <f>VLOOKUP($C55,'S48'!$C:$BQ,55,0)</f>
        <v>193.9</v>
      </c>
      <c r="BA55" s="21">
        <f>VLOOKUP($C55,'S48'!$C:$BQ,62,0)</f>
        <v>20</v>
      </c>
      <c r="BB55" s="21">
        <f>VLOOKUP($C55,'S48'!$C:$BQ,63,0)</f>
        <v>162</v>
      </c>
      <c r="BC55" s="21">
        <f>VLOOKUP($C55,'S48'!$C:$BQ,45,0)</f>
        <v>1901.2018499999999</v>
      </c>
      <c r="BD55" s="28">
        <f>VLOOKUP($C55,'S48'!$C:$BQ,52,0)</f>
        <v>190</v>
      </c>
      <c r="BE55" s="28">
        <f>VLOOKUP($C55,'S48'!$C:$BQ,53,0)</f>
        <v>609</v>
      </c>
      <c r="BF55" s="28">
        <f>VLOOKUP($C55,'S48'!$C:$BQ,15,0)</f>
        <v>120</v>
      </c>
      <c r="BG55" s="28">
        <f>VLOOKUP($C55,'S48'!$C:$BQ,22,0)</f>
        <v>12</v>
      </c>
      <c r="BH55" s="28">
        <f>VLOOKUP($C55,'S48'!$C:$BQ,23,0)</f>
        <v>38</v>
      </c>
      <c r="BI55" s="28">
        <f>VLOOKUP($C55,'S48'!$C:$BQ,35,0)</f>
        <v>4244.56304</v>
      </c>
      <c r="BJ55" s="28">
        <f>VLOOKUP($C55,'S48'!$C:$BQ,42,0)</f>
        <v>0</v>
      </c>
      <c r="BK55" s="28">
        <f>VLOOKUP($C55,'S48'!$C:$BQ,43,0)</f>
        <v>0</v>
      </c>
      <c r="BL55" s="21" t="e">
        <f>VLOOKUP($C55,'S49'!$C:$BQ,55,0)</f>
        <v>#N/A</v>
      </c>
      <c r="BM55" s="21" t="e">
        <f>VLOOKUP($C55,'S49'!$C:$BQ,62,0)</f>
        <v>#N/A</v>
      </c>
      <c r="BN55" s="21" t="e">
        <f>VLOOKUP($C55,'S49'!$C:$BQ,63,0)</f>
        <v>#N/A</v>
      </c>
      <c r="BO55" s="21" t="e">
        <f>VLOOKUP($C55,'S49'!$C:$BQ,45,0)</f>
        <v>#N/A</v>
      </c>
      <c r="BP55" s="28" t="e">
        <f>VLOOKUP($C55,'S49'!$C:$BQ,52,0)</f>
        <v>#N/A</v>
      </c>
      <c r="BQ55" s="28" t="e">
        <f>VLOOKUP($C55,'S49'!$C:$BQ,53,0)</f>
        <v>#N/A</v>
      </c>
      <c r="BR55" s="28" t="e">
        <f>VLOOKUP($C55,'S49'!$C:$BQ,15,0)</f>
        <v>#N/A</v>
      </c>
      <c r="BS55" s="28" t="e">
        <f>VLOOKUP($C55,'S49'!$C:$BQ,22,0)</f>
        <v>#N/A</v>
      </c>
      <c r="BT55" s="28" t="e">
        <f>VLOOKUP($C55,'S49'!$C:$BQ,23,0)</f>
        <v>#N/A</v>
      </c>
      <c r="BU55" s="28" t="e">
        <f>VLOOKUP($C55,'S49'!$C:$BQ,35,0)</f>
        <v>#N/A</v>
      </c>
      <c r="BV55" s="28" t="e">
        <f>VLOOKUP($C55,'S49'!$C:$BQ,42,0)</f>
        <v>#N/A</v>
      </c>
      <c r="BW55" s="28" t="e">
        <f>VLOOKUP($C55,'S49'!$C:$BQ,43,0)</f>
        <v>#N/A</v>
      </c>
      <c r="BX55" s="21" t="e">
        <f>VLOOKUP($C55,'S50'!$C:$BQ,55,0)</f>
        <v>#N/A</v>
      </c>
      <c r="BY55" s="21" t="e">
        <f>VLOOKUP($C55,'S50'!$C:$BQ,62,0)</f>
        <v>#N/A</v>
      </c>
      <c r="BZ55" s="21" t="e">
        <f>VLOOKUP($C55,'S50'!$C:$BQ,63,0)</f>
        <v>#N/A</v>
      </c>
      <c r="CA55" s="21" t="e">
        <f>VLOOKUP($C55,'S50'!$C:$BQ,45,0)</f>
        <v>#N/A</v>
      </c>
      <c r="CB55" s="28" t="e">
        <f>VLOOKUP($C55,'S50'!$C:$BQ,52,0)</f>
        <v>#N/A</v>
      </c>
      <c r="CC55" s="28" t="e">
        <f>VLOOKUP($C55,'S50'!$C:$BQ,53,0)</f>
        <v>#N/A</v>
      </c>
      <c r="CD55" s="28" t="e">
        <f>VLOOKUP($C55,'S50'!$C:$BQ,15,0)</f>
        <v>#N/A</v>
      </c>
      <c r="CE55" s="28" t="e">
        <f>VLOOKUP($C55,'S50'!$C:$BQ,22,0)</f>
        <v>#N/A</v>
      </c>
      <c r="CF55" s="28" t="e">
        <f>VLOOKUP($C55,'S50'!$C:$BQ,23,0)</f>
        <v>#N/A</v>
      </c>
      <c r="CG55" s="28" t="e">
        <f>VLOOKUP($C55,'S50'!$C:$BQ,35,0)</f>
        <v>#N/A</v>
      </c>
      <c r="CH55" s="28" t="e">
        <f>VLOOKUP($C55,'S50'!$C:$BQ,42,0)</f>
        <v>#N/A</v>
      </c>
      <c r="CI55" s="28" t="e">
        <f>VLOOKUP($C55,'S50'!$C:$BQ,43,0)</f>
        <v>#N/A</v>
      </c>
    </row>
    <row r="56" spans="1:87" hidden="1" x14ac:dyDescent="0.2">
      <c r="A56" s="30" t="s">
        <v>380</v>
      </c>
      <c r="B56" s="30" t="s">
        <v>77</v>
      </c>
      <c r="C56" s="20" t="s">
        <v>89</v>
      </c>
      <c r="D56" s="21">
        <f>VLOOKUP($C56,'S0 remplacer avec S44'!$C:$BQ,55,0)</f>
        <v>132</v>
      </c>
      <c r="E56" s="21">
        <f>VLOOKUP($C56,'S0 remplacer avec S44'!$C:$BQ,62,0)</f>
        <v>0</v>
      </c>
      <c r="F56" s="21">
        <f>VLOOKUP($C56,'S0 remplacer avec S44'!$C:$BQ,63,0)</f>
        <v>22</v>
      </c>
      <c r="G56" s="21">
        <f>VLOOKUP($C56,'S0 remplacer avec S44'!$C:$BQ,45,0)</f>
        <v>928.31114000000002</v>
      </c>
      <c r="H56" s="28">
        <f>VLOOKUP($C56,'S0 remplacer avec S44'!$C:$BQ,52,0)</f>
        <v>202</v>
      </c>
      <c r="I56" s="28">
        <f>VLOOKUP($C56,'S0 remplacer avec S44'!$C:$BQ,53,0)</f>
        <v>428</v>
      </c>
      <c r="J56" s="28">
        <f>VLOOKUP($C56,'S0 remplacer avec S44'!$C:$BQ,15,0)</f>
        <v>54</v>
      </c>
      <c r="K56" s="28">
        <f>VLOOKUP($C56,'S0 remplacer avec S44'!$C:$BQ,22,0)</f>
        <v>17</v>
      </c>
      <c r="L56" s="28">
        <f>VLOOKUP($C56,'S0 remplacer avec S44'!$C:$BQ,23,0)</f>
        <v>32</v>
      </c>
      <c r="M56" s="28">
        <f>VLOOKUP($C56,'S0 remplacer avec S44'!$C:$BQ,35,0)</f>
        <v>457.27341999999999</v>
      </c>
      <c r="N56" s="28">
        <f>VLOOKUP($C56,'S0 remplacer avec S44'!$C:$BQ,42,0)</f>
        <v>1161</v>
      </c>
      <c r="O56" s="28">
        <f>VLOOKUP($C56,'S0 remplacer avec S44'!$C:$BQ,43,0)</f>
        <v>1484</v>
      </c>
      <c r="P56" s="21">
        <f>VLOOKUP($C56,'S45'!$C:$BQ,55,0)</f>
        <v>133</v>
      </c>
      <c r="Q56" s="21">
        <f>VLOOKUP($C56,'S45'!$C:$BQ,62,0)</f>
        <v>0</v>
      </c>
      <c r="R56" s="21">
        <f>VLOOKUP($C56,'S45'!$C:$BQ,63,0)</f>
        <v>21</v>
      </c>
      <c r="S56" s="21">
        <f>VLOOKUP($C56,'S45'!$C:$BQ,45,0)</f>
        <v>900.52248999999995</v>
      </c>
      <c r="T56" s="28">
        <f>VLOOKUP($C56,'S45'!$C:$BQ,52,0)</f>
        <v>230</v>
      </c>
      <c r="U56" s="28">
        <f>VLOOKUP($C56,'S45'!$C:$BQ,53,0)</f>
        <v>456</v>
      </c>
      <c r="V56" s="28">
        <f>VLOOKUP($C56,'S45'!$C:$BQ,15,0)</f>
        <v>54</v>
      </c>
      <c r="W56" s="28">
        <f>VLOOKUP($C56,'S45'!$C:$BQ,22,0)</f>
        <v>17</v>
      </c>
      <c r="X56" s="28">
        <f>VLOOKUP($C56,'S45'!$C:$BQ,23,0)</f>
        <v>32</v>
      </c>
      <c r="Y56" s="28">
        <f>VLOOKUP($C56,'S45'!$C:$BQ,35,0)</f>
        <v>457.95992999999999</v>
      </c>
      <c r="Z56" s="28">
        <f>VLOOKUP($C56,'S45'!$C:$BQ,42,0)</f>
        <v>1160</v>
      </c>
      <c r="AA56" s="28">
        <f>VLOOKUP($C56,'S45'!$C:$BQ,43,0)</f>
        <v>1483</v>
      </c>
      <c r="AB56" s="21">
        <f>VLOOKUP($C56,'S46'!$C:$BQ,55,0)</f>
        <v>132</v>
      </c>
      <c r="AC56" s="21">
        <f>VLOOKUP($C56,'S46'!$C:$BQ,62,0)</f>
        <v>0</v>
      </c>
      <c r="AD56" s="21">
        <f>VLOOKUP($C56,'S46'!$C:$BQ,63,0)</f>
        <v>22</v>
      </c>
      <c r="AE56" s="21">
        <f>VLOOKUP($C56,'S46'!$C:$BQ,45,0)</f>
        <v>909.97883000000002</v>
      </c>
      <c r="AF56" s="28">
        <f>VLOOKUP($C56,'S46'!$C:$BQ,52,0)</f>
        <v>220</v>
      </c>
      <c r="AG56" s="28">
        <f>VLOOKUP($C56,'S46'!$C:$BQ,53,0)</f>
        <v>446</v>
      </c>
      <c r="AH56" s="28">
        <f>VLOOKUP($C56,'S46'!$C:$BQ,15,0)</f>
        <v>57</v>
      </c>
      <c r="AI56" s="28">
        <f>VLOOKUP($C56,'S46'!$C:$BQ,22,0)</f>
        <v>14</v>
      </c>
      <c r="AJ56" s="28">
        <f>VLOOKUP($C56,'S46'!$C:$BQ,23,0)</f>
        <v>29</v>
      </c>
      <c r="AK56" s="28">
        <f>VLOOKUP($C56,'S46'!$C:$BQ,35,0)</f>
        <v>457.95992999999999</v>
      </c>
      <c r="AL56" s="28">
        <f>VLOOKUP($C56,'S46'!$C:$BQ,42,0)</f>
        <v>1160</v>
      </c>
      <c r="AM56" s="28">
        <f>VLOOKUP($C56,'S46'!$C:$BQ,43,0)</f>
        <v>1483</v>
      </c>
      <c r="AN56" s="21">
        <f>VLOOKUP($C56,'S47'!$C:$BQ,55,0)</f>
        <v>133</v>
      </c>
      <c r="AO56" s="21">
        <f>VLOOKUP($C56,'S47'!$C:$BQ,62,0)</f>
        <v>0</v>
      </c>
      <c r="AP56" s="21">
        <f>VLOOKUP($C56,'S47'!$C:$BQ,63,0)</f>
        <v>21</v>
      </c>
      <c r="AQ56" s="21">
        <f>VLOOKUP($C56,'S47'!$C:$BQ,45,0)</f>
        <v>942.36127999999997</v>
      </c>
      <c r="AR56" s="28">
        <f>VLOOKUP($C56,'S47'!$C:$BQ,52,0)</f>
        <v>188</v>
      </c>
      <c r="AS56" s="28">
        <f>VLOOKUP($C56,'S47'!$C:$BQ,53,0)</f>
        <v>414</v>
      </c>
      <c r="AT56" s="28">
        <f>VLOOKUP($C56,'S47'!$C:$BQ,15,0)</f>
        <v>58</v>
      </c>
      <c r="AU56" s="28">
        <f>VLOOKUP($C56,'S47'!$C:$BQ,22,0)</f>
        <v>13</v>
      </c>
      <c r="AV56" s="28">
        <f>VLOOKUP($C56,'S47'!$C:$BQ,23,0)</f>
        <v>28</v>
      </c>
      <c r="AW56" s="28">
        <f>VLOOKUP($C56,'S47'!$C:$BQ,35,0)</f>
        <v>461.43693000000002</v>
      </c>
      <c r="AX56" s="28">
        <f>VLOOKUP($C56,'S47'!$C:$BQ,42,0)</f>
        <v>1156</v>
      </c>
      <c r="AY56" s="28">
        <f>VLOOKUP($C56,'S47'!$C:$BQ,43,0)</f>
        <v>1480</v>
      </c>
      <c r="AZ56" s="21">
        <f>VLOOKUP($C56,'S48'!$C:$BQ,55,0)</f>
        <v>134</v>
      </c>
      <c r="BA56" s="21">
        <f>VLOOKUP($C56,'S48'!$C:$BQ,62,0)</f>
        <v>0</v>
      </c>
      <c r="BB56" s="21">
        <f>VLOOKUP($C56,'S48'!$C:$BQ,63,0)</f>
        <v>59</v>
      </c>
      <c r="BC56" s="21">
        <f>VLOOKUP($C56,'S48'!$C:$BQ,45,0)</f>
        <v>945.54121999999995</v>
      </c>
      <c r="BD56" s="28">
        <f>VLOOKUP($C56,'S48'!$C:$BQ,52,0)</f>
        <v>185</v>
      </c>
      <c r="BE56" s="28">
        <f>VLOOKUP($C56,'S48'!$C:$BQ,53,0)</f>
        <v>411</v>
      </c>
      <c r="BF56" s="28">
        <f>VLOOKUP($C56,'S48'!$C:$BQ,15,0)</f>
        <v>60</v>
      </c>
      <c r="BG56" s="28">
        <f>VLOOKUP($C56,'S48'!$C:$BQ,22,0)</f>
        <v>11</v>
      </c>
      <c r="BH56" s="28">
        <f>VLOOKUP($C56,'S48'!$C:$BQ,23,0)</f>
        <v>26</v>
      </c>
      <c r="BI56" s="28">
        <f>VLOOKUP($C56,'S48'!$C:$BQ,35,0)</f>
        <v>463.23030999999997</v>
      </c>
      <c r="BJ56" s="28">
        <f>VLOOKUP($C56,'S48'!$C:$BQ,42,0)</f>
        <v>1155</v>
      </c>
      <c r="BK56" s="28">
        <f>VLOOKUP($C56,'S48'!$C:$BQ,43,0)</f>
        <v>1478</v>
      </c>
      <c r="BL56" s="21" t="e">
        <f>VLOOKUP($C56,'S49'!$C:$BQ,55,0)</f>
        <v>#N/A</v>
      </c>
      <c r="BM56" s="21" t="e">
        <f>VLOOKUP($C56,'S49'!$C:$BQ,62,0)</f>
        <v>#N/A</v>
      </c>
      <c r="BN56" s="21" t="e">
        <f>VLOOKUP($C56,'S49'!$C:$BQ,63,0)</f>
        <v>#N/A</v>
      </c>
      <c r="BO56" s="21" t="e">
        <f>VLOOKUP($C56,'S49'!$C:$BQ,45,0)</f>
        <v>#N/A</v>
      </c>
      <c r="BP56" s="28" t="e">
        <f>VLOOKUP($C56,'S49'!$C:$BQ,52,0)</f>
        <v>#N/A</v>
      </c>
      <c r="BQ56" s="28" t="e">
        <f>VLOOKUP($C56,'S49'!$C:$BQ,53,0)</f>
        <v>#N/A</v>
      </c>
      <c r="BR56" s="28" t="e">
        <f>VLOOKUP($C56,'S49'!$C:$BQ,15,0)</f>
        <v>#N/A</v>
      </c>
      <c r="BS56" s="28" t="e">
        <f>VLOOKUP($C56,'S49'!$C:$BQ,22,0)</f>
        <v>#N/A</v>
      </c>
      <c r="BT56" s="28" t="e">
        <f>VLOOKUP($C56,'S49'!$C:$BQ,23,0)</f>
        <v>#N/A</v>
      </c>
      <c r="BU56" s="28" t="e">
        <f>VLOOKUP($C56,'S49'!$C:$BQ,35,0)</f>
        <v>#N/A</v>
      </c>
      <c r="BV56" s="28" t="e">
        <f>VLOOKUP($C56,'S49'!$C:$BQ,42,0)</f>
        <v>#N/A</v>
      </c>
      <c r="BW56" s="28" t="e">
        <f>VLOOKUP($C56,'S49'!$C:$BQ,43,0)</f>
        <v>#N/A</v>
      </c>
      <c r="BX56" s="21" t="e">
        <f>VLOOKUP($C56,'S50'!$C:$BQ,55,0)</f>
        <v>#N/A</v>
      </c>
      <c r="BY56" s="21" t="e">
        <f>VLOOKUP($C56,'S50'!$C:$BQ,62,0)</f>
        <v>#N/A</v>
      </c>
      <c r="BZ56" s="21" t="e">
        <f>VLOOKUP($C56,'S50'!$C:$BQ,63,0)</f>
        <v>#N/A</v>
      </c>
      <c r="CA56" s="21" t="e">
        <f>VLOOKUP($C56,'S50'!$C:$BQ,45,0)</f>
        <v>#N/A</v>
      </c>
      <c r="CB56" s="28" t="e">
        <f>VLOOKUP($C56,'S50'!$C:$BQ,52,0)</f>
        <v>#N/A</v>
      </c>
      <c r="CC56" s="28" t="e">
        <f>VLOOKUP($C56,'S50'!$C:$BQ,53,0)</f>
        <v>#N/A</v>
      </c>
      <c r="CD56" s="28" t="e">
        <f>VLOOKUP($C56,'S50'!$C:$BQ,15,0)</f>
        <v>#N/A</v>
      </c>
      <c r="CE56" s="28" t="e">
        <f>VLOOKUP($C56,'S50'!$C:$BQ,22,0)</f>
        <v>#N/A</v>
      </c>
      <c r="CF56" s="28" t="e">
        <f>VLOOKUP($C56,'S50'!$C:$BQ,23,0)</f>
        <v>#N/A</v>
      </c>
      <c r="CG56" s="28" t="e">
        <f>VLOOKUP($C56,'S50'!$C:$BQ,35,0)</f>
        <v>#N/A</v>
      </c>
      <c r="CH56" s="28" t="e">
        <f>VLOOKUP($C56,'S50'!$C:$BQ,42,0)</f>
        <v>#N/A</v>
      </c>
      <c r="CI56" s="28" t="e">
        <f>VLOOKUP($C56,'S50'!$C:$BQ,43,0)</f>
        <v>#N/A</v>
      </c>
    </row>
    <row r="57" spans="1:87" hidden="1" x14ac:dyDescent="0.2">
      <c r="A57" s="30" t="s">
        <v>380</v>
      </c>
      <c r="B57" s="30" t="s">
        <v>77</v>
      </c>
      <c r="C57" s="20" t="s">
        <v>90</v>
      </c>
      <c r="D57" s="21">
        <f>VLOOKUP($C57,'S0 remplacer avec S44'!$C:$BQ,55,0)</f>
        <v>220.8</v>
      </c>
      <c r="E57" s="21">
        <f>VLOOKUP($C57,'S0 remplacer avec S44'!$C:$BQ,62,0)</f>
        <v>0</v>
      </c>
      <c r="F57" s="21">
        <f>VLOOKUP($C57,'S0 remplacer avec S44'!$C:$BQ,63,0)</f>
        <v>21</v>
      </c>
      <c r="G57" s="21">
        <f>VLOOKUP($C57,'S0 remplacer avec S44'!$C:$BQ,45,0)</f>
        <v>1969.7504799999999</v>
      </c>
      <c r="H57" s="28">
        <f>VLOOKUP($C57,'S0 remplacer avec S44'!$C:$BQ,52,0)</f>
        <v>0</v>
      </c>
      <c r="I57" s="28">
        <f>VLOOKUP($C57,'S0 remplacer avec S44'!$C:$BQ,53,0)</f>
        <v>156</v>
      </c>
      <c r="J57" s="28">
        <f>VLOOKUP($C57,'S0 remplacer avec S44'!$C:$BQ,15,0)</f>
        <v>142</v>
      </c>
      <c r="K57" s="28">
        <f>VLOOKUP($C57,'S0 remplacer avec S44'!$C:$BQ,22,0)</f>
        <v>0</v>
      </c>
      <c r="L57" s="28">
        <f>VLOOKUP($C57,'S0 remplacer avec S44'!$C:$BQ,23,0)</f>
        <v>0</v>
      </c>
      <c r="M57" s="28">
        <f>VLOOKUP($C57,'S0 remplacer avec S44'!$C:$BQ,35,0)</f>
        <v>890.23343999999997</v>
      </c>
      <c r="N57" s="28">
        <f>VLOOKUP($C57,'S0 remplacer avec S44'!$C:$BQ,42,0)</f>
        <v>1254</v>
      </c>
      <c r="O57" s="28">
        <f>VLOOKUP($C57,'S0 remplacer avec S44'!$C:$BQ,43,0)</f>
        <v>1683</v>
      </c>
      <c r="P57" s="21">
        <f>VLOOKUP($C57,'S45'!$C:$BQ,55,0)</f>
        <v>223.8</v>
      </c>
      <c r="Q57" s="21">
        <f>VLOOKUP($C57,'S45'!$C:$BQ,62,0)</f>
        <v>0</v>
      </c>
      <c r="R57" s="21">
        <f>VLOOKUP($C57,'S45'!$C:$BQ,63,0)</f>
        <v>18</v>
      </c>
      <c r="S57" s="21">
        <f>VLOOKUP($C57,'S45'!$C:$BQ,45,0)</f>
        <v>2003.3108199999999</v>
      </c>
      <c r="T57" s="28">
        <f>VLOOKUP($C57,'S45'!$C:$BQ,52,0)</f>
        <v>0</v>
      </c>
      <c r="U57" s="28">
        <f>VLOOKUP($C57,'S45'!$C:$BQ,53,0)</f>
        <v>123</v>
      </c>
      <c r="V57" s="28">
        <f>VLOOKUP($C57,'S45'!$C:$BQ,15,0)</f>
        <v>145</v>
      </c>
      <c r="W57" s="28">
        <f>VLOOKUP($C57,'S45'!$C:$BQ,22,0)</f>
        <v>0</v>
      </c>
      <c r="X57" s="28">
        <f>VLOOKUP($C57,'S45'!$C:$BQ,23,0)</f>
        <v>0</v>
      </c>
      <c r="Y57" s="28">
        <f>VLOOKUP($C57,'S45'!$C:$BQ,35,0)</f>
        <v>900.74928</v>
      </c>
      <c r="Z57" s="28">
        <f>VLOOKUP($C57,'S45'!$C:$BQ,42,0)</f>
        <v>1244</v>
      </c>
      <c r="AA57" s="28">
        <f>VLOOKUP($C57,'S45'!$C:$BQ,43,0)</f>
        <v>1673</v>
      </c>
      <c r="AB57" s="21">
        <f>VLOOKUP($C57,'S46'!$C:$BQ,55,0)</f>
        <v>222.8</v>
      </c>
      <c r="AC57" s="21">
        <f>VLOOKUP($C57,'S46'!$C:$BQ,62,0)</f>
        <v>0</v>
      </c>
      <c r="AD57" s="21">
        <f>VLOOKUP($C57,'S46'!$C:$BQ,63,0)</f>
        <v>19</v>
      </c>
      <c r="AE57" s="21">
        <f>VLOOKUP($C57,'S46'!$C:$BQ,45,0)</f>
        <v>2074.3444199999999</v>
      </c>
      <c r="AF57" s="28">
        <f>VLOOKUP($C57,'S46'!$C:$BQ,52,0)</f>
        <v>0</v>
      </c>
      <c r="AG57" s="28">
        <f>VLOOKUP($C57,'S46'!$C:$BQ,53,0)</f>
        <v>51</v>
      </c>
      <c r="AH57" s="28">
        <f>VLOOKUP($C57,'S46'!$C:$BQ,15,0)</f>
        <v>146</v>
      </c>
      <c r="AI57" s="28">
        <f>VLOOKUP($C57,'S46'!$C:$BQ,22,0)</f>
        <v>0</v>
      </c>
      <c r="AJ57" s="28">
        <f>VLOOKUP($C57,'S46'!$C:$BQ,23,0)</f>
        <v>0</v>
      </c>
      <c r="AK57" s="28">
        <f>VLOOKUP($C57,'S46'!$C:$BQ,35,0)</f>
        <v>907.97042999999996</v>
      </c>
      <c r="AL57" s="28">
        <f>VLOOKUP($C57,'S46'!$C:$BQ,42,0)</f>
        <v>1237</v>
      </c>
      <c r="AM57" s="28">
        <f>VLOOKUP($C57,'S46'!$C:$BQ,43,0)</f>
        <v>1666</v>
      </c>
      <c r="AN57" s="21">
        <f>VLOOKUP($C57,'S47'!$C:$BQ,55,0)</f>
        <v>225.8</v>
      </c>
      <c r="AO57" s="21">
        <f>VLOOKUP($C57,'S47'!$C:$BQ,62,0)</f>
        <v>0</v>
      </c>
      <c r="AP57" s="21">
        <f>VLOOKUP($C57,'S47'!$C:$BQ,63,0)</f>
        <v>16</v>
      </c>
      <c r="AQ57" s="21">
        <f>VLOOKUP($C57,'S47'!$C:$BQ,45,0)</f>
        <v>2079.3812400000002</v>
      </c>
      <c r="AR57" s="28">
        <f>VLOOKUP($C57,'S47'!$C:$BQ,52,0)</f>
        <v>0</v>
      </c>
      <c r="AS57" s="28">
        <f>VLOOKUP($C57,'S47'!$C:$BQ,53,0)</f>
        <v>46</v>
      </c>
      <c r="AT57" s="28">
        <f>VLOOKUP($C57,'S47'!$C:$BQ,15,0)</f>
        <v>146</v>
      </c>
      <c r="AU57" s="28">
        <f>VLOOKUP($C57,'S47'!$C:$BQ,22,0)</f>
        <v>0</v>
      </c>
      <c r="AV57" s="28">
        <f>VLOOKUP($C57,'S47'!$C:$BQ,23,0)</f>
        <v>0</v>
      </c>
      <c r="AW57" s="28">
        <f>VLOOKUP($C57,'S47'!$C:$BQ,35,0)</f>
        <v>916.91687999999999</v>
      </c>
      <c r="AX57" s="28">
        <f>VLOOKUP($C57,'S47'!$C:$BQ,42,0)</f>
        <v>1228</v>
      </c>
      <c r="AY57" s="28">
        <f>VLOOKUP($C57,'S47'!$C:$BQ,43,0)</f>
        <v>1657</v>
      </c>
      <c r="AZ57" s="21">
        <f>VLOOKUP($C57,'S48'!$C:$BQ,55,0)</f>
        <v>227.8</v>
      </c>
      <c r="BA57" s="21">
        <f>VLOOKUP($C57,'S48'!$C:$BQ,62,0)</f>
        <v>0</v>
      </c>
      <c r="BB57" s="21">
        <f>VLOOKUP($C57,'S48'!$C:$BQ,63,0)</f>
        <v>74</v>
      </c>
      <c r="BC57" s="21">
        <f>VLOOKUP($C57,'S48'!$C:$BQ,45,0)</f>
        <v>2128.5554999999999</v>
      </c>
      <c r="BD57" s="28">
        <f>VLOOKUP($C57,'S48'!$C:$BQ,52,0)</f>
        <v>0</v>
      </c>
      <c r="BE57" s="28">
        <f>VLOOKUP($C57,'S48'!$C:$BQ,53,0)</f>
        <v>0</v>
      </c>
      <c r="BF57" s="28">
        <f>VLOOKUP($C57,'S48'!$C:$BQ,15,0)</f>
        <v>146</v>
      </c>
      <c r="BG57" s="28">
        <f>VLOOKUP($C57,'S48'!$C:$BQ,22,0)</f>
        <v>0</v>
      </c>
      <c r="BH57" s="28">
        <f>VLOOKUP($C57,'S48'!$C:$BQ,23,0)</f>
        <v>0</v>
      </c>
      <c r="BI57" s="28">
        <f>VLOOKUP($C57,'S48'!$C:$BQ,35,0)</f>
        <v>931.68997999999999</v>
      </c>
      <c r="BJ57" s="28">
        <f>VLOOKUP($C57,'S48'!$C:$BQ,42,0)</f>
        <v>1213</v>
      </c>
      <c r="BK57" s="28">
        <f>VLOOKUP($C57,'S48'!$C:$BQ,43,0)</f>
        <v>1642</v>
      </c>
      <c r="BL57" s="21" t="e">
        <f>VLOOKUP($C57,'S49'!$C:$BQ,55,0)</f>
        <v>#N/A</v>
      </c>
      <c r="BM57" s="21" t="e">
        <f>VLOOKUP($C57,'S49'!$C:$BQ,62,0)</f>
        <v>#N/A</v>
      </c>
      <c r="BN57" s="21" t="e">
        <f>VLOOKUP($C57,'S49'!$C:$BQ,63,0)</f>
        <v>#N/A</v>
      </c>
      <c r="BO57" s="21" t="e">
        <f>VLOOKUP($C57,'S49'!$C:$BQ,45,0)</f>
        <v>#N/A</v>
      </c>
      <c r="BP57" s="28" t="e">
        <f>VLOOKUP($C57,'S49'!$C:$BQ,52,0)</f>
        <v>#N/A</v>
      </c>
      <c r="BQ57" s="28" t="e">
        <f>VLOOKUP($C57,'S49'!$C:$BQ,53,0)</f>
        <v>#N/A</v>
      </c>
      <c r="BR57" s="28" t="e">
        <f>VLOOKUP($C57,'S49'!$C:$BQ,15,0)</f>
        <v>#N/A</v>
      </c>
      <c r="BS57" s="28" t="e">
        <f>VLOOKUP($C57,'S49'!$C:$BQ,22,0)</f>
        <v>#N/A</v>
      </c>
      <c r="BT57" s="28" t="e">
        <f>VLOOKUP($C57,'S49'!$C:$BQ,23,0)</f>
        <v>#N/A</v>
      </c>
      <c r="BU57" s="28" t="e">
        <f>VLOOKUP($C57,'S49'!$C:$BQ,35,0)</f>
        <v>#N/A</v>
      </c>
      <c r="BV57" s="28" t="e">
        <f>VLOOKUP($C57,'S49'!$C:$BQ,42,0)</f>
        <v>#N/A</v>
      </c>
      <c r="BW57" s="28" t="e">
        <f>VLOOKUP($C57,'S49'!$C:$BQ,43,0)</f>
        <v>#N/A</v>
      </c>
      <c r="BX57" s="21" t="e">
        <f>VLOOKUP($C57,'S50'!$C:$BQ,55,0)</f>
        <v>#N/A</v>
      </c>
      <c r="BY57" s="21" t="e">
        <f>VLOOKUP($C57,'S50'!$C:$BQ,62,0)</f>
        <v>#N/A</v>
      </c>
      <c r="BZ57" s="21" t="e">
        <f>VLOOKUP($C57,'S50'!$C:$BQ,63,0)</f>
        <v>#N/A</v>
      </c>
      <c r="CA57" s="21" t="e">
        <f>VLOOKUP($C57,'S50'!$C:$BQ,45,0)</f>
        <v>#N/A</v>
      </c>
      <c r="CB57" s="28" t="e">
        <f>VLOOKUP($C57,'S50'!$C:$BQ,52,0)</f>
        <v>#N/A</v>
      </c>
      <c r="CC57" s="28" t="e">
        <f>VLOOKUP($C57,'S50'!$C:$BQ,53,0)</f>
        <v>#N/A</v>
      </c>
      <c r="CD57" s="28" t="e">
        <f>VLOOKUP($C57,'S50'!$C:$BQ,15,0)</f>
        <v>#N/A</v>
      </c>
      <c r="CE57" s="28" t="e">
        <f>VLOOKUP($C57,'S50'!$C:$BQ,22,0)</f>
        <v>#N/A</v>
      </c>
      <c r="CF57" s="28" t="e">
        <f>VLOOKUP($C57,'S50'!$C:$BQ,23,0)</f>
        <v>#N/A</v>
      </c>
      <c r="CG57" s="28" t="e">
        <f>VLOOKUP($C57,'S50'!$C:$BQ,35,0)</f>
        <v>#N/A</v>
      </c>
      <c r="CH57" s="28" t="e">
        <f>VLOOKUP($C57,'S50'!$C:$BQ,42,0)</f>
        <v>#N/A</v>
      </c>
      <c r="CI57" s="28" t="e">
        <f>VLOOKUP($C57,'S50'!$C:$BQ,43,0)</f>
        <v>#N/A</v>
      </c>
    </row>
    <row r="58" spans="1:87" hidden="1" x14ac:dyDescent="0.2">
      <c r="A58" s="30" t="s">
        <v>380</v>
      </c>
      <c r="B58" s="30" t="s">
        <v>77</v>
      </c>
      <c r="C58" s="20" t="s">
        <v>91</v>
      </c>
      <c r="D58" s="21">
        <f>VLOOKUP($C58,'S0 remplacer avec S44'!$C:$BQ,55,0)</f>
        <v>593.29999999999995</v>
      </c>
      <c r="E58" s="21">
        <f>VLOOKUP($C58,'S0 remplacer avec S44'!$C:$BQ,62,0)</f>
        <v>0</v>
      </c>
      <c r="F58" s="21">
        <f>VLOOKUP($C58,'S0 remplacer avec S44'!$C:$BQ,63,0)</f>
        <v>58</v>
      </c>
      <c r="G58" s="21">
        <f>VLOOKUP($C58,'S0 remplacer avec S44'!$C:$BQ,45,0)</f>
        <v>5390.18923</v>
      </c>
      <c r="H58" s="28">
        <f>VLOOKUP($C58,'S0 remplacer avec S44'!$C:$BQ,52,0)</f>
        <v>0</v>
      </c>
      <c r="I58" s="28">
        <f>VLOOKUP($C58,'S0 remplacer avec S44'!$C:$BQ,53,0)</f>
        <v>344</v>
      </c>
      <c r="J58" s="28">
        <f>VLOOKUP($C58,'S0 remplacer avec S44'!$C:$BQ,15,0)</f>
        <v>338</v>
      </c>
      <c r="K58" s="28">
        <f>VLOOKUP($C58,'S0 remplacer avec S44'!$C:$BQ,22,0)</f>
        <v>0</v>
      </c>
      <c r="L58" s="28">
        <f>VLOOKUP($C58,'S0 remplacer avec S44'!$C:$BQ,23,0)</f>
        <v>23</v>
      </c>
      <c r="M58" s="28">
        <f>VLOOKUP($C58,'S0 remplacer avec S44'!$C:$BQ,35,0)</f>
        <v>6050.3836000000001</v>
      </c>
      <c r="N58" s="28">
        <f>VLOOKUP($C58,'S0 remplacer avec S44'!$C:$BQ,42,0)</f>
        <v>467</v>
      </c>
      <c r="O58" s="28">
        <f>VLOOKUP($C58,'S0 remplacer avec S44'!$C:$BQ,43,0)</f>
        <v>1771</v>
      </c>
      <c r="P58" s="21">
        <f>VLOOKUP($C58,'S45'!$C:$BQ,55,0)</f>
        <v>607</v>
      </c>
      <c r="Q58" s="21">
        <f>VLOOKUP($C58,'S45'!$C:$BQ,62,0)</f>
        <v>0</v>
      </c>
      <c r="R58" s="21">
        <f>VLOOKUP($C58,'S45'!$C:$BQ,63,0)</f>
        <v>44</v>
      </c>
      <c r="S58" s="21">
        <f>VLOOKUP($C58,'S45'!$C:$BQ,45,0)</f>
        <v>5577.8522400000002</v>
      </c>
      <c r="T58" s="28">
        <f>VLOOKUP($C58,'S45'!$C:$BQ,52,0)</f>
        <v>0</v>
      </c>
      <c r="U58" s="28">
        <f>VLOOKUP($C58,'S45'!$C:$BQ,53,0)</f>
        <v>157</v>
      </c>
      <c r="V58" s="28">
        <f>VLOOKUP($C58,'S45'!$C:$BQ,15,0)</f>
        <v>341</v>
      </c>
      <c r="W58" s="28">
        <f>VLOOKUP($C58,'S45'!$C:$BQ,22,0)</f>
        <v>0</v>
      </c>
      <c r="X58" s="28">
        <f>VLOOKUP($C58,'S45'!$C:$BQ,23,0)</f>
        <v>20</v>
      </c>
      <c r="Y58" s="28">
        <f>VLOOKUP($C58,'S45'!$C:$BQ,35,0)</f>
        <v>6387.7085699999998</v>
      </c>
      <c r="Z58" s="28">
        <f>VLOOKUP($C58,'S45'!$C:$BQ,42,0)</f>
        <v>130</v>
      </c>
      <c r="AA58" s="28">
        <f>VLOOKUP($C58,'S45'!$C:$BQ,43,0)</f>
        <v>1433</v>
      </c>
      <c r="AB58" s="21">
        <f>VLOOKUP($C58,'S46'!$C:$BQ,55,0)</f>
        <v>620.1</v>
      </c>
      <c r="AC58" s="21">
        <f>VLOOKUP($C58,'S46'!$C:$BQ,62,0)</f>
        <v>0</v>
      </c>
      <c r="AD58" s="21">
        <f>VLOOKUP($C58,'S46'!$C:$BQ,63,0)</f>
        <v>31</v>
      </c>
      <c r="AE58" s="21">
        <f>VLOOKUP($C58,'S46'!$C:$BQ,45,0)</f>
        <v>5711.0867500000004</v>
      </c>
      <c r="AF58" s="28">
        <f>VLOOKUP($C58,'S46'!$C:$BQ,52,0)</f>
        <v>0</v>
      </c>
      <c r="AG58" s="28">
        <f>VLOOKUP($C58,'S46'!$C:$BQ,53,0)</f>
        <v>23</v>
      </c>
      <c r="AH58" s="28">
        <f>VLOOKUP($C58,'S46'!$C:$BQ,15,0)</f>
        <v>349</v>
      </c>
      <c r="AI58" s="28">
        <f>VLOOKUP($C58,'S46'!$C:$BQ,22,0)</f>
        <v>0</v>
      </c>
      <c r="AJ58" s="28">
        <f>VLOOKUP($C58,'S46'!$C:$BQ,23,0)</f>
        <v>12</v>
      </c>
      <c r="AK58" s="28">
        <f>VLOOKUP($C58,'S46'!$C:$BQ,35,0)</f>
        <v>6909.4285799999998</v>
      </c>
      <c r="AL58" s="28">
        <f>VLOOKUP($C58,'S46'!$C:$BQ,42,0)</f>
        <v>0</v>
      </c>
      <c r="AM58" s="28">
        <f>VLOOKUP($C58,'S46'!$C:$BQ,43,0)</f>
        <v>911</v>
      </c>
      <c r="AN58" s="21">
        <f>VLOOKUP($C58,'S47'!$C:$BQ,55,0)</f>
        <v>622.20000000000005</v>
      </c>
      <c r="AO58" s="21">
        <f>VLOOKUP($C58,'S47'!$C:$BQ,62,0)</f>
        <v>0</v>
      </c>
      <c r="AP58" s="21">
        <f>VLOOKUP($C58,'S47'!$C:$BQ,63,0)</f>
        <v>29</v>
      </c>
      <c r="AQ58" s="21">
        <f>VLOOKUP($C58,'S47'!$C:$BQ,45,0)</f>
        <v>5745.4958200000001</v>
      </c>
      <c r="AR58" s="28">
        <f>VLOOKUP($C58,'S47'!$C:$BQ,52,0)</f>
        <v>0</v>
      </c>
      <c r="AS58" s="28">
        <f>VLOOKUP($C58,'S47'!$C:$BQ,53,0)</f>
        <v>0</v>
      </c>
      <c r="AT58" s="28">
        <f>VLOOKUP($C58,'S47'!$C:$BQ,15,0)</f>
        <v>364</v>
      </c>
      <c r="AU58" s="28">
        <f>VLOOKUP($C58,'S47'!$C:$BQ,22,0)</f>
        <v>0</v>
      </c>
      <c r="AV58" s="28">
        <f>VLOOKUP($C58,'S47'!$C:$BQ,23,0)</f>
        <v>0</v>
      </c>
      <c r="AW58" s="28">
        <f>VLOOKUP($C58,'S47'!$C:$BQ,35,0)</f>
        <v>7539.1590900000001</v>
      </c>
      <c r="AX58" s="28">
        <f>VLOOKUP($C58,'S47'!$C:$BQ,42,0)</f>
        <v>0</v>
      </c>
      <c r="AY58" s="28">
        <f>VLOOKUP($C58,'S47'!$C:$BQ,43,0)</f>
        <v>282</v>
      </c>
      <c r="AZ58" s="21">
        <f>VLOOKUP($C58,'S48'!$C:$BQ,55,0)</f>
        <v>652.79999999999995</v>
      </c>
      <c r="BA58" s="21">
        <f>VLOOKUP($C58,'S48'!$C:$BQ,62,0)</f>
        <v>0</v>
      </c>
      <c r="BB58" s="21">
        <f>VLOOKUP($C58,'S48'!$C:$BQ,63,0)</f>
        <v>161</v>
      </c>
      <c r="BC58" s="21">
        <f>VLOOKUP($C58,'S48'!$C:$BQ,45,0)</f>
        <v>5879.4730900000004</v>
      </c>
      <c r="BD58" s="28">
        <f>VLOOKUP($C58,'S48'!$C:$BQ,52,0)</f>
        <v>0</v>
      </c>
      <c r="BE58" s="28">
        <f>VLOOKUP($C58,'S48'!$C:$BQ,53,0)</f>
        <v>0</v>
      </c>
      <c r="BF58" s="28">
        <f>VLOOKUP($C58,'S48'!$C:$BQ,15,0)</f>
        <v>382</v>
      </c>
      <c r="BG58" s="28">
        <f>VLOOKUP($C58,'S48'!$C:$BQ,22,0)</f>
        <v>0</v>
      </c>
      <c r="BH58" s="28">
        <f>VLOOKUP($C58,'S48'!$C:$BQ,23,0)</f>
        <v>0</v>
      </c>
      <c r="BI58" s="28">
        <f>VLOOKUP($C58,'S48'!$C:$BQ,35,0)</f>
        <v>7746.6992399999999</v>
      </c>
      <c r="BJ58" s="28">
        <f>VLOOKUP($C58,'S48'!$C:$BQ,42,0)</f>
        <v>0</v>
      </c>
      <c r="BK58" s="28">
        <f>VLOOKUP($C58,'S48'!$C:$BQ,43,0)</f>
        <v>74</v>
      </c>
      <c r="BL58" s="21" t="e">
        <f>VLOOKUP($C58,'S49'!$C:$BQ,55,0)</f>
        <v>#N/A</v>
      </c>
      <c r="BM58" s="21" t="e">
        <f>VLOOKUP($C58,'S49'!$C:$BQ,62,0)</f>
        <v>#N/A</v>
      </c>
      <c r="BN58" s="21" t="e">
        <f>VLOOKUP($C58,'S49'!$C:$BQ,63,0)</f>
        <v>#N/A</v>
      </c>
      <c r="BO58" s="21" t="e">
        <f>VLOOKUP($C58,'S49'!$C:$BQ,45,0)</f>
        <v>#N/A</v>
      </c>
      <c r="BP58" s="28" t="e">
        <f>VLOOKUP($C58,'S49'!$C:$BQ,52,0)</f>
        <v>#N/A</v>
      </c>
      <c r="BQ58" s="28" t="e">
        <f>VLOOKUP($C58,'S49'!$C:$BQ,53,0)</f>
        <v>#N/A</v>
      </c>
      <c r="BR58" s="28" t="e">
        <f>VLOOKUP($C58,'S49'!$C:$BQ,15,0)</f>
        <v>#N/A</v>
      </c>
      <c r="BS58" s="28" t="e">
        <f>VLOOKUP($C58,'S49'!$C:$BQ,22,0)</f>
        <v>#N/A</v>
      </c>
      <c r="BT58" s="28" t="e">
        <f>VLOOKUP($C58,'S49'!$C:$BQ,23,0)</f>
        <v>#N/A</v>
      </c>
      <c r="BU58" s="28" t="e">
        <f>VLOOKUP($C58,'S49'!$C:$BQ,35,0)</f>
        <v>#N/A</v>
      </c>
      <c r="BV58" s="28" t="e">
        <f>VLOOKUP($C58,'S49'!$C:$BQ,42,0)</f>
        <v>#N/A</v>
      </c>
      <c r="BW58" s="28" t="e">
        <f>VLOOKUP($C58,'S49'!$C:$BQ,43,0)</f>
        <v>#N/A</v>
      </c>
      <c r="BX58" s="21" t="e">
        <f>VLOOKUP($C58,'S50'!$C:$BQ,55,0)</f>
        <v>#N/A</v>
      </c>
      <c r="BY58" s="21" t="e">
        <f>VLOOKUP($C58,'S50'!$C:$BQ,62,0)</f>
        <v>#N/A</v>
      </c>
      <c r="BZ58" s="21" t="e">
        <f>VLOOKUP($C58,'S50'!$C:$BQ,63,0)</f>
        <v>#N/A</v>
      </c>
      <c r="CA58" s="21" t="e">
        <f>VLOOKUP($C58,'S50'!$C:$BQ,45,0)</f>
        <v>#N/A</v>
      </c>
      <c r="CB58" s="28" t="e">
        <f>VLOOKUP($C58,'S50'!$C:$BQ,52,0)</f>
        <v>#N/A</v>
      </c>
      <c r="CC58" s="28" t="e">
        <f>VLOOKUP($C58,'S50'!$C:$BQ,53,0)</f>
        <v>#N/A</v>
      </c>
      <c r="CD58" s="28" t="e">
        <f>VLOOKUP($C58,'S50'!$C:$BQ,15,0)</f>
        <v>#N/A</v>
      </c>
      <c r="CE58" s="28" t="e">
        <f>VLOOKUP($C58,'S50'!$C:$BQ,22,0)</f>
        <v>#N/A</v>
      </c>
      <c r="CF58" s="28" t="e">
        <f>VLOOKUP($C58,'S50'!$C:$BQ,23,0)</f>
        <v>#N/A</v>
      </c>
      <c r="CG58" s="28" t="e">
        <f>VLOOKUP($C58,'S50'!$C:$BQ,35,0)</f>
        <v>#N/A</v>
      </c>
      <c r="CH58" s="28" t="e">
        <f>VLOOKUP($C58,'S50'!$C:$BQ,42,0)</f>
        <v>#N/A</v>
      </c>
      <c r="CI58" s="28" t="e">
        <f>VLOOKUP($C58,'S50'!$C:$BQ,43,0)</f>
        <v>#N/A</v>
      </c>
    </row>
    <row r="59" spans="1:87" hidden="1" x14ac:dyDescent="0.2">
      <c r="A59" s="30" t="e">
        <v>#N/A</v>
      </c>
      <c r="B59" s="30" t="e">
        <v>#N/A</v>
      </c>
      <c r="C59" s="20" t="s">
        <v>92</v>
      </c>
      <c r="D59" s="21" t="e">
        <f>VLOOKUP($C59,'S0 remplacer avec S44'!$C:$BQ,55,0)</f>
        <v>#N/A</v>
      </c>
      <c r="E59" s="21" t="e">
        <f>VLOOKUP($C59,'S0 remplacer avec S44'!$C:$BQ,62,0)</f>
        <v>#N/A</v>
      </c>
      <c r="F59" s="21" t="e">
        <f>VLOOKUP($C59,'S0 remplacer avec S44'!$C:$BQ,63,0)</f>
        <v>#N/A</v>
      </c>
      <c r="G59" s="21" t="e">
        <f>VLOOKUP($C59,'S0 remplacer avec S44'!$C:$BQ,45,0)</f>
        <v>#N/A</v>
      </c>
      <c r="H59" s="28" t="e">
        <f>VLOOKUP($C59,'S0 remplacer avec S44'!$C:$BQ,52,0)</f>
        <v>#N/A</v>
      </c>
      <c r="I59" s="28" t="e">
        <f>VLOOKUP($C59,'S0 remplacer avec S44'!$C:$BQ,53,0)</f>
        <v>#N/A</v>
      </c>
      <c r="J59" s="28" t="e">
        <f>VLOOKUP($C59,'S0 remplacer avec S44'!$C:$BQ,15,0)</f>
        <v>#N/A</v>
      </c>
      <c r="K59" s="28" t="e">
        <f>VLOOKUP($C59,'S0 remplacer avec S44'!$C:$BQ,22,0)</f>
        <v>#N/A</v>
      </c>
      <c r="L59" s="28" t="e">
        <f>VLOOKUP($C59,'S0 remplacer avec S44'!$C:$BQ,23,0)</f>
        <v>#N/A</v>
      </c>
      <c r="M59" s="28" t="e">
        <f>VLOOKUP($C59,'S0 remplacer avec S44'!$C:$BQ,35,0)</f>
        <v>#N/A</v>
      </c>
      <c r="N59" s="28" t="e">
        <f>VLOOKUP($C59,'S0 remplacer avec S44'!$C:$BQ,42,0)</f>
        <v>#N/A</v>
      </c>
      <c r="O59" s="28" t="e">
        <f>VLOOKUP($C59,'S0 remplacer avec S44'!$C:$BQ,43,0)</f>
        <v>#N/A</v>
      </c>
      <c r="P59" s="21" t="e">
        <f>VLOOKUP($C59,'S45'!$C:$BQ,55,0)</f>
        <v>#N/A</v>
      </c>
      <c r="Q59" s="21" t="e">
        <f>VLOOKUP($C59,'S45'!$C:$BQ,62,0)</f>
        <v>#N/A</v>
      </c>
      <c r="R59" s="21" t="e">
        <f>VLOOKUP($C59,'S45'!$C:$BQ,63,0)</f>
        <v>#N/A</v>
      </c>
      <c r="S59" s="21" t="e">
        <f>VLOOKUP($C59,'S45'!$C:$BQ,45,0)</f>
        <v>#N/A</v>
      </c>
      <c r="T59" s="28" t="e">
        <f>VLOOKUP($C59,'S45'!$C:$BQ,52,0)</f>
        <v>#N/A</v>
      </c>
      <c r="U59" s="28" t="e">
        <f>VLOOKUP($C59,'S45'!$C:$BQ,53,0)</f>
        <v>#N/A</v>
      </c>
      <c r="V59" s="28" t="e">
        <f>VLOOKUP($C59,'S45'!$C:$BQ,15,0)</f>
        <v>#N/A</v>
      </c>
      <c r="W59" s="28" t="e">
        <f>VLOOKUP($C59,'S45'!$C:$BQ,22,0)</f>
        <v>#N/A</v>
      </c>
      <c r="X59" s="28" t="e">
        <f>VLOOKUP($C59,'S45'!$C:$BQ,23,0)</f>
        <v>#N/A</v>
      </c>
      <c r="Y59" s="28" t="e">
        <f>VLOOKUP($C59,'S45'!$C:$BQ,35,0)</f>
        <v>#N/A</v>
      </c>
      <c r="Z59" s="28" t="e">
        <f>VLOOKUP($C59,'S45'!$C:$BQ,42,0)</f>
        <v>#N/A</v>
      </c>
      <c r="AA59" s="28" t="e">
        <f>VLOOKUP($C59,'S45'!$C:$BQ,43,0)</f>
        <v>#N/A</v>
      </c>
      <c r="AB59" s="21" t="e">
        <f>VLOOKUP($C59,'S46'!$C:$BQ,55,0)</f>
        <v>#N/A</v>
      </c>
      <c r="AC59" s="21" t="e">
        <f>VLOOKUP($C59,'S46'!$C:$BQ,62,0)</f>
        <v>#N/A</v>
      </c>
      <c r="AD59" s="21" t="e">
        <f>VLOOKUP($C59,'S46'!$C:$BQ,63,0)</f>
        <v>#N/A</v>
      </c>
      <c r="AE59" s="21" t="e">
        <f>VLOOKUP($C59,'S46'!$C:$BQ,45,0)</f>
        <v>#N/A</v>
      </c>
      <c r="AF59" s="28" t="e">
        <f>VLOOKUP($C59,'S46'!$C:$BQ,52,0)</f>
        <v>#N/A</v>
      </c>
      <c r="AG59" s="28" t="e">
        <f>VLOOKUP($C59,'S46'!$C:$BQ,53,0)</f>
        <v>#N/A</v>
      </c>
      <c r="AH59" s="28" t="e">
        <f>VLOOKUP($C59,'S46'!$C:$BQ,15,0)</f>
        <v>#N/A</v>
      </c>
      <c r="AI59" s="28" t="e">
        <f>VLOOKUP($C59,'S46'!$C:$BQ,22,0)</f>
        <v>#N/A</v>
      </c>
      <c r="AJ59" s="28" t="e">
        <f>VLOOKUP($C59,'S46'!$C:$BQ,23,0)</f>
        <v>#N/A</v>
      </c>
      <c r="AK59" s="28" t="e">
        <f>VLOOKUP($C59,'S46'!$C:$BQ,35,0)</f>
        <v>#N/A</v>
      </c>
      <c r="AL59" s="28" t="e">
        <f>VLOOKUP($C59,'S46'!$C:$BQ,42,0)</f>
        <v>#N/A</v>
      </c>
      <c r="AM59" s="28" t="e">
        <f>VLOOKUP($C59,'S46'!$C:$BQ,43,0)</f>
        <v>#N/A</v>
      </c>
      <c r="AN59" s="21" t="e">
        <f>VLOOKUP($C59,'S47'!$C:$BQ,55,0)</f>
        <v>#N/A</v>
      </c>
      <c r="AO59" s="21" t="e">
        <f>VLOOKUP($C59,'S47'!$C:$BQ,62,0)</f>
        <v>#N/A</v>
      </c>
      <c r="AP59" s="21" t="e">
        <f>VLOOKUP($C59,'S47'!$C:$BQ,63,0)</f>
        <v>#N/A</v>
      </c>
      <c r="AQ59" s="21" t="e">
        <f>VLOOKUP($C59,'S47'!$C:$BQ,45,0)</f>
        <v>#N/A</v>
      </c>
      <c r="AR59" s="28" t="e">
        <f>VLOOKUP($C59,'S47'!$C:$BQ,52,0)</f>
        <v>#N/A</v>
      </c>
      <c r="AS59" s="28" t="e">
        <f>VLOOKUP($C59,'S47'!$C:$BQ,53,0)</f>
        <v>#N/A</v>
      </c>
      <c r="AT59" s="28" t="e">
        <f>VLOOKUP($C59,'S47'!$C:$BQ,15,0)</f>
        <v>#N/A</v>
      </c>
      <c r="AU59" s="28" t="e">
        <f>VLOOKUP($C59,'S47'!$C:$BQ,22,0)</f>
        <v>#N/A</v>
      </c>
      <c r="AV59" s="28" t="e">
        <f>VLOOKUP($C59,'S47'!$C:$BQ,23,0)</f>
        <v>#N/A</v>
      </c>
      <c r="AW59" s="28" t="e">
        <f>VLOOKUP($C59,'S47'!$C:$BQ,35,0)</f>
        <v>#N/A</v>
      </c>
      <c r="AX59" s="28" t="e">
        <f>VLOOKUP($C59,'S47'!$C:$BQ,42,0)</f>
        <v>#N/A</v>
      </c>
      <c r="AY59" s="28" t="e">
        <f>VLOOKUP($C59,'S47'!$C:$BQ,43,0)</f>
        <v>#N/A</v>
      </c>
      <c r="AZ59" s="21" t="e">
        <f>VLOOKUP($C59,'S48'!$C:$BQ,55,0)</f>
        <v>#N/A</v>
      </c>
      <c r="BA59" s="21" t="e">
        <f>VLOOKUP($C59,'S48'!$C:$BQ,62,0)</f>
        <v>#N/A</v>
      </c>
      <c r="BB59" s="21" t="e">
        <f>VLOOKUP($C59,'S48'!$C:$BQ,63,0)</f>
        <v>#N/A</v>
      </c>
      <c r="BC59" s="21" t="e">
        <f>VLOOKUP($C59,'S48'!$C:$BQ,45,0)</f>
        <v>#N/A</v>
      </c>
      <c r="BD59" s="28" t="e">
        <f>VLOOKUP($C59,'S48'!$C:$BQ,52,0)</f>
        <v>#N/A</v>
      </c>
      <c r="BE59" s="28" t="e">
        <f>VLOOKUP($C59,'S48'!$C:$BQ,53,0)</f>
        <v>#N/A</v>
      </c>
      <c r="BF59" s="28" t="e">
        <f>VLOOKUP($C59,'S48'!$C:$BQ,15,0)</f>
        <v>#N/A</v>
      </c>
      <c r="BG59" s="28" t="e">
        <f>VLOOKUP($C59,'S48'!$C:$BQ,22,0)</f>
        <v>#N/A</v>
      </c>
      <c r="BH59" s="28" t="e">
        <f>VLOOKUP($C59,'S48'!$C:$BQ,23,0)</f>
        <v>#N/A</v>
      </c>
      <c r="BI59" s="28" t="e">
        <f>VLOOKUP($C59,'S48'!$C:$BQ,35,0)</f>
        <v>#N/A</v>
      </c>
      <c r="BJ59" s="28" t="e">
        <f>VLOOKUP($C59,'S48'!$C:$BQ,42,0)</f>
        <v>#N/A</v>
      </c>
      <c r="BK59" s="28" t="e">
        <f>VLOOKUP($C59,'S48'!$C:$BQ,43,0)</f>
        <v>#N/A</v>
      </c>
      <c r="BL59" s="21" t="e">
        <f>VLOOKUP($C59,'S49'!$C:$BQ,55,0)</f>
        <v>#N/A</v>
      </c>
      <c r="BM59" s="21" t="e">
        <f>VLOOKUP($C59,'S49'!$C:$BQ,62,0)</f>
        <v>#N/A</v>
      </c>
      <c r="BN59" s="21" t="e">
        <f>VLOOKUP($C59,'S49'!$C:$BQ,63,0)</f>
        <v>#N/A</v>
      </c>
      <c r="BO59" s="21" t="e">
        <f>VLOOKUP($C59,'S49'!$C:$BQ,45,0)</f>
        <v>#N/A</v>
      </c>
      <c r="BP59" s="28" t="e">
        <f>VLOOKUP($C59,'S49'!$C:$BQ,52,0)</f>
        <v>#N/A</v>
      </c>
      <c r="BQ59" s="28" t="e">
        <f>VLOOKUP($C59,'S49'!$C:$BQ,53,0)</f>
        <v>#N/A</v>
      </c>
      <c r="BR59" s="28" t="e">
        <f>VLOOKUP($C59,'S49'!$C:$BQ,15,0)</f>
        <v>#N/A</v>
      </c>
      <c r="BS59" s="28" t="e">
        <f>VLOOKUP($C59,'S49'!$C:$BQ,22,0)</f>
        <v>#N/A</v>
      </c>
      <c r="BT59" s="28" t="e">
        <f>VLOOKUP($C59,'S49'!$C:$BQ,23,0)</f>
        <v>#N/A</v>
      </c>
      <c r="BU59" s="28" t="e">
        <f>VLOOKUP($C59,'S49'!$C:$BQ,35,0)</f>
        <v>#N/A</v>
      </c>
      <c r="BV59" s="28" t="e">
        <f>VLOOKUP($C59,'S49'!$C:$BQ,42,0)</f>
        <v>#N/A</v>
      </c>
      <c r="BW59" s="28" t="e">
        <f>VLOOKUP($C59,'S49'!$C:$BQ,43,0)</f>
        <v>#N/A</v>
      </c>
      <c r="BX59" s="21" t="e">
        <f>VLOOKUP($C59,'S50'!$C:$BQ,55,0)</f>
        <v>#N/A</v>
      </c>
      <c r="BY59" s="21" t="e">
        <f>VLOOKUP($C59,'S50'!$C:$BQ,62,0)</f>
        <v>#N/A</v>
      </c>
      <c r="BZ59" s="21" t="e">
        <f>VLOOKUP($C59,'S50'!$C:$BQ,63,0)</f>
        <v>#N/A</v>
      </c>
      <c r="CA59" s="21" t="e">
        <f>VLOOKUP($C59,'S50'!$C:$BQ,45,0)</f>
        <v>#N/A</v>
      </c>
      <c r="CB59" s="28" t="e">
        <f>VLOOKUP($C59,'S50'!$C:$BQ,52,0)</f>
        <v>#N/A</v>
      </c>
      <c r="CC59" s="28" t="e">
        <f>VLOOKUP($C59,'S50'!$C:$BQ,53,0)</f>
        <v>#N/A</v>
      </c>
      <c r="CD59" s="28" t="e">
        <f>VLOOKUP($C59,'S50'!$C:$BQ,15,0)</f>
        <v>#N/A</v>
      </c>
      <c r="CE59" s="28" t="e">
        <f>VLOOKUP($C59,'S50'!$C:$BQ,22,0)</f>
        <v>#N/A</v>
      </c>
      <c r="CF59" s="28" t="e">
        <f>VLOOKUP($C59,'S50'!$C:$BQ,23,0)</f>
        <v>#N/A</v>
      </c>
      <c r="CG59" s="28" t="e">
        <f>VLOOKUP($C59,'S50'!$C:$BQ,35,0)</f>
        <v>#N/A</v>
      </c>
      <c r="CH59" s="28" t="e">
        <f>VLOOKUP($C59,'S50'!$C:$BQ,42,0)</f>
        <v>#N/A</v>
      </c>
      <c r="CI59" s="28" t="e">
        <f>VLOOKUP($C59,'S50'!$C:$BQ,43,0)</f>
        <v>#N/A</v>
      </c>
    </row>
    <row r="60" spans="1:87" hidden="1" x14ac:dyDescent="0.2">
      <c r="A60" s="30" t="s">
        <v>380</v>
      </c>
      <c r="B60" s="30" t="s">
        <v>77</v>
      </c>
      <c r="C60" s="20" t="s">
        <v>93</v>
      </c>
      <c r="D60" s="21">
        <f>VLOOKUP($C60,'S0 remplacer avec S44'!$C:$BQ,55,0)</f>
        <v>175</v>
      </c>
      <c r="E60" s="21">
        <f>VLOOKUP($C60,'S0 remplacer avec S44'!$C:$BQ,62,0)</f>
        <v>13</v>
      </c>
      <c r="F60" s="21">
        <f>VLOOKUP($C60,'S0 remplacer avec S44'!$C:$BQ,63,0)</f>
        <v>51</v>
      </c>
      <c r="G60" s="21">
        <f>VLOOKUP($C60,'S0 remplacer avec S44'!$C:$BQ,45,0)</f>
        <v>1661.39806</v>
      </c>
      <c r="H60" s="28">
        <f>VLOOKUP($C60,'S0 remplacer avec S44'!$C:$BQ,52,0)</f>
        <v>0</v>
      </c>
      <c r="I60" s="28">
        <f>VLOOKUP($C60,'S0 remplacer avec S44'!$C:$BQ,53,0)</f>
        <v>324</v>
      </c>
      <c r="J60" s="28">
        <f>VLOOKUP($C60,'S0 remplacer avec S44'!$C:$BQ,15,0)</f>
        <v>130</v>
      </c>
      <c r="K60" s="28">
        <f>VLOOKUP($C60,'S0 remplacer avec S44'!$C:$BQ,22,0)</f>
        <v>0</v>
      </c>
      <c r="L60" s="28">
        <f>VLOOKUP($C60,'S0 remplacer avec S44'!$C:$BQ,23,0)</f>
        <v>0</v>
      </c>
      <c r="M60" s="28">
        <f>VLOOKUP($C60,'S0 remplacer avec S44'!$C:$BQ,35,0)</f>
        <v>2250.56196</v>
      </c>
      <c r="N60" s="28">
        <f>VLOOKUP($C60,'S0 remplacer avec S44'!$C:$BQ,42,0)</f>
        <v>3</v>
      </c>
      <c r="O60" s="28">
        <f>VLOOKUP($C60,'S0 remplacer avec S44'!$C:$BQ,43,0)</f>
        <v>453</v>
      </c>
      <c r="P60" s="21">
        <f>VLOOKUP($C60,'S45'!$C:$BQ,55,0)</f>
        <v>175.4</v>
      </c>
      <c r="Q60" s="21">
        <f>VLOOKUP($C60,'S45'!$C:$BQ,62,0)</f>
        <v>13</v>
      </c>
      <c r="R60" s="21">
        <f>VLOOKUP($C60,'S45'!$C:$BQ,63,0)</f>
        <v>50</v>
      </c>
      <c r="S60" s="21">
        <f>VLOOKUP($C60,'S45'!$C:$BQ,45,0)</f>
        <v>1664.7950599999999</v>
      </c>
      <c r="T60" s="28">
        <f>VLOOKUP($C60,'S45'!$C:$BQ,52,0)</f>
        <v>0</v>
      </c>
      <c r="U60" s="28">
        <f>VLOOKUP($C60,'S45'!$C:$BQ,53,0)</f>
        <v>320</v>
      </c>
      <c r="V60" s="28">
        <f>VLOOKUP($C60,'S45'!$C:$BQ,15,0)</f>
        <v>130</v>
      </c>
      <c r="W60" s="28">
        <f>VLOOKUP($C60,'S45'!$C:$BQ,22,0)</f>
        <v>0</v>
      </c>
      <c r="X60" s="28">
        <f>VLOOKUP($C60,'S45'!$C:$BQ,23,0)</f>
        <v>0</v>
      </c>
      <c r="Y60" s="28">
        <f>VLOOKUP($C60,'S45'!$C:$BQ,35,0)</f>
        <v>2254.0149200000001</v>
      </c>
      <c r="Z60" s="28">
        <f>VLOOKUP($C60,'S45'!$C:$BQ,42,0)</f>
        <v>0</v>
      </c>
      <c r="AA60" s="28">
        <f>VLOOKUP($C60,'S45'!$C:$BQ,43,0)</f>
        <v>450</v>
      </c>
      <c r="AB60" s="21">
        <f>VLOOKUP($C60,'S46'!$C:$BQ,55,0)</f>
        <v>177.7</v>
      </c>
      <c r="AC60" s="21">
        <f>VLOOKUP($C60,'S46'!$C:$BQ,62,0)</f>
        <v>10</v>
      </c>
      <c r="AD60" s="21">
        <f>VLOOKUP($C60,'S46'!$C:$BQ,63,0)</f>
        <v>48</v>
      </c>
      <c r="AE60" s="21">
        <f>VLOOKUP($C60,'S46'!$C:$BQ,45,0)</f>
        <v>1757.00764</v>
      </c>
      <c r="AF60" s="28">
        <f>VLOOKUP($C60,'S46'!$C:$BQ,52,0)</f>
        <v>0</v>
      </c>
      <c r="AG60" s="28">
        <f>VLOOKUP($C60,'S46'!$C:$BQ,53,0)</f>
        <v>228</v>
      </c>
      <c r="AH60" s="28">
        <f>VLOOKUP($C60,'S46'!$C:$BQ,15,0)</f>
        <v>133</v>
      </c>
      <c r="AI60" s="28">
        <f>VLOOKUP($C60,'S46'!$C:$BQ,22,0)</f>
        <v>0</v>
      </c>
      <c r="AJ60" s="28">
        <f>VLOOKUP($C60,'S46'!$C:$BQ,23,0)</f>
        <v>0</v>
      </c>
      <c r="AK60" s="28">
        <f>VLOOKUP($C60,'S46'!$C:$BQ,35,0)</f>
        <v>2258.5149200000001</v>
      </c>
      <c r="AL60" s="28">
        <f>VLOOKUP($C60,'S46'!$C:$BQ,42,0)</f>
        <v>0</v>
      </c>
      <c r="AM60" s="28">
        <f>VLOOKUP($C60,'S46'!$C:$BQ,43,0)</f>
        <v>445</v>
      </c>
      <c r="AN60" s="21">
        <f>VLOOKUP($C60,'S47'!$C:$BQ,55,0)</f>
        <v>178.5</v>
      </c>
      <c r="AO60" s="21">
        <f>VLOOKUP($C60,'S47'!$C:$BQ,62,0)</f>
        <v>10</v>
      </c>
      <c r="AP60" s="21">
        <f>VLOOKUP($C60,'S47'!$C:$BQ,63,0)</f>
        <v>47</v>
      </c>
      <c r="AQ60" s="21">
        <f>VLOOKUP($C60,'S47'!$C:$BQ,45,0)</f>
        <v>1815.299</v>
      </c>
      <c r="AR60" s="28">
        <f>VLOOKUP($C60,'S47'!$C:$BQ,52,0)</f>
        <v>0</v>
      </c>
      <c r="AS60" s="28">
        <f>VLOOKUP($C60,'S47'!$C:$BQ,53,0)</f>
        <v>170</v>
      </c>
      <c r="AT60" s="28">
        <f>VLOOKUP($C60,'S47'!$C:$BQ,15,0)</f>
        <v>134</v>
      </c>
      <c r="AU60" s="28">
        <f>VLOOKUP($C60,'S47'!$C:$BQ,22,0)</f>
        <v>0</v>
      </c>
      <c r="AV60" s="28">
        <f>VLOOKUP($C60,'S47'!$C:$BQ,23,0)</f>
        <v>0</v>
      </c>
      <c r="AW60" s="28">
        <f>VLOOKUP($C60,'S47'!$C:$BQ,35,0)</f>
        <v>2272.7439199999999</v>
      </c>
      <c r="AX60" s="28">
        <f>VLOOKUP($C60,'S47'!$C:$BQ,42,0)</f>
        <v>0</v>
      </c>
      <c r="AY60" s="28">
        <f>VLOOKUP($C60,'S47'!$C:$BQ,43,0)</f>
        <v>431</v>
      </c>
      <c r="AZ60" s="21">
        <f>VLOOKUP($C60,'S48'!$C:$BQ,55,0)</f>
        <v>180.1</v>
      </c>
      <c r="BA60" s="21">
        <f>VLOOKUP($C60,'S48'!$C:$BQ,62,0)</f>
        <v>0</v>
      </c>
      <c r="BB60" s="21">
        <f>VLOOKUP($C60,'S48'!$C:$BQ,63,0)</f>
        <v>102</v>
      </c>
      <c r="BC60" s="21">
        <f>VLOOKUP($C60,'S48'!$C:$BQ,45,0)</f>
        <v>1900.1499200000001</v>
      </c>
      <c r="BD60" s="28">
        <f>VLOOKUP($C60,'S48'!$C:$BQ,52,0)</f>
        <v>0</v>
      </c>
      <c r="BE60" s="28">
        <f>VLOOKUP($C60,'S48'!$C:$BQ,53,0)</f>
        <v>85</v>
      </c>
      <c r="BF60" s="28">
        <f>VLOOKUP($C60,'S48'!$C:$BQ,15,0)</f>
        <v>134</v>
      </c>
      <c r="BG60" s="28">
        <f>VLOOKUP($C60,'S48'!$C:$BQ,22,0)</f>
        <v>0</v>
      </c>
      <c r="BH60" s="28">
        <f>VLOOKUP($C60,'S48'!$C:$BQ,23,0)</f>
        <v>0</v>
      </c>
      <c r="BI60" s="28">
        <f>VLOOKUP($C60,'S48'!$C:$BQ,35,0)</f>
        <v>2332.55134</v>
      </c>
      <c r="BJ60" s="28">
        <f>VLOOKUP($C60,'S48'!$C:$BQ,42,0)</f>
        <v>0</v>
      </c>
      <c r="BK60" s="28">
        <f>VLOOKUP($C60,'S48'!$C:$BQ,43,0)</f>
        <v>371</v>
      </c>
      <c r="BL60" s="21" t="e">
        <f>VLOOKUP($C60,'S49'!$C:$BQ,55,0)</f>
        <v>#N/A</v>
      </c>
      <c r="BM60" s="21" t="e">
        <f>VLOOKUP($C60,'S49'!$C:$BQ,62,0)</f>
        <v>#N/A</v>
      </c>
      <c r="BN60" s="21" t="e">
        <f>VLOOKUP($C60,'S49'!$C:$BQ,63,0)</f>
        <v>#N/A</v>
      </c>
      <c r="BO60" s="21" t="e">
        <f>VLOOKUP($C60,'S49'!$C:$BQ,45,0)</f>
        <v>#N/A</v>
      </c>
      <c r="BP60" s="28" t="e">
        <f>VLOOKUP($C60,'S49'!$C:$BQ,52,0)</f>
        <v>#N/A</v>
      </c>
      <c r="BQ60" s="28" t="e">
        <f>VLOOKUP($C60,'S49'!$C:$BQ,53,0)</f>
        <v>#N/A</v>
      </c>
      <c r="BR60" s="28" t="e">
        <f>VLOOKUP($C60,'S49'!$C:$BQ,15,0)</f>
        <v>#N/A</v>
      </c>
      <c r="BS60" s="28" t="e">
        <f>VLOOKUP($C60,'S49'!$C:$BQ,22,0)</f>
        <v>#N/A</v>
      </c>
      <c r="BT60" s="28" t="e">
        <f>VLOOKUP($C60,'S49'!$C:$BQ,23,0)</f>
        <v>#N/A</v>
      </c>
      <c r="BU60" s="28" t="e">
        <f>VLOOKUP($C60,'S49'!$C:$BQ,35,0)</f>
        <v>#N/A</v>
      </c>
      <c r="BV60" s="28" t="e">
        <f>VLOOKUP($C60,'S49'!$C:$BQ,42,0)</f>
        <v>#N/A</v>
      </c>
      <c r="BW60" s="28" t="e">
        <f>VLOOKUP($C60,'S49'!$C:$BQ,43,0)</f>
        <v>#N/A</v>
      </c>
      <c r="BX60" s="21" t="e">
        <f>VLOOKUP($C60,'S50'!$C:$BQ,55,0)</f>
        <v>#N/A</v>
      </c>
      <c r="BY60" s="21" t="e">
        <f>VLOOKUP($C60,'S50'!$C:$BQ,62,0)</f>
        <v>#N/A</v>
      </c>
      <c r="BZ60" s="21" t="e">
        <f>VLOOKUP($C60,'S50'!$C:$BQ,63,0)</f>
        <v>#N/A</v>
      </c>
      <c r="CA60" s="21" t="e">
        <f>VLOOKUP($C60,'S50'!$C:$BQ,45,0)</f>
        <v>#N/A</v>
      </c>
      <c r="CB60" s="28" t="e">
        <f>VLOOKUP($C60,'S50'!$C:$BQ,52,0)</f>
        <v>#N/A</v>
      </c>
      <c r="CC60" s="28" t="e">
        <f>VLOOKUP($C60,'S50'!$C:$BQ,53,0)</f>
        <v>#N/A</v>
      </c>
      <c r="CD60" s="28" t="e">
        <f>VLOOKUP($C60,'S50'!$C:$BQ,15,0)</f>
        <v>#N/A</v>
      </c>
      <c r="CE60" s="28" t="e">
        <f>VLOOKUP($C60,'S50'!$C:$BQ,22,0)</f>
        <v>#N/A</v>
      </c>
      <c r="CF60" s="28" t="e">
        <f>VLOOKUP($C60,'S50'!$C:$BQ,23,0)</f>
        <v>#N/A</v>
      </c>
      <c r="CG60" s="28" t="e">
        <f>VLOOKUP($C60,'S50'!$C:$BQ,35,0)</f>
        <v>#N/A</v>
      </c>
      <c r="CH60" s="28" t="e">
        <f>VLOOKUP($C60,'S50'!$C:$BQ,42,0)</f>
        <v>#N/A</v>
      </c>
      <c r="CI60" s="28" t="e">
        <f>VLOOKUP($C60,'S50'!$C:$BQ,43,0)</f>
        <v>#N/A</v>
      </c>
    </row>
    <row r="61" spans="1:87" hidden="1" x14ac:dyDescent="0.2">
      <c r="A61" s="30" t="s">
        <v>380</v>
      </c>
      <c r="B61" s="30" t="s">
        <v>77</v>
      </c>
      <c r="C61" s="20" t="s">
        <v>94</v>
      </c>
      <c r="D61" s="21">
        <f>VLOOKUP($C61,'S0 remplacer avec S44'!$C:$BQ,55,0)</f>
        <v>276.39999999999998</v>
      </c>
      <c r="E61" s="21">
        <f>VLOOKUP($C61,'S0 remplacer avec S44'!$C:$BQ,62,0)</f>
        <v>17</v>
      </c>
      <c r="F61" s="21">
        <f>VLOOKUP($C61,'S0 remplacer avec S44'!$C:$BQ,63,0)</f>
        <v>76</v>
      </c>
      <c r="G61" s="21">
        <f>VLOOKUP($C61,'S0 remplacer avec S44'!$C:$BQ,45,0)</f>
        <v>3480.8847999999998</v>
      </c>
      <c r="H61" s="28">
        <f>VLOOKUP($C61,'S0 remplacer avec S44'!$C:$BQ,52,0)</f>
        <v>0</v>
      </c>
      <c r="I61" s="28">
        <f>VLOOKUP($C61,'S0 remplacer avec S44'!$C:$BQ,53,0)</f>
        <v>0</v>
      </c>
      <c r="J61" s="28">
        <f>VLOOKUP($C61,'S0 remplacer avec S44'!$C:$BQ,15,0)</f>
        <v>194</v>
      </c>
      <c r="K61" s="28">
        <f>VLOOKUP($C61,'S0 remplacer avec S44'!$C:$BQ,22,0)</f>
        <v>0</v>
      </c>
      <c r="L61" s="28">
        <f>VLOOKUP($C61,'S0 remplacer avec S44'!$C:$BQ,23,0)</f>
        <v>1</v>
      </c>
      <c r="M61" s="28">
        <f>VLOOKUP($C61,'S0 remplacer avec S44'!$C:$BQ,35,0)</f>
        <v>5088.0134699999999</v>
      </c>
      <c r="N61" s="28">
        <f>VLOOKUP($C61,'S0 remplacer avec S44'!$C:$BQ,42,0)</f>
        <v>0</v>
      </c>
      <c r="O61" s="28">
        <f>VLOOKUP($C61,'S0 remplacer avec S44'!$C:$BQ,43,0)</f>
        <v>0</v>
      </c>
      <c r="P61" s="21">
        <f>VLOOKUP($C61,'S45'!$C:$BQ,55,0)</f>
        <v>284.39999999999998</v>
      </c>
      <c r="Q61" s="21">
        <f>VLOOKUP($C61,'S45'!$C:$BQ,62,0)</f>
        <v>9</v>
      </c>
      <c r="R61" s="21">
        <f>VLOOKUP($C61,'S45'!$C:$BQ,63,0)</f>
        <v>68</v>
      </c>
      <c r="S61" s="21">
        <f>VLOOKUP($C61,'S45'!$C:$BQ,45,0)</f>
        <v>3487.6537400000002</v>
      </c>
      <c r="T61" s="28">
        <f>VLOOKUP($C61,'S45'!$C:$BQ,52,0)</f>
        <v>0</v>
      </c>
      <c r="U61" s="28">
        <f>VLOOKUP($C61,'S45'!$C:$BQ,53,0)</f>
        <v>0</v>
      </c>
      <c r="V61" s="28">
        <f>VLOOKUP($C61,'S45'!$C:$BQ,15,0)</f>
        <v>197</v>
      </c>
      <c r="W61" s="28">
        <f>VLOOKUP($C61,'S45'!$C:$BQ,22,0)</f>
        <v>0</v>
      </c>
      <c r="X61" s="28">
        <f>VLOOKUP($C61,'S45'!$C:$BQ,23,0)</f>
        <v>0</v>
      </c>
      <c r="Y61" s="28">
        <f>VLOOKUP($C61,'S45'!$C:$BQ,35,0)</f>
        <v>5105.2471699999996</v>
      </c>
      <c r="Z61" s="28">
        <f>VLOOKUP($C61,'S45'!$C:$BQ,42,0)</f>
        <v>0</v>
      </c>
      <c r="AA61" s="28">
        <f>VLOOKUP($C61,'S45'!$C:$BQ,43,0)</f>
        <v>0</v>
      </c>
      <c r="AB61" s="21">
        <f>VLOOKUP($C61,'S46'!$C:$BQ,55,0)</f>
        <v>291.89999999999998</v>
      </c>
      <c r="AC61" s="21">
        <f>VLOOKUP($C61,'S46'!$C:$BQ,62,0)</f>
        <v>2</v>
      </c>
      <c r="AD61" s="21">
        <f>VLOOKUP($C61,'S46'!$C:$BQ,63,0)</f>
        <v>61</v>
      </c>
      <c r="AE61" s="21">
        <f>VLOOKUP($C61,'S46'!$C:$BQ,45,0)</f>
        <v>3582.4478800000002</v>
      </c>
      <c r="AF61" s="28">
        <f>VLOOKUP($C61,'S46'!$C:$BQ,52,0)</f>
        <v>0</v>
      </c>
      <c r="AG61" s="28">
        <f>VLOOKUP($C61,'S46'!$C:$BQ,53,0)</f>
        <v>0</v>
      </c>
      <c r="AH61" s="28">
        <f>VLOOKUP($C61,'S46'!$C:$BQ,15,0)</f>
        <v>203</v>
      </c>
      <c r="AI61" s="28">
        <f>VLOOKUP($C61,'S46'!$C:$BQ,22,0)</f>
        <v>0</v>
      </c>
      <c r="AJ61" s="28">
        <f>VLOOKUP($C61,'S46'!$C:$BQ,23,0)</f>
        <v>0</v>
      </c>
      <c r="AK61" s="28">
        <f>VLOOKUP($C61,'S46'!$C:$BQ,35,0)</f>
        <v>5155.2471699999996</v>
      </c>
      <c r="AL61" s="28">
        <f>VLOOKUP($C61,'S46'!$C:$BQ,42,0)</f>
        <v>0</v>
      </c>
      <c r="AM61" s="28">
        <f>VLOOKUP($C61,'S46'!$C:$BQ,43,0)</f>
        <v>0</v>
      </c>
      <c r="AN61" s="21">
        <f>VLOOKUP($C61,'S47'!$C:$BQ,55,0)</f>
        <v>295.10000000000002</v>
      </c>
      <c r="AO61" s="21">
        <f>VLOOKUP($C61,'S47'!$C:$BQ,62,0)</f>
        <v>0</v>
      </c>
      <c r="AP61" s="21">
        <f>VLOOKUP($C61,'S47'!$C:$BQ,63,0)</f>
        <v>57</v>
      </c>
      <c r="AQ61" s="21">
        <f>VLOOKUP($C61,'S47'!$C:$BQ,45,0)</f>
        <v>3627.14617</v>
      </c>
      <c r="AR61" s="28">
        <f>VLOOKUP($C61,'S47'!$C:$BQ,52,0)</f>
        <v>0</v>
      </c>
      <c r="AS61" s="28">
        <f>VLOOKUP($C61,'S47'!$C:$BQ,53,0)</f>
        <v>0</v>
      </c>
      <c r="AT61" s="28">
        <f>VLOOKUP($C61,'S47'!$C:$BQ,15,0)</f>
        <v>206</v>
      </c>
      <c r="AU61" s="28">
        <f>VLOOKUP($C61,'S47'!$C:$BQ,22,0)</f>
        <v>0</v>
      </c>
      <c r="AV61" s="28">
        <f>VLOOKUP($C61,'S47'!$C:$BQ,23,0)</f>
        <v>0</v>
      </c>
      <c r="AW61" s="28">
        <f>VLOOKUP($C61,'S47'!$C:$BQ,35,0)</f>
        <v>5246.6203699999996</v>
      </c>
      <c r="AX61" s="28">
        <f>VLOOKUP($C61,'S47'!$C:$BQ,42,0)</f>
        <v>0</v>
      </c>
      <c r="AY61" s="28">
        <f>VLOOKUP($C61,'S47'!$C:$BQ,43,0)</f>
        <v>0</v>
      </c>
      <c r="AZ61" s="21">
        <f>VLOOKUP($C61,'S48'!$C:$BQ,55,0)</f>
        <v>299.7</v>
      </c>
      <c r="BA61" s="21">
        <f>VLOOKUP($C61,'S48'!$C:$BQ,62,0)</f>
        <v>0</v>
      </c>
      <c r="BB61" s="21">
        <f>VLOOKUP($C61,'S48'!$C:$BQ,63,0)</f>
        <v>141</v>
      </c>
      <c r="BC61" s="21">
        <f>VLOOKUP($C61,'S48'!$C:$BQ,45,0)</f>
        <v>3690.0108300000002</v>
      </c>
      <c r="BD61" s="28">
        <f>VLOOKUP($C61,'S48'!$C:$BQ,52,0)</f>
        <v>0</v>
      </c>
      <c r="BE61" s="28">
        <f>VLOOKUP($C61,'S48'!$C:$BQ,53,0)</f>
        <v>0</v>
      </c>
      <c r="BF61" s="28">
        <f>VLOOKUP($C61,'S48'!$C:$BQ,15,0)</f>
        <v>208</v>
      </c>
      <c r="BG61" s="28">
        <f>VLOOKUP($C61,'S48'!$C:$BQ,22,0)</f>
        <v>0</v>
      </c>
      <c r="BH61" s="28">
        <f>VLOOKUP($C61,'S48'!$C:$BQ,23,0)</f>
        <v>0</v>
      </c>
      <c r="BI61" s="28">
        <f>VLOOKUP($C61,'S48'!$C:$BQ,35,0)</f>
        <v>5254.7976500000004</v>
      </c>
      <c r="BJ61" s="28">
        <f>VLOOKUP($C61,'S48'!$C:$BQ,42,0)</f>
        <v>0</v>
      </c>
      <c r="BK61" s="28">
        <f>VLOOKUP($C61,'S48'!$C:$BQ,43,0)</f>
        <v>0</v>
      </c>
      <c r="BL61" s="21" t="e">
        <f>VLOOKUP($C61,'S49'!$C:$BQ,55,0)</f>
        <v>#N/A</v>
      </c>
      <c r="BM61" s="21" t="e">
        <f>VLOOKUP($C61,'S49'!$C:$BQ,62,0)</f>
        <v>#N/A</v>
      </c>
      <c r="BN61" s="21" t="e">
        <f>VLOOKUP($C61,'S49'!$C:$BQ,63,0)</f>
        <v>#N/A</v>
      </c>
      <c r="BO61" s="21" t="e">
        <f>VLOOKUP($C61,'S49'!$C:$BQ,45,0)</f>
        <v>#N/A</v>
      </c>
      <c r="BP61" s="28" t="e">
        <f>VLOOKUP($C61,'S49'!$C:$BQ,52,0)</f>
        <v>#N/A</v>
      </c>
      <c r="BQ61" s="28" t="e">
        <f>VLOOKUP($C61,'S49'!$C:$BQ,53,0)</f>
        <v>#N/A</v>
      </c>
      <c r="BR61" s="28" t="e">
        <f>VLOOKUP($C61,'S49'!$C:$BQ,15,0)</f>
        <v>#N/A</v>
      </c>
      <c r="BS61" s="28" t="e">
        <f>VLOOKUP($C61,'S49'!$C:$BQ,22,0)</f>
        <v>#N/A</v>
      </c>
      <c r="BT61" s="28" t="e">
        <f>VLOOKUP($C61,'S49'!$C:$BQ,23,0)</f>
        <v>#N/A</v>
      </c>
      <c r="BU61" s="28" t="e">
        <f>VLOOKUP($C61,'S49'!$C:$BQ,35,0)</f>
        <v>#N/A</v>
      </c>
      <c r="BV61" s="28" t="e">
        <f>VLOOKUP($C61,'S49'!$C:$BQ,42,0)</f>
        <v>#N/A</v>
      </c>
      <c r="BW61" s="28" t="e">
        <f>VLOOKUP($C61,'S49'!$C:$BQ,43,0)</f>
        <v>#N/A</v>
      </c>
      <c r="BX61" s="21" t="e">
        <f>VLOOKUP($C61,'S50'!$C:$BQ,55,0)</f>
        <v>#N/A</v>
      </c>
      <c r="BY61" s="21" t="e">
        <f>VLOOKUP($C61,'S50'!$C:$BQ,62,0)</f>
        <v>#N/A</v>
      </c>
      <c r="BZ61" s="21" t="e">
        <f>VLOOKUP($C61,'S50'!$C:$BQ,63,0)</f>
        <v>#N/A</v>
      </c>
      <c r="CA61" s="21" t="e">
        <f>VLOOKUP($C61,'S50'!$C:$BQ,45,0)</f>
        <v>#N/A</v>
      </c>
      <c r="CB61" s="28" t="e">
        <f>VLOOKUP($C61,'S50'!$C:$BQ,52,0)</f>
        <v>#N/A</v>
      </c>
      <c r="CC61" s="28" t="e">
        <f>VLOOKUP($C61,'S50'!$C:$BQ,53,0)</f>
        <v>#N/A</v>
      </c>
      <c r="CD61" s="28" t="e">
        <f>VLOOKUP($C61,'S50'!$C:$BQ,15,0)</f>
        <v>#N/A</v>
      </c>
      <c r="CE61" s="28" t="e">
        <f>VLOOKUP($C61,'S50'!$C:$BQ,22,0)</f>
        <v>#N/A</v>
      </c>
      <c r="CF61" s="28" t="e">
        <f>VLOOKUP($C61,'S50'!$C:$BQ,23,0)</f>
        <v>#N/A</v>
      </c>
      <c r="CG61" s="28" t="e">
        <f>VLOOKUP($C61,'S50'!$C:$BQ,35,0)</f>
        <v>#N/A</v>
      </c>
      <c r="CH61" s="28" t="e">
        <f>VLOOKUP($C61,'S50'!$C:$BQ,42,0)</f>
        <v>#N/A</v>
      </c>
      <c r="CI61" s="28" t="e">
        <f>VLOOKUP($C61,'S50'!$C:$BQ,43,0)</f>
        <v>#N/A</v>
      </c>
    </row>
    <row r="62" spans="1:87" hidden="1" x14ac:dyDescent="0.2">
      <c r="A62" s="30" t="s">
        <v>380</v>
      </c>
      <c r="B62" s="30" t="s">
        <v>95</v>
      </c>
      <c r="C62" s="20" t="s">
        <v>96</v>
      </c>
      <c r="D62" s="21">
        <f>VLOOKUP($C62,'S0 remplacer avec S44'!$C:$BQ,55,0)</f>
        <v>200</v>
      </c>
      <c r="E62" s="21">
        <f>VLOOKUP($C62,'S0 remplacer avec S44'!$C:$BQ,62,0)</f>
        <v>24</v>
      </c>
      <c r="F62" s="21">
        <f>VLOOKUP($C62,'S0 remplacer avec S44'!$C:$BQ,63,0)</f>
        <v>68</v>
      </c>
      <c r="G62" s="21">
        <f>VLOOKUP($C62,'S0 remplacer avec S44'!$C:$BQ,45,0)</f>
        <v>1833.81566</v>
      </c>
      <c r="H62" s="28">
        <f>VLOOKUP($C62,'S0 remplacer avec S44'!$C:$BQ,52,0)</f>
        <v>134</v>
      </c>
      <c r="I62" s="28">
        <f>VLOOKUP($C62,'S0 remplacer avec S44'!$C:$BQ,53,0)</f>
        <v>527</v>
      </c>
      <c r="J62" s="28">
        <f>VLOOKUP($C62,'S0 remplacer avec S44'!$C:$BQ,15,0)</f>
        <v>122</v>
      </c>
      <c r="K62" s="28">
        <f>VLOOKUP($C62,'S0 remplacer avec S44'!$C:$BQ,22,0)</f>
        <v>2</v>
      </c>
      <c r="L62" s="28">
        <f>VLOOKUP($C62,'S0 remplacer avec S44'!$C:$BQ,23,0)</f>
        <v>27</v>
      </c>
      <c r="M62" s="28">
        <f>VLOOKUP($C62,'S0 remplacer avec S44'!$C:$BQ,35,0)</f>
        <v>2855.30249</v>
      </c>
      <c r="N62" s="28">
        <f>VLOOKUP($C62,'S0 remplacer avec S44'!$C:$BQ,42,0)</f>
        <v>0</v>
      </c>
      <c r="O62" s="28">
        <f>VLOOKUP($C62,'S0 remplacer avec S44'!$C:$BQ,43,0)</f>
        <v>557</v>
      </c>
      <c r="P62" s="21">
        <f>VLOOKUP($C62,'S45'!$C:$BQ,55,0)</f>
        <v>208.2</v>
      </c>
      <c r="Q62" s="21">
        <f>VLOOKUP($C62,'S45'!$C:$BQ,62,0)</f>
        <v>15</v>
      </c>
      <c r="R62" s="21">
        <f>VLOOKUP($C62,'S45'!$C:$BQ,63,0)</f>
        <v>60</v>
      </c>
      <c r="S62" s="21">
        <f>VLOOKUP($C62,'S45'!$C:$BQ,45,0)</f>
        <v>1889.19976</v>
      </c>
      <c r="T62" s="28">
        <f>VLOOKUP($C62,'S45'!$C:$BQ,52,0)</f>
        <v>79</v>
      </c>
      <c r="U62" s="28">
        <f>VLOOKUP($C62,'S45'!$C:$BQ,53,0)</f>
        <v>472</v>
      </c>
      <c r="V62" s="28">
        <f>VLOOKUP($C62,'S45'!$C:$BQ,15,0)</f>
        <v>125</v>
      </c>
      <c r="W62" s="28">
        <f>VLOOKUP($C62,'S45'!$C:$BQ,22,0)</f>
        <v>0</v>
      </c>
      <c r="X62" s="28">
        <f>VLOOKUP($C62,'S45'!$C:$BQ,23,0)</f>
        <v>24</v>
      </c>
      <c r="Y62" s="28">
        <f>VLOOKUP($C62,'S45'!$C:$BQ,35,0)</f>
        <v>2978.7537499999999</v>
      </c>
      <c r="Z62" s="28">
        <f>VLOOKUP($C62,'S45'!$C:$BQ,42,0)</f>
        <v>0</v>
      </c>
      <c r="AA62" s="28">
        <f>VLOOKUP($C62,'S45'!$C:$BQ,43,0)</f>
        <v>433</v>
      </c>
      <c r="AB62" s="21">
        <f>VLOOKUP($C62,'S46'!$C:$BQ,55,0)</f>
        <v>213.4</v>
      </c>
      <c r="AC62" s="21">
        <f>VLOOKUP($C62,'S46'!$C:$BQ,62,0)</f>
        <v>10</v>
      </c>
      <c r="AD62" s="21">
        <f>VLOOKUP($C62,'S46'!$C:$BQ,63,0)</f>
        <v>55</v>
      </c>
      <c r="AE62" s="21">
        <f>VLOOKUP($C62,'S46'!$C:$BQ,45,0)</f>
        <v>1921.0939499999999</v>
      </c>
      <c r="AF62" s="28">
        <f>VLOOKUP($C62,'S46'!$C:$BQ,52,0)</f>
        <v>47</v>
      </c>
      <c r="AG62" s="28">
        <f>VLOOKUP($C62,'S46'!$C:$BQ,53,0)</f>
        <v>440</v>
      </c>
      <c r="AH62" s="28">
        <f>VLOOKUP($C62,'S46'!$C:$BQ,15,0)</f>
        <v>131</v>
      </c>
      <c r="AI62" s="28">
        <f>VLOOKUP($C62,'S46'!$C:$BQ,22,0)</f>
        <v>0</v>
      </c>
      <c r="AJ62" s="28">
        <f>VLOOKUP($C62,'S46'!$C:$BQ,23,0)</f>
        <v>18</v>
      </c>
      <c r="AK62" s="28">
        <f>VLOOKUP($C62,'S46'!$C:$BQ,35,0)</f>
        <v>3049.8139900000001</v>
      </c>
      <c r="AL62" s="28">
        <f>VLOOKUP($C62,'S46'!$C:$BQ,42,0)</f>
        <v>0</v>
      </c>
      <c r="AM62" s="28">
        <f>VLOOKUP($C62,'S46'!$C:$BQ,43,0)</f>
        <v>362</v>
      </c>
      <c r="AN62" s="21">
        <f>VLOOKUP($C62,'S47'!$C:$BQ,55,0)</f>
        <v>214.7</v>
      </c>
      <c r="AO62" s="21">
        <f>VLOOKUP($C62,'S47'!$C:$BQ,62,0)</f>
        <v>9</v>
      </c>
      <c r="AP62" s="21">
        <f>VLOOKUP($C62,'S47'!$C:$BQ,63,0)</f>
        <v>54</v>
      </c>
      <c r="AQ62" s="21">
        <f>VLOOKUP($C62,'S47'!$C:$BQ,45,0)</f>
        <v>1973.61454</v>
      </c>
      <c r="AR62" s="28">
        <f>VLOOKUP($C62,'S47'!$C:$BQ,52,0)</f>
        <v>0</v>
      </c>
      <c r="AS62" s="28">
        <f>VLOOKUP($C62,'S47'!$C:$BQ,53,0)</f>
        <v>388</v>
      </c>
      <c r="AT62" s="28">
        <f>VLOOKUP($C62,'S47'!$C:$BQ,15,0)</f>
        <v>135</v>
      </c>
      <c r="AU62" s="28">
        <f>VLOOKUP($C62,'S47'!$C:$BQ,22,0)</f>
        <v>0</v>
      </c>
      <c r="AV62" s="28">
        <f>VLOOKUP($C62,'S47'!$C:$BQ,23,0)</f>
        <v>14</v>
      </c>
      <c r="AW62" s="28">
        <f>VLOOKUP($C62,'S47'!$C:$BQ,35,0)</f>
        <v>3075.6647899999998</v>
      </c>
      <c r="AX62" s="28">
        <f>VLOOKUP($C62,'S47'!$C:$BQ,42,0)</f>
        <v>0</v>
      </c>
      <c r="AY62" s="28">
        <f>VLOOKUP($C62,'S47'!$C:$BQ,43,0)</f>
        <v>336</v>
      </c>
      <c r="AZ62" s="21">
        <f>VLOOKUP($C62,'S48'!$C:$BQ,55,0)</f>
        <v>215.8</v>
      </c>
      <c r="BA62" s="21">
        <f>VLOOKUP($C62,'S48'!$C:$BQ,62,0)</f>
        <v>0</v>
      </c>
      <c r="BB62" s="21">
        <f>VLOOKUP($C62,'S48'!$C:$BQ,63,0)</f>
        <v>119</v>
      </c>
      <c r="BC62" s="21">
        <f>VLOOKUP($C62,'S48'!$C:$BQ,45,0)</f>
        <v>1976.71504</v>
      </c>
      <c r="BD62" s="28">
        <f>VLOOKUP($C62,'S48'!$C:$BQ,52,0)</f>
        <v>0</v>
      </c>
      <c r="BE62" s="28">
        <f>VLOOKUP($C62,'S48'!$C:$BQ,53,0)</f>
        <v>385</v>
      </c>
      <c r="BF62" s="28">
        <f>VLOOKUP($C62,'S48'!$C:$BQ,15,0)</f>
        <v>137</v>
      </c>
      <c r="BG62" s="28">
        <f>VLOOKUP($C62,'S48'!$C:$BQ,22,0)</f>
        <v>0</v>
      </c>
      <c r="BH62" s="28">
        <f>VLOOKUP($C62,'S48'!$C:$BQ,23,0)</f>
        <v>12</v>
      </c>
      <c r="BI62" s="28">
        <f>VLOOKUP($C62,'S48'!$C:$BQ,35,0)</f>
        <v>3193.5246499999998</v>
      </c>
      <c r="BJ62" s="28">
        <f>VLOOKUP($C62,'S48'!$C:$BQ,42,0)</f>
        <v>0</v>
      </c>
      <c r="BK62" s="28">
        <f>VLOOKUP($C62,'S48'!$C:$BQ,43,0)</f>
        <v>218</v>
      </c>
      <c r="BL62" s="21" t="e">
        <f>VLOOKUP($C62,'S49'!$C:$BQ,55,0)</f>
        <v>#N/A</v>
      </c>
      <c r="BM62" s="21" t="e">
        <f>VLOOKUP($C62,'S49'!$C:$BQ,62,0)</f>
        <v>#N/A</v>
      </c>
      <c r="BN62" s="21" t="e">
        <f>VLOOKUP($C62,'S49'!$C:$BQ,63,0)</f>
        <v>#N/A</v>
      </c>
      <c r="BO62" s="21" t="e">
        <f>VLOOKUP($C62,'S49'!$C:$BQ,45,0)</f>
        <v>#N/A</v>
      </c>
      <c r="BP62" s="28" t="e">
        <f>VLOOKUP($C62,'S49'!$C:$BQ,52,0)</f>
        <v>#N/A</v>
      </c>
      <c r="BQ62" s="28" t="e">
        <f>VLOOKUP($C62,'S49'!$C:$BQ,53,0)</f>
        <v>#N/A</v>
      </c>
      <c r="BR62" s="28" t="e">
        <f>VLOOKUP($C62,'S49'!$C:$BQ,15,0)</f>
        <v>#N/A</v>
      </c>
      <c r="BS62" s="28" t="e">
        <f>VLOOKUP($C62,'S49'!$C:$BQ,22,0)</f>
        <v>#N/A</v>
      </c>
      <c r="BT62" s="28" t="e">
        <f>VLOOKUP($C62,'S49'!$C:$BQ,23,0)</f>
        <v>#N/A</v>
      </c>
      <c r="BU62" s="28" t="e">
        <f>VLOOKUP($C62,'S49'!$C:$BQ,35,0)</f>
        <v>#N/A</v>
      </c>
      <c r="BV62" s="28" t="e">
        <f>VLOOKUP($C62,'S49'!$C:$BQ,42,0)</f>
        <v>#N/A</v>
      </c>
      <c r="BW62" s="28" t="e">
        <f>VLOOKUP($C62,'S49'!$C:$BQ,43,0)</f>
        <v>#N/A</v>
      </c>
      <c r="BX62" s="21" t="e">
        <f>VLOOKUP($C62,'S50'!$C:$BQ,55,0)</f>
        <v>#N/A</v>
      </c>
      <c r="BY62" s="21" t="e">
        <f>VLOOKUP($C62,'S50'!$C:$BQ,62,0)</f>
        <v>#N/A</v>
      </c>
      <c r="BZ62" s="21" t="e">
        <f>VLOOKUP($C62,'S50'!$C:$BQ,63,0)</f>
        <v>#N/A</v>
      </c>
      <c r="CA62" s="21" t="e">
        <f>VLOOKUP($C62,'S50'!$C:$BQ,45,0)</f>
        <v>#N/A</v>
      </c>
      <c r="CB62" s="28" t="e">
        <f>VLOOKUP($C62,'S50'!$C:$BQ,52,0)</f>
        <v>#N/A</v>
      </c>
      <c r="CC62" s="28" t="e">
        <f>VLOOKUP($C62,'S50'!$C:$BQ,53,0)</f>
        <v>#N/A</v>
      </c>
      <c r="CD62" s="28" t="e">
        <f>VLOOKUP($C62,'S50'!$C:$BQ,15,0)</f>
        <v>#N/A</v>
      </c>
      <c r="CE62" s="28" t="e">
        <f>VLOOKUP($C62,'S50'!$C:$BQ,22,0)</f>
        <v>#N/A</v>
      </c>
      <c r="CF62" s="28" t="e">
        <f>VLOOKUP($C62,'S50'!$C:$BQ,23,0)</f>
        <v>#N/A</v>
      </c>
      <c r="CG62" s="28" t="e">
        <f>VLOOKUP($C62,'S50'!$C:$BQ,35,0)</f>
        <v>#N/A</v>
      </c>
      <c r="CH62" s="28" t="e">
        <f>VLOOKUP($C62,'S50'!$C:$BQ,42,0)</f>
        <v>#N/A</v>
      </c>
      <c r="CI62" s="28" t="e">
        <f>VLOOKUP($C62,'S50'!$C:$BQ,43,0)</f>
        <v>#N/A</v>
      </c>
    </row>
    <row r="63" spans="1:87" hidden="1" x14ac:dyDescent="0.2">
      <c r="A63" s="30" t="e">
        <v>#N/A</v>
      </c>
      <c r="B63" s="30" t="e">
        <v>#N/A</v>
      </c>
      <c r="C63" s="20" t="s">
        <v>97</v>
      </c>
      <c r="D63" s="21" t="e">
        <f>VLOOKUP($C63,'S0 remplacer avec S44'!$C:$BQ,55,0)</f>
        <v>#N/A</v>
      </c>
      <c r="E63" s="21" t="e">
        <f>VLOOKUP($C63,'S0 remplacer avec S44'!$C:$BQ,62,0)</f>
        <v>#N/A</v>
      </c>
      <c r="F63" s="21" t="e">
        <f>VLOOKUP($C63,'S0 remplacer avec S44'!$C:$BQ,63,0)</f>
        <v>#N/A</v>
      </c>
      <c r="G63" s="21" t="e">
        <f>VLOOKUP($C63,'S0 remplacer avec S44'!$C:$BQ,45,0)</f>
        <v>#N/A</v>
      </c>
      <c r="H63" s="28" t="e">
        <f>VLOOKUP($C63,'S0 remplacer avec S44'!$C:$BQ,52,0)</f>
        <v>#N/A</v>
      </c>
      <c r="I63" s="28" t="e">
        <f>VLOOKUP($C63,'S0 remplacer avec S44'!$C:$BQ,53,0)</f>
        <v>#N/A</v>
      </c>
      <c r="J63" s="28" t="e">
        <f>VLOOKUP($C63,'S0 remplacer avec S44'!$C:$BQ,15,0)</f>
        <v>#N/A</v>
      </c>
      <c r="K63" s="28" t="e">
        <f>VLOOKUP($C63,'S0 remplacer avec S44'!$C:$BQ,22,0)</f>
        <v>#N/A</v>
      </c>
      <c r="L63" s="28" t="e">
        <f>VLOOKUP($C63,'S0 remplacer avec S44'!$C:$BQ,23,0)</f>
        <v>#N/A</v>
      </c>
      <c r="M63" s="28" t="e">
        <f>VLOOKUP($C63,'S0 remplacer avec S44'!$C:$BQ,35,0)</f>
        <v>#N/A</v>
      </c>
      <c r="N63" s="28" t="e">
        <f>VLOOKUP($C63,'S0 remplacer avec S44'!$C:$BQ,42,0)</f>
        <v>#N/A</v>
      </c>
      <c r="O63" s="28" t="e">
        <f>VLOOKUP($C63,'S0 remplacer avec S44'!$C:$BQ,43,0)</f>
        <v>#N/A</v>
      </c>
      <c r="P63" s="21" t="e">
        <f>VLOOKUP($C63,'S45'!$C:$BQ,55,0)</f>
        <v>#N/A</v>
      </c>
      <c r="Q63" s="21" t="e">
        <f>VLOOKUP($C63,'S45'!$C:$BQ,62,0)</f>
        <v>#N/A</v>
      </c>
      <c r="R63" s="21" t="e">
        <f>VLOOKUP($C63,'S45'!$C:$BQ,63,0)</f>
        <v>#N/A</v>
      </c>
      <c r="S63" s="21" t="e">
        <f>VLOOKUP($C63,'S45'!$C:$BQ,45,0)</f>
        <v>#N/A</v>
      </c>
      <c r="T63" s="28" t="e">
        <f>VLOOKUP($C63,'S45'!$C:$BQ,52,0)</f>
        <v>#N/A</v>
      </c>
      <c r="U63" s="28" t="e">
        <f>VLOOKUP($C63,'S45'!$C:$BQ,53,0)</f>
        <v>#N/A</v>
      </c>
      <c r="V63" s="28" t="e">
        <f>VLOOKUP($C63,'S45'!$C:$BQ,15,0)</f>
        <v>#N/A</v>
      </c>
      <c r="W63" s="28" t="e">
        <f>VLOOKUP($C63,'S45'!$C:$BQ,22,0)</f>
        <v>#N/A</v>
      </c>
      <c r="X63" s="28" t="e">
        <f>VLOOKUP($C63,'S45'!$C:$BQ,23,0)</f>
        <v>#N/A</v>
      </c>
      <c r="Y63" s="28" t="e">
        <f>VLOOKUP($C63,'S45'!$C:$BQ,35,0)</f>
        <v>#N/A</v>
      </c>
      <c r="Z63" s="28" t="e">
        <f>VLOOKUP($C63,'S45'!$C:$BQ,42,0)</f>
        <v>#N/A</v>
      </c>
      <c r="AA63" s="28" t="e">
        <f>VLOOKUP($C63,'S45'!$C:$BQ,43,0)</f>
        <v>#N/A</v>
      </c>
      <c r="AB63" s="21" t="e">
        <f>VLOOKUP($C63,'S46'!$C:$BQ,55,0)</f>
        <v>#N/A</v>
      </c>
      <c r="AC63" s="21" t="e">
        <f>VLOOKUP($C63,'S46'!$C:$BQ,62,0)</f>
        <v>#N/A</v>
      </c>
      <c r="AD63" s="21" t="e">
        <f>VLOOKUP($C63,'S46'!$C:$BQ,63,0)</f>
        <v>#N/A</v>
      </c>
      <c r="AE63" s="21" t="e">
        <f>VLOOKUP($C63,'S46'!$C:$BQ,45,0)</f>
        <v>#N/A</v>
      </c>
      <c r="AF63" s="28" t="e">
        <f>VLOOKUP($C63,'S46'!$C:$BQ,52,0)</f>
        <v>#N/A</v>
      </c>
      <c r="AG63" s="28" t="e">
        <f>VLOOKUP($C63,'S46'!$C:$BQ,53,0)</f>
        <v>#N/A</v>
      </c>
      <c r="AH63" s="28" t="e">
        <f>VLOOKUP($C63,'S46'!$C:$BQ,15,0)</f>
        <v>#N/A</v>
      </c>
      <c r="AI63" s="28" t="e">
        <f>VLOOKUP($C63,'S46'!$C:$BQ,22,0)</f>
        <v>#N/A</v>
      </c>
      <c r="AJ63" s="28" t="e">
        <f>VLOOKUP($C63,'S46'!$C:$BQ,23,0)</f>
        <v>#N/A</v>
      </c>
      <c r="AK63" s="28" t="e">
        <f>VLOOKUP($C63,'S46'!$C:$BQ,35,0)</f>
        <v>#N/A</v>
      </c>
      <c r="AL63" s="28" t="e">
        <f>VLOOKUP($C63,'S46'!$C:$BQ,42,0)</f>
        <v>#N/A</v>
      </c>
      <c r="AM63" s="28" t="e">
        <f>VLOOKUP($C63,'S46'!$C:$BQ,43,0)</f>
        <v>#N/A</v>
      </c>
      <c r="AN63" s="21" t="e">
        <f>VLOOKUP($C63,'S47'!$C:$BQ,55,0)</f>
        <v>#N/A</v>
      </c>
      <c r="AO63" s="21" t="e">
        <f>VLOOKUP($C63,'S47'!$C:$BQ,62,0)</f>
        <v>#N/A</v>
      </c>
      <c r="AP63" s="21" t="e">
        <f>VLOOKUP($C63,'S47'!$C:$BQ,63,0)</f>
        <v>#N/A</v>
      </c>
      <c r="AQ63" s="21" t="e">
        <f>VLOOKUP($C63,'S47'!$C:$BQ,45,0)</f>
        <v>#N/A</v>
      </c>
      <c r="AR63" s="28" t="e">
        <f>VLOOKUP($C63,'S47'!$C:$BQ,52,0)</f>
        <v>#N/A</v>
      </c>
      <c r="AS63" s="28" t="e">
        <f>VLOOKUP($C63,'S47'!$C:$BQ,53,0)</f>
        <v>#N/A</v>
      </c>
      <c r="AT63" s="28" t="e">
        <f>VLOOKUP($C63,'S47'!$C:$BQ,15,0)</f>
        <v>#N/A</v>
      </c>
      <c r="AU63" s="28" t="e">
        <f>VLOOKUP($C63,'S47'!$C:$BQ,22,0)</f>
        <v>#N/A</v>
      </c>
      <c r="AV63" s="28" t="e">
        <f>VLOOKUP($C63,'S47'!$C:$BQ,23,0)</f>
        <v>#N/A</v>
      </c>
      <c r="AW63" s="28" t="e">
        <f>VLOOKUP($C63,'S47'!$C:$BQ,35,0)</f>
        <v>#N/A</v>
      </c>
      <c r="AX63" s="28" t="e">
        <f>VLOOKUP($C63,'S47'!$C:$BQ,42,0)</f>
        <v>#N/A</v>
      </c>
      <c r="AY63" s="28" t="e">
        <f>VLOOKUP($C63,'S47'!$C:$BQ,43,0)</f>
        <v>#N/A</v>
      </c>
      <c r="AZ63" s="21" t="e">
        <f>VLOOKUP($C63,'S48'!$C:$BQ,55,0)</f>
        <v>#N/A</v>
      </c>
      <c r="BA63" s="21" t="e">
        <f>VLOOKUP($C63,'S48'!$C:$BQ,62,0)</f>
        <v>#N/A</v>
      </c>
      <c r="BB63" s="21" t="e">
        <f>VLOOKUP($C63,'S48'!$C:$BQ,63,0)</f>
        <v>#N/A</v>
      </c>
      <c r="BC63" s="21" t="e">
        <f>VLOOKUP($C63,'S48'!$C:$BQ,45,0)</f>
        <v>#N/A</v>
      </c>
      <c r="BD63" s="28" t="e">
        <f>VLOOKUP($C63,'S48'!$C:$BQ,52,0)</f>
        <v>#N/A</v>
      </c>
      <c r="BE63" s="28" t="e">
        <f>VLOOKUP($C63,'S48'!$C:$BQ,53,0)</f>
        <v>#N/A</v>
      </c>
      <c r="BF63" s="28" t="e">
        <f>VLOOKUP($C63,'S48'!$C:$BQ,15,0)</f>
        <v>#N/A</v>
      </c>
      <c r="BG63" s="28" t="e">
        <f>VLOOKUP($C63,'S48'!$C:$BQ,22,0)</f>
        <v>#N/A</v>
      </c>
      <c r="BH63" s="28" t="e">
        <f>VLOOKUP($C63,'S48'!$C:$BQ,23,0)</f>
        <v>#N/A</v>
      </c>
      <c r="BI63" s="28" t="e">
        <f>VLOOKUP($C63,'S48'!$C:$BQ,35,0)</f>
        <v>#N/A</v>
      </c>
      <c r="BJ63" s="28" t="e">
        <f>VLOOKUP($C63,'S48'!$C:$BQ,42,0)</f>
        <v>#N/A</v>
      </c>
      <c r="BK63" s="28" t="e">
        <f>VLOOKUP($C63,'S48'!$C:$BQ,43,0)</f>
        <v>#N/A</v>
      </c>
      <c r="BL63" s="21" t="e">
        <f>VLOOKUP($C63,'S49'!$C:$BQ,55,0)</f>
        <v>#N/A</v>
      </c>
      <c r="BM63" s="21" t="e">
        <f>VLOOKUP($C63,'S49'!$C:$BQ,62,0)</f>
        <v>#N/A</v>
      </c>
      <c r="BN63" s="21" t="e">
        <f>VLOOKUP($C63,'S49'!$C:$BQ,63,0)</f>
        <v>#N/A</v>
      </c>
      <c r="BO63" s="21" t="e">
        <f>VLOOKUP($C63,'S49'!$C:$BQ,45,0)</f>
        <v>#N/A</v>
      </c>
      <c r="BP63" s="28" t="e">
        <f>VLOOKUP($C63,'S49'!$C:$BQ,52,0)</f>
        <v>#N/A</v>
      </c>
      <c r="BQ63" s="28" t="e">
        <f>VLOOKUP($C63,'S49'!$C:$BQ,53,0)</f>
        <v>#N/A</v>
      </c>
      <c r="BR63" s="28" t="e">
        <f>VLOOKUP($C63,'S49'!$C:$BQ,15,0)</f>
        <v>#N/A</v>
      </c>
      <c r="BS63" s="28" t="e">
        <f>VLOOKUP($C63,'S49'!$C:$BQ,22,0)</f>
        <v>#N/A</v>
      </c>
      <c r="BT63" s="28" t="e">
        <f>VLOOKUP($C63,'S49'!$C:$BQ,23,0)</f>
        <v>#N/A</v>
      </c>
      <c r="BU63" s="28" t="e">
        <f>VLOOKUP($C63,'S49'!$C:$BQ,35,0)</f>
        <v>#N/A</v>
      </c>
      <c r="BV63" s="28" t="e">
        <f>VLOOKUP($C63,'S49'!$C:$BQ,42,0)</f>
        <v>#N/A</v>
      </c>
      <c r="BW63" s="28" t="e">
        <f>VLOOKUP($C63,'S49'!$C:$BQ,43,0)</f>
        <v>#N/A</v>
      </c>
      <c r="BX63" s="21" t="e">
        <f>VLOOKUP($C63,'S50'!$C:$BQ,55,0)</f>
        <v>#N/A</v>
      </c>
      <c r="BY63" s="21" t="e">
        <f>VLOOKUP($C63,'S50'!$C:$BQ,62,0)</f>
        <v>#N/A</v>
      </c>
      <c r="BZ63" s="21" t="e">
        <f>VLOOKUP($C63,'S50'!$C:$BQ,63,0)</f>
        <v>#N/A</v>
      </c>
      <c r="CA63" s="21" t="e">
        <f>VLOOKUP($C63,'S50'!$C:$BQ,45,0)</f>
        <v>#N/A</v>
      </c>
      <c r="CB63" s="28" t="e">
        <f>VLOOKUP($C63,'S50'!$C:$BQ,52,0)</f>
        <v>#N/A</v>
      </c>
      <c r="CC63" s="28" t="e">
        <f>VLOOKUP($C63,'S50'!$C:$BQ,53,0)</f>
        <v>#N/A</v>
      </c>
      <c r="CD63" s="28" t="e">
        <f>VLOOKUP($C63,'S50'!$C:$BQ,15,0)</f>
        <v>#N/A</v>
      </c>
      <c r="CE63" s="28" t="e">
        <f>VLOOKUP($C63,'S50'!$C:$BQ,22,0)</f>
        <v>#N/A</v>
      </c>
      <c r="CF63" s="28" t="e">
        <f>VLOOKUP($C63,'S50'!$C:$BQ,23,0)</f>
        <v>#N/A</v>
      </c>
      <c r="CG63" s="28" t="e">
        <f>VLOOKUP($C63,'S50'!$C:$BQ,35,0)</f>
        <v>#N/A</v>
      </c>
      <c r="CH63" s="28" t="e">
        <f>VLOOKUP($C63,'S50'!$C:$BQ,42,0)</f>
        <v>#N/A</v>
      </c>
      <c r="CI63" s="28" t="e">
        <f>VLOOKUP($C63,'S50'!$C:$BQ,43,0)</f>
        <v>#N/A</v>
      </c>
    </row>
    <row r="64" spans="1:87" hidden="1" x14ac:dyDescent="0.2">
      <c r="A64" s="30" t="s">
        <v>380</v>
      </c>
      <c r="B64" s="30" t="s">
        <v>95</v>
      </c>
      <c r="C64" s="20" t="s">
        <v>98</v>
      </c>
      <c r="D64" s="21">
        <f>VLOOKUP($C64,'S0 remplacer avec S44'!$C:$BQ,55,0)</f>
        <v>258.7</v>
      </c>
      <c r="E64" s="21">
        <f>VLOOKUP($C64,'S0 remplacer avec S44'!$C:$BQ,62,0)</f>
        <v>2</v>
      </c>
      <c r="F64" s="21">
        <f>VLOOKUP($C64,'S0 remplacer avec S44'!$C:$BQ,63,0)</f>
        <v>54</v>
      </c>
      <c r="G64" s="21">
        <f>VLOOKUP($C64,'S0 remplacer avec S44'!$C:$BQ,45,0)</f>
        <v>2586.21594</v>
      </c>
      <c r="H64" s="28">
        <f>VLOOKUP($C64,'S0 remplacer avec S44'!$C:$BQ,52,0)</f>
        <v>0</v>
      </c>
      <c r="I64" s="28">
        <f>VLOOKUP($C64,'S0 remplacer avec S44'!$C:$BQ,53,0)</f>
        <v>169</v>
      </c>
      <c r="J64" s="28">
        <f>VLOOKUP($C64,'S0 remplacer avec S44'!$C:$BQ,15,0)</f>
        <v>230</v>
      </c>
      <c r="K64" s="28">
        <f>VLOOKUP($C64,'S0 remplacer avec S44'!$C:$BQ,22,0)</f>
        <v>0</v>
      </c>
      <c r="L64" s="28">
        <f>VLOOKUP($C64,'S0 remplacer avec S44'!$C:$BQ,23,0)</f>
        <v>0</v>
      </c>
      <c r="M64" s="28">
        <f>VLOOKUP($C64,'S0 remplacer avec S44'!$C:$BQ,35,0)</f>
        <v>4036.2262799999999</v>
      </c>
      <c r="N64" s="28">
        <f>VLOOKUP($C64,'S0 remplacer avec S44'!$C:$BQ,42,0)</f>
        <v>0</v>
      </c>
      <c r="O64" s="28">
        <f>VLOOKUP($C64,'S0 remplacer avec S44'!$C:$BQ,43,0)</f>
        <v>0</v>
      </c>
      <c r="P64" s="21">
        <f>VLOOKUP($C64,'S45'!$C:$BQ,55,0)</f>
        <v>265</v>
      </c>
      <c r="Q64" s="21">
        <f>VLOOKUP($C64,'S45'!$C:$BQ,62,0)</f>
        <v>0</v>
      </c>
      <c r="R64" s="21">
        <f>VLOOKUP($C64,'S45'!$C:$BQ,63,0)</f>
        <v>48</v>
      </c>
      <c r="S64" s="21">
        <f>VLOOKUP($C64,'S45'!$C:$BQ,45,0)</f>
        <v>2660.36672</v>
      </c>
      <c r="T64" s="28">
        <f>VLOOKUP($C64,'S45'!$C:$BQ,52,0)</f>
        <v>0</v>
      </c>
      <c r="U64" s="28">
        <f>VLOOKUP($C64,'S45'!$C:$BQ,53,0)</f>
        <v>95</v>
      </c>
      <c r="V64" s="28">
        <f>VLOOKUP($C64,'S45'!$C:$BQ,15,0)</f>
        <v>233</v>
      </c>
      <c r="W64" s="28">
        <f>VLOOKUP($C64,'S45'!$C:$BQ,22,0)</f>
        <v>0</v>
      </c>
      <c r="X64" s="28">
        <f>VLOOKUP($C64,'S45'!$C:$BQ,23,0)</f>
        <v>0</v>
      </c>
      <c r="Y64" s="28">
        <f>VLOOKUP($C64,'S45'!$C:$BQ,35,0)</f>
        <v>4122.09512</v>
      </c>
      <c r="Z64" s="28">
        <f>VLOOKUP($C64,'S45'!$C:$BQ,42,0)</f>
        <v>0</v>
      </c>
      <c r="AA64" s="28">
        <f>VLOOKUP($C64,'S45'!$C:$BQ,43,0)</f>
        <v>0</v>
      </c>
      <c r="AB64" s="21">
        <f>VLOOKUP($C64,'S46'!$C:$BQ,55,0)</f>
        <v>273.8</v>
      </c>
      <c r="AC64" s="21">
        <f>VLOOKUP($C64,'S46'!$C:$BQ,62,0)</f>
        <v>0</v>
      </c>
      <c r="AD64" s="21">
        <f>VLOOKUP($C64,'S46'!$C:$BQ,63,0)</f>
        <v>39</v>
      </c>
      <c r="AE64" s="21">
        <f>VLOOKUP($C64,'S46'!$C:$BQ,45,0)</f>
        <v>2755.4151000000002</v>
      </c>
      <c r="AF64" s="28">
        <f>VLOOKUP($C64,'S46'!$C:$BQ,52,0)</f>
        <v>0</v>
      </c>
      <c r="AG64" s="28">
        <f>VLOOKUP($C64,'S46'!$C:$BQ,53,0)</f>
        <v>0</v>
      </c>
      <c r="AH64" s="28">
        <f>VLOOKUP($C64,'S46'!$C:$BQ,15,0)</f>
        <v>239</v>
      </c>
      <c r="AI64" s="28">
        <f>VLOOKUP($C64,'S46'!$C:$BQ,22,0)</f>
        <v>0</v>
      </c>
      <c r="AJ64" s="28">
        <f>VLOOKUP($C64,'S46'!$C:$BQ,23,0)</f>
        <v>0</v>
      </c>
      <c r="AK64" s="28">
        <f>VLOOKUP($C64,'S46'!$C:$BQ,35,0)</f>
        <v>4131.09512</v>
      </c>
      <c r="AL64" s="28">
        <f>VLOOKUP($C64,'S46'!$C:$BQ,42,0)</f>
        <v>0</v>
      </c>
      <c r="AM64" s="28">
        <f>VLOOKUP($C64,'S46'!$C:$BQ,43,0)</f>
        <v>0</v>
      </c>
      <c r="AN64" s="21">
        <f>VLOOKUP($C64,'S47'!$C:$BQ,55,0)</f>
        <v>280</v>
      </c>
      <c r="AO64" s="21">
        <f>VLOOKUP($C64,'S47'!$C:$BQ,62,0)</f>
        <v>0</v>
      </c>
      <c r="AP64" s="21">
        <f>VLOOKUP($C64,'S47'!$C:$BQ,63,0)</f>
        <v>33</v>
      </c>
      <c r="AQ64" s="21">
        <f>VLOOKUP($C64,'S47'!$C:$BQ,45,0)</f>
        <v>2822.2548900000002</v>
      </c>
      <c r="AR64" s="28">
        <f>VLOOKUP($C64,'S47'!$C:$BQ,52,0)</f>
        <v>0</v>
      </c>
      <c r="AS64" s="28">
        <f>VLOOKUP($C64,'S47'!$C:$BQ,53,0)</f>
        <v>0</v>
      </c>
      <c r="AT64" s="28">
        <f>VLOOKUP($C64,'S47'!$C:$BQ,15,0)</f>
        <v>241</v>
      </c>
      <c r="AU64" s="28">
        <f>VLOOKUP($C64,'S47'!$C:$BQ,22,0)</f>
        <v>0</v>
      </c>
      <c r="AV64" s="28">
        <f>VLOOKUP($C64,'S47'!$C:$BQ,23,0)</f>
        <v>0</v>
      </c>
      <c r="AW64" s="28">
        <f>VLOOKUP($C64,'S47'!$C:$BQ,35,0)</f>
        <v>4169.7551199999998</v>
      </c>
      <c r="AX64" s="28">
        <f>VLOOKUP($C64,'S47'!$C:$BQ,42,0)</f>
        <v>0</v>
      </c>
      <c r="AY64" s="28">
        <f>VLOOKUP($C64,'S47'!$C:$BQ,43,0)</f>
        <v>0</v>
      </c>
      <c r="AZ64" s="21">
        <f>VLOOKUP($C64,'S48'!$C:$BQ,55,0)</f>
        <v>282</v>
      </c>
      <c r="BA64" s="21">
        <f>VLOOKUP($C64,'S48'!$C:$BQ,62,0)</f>
        <v>0</v>
      </c>
      <c r="BB64" s="21">
        <f>VLOOKUP($C64,'S48'!$C:$BQ,63,0)</f>
        <v>109</v>
      </c>
      <c r="BC64" s="21">
        <f>VLOOKUP($C64,'S48'!$C:$BQ,45,0)</f>
        <v>2853.6709799999999</v>
      </c>
      <c r="BD64" s="28">
        <f>VLOOKUP($C64,'S48'!$C:$BQ,52,0)</f>
        <v>0</v>
      </c>
      <c r="BE64" s="28">
        <f>VLOOKUP($C64,'S48'!$C:$BQ,53,0)</f>
        <v>0</v>
      </c>
      <c r="BF64" s="28">
        <f>VLOOKUP($C64,'S48'!$C:$BQ,15,0)</f>
        <v>245</v>
      </c>
      <c r="BG64" s="28">
        <f>VLOOKUP($C64,'S48'!$C:$BQ,22,0)</f>
        <v>0</v>
      </c>
      <c r="BH64" s="28">
        <f>VLOOKUP($C64,'S48'!$C:$BQ,23,0)</f>
        <v>0</v>
      </c>
      <c r="BI64" s="28">
        <f>VLOOKUP($C64,'S48'!$C:$BQ,35,0)</f>
        <v>4181.3462300000001</v>
      </c>
      <c r="BJ64" s="28">
        <f>VLOOKUP($C64,'S48'!$C:$BQ,42,0)</f>
        <v>0</v>
      </c>
      <c r="BK64" s="28">
        <f>VLOOKUP($C64,'S48'!$C:$BQ,43,0)</f>
        <v>0</v>
      </c>
      <c r="BL64" s="21" t="e">
        <f>VLOOKUP($C64,'S49'!$C:$BQ,55,0)</f>
        <v>#N/A</v>
      </c>
      <c r="BM64" s="21" t="e">
        <f>VLOOKUP($C64,'S49'!$C:$BQ,62,0)</f>
        <v>#N/A</v>
      </c>
      <c r="BN64" s="21" t="e">
        <f>VLOOKUP($C64,'S49'!$C:$BQ,63,0)</f>
        <v>#N/A</v>
      </c>
      <c r="BO64" s="21" t="e">
        <f>VLOOKUP($C64,'S49'!$C:$BQ,45,0)</f>
        <v>#N/A</v>
      </c>
      <c r="BP64" s="28" t="e">
        <f>VLOOKUP($C64,'S49'!$C:$BQ,52,0)</f>
        <v>#N/A</v>
      </c>
      <c r="BQ64" s="28" t="e">
        <f>VLOOKUP($C64,'S49'!$C:$BQ,53,0)</f>
        <v>#N/A</v>
      </c>
      <c r="BR64" s="28" t="e">
        <f>VLOOKUP($C64,'S49'!$C:$BQ,15,0)</f>
        <v>#N/A</v>
      </c>
      <c r="BS64" s="28" t="e">
        <f>VLOOKUP($C64,'S49'!$C:$BQ,22,0)</f>
        <v>#N/A</v>
      </c>
      <c r="BT64" s="28" t="e">
        <f>VLOOKUP($C64,'S49'!$C:$BQ,23,0)</f>
        <v>#N/A</v>
      </c>
      <c r="BU64" s="28" t="e">
        <f>VLOOKUP($C64,'S49'!$C:$BQ,35,0)</f>
        <v>#N/A</v>
      </c>
      <c r="BV64" s="28" t="e">
        <f>VLOOKUP($C64,'S49'!$C:$BQ,42,0)</f>
        <v>#N/A</v>
      </c>
      <c r="BW64" s="28" t="e">
        <f>VLOOKUP($C64,'S49'!$C:$BQ,43,0)</f>
        <v>#N/A</v>
      </c>
      <c r="BX64" s="21" t="e">
        <f>VLOOKUP($C64,'S50'!$C:$BQ,55,0)</f>
        <v>#N/A</v>
      </c>
      <c r="BY64" s="21" t="e">
        <f>VLOOKUP($C64,'S50'!$C:$BQ,62,0)</f>
        <v>#N/A</v>
      </c>
      <c r="BZ64" s="21" t="e">
        <f>VLOOKUP($C64,'S50'!$C:$BQ,63,0)</f>
        <v>#N/A</v>
      </c>
      <c r="CA64" s="21" t="e">
        <f>VLOOKUP($C64,'S50'!$C:$BQ,45,0)</f>
        <v>#N/A</v>
      </c>
      <c r="CB64" s="28" t="e">
        <f>VLOOKUP($C64,'S50'!$C:$BQ,52,0)</f>
        <v>#N/A</v>
      </c>
      <c r="CC64" s="28" t="e">
        <f>VLOOKUP($C64,'S50'!$C:$BQ,53,0)</f>
        <v>#N/A</v>
      </c>
      <c r="CD64" s="28" t="e">
        <f>VLOOKUP($C64,'S50'!$C:$BQ,15,0)</f>
        <v>#N/A</v>
      </c>
      <c r="CE64" s="28" t="e">
        <f>VLOOKUP($C64,'S50'!$C:$BQ,22,0)</f>
        <v>#N/A</v>
      </c>
      <c r="CF64" s="28" t="e">
        <f>VLOOKUP($C64,'S50'!$C:$BQ,23,0)</f>
        <v>#N/A</v>
      </c>
      <c r="CG64" s="28" t="e">
        <f>VLOOKUP($C64,'S50'!$C:$BQ,35,0)</f>
        <v>#N/A</v>
      </c>
      <c r="CH64" s="28" t="e">
        <f>VLOOKUP($C64,'S50'!$C:$BQ,42,0)</f>
        <v>#N/A</v>
      </c>
      <c r="CI64" s="28" t="e">
        <f>VLOOKUP($C64,'S50'!$C:$BQ,43,0)</f>
        <v>#N/A</v>
      </c>
    </row>
    <row r="65" spans="1:87" hidden="1" x14ac:dyDescent="0.2">
      <c r="A65" s="30" t="s">
        <v>380</v>
      </c>
      <c r="B65" s="30" t="s">
        <v>95</v>
      </c>
      <c r="C65" s="20" t="s">
        <v>99</v>
      </c>
      <c r="D65" s="21">
        <f>VLOOKUP($C65,'S0 remplacer avec S44'!$C:$BQ,55,0)</f>
        <v>308.10000000000002</v>
      </c>
      <c r="E65" s="21">
        <f>VLOOKUP($C65,'S0 remplacer avec S44'!$C:$BQ,62,0)</f>
        <v>7</v>
      </c>
      <c r="F65" s="21">
        <f>VLOOKUP($C65,'S0 remplacer avec S44'!$C:$BQ,63,0)</f>
        <v>70</v>
      </c>
      <c r="G65" s="21">
        <f>VLOOKUP($C65,'S0 remplacer avec S44'!$C:$BQ,45,0)</f>
        <v>2558.7228</v>
      </c>
      <c r="H65" s="28">
        <f>VLOOKUP($C65,'S0 remplacer avec S44'!$C:$BQ,52,0)</f>
        <v>218</v>
      </c>
      <c r="I65" s="28">
        <f>VLOOKUP($C65,'S0 remplacer avec S44'!$C:$BQ,53,0)</f>
        <v>774</v>
      </c>
      <c r="J65" s="28">
        <f>VLOOKUP($C65,'S0 remplacer avec S44'!$C:$BQ,15,0)</f>
        <v>231</v>
      </c>
      <c r="K65" s="28">
        <f>VLOOKUP($C65,'S0 remplacer avec S44'!$C:$BQ,22,0)</f>
        <v>0</v>
      </c>
      <c r="L65" s="28">
        <f>VLOOKUP($C65,'S0 remplacer avec S44'!$C:$BQ,23,0)</f>
        <v>0</v>
      </c>
      <c r="M65" s="28">
        <f>VLOOKUP($C65,'S0 remplacer avec S44'!$C:$BQ,35,0)</f>
        <v>3998.15056</v>
      </c>
      <c r="N65" s="28">
        <f>VLOOKUP($C65,'S0 remplacer avec S44'!$C:$BQ,42,0)</f>
        <v>15</v>
      </c>
      <c r="O65" s="28">
        <f>VLOOKUP($C65,'S0 remplacer avec S44'!$C:$BQ,43,0)</f>
        <v>817</v>
      </c>
      <c r="P65" s="21">
        <f>VLOOKUP($C65,'S45'!$C:$BQ,55,0)</f>
        <v>317.3</v>
      </c>
      <c r="Q65" s="21">
        <f>VLOOKUP($C65,'S45'!$C:$BQ,62,0)</f>
        <v>0</v>
      </c>
      <c r="R65" s="21">
        <f>VLOOKUP($C65,'S45'!$C:$BQ,63,0)</f>
        <v>61</v>
      </c>
      <c r="S65" s="21">
        <f>VLOOKUP($C65,'S45'!$C:$BQ,45,0)</f>
        <v>2590.01233</v>
      </c>
      <c r="T65" s="28">
        <f>VLOOKUP($C65,'S45'!$C:$BQ,52,0)</f>
        <v>187</v>
      </c>
      <c r="U65" s="28">
        <f>VLOOKUP($C65,'S45'!$C:$BQ,53,0)</f>
        <v>743</v>
      </c>
      <c r="V65" s="28">
        <f>VLOOKUP($C65,'S45'!$C:$BQ,15,0)</f>
        <v>234</v>
      </c>
      <c r="W65" s="28">
        <f>VLOOKUP($C65,'S45'!$C:$BQ,22,0)</f>
        <v>0</v>
      </c>
      <c r="X65" s="28">
        <f>VLOOKUP($C65,'S45'!$C:$BQ,23,0)</f>
        <v>0</v>
      </c>
      <c r="Y65" s="28">
        <f>VLOOKUP($C65,'S45'!$C:$BQ,35,0)</f>
        <v>4467.8927000000003</v>
      </c>
      <c r="Z65" s="28">
        <f>VLOOKUP($C65,'S45'!$C:$BQ,42,0)</f>
        <v>0</v>
      </c>
      <c r="AA65" s="28">
        <f>VLOOKUP($C65,'S45'!$C:$BQ,43,0)</f>
        <v>348</v>
      </c>
      <c r="AB65" s="21">
        <f>VLOOKUP($C65,'S46'!$C:$BQ,55,0)</f>
        <v>318.3</v>
      </c>
      <c r="AC65" s="21">
        <f>VLOOKUP($C65,'S46'!$C:$BQ,62,0)</f>
        <v>0</v>
      </c>
      <c r="AD65" s="21">
        <f>VLOOKUP($C65,'S46'!$C:$BQ,63,0)</f>
        <v>60</v>
      </c>
      <c r="AE65" s="21">
        <f>VLOOKUP($C65,'S46'!$C:$BQ,45,0)</f>
        <v>2588.87707</v>
      </c>
      <c r="AF65" s="28">
        <f>VLOOKUP($C65,'S46'!$C:$BQ,52,0)</f>
        <v>188</v>
      </c>
      <c r="AG65" s="28">
        <f>VLOOKUP($C65,'S46'!$C:$BQ,53,0)</f>
        <v>744</v>
      </c>
      <c r="AH65" s="28">
        <f>VLOOKUP($C65,'S46'!$C:$BQ,15,0)</f>
        <v>240</v>
      </c>
      <c r="AI65" s="28">
        <f>VLOOKUP($C65,'S46'!$C:$BQ,22,0)</f>
        <v>0</v>
      </c>
      <c r="AJ65" s="28">
        <f>VLOOKUP($C65,'S46'!$C:$BQ,23,0)</f>
        <v>0</v>
      </c>
      <c r="AK65" s="28">
        <f>VLOOKUP($C65,'S46'!$C:$BQ,35,0)</f>
        <v>4592.1666999999998</v>
      </c>
      <c r="AL65" s="28">
        <f>VLOOKUP($C65,'S46'!$C:$BQ,42,0)</f>
        <v>0</v>
      </c>
      <c r="AM65" s="28">
        <f>VLOOKUP($C65,'S46'!$C:$BQ,43,0)</f>
        <v>223</v>
      </c>
      <c r="AN65" s="21">
        <f>VLOOKUP($C65,'S47'!$C:$BQ,55,0)</f>
        <v>325.3</v>
      </c>
      <c r="AO65" s="21">
        <f>VLOOKUP($C65,'S47'!$C:$BQ,62,0)</f>
        <v>0</v>
      </c>
      <c r="AP65" s="21">
        <f>VLOOKUP($C65,'S47'!$C:$BQ,63,0)</f>
        <v>53</v>
      </c>
      <c r="AQ65" s="21">
        <f>VLOOKUP($C65,'S47'!$C:$BQ,45,0)</f>
        <v>2618.8030800000001</v>
      </c>
      <c r="AR65" s="28">
        <f>VLOOKUP($C65,'S47'!$C:$BQ,52,0)</f>
        <v>158</v>
      </c>
      <c r="AS65" s="28">
        <f>VLOOKUP($C65,'S47'!$C:$BQ,53,0)</f>
        <v>714</v>
      </c>
      <c r="AT65" s="28">
        <f>VLOOKUP($C65,'S47'!$C:$BQ,15,0)</f>
        <v>243</v>
      </c>
      <c r="AU65" s="28">
        <f>VLOOKUP($C65,'S47'!$C:$BQ,22,0)</f>
        <v>0</v>
      </c>
      <c r="AV65" s="28">
        <f>VLOOKUP($C65,'S47'!$C:$BQ,23,0)</f>
        <v>0</v>
      </c>
      <c r="AW65" s="28">
        <f>VLOOKUP($C65,'S47'!$C:$BQ,35,0)</f>
        <v>4691.1018899999999</v>
      </c>
      <c r="AX65" s="28">
        <f>VLOOKUP($C65,'S47'!$C:$BQ,42,0)</f>
        <v>0</v>
      </c>
      <c r="AY65" s="28">
        <f>VLOOKUP($C65,'S47'!$C:$BQ,43,0)</f>
        <v>124</v>
      </c>
      <c r="AZ65" s="21">
        <f>VLOOKUP($C65,'S48'!$C:$BQ,55,0)</f>
        <v>327.10000000000002</v>
      </c>
      <c r="BA65" s="21">
        <f>VLOOKUP($C65,'S48'!$C:$BQ,62,0)</f>
        <v>0</v>
      </c>
      <c r="BB65" s="21">
        <f>VLOOKUP($C65,'S48'!$C:$BQ,63,0)</f>
        <v>146</v>
      </c>
      <c r="BC65" s="21">
        <f>VLOOKUP($C65,'S48'!$C:$BQ,45,0)</f>
        <v>2625.7430300000001</v>
      </c>
      <c r="BD65" s="28">
        <f>VLOOKUP($C65,'S48'!$C:$BQ,52,0)</f>
        <v>151</v>
      </c>
      <c r="BE65" s="28">
        <f>VLOOKUP($C65,'S48'!$C:$BQ,53,0)</f>
        <v>707</v>
      </c>
      <c r="BF65" s="28">
        <f>VLOOKUP($C65,'S48'!$C:$BQ,15,0)</f>
        <v>245</v>
      </c>
      <c r="BG65" s="28">
        <f>VLOOKUP($C65,'S48'!$C:$BQ,22,0)</f>
        <v>0</v>
      </c>
      <c r="BH65" s="28">
        <f>VLOOKUP($C65,'S48'!$C:$BQ,23,0)</f>
        <v>0</v>
      </c>
      <c r="BI65" s="28">
        <f>VLOOKUP($C65,'S48'!$C:$BQ,35,0)</f>
        <v>4741.2075400000003</v>
      </c>
      <c r="BJ65" s="28">
        <f>VLOOKUP($C65,'S48'!$C:$BQ,42,0)</f>
        <v>0</v>
      </c>
      <c r="BK65" s="28">
        <f>VLOOKUP($C65,'S48'!$C:$BQ,43,0)</f>
        <v>74</v>
      </c>
      <c r="BL65" s="21" t="e">
        <f>VLOOKUP($C65,'S49'!$C:$BQ,55,0)</f>
        <v>#N/A</v>
      </c>
      <c r="BM65" s="21" t="e">
        <f>VLOOKUP($C65,'S49'!$C:$BQ,62,0)</f>
        <v>#N/A</v>
      </c>
      <c r="BN65" s="21" t="e">
        <f>VLOOKUP($C65,'S49'!$C:$BQ,63,0)</f>
        <v>#N/A</v>
      </c>
      <c r="BO65" s="21" t="e">
        <f>VLOOKUP($C65,'S49'!$C:$BQ,45,0)</f>
        <v>#N/A</v>
      </c>
      <c r="BP65" s="28" t="e">
        <f>VLOOKUP($C65,'S49'!$C:$BQ,52,0)</f>
        <v>#N/A</v>
      </c>
      <c r="BQ65" s="28" t="e">
        <f>VLOOKUP($C65,'S49'!$C:$BQ,53,0)</f>
        <v>#N/A</v>
      </c>
      <c r="BR65" s="28" t="e">
        <f>VLOOKUP($C65,'S49'!$C:$BQ,15,0)</f>
        <v>#N/A</v>
      </c>
      <c r="BS65" s="28" t="e">
        <f>VLOOKUP($C65,'S49'!$C:$BQ,22,0)</f>
        <v>#N/A</v>
      </c>
      <c r="BT65" s="28" t="e">
        <f>VLOOKUP($C65,'S49'!$C:$BQ,23,0)</f>
        <v>#N/A</v>
      </c>
      <c r="BU65" s="28" t="e">
        <f>VLOOKUP($C65,'S49'!$C:$BQ,35,0)</f>
        <v>#N/A</v>
      </c>
      <c r="BV65" s="28" t="e">
        <f>VLOOKUP($C65,'S49'!$C:$BQ,42,0)</f>
        <v>#N/A</v>
      </c>
      <c r="BW65" s="28" t="e">
        <f>VLOOKUP($C65,'S49'!$C:$BQ,43,0)</f>
        <v>#N/A</v>
      </c>
      <c r="BX65" s="21" t="e">
        <f>VLOOKUP($C65,'S50'!$C:$BQ,55,0)</f>
        <v>#N/A</v>
      </c>
      <c r="BY65" s="21" t="e">
        <f>VLOOKUP($C65,'S50'!$C:$BQ,62,0)</f>
        <v>#N/A</v>
      </c>
      <c r="BZ65" s="21" t="e">
        <f>VLOOKUP($C65,'S50'!$C:$BQ,63,0)</f>
        <v>#N/A</v>
      </c>
      <c r="CA65" s="21" t="e">
        <f>VLOOKUP($C65,'S50'!$C:$BQ,45,0)</f>
        <v>#N/A</v>
      </c>
      <c r="CB65" s="28" t="e">
        <f>VLOOKUP($C65,'S50'!$C:$BQ,52,0)</f>
        <v>#N/A</v>
      </c>
      <c r="CC65" s="28" t="e">
        <f>VLOOKUP($C65,'S50'!$C:$BQ,53,0)</f>
        <v>#N/A</v>
      </c>
      <c r="CD65" s="28" t="e">
        <f>VLOOKUP($C65,'S50'!$C:$BQ,15,0)</f>
        <v>#N/A</v>
      </c>
      <c r="CE65" s="28" t="e">
        <f>VLOOKUP($C65,'S50'!$C:$BQ,22,0)</f>
        <v>#N/A</v>
      </c>
      <c r="CF65" s="28" t="e">
        <f>VLOOKUP($C65,'S50'!$C:$BQ,23,0)</f>
        <v>#N/A</v>
      </c>
      <c r="CG65" s="28" t="e">
        <f>VLOOKUP($C65,'S50'!$C:$BQ,35,0)</f>
        <v>#N/A</v>
      </c>
      <c r="CH65" s="28" t="e">
        <f>VLOOKUP($C65,'S50'!$C:$BQ,42,0)</f>
        <v>#N/A</v>
      </c>
      <c r="CI65" s="28" t="e">
        <f>VLOOKUP($C65,'S50'!$C:$BQ,43,0)</f>
        <v>#N/A</v>
      </c>
    </row>
    <row r="66" spans="1:87" hidden="1" x14ac:dyDescent="0.2">
      <c r="A66" s="30" t="s">
        <v>380</v>
      </c>
      <c r="B66" s="30" t="s">
        <v>95</v>
      </c>
      <c r="C66" s="20" t="s">
        <v>100</v>
      </c>
      <c r="D66" s="21">
        <f>VLOOKUP($C66,'S0 remplacer avec S44'!$C:$BQ,55,0)</f>
        <v>109.3</v>
      </c>
      <c r="E66" s="21">
        <f>VLOOKUP($C66,'S0 remplacer avec S44'!$C:$BQ,62,0)</f>
        <v>0</v>
      </c>
      <c r="F66" s="21">
        <f>VLOOKUP($C66,'S0 remplacer avec S44'!$C:$BQ,63,0)</f>
        <v>16</v>
      </c>
      <c r="G66" s="21">
        <f>VLOOKUP($C66,'S0 remplacer avec S44'!$C:$BQ,45,0)</f>
        <v>724.49221</v>
      </c>
      <c r="H66" s="28">
        <f>VLOOKUP($C66,'S0 remplacer avec S44'!$C:$BQ,52,0)</f>
        <v>191</v>
      </c>
      <c r="I66" s="28">
        <f>VLOOKUP($C66,'S0 remplacer avec S44'!$C:$BQ,53,0)</f>
        <v>375</v>
      </c>
      <c r="J66" s="28">
        <f>VLOOKUP($C66,'S0 remplacer avec S44'!$C:$BQ,15,0)</f>
        <v>72</v>
      </c>
      <c r="K66" s="28">
        <f>VLOOKUP($C66,'S0 remplacer avec S44'!$C:$BQ,22,0)</f>
        <v>0</v>
      </c>
      <c r="L66" s="28">
        <f>VLOOKUP($C66,'S0 remplacer avec S44'!$C:$BQ,23,0)</f>
        <v>0</v>
      </c>
      <c r="M66" s="28">
        <f>VLOOKUP($C66,'S0 remplacer avec S44'!$C:$BQ,35,0)</f>
        <v>1635.3723600000001</v>
      </c>
      <c r="N66" s="28">
        <f>VLOOKUP($C66,'S0 remplacer avec S44'!$C:$BQ,42,0)</f>
        <v>0</v>
      </c>
      <c r="O66" s="28">
        <f>VLOOKUP($C66,'S0 remplacer avec S44'!$C:$BQ,43,0)</f>
        <v>0</v>
      </c>
      <c r="P66" s="21">
        <f>VLOOKUP($C66,'S45'!$C:$BQ,55,0)</f>
        <v>111.3</v>
      </c>
      <c r="Q66" s="21">
        <f>VLOOKUP($C66,'S45'!$C:$BQ,62,0)</f>
        <v>0</v>
      </c>
      <c r="R66" s="21">
        <f>VLOOKUP($C66,'S45'!$C:$BQ,63,0)</f>
        <v>14</v>
      </c>
      <c r="S66" s="21">
        <f>VLOOKUP($C66,'S45'!$C:$BQ,45,0)</f>
        <v>727.03336000000002</v>
      </c>
      <c r="T66" s="28">
        <f>VLOOKUP($C66,'S45'!$C:$BQ,52,0)</f>
        <v>189</v>
      </c>
      <c r="U66" s="28">
        <f>VLOOKUP($C66,'S45'!$C:$BQ,53,0)</f>
        <v>372</v>
      </c>
      <c r="V66" s="28">
        <f>VLOOKUP($C66,'S45'!$C:$BQ,15,0)</f>
        <v>74</v>
      </c>
      <c r="W66" s="28">
        <f>VLOOKUP($C66,'S45'!$C:$BQ,22,0)</f>
        <v>0</v>
      </c>
      <c r="X66" s="28">
        <f>VLOOKUP($C66,'S45'!$C:$BQ,23,0)</f>
        <v>0</v>
      </c>
      <c r="Y66" s="28">
        <f>VLOOKUP($C66,'S45'!$C:$BQ,35,0)</f>
        <v>1635.5933600000001</v>
      </c>
      <c r="Z66" s="28">
        <f>VLOOKUP($C66,'S45'!$C:$BQ,42,0)</f>
        <v>0</v>
      </c>
      <c r="AA66" s="28">
        <f>VLOOKUP($C66,'S45'!$C:$BQ,43,0)</f>
        <v>0</v>
      </c>
      <c r="AB66" s="21">
        <f>VLOOKUP($C66,'S46'!$C:$BQ,55,0)</f>
        <v>109.5</v>
      </c>
      <c r="AC66" s="21">
        <f>VLOOKUP($C66,'S46'!$C:$BQ,62,0)</f>
        <v>0</v>
      </c>
      <c r="AD66" s="21">
        <f>VLOOKUP($C66,'S46'!$C:$BQ,63,0)</f>
        <v>16</v>
      </c>
      <c r="AE66" s="21">
        <f>VLOOKUP($C66,'S46'!$C:$BQ,45,0)</f>
        <v>729.14703999999995</v>
      </c>
      <c r="AF66" s="28">
        <f>VLOOKUP($C66,'S46'!$C:$BQ,52,0)</f>
        <v>187</v>
      </c>
      <c r="AG66" s="28">
        <f>VLOOKUP($C66,'S46'!$C:$BQ,53,0)</f>
        <v>370</v>
      </c>
      <c r="AH66" s="28">
        <f>VLOOKUP($C66,'S46'!$C:$BQ,15,0)</f>
        <v>75</v>
      </c>
      <c r="AI66" s="28">
        <f>VLOOKUP($C66,'S46'!$C:$BQ,22,0)</f>
        <v>0</v>
      </c>
      <c r="AJ66" s="28">
        <f>VLOOKUP($C66,'S46'!$C:$BQ,23,0)</f>
        <v>0</v>
      </c>
      <c r="AK66" s="28">
        <f>VLOOKUP($C66,'S46'!$C:$BQ,35,0)</f>
        <v>1635.5933600000001</v>
      </c>
      <c r="AL66" s="28">
        <f>VLOOKUP($C66,'S46'!$C:$BQ,42,0)</f>
        <v>0</v>
      </c>
      <c r="AM66" s="28">
        <f>VLOOKUP($C66,'S46'!$C:$BQ,43,0)</f>
        <v>0</v>
      </c>
      <c r="AN66" s="21">
        <f>VLOOKUP($C66,'S47'!$C:$BQ,55,0)</f>
        <v>112.5</v>
      </c>
      <c r="AO66" s="21">
        <f>VLOOKUP($C66,'S47'!$C:$BQ,62,0)</f>
        <v>0</v>
      </c>
      <c r="AP66" s="21">
        <f>VLOOKUP($C66,'S47'!$C:$BQ,63,0)</f>
        <v>13</v>
      </c>
      <c r="AQ66" s="21">
        <f>VLOOKUP($C66,'S47'!$C:$BQ,45,0)</f>
        <v>759.69330000000002</v>
      </c>
      <c r="AR66" s="28">
        <f>VLOOKUP($C66,'S47'!$C:$BQ,52,0)</f>
        <v>156</v>
      </c>
      <c r="AS66" s="28">
        <f>VLOOKUP($C66,'S47'!$C:$BQ,53,0)</f>
        <v>339</v>
      </c>
      <c r="AT66" s="28">
        <f>VLOOKUP($C66,'S47'!$C:$BQ,15,0)</f>
        <v>75</v>
      </c>
      <c r="AU66" s="28">
        <f>VLOOKUP($C66,'S47'!$C:$BQ,22,0)</f>
        <v>0</v>
      </c>
      <c r="AV66" s="28">
        <f>VLOOKUP($C66,'S47'!$C:$BQ,23,0)</f>
        <v>0</v>
      </c>
      <c r="AW66" s="28">
        <f>VLOOKUP($C66,'S47'!$C:$BQ,35,0)</f>
        <v>1638.8513600000001</v>
      </c>
      <c r="AX66" s="28">
        <f>VLOOKUP($C66,'S47'!$C:$BQ,42,0)</f>
        <v>0</v>
      </c>
      <c r="AY66" s="28">
        <f>VLOOKUP($C66,'S47'!$C:$BQ,43,0)</f>
        <v>0</v>
      </c>
      <c r="AZ66" s="21">
        <f>VLOOKUP($C66,'S48'!$C:$BQ,55,0)</f>
        <v>117.3</v>
      </c>
      <c r="BA66" s="21">
        <f>VLOOKUP($C66,'S48'!$C:$BQ,62,0)</f>
        <v>0</v>
      </c>
      <c r="BB66" s="21">
        <f>VLOOKUP($C66,'S48'!$C:$BQ,63,0)</f>
        <v>39</v>
      </c>
      <c r="BC66" s="21">
        <f>VLOOKUP($C66,'S48'!$C:$BQ,45,0)</f>
        <v>760.48942</v>
      </c>
      <c r="BD66" s="28">
        <f>VLOOKUP($C66,'S48'!$C:$BQ,52,0)</f>
        <v>155</v>
      </c>
      <c r="BE66" s="28">
        <f>VLOOKUP($C66,'S48'!$C:$BQ,53,0)</f>
        <v>339</v>
      </c>
      <c r="BF66" s="28">
        <f>VLOOKUP($C66,'S48'!$C:$BQ,15,0)</f>
        <v>78</v>
      </c>
      <c r="BG66" s="28">
        <f>VLOOKUP($C66,'S48'!$C:$BQ,22,0)</f>
        <v>0</v>
      </c>
      <c r="BH66" s="28">
        <f>VLOOKUP($C66,'S48'!$C:$BQ,23,0)</f>
        <v>0</v>
      </c>
      <c r="BI66" s="28">
        <f>VLOOKUP($C66,'S48'!$C:$BQ,35,0)</f>
        <v>1657.8937900000001</v>
      </c>
      <c r="BJ66" s="28">
        <f>VLOOKUP($C66,'S48'!$C:$BQ,42,0)</f>
        <v>0</v>
      </c>
      <c r="BK66" s="28">
        <f>VLOOKUP($C66,'S48'!$C:$BQ,43,0)</f>
        <v>0</v>
      </c>
      <c r="BL66" s="21" t="e">
        <f>VLOOKUP($C66,'S49'!$C:$BQ,55,0)</f>
        <v>#N/A</v>
      </c>
      <c r="BM66" s="21" t="e">
        <f>VLOOKUP($C66,'S49'!$C:$BQ,62,0)</f>
        <v>#N/A</v>
      </c>
      <c r="BN66" s="21" t="e">
        <f>VLOOKUP($C66,'S49'!$C:$BQ,63,0)</f>
        <v>#N/A</v>
      </c>
      <c r="BO66" s="21" t="e">
        <f>VLOOKUP($C66,'S49'!$C:$BQ,45,0)</f>
        <v>#N/A</v>
      </c>
      <c r="BP66" s="28" t="e">
        <f>VLOOKUP($C66,'S49'!$C:$BQ,52,0)</f>
        <v>#N/A</v>
      </c>
      <c r="BQ66" s="28" t="e">
        <f>VLOOKUP($C66,'S49'!$C:$BQ,53,0)</f>
        <v>#N/A</v>
      </c>
      <c r="BR66" s="28" t="e">
        <f>VLOOKUP($C66,'S49'!$C:$BQ,15,0)</f>
        <v>#N/A</v>
      </c>
      <c r="BS66" s="28" t="e">
        <f>VLOOKUP($C66,'S49'!$C:$BQ,22,0)</f>
        <v>#N/A</v>
      </c>
      <c r="BT66" s="28" t="e">
        <f>VLOOKUP($C66,'S49'!$C:$BQ,23,0)</f>
        <v>#N/A</v>
      </c>
      <c r="BU66" s="28" t="e">
        <f>VLOOKUP($C66,'S49'!$C:$BQ,35,0)</f>
        <v>#N/A</v>
      </c>
      <c r="BV66" s="28" t="e">
        <f>VLOOKUP($C66,'S49'!$C:$BQ,42,0)</f>
        <v>#N/A</v>
      </c>
      <c r="BW66" s="28" t="e">
        <f>VLOOKUP($C66,'S49'!$C:$BQ,43,0)</f>
        <v>#N/A</v>
      </c>
      <c r="BX66" s="21" t="e">
        <f>VLOOKUP($C66,'S50'!$C:$BQ,55,0)</f>
        <v>#N/A</v>
      </c>
      <c r="BY66" s="21" t="e">
        <f>VLOOKUP($C66,'S50'!$C:$BQ,62,0)</f>
        <v>#N/A</v>
      </c>
      <c r="BZ66" s="21" t="e">
        <f>VLOOKUP($C66,'S50'!$C:$BQ,63,0)</f>
        <v>#N/A</v>
      </c>
      <c r="CA66" s="21" t="e">
        <f>VLOOKUP($C66,'S50'!$C:$BQ,45,0)</f>
        <v>#N/A</v>
      </c>
      <c r="CB66" s="28" t="e">
        <f>VLOOKUP($C66,'S50'!$C:$BQ,52,0)</f>
        <v>#N/A</v>
      </c>
      <c r="CC66" s="28" t="e">
        <f>VLOOKUP($C66,'S50'!$C:$BQ,53,0)</f>
        <v>#N/A</v>
      </c>
      <c r="CD66" s="28" t="e">
        <f>VLOOKUP($C66,'S50'!$C:$BQ,15,0)</f>
        <v>#N/A</v>
      </c>
      <c r="CE66" s="28" t="e">
        <f>VLOOKUP($C66,'S50'!$C:$BQ,22,0)</f>
        <v>#N/A</v>
      </c>
      <c r="CF66" s="28" t="e">
        <f>VLOOKUP($C66,'S50'!$C:$BQ,23,0)</f>
        <v>#N/A</v>
      </c>
      <c r="CG66" s="28" t="e">
        <f>VLOOKUP($C66,'S50'!$C:$BQ,35,0)</f>
        <v>#N/A</v>
      </c>
      <c r="CH66" s="28" t="e">
        <f>VLOOKUP($C66,'S50'!$C:$BQ,42,0)</f>
        <v>#N/A</v>
      </c>
      <c r="CI66" s="28" t="e">
        <f>VLOOKUP($C66,'S50'!$C:$BQ,43,0)</f>
        <v>#N/A</v>
      </c>
    </row>
    <row r="67" spans="1:87" hidden="1" x14ac:dyDescent="0.2">
      <c r="A67" s="30" t="s">
        <v>380</v>
      </c>
      <c r="B67" s="30" t="s">
        <v>95</v>
      </c>
      <c r="C67" s="20" t="s">
        <v>101</v>
      </c>
      <c r="D67" s="21">
        <f>VLOOKUP($C67,'S0 remplacer avec S44'!$C:$BQ,55,0)</f>
        <v>180.5</v>
      </c>
      <c r="E67" s="21">
        <f>VLOOKUP($C67,'S0 remplacer avec S44'!$C:$BQ,62,0)</f>
        <v>52</v>
      </c>
      <c r="F67" s="21">
        <f>VLOOKUP($C67,'S0 remplacer avec S44'!$C:$BQ,63,0)</f>
        <v>98</v>
      </c>
      <c r="G67" s="21">
        <f>VLOOKUP($C67,'S0 remplacer avec S44'!$C:$BQ,45,0)</f>
        <v>2086.2593999999999</v>
      </c>
      <c r="H67" s="28">
        <f>VLOOKUP($C67,'S0 remplacer avec S44'!$C:$BQ,52,0)</f>
        <v>0</v>
      </c>
      <c r="I67" s="28">
        <f>VLOOKUP($C67,'S0 remplacer avec S44'!$C:$BQ,53,0)</f>
        <v>367</v>
      </c>
      <c r="J67" s="28">
        <f>VLOOKUP($C67,'S0 remplacer avec S44'!$C:$BQ,15,0)</f>
        <v>233</v>
      </c>
      <c r="K67" s="28">
        <f>VLOOKUP($C67,'S0 remplacer avec S44'!$C:$BQ,22,0)</f>
        <v>0</v>
      </c>
      <c r="L67" s="28">
        <f>VLOOKUP($C67,'S0 remplacer avec S44'!$C:$BQ,23,0)</f>
        <v>0</v>
      </c>
      <c r="M67" s="28">
        <f>VLOOKUP($C67,'S0 remplacer avec S44'!$C:$BQ,35,0)</f>
        <v>3041.3159000000001</v>
      </c>
      <c r="N67" s="28">
        <f>VLOOKUP($C67,'S0 remplacer avec S44'!$C:$BQ,42,0)</f>
        <v>0</v>
      </c>
      <c r="O67" s="28">
        <f>VLOOKUP($C67,'S0 remplacer avec S44'!$C:$BQ,43,0)</f>
        <v>278</v>
      </c>
      <c r="P67" s="21">
        <f>VLOOKUP($C67,'S45'!$C:$BQ,55,0)</f>
        <v>180.5</v>
      </c>
      <c r="Q67" s="21">
        <f>VLOOKUP($C67,'S45'!$C:$BQ,62,0)</f>
        <v>52</v>
      </c>
      <c r="R67" s="21">
        <f>VLOOKUP($C67,'S45'!$C:$BQ,63,0)</f>
        <v>98</v>
      </c>
      <c r="S67" s="21">
        <f>VLOOKUP($C67,'S45'!$C:$BQ,45,0)</f>
        <v>2145.3642799999998</v>
      </c>
      <c r="T67" s="28">
        <f>VLOOKUP($C67,'S45'!$C:$BQ,52,0)</f>
        <v>0</v>
      </c>
      <c r="U67" s="28">
        <f>VLOOKUP($C67,'S45'!$C:$BQ,53,0)</f>
        <v>307</v>
      </c>
      <c r="V67" s="28">
        <f>VLOOKUP($C67,'S45'!$C:$BQ,15,0)</f>
        <v>233</v>
      </c>
      <c r="W67" s="28">
        <f>VLOOKUP($C67,'S45'!$C:$BQ,22,0)</f>
        <v>0</v>
      </c>
      <c r="X67" s="28">
        <f>VLOOKUP($C67,'S45'!$C:$BQ,23,0)</f>
        <v>0</v>
      </c>
      <c r="Y67" s="28">
        <f>VLOOKUP($C67,'S45'!$C:$BQ,35,0)</f>
        <v>3060.1042000000002</v>
      </c>
      <c r="Z67" s="28">
        <f>VLOOKUP($C67,'S45'!$C:$BQ,42,0)</f>
        <v>0</v>
      </c>
      <c r="AA67" s="28">
        <f>VLOOKUP($C67,'S45'!$C:$BQ,43,0)</f>
        <v>259</v>
      </c>
      <c r="AB67" s="21">
        <f>VLOOKUP($C67,'S46'!$C:$BQ,55,0)</f>
        <v>183.6</v>
      </c>
      <c r="AC67" s="21">
        <f>VLOOKUP($C67,'S46'!$C:$BQ,62,0)</f>
        <v>49</v>
      </c>
      <c r="AD67" s="21">
        <f>VLOOKUP($C67,'S46'!$C:$BQ,63,0)</f>
        <v>95</v>
      </c>
      <c r="AE67" s="21">
        <f>VLOOKUP($C67,'S46'!$C:$BQ,45,0)</f>
        <v>2186.8969699999998</v>
      </c>
      <c r="AF67" s="28">
        <f>VLOOKUP($C67,'S46'!$C:$BQ,52,0)</f>
        <v>0</v>
      </c>
      <c r="AG67" s="28">
        <f>VLOOKUP($C67,'S46'!$C:$BQ,53,0)</f>
        <v>266</v>
      </c>
      <c r="AH67" s="28">
        <f>VLOOKUP($C67,'S46'!$C:$BQ,15,0)</f>
        <v>239</v>
      </c>
      <c r="AI67" s="28">
        <f>VLOOKUP($C67,'S46'!$C:$BQ,22,0)</f>
        <v>0</v>
      </c>
      <c r="AJ67" s="28">
        <f>VLOOKUP($C67,'S46'!$C:$BQ,23,0)</f>
        <v>0</v>
      </c>
      <c r="AK67" s="28">
        <f>VLOOKUP($C67,'S46'!$C:$BQ,35,0)</f>
        <v>3083.7042000000001</v>
      </c>
      <c r="AL67" s="28">
        <f>VLOOKUP($C67,'S46'!$C:$BQ,42,0)</f>
        <v>0</v>
      </c>
      <c r="AM67" s="28">
        <f>VLOOKUP($C67,'S46'!$C:$BQ,43,0)</f>
        <v>235</v>
      </c>
      <c r="AN67" s="21">
        <f>VLOOKUP($C67,'S47'!$C:$BQ,55,0)</f>
        <v>180.8</v>
      </c>
      <c r="AO67" s="21">
        <f>VLOOKUP($C67,'S47'!$C:$BQ,62,0)</f>
        <v>52</v>
      </c>
      <c r="AP67" s="21">
        <f>VLOOKUP($C67,'S47'!$C:$BQ,63,0)</f>
        <v>98</v>
      </c>
      <c r="AQ67" s="21">
        <f>VLOOKUP($C67,'S47'!$C:$BQ,45,0)</f>
        <v>2191.9810000000002</v>
      </c>
      <c r="AR67" s="28">
        <f>VLOOKUP($C67,'S47'!$C:$BQ,52,0)</f>
        <v>0</v>
      </c>
      <c r="AS67" s="28">
        <f>VLOOKUP($C67,'S47'!$C:$BQ,53,0)</f>
        <v>261</v>
      </c>
      <c r="AT67" s="28">
        <f>VLOOKUP($C67,'S47'!$C:$BQ,15,0)</f>
        <v>242</v>
      </c>
      <c r="AU67" s="28">
        <f>VLOOKUP($C67,'S47'!$C:$BQ,22,0)</f>
        <v>0</v>
      </c>
      <c r="AV67" s="28">
        <f>VLOOKUP($C67,'S47'!$C:$BQ,23,0)</f>
        <v>0</v>
      </c>
      <c r="AW67" s="28">
        <f>VLOOKUP($C67,'S47'!$C:$BQ,35,0)</f>
        <v>3158.9771799999999</v>
      </c>
      <c r="AX67" s="28">
        <f>VLOOKUP($C67,'S47'!$C:$BQ,42,0)</f>
        <v>0</v>
      </c>
      <c r="AY67" s="28">
        <f>VLOOKUP($C67,'S47'!$C:$BQ,43,0)</f>
        <v>160</v>
      </c>
      <c r="AZ67" s="21">
        <f>VLOOKUP($C67,'S48'!$C:$BQ,55,0)</f>
        <v>182.8</v>
      </c>
      <c r="BA67" s="21">
        <f>VLOOKUP($C67,'S48'!$C:$BQ,62,0)</f>
        <v>26</v>
      </c>
      <c r="BB67" s="21">
        <f>VLOOKUP($C67,'S48'!$C:$BQ,63,0)</f>
        <v>165</v>
      </c>
      <c r="BC67" s="21">
        <f>VLOOKUP($C67,'S48'!$C:$BQ,45,0)</f>
        <v>2244.94859</v>
      </c>
      <c r="BD67" s="28">
        <f>VLOOKUP($C67,'S48'!$C:$BQ,52,0)</f>
        <v>0</v>
      </c>
      <c r="BE67" s="28">
        <f>VLOOKUP($C67,'S48'!$C:$BQ,53,0)</f>
        <v>208</v>
      </c>
      <c r="BF67" s="28">
        <f>VLOOKUP($C67,'S48'!$C:$BQ,15,0)</f>
        <v>246</v>
      </c>
      <c r="BG67" s="28">
        <f>VLOOKUP($C67,'S48'!$C:$BQ,22,0)</f>
        <v>0</v>
      </c>
      <c r="BH67" s="28">
        <f>VLOOKUP($C67,'S48'!$C:$BQ,23,0)</f>
        <v>0</v>
      </c>
      <c r="BI67" s="28">
        <f>VLOOKUP($C67,'S48'!$C:$BQ,35,0)</f>
        <v>3165.8207699999998</v>
      </c>
      <c r="BJ67" s="28">
        <f>VLOOKUP($C67,'S48'!$C:$BQ,42,0)</f>
        <v>0</v>
      </c>
      <c r="BK67" s="28">
        <f>VLOOKUP($C67,'S48'!$C:$BQ,43,0)</f>
        <v>153</v>
      </c>
      <c r="BL67" s="21" t="e">
        <f>VLOOKUP($C67,'S49'!$C:$BQ,55,0)</f>
        <v>#N/A</v>
      </c>
      <c r="BM67" s="21" t="e">
        <f>VLOOKUP($C67,'S49'!$C:$BQ,62,0)</f>
        <v>#N/A</v>
      </c>
      <c r="BN67" s="21" t="e">
        <f>VLOOKUP($C67,'S49'!$C:$BQ,63,0)</f>
        <v>#N/A</v>
      </c>
      <c r="BO67" s="21" t="e">
        <f>VLOOKUP($C67,'S49'!$C:$BQ,45,0)</f>
        <v>#N/A</v>
      </c>
      <c r="BP67" s="28" t="e">
        <f>VLOOKUP($C67,'S49'!$C:$BQ,52,0)</f>
        <v>#N/A</v>
      </c>
      <c r="BQ67" s="28" t="e">
        <f>VLOOKUP($C67,'S49'!$C:$BQ,53,0)</f>
        <v>#N/A</v>
      </c>
      <c r="BR67" s="28" t="e">
        <f>VLOOKUP($C67,'S49'!$C:$BQ,15,0)</f>
        <v>#N/A</v>
      </c>
      <c r="BS67" s="28" t="e">
        <f>VLOOKUP($C67,'S49'!$C:$BQ,22,0)</f>
        <v>#N/A</v>
      </c>
      <c r="BT67" s="28" t="e">
        <f>VLOOKUP($C67,'S49'!$C:$BQ,23,0)</f>
        <v>#N/A</v>
      </c>
      <c r="BU67" s="28" t="e">
        <f>VLOOKUP($C67,'S49'!$C:$BQ,35,0)</f>
        <v>#N/A</v>
      </c>
      <c r="BV67" s="28" t="e">
        <f>VLOOKUP($C67,'S49'!$C:$BQ,42,0)</f>
        <v>#N/A</v>
      </c>
      <c r="BW67" s="28" t="e">
        <f>VLOOKUP($C67,'S49'!$C:$BQ,43,0)</f>
        <v>#N/A</v>
      </c>
      <c r="BX67" s="21" t="e">
        <f>VLOOKUP($C67,'S50'!$C:$BQ,55,0)</f>
        <v>#N/A</v>
      </c>
      <c r="BY67" s="21" t="e">
        <f>VLOOKUP($C67,'S50'!$C:$BQ,62,0)</f>
        <v>#N/A</v>
      </c>
      <c r="BZ67" s="21" t="e">
        <f>VLOOKUP($C67,'S50'!$C:$BQ,63,0)</f>
        <v>#N/A</v>
      </c>
      <c r="CA67" s="21" t="e">
        <f>VLOOKUP($C67,'S50'!$C:$BQ,45,0)</f>
        <v>#N/A</v>
      </c>
      <c r="CB67" s="28" t="e">
        <f>VLOOKUP($C67,'S50'!$C:$BQ,52,0)</f>
        <v>#N/A</v>
      </c>
      <c r="CC67" s="28" t="e">
        <f>VLOOKUP($C67,'S50'!$C:$BQ,53,0)</f>
        <v>#N/A</v>
      </c>
      <c r="CD67" s="28" t="e">
        <f>VLOOKUP($C67,'S50'!$C:$BQ,15,0)</f>
        <v>#N/A</v>
      </c>
      <c r="CE67" s="28" t="e">
        <f>VLOOKUP($C67,'S50'!$C:$BQ,22,0)</f>
        <v>#N/A</v>
      </c>
      <c r="CF67" s="28" t="e">
        <f>VLOOKUP($C67,'S50'!$C:$BQ,23,0)</f>
        <v>#N/A</v>
      </c>
      <c r="CG67" s="28" t="e">
        <f>VLOOKUP($C67,'S50'!$C:$BQ,35,0)</f>
        <v>#N/A</v>
      </c>
      <c r="CH67" s="28" t="e">
        <f>VLOOKUP($C67,'S50'!$C:$BQ,42,0)</f>
        <v>#N/A</v>
      </c>
      <c r="CI67" s="28" t="e">
        <f>VLOOKUP($C67,'S50'!$C:$BQ,43,0)</f>
        <v>#N/A</v>
      </c>
    </row>
    <row r="68" spans="1:87" hidden="1" x14ac:dyDescent="0.2">
      <c r="A68" s="30" t="s">
        <v>380</v>
      </c>
      <c r="B68" s="30" t="s">
        <v>95</v>
      </c>
      <c r="C68" s="20" t="s">
        <v>102</v>
      </c>
      <c r="D68" s="21">
        <f>VLOOKUP($C68,'S0 remplacer avec S44'!$C:$BQ,55,0)</f>
        <v>171.5</v>
      </c>
      <c r="E68" s="21">
        <f>VLOOKUP($C68,'S0 remplacer avec S44'!$C:$BQ,62,0)</f>
        <v>22</v>
      </c>
      <c r="F68" s="21">
        <f>VLOOKUP($C68,'S0 remplacer avec S44'!$C:$BQ,63,0)</f>
        <v>61</v>
      </c>
      <c r="G68" s="21">
        <f>VLOOKUP($C68,'S0 remplacer avec S44'!$C:$BQ,45,0)</f>
        <v>1126.7986900000001</v>
      </c>
      <c r="H68" s="28">
        <f>VLOOKUP($C68,'S0 remplacer avec S44'!$C:$BQ,52,0)</f>
        <v>577</v>
      </c>
      <c r="I68" s="28">
        <f>VLOOKUP($C68,'S0 remplacer avec S44'!$C:$BQ,53,0)</f>
        <v>917</v>
      </c>
      <c r="J68" s="28">
        <f>VLOOKUP($C68,'S0 remplacer avec S44'!$C:$BQ,15,0)</f>
        <v>118</v>
      </c>
      <c r="K68" s="28">
        <f>VLOOKUP($C68,'S0 remplacer avec S44'!$C:$BQ,22,0)</f>
        <v>0</v>
      </c>
      <c r="L68" s="28">
        <f>VLOOKUP($C68,'S0 remplacer avec S44'!$C:$BQ,23,0)</f>
        <v>11</v>
      </c>
      <c r="M68" s="28">
        <f>VLOOKUP($C68,'S0 remplacer avec S44'!$C:$BQ,35,0)</f>
        <v>1522.57809</v>
      </c>
      <c r="N68" s="28">
        <f>VLOOKUP($C68,'S0 remplacer avec S44'!$C:$BQ,42,0)</f>
        <v>716</v>
      </c>
      <c r="O68" s="28">
        <f>VLOOKUP($C68,'S0 remplacer avec S44'!$C:$BQ,43,0)</f>
        <v>1164</v>
      </c>
      <c r="P68" s="21">
        <f>VLOOKUP($C68,'S45'!$C:$BQ,55,0)</f>
        <v>173.3</v>
      </c>
      <c r="Q68" s="21">
        <f>VLOOKUP($C68,'S45'!$C:$BQ,62,0)</f>
        <v>20</v>
      </c>
      <c r="R68" s="21">
        <f>VLOOKUP($C68,'S45'!$C:$BQ,63,0)</f>
        <v>59</v>
      </c>
      <c r="S68" s="21">
        <f>VLOOKUP($C68,'S45'!$C:$BQ,45,0)</f>
        <v>1115.94967</v>
      </c>
      <c r="T68" s="28">
        <f>VLOOKUP($C68,'S45'!$C:$BQ,52,0)</f>
        <v>587</v>
      </c>
      <c r="U68" s="28">
        <f>VLOOKUP($C68,'S45'!$C:$BQ,53,0)</f>
        <v>928</v>
      </c>
      <c r="V68" s="28">
        <f>VLOOKUP($C68,'S45'!$C:$BQ,15,0)</f>
        <v>118</v>
      </c>
      <c r="W68" s="28">
        <f>VLOOKUP($C68,'S45'!$C:$BQ,22,0)</f>
        <v>0</v>
      </c>
      <c r="X68" s="28">
        <f>VLOOKUP($C68,'S45'!$C:$BQ,23,0)</f>
        <v>11</v>
      </c>
      <c r="Y68" s="28">
        <f>VLOOKUP($C68,'S45'!$C:$BQ,35,0)</f>
        <v>1614.3272999999999</v>
      </c>
      <c r="Z68" s="28">
        <f>VLOOKUP($C68,'S45'!$C:$BQ,42,0)</f>
        <v>624</v>
      </c>
      <c r="AA68" s="28">
        <f>VLOOKUP($C68,'S45'!$C:$BQ,43,0)</f>
        <v>1072</v>
      </c>
      <c r="AB68" s="21">
        <f>VLOOKUP($C68,'S46'!$C:$BQ,55,0)</f>
        <v>185.6</v>
      </c>
      <c r="AC68" s="21">
        <f>VLOOKUP($C68,'S46'!$C:$BQ,62,0)</f>
        <v>8</v>
      </c>
      <c r="AD68" s="21">
        <f>VLOOKUP($C68,'S46'!$C:$BQ,63,0)</f>
        <v>47</v>
      </c>
      <c r="AE68" s="21">
        <f>VLOOKUP($C68,'S46'!$C:$BQ,45,0)</f>
        <v>1104.02682</v>
      </c>
      <c r="AF68" s="28">
        <f>VLOOKUP($C68,'S46'!$C:$BQ,52,0)</f>
        <v>599</v>
      </c>
      <c r="AG68" s="28">
        <f>VLOOKUP($C68,'S46'!$C:$BQ,53,0)</f>
        <v>940</v>
      </c>
      <c r="AH68" s="28">
        <f>VLOOKUP($C68,'S46'!$C:$BQ,15,0)</f>
        <v>122</v>
      </c>
      <c r="AI68" s="28">
        <f>VLOOKUP($C68,'S46'!$C:$BQ,22,0)</f>
        <v>0</v>
      </c>
      <c r="AJ68" s="28">
        <f>VLOOKUP($C68,'S46'!$C:$BQ,23,0)</f>
        <v>7</v>
      </c>
      <c r="AK68" s="28">
        <f>VLOOKUP($C68,'S46'!$C:$BQ,35,0)</f>
        <v>1669.4948300000001</v>
      </c>
      <c r="AL68" s="28">
        <f>VLOOKUP($C68,'S46'!$C:$BQ,42,0)</f>
        <v>569</v>
      </c>
      <c r="AM68" s="28">
        <f>VLOOKUP($C68,'S46'!$C:$BQ,43,0)</f>
        <v>1017</v>
      </c>
      <c r="AN68" s="21">
        <f>VLOOKUP($C68,'S47'!$C:$BQ,55,0)</f>
        <v>190</v>
      </c>
      <c r="AO68" s="21">
        <f>VLOOKUP($C68,'S47'!$C:$BQ,62,0)</f>
        <v>4</v>
      </c>
      <c r="AP68" s="21">
        <f>VLOOKUP($C68,'S47'!$C:$BQ,63,0)</f>
        <v>42</v>
      </c>
      <c r="AQ68" s="21">
        <f>VLOOKUP($C68,'S47'!$C:$BQ,45,0)</f>
        <v>1129.64878</v>
      </c>
      <c r="AR68" s="28">
        <f>VLOOKUP($C68,'S47'!$C:$BQ,52,0)</f>
        <v>574</v>
      </c>
      <c r="AS68" s="28">
        <f>VLOOKUP($C68,'S47'!$C:$BQ,53,0)</f>
        <v>914</v>
      </c>
      <c r="AT68" s="28">
        <f>VLOOKUP($C68,'S47'!$C:$BQ,15,0)</f>
        <v>129</v>
      </c>
      <c r="AU68" s="28">
        <f>VLOOKUP($C68,'S47'!$C:$BQ,22,0)</f>
        <v>0</v>
      </c>
      <c r="AV68" s="28">
        <f>VLOOKUP($C68,'S47'!$C:$BQ,23,0)</f>
        <v>0</v>
      </c>
      <c r="AW68" s="28">
        <f>VLOOKUP($C68,'S47'!$C:$BQ,35,0)</f>
        <v>1674.3212000000001</v>
      </c>
      <c r="AX68" s="28">
        <f>VLOOKUP($C68,'S47'!$C:$BQ,42,0)</f>
        <v>564</v>
      </c>
      <c r="AY68" s="28">
        <f>VLOOKUP($C68,'S47'!$C:$BQ,43,0)</f>
        <v>1012</v>
      </c>
      <c r="AZ68" s="21">
        <f>VLOOKUP($C68,'S48'!$C:$BQ,55,0)</f>
        <v>195.6</v>
      </c>
      <c r="BA68" s="21">
        <f>VLOOKUP($C68,'S48'!$C:$BQ,62,0)</f>
        <v>0</v>
      </c>
      <c r="BB68" s="21">
        <f>VLOOKUP($C68,'S48'!$C:$BQ,63,0)</f>
        <v>95</v>
      </c>
      <c r="BC68" s="21">
        <f>VLOOKUP($C68,'S48'!$C:$BQ,45,0)</f>
        <v>1132.2302099999999</v>
      </c>
      <c r="BD68" s="28">
        <f>VLOOKUP($C68,'S48'!$C:$BQ,52,0)</f>
        <v>571</v>
      </c>
      <c r="BE68" s="28">
        <f>VLOOKUP($C68,'S48'!$C:$BQ,53,0)</f>
        <v>912</v>
      </c>
      <c r="BF68" s="28">
        <f>VLOOKUP($C68,'S48'!$C:$BQ,15,0)</f>
        <v>132</v>
      </c>
      <c r="BG68" s="28">
        <f>VLOOKUP($C68,'S48'!$C:$BQ,22,0)</f>
        <v>0</v>
      </c>
      <c r="BH68" s="28">
        <f>VLOOKUP($C68,'S48'!$C:$BQ,23,0)</f>
        <v>0</v>
      </c>
      <c r="BI68" s="28">
        <f>VLOOKUP($C68,'S48'!$C:$BQ,35,0)</f>
        <v>1803.27628</v>
      </c>
      <c r="BJ68" s="28">
        <f>VLOOKUP($C68,'S48'!$C:$BQ,42,0)</f>
        <v>435</v>
      </c>
      <c r="BK68" s="28">
        <f>VLOOKUP($C68,'S48'!$C:$BQ,43,0)</f>
        <v>883</v>
      </c>
      <c r="BL68" s="21" t="e">
        <f>VLOOKUP($C68,'S49'!$C:$BQ,55,0)</f>
        <v>#N/A</v>
      </c>
      <c r="BM68" s="21" t="e">
        <f>VLOOKUP($C68,'S49'!$C:$BQ,62,0)</f>
        <v>#N/A</v>
      </c>
      <c r="BN68" s="21" t="e">
        <f>VLOOKUP($C68,'S49'!$C:$BQ,63,0)</f>
        <v>#N/A</v>
      </c>
      <c r="BO68" s="21" t="e">
        <f>VLOOKUP($C68,'S49'!$C:$BQ,45,0)</f>
        <v>#N/A</v>
      </c>
      <c r="BP68" s="28" t="e">
        <f>VLOOKUP($C68,'S49'!$C:$BQ,52,0)</f>
        <v>#N/A</v>
      </c>
      <c r="BQ68" s="28" t="e">
        <f>VLOOKUP($C68,'S49'!$C:$BQ,53,0)</f>
        <v>#N/A</v>
      </c>
      <c r="BR68" s="28" t="e">
        <f>VLOOKUP($C68,'S49'!$C:$BQ,15,0)</f>
        <v>#N/A</v>
      </c>
      <c r="BS68" s="28" t="e">
        <f>VLOOKUP($C68,'S49'!$C:$BQ,22,0)</f>
        <v>#N/A</v>
      </c>
      <c r="BT68" s="28" t="e">
        <f>VLOOKUP($C68,'S49'!$C:$BQ,23,0)</f>
        <v>#N/A</v>
      </c>
      <c r="BU68" s="28" t="e">
        <f>VLOOKUP($C68,'S49'!$C:$BQ,35,0)</f>
        <v>#N/A</v>
      </c>
      <c r="BV68" s="28" t="e">
        <f>VLOOKUP($C68,'S49'!$C:$BQ,42,0)</f>
        <v>#N/A</v>
      </c>
      <c r="BW68" s="28" t="e">
        <f>VLOOKUP($C68,'S49'!$C:$BQ,43,0)</f>
        <v>#N/A</v>
      </c>
      <c r="BX68" s="21" t="e">
        <f>VLOOKUP($C68,'S50'!$C:$BQ,55,0)</f>
        <v>#N/A</v>
      </c>
      <c r="BY68" s="21" t="e">
        <f>VLOOKUP($C68,'S50'!$C:$BQ,62,0)</f>
        <v>#N/A</v>
      </c>
      <c r="BZ68" s="21" t="e">
        <f>VLOOKUP($C68,'S50'!$C:$BQ,63,0)</f>
        <v>#N/A</v>
      </c>
      <c r="CA68" s="21" t="e">
        <f>VLOOKUP($C68,'S50'!$C:$BQ,45,0)</f>
        <v>#N/A</v>
      </c>
      <c r="CB68" s="28" t="e">
        <f>VLOOKUP($C68,'S50'!$C:$BQ,52,0)</f>
        <v>#N/A</v>
      </c>
      <c r="CC68" s="28" t="e">
        <f>VLOOKUP($C68,'S50'!$C:$BQ,53,0)</f>
        <v>#N/A</v>
      </c>
      <c r="CD68" s="28" t="e">
        <f>VLOOKUP($C68,'S50'!$C:$BQ,15,0)</f>
        <v>#N/A</v>
      </c>
      <c r="CE68" s="28" t="e">
        <f>VLOOKUP($C68,'S50'!$C:$BQ,22,0)</f>
        <v>#N/A</v>
      </c>
      <c r="CF68" s="28" t="e">
        <f>VLOOKUP($C68,'S50'!$C:$BQ,23,0)</f>
        <v>#N/A</v>
      </c>
      <c r="CG68" s="28" t="e">
        <f>VLOOKUP($C68,'S50'!$C:$BQ,35,0)</f>
        <v>#N/A</v>
      </c>
      <c r="CH68" s="28" t="e">
        <f>VLOOKUP($C68,'S50'!$C:$BQ,42,0)</f>
        <v>#N/A</v>
      </c>
      <c r="CI68" s="28" t="e">
        <f>VLOOKUP($C68,'S50'!$C:$BQ,43,0)</f>
        <v>#N/A</v>
      </c>
    </row>
    <row r="69" spans="1:87" hidden="1" x14ac:dyDescent="0.2">
      <c r="A69" s="30" t="s">
        <v>380</v>
      </c>
      <c r="B69" s="30" t="s">
        <v>95</v>
      </c>
      <c r="C69" s="20" t="s">
        <v>103</v>
      </c>
      <c r="D69" s="21">
        <f>VLOOKUP($C69,'S0 remplacer avec S44'!$C:$BQ,55,0)</f>
        <v>277.39999999999998</v>
      </c>
      <c r="E69" s="21">
        <f>VLOOKUP($C69,'S0 remplacer avec S44'!$C:$BQ,62,0)</f>
        <v>13</v>
      </c>
      <c r="F69" s="21">
        <f>VLOOKUP($C69,'S0 remplacer avec S44'!$C:$BQ,63,0)</f>
        <v>71</v>
      </c>
      <c r="G69" s="21">
        <f>VLOOKUP($C69,'S0 remplacer avec S44'!$C:$BQ,45,0)</f>
        <v>2802.1032599999999</v>
      </c>
      <c r="H69" s="28">
        <f>VLOOKUP($C69,'S0 remplacer avec S44'!$C:$BQ,52,0)</f>
        <v>0</v>
      </c>
      <c r="I69" s="28">
        <f>VLOOKUP($C69,'S0 remplacer avec S44'!$C:$BQ,53,0)</f>
        <v>264</v>
      </c>
      <c r="J69" s="28">
        <f>VLOOKUP($C69,'S0 remplacer avec S44'!$C:$BQ,15,0)</f>
        <v>238</v>
      </c>
      <c r="K69" s="28">
        <f>VLOOKUP($C69,'S0 remplacer avec S44'!$C:$BQ,22,0)</f>
        <v>0</v>
      </c>
      <c r="L69" s="28">
        <f>VLOOKUP($C69,'S0 remplacer avec S44'!$C:$BQ,23,0)</f>
        <v>0</v>
      </c>
      <c r="M69" s="28">
        <f>VLOOKUP($C69,'S0 remplacer avec S44'!$C:$BQ,35,0)</f>
        <v>5109.4627099999998</v>
      </c>
      <c r="N69" s="28">
        <f>VLOOKUP($C69,'S0 remplacer avec S44'!$C:$BQ,42,0)</f>
        <v>0</v>
      </c>
      <c r="O69" s="28">
        <f>VLOOKUP($C69,'S0 remplacer avec S44'!$C:$BQ,43,0)</f>
        <v>0</v>
      </c>
      <c r="P69" s="21">
        <f>VLOOKUP($C69,'S45'!$C:$BQ,55,0)</f>
        <v>275.39999999999998</v>
      </c>
      <c r="Q69" s="21">
        <f>VLOOKUP($C69,'S45'!$C:$BQ,62,0)</f>
        <v>15</v>
      </c>
      <c r="R69" s="21">
        <f>VLOOKUP($C69,'S45'!$C:$BQ,63,0)</f>
        <v>73</v>
      </c>
      <c r="S69" s="21">
        <f>VLOOKUP($C69,'S45'!$C:$BQ,45,0)</f>
        <v>2839.2358800000002</v>
      </c>
      <c r="T69" s="28">
        <f>VLOOKUP($C69,'S45'!$C:$BQ,52,0)</f>
        <v>0</v>
      </c>
      <c r="U69" s="28">
        <f>VLOOKUP($C69,'S45'!$C:$BQ,53,0)</f>
        <v>227</v>
      </c>
      <c r="V69" s="28">
        <f>VLOOKUP($C69,'S45'!$C:$BQ,15,0)</f>
        <v>241</v>
      </c>
      <c r="W69" s="28">
        <f>VLOOKUP($C69,'S45'!$C:$BQ,22,0)</f>
        <v>0</v>
      </c>
      <c r="X69" s="28">
        <f>VLOOKUP($C69,'S45'!$C:$BQ,23,0)</f>
        <v>0</v>
      </c>
      <c r="Y69" s="28">
        <f>VLOOKUP($C69,'S45'!$C:$BQ,35,0)</f>
        <v>5110.7322599999998</v>
      </c>
      <c r="Z69" s="28">
        <f>VLOOKUP($C69,'S45'!$C:$BQ,42,0)</f>
        <v>0</v>
      </c>
      <c r="AA69" s="28">
        <f>VLOOKUP($C69,'S45'!$C:$BQ,43,0)</f>
        <v>0</v>
      </c>
      <c r="AB69" s="21">
        <f>VLOOKUP($C69,'S46'!$C:$BQ,55,0)</f>
        <v>282</v>
      </c>
      <c r="AC69" s="21">
        <f>VLOOKUP($C69,'S46'!$C:$BQ,62,0)</f>
        <v>8</v>
      </c>
      <c r="AD69" s="21">
        <f>VLOOKUP($C69,'S46'!$C:$BQ,63,0)</f>
        <v>66</v>
      </c>
      <c r="AE69" s="21">
        <f>VLOOKUP($C69,'S46'!$C:$BQ,45,0)</f>
        <v>2841.0334800000001</v>
      </c>
      <c r="AF69" s="28">
        <f>VLOOKUP($C69,'S46'!$C:$BQ,52,0)</f>
        <v>0</v>
      </c>
      <c r="AG69" s="28">
        <f>VLOOKUP($C69,'S46'!$C:$BQ,53,0)</f>
        <v>225</v>
      </c>
      <c r="AH69" s="28">
        <f>VLOOKUP($C69,'S46'!$C:$BQ,15,0)</f>
        <v>244</v>
      </c>
      <c r="AI69" s="28">
        <f>VLOOKUP($C69,'S46'!$C:$BQ,22,0)</f>
        <v>0</v>
      </c>
      <c r="AJ69" s="28">
        <f>VLOOKUP($C69,'S46'!$C:$BQ,23,0)</f>
        <v>0</v>
      </c>
      <c r="AK69" s="28">
        <f>VLOOKUP($C69,'S46'!$C:$BQ,35,0)</f>
        <v>5110.6991399999997</v>
      </c>
      <c r="AL69" s="28">
        <f>VLOOKUP($C69,'S46'!$C:$BQ,42,0)</f>
        <v>0</v>
      </c>
      <c r="AM69" s="28">
        <f>VLOOKUP($C69,'S46'!$C:$BQ,43,0)</f>
        <v>0</v>
      </c>
      <c r="AN69" s="21">
        <f>VLOOKUP($C69,'S47'!$C:$BQ,55,0)</f>
        <v>291.60000000000002</v>
      </c>
      <c r="AO69" s="21">
        <f>VLOOKUP($C69,'S47'!$C:$BQ,62,0)</f>
        <v>0</v>
      </c>
      <c r="AP69" s="21">
        <f>VLOOKUP($C69,'S47'!$C:$BQ,63,0)</f>
        <v>57</v>
      </c>
      <c r="AQ69" s="21">
        <f>VLOOKUP($C69,'S47'!$C:$BQ,45,0)</f>
        <v>2874.2327300000002</v>
      </c>
      <c r="AR69" s="28">
        <f>VLOOKUP($C69,'S47'!$C:$BQ,52,0)</f>
        <v>0</v>
      </c>
      <c r="AS69" s="28">
        <f>VLOOKUP($C69,'S47'!$C:$BQ,53,0)</f>
        <v>192</v>
      </c>
      <c r="AT69" s="28">
        <f>VLOOKUP($C69,'S47'!$C:$BQ,15,0)</f>
        <v>250</v>
      </c>
      <c r="AU69" s="28">
        <f>VLOOKUP($C69,'S47'!$C:$BQ,22,0)</f>
        <v>0</v>
      </c>
      <c r="AV69" s="28">
        <f>VLOOKUP($C69,'S47'!$C:$BQ,23,0)</f>
        <v>0</v>
      </c>
      <c r="AW69" s="28">
        <f>VLOOKUP($C69,'S47'!$C:$BQ,35,0)</f>
        <v>5122.9489299999996</v>
      </c>
      <c r="AX69" s="28">
        <f>VLOOKUP($C69,'S47'!$C:$BQ,42,0)</f>
        <v>0</v>
      </c>
      <c r="AY69" s="28">
        <f>VLOOKUP($C69,'S47'!$C:$BQ,43,0)</f>
        <v>0</v>
      </c>
      <c r="AZ69" s="21">
        <f>VLOOKUP($C69,'S48'!$C:$BQ,55,0)</f>
        <v>297.8</v>
      </c>
      <c r="BA69" s="21">
        <f>VLOOKUP($C69,'S48'!$C:$BQ,62,0)</f>
        <v>0</v>
      </c>
      <c r="BB69" s="21">
        <f>VLOOKUP($C69,'S48'!$C:$BQ,63,0)</f>
        <v>137</v>
      </c>
      <c r="BC69" s="21">
        <f>VLOOKUP($C69,'S48'!$C:$BQ,45,0)</f>
        <v>2906.99028</v>
      </c>
      <c r="BD69" s="28">
        <f>VLOOKUP($C69,'S48'!$C:$BQ,52,0)</f>
        <v>0</v>
      </c>
      <c r="BE69" s="28">
        <f>VLOOKUP($C69,'S48'!$C:$BQ,53,0)</f>
        <v>159</v>
      </c>
      <c r="BF69" s="28">
        <f>VLOOKUP($C69,'S48'!$C:$BQ,15,0)</f>
        <v>255</v>
      </c>
      <c r="BG69" s="28">
        <f>VLOOKUP($C69,'S48'!$C:$BQ,22,0)</f>
        <v>0</v>
      </c>
      <c r="BH69" s="28">
        <f>VLOOKUP($C69,'S48'!$C:$BQ,23,0)</f>
        <v>0</v>
      </c>
      <c r="BI69" s="28">
        <f>VLOOKUP($C69,'S48'!$C:$BQ,35,0)</f>
        <v>5185.7896099999998</v>
      </c>
      <c r="BJ69" s="28">
        <f>VLOOKUP($C69,'S48'!$C:$BQ,42,0)</f>
        <v>0</v>
      </c>
      <c r="BK69" s="28">
        <f>VLOOKUP($C69,'S48'!$C:$BQ,43,0)</f>
        <v>0</v>
      </c>
      <c r="BL69" s="21" t="e">
        <f>VLOOKUP($C69,'S49'!$C:$BQ,55,0)</f>
        <v>#N/A</v>
      </c>
      <c r="BM69" s="21" t="e">
        <f>VLOOKUP($C69,'S49'!$C:$BQ,62,0)</f>
        <v>#N/A</v>
      </c>
      <c r="BN69" s="21" t="e">
        <f>VLOOKUP($C69,'S49'!$C:$BQ,63,0)</f>
        <v>#N/A</v>
      </c>
      <c r="BO69" s="21" t="e">
        <f>VLOOKUP($C69,'S49'!$C:$BQ,45,0)</f>
        <v>#N/A</v>
      </c>
      <c r="BP69" s="28" t="e">
        <f>VLOOKUP($C69,'S49'!$C:$BQ,52,0)</f>
        <v>#N/A</v>
      </c>
      <c r="BQ69" s="28" t="e">
        <f>VLOOKUP($C69,'S49'!$C:$BQ,53,0)</f>
        <v>#N/A</v>
      </c>
      <c r="BR69" s="28" t="e">
        <f>VLOOKUP($C69,'S49'!$C:$BQ,15,0)</f>
        <v>#N/A</v>
      </c>
      <c r="BS69" s="28" t="e">
        <f>VLOOKUP($C69,'S49'!$C:$BQ,22,0)</f>
        <v>#N/A</v>
      </c>
      <c r="BT69" s="28" t="e">
        <f>VLOOKUP($C69,'S49'!$C:$BQ,23,0)</f>
        <v>#N/A</v>
      </c>
      <c r="BU69" s="28" t="e">
        <f>VLOOKUP($C69,'S49'!$C:$BQ,35,0)</f>
        <v>#N/A</v>
      </c>
      <c r="BV69" s="28" t="e">
        <f>VLOOKUP($C69,'S49'!$C:$BQ,42,0)</f>
        <v>#N/A</v>
      </c>
      <c r="BW69" s="28" t="e">
        <f>VLOOKUP($C69,'S49'!$C:$BQ,43,0)</f>
        <v>#N/A</v>
      </c>
      <c r="BX69" s="21" t="e">
        <f>VLOOKUP($C69,'S50'!$C:$BQ,55,0)</f>
        <v>#N/A</v>
      </c>
      <c r="BY69" s="21" t="e">
        <f>VLOOKUP($C69,'S50'!$C:$BQ,62,0)</f>
        <v>#N/A</v>
      </c>
      <c r="BZ69" s="21" t="e">
        <f>VLOOKUP($C69,'S50'!$C:$BQ,63,0)</f>
        <v>#N/A</v>
      </c>
      <c r="CA69" s="21" t="e">
        <f>VLOOKUP($C69,'S50'!$C:$BQ,45,0)</f>
        <v>#N/A</v>
      </c>
      <c r="CB69" s="28" t="e">
        <f>VLOOKUP($C69,'S50'!$C:$BQ,52,0)</f>
        <v>#N/A</v>
      </c>
      <c r="CC69" s="28" t="e">
        <f>VLOOKUP($C69,'S50'!$C:$BQ,53,0)</f>
        <v>#N/A</v>
      </c>
      <c r="CD69" s="28" t="e">
        <f>VLOOKUP($C69,'S50'!$C:$BQ,15,0)</f>
        <v>#N/A</v>
      </c>
      <c r="CE69" s="28" t="e">
        <f>VLOOKUP($C69,'S50'!$C:$BQ,22,0)</f>
        <v>#N/A</v>
      </c>
      <c r="CF69" s="28" t="e">
        <f>VLOOKUP($C69,'S50'!$C:$BQ,23,0)</f>
        <v>#N/A</v>
      </c>
      <c r="CG69" s="28" t="e">
        <f>VLOOKUP($C69,'S50'!$C:$BQ,35,0)</f>
        <v>#N/A</v>
      </c>
      <c r="CH69" s="28" t="e">
        <f>VLOOKUP($C69,'S50'!$C:$BQ,42,0)</f>
        <v>#N/A</v>
      </c>
      <c r="CI69" s="28" t="e">
        <f>VLOOKUP($C69,'S50'!$C:$BQ,43,0)</f>
        <v>#N/A</v>
      </c>
    </row>
    <row r="70" spans="1:87" hidden="1" x14ac:dyDescent="0.2">
      <c r="A70" s="30" t="s">
        <v>380</v>
      </c>
      <c r="B70" s="30" t="s">
        <v>95</v>
      </c>
      <c r="C70" s="20" t="s">
        <v>104</v>
      </c>
      <c r="D70" s="21">
        <f>VLOOKUP($C70,'S0 remplacer avec S44'!$C:$BQ,55,0)</f>
        <v>167.8</v>
      </c>
      <c r="E70" s="21">
        <f>VLOOKUP($C70,'S0 remplacer avec S44'!$C:$BQ,62,0)</f>
        <v>0</v>
      </c>
      <c r="F70" s="21">
        <f>VLOOKUP($C70,'S0 remplacer avec S44'!$C:$BQ,63,0)</f>
        <v>16</v>
      </c>
      <c r="G70" s="21">
        <f>VLOOKUP($C70,'S0 remplacer avec S44'!$C:$BQ,45,0)</f>
        <v>1117.71288</v>
      </c>
      <c r="H70" s="28">
        <f>VLOOKUP($C70,'S0 remplacer avec S44'!$C:$BQ,52,0)</f>
        <v>233</v>
      </c>
      <c r="I70" s="28">
        <f>VLOOKUP($C70,'S0 remplacer avec S44'!$C:$BQ,53,0)</f>
        <v>503</v>
      </c>
      <c r="J70" s="28">
        <f>VLOOKUP($C70,'S0 remplacer avec S44'!$C:$BQ,15,0)</f>
        <v>131</v>
      </c>
      <c r="K70" s="28">
        <f>VLOOKUP($C70,'S0 remplacer avec S44'!$C:$BQ,22,0)</f>
        <v>0</v>
      </c>
      <c r="L70" s="28">
        <f>VLOOKUP($C70,'S0 remplacer avec S44'!$C:$BQ,23,0)</f>
        <v>0</v>
      </c>
      <c r="M70" s="28">
        <f>VLOOKUP($C70,'S0 remplacer avec S44'!$C:$BQ,35,0)</f>
        <v>1605.9024300000001</v>
      </c>
      <c r="N70" s="28">
        <f>VLOOKUP($C70,'S0 remplacer avec S44'!$C:$BQ,42,0)</f>
        <v>345</v>
      </c>
      <c r="O70" s="28">
        <f>VLOOKUP($C70,'S0 remplacer avec S44'!$C:$BQ,43,0)</f>
        <v>735</v>
      </c>
      <c r="P70" s="21">
        <f>VLOOKUP($C70,'S45'!$C:$BQ,55,0)</f>
        <v>173.1</v>
      </c>
      <c r="Q70" s="21">
        <f>VLOOKUP($C70,'S45'!$C:$BQ,62,0)</f>
        <v>0</v>
      </c>
      <c r="R70" s="21">
        <f>VLOOKUP($C70,'S45'!$C:$BQ,63,0)</f>
        <v>11</v>
      </c>
      <c r="S70" s="21">
        <f>VLOOKUP($C70,'S45'!$C:$BQ,45,0)</f>
        <v>1125.8248599999999</v>
      </c>
      <c r="T70" s="28">
        <f>VLOOKUP($C70,'S45'!$C:$BQ,52,0)</f>
        <v>225</v>
      </c>
      <c r="U70" s="28">
        <f>VLOOKUP($C70,'S45'!$C:$BQ,53,0)</f>
        <v>495</v>
      </c>
      <c r="V70" s="28">
        <f>VLOOKUP($C70,'S45'!$C:$BQ,15,0)</f>
        <v>136</v>
      </c>
      <c r="W70" s="28">
        <f>VLOOKUP($C70,'S45'!$C:$BQ,22,0)</f>
        <v>0</v>
      </c>
      <c r="X70" s="28">
        <f>VLOOKUP($C70,'S45'!$C:$BQ,23,0)</f>
        <v>0</v>
      </c>
      <c r="Y70" s="28">
        <f>VLOOKUP($C70,'S45'!$C:$BQ,35,0)</f>
        <v>1618.76484</v>
      </c>
      <c r="Z70" s="28">
        <f>VLOOKUP($C70,'S45'!$C:$BQ,42,0)</f>
        <v>332</v>
      </c>
      <c r="AA70" s="28">
        <f>VLOOKUP($C70,'S45'!$C:$BQ,43,0)</f>
        <v>722</v>
      </c>
      <c r="AB70" s="21">
        <f>VLOOKUP($C70,'S46'!$C:$BQ,55,0)</f>
        <v>176.7</v>
      </c>
      <c r="AC70" s="21">
        <f>VLOOKUP($C70,'S46'!$C:$BQ,62,0)</f>
        <v>0</v>
      </c>
      <c r="AD70" s="21">
        <f>VLOOKUP($C70,'S46'!$C:$BQ,63,0)</f>
        <v>8</v>
      </c>
      <c r="AE70" s="21">
        <f>VLOOKUP($C70,'S46'!$C:$BQ,45,0)</f>
        <v>1139.1778099999999</v>
      </c>
      <c r="AF70" s="28">
        <f>VLOOKUP($C70,'S46'!$C:$BQ,52,0)</f>
        <v>211</v>
      </c>
      <c r="AG70" s="28">
        <f>VLOOKUP($C70,'S46'!$C:$BQ,53,0)</f>
        <v>481</v>
      </c>
      <c r="AH70" s="28">
        <f>VLOOKUP($C70,'S46'!$C:$BQ,15,0)</f>
        <v>136</v>
      </c>
      <c r="AI70" s="28">
        <f>VLOOKUP($C70,'S46'!$C:$BQ,22,0)</f>
        <v>0</v>
      </c>
      <c r="AJ70" s="28">
        <f>VLOOKUP($C70,'S46'!$C:$BQ,23,0)</f>
        <v>0</v>
      </c>
      <c r="AK70" s="28">
        <f>VLOOKUP($C70,'S46'!$C:$BQ,35,0)</f>
        <v>1627.06484</v>
      </c>
      <c r="AL70" s="28">
        <f>VLOOKUP($C70,'S46'!$C:$BQ,42,0)</f>
        <v>324</v>
      </c>
      <c r="AM70" s="28">
        <f>VLOOKUP($C70,'S46'!$C:$BQ,43,0)</f>
        <v>714</v>
      </c>
      <c r="AN70" s="21">
        <f>VLOOKUP($C70,'S47'!$C:$BQ,55,0)</f>
        <v>174.8</v>
      </c>
      <c r="AO70" s="21">
        <f>VLOOKUP($C70,'S47'!$C:$BQ,62,0)</f>
        <v>0</v>
      </c>
      <c r="AP70" s="21">
        <f>VLOOKUP($C70,'S47'!$C:$BQ,63,0)</f>
        <v>9</v>
      </c>
      <c r="AQ70" s="21">
        <f>VLOOKUP($C70,'S47'!$C:$BQ,45,0)</f>
        <v>1143.55402</v>
      </c>
      <c r="AR70" s="28">
        <f>VLOOKUP($C70,'S47'!$C:$BQ,52,0)</f>
        <v>207</v>
      </c>
      <c r="AS70" s="28">
        <f>VLOOKUP($C70,'S47'!$C:$BQ,53,0)</f>
        <v>477</v>
      </c>
      <c r="AT70" s="28">
        <f>VLOOKUP($C70,'S47'!$C:$BQ,15,0)</f>
        <v>137</v>
      </c>
      <c r="AU70" s="28">
        <f>VLOOKUP($C70,'S47'!$C:$BQ,22,0)</f>
        <v>0</v>
      </c>
      <c r="AV70" s="28">
        <f>VLOOKUP($C70,'S47'!$C:$BQ,23,0)</f>
        <v>0</v>
      </c>
      <c r="AW70" s="28">
        <f>VLOOKUP($C70,'S47'!$C:$BQ,35,0)</f>
        <v>1632.86357</v>
      </c>
      <c r="AX70" s="28">
        <f>VLOOKUP($C70,'S47'!$C:$BQ,42,0)</f>
        <v>318</v>
      </c>
      <c r="AY70" s="28">
        <f>VLOOKUP($C70,'S47'!$C:$BQ,43,0)</f>
        <v>708</v>
      </c>
      <c r="AZ70" s="21">
        <f>VLOOKUP($C70,'S48'!$C:$BQ,55,0)</f>
        <v>180</v>
      </c>
      <c r="BA70" s="21">
        <f>VLOOKUP($C70,'S48'!$C:$BQ,62,0)</f>
        <v>0</v>
      </c>
      <c r="BB70" s="21">
        <f>VLOOKUP($C70,'S48'!$C:$BQ,63,0)</f>
        <v>50</v>
      </c>
      <c r="BC70" s="21">
        <f>VLOOKUP($C70,'S48'!$C:$BQ,45,0)</f>
        <v>1144.78486</v>
      </c>
      <c r="BD70" s="28">
        <f>VLOOKUP($C70,'S48'!$C:$BQ,52,0)</f>
        <v>206</v>
      </c>
      <c r="BE70" s="28">
        <f>VLOOKUP($C70,'S48'!$C:$BQ,53,0)</f>
        <v>476</v>
      </c>
      <c r="BF70" s="28">
        <f>VLOOKUP($C70,'S48'!$C:$BQ,15,0)</f>
        <v>140</v>
      </c>
      <c r="BG70" s="28">
        <f>VLOOKUP($C70,'S48'!$C:$BQ,22,0)</f>
        <v>0</v>
      </c>
      <c r="BH70" s="28">
        <f>VLOOKUP($C70,'S48'!$C:$BQ,23,0)</f>
        <v>0</v>
      </c>
      <c r="BI70" s="28">
        <f>VLOOKUP($C70,'S48'!$C:$BQ,35,0)</f>
        <v>1787.5965000000001</v>
      </c>
      <c r="BJ70" s="28">
        <f>VLOOKUP($C70,'S48'!$C:$BQ,42,0)</f>
        <v>164</v>
      </c>
      <c r="BK70" s="28">
        <f>VLOOKUP($C70,'S48'!$C:$BQ,43,0)</f>
        <v>554</v>
      </c>
      <c r="BL70" s="21" t="e">
        <f>VLOOKUP($C70,'S49'!$C:$BQ,55,0)</f>
        <v>#N/A</v>
      </c>
      <c r="BM70" s="21" t="e">
        <f>VLOOKUP($C70,'S49'!$C:$BQ,62,0)</f>
        <v>#N/A</v>
      </c>
      <c r="BN70" s="21" t="e">
        <f>VLOOKUP($C70,'S49'!$C:$BQ,63,0)</f>
        <v>#N/A</v>
      </c>
      <c r="BO70" s="21" t="e">
        <f>VLOOKUP($C70,'S49'!$C:$BQ,45,0)</f>
        <v>#N/A</v>
      </c>
      <c r="BP70" s="28" t="e">
        <f>VLOOKUP($C70,'S49'!$C:$BQ,52,0)</f>
        <v>#N/A</v>
      </c>
      <c r="BQ70" s="28" t="e">
        <f>VLOOKUP($C70,'S49'!$C:$BQ,53,0)</f>
        <v>#N/A</v>
      </c>
      <c r="BR70" s="28" t="e">
        <f>VLOOKUP($C70,'S49'!$C:$BQ,15,0)</f>
        <v>#N/A</v>
      </c>
      <c r="BS70" s="28" t="e">
        <f>VLOOKUP($C70,'S49'!$C:$BQ,22,0)</f>
        <v>#N/A</v>
      </c>
      <c r="BT70" s="28" t="e">
        <f>VLOOKUP($C70,'S49'!$C:$BQ,23,0)</f>
        <v>#N/A</v>
      </c>
      <c r="BU70" s="28" t="e">
        <f>VLOOKUP($C70,'S49'!$C:$BQ,35,0)</f>
        <v>#N/A</v>
      </c>
      <c r="BV70" s="28" t="e">
        <f>VLOOKUP($C70,'S49'!$C:$BQ,42,0)</f>
        <v>#N/A</v>
      </c>
      <c r="BW70" s="28" t="e">
        <f>VLOOKUP($C70,'S49'!$C:$BQ,43,0)</f>
        <v>#N/A</v>
      </c>
      <c r="BX70" s="21" t="e">
        <f>VLOOKUP($C70,'S50'!$C:$BQ,55,0)</f>
        <v>#N/A</v>
      </c>
      <c r="BY70" s="21" t="e">
        <f>VLOOKUP($C70,'S50'!$C:$BQ,62,0)</f>
        <v>#N/A</v>
      </c>
      <c r="BZ70" s="21" t="e">
        <f>VLOOKUP($C70,'S50'!$C:$BQ,63,0)</f>
        <v>#N/A</v>
      </c>
      <c r="CA70" s="21" t="e">
        <f>VLOOKUP($C70,'S50'!$C:$BQ,45,0)</f>
        <v>#N/A</v>
      </c>
      <c r="CB70" s="28" t="e">
        <f>VLOOKUP($C70,'S50'!$C:$BQ,52,0)</f>
        <v>#N/A</v>
      </c>
      <c r="CC70" s="28" t="e">
        <f>VLOOKUP($C70,'S50'!$C:$BQ,53,0)</f>
        <v>#N/A</v>
      </c>
      <c r="CD70" s="28" t="e">
        <f>VLOOKUP($C70,'S50'!$C:$BQ,15,0)</f>
        <v>#N/A</v>
      </c>
      <c r="CE70" s="28" t="e">
        <f>VLOOKUP($C70,'S50'!$C:$BQ,22,0)</f>
        <v>#N/A</v>
      </c>
      <c r="CF70" s="28" t="e">
        <f>VLOOKUP($C70,'S50'!$C:$BQ,23,0)</f>
        <v>#N/A</v>
      </c>
      <c r="CG70" s="28" t="e">
        <f>VLOOKUP($C70,'S50'!$C:$BQ,35,0)</f>
        <v>#N/A</v>
      </c>
      <c r="CH70" s="28" t="e">
        <f>VLOOKUP($C70,'S50'!$C:$BQ,42,0)</f>
        <v>#N/A</v>
      </c>
      <c r="CI70" s="28" t="e">
        <f>VLOOKUP($C70,'S50'!$C:$BQ,43,0)</f>
        <v>#N/A</v>
      </c>
    </row>
    <row r="71" spans="1:87" hidden="1" x14ac:dyDescent="0.2">
      <c r="A71" s="30" t="s">
        <v>380</v>
      </c>
      <c r="B71" s="30" t="s">
        <v>95</v>
      </c>
      <c r="C71" s="20" t="s">
        <v>105</v>
      </c>
      <c r="D71" s="21">
        <f>VLOOKUP($C71,'S0 remplacer avec S44'!$C:$BQ,55,0)</f>
        <v>324.5</v>
      </c>
      <c r="E71" s="21">
        <f>VLOOKUP($C71,'S0 remplacer avec S44'!$C:$BQ,62,0)</f>
        <v>0</v>
      </c>
      <c r="F71" s="21">
        <f>VLOOKUP($C71,'S0 remplacer avec S44'!$C:$BQ,63,0)</f>
        <v>55</v>
      </c>
      <c r="G71" s="21">
        <f>VLOOKUP($C71,'S0 remplacer avec S44'!$C:$BQ,45,0)</f>
        <v>2136.61654</v>
      </c>
      <c r="H71" s="28">
        <f>VLOOKUP($C71,'S0 remplacer avec S44'!$C:$BQ,52,0)</f>
        <v>651</v>
      </c>
      <c r="I71" s="28">
        <f>VLOOKUP($C71,'S0 remplacer avec S44'!$C:$BQ,53,0)</f>
        <v>1209</v>
      </c>
      <c r="J71" s="28">
        <f>VLOOKUP($C71,'S0 remplacer avec S44'!$C:$BQ,15,0)</f>
        <v>294</v>
      </c>
      <c r="K71" s="28">
        <f>VLOOKUP($C71,'S0 remplacer avec S44'!$C:$BQ,22,0)</f>
        <v>0</v>
      </c>
      <c r="L71" s="28">
        <f>VLOOKUP($C71,'S0 remplacer avec S44'!$C:$BQ,23,0)</f>
        <v>0</v>
      </c>
      <c r="M71" s="28">
        <f>VLOOKUP($C71,'S0 remplacer avec S44'!$C:$BQ,35,0)</f>
        <v>2924.0111200000001</v>
      </c>
      <c r="N71" s="28">
        <f>VLOOKUP($C71,'S0 remplacer avec S44'!$C:$BQ,42,0)</f>
        <v>573</v>
      </c>
      <c r="O71" s="28">
        <f>VLOOKUP($C71,'S0 remplacer avec S44'!$C:$BQ,43,0)</f>
        <v>1272</v>
      </c>
      <c r="P71" s="21">
        <f>VLOOKUP($C71,'S45'!$C:$BQ,55,0)</f>
        <v>338.4</v>
      </c>
      <c r="Q71" s="21">
        <f>VLOOKUP($C71,'S45'!$C:$BQ,62,0)</f>
        <v>0</v>
      </c>
      <c r="R71" s="21">
        <f>VLOOKUP($C71,'S45'!$C:$BQ,63,0)</f>
        <v>42</v>
      </c>
      <c r="S71" s="21">
        <f>VLOOKUP($C71,'S45'!$C:$BQ,45,0)</f>
        <v>2237.5805300000002</v>
      </c>
      <c r="T71" s="28">
        <f>VLOOKUP($C71,'S45'!$C:$BQ,52,0)</f>
        <v>550</v>
      </c>
      <c r="U71" s="28">
        <f>VLOOKUP($C71,'S45'!$C:$BQ,53,0)</f>
        <v>1108</v>
      </c>
      <c r="V71" s="28">
        <f>VLOOKUP($C71,'S45'!$C:$BQ,15,0)</f>
        <v>301</v>
      </c>
      <c r="W71" s="28">
        <f>VLOOKUP($C71,'S45'!$C:$BQ,22,0)</f>
        <v>0</v>
      </c>
      <c r="X71" s="28">
        <f>VLOOKUP($C71,'S45'!$C:$BQ,23,0)</f>
        <v>0</v>
      </c>
      <c r="Y71" s="28">
        <f>VLOOKUP($C71,'S45'!$C:$BQ,35,0)</f>
        <v>2934.59339</v>
      </c>
      <c r="Z71" s="28">
        <f>VLOOKUP($C71,'S45'!$C:$BQ,42,0)</f>
        <v>562</v>
      </c>
      <c r="AA71" s="28">
        <f>VLOOKUP($C71,'S45'!$C:$BQ,43,0)</f>
        <v>1262</v>
      </c>
      <c r="AB71" s="21">
        <f>VLOOKUP($C71,'S46'!$C:$BQ,55,0)</f>
        <v>346</v>
      </c>
      <c r="AC71" s="21">
        <f>VLOOKUP($C71,'S46'!$C:$BQ,62,0)</f>
        <v>0</v>
      </c>
      <c r="AD71" s="21">
        <f>VLOOKUP($C71,'S46'!$C:$BQ,63,0)</f>
        <v>34</v>
      </c>
      <c r="AE71" s="21">
        <f>VLOOKUP($C71,'S46'!$C:$BQ,45,0)</f>
        <v>2290.99215</v>
      </c>
      <c r="AF71" s="28">
        <f>VLOOKUP($C71,'S46'!$C:$BQ,52,0)</f>
        <v>497</v>
      </c>
      <c r="AG71" s="28">
        <f>VLOOKUP($C71,'S46'!$C:$BQ,53,0)</f>
        <v>1054</v>
      </c>
      <c r="AH71" s="28">
        <f>VLOOKUP($C71,'S46'!$C:$BQ,15,0)</f>
        <v>307</v>
      </c>
      <c r="AI71" s="28">
        <f>VLOOKUP($C71,'S46'!$C:$BQ,22,0)</f>
        <v>0</v>
      </c>
      <c r="AJ71" s="28">
        <f>VLOOKUP($C71,'S46'!$C:$BQ,23,0)</f>
        <v>0</v>
      </c>
      <c r="AK71" s="28">
        <f>VLOOKUP($C71,'S46'!$C:$BQ,35,0)</f>
        <v>2956.53035</v>
      </c>
      <c r="AL71" s="28">
        <f>VLOOKUP($C71,'S46'!$C:$BQ,42,0)</f>
        <v>540</v>
      </c>
      <c r="AM71" s="28">
        <f>VLOOKUP($C71,'S46'!$C:$BQ,43,0)</f>
        <v>1240</v>
      </c>
      <c r="AN71" s="21">
        <f>VLOOKUP($C71,'S47'!$C:$BQ,55,0)</f>
        <v>358.4</v>
      </c>
      <c r="AO71" s="21">
        <f>VLOOKUP($C71,'S47'!$C:$BQ,62,0)</f>
        <v>0</v>
      </c>
      <c r="AP71" s="21">
        <f>VLOOKUP($C71,'S47'!$C:$BQ,63,0)</f>
        <v>22</v>
      </c>
      <c r="AQ71" s="21">
        <f>VLOOKUP($C71,'S47'!$C:$BQ,45,0)</f>
        <v>2343.8606500000001</v>
      </c>
      <c r="AR71" s="28">
        <f>VLOOKUP($C71,'S47'!$C:$BQ,52,0)</f>
        <v>444</v>
      </c>
      <c r="AS71" s="28">
        <f>VLOOKUP($C71,'S47'!$C:$BQ,53,0)</f>
        <v>1001</v>
      </c>
      <c r="AT71" s="28">
        <f>VLOOKUP($C71,'S47'!$C:$BQ,15,0)</f>
        <v>313</v>
      </c>
      <c r="AU71" s="28">
        <f>VLOOKUP($C71,'S47'!$C:$BQ,22,0)</f>
        <v>0</v>
      </c>
      <c r="AV71" s="28">
        <f>VLOOKUP($C71,'S47'!$C:$BQ,23,0)</f>
        <v>0</v>
      </c>
      <c r="AW71" s="28">
        <f>VLOOKUP($C71,'S47'!$C:$BQ,35,0)</f>
        <v>3155.4741600000002</v>
      </c>
      <c r="AX71" s="28">
        <f>VLOOKUP($C71,'S47'!$C:$BQ,42,0)</f>
        <v>341</v>
      </c>
      <c r="AY71" s="28">
        <f>VLOOKUP($C71,'S47'!$C:$BQ,43,0)</f>
        <v>1041</v>
      </c>
      <c r="AZ71" s="21">
        <f>VLOOKUP($C71,'S48'!$C:$BQ,55,0)</f>
        <v>367.4</v>
      </c>
      <c r="BA71" s="21">
        <f>VLOOKUP($C71,'S48'!$C:$BQ,62,0)</f>
        <v>0</v>
      </c>
      <c r="BB71" s="21">
        <f>VLOOKUP($C71,'S48'!$C:$BQ,63,0)</f>
        <v>107</v>
      </c>
      <c r="BC71" s="21">
        <f>VLOOKUP($C71,'S48'!$C:$BQ,45,0)</f>
        <v>2356.3082599999998</v>
      </c>
      <c r="BD71" s="28">
        <f>VLOOKUP($C71,'S48'!$C:$BQ,52,0)</f>
        <v>431</v>
      </c>
      <c r="BE71" s="28">
        <f>VLOOKUP($C71,'S48'!$C:$BQ,53,0)</f>
        <v>989</v>
      </c>
      <c r="BF71" s="28">
        <f>VLOOKUP($C71,'S48'!$C:$BQ,15,0)</f>
        <v>319</v>
      </c>
      <c r="BG71" s="28">
        <f>VLOOKUP($C71,'S48'!$C:$BQ,22,0)</f>
        <v>0</v>
      </c>
      <c r="BH71" s="28">
        <f>VLOOKUP($C71,'S48'!$C:$BQ,23,0)</f>
        <v>0</v>
      </c>
      <c r="BI71" s="28">
        <f>VLOOKUP($C71,'S48'!$C:$BQ,35,0)</f>
        <v>3238.4261299999998</v>
      </c>
      <c r="BJ71" s="28">
        <f>VLOOKUP($C71,'S48'!$C:$BQ,42,0)</f>
        <v>258</v>
      </c>
      <c r="BK71" s="28">
        <f>VLOOKUP($C71,'S48'!$C:$BQ,43,0)</f>
        <v>958</v>
      </c>
      <c r="BL71" s="21" t="e">
        <f>VLOOKUP($C71,'S49'!$C:$BQ,55,0)</f>
        <v>#N/A</v>
      </c>
      <c r="BM71" s="21" t="e">
        <f>VLOOKUP($C71,'S49'!$C:$BQ,62,0)</f>
        <v>#N/A</v>
      </c>
      <c r="BN71" s="21" t="e">
        <f>VLOOKUP($C71,'S49'!$C:$BQ,63,0)</f>
        <v>#N/A</v>
      </c>
      <c r="BO71" s="21" t="e">
        <f>VLOOKUP($C71,'S49'!$C:$BQ,45,0)</f>
        <v>#N/A</v>
      </c>
      <c r="BP71" s="28" t="e">
        <f>VLOOKUP($C71,'S49'!$C:$BQ,52,0)</f>
        <v>#N/A</v>
      </c>
      <c r="BQ71" s="28" t="e">
        <f>VLOOKUP($C71,'S49'!$C:$BQ,53,0)</f>
        <v>#N/A</v>
      </c>
      <c r="BR71" s="28" t="e">
        <f>VLOOKUP($C71,'S49'!$C:$BQ,15,0)</f>
        <v>#N/A</v>
      </c>
      <c r="BS71" s="28" t="e">
        <f>VLOOKUP($C71,'S49'!$C:$BQ,22,0)</f>
        <v>#N/A</v>
      </c>
      <c r="BT71" s="28" t="e">
        <f>VLOOKUP($C71,'S49'!$C:$BQ,23,0)</f>
        <v>#N/A</v>
      </c>
      <c r="BU71" s="28" t="e">
        <f>VLOOKUP($C71,'S49'!$C:$BQ,35,0)</f>
        <v>#N/A</v>
      </c>
      <c r="BV71" s="28" t="e">
        <f>VLOOKUP($C71,'S49'!$C:$BQ,42,0)</f>
        <v>#N/A</v>
      </c>
      <c r="BW71" s="28" t="e">
        <f>VLOOKUP($C71,'S49'!$C:$BQ,43,0)</f>
        <v>#N/A</v>
      </c>
      <c r="BX71" s="21" t="e">
        <f>VLOOKUP($C71,'S50'!$C:$BQ,55,0)</f>
        <v>#N/A</v>
      </c>
      <c r="BY71" s="21" t="e">
        <f>VLOOKUP($C71,'S50'!$C:$BQ,62,0)</f>
        <v>#N/A</v>
      </c>
      <c r="BZ71" s="21" t="e">
        <f>VLOOKUP($C71,'S50'!$C:$BQ,63,0)</f>
        <v>#N/A</v>
      </c>
      <c r="CA71" s="21" t="e">
        <f>VLOOKUP($C71,'S50'!$C:$BQ,45,0)</f>
        <v>#N/A</v>
      </c>
      <c r="CB71" s="28" t="e">
        <f>VLOOKUP($C71,'S50'!$C:$BQ,52,0)</f>
        <v>#N/A</v>
      </c>
      <c r="CC71" s="28" t="e">
        <f>VLOOKUP($C71,'S50'!$C:$BQ,53,0)</f>
        <v>#N/A</v>
      </c>
      <c r="CD71" s="28" t="e">
        <f>VLOOKUP($C71,'S50'!$C:$BQ,15,0)</f>
        <v>#N/A</v>
      </c>
      <c r="CE71" s="28" t="e">
        <f>VLOOKUP($C71,'S50'!$C:$BQ,22,0)</f>
        <v>#N/A</v>
      </c>
      <c r="CF71" s="28" t="e">
        <f>VLOOKUP($C71,'S50'!$C:$BQ,23,0)</f>
        <v>#N/A</v>
      </c>
      <c r="CG71" s="28" t="e">
        <f>VLOOKUP($C71,'S50'!$C:$BQ,35,0)</f>
        <v>#N/A</v>
      </c>
      <c r="CH71" s="28" t="e">
        <f>VLOOKUP($C71,'S50'!$C:$BQ,42,0)</f>
        <v>#N/A</v>
      </c>
      <c r="CI71" s="28" t="e">
        <f>VLOOKUP($C71,'S50'!$C:$BQ,43,0)</f>
        <v>#N/A</v>
      </c>
    </row>
    <row r="72" spans="1:87" hidden="1" x14ac:dyDescent="0.2">
      <c r="A72" s="30" t="s">
        <v>380</v>
      </c>
      <c r="B72" s="30" t="s">
        <v>95</v>
      </c>
      <c r="C72" s="20" t="s">
        <v>106</v>
      </c>
      <c r="D72" s="21">
        <f>VLOOKUP($C72,'S0 remplacer avec S44'!$C:$BQ,55,0)</f>
        <v>310.10000000000002</v>
      </c>
      <c r="E72" s="21">
        <f>VLOOKUP($C72,'S0 remplacer avec S44'!$C:$BQ,62,0)</f>
        <v>0</v>
      </c>
      <c r="F72" s="21">
        <f>VLOOKUP($C72,'S0 remplacer avec S44'!$C:$BQ,63,0)</f>
        <v>45</v>
      </c>
      <c r="G72" s="21">
        <f>VLOOKUP($C72,'S0 remplacer avec S44'!$C:$BQ,45,0)</f>
        <v>2602.84899</v>
      </c>
      <c r="H72" s="28">
        <f>VLOOKUP($C72,'S0 remplacer avec S44'!$C:$BQ,52,0)</f>
        <v>5</v>
      </c>
      <c r="I72" s="28">
        <f>VLOOKUP($C72,'S0 remplacer avec S44'!$C:$BQ,53,0)</f>
        <v>527</v>
      </c>
      <c r="J72" s="28">
        <f>VLOOKUP($C72,'S0 remplacer avec S44'!$C:$BQ,15,0)</f>
        <v>161</v>
      </c>
      <c r="K72" s="28">
        <f>VLOOKUP($C72,'S0 remplacer avec S44'!$C:$BQ,22,0)</f>
        <v>3</v>
      </c>
      <c r="L72" s="28">
        <f>VLOOKUP($C72,'S0 remplacer avec S44'!$C:$BQ,23,0)</f>
        <v>36</v>
      </c>
      <c r="M72" s="28">
        <f>VLOOKUP($C72,'S0 remplacer avec S44'!$C:$BQ,35,0)</f>
        <v>2692.4778500000002</v>
      </c>
      <c r="N72" s="28">
        <f>VLOOKUP($C72,'S0 remplacer avec S44'!$C:$BQ,42,0)</f>
        <v>1056</v>
      </c>
      <c r="O72" s="28">
        <f>VLOOKUP($C72,'S0 remplacer avec S44'!$C:$BQ,43,0)</f>
        <v>1805</v>
      </c>
      <c r="P72" s="21">
        <f>VLOOKUP($C72,'S45'!$C:$BQ,55,0)</f>
        <v>318.39999999999998</v>
      </c>
      <c r="Q72" s="21">
        <f>VLOOKUP($C72,'S45'!$C:$BQ,62,0)</f>
        <v>0</v>
      </c>
      <c r="R72" s="21">
        <f>VLOOKUP($C72,'S45'!$C:$BQ,63,0)</f>
        <v>37</v>
      </c>
      <c r="S72" s="21">
        <f>VLOOKUP($C72,'S45'!$C:$BQ,45,0)</f>
        <v>2675.1453799999999</v>
      </c>
      <c r="T72" s="28">
        <f>VLOOKUP($C72,'S45'!$C:$BQ,52,0)</f>
        <v>0</v>
      </c>
      <c r="U72" s="28">
        <f>VLOOKUP($C72,'S45'!$C:$BQ,53,0)</f>
        <v>454</v>
      </c>
      <c r="V72" s="28">
        <f>VLOOKUP($C72,'S45'!$C:$BQ,15,0)</f>
        <v>166</v>
      </c>
      <c r="W72" s="28">
        <f>VLOOKUP($C72,'S45'!$C:$BQ,22,0)</f>
        <v>0</v>
      </c>
      <c r="X72" s="28">
        <f>VLOOKUP($C72,'S45'!$C:$BQ,23,0)</f>
        <v>31</v>
      </c>
      <c r="Y72" s="28">
        <f>VLOOKUP($C72,'S45'!$C:$BQ,35,0)</f>
        <v>2716.3451</v>
      </c>
      <c r="Z72" s="28">
        <f>VLOOKUP($C72,'S45'!$C:$BQ,42,0)</f>
        <v>1032</v>
      </c>
      <c r="AA72" s="28">
        <f>VLOOKUP($C72,'S45'!$C:$BQ,43,0)</f>
        <v>1782</v>
      </c>
      <c r="AB72" s="21">
        <f>VLOOKUP($C72,'S46'!$C:$BQ,55,0)</f>
        <v>326.8</v>
      </c>
      <c r="AC72" s="21">
        <f>VLOOKUP($C72,'S46'!$C:$BQ,62,0)</f>
        <v>0</v>
      </c>
      <c r="AD72" s="21">
        <f>VLOOKUP($C72,'S46'!$C:$BQ,63,0)</f>
        <v>29</v>
      </c>
      <c r="AE72" s="21">
        <f>VLOOKUP($C72,'S46'!$C:$BQ,45,0)</f>
        <v>2695.8330900000001</v>
      </c>
      <c r="AF72" s="28">
        <f>VLOOKUP($C72,'S46'!$C:$BQ,52,0)</f>
        <v>0</v>
      </c>
      <c r="AG72" s="28">
        <f>VLOOKUP($C72,'S46'!$C:$BQ,53,0)</f>
        <v>434</v>
      </c>
      <c r="AH72" s="28">
        <f>VLOOKUP($C72,'S46'!$C:$BQ,15,0)</f>
        <v>171</v>
      </c>
      <c r="AI72" s="28">
        <f>VLOOKUP($C72,'S46'!$C:$BQ,22,0)</f>
        <v>0</v>
      </c>
      <c r="AJ72" s="28">
        <f>VLOOKUP($C72,'S46'!$C:$BQ,23,0)</f>
        <v>26</v>
      </c>
      <c r="AK72" s="28">
        <f>VLOOKUP($C72,'S46'!$C:$BQ,35,0)</f>
        <v>2716.2501600000001</v>
      </c>
      <c r="AL72" s="28">
        <f>VLOOKUP($C72,'S46'!$C:$BQ,42,0)</f>
        <v>1032</v>
      </c>
      <c r="AM72" s="28">
        <f>VLOOKUP($C72,'S46'!$C:$BQ,43,0)</f>
        <v>1782</v>
      </c>
      <c r="AN72" s="21">
        <f>VLOOKUP($C72,'S47'!$C:$BQ,55,0)</f>
        <v>326.60000000000002</v>
      </c>
      <c r="AO72" s="21">
        <f>VLOOKUP($C72,'S47'!$C:$BQ,62,0)</f>
        <v>0</v>
      </c>
      <c r="AP72" s="21">
        <f>VLOOKUP($C72,'S47'!$C:$BQ,63,0)</f>
        <v>29</v>
      </c>
      <c r="AQ72" s="21">
        <f>VLOOKUP($C72,'S47'!$C:$BQ,45,0)</f>
        <v>2792.5368800000001</v>
      </c>
      <c r="AR72" s="28">
        <f>VLOOKUP($C72,'S47'!$C:$BQ,52,0)</f>
        <v>0</v>
      </c>
      <c r="AS72" s="28">
        <f>VLOOKUP($C72,'S47'!$C:$BQ,53,0)</f>
        <v>337</v>
      </c>
      <c r="AT72" s="28">
        <f>VLOOKUP($C72,'S47'!$C:$BQ,15,0)</f>
        <v>172</v>
      </c>
      <c r="AU72" s="28">
        <f>VLOOKUP($C72,'S47'!$C:$BQ,22,0)</f>
        <v>0</v>
      </c>
      <c r="AV72" s="28">
        <f>VLOOKUP($C72,'S47'!$C:$BQ,23,0)</f>
        <v>25</v>
      </c>
      <c r="AW72" s="28">
        <f>VLOOKUP($C72,'S47'!$C:$BQ,35,0)</f>
        <v>2728.6973699999999</v>
      </c>
      <c r="AX72" s="28">
        <f>VLOOKUP($C72,'S47'!$C:$BQ,42,0)</f>
        <v>1020</v>
      </c>
      <c r="AY72" s="28">
        <f>VLOOKUP($C72,'S47'!$C:$BQ,43,0)</f>
        <v>1769</v>
      </c>
      <c r="AZ72" s="21">
        <f>VLOOKUP($C72,'S48'!$C:$BQ,55,0)</f>
        <v>329.6</v>
      </c>
      <c r="BA72" s="21">
        <f>VLOOKUP($C72,'S48'!$C:$BQ,62,0)</f>
        <v>0</v>
      </c>
      <c r="BB72" s="21">
        <f>VLOOKUP($C72,'S48'!$C:$BQ,63,0)</f>
        <v>115</v>
      </c>
      <c r="BC72" s="21">
        <f>VLOOKUP($C72,'S48'!$C:$BQ,45,0)</f>
        <v>2910.6287299999999</v>
      </c>
      <c r="BD72" s="28">
        <f>VLOOKUP($C72,'S48'!$C:$BQ,52,0)</f>
        <v>0</v>
      </c>
      <c r="BE72" s="28">
        <f>VLOOKUP($C72,'S48'!$C:$BQ,53,0)</f>
        <v>219</v>
      </c>
      <c r="BF72" s="28">
        <f>VLOOKUP($C72,'S48'!$C:$BQ,15,0)</f>
        <v>179</v>
      </c>
      <c r="BG72" s="28">
        <f>VLOOKUP($C72,'S48'!$C:$BQ,22,0)</f>
        <v>0</v>
      </c>
      <c r="BH72" s="28">
        <f>VLOOKUP($C72,'S48'!$C:$BQ,23,0)</f>
        <v>18</v>
      </c>
      <c r="BI72" s="28">
        <f>VLOOKUP($C72,'S48'!$C:$BQ,35,0)</f>
        <v>2762.2841100000001</v>
      </c>
      <c r="BJ72" s="28">
        <f>VLOOKUP($C72,'S48'!$C:$BQ,42,0)</f>
        <v>986</v>
      </c>
      <c r="BK72" s="28">
        <f>VLOOKUP($C72,'S48'!$C:$BQ,43,0)</f>
        <v>1736</v>
      </c>
      <c r="BL72" s="21" t="e">
        <f>VLOOKUP($C72,'S49'!$C:$BQ,55,0)</f>
        <v>#N/A</v>
      </c>
      <c r="BM72" s="21" t="e">
        <f>VLOOKUP($C72,'S49'!$C:$BQ,62,0)</f>
        <v>#N/A</v>
      </c>
      <c r="BN72" s="21" t="e">
        <f>VLOOKUP($C72,'S49'!$C:$BQ,63,0)</f>
        <v>#N/A</v>
      </c>
      <c r="BO72" s="21" t="e">
        <f>VLOOKUP($C72,'S49'!$C:$BQ,45,0)</f>
        <v>#N/A</v>
      </c>
      <c r="BP72" s="28" t="e">
        <f>VLOOKUP($C72,'S49'!$C:$BQ,52,0)</f>
        <v>#N/A</v>
      </c>
      <c r="BQ72" s="28" t="e">
        <f>VLOOKUP($C72,'S49'!$C:$BQ,53,0)</f>
        <v>#N/A</v>
      </c>
      <c r="BR72" s="28" t="e">
        <f>VLOOKUP($C72,'S49'!$C:$BQ,15,0)</f>
        <v>#N/A</v>
      </c>
      <c r="BS72" s="28" t="e">
        <f>VLOOKUP($C72,'S49'!$C:$BQ,22,0)</f>
        <v>#N/A</v>
      </c>
      <c r="BT72" s="28" t="e">
        <f>VLOOKUP($C72,'S49'!$C:$BQ,23,0)</f>
        <v>#N/A</v>
      </c>
      <c r="BU72" s="28" t="e">
        <f>VLOOKUP($C72,'S49'!$C:$BQ,35,0)</f>
        <v>#N/A</v>
      </c>
      <c r="BV72" s="28" t="e">
        <f>VLOOKUP($C72,'S49'!$C:$BQ,42,0)</f>
        <v>#N/A</v>
      </c>
      <c r="BW72" s="28" t="e">
        <f>VLOOKUP($C72,'S49'!$C:$BQ,43,0)</f>
        <v>#N/A</v>
      </c>
      <c r="BX72" s="21" t="e">
        <f>VLOOKUP($C72,'S50'!$C:$BQ,55,0)</f>
        <v>#N/A</v>
      </c>
      <c r="BY72" s="21" t="e">
        <f>VLOOKUP($C72,'S50'!$C:$BQ,62,0)</f>
        <v>#N/A</v>
      </c>
      <c r="BZ72" s="21" t="e">
        <f>VLOOKUP($C72,'S50'!$C:$BQ,63,0)</f>
        <v>#N/A</v>
      </c>
      <c r="CA72" s="21" t="e">
        <f>VLOOKUP($C72,'S50'!$C:$BQ,45,0)</f>
        <v>#N/A</v>
      </c>
      <c r="CB72" s="28" t="e">
        <f>VLOOKUP($C72,'S50'!$C:$BQ,52,0)</f>
        <v>#N/A</v>
      </c>
      <c r="CC72" s="28" t="e">
        <f>VLOOKUP($C72,'S50'!$C:$BQ,53,0)</f>
        <v>#N/A</v>
      </c>
      <c r="CD72" s="28" t="e">
        <f>VLOOKUP($C72,'S50'!$C:$BQ,15,0)</f>
        <v>#N/A</v>
      </c>
      <c r="CE72" s="28" t="e">
        <f>VLOOKUP($C72,'S50'!$C:$BQ,22,0)</f>
        <v>#N/A</v>
      </c>
      <c r="CF72" s="28" t="e">
        <f>VLOOKUP($C72,'S50'!$C:$BQ,23,0)</f>
        <v>#N/A</v>
      </c>
      <c r="CG72" s="28" t="e">
        <f>VLOOKUP($C72,'S50'!$C:$BQ,35,0)</f>
        <v>#N/A</v>
      </c>
      <c r="CH72" s="28" t="e">
        <f>VLOOKUP($C72,'S50'!$C:$BQ,42,0)</f>
        <v>#N/A</v>
      </c>
      <c r="CI72" s="28" t="e">
        <f>VLOOKUP($C72,'S50'!$C:$BQ,43,0)</f>
        <v>#N/A</v>
      </c>
    </row>
    <row r="73" spans="1:87" hidden="1" x14ac:dyDescent="0.2">
      <c r="A73" s="30" t="s">
        <v>380</v>
      </c>
      <c r="B73" s="30" t="s">
        <v>95</v>
      </c>
      <c r="C73" s="20" t="s">
        <v>107</v>
      </c>
      <c r="D73" s="21">
        <f>VLOOKUP($C73,'S0 remplacer avec S44'!$C:$BQ,55,0)</f>
        <v>157.9</v>
      </c>
      <c r="E73" s="21">
        <f>VLOOKUP($C73,'S0 remplacer avec S44'!$C:$BQ,62,0)</f>
        <v>146</v>
      </c>
      <c r="F73" s="21">
        <f>VLOOKUP($C73,'S0 remplacer avec S44'!$C:$BQ,63,0)</f>
        <v>207</v>
      </c>
      <c r="G73" s="21">
        <f>VLOOKUP($C73,'S0 remplacer avec S44'!$C:$BQ,45,0)</f>
        <v>2450.8462500000001</v>
      </c>
      <c r="H73" s="28">
        <f>VLOOKUP($C73,'S0 remplacer avec S44'!$C:$BQ,52,0)</f>
        <v>226</v>
      </c>
      <c r="I73" s="28">
        <f>VLOOKUP($C73,'S0 remplacer avec S44'!$C:$BQ,53,0)</f>
        <v>762</v>
      </c>
      <c r="J73" s="28">
        <f>VLOOKUP($C73,'S0 remplacer avec S44'!$C:$BQ,15,0)</f>
        <v>207</v>
      </c>
      <c r="K73" s="28">
        <f>VLOOKUP($C73,'S0 remplacer avec S44'!$C:$BQ,22,0)</f>
        <v>0</v>
      </c>
      <c r="L73" s="28">
        <f>VLOOKUP($C73,'S0 remplacer avec S44'!$C:$BQ,23,0)</f>
        <v>0</v>
      </c>
      <c r="M73" s="28">
        <f>VLOOKUP($C73,'S0 remplacer avec S44'!$C:$BQ,35,0)</f>
        <v>4583.8110500000003</v>
      </c>
      <c r="N73" s="28">
        <f>VLOOKUP($C73,'S0 remplacer avec S44'!$C:$BQ,42,0)</f>
        <v>0</v>
      </c>
      <c r="O73" s="28">
        <f>VLOOKUP($C73,'S0 remplacer avec S44'!$C:$BQ,43,0)</f>
        <v>58</v>
      </c>
      <c r="P73" s="21">
        <f>VLOOKUP($C73,'S45'!$C:$BQ,55,0)</f>
        <v>157.9</v>
      </c>
      <c r="Q73" s="21">
        <f>VLOOKUP($C73,'S45'!$C:$BQ,62,0)</f>
        <v>146</v>
      </c>
      <c r="R73" s="21">
        <f>VLOOKUP($C73,'S45'!$C:$BQ,63,0)</f>
        <v>207</v>
      </c>
      <c r="S73" s="21">
        <f>VLOOKUP($C73,'S45'!$C:$BQ,45,0)</f>
        <v>2563.4055400000002</v>
      </c>
      <c r="T73" s="28">
        <f>VLOOKUP($C73,'S45'!$C:$BQ,52,0)</f>
        <v>114</v>
      </c>
      <c r="U73" s="28">
        <f>VLOOKUP($C73,'S45'!$C:$BQ,53,0)</f>
        <v>649</v>
      </c>
      <c r="V73" s="28">
        <f>VLOOKUP($C73,'S45'!$C:$BQ,15,0)</f>
        <v>207</v>
      </c>
      <c r="W73" s="28">
        <f>VLOOKUP($C73,'S45'!$C:$BQ,22,0)</f>
        <v>0</v>
      </c>
      <c r="X73" s="28">
        <f>VLOOKUP($C73,'S45'!$C:$BQ,23,0)</f>
        <v>0</v>
      </c>
      <c r="Y73" s="28">
        <f>VLOOKUP($C73,'S45'!$C:$BQ,35,0)</f>
        <v>4591.0584500000004</v>
      </c>
      <c r="Z73" s="28">
        <f>VLOOKUP($C73,'S45'!$C:$BQ,42,0)</f>
        <v>0</v>
      </c>
      <c r="AA73" s="28">
        <f>VLOOKUP($C73,'S45'!$C:$BQ,43,0)</f>
        <v>51</v>
      </c>
      <c r="AB73" s="21">
        <f>VLOOKUP($C73,'S46'!$C:$BQ,55,0)</f>
        <v>159.9</v>
      </c>
      <c r="AC73" s="21">
        <f>VLOOKUP($C73,'S46'!$C:$BQ,62,0)</f>
        <v>144</v>
      </c>
      <c r="AD73" s="21">
        <f>VLOOKUP($C73,'S46'!$C:$BQ,63,0)</f>
        <v>205</v>
      </c>
      <c r="AE73" s="21">
        <f>VLOOKUP($C73,'S46'!$C:$BQ,45,0)</f>
        <v>2761.01188</v>
      </c>
      <c r="AF73" s="28">
        <f>VLOOKUP($C73,'S46'!$C:$BQ,52,0)</f>
        <v>0</v>
      </c>
      <c r="AG73" s="28">
        <f>VLOOKUP($C73,'S46'!$C:$BQ,53,0)</f>
        <v>451</v>
      </c>
      <c r="AH73" s="28">
        <f>VLOOKUP($C73,'S46'!$C:$BQ,15,0)</f>
        <v>215</v>
      </c>
      <c r="AI73" s="28">
        <f>VLOOKUP($C73,'S46'!$C:$BQ,22,0)</f>
        <v>0</v>
      </c>
      <c r="AJ73" s="28">
        <f>VLOOKUP($C73,'S46'!$C:$BQ,23,0)</f>
        <v>0</v>
      </c>
      <c r="AK73" s="28">
        <f>VLOOKUP($C73,'S46'!$C:$BQ,35,0)</f>
        <v>4676.47145</v>
      </c>
      <c r="AL73" s="28">
        <f>VLOOKUP($C73,'S46'!$C:$BQ,42,0)</f>
        <v>0</v>
      </c>
      <c r="AM73" s="28">
        <f>VLOOKUP($C73,'S46'!$C:$BQ,43,0)</f>
        <v>0</v>
      </c>
      <c r="AN73" s="21">
        <f>VLOOKUP($C73,'S47'!$C:$BQ,55,0)</f>
        <v>164.5</v>
      </c>
      <c r="AO73" s="21">
        <f>VLOOKUP($C73,'S47'!$C:$BQ,62,0)</f>
        <v>140</v>
      </c>
      <c r="AP73" s="21">
        <f>VLOOKUP($C73,'S47'!$C:$BQ,63,0)</f>
        <v>200</v>
      </c>
      <c r="AQ73" s="21">
        <f>VLOOKUP($C73,'S47'!$C:$BQ,45,0)</f>
        <v>2816.7186299999998</v>
      </c>
      <c r="AR73" s="28">
        <f>VLOOKUP($C73,'S47'!$C:$BQ,52,0)</f>
        <v>0</v>
      </c>
      <c r="AS73" s="28">
        <f>VLOOKUP($C73,'S47'!$C:$BQ,53,0)</f>
        <v>396</v>
      </c>
      <c r="AT73" s="28">
        <f>VLOOKUP($C73,'S47'!$C:$BQ,15,0)</f>
        <v>217</v>
      </c>
      <c r="AU73" s="28">
        <f>VLOOKUP($C73,'S47'!$C:$BQ,22,0)</f>
        <v>0</v>
      </c>
      <c r="AV73" s="28">
        <f>VLOOKUP($C73,'S47'!$C:$BQ,23,0)</f>
        <v>0</v>
      </c>
      <c r="AW73" s="28">
        <f>VLOOKUP($C73,'S47'!$C:$BQ,35,0)</f>
        <v>4731.1541399999996</v>
      </c>
      <c r="AX73" s="28">
        <f>VLOOKUP($C73,'S47'!$C:$BQ,42,0)</f>
        <v>0</v>
      </c>
      <c r="AY73" s="28">
        <f>VLOOKUP($C73,'S47'!$C:$BQ,43,0)</f>
        <v>0</v>
      </c>
      <c r="AZ73" s="21">
        <f>VLOOKUP($C73,'S48'!$C:$BQ,55,0)</f>
        <v>166.5</v>
      </c>
      <c r="BA73" s="21">
        <f>VLOOKUP($C73,'S48'!$C:$BQ,62,0)</f>
        <v>107</v>
      </c>
      <c r="BB73" s="21">
        <f>VLOOKUP($C73,'S48'!$C:$BQ,63,0)</f>
        <v>289</v>
      </c>
      <c r="BC73" s="21">
        <f>VLOOKUP($C73,'S48'!$C:$BQ,45,0)</f>
        <v>2864.72334</v>
      </c>
      <c r="BD73" s="28">
        <f>VLOOKUP($C73,'S48'!$C:$BQ,52,0)</f>
        <v>0</v>
      </c>
      <c r="BE73" s="28">
        <f>VLOOKUP($C73,'S48'!$C:$BQ,53,0)</f>
        <v>348</v>
      </c>
      <c r="BF73" s="28">
        <f>VLOOKUP($C73,'S48'!$C:$BQ,15,0)</f>
        <v>218</v>
      </c>
      <c r="BG73" s="28">
        <f>VLOOKUP($C73,'S48'!$C:$BQ,22,0)</f>
        <v>0</v>
      </c>
      <c r="BH73" s="28">
        <f>VLOOKUP($C73,'S48'!$C:$BQ,23,0)</f>
        <v>0</v>
      </c>
      <c r="BI73" s="28">
        <f>VLOOKUP($C73,'S48'!$C:$BQ,35,0)</f>
        <v>5009.6980199999998</v>
      </c>
      <c r="BJ73" s="28">
        <f>VLOOKUP($C73,'S48'!$C:$BQ,42,0)</f>
        <v>0</v>
      </c>
      <c r="BK73" s="28">
        <f>VLOOKUP($C73,'S48'!$C:$BQ,43,0)</f>
        <v>0</v>
      </c>
      <c r="BL73" s="21" t="e">
        <f>VLOOKUP($C73,'S49'!$C:$BQ,55,0)</f>
        <v>#N/A</v>
      </c>
      <c r="BM73" s="21" t="e">
        <f>VLOOKUP($C73,'S49'!$C:$BQ,62,0)</f>
        <v>#N/A</v>
      </c>
      <c r="BN73" s="21" t="e">
        <f>VLOOKUP($C73,'S49'!$C:$BQ,63,0)</f>
        <v>#N/A</v>
      </c>
      <c r="BO73" s="21" t="e">
        <f>VLOOKUP($C73,'S49'!$C:$BQ,45,0)</f>
        <v>#N/A</v>
      </c>
      <c r="BP73" s="28" t="e">
        <f>VLOOKUP($C73,'S49'!$C:$BQ,52,0)</f>
        <v>#N/A</v>
      </c>
      <c r="BQ73" s="28" t="e">
        <f>VLOOKUP($C73,'S49'!$C:$BQ,53,0)</f>
        <v>#N/A</v>
      </c>
      <c r="BR73" s="28" t="e">
        <f>VLOOKUP($C73,'S49'!$C:$BQ,15,0)</f>
        <v>#N/A</v>
      </c>
      <c r="BS73" s="28" t="e">
        <f>VLOOKUP($C73,'S49'!$C:$BQ,22,0)</f>
        <v>#N/A</v>
      </c>
      <c r="BT73" s="28" t="e">
        <f>VLOOKUP($C73,'S49'!$C:$BQ,23,0)</f>
        <v>#N/A</v>
      </c>
      <c r="BU73" s="28" t="e">
        <f>VLOOKUP($C73,'S49'!$C:$BQ,35,0)</f>
        <v>#N/A</v>
      </c>
      <c r="BV73" s="28" t="e">
        <f>VLOOKUP($C73,'S49'!$C:$BQ,42,0)</f>
        <v>#N/A</v>
      </c>
      <c r="BW73" s="28" t="e">
        <f>VLOOKUP($C73,'S49'!$C:$BQ,43,0)</f>
        <v>#N/A</v>
      </c>
      <c r="BX73" s="21" t="e">
        <f>VLOOKUP($C73,'S50'!$C:$BQ,55,0)</f>
        <v>#N/A</v>
      </c>
      <c r="BY73" s="21" t="e">
        <f>VLOOKUP($C73,'S50'!$C:$BQ,62,0)</f>
        <v>#N/A</v>
      </c>
      <c r="BZ73" s="21" t="e">
        <f>VLOOKUP($C73,'S50'!$C:$BQ,63,0)</f>
        <v>#N/A</v>
      </c>
      <c r="CA73" s="21" t="e">
        <f>VLOOKUP($C73,'S50'!$C:$BQ,45,0)</f>
        <v>#N/A</v>
      </c>
      <c r="CB73" s="28" t="e">
        <f>VLOOKUP($C73,'S50'!$C:$BQ,52,0)</f>
        <v>#N/A</v>
      </c>
      <c r="CC73" s="28" t="e">
        <f>VLOOKUP($C73,'S50'!$C:$BQ,53,0)</f>
        <v>#N/A</v>
      </c>
      <c r="CD73" s="28" t="e">
        <f>VLOOKUP($C73,'S50'!$C:$BQ,15,0)</f>
        <v>#N/A</v>
      </c>
      <c r="CE73" s="28" t="e">
        <f>VLOOKUP($C73,'S50'!$C:$BQ,22,0)</f>
        <v>#N/A</v>
      </c>
      <c r="CF73" s="28" t="e">
        <f>VLOOKUP($C73,'S50'!$C:$BQ,23,0)</f>
        <v>#N/A</v>
      </c>
      <c r="CG73" s="28" t="e">
        <f>VLOOKUP($C73,'S50'!$C:$BQ,35,0)</f>
        <v>#N/A</v>
      </c>
      <c r="CH73" s="28" t="e">
        <f>VLOOKUP($C73,'S50'!$C:$BQ,42,0)</f>
        <v>#N/A</v>
      </c>
      <c r="CI73" s="28" t="e">
        <f>VLOOKUP($C73,'S50'!$C:$BQ,43,0)</f>
        <v>#N/A</v>
      </c>
    </row>
    <row r="74" spans="1:87" hidden="1" x14ac:dyDescent="0.2">
      <c r="A74" s="30" t="s">
        <v>380</v>
      </c>
      <c r="B74" s="30" t="s">
        <v>95</v>
      </c>
      <c r="C74" s="20" t="s">
        <v>108</v>
      </c>
      <c r="D74" s="21">
        <f>VLOOKUP($C74,'S0 remplacer avec S44'!$C:$BQ,55,0)</f>
        <v>452.4</v>
      </c>
      <c r="E74" s="21">
        <f>VLOOKUP($C74,'S0 remplacer avec S44'!$C:$BQ,62,0)</f>
        <v>64</v>
      </c>
      <c r="F74" s="21">
        <f>VLOOKUP($C74,'S0 remplacer avec S44'!$C:$BQ,63,0)</f>
        <v>167</v>
      </c>
      <c r="G74" s="21">
        <f>VLOOKUP($C74,'S0 remplacer avec S44'!$C:$BQ,45,0)</f>
        <v>3423.2258400000001</v>
      </c>
      <c r="H74" s="28">
        <f>VLOOKUP($C74,'S0 remplacer avec S44'!$C:$BQ,52,0)</f>
        <v>1125</v>
      </c>
      <c r="I74" s="28">
        <f>VLOOKUP($C74,'S0 remplacer avec S44'!$C:$BQ,53,0)</f>
        <v>2034</v>
      </c>
      <c r="J74" s="28">
        <f>VLOOKUP($C74,'S0 remplacer avec S44'!$C:$BQ,15,0)</f>
        <v>689</v>
      </c>
      <c r="K74" s="28">
        <f>VLOOKUP($C74,'S0 remplacer avec S44'!$C:$BQ,22,0)</f>
        <v>0</v>
      </c>
      <c r="L74" s="28">
        <f>VLOOKUP($C74,'S0 remplacer avec S44'!$C:$BQ,23,0)</f>
        <v>0</v>
      </c>
      <c r="M74" s="28">
        <f>VLOOKUP($C74,'S0 remplacer avec S44'!$C:$BQ,35,0)</f>
        <v>5860.5548699999999</v>
      </c>
      <c r="N74" s="28">
        <f>VLOOKUP($C74,'S0 remplacer avec S44'!$C:$BQ,42,0)</f>
        <v>81</v>
      </c>
      <c r="O74" s="28">
        <f>VLOOKUP($C74,'S0 remplacer avec S44'!$C:$BQ,43,0)</f>
        <v>1269</v>
      </c>
      <c r="P74" s="21">
        <f>VLOOKUP($C74,'S45'!$C:$BQ,55,0)</f>
        <v>467.7</v>
      </c>
      <c r="Q74" s="21">
        <f>VLOOKUP($C74,'S45'!$C:$BQ,62,0)</f>
        <v>49</v>
      </c>
      <c r="R74" s="21">
        <f>VLOOKUP($C74,'S45'!$C:$BQ,63,0)</f>
        <v>152</v>
      </c>
      <c r="S74" s="21">
        <f>VLOOKUP($C74,'S45'!$C:$BQ,45,0)</f>
        <v>3462.05483</v>
      </c>
      <c r="T74" s="28">
        <f>VLOOKUP($C74,'S45'!$C:$BQ,52,0)</f>
        <v>1086</v>
      </c>
      <c r="U74" s="28">
        <f>VLOOKUP($C74,'S45'!$C:$BQ,53,0)</f>
        <v>1996</v>
      </c>
      <c r="V74" s="28">
        <f>VLOOKUP($C74,'S45'!$C:$BQ,15,0)</f>
        <v>699</v>
      </c>
      <c r="W74" s="28">
        <f>VLOOKUP($C74,'S45'!$C:$BQ,22,0)</f>
        <v>0</v>
      </c>
      <c r="X74" s="28">
        <f>VLOOKUP($C74,'S45'!$C:$BQ,23,0)</f>
        <v>0</v>
      </c>
      <c r="Y74" s="28">
        <f>VLOOKUP($C74,'S45'!$C:$BQ,35,0)</f>
        <v>5865.6138899999996</v>
      </c>
      <c r="Z74" s="28">
        <f>VLOOKUP($C74,'S45'!$C:$BQ,42,0)</f>
        <v>76</v>
      </c>
      <c r="AA74" s="28">
        <f>VLOOKUP($C74,'S45'!$C:$BQ,43,0)</f>
        <v>1264</v>
      </c>
      <c r="AB74" s="21">
        <f>VLOOKUP($C74,'S46'!$C:$BQ,55,0)</f>
        <v>483.8</v>
      </c>
      <c r="AC74" s="21">
        <f>VLOOKUP($C74,'S46'!$C:$BQ,62,0)</f>
        <v>33</v>
      </c>
      <c r="AD74" s="21">
        <f>VLOOKUP($C74,'S46'!$C:$BQ,63,0)</f>
        <v>136</v>
      </c>
      <c r="AE74" s="21">
        <f>VLOOKUP($C74,'S46'!$C:$BQ,45,0)</f>
        <v>3493.3507500000001</v>
      </c>
      <c r="AF74" s="28">
        <f>VLOOKUP($C74,'S46'!$C:$BQ,52,0)</f>
        <v>1055</v>
      </c>
      <c r="AG74" s="28">
        <f>VLOOKUP($C74,'S46'!$C:$BQ,53,0)</f>
        <v>1964</v>
      </c>
      <c r="AH74" s="28">
        <f>VLOOKUP($C74,'S46'!$C:$BQ,15,0)</f>
        <v>719</v>
      </c>
      <c r="AI74" s="28">
        <f>VLOOKUP($C74,'S46'!$C:$BQ,22,0)</f>
        <v>0</v>
      </c>
      <c r="AJ74" s="28">
        <f>VLOOKUP($C74,'S46'!$C:$BQ,23,0)</f>
        <v>0</v>
      </c>
      <c r="AK74" s="28">
        <f>VLOOKUP($C74,'S46'!$C:$BQ,35,0)</f>
        <v>5904.35977</v>
      </c>
      <c r="AL74" s="28">
        <f>VLOOKUP($C74,'S46'!$C:$BQ,42,0)</f>
        <v>37</v>
      </c>
      <c r="AM74" s="28">
        <f>VLOOKUP($C74,'S46'!$C:$BQ,43,0)</f>
        <v>1226</v>
      </c>
      <c r="AN74" s="21">
        <f>VLOOKUP($C74,'S47'!$C:$BQ,55,0)</f>
        <v>481.6</v>
      </c>
      <c r="AO74" s="21">
        <f>VLOOKUP($C74,'S47'!$C:$BQ,62,0)</f>
        <v>35</v>
      </c>
      <c r="AP74" s="21">
        <f>VLOOKUP($C74,'S47'!$C:$BQ,63,0)</f>
        <v>138</v>
      </c>
      <c r="AQ74" s="21">
        <f>VLOOKUP($C74,'S47'!$C:$BQ,45,0)</f>
        <v>3598.0085199999999</v>
      </c>
      <c r="AR74" s="28">
        <f>VLOOKUP($C74,'S47'!$C:$BQ,52,0)</f>
        <v>950</v>
      </c>
      <c r="AS74" s="28">
        <f>VLOOKUP($C74,'S47'!$C:$BQ,53,0)</f>
        <v>1860</v>
      </c>
      <c r="AT74" s="28">
        <f>VLOOKUP($C74,'S47'!$C:$BQ,15,0)</f>
        <v>730</v>
      </c>
      <c r="AU74" s="28">
        <f>VLOOKUP($C74,'S47'!$C:$BQ,22,0)</f>
        <v>0</v>
      </c>
      <c r="AV74" s="28">
        <f>VLOOKUP($C74,'S47'!$C:$BQ,23,0)</f>
        <v>0</v>
      </c>
      <c r="AW74" s="28">
        <f>VLOOKUP($C74,'S47'!$C:$BQ,35,0)</f>
        <v>5927.8506699999998</v>
      </c>
      <c r="AX74" s="28">
        <f>VLOOKUP($C74,'S47'!$C:$BQ,42,0)</f>
        <v>14</v>
      </c>
      <c r="AY74" s="28">
        <f>VLOOKUP($C74,'S47'!$C:$BQ,43,0)</f>
        <v>1202</v>
      </c>
      <c r="AZ74" s="21">
        <f>VLOOKUP($C74,'S48'!$C:$BQ,55,0)</f>
        <v>489.4</v>
      </c>
      <c r="BA74" s="21">
        <f>VLOOKUP($C74,'S48'!$C:$BQ,62,0)</f>
        <v>0</v>
      </c>
      <c r="BB74" s="21">
        <f>VLOOKUP($C74,'S48'!$C:$BQ,63,0)</f>
        <v>285</v>
      </c>
      <c r="BC74" s="21">
        <f>VLOOKUP($C74,'S48'!$C:$BQ,45,0)</f>
        <v>3648.4324799999999</v>
      </c>
      <c r="BD74" s="28">
        <f>VLOOKUP($C74,'S48'!$C:$BQ,52,0)</f>
        <v>900</v>
      </c>
      <c r="BE74" s="28">
        <f>VLOOKUP($C74,'S48'!$C:$BQ,53,0)</f>
        <v>1809</v>
      </c>
      <c r="BF74" s="28">
        <f>VLOOKUP($C74,'S48'!$C:$BQ,15,0)</f>
        <v>740</v>
      </c>
      <c r="BG74" s="28">
        <f>VLOOKUP($C74,'S48'!$C:$BQ,22,0)</f>
        <v>0</v>
      </c>
      <c r="BH74" s="28">
        <f>VLOOKUP($C74,'S48'!$C:$BQ,23,0)</f>
        <v>0</v>
      </c>
      <c r="BI74" s="28">
        <f>VLOOKUP($C74,'S48'!$C:$BQ,35,0)</f>
        <v>5945.7008800000003</v>
      </c>
      <c r="BJ74" s="28">
        <f>VLOOKUP($C74,'S48'!$C:$BQ,42,0)</f>
        <v>0</v>
      </c>
      <c r="BK74" s="28">
        <f>VLOOKUP($C74,'S48'!$C:$BQ,43,0)</f>
        <v>1184</v>
      </c>
      <c r="BL74" s="21" t="e">
        <f>VLOOKUP($C74,'S49'!$C:$BQ,55,0)</f>
        <v>#N/A</v>
      </c>
      <c r="BM74" s="21" t="e">
        <f>VLOOKUP($C74,'S49'!$C:$BQ,62,0)</f>
        <v>#N/A</v>
      </c>
      <c r="BN74" s="21" t="e">
        <f>VLOOKUP($C74,'S49'!$C:$BQ,63,0)</f>
        <v>#N/A</v>
      </c>
      <c r="BO74" s="21" t="e">
        <f>VLOOKUP($C74,'S49'!$C:$BQ,45,0)</f>
        <v>#N/A</v>
      </c>
      <c r="BP74" s="28" t="e">
        <f>VLOOKUP($C74,'S49'!$C:$BQ,52,0)</f>
        <v>#N/A</v>
      </c>
      <c r="BQ74" s="28" t="e">
        <f>VLOOKUP($C74,'S49'!$C:$BQ,53,0)</f>
        <v>#N/A</v>
      </c>
      <c r="BR74" s="28" t="e">
        <f>VLOOKUP($C74,'S49'!$C:$BQ,15,0)</f>
        <v>#N/A</v>
      </c>
      <c r="BS74" s="28" t="e">
        <f>VLOOKUP($C74,'S49'!$C:$BQ,22,0)</f>
        <v>#N/A</v>
      </c>
      <c r="BT74" s="28" t="e">
        <f>VLOOKUP($C74,'S49'!$C:$BQ,23,0)</f>
        <v>#N/A</v>
      </c>
      <c r="BU74" s="28" t="e">
        <f>VLOOKUP($C74,'S49'!$C:$BQ,35,0)</f>
        <v>#N/A</v>
      </c>
      <c r="BV74" s="28" t="e">
        <f>VLOOKUP($C74,'S49'!$C:$BQ,42,0)</f>
        <v>#N/A</v>
      </c>
      <c r="BW74" s="28" t="e">
        <f>VLOOKUP($C74,'S49'!$C:$BQ,43,0)</f>
        <v>#N/A</v>
      </c>
      <c r="BX74" s="21" t="e">
        <f>VLOOKUP($C74,'S50'!$C:$BQ,55,0)</f>
        <v>#N/A</v>
      </c>
      <c r="BY74" s="21" t="e">
        <f>VLOOKUP($C74,'S50'!$C:$BQ,62,0)</f>
        <v>#N/A</v>
      </c>
      <c r="BZ74" s="21" t="e">
        <f>VLOOKUP($C74,'S50'!$C:$BQ,63,0)</f>
        <v>#N/A</v>
      </c>
      <c r="CA74" s="21" t="e">
        <f>VLOOKUP($C74,'S50'!$C:$BQ,45,0)</f>
        <v>#N/A</v>
      </c>
      <c r="CB74" s="28" t="e">
        <f>VLOOKUP($C74,'S50'!$C:$BQ,52,0)</f>
        <v>#N/A</v>
      </c>
      <c r="CC74" s="28" t="e">
        <f>VLOOKUP($C74,'S50'!$C:$BQ,53,0)</f>
        <v>#N/A</v>
      </c>
      <c r="CD74" s="28" t="e">
        <f>VLOOKUP($C74,'S50'!$C:$BQ,15,0)</f>
        <v>#N/A</v>
      </c>
      <c r="CE74" s="28" t="e">
        <f>VLOOKUP($C74,'S50'!$C:$BQ,22,0)</f>
        <v>#N/A</v>
      </c>
      <c r="CF74" s="28" t="e">
        <f>VLOOKUP($C74,'S50'!$C:$BQ,23,0)</f>
        <v>#N/A</v>
      </c>
      <c r="CG74" s="28" t="e">
        <f>VLOOKUP($C74,'S50'!$C:$BQ,35,0)</f>
        <v>#N/A</v>
      </c>
      <c r="CH74" s="28" t="e">
        <f>VLOOKUP($C74,'S50'!$C:$BQ,42,0)</f>
        <v>#N/A</v>
      </c>
      <c r="CI74" s="28" t="e">
        <f>VLOOKUP($C74,'S50'!$C:$BQ,43,0)</f>
        <v>#N/A</v>
      </c>
    </row>
    <row r="75" spans="1:87" hidden="1" x14ac:dyDescent="0.2">
      <c r="A75" s="30" t="s">
        <v>380</v>
      </c>
      <c r="B75" s="30" t="s">
        <v>95</v>
      </c>
      <c r="C75" s="20" t="s">
        <v>109</v>
      </c>
      <c r="D75" s="21">
        <f>VLOOKUP($C75,'S0 remplacer avec S44'!$C:$BQ,55,0)</f>
        <v>187.4</v>
      </c>
      <c r="E75" s="21">
        <f>VLOOKUP($C75,'S0 remplacer avec S44'!$C:$BQ,62,0)</f>
        <v>0</v>
      </c>
      <c r="F75" s="21">
        <f>VLOOKUP($C75,'S0 remplacer avec S44'!$C:$BQ,63,0)</f>
        <v>0</v>
      </c>
      <c r="G75" s="21">
        <f>VLOOKUP($C75,'S0 remplacer avec S44'!$C:$BQ,45,0)</f>
        <v>1452.59987</v>
      </c>
      <c r="H75" s="28">
        <f>VLOOKUP($C75,'S0 remplacer avec S44'!$C:$BQ,52,0)</f>
        <v>0</v>
      </c>
      <c r="I75" s="28">
        <f>VLOOKUP($C75,'S0 remplacer avec S44'!$C:$BQ,53,0)</f>
        <v>4</v>
      </c>
      <c r="J75" s="28">
        <f>VLOOKUP($C75,'S0 remplacer avec S44'!$C:$BQ,15,0)</f>
        <v>179</v>
      </c>
      <c r="K75" s="28">
        <f>VLOOKUP($C75,'S0 remplacer avec S44'!$C:$BQ,22,0)</f>
        <v>0</v>
      </c>
      <c r="L75" s="28">
        <f>VLOOKUP($C75,'S0 remplacer avec S44'!$C:$BQ,23,0)</f>
        <v>0</v>
      </c>
      <c r="M75" s="28">
        <f>VLOOKUP($C75,'S0 remplacer avec S44'!$C:$BQ,35,0)</f>
        <v>1806.0670700000001</v>
      </c>
      <c r="N75" s="28">
        <f>VLOOKUP($C75,'S0 remplacer avec S44'!$C:$BQ,42,0)</f>
        <v>0</v>
      </c>
      <c r="O75" s="28">
        <f>VLOOKUP($C75,'S0 remplacer avec S44'!$C:$BQ,43,0)</f>
        <v>0</v>
      </c>
      <c r="P75" s="21">
        <f>VLOOKUP($C75,'S45'!$C:$BQ,55,0)</f>
        <v>193.1</v>
      </c>
      <c r="Q75" s="21">
        <f>VLOOKUP($C75,'S45'!$C:$BQ,62,0)</f>
        <v>0</v>
      </c>
      <c r="R75" s="21">
        <f>VLOOKUP($C75,'S45'!$C:$BQ,63,0)</f>
        <v>0</v>
      </c>
      <c r="S75" s="21">
        <f>VLOOKUP($C75,'S45'!$C:$BQ,45,0)</f>
        <v>1559.0323900000001</v>
      </c>
      <c r="T75" s="28">
        <f>VLOOKUP($C75,'S45'!$C:$BQ,52,0)</f>
        <v>0</v>
      </c>
      <c r="U75" s="28">
        <f>VLOOKUP($C75,'S45'!$C:$BQ,53,0)</f>
        <v>0</v>
      </c>
      <c r="V75" s="28">
        <f>VLOOKUP($C75,'S45'!$C:$BQ,15,0)</f>
        <v>179</v>
      </c>
      <c r="W75" s="28">
        <f>VLOOKUP($C75,'S45'!$C:$BQ,22,0)</f>
        <v>0</v>
      </c>
      <c r="X75" s="28">
        <f>VLOOKUP($C75,'S45'!$C:$BQ,23,0)</f>
        <v>0</v>
      </c>
      <c r="Y75" s="28">
        <f>VLOOKUP($C75,'S45'!$C:$BQ,35,0)</f>
        <v>1934.2452499999999</v>
      </c>
      <c r="Z75" s="28">
        <f>VLOOKUP($C75,'S45'!$C:$BQ,42,0)</f>
        <v>0</v>
      </c>
      <c r="AA75" s="28">
        <f>VLOOKUP($C75,'S45'!$C:$BQ,43,0)</f>
        <v>0</v>
      </c>
      <c r="AB75" s="21">
        <f>VLOOKUP($C75,'S46'!$C:$BQ,55,0)</f>
        <v>201.7</v>
      </c>
      <c r="AC75" s="21">
        <f>VLOOKUP($C75,'S46'!$C:$BQ,62,0)</f>
        <v>0</v>
      </c>
      <c r="AD75" s="21">
        <f>VLOOKUP($C75,'S46'!$C:$BQ,63,0)</f>
        <v>0</v>
      </c>
      <c r="AE75" s="21">
        <f>VLOOKUP($C75,'S46'!$C:$BQ,45,0)</f>
        <v>1597.3139900000001</v>
      </c>
      <c r="AF75" s="28">
        <f>VLOOKUP($C75,'S46'!$C:$BQ,52,0)</f>
        <v>0</v>
      </c>
      <c r="AG75" s="28">
        <f>VLOOKUP($C75,'S46'!$C:$BQ,53,0)</f>
        <v>0</v>
      </c>
      <c r="AH75" s="28">
        <f>VLOOKUP($C75,'S46'!$C:$BQ,15,0)</f>
        <v>186</v>
      </c>
      <c r="AI75" s="28">
        <f>VLOOKUP($C75,'S46'!$C:$BQ,22,0)</f>
        <v>0</v>
      </c>
      <c r="AJ75" s="28">
        <f>VLOOKUP($C75,'S46'!$C:$BQ,23,0)</f>
        <v>0</v>
      </c>
      <c r="AK75" s="28">
        <f>VLOOKUP($C75,'S46'!$C:$BQ,35,0)</f>
        <v>1933.7411300000001</v>
      </c>
      <c r="AL75" s="28">
        <f>VLOOKUP($C75,'S46'!$C:$BQ,42,0)</f>
        <v>0</v>
      </c>
      <c r="AM75" s="28">
        <f>VLOOKUP($C75,'S46'!$C:$BQ,43,0)</f>
        <v>0</v>
      </c>
      <c r="AN75" s="21">
        <f>VLOOKUP($C75,'S47'!$C:$BQ,55,0)</f>
        <v>213.3</v>
      </c>
      <c r="AO75" s="21">
        <f>VLOOKUP($C75,'S47'!$C:$BQ,62,0)</f>
        <v>0</v>
      </c>
      <c r="AP75" s="21">
        <f>VLOOKUP($C75,'S47'!$C:$BQ,63,0)</f>
        <v>0</v>
      </c>
      <c r="AQ75" s="21">
        <f>VLOOKUP($C75,'S47'!$C:$BQ,45,0)</f>
        <v>1685.7331899999999</v>
      </c>
      <c r="AR75" s="28">
        <f>VLOOKUP($C75,'S47'!$C:$BQ,52,0)</f>
        <v>0</v>
      </c>
      <c r="AS75" s="28">
        <f>VLOOKUP($C75,'S47'!$C:$BQ,53,0)</f>
        <v>0</v>
      </c>
      <c r="AT75" s="28">
        <f>VLOOKUP($C75,'S47'!$C:$BQ,15,0)</f>
        <v>192</v>
      </c>
      <c r="AU75" s="28">
        <f>VLOOKUP($C75,'S47'!$C:$BQ,22,0)</f>
        <v>0</v>
      </c>
      <c r="AV75" s="28">
        <f>VLOOKUP($C75,'S47'!$C:$BQ,23,0)</f>
        <v>0</v>
      </c>
      <c r="AW75" s="28">
        <f>VLOOKUP($C75,'S47'!$C:$BQ,35,0)</f>
        <v>2218.1235999999999</v>
      </c>
      <c r="AX75" s="28">
        <f>VLOOKUP($C75,'S47'!$C:$BQ,42,0)</f>
        <v>0</v>
      </c>
      <c r="AY75" s="28">
        <f>VLOOKUP($C75,'S47'!$C:$BQ,43,0)</f>
        <v>0</v>
      </c>
      <c r="AZ75" s="21">
        <f>VLOOKUP($C75,'S48'!$C:$BQ,55,0)</f>
        <v>221.1</v>
      </c>
      <c r="BA75" s="21">
        <f>VLOOKUP($C75,'S48'!$C:$BQ,62,0)</f>
        <v>0</v>
      </c>
      <c r="BB75" s="21">
        <f>VLOOKUP($C75,'S48'!$C:$BQ,63,0)</f>
        <v>0</v>
      </c>
      <c r="BC75" s="21">
        <f>VLOOKUP($C75,'S48'!$C:$BQ,45,0)</f>
        <v>1708.77449</v>
      </c>
      <c r="BD75" s="28">
        <f>VLOOKUP($C75,'S48'!$C:$BQ,52,0)</f>
        <v>0</v>
      </c>
      <c r="BE75" s="28">
        <f>VLOOKUP($C75,'S48'!$C:$BQ,53,0)</f>
        <v>0</v>
      </c>
      <c r="BF75" s="28">
        <f>VLOOKUP($C75,'S48'!$C:$BQ,15,0)</f>
        <v>195</v>
      </c>
      <c r="BG75" s="28">
        <f>VLOOKUP($C75,'S48'!$C:$BQ,22,0)</f>
        <v>0</v>
      </c>
      <c r="BH75" s="28">
        <f>VLOOKUP($C75,'S48'!$C:$BQ,23,0)</f>
        <v>0</v>
      </c>
      <c r="BI75" s="28">
        <f>VLOOKUP($C75,'S48'!$C:$BQ,35,0)</f>
        <v>2280.3875699999999</v>
      </c>
      <c r="BJ75" s="28">
        <f>VLOOKUP($C75,'S48'!$C:$BQ,42,0)</f>
        <v>0</v>
      </c>
      <c r="BK75" s="28">
        <f>VLOOKUP($C75,'S48'!$C:$BQ,43,0)</f>
        <v>0</v>
      </c>
      <c r="BL75" s="21" t="e">
        <f>VLOOKUP($C75,'S49'!$C:$BQ,55,0)</f>
        <v>#N/A</v>
      </c>
      <c r="BM75" s="21" t="e">
        <f>VLOOKUP($C75,'S49'!$C:$BQ,62,0)</f>
        <v>#N/A</v>
      </c>
      <c r="BN75" s="21" t="e">
        <f>VLOOKUP($C75,'S49'!$C:$BQ,63,0)</f>
        <v>#N/A</v>
      </c>
      <c r="BO75" s="21" t="e">
        <f>VLOOKUP($C75,'S49'!$C:$BQ,45,0)</f>
        <v>#N/A</v>
      </c>
      <c r="BP75" s="28" t="e">
        <f>VLOOKUP($C75,'S49'!$C:$BQ,52,0)</f>
        <v>#N/A</v>
      </c>
      <c r="BQ75" s="28" t="e">
        <f>VLOOKUP($C75,'S49'!$C:$BQ,53,0)</f>
        <v>#N/A</v>
      </c>
      <c r="BR75" s="28" t="e">
        <f>VLOOKUP($C75,'S49'!$C:$BQ,15,0)</f>
        <v>#N/A</v>
      </c>
      <c r="BS75" s="28" t="e">
        <f>VLOOKUP($C75,'S49'!$C:$BQ,22,0)</f>
        <v>#N/A</v>
      </c>
      <c r="BT75" s="28" t="e">
        <f>VLOOKUP($C75,'S49'!$C:$BQ,23,0)</f>
        <v>#N/A</v>
      </c>
      <c r="BU75" s="28" t="e">
        <f>VLOOKUP($C75,'S49'!$C:$BQ,35,0)</f>
        <v>#N/A</v>
      </c>
      <c r="BV75" s="28" t="e">
        <f>VLOOKUP($C75,'S49'!$C:$BQ,42,0)</f>
        <v>#N/A</v>
      </c>
      <c r="BW75" s="28" t="e">
        <f>VLOOKUP($C75,'S49'!$C:$BQ,43,0)</f>
        <v>#N/A</v>
      </c>
      <c r="BX75" s="21" t="e">
        <f>VLOOKUP($C75,'S50'!$C:$BQ,55,0)</f>
        <v>#N/A</v>
      </c>
      <c r="BY75" s="21" t="e">
        <f>VLOOKUP($C75,'S50'!$C:$BQ,62,0)</f>
        <v>#N/A</v>
      </c>
      <c r="BZ75" s="21" t="e">
        <f>VLOOKUP($C75,'S50'!$C:$BQ,63,0)</f>
        <v>#N/A</v>
      </c>
      <c r="CA75" s="21" t="e">
        <f>VLOOKUP($C75,'S50'!$C:$BQ,45,0)</f>
        <v>#N/A</v>
      </c>
      <c r="CB75" s="28" t="e">
        <f>VLOOKUP($C75,'S50'!$C:$BQ,52,0)</f>
        <v>#N/A</v>
      </c>
      <c r="CC75" s="28" t="e">
        <f>VLOOKUP($C75,'S50'!$C:$BQ,53,0)</f>
        <v>#N/A</v>
      </c>
      <c r="CD75" s="28" t="e">
        <f>VLOOKUP($C75,'S50'!$C:$BQ,15,0)</f>
        <v>#N/A</v>
      </c>
      <c r="CE75" s="28" t="e">
        <f>VLOOKUP($C75,'S50'!$C:$BQ,22,0)</f>
        <v>#N/A</v>
      </c>
      <c r="CF75" s="28" t="e">
        <f>VLOOKUP($C75,'S50'!$C:$BQ,23,0)</f>
        <v>#N/A</v>
      </c>
      <c r="CG75" s="28" t="e">
        <f>VLOOKUP($C75,'S50'!$C:$BQ,35,0)</f>
        <v>#N/A</v>
      </c>
      <c r="CH75" s="28" t="e">
        <f>VLOOKUP($C75,'S50'!$C:$BQ,42,0)</f>
        <v>#N/A</v>
      </c>
      <c r="CI75" s="28" t="e">
        <f>VLOOKUP($C75,'S50'!$C:$BQ,43,0)</f>
        <v>#N/A</v>
      </c>
    </row>
    <row r="76" spans="1:87" hidden="1" x14ac:dyDescent="0.2">
      <c r="A76" s="30" t="s">
        <v>380</v>
      </c>
      <c r="B76" s="30" t="s">
        <v>95</v>
      </c>
      <c r="C76" s="20" t="s">
        <v>110</v>
      </c>
      <c r="D76" s="21">
        <f>VLOOKUP($C76,'S0 remplacer avec S44'!$C:$BQ,55,0)</f>
        <v>232.7</v>
      </c>
      <c r="E76" s="21">
        <f>VLOOKUP($C76,'S0 remplacer avec S44'!$C:$BQ,62,0)</f>
        <v>0</v>
      </c>
      <c r="F76" s="21">
        <f>VLOOKUP($C76,'S0 remplacer avec S44'!$C:$BQ,63,0)</f>
        <v>33</v>
      </c>
      <c r="G76" s="21">
        <f>VLOOKUP($C76,'S0 remplacer avec S44'!$C:$BQ,45,0)</f>
        <v>2135.0410700000002</v>
      </c>
      <c r="H76" s="28">
        <f>VLOOKUP($C76,'S0 remplacer avec S44'!$C:$BQ,52,0)</f>
        <v>0</v>
      </c>
      <c r="I76" s="28">
        <f>VLOOKUP($C76,'S0 remplacer avec S44'!$C:$BQ,53,0)</f>
        <v>199</v>
      </c>
      <c r="J76" s="28">
        <f>VLOOKUP($C76,'S0 remplacer avec S44'!$C:$BQ,15,0)</f>
        <v>209</v>
      </c>
      <c r="K76" s="28">
        <f>VLOOKUP($C76,'S0 remplacer avec S44'!$C:$BQ,22,0)</f>
        <v>0</v>
      </c>
      <c r="L76" s="28">
        <f>VLOOKUP($C76,'S0 remplacer avec S44'!$C:$BQ,23,0)</f>
        <v>0</v>
      </c>
      <c r="M76" s="28">
        <f>VLOOKUP($C76,'S0 remplacer avec S44'!$C:$BQ,35,0)</f>
        <v>2797.0908599999998</v>
      </c>
      <c r="N76" s="28">
        <f>VLOOKUP($C76,'S0 remplacer avec S44'!$C:$BQ,42,0)</f>
        <v>0</v>
      </c>
      <c r="O76" s="28">
        <f>VLOOKUP($C76,'S0 remplacer avec S44'!$C:$BQ,43,0)</f>
        <v>259</v>
      </c>
      <c r="P76" s="21">
        <f>VLOOKUP($C76,'S45'!$C:$BQ,55,0)</f>
        <v>241.9</v>
      </c>
      <c r="Q76" s="21">
        <f>VLOOKUP($C76,'S45'!$C:$BQ,62,0)</f>
        <v>0</v>
      </c>
      <c r="R76" s="21">
        <f>VLOOKUP($C76,'S45'!$C:$BQ,63,0)</f>
        <v>23</v>
      </c>
      <c r="S76" s="21">
        <f>VLOOKUP($C76,'S45'!$C:$BQ,45,0)</f>
        <v>2159.7594899999999</v>
      </c>
      <c r="T76" s="28">
        <f>VLOOKUP($C76,'S45'!$C:$BQ,52,0)</f>
        <v>0</v>
      </c>
      <c r="U76" s="28">
        <f>VLOOKUP($C76,'S45'!$C:$BQ,53,0)</f>
        <v>175</v>
      </c>
      <c r="V76" s="28">
        <f>VLOOKUP($C76,'S45'!$C:$BQ,15,0)</f>
        <v>212</v>
      </c>
      <c r="W76" s="28">
        <f>VLOOKUP($C76,'S45'!$C:$BQ,22,0)</f>
        <v>0</v>
      </c>
      <c r="X76" s="28">
        <f>VLOOKUP($C76,'S45'!$C:$BQ,23,0)</f>
        <v>0</v>
      </c>
      <c r="Y76" s="28">
        <f>VLOOKUP($C76,'S45'!$C:$BQ,35,0)</f>
        <v>2870.4097999999999</v>
      </c>
      <c r="Z76" s="28">
        <f>VLOOKUP($C76,'S45'!$C:$BQ,42,0)</f>
        <v>0</v>
      </c>
      <c r="AA76" s="28">
        <f>VLOOKUP($C76,'S45'!$C:$BQ,43,0)</f>
        <v>186</v>
      </c>
      <c r="AB76" s="21">
        <f>VLOOKUP($C76,'S46'!$C:$BQ,55,0)</f>
        <v>251.7</v>
      </c>
      <c r="AC76" s="21">
        <f>VLOOKUP($C76,'S46'!$C:$BQ,62,0)</f>
        <v>0</v>
      </c>
      <c r="AD76" s="21">
        <f>VLOOKUP($C76,'S46'!$C:$BQ,63,0)</f>
        <v>14</v>
      </c>
      <c r="AE76" s="21">
        <f>VLOOKUP($C76,'S46'!$C:$BQ,45,0)</f>
        <v>2217.12327</v>
      </c>
      <c r="AF76" s="28">
        <f>VLOOKUP($C76,'S46'!$C:$BQ,52,0)</f>
        <v>0</v>
      </c>
      <c r="AG76" s="28">
        <f>VLOOKUP($C76,'S46'!$C:$BQ,53,0)</f>
        <v>117</v>
      </c>
      <c r="AH76" s="28">
        <f>VLOOKUP($C76,'S46'!$C:$BQ,15,0)</f>
        <v>212</v>
      </c>
      <c r="AI76" s="28">
        <f>VLOOKUP($C76,'S46'!$C:$BQ,22,0)</f>
        <v>0</v>
      </c>
      <c r="AJ76" s="28">
        <f>VLOOKUP($C76,'S46'!$C:$BQ,23,0)</f>
        <v>0</v>
      </c>
      <c r="AK76" s="28">
        <f>VLOOKUP($C76,'S46'!$C:$BQ,35,0)</f>
        <v>2968.6167300000002</v>
      </c>
      <c r="AL76" s="28">
        <f>VLOOKUP($C76,'S46'!$C:$BQ,42,0)</f>
        <v>0</v>
      </c>
      <c r="AM76" s="28">
        <f>VLOOKUP($C76,'S46'!$C:$BQ,43,0)</f>
        <v>88</v>
      </c>
      <c r="AN76" s="21">
        <f>VLOOKUP($C76,'S47'!$C:$BQ,55,0)</f>
        <v>255.5</v>
      </c>
      <c r="AO76" s="21">
        <f>VLOOKUP($C76,'S47'!$C:$BQ,62,0)</f>
        <v>0</v>
      </c>
      <c r="AP76" s="21">
        <f>VLOOKUP($C76,'S47'!$C:$BQ,63,0)</f>
        <v>10</v>
      </c>
      <c r="AQ76" s="21">
        <f>VLOOKUP($C76,'S47'!$C:$BQ,45,0)</f>
        <v>2223.3078700000001</v>
      </c>
      <c r="AR76" s="28">
        <f>VLOOKUP($C76,'S47'!$C:$BQ,52,0)</f>
        <v>0</v>
      </c>
      <c r="AS76" s="28">
        <f>VLOOKUP($C76,'S47'!$C:$BQ,53,0)</f>
        <v>111</v>
      </c>
      <c r="AT76" s="28">
        <f>VLOOKUP($C76,'S47'!$C:$BQ,15,0)</f>
        <v>214</v>
      </c>
      <c r="AU76" s="28">
        <f>VLOOKUP($C76,'S47'!$C:$BQ,22,0)</f>
        <v>0</v>
      </c>
      <c r="AV76" s="28">
        <f>VLOOKUP($C76,'S47'!$C:$BQ,23,0)</f>
        <v>0</v>
      </c>
      <c r="AW76" s="28">
        <f>VLOOKUP($C76,'S47'!$C:$BQ,35,0)</f>
        <v>3031.9927899999998</v>
      </c>
      <c r="AX76" s="28">
        <f>VLOOKUP($C76,'S47'!$C:$BQ,42,0)</f>
        <v>0</v>
      </c>
      <c r="AY76" s="28">
        <f>VLOOKUP($C76,'S47'!$C:$BQ,43,0)</f>
        <v>25</v>
      </c>
      <c r="AZ76" s="21">
        <f>VLOOKUP($C76,'S48'!$C:$BQ,55,0)</f>
        <v>261.10000000000002</v>
      </c>
      <c r="BA76" s="21">
        <f>VLOOKUP($C76,'S48'!$C:$BQ,62,0)</f>
        <v>0</v>
      </c>
      <c r="BB76" s="21">
        <f>VLOOKUP($C76,'S48'!$C:$BQ,63,0)</f>
        <v>70</v>
      </c>
      <c r="BC76" s="21">
        <f>VLOOKUP($C76,'S48'!$C:$BQ,45,0)</f>
        <v>2280.0109200000002</v>
      </c>
      <c r="BD76" s="28">
        <f>VLOOKUP($C76,'S48'!$C:$BQ,52,0)</f>
        <v>0</v>
      </c>
      <c r="BE76" s="28">
        <f>VLOOKUP($C76,'S48'!$C:$BQ,53,0)</f>
        <v>54</v>
      </c>
      <c r="BF76" s="28">
        <f>VLOOKUP($C76,'S48'!$C:$BQ,15,0)</f>
        <v>217</v>
      </c>
      <c r="BG76" s="28">
        <f>VLOOKUP($C76,'S48'!$C:$BQ,22,0)</f>
        <v>0</v>
      </c>
      <c r="BH76" s="28">
        <f>VLOOKUP($C76,'S48'!$C:$BQ,23,0)</f>
        <v>0</v>
      </c>
      <c r="BI76" s="28">
        <f>VLOOKUP($C76,'S48'!$C:$BQ,35,0)</f>
        <v>3035.6683800000001</v>
      </c>
      <c r="BJ76" s="28">
        <f>VLOOKUP($C76,'S48'!$C:$BQ,42,0)</f>
        <v>0</v>
      </c>
      <c r="BK76" s="28">
        <f>VLOOKUP($C76,'S48'!$C:$BQ,43,0)</f>
        <v>21</v>
      </c>
      <c r="BL76" s="21" t="e">
        <f>VLOOKUP($C76,'S49'!$C:$BQ,55,0)</f>
        <v>#N/A</v>
      </c>
      <c r="BM76" s="21" t="e">
        <f>VLOOKUP($C76,'S49'!$C:$BQ,62,0)</f>
        <v>#N/A</v>
      </c>
      <c r="BN76" s="21" t="e">
        <f>VLOOKUP($C76,'S49'!$C:$BQ,63,0)</f>
        <v>#N/A</v>
      </c>
      <c r="BO76" s="21" t="e">
        <f>VLOOKUP($C76,'S49'!$C:$BQ,45,0)</f>
        <v>#N/A</v>
      </c>
      <c r="BP76" s="28" t="e">
        <f>VLOOKUP($C76,'S49'!$C:$BQ,52,0)</f>
        <v>#N/A</v>
      </c>
      <c r="BQ76" s="28" t="e">
        <f>VLOOKUP($C76,'S49'!$C:$BQ,53,0)</f>
        <v>#N/A</v>
      </c>
      <c r="BR76" s="28" t="e">
        <f>VLOOKUP($C76,'S49'!$C:$BQ,15,0)</f>
        <v>#N/A</v>
      </c>
      <c r="BS76" s="28" t="e">
        <f>VLOOKUP($C76,'S49'!$C:$BQ,22,0)</f>
        <v>#N/A</v>
      </c>
      <c r="BT76" s="28" t="e">
        <f>VLOOKUP($C76,'S49'!$C:$BQ,23,0)</f>
        <v>#N/A</v>
      </c>
      <c r="BU76" s="28" t="e">
        <f>VLOOKUP($C76,'S49'!$C:$BQ,35,0)</f>
        <v>#N/A</v>
      </c>
      <c r="BV76" s="28" t="e">
        <f>VLOOKUP($C76,'S49'!$C:$BQ,42,0)</f>
        <v>#N/A</v>
      </c>
      <c r="BW76" s="28" t="e">
        <f>VLOOKUP($C76,'S49'!$C:$BQ,43,0)</f>
        <v>#N/A</v>
      </c>
      <c r="BX76" s="21" t="e">
        <f>VLOOKUP($C76,'S50'!$C:$BQ,55,0)</f>
        <v>#N/A</v>
      </c>
      <c r="BY76" s="21" t="e">
        <f>VLOOKUP($C76,'S50'!$C:$BQ,62,0)</f>
        <v>#N/A</v>
      </c>
      <c r="BZ76" s="21" t="e">
        <f>VLOOKUP($C76,'S50'!$C:$BQ,63,0)</f>
        <v>#N/A</v>
      </c>
      <c r="CA76" s="21" t="e">
        <f>VLOOKUP($C76,'S50'!$C:$BQ,45,0)</f>
        <v>#N/A</v>
      </c>
      <c r="CB76" s="28" t="e">
        <f>VLOOKUP($C76,'S50'!$C:$BQ,52,0)</f>
        <v>#N/A</v>
      </c>
      <c r="CC76" s="28" t="e">
        <f>VLOOKUP($C76,'S50'!$C:$BQ,53,0)</f>
        <v>#N/A</v>
      </c>
      <c r="CD76" s="28" t="e">
        <f>VLOOKUP($C76,'S50'!$C:$BQ,15,0)</f>
        <v>#N/A</v>
      </c>
      <c r="CE76" s="28" t="e">
        <f>VLOOKUP($C76,'S50'!$C:$BQ,22,0)</f>
        <v>#N/A</v>
      </c>
      <c r="CF76" s="28" t="e">
        <f>VLOOKUP($C76,'S50'!$C:$BQ,23,0)</f>
        <v>#N/A</v>
      </c>
      <c r="CG76" s="28" t="e">
        <f>VLOOKUP($C76,'S50'!$C:$BQ,35,0)</f>
        <v>#N/A</v>
      </c>
      <c r="CH76" s="28" t="e">
        <f>VLOOKUP($C76,'S50'!$C:$BQ,42,0)</f>
        <v>#N/A</v>
      </c>
      <c r="CI76" s="28" t="e">
        <f>VLOOKUP($C76,'S50'!$C:$BQ,43,0)</f>
        <v>#N/A</v>
      </c>
    </row>
    <row r="77" spans="1:87" hidden="1" x14ac:dyDescent="0.2">
      <c r="A77" s="30" t="s">
        <v>380</v>
      </c>
      <c r="B77" s="30" t="s">
        <v>95</v>
      </c>
      <c r="C77" s="20" t="s">
        <v>111</v>
      </c>
      <c r="D77" s="21">
        <f>VLOOKUP($C77,'S0 remplacer avec S44'!$C:$BQ,55,0)</f>
        <v>184</v>
      </c>
      <c r="E77" s="21">
        <f>VLOOKUP($C77,'S0 remplacer avec S44'!$C:$BQ,62,0)</f>
        <v>0</v>
      </c>
      <c r="F77" s="21">
        <f>VLOOKUP($C77,'S0 remplacer avec S44'!$C:$BQ,63,0)</f>
        <v>0</v>
      </c>
      <c r="G77" s="21">
        <f>VLOOKUP($C77,'S0 remplacer avec S44'!$C:$BQ,45,0)</f>
        <v>1469.5744099999999</v>
      </c>
      <c r="H77" s="28">
        <f>VLOOKUP($C77,'S0 remplacer avec S44'!$C:$BQ,52,0)</f>
        <v>0</v>
      </c>
      <c r="I77" s="28">
        <f>VLOOKUP($C77,'S0 remplacer avec S44'!$C:$BQ,53,0)</f>
        <v>149</v>
      </c>
      <c r="J77" s="28">
        <f>VLOOKUP($C77,'S0 remplacer avec S44'!$C:$BQ,15,0)</f>
        <v>157</v>
      </c>
      <c r="K77" s="28">
        <f>VLOOKUP($C77,'S0 remplacer avec S44'!$C:$BQ,22,0)</f>
        <v>0</v>
      </c>
      <c r="L77" s="28">
        <f>VLOOKUP($C77,'S0 remplacer avec S44'!$C:$BQ,23,0)</f>
        <v>0</v>
      </c>
      <c r="M77" s="28">
        <f>VLOOKUP($C77,'S0 remplacer avec S44'!$C:$BQ,35,0)</f>
        <v>1631.6770899999999</v>
      </c>
      <c r="N77" s="28">
        <f>VLOOKUP($C77,'S0 remplacer avec S44'!$C:$BQ,42,0)</f>
        <v>98</v>
      </c>
      <c r="O77" s="28">
        <f>VLOOKUP($C77,'S0 remplacer avec S44'!$C:$BQ,43,0)</f>
        <v>443</v>
      </c>
      <c r="P77" s="21">
        <f>VLOOKUP($C77,'S45'!$C:$BQ,55,0)</f>
        <v>187.6</v>
      </c>
      <c r="Q77" s="21">
        <f>VLOOKUP($C77,'S45'!$C:$BQ,62,0)</f>
        <v>0</v>
      </c>
      <c r="R77" s="21">
        <f>VLOOKUP($C77,'S45'!$C:$BQ,63,0)</f>
        <v>0</v>
      </c>
      <c r="S77" s="21">
        <f>VLOOKUP($C77,'S45'!$C:$BQ,45,0)</f>
        <v>1471.91597</v>
      </c>
      <c r="T77" s="28">
        <f>VLOOKUP($C77,'S45'!$C:$BQ,52,0)</f>
        <v>0</v>
      </c>
      <c r="U77" s="28">
        <f>VLOOKUP($C77,'S45'!$C:$BQ,53,0)</f>
        <v>147</v>
      </c>
      <c r="V77" s="28">
        <f>VLOOKUP($C77,'S45'!$C:$BQ,15,0)</f>
        <v>158</v>
      </c>
      <c r="W77" s="28">
        <f>VLOOKUP($C77,'S45'!$C:$BQ,22,0)</f>
        <v>0</v>
      </c>
      <c r="X77" s="28">
        <f>VLOOKUP($C77,'S45'!$C:$BQ,23,0)</f>
        <v>0</v>
      </c>
      <c r="Y77" s="28">
        <f>VLOOKUP($C77,'S45'!$C:$BQ,35,0)</f>
        <v>1633.4845399999999</v>
      </c>
      <c r="Z77" s="28">
        <f>VLOOKUP($C77,'S45'!$C:$BQ,42,0)</f>
        <v>96</v>
      </c>
      <c r="AA77" s="28">
        <f>VLOOKUP($C77,'S45'!$C:$BQ,43,0)</f>
        <v>442</v>
      </c>
      <c r="AB77" s="21">
        <f>VLOOKUP($C77,'S46'!$C:$BQ,55,0)</f>
        <v>189.5</v>
      </c>
      <c r="AC77" s="21">
        <f>VLOOKUP($C77,'S46'!$C:$BQ,62,0)</f>
        <v>0</v>
      </c>
      <c r="AD77" s="21">
        <f>VLOOKUP($C77,'S46'!$C:$BQ,63,0)</f>
        <v>0</v>
      </c>
      <c r="AE77" s="21">
        <f>VLOOKUP($C77,'S46'!$C:$BQ,45,0)</f>
        <v>1490.0353700000001</v>
      </c>
      <c r="AF77" s="28">
        <f>VLOOKUP($C77,'S46'!$C:$BQ,52,0)</f>
        <v>0</v>
      </c>
      <c r="AG77" s="28">
        <f>VLOOKUP($C77,'S46'!$C:$BQ,53,0)</f>
        <v>129</v>
      </c>
      <c r="AH77" s="28">
        <f>VLOOKUP($C77,'S46'!$C:$BQ,15,0)</f>
        <v>165</v>
      </c>
      <c r="AI77" s="28">
        <f>VLOOKUP($C77,'S46'!$C:$BQ,22,0)</f>
        <v>0</v>
      </c>
      <c r="AJ77" s="28">
        <f>VLOOKUP($C77,'S46'!$C:$BQ,23,0)</f>
        <v>0</v>
      </c>
      <c r="AK77" s="28">
        <f>VLOOKUP($C77,'S46'!$C:$BQ,35,0)</f>
        <v>1648.0079499999999</v>
      </c>
      <c r="AL77" s="28">
        <f>VLOOKUP($C77,'S46'!$C:$BQ,42,0)</f>
        <v>81</v>
      </c>
      <c r="AM77" s="28">
        <f>VLOOKUP($C77,'S46'!$C:$BQ,43,0)</f>
        <v>427</v>
      </c>
      <c r="AN77" s="21">
        <f>VLOOKUP($C77,'S47'!$C:$BQ,55,0)</f>
        <v>189.7</v>
      </c>
      <c r="AO77" s="21">
        <f>VLOOKUP($C77,'S47'!$C:$BQ,62,0)</f>
        <v>0</v>
      </c>
      <c r="AP77" s="21">
        <f>VLOOKUP($C77,'S47'!$C:$BQ,63,0)</f>
        <v>0</v>
      </c>
      <c r="AQ77" s="21">
        <f>VLOOKUP($C77,'S47'!$C:$BQ,45,0)</f>
        <v>1502.3677499999999</v>
      </c>
      <c r="AR77" s="28">
        <f>VLOOKUP($C77,'S47'!$C:$BQ,52,0)</f>
        <v>0</v>
      </c>
      <c r="AS77" s="28">
        <f>VLOOKUP($C77,'S47'!$C:$BQ,53,0)</f>
        <v>117</v>
      </c>
      <c r="AT77" s="28">
        <f>VLOOKUP($C77,'S47'!$C:$BQ,15,0)</f>
        <v>167</v>
      </c>
      <c r="AU77" s="28">
        <f>VLOOKUP($C77,'S47'!$C:$BQ,22,0)</f>
        <v>0</v>
      </c>
      <c r="AV77" s="28">
        <f>VLOOKUP($C77,'S47'!$C:$BQ,23,0)</f>
        <v>0</v>
      </c>
      <c r="AW77" s="28">
        <f>VLOOKUP($C77,'S47'!$C:$BQ,35,0)</f>
        <v>1674.4664700000001</v>
      </c>
      <c r="AX77" s="28">
        <f>VLOOKUP($C77,'S47'!$C:$BQ,42,0)</f>
        <v>55</v>
      </c>
      <c r="AY77" s="28">
        <f>VLOOKUP($C77,'S47'!$C:$BQ,43,0)</f>
        <v>401</v>
      </c>
      <c r="AZ77" s="21">
        <f>VLOOKUP($C77,'S48'!$C:$BQ,55,0)</f>
        <v>189.7</v>
      </c>
      <c r="BA77" s="21">
        <f>VLOOKUP($C77,'S48'!$C:$BQ,62,0)</f>
        <v>0</v>
      </c>
      <c r="BB77" s="21">
        <f>VLOOKUP($C77,'S48'!$C:$BQ,63,0)</f>
        <v>40</v>
      </c>
      <c r="BC77" s="21">
        <f>VLOOKUP($C77,'S48'!$C:$BQ,45,0)</f>
        <v>1538.7680499999999</v>
      </c>
      <c r="BD77" s="28">
        <f>VLOOKUP($C77,'S48'!$C:$BQ,52,0)</f>
        <v>0</v>
      </c>
      <c r="BE77" s="28">
        <f>VLOOKUP($C77,'S48'!$C:$BQ,53,0)</f>
        <v>80</v>
      </c>
      <c r="BF77" s="28">
        <f>VLOOKUP($C77,'S48'!$C:$BQ,15,0)</f>
        <v>168</v>
      </c>
      <c r="BG77" s="28">
        <f>VLOOKUP($C77,'S48'!$C:$BQ,22,0)</f>
        <v>0</v>
      </c>
      <c r="BH77" s="28">
        <f>VLOOKUP($C77,'S48'!$C:$BQ,23,0)</f>
        <v>0</v>
      </c>
      <c r="BI77" s="28">
        <f>VLOOKUP($C77,'S48'!$C:$BQ,35,0)</f>
        <v>1696.3133499999999</v>
      </c>
      <c r="BJ77" s="28">
        <f>VLOOKUP($C77,'S48'!$C:$BQ,42,0)</f>
        <v>33</v>
      </c>
      <c r="BK77" s="28">
        <f>VLOOKUP($C77,'S48'!$C:$BQ,43,0)</f>
        <v>379</v>
      </c>
      <c r="BL77" s="21" t="e">
        <f>VLOOKUP($C77,'S49'!$C:$BQ,55,0)</f>
        <v>#N/A</v>
      </c>
      <c r="BM77" s="21" t="e">
        <f>VLOOKUP($C77,'S49'!$C:$BQ,62,0)</f>
        <v>#N/A</v>
      </c>
      <c r="BN77" s="21" t="e">
        <f>VLOOKUP($C77,'S49'!$C:$BQ,63,0)</f>
        <v>#N/A</v>
      </c>
      <c r="BO77" s="21" t="e">
        <f>VLOOKUP($C77,'S49'!$C:$BQ,45,0)</f>
        <v>#N/A</v>
      </c>
      <c r="BP77" s="28" t="e">
        <f>VLOOKUP($C77,'S49'!$C:$BQ,52,0)</f>
        <v>#N/A</v>
      </c>
      <c r="BQ77" s="28" t="e">
        <f>VLOOKUP($C77,'S49'!$C:$BQ,53,0)</f>
        <v>#N/A</v>
      </c>
      <c r="BR77" s="28" t="e">
        <f>VLOOKUP($C77,'S49'!$C:$BQ,15,0)</f>
        <v>#N/A</v>
      </c>
      <c r="BS77" s="28" t="e">
        <f>VLOOKUP($C77,'S49'!$C:$BQ,22,0)</f>
        <v>#N/A</v>
      </c>
      <c r="BT77" s="28" t="e">
        <f>VLOOKUP($C77,'S49'!$C:$BQ,23,0)</f>
        <v>#N/A</v>
      </c>
      <c r="BU77" s="28" t="e">
        <f>VLOOKUP($C77,'S49'!$C:$BQ,35,0)</f>
        <v>#N/A</v>
      </c>
      <c r="BV77" s="28" t="e">
        <f>VLOOKUP($C77,'S49'!$C:$BQ,42,0)</f>
        <v>#N/A</v>
      </c>
      <c r="BW77" s="28" t="e">
        <f>VLOOKUP($C77,'S49'!$C:$BQ,43,0)</f>
        <v>#N/A</v>
      </c>
      <c r="BX77" s="21" t="e">
        <f>VLOOKUP($C77,'S50'!$C:$BQ,55,0)</f>
        <v>#N/A</v>
      </c>
      <c r="BY77" s="21" t="e">
        <f>VLOOKUP($C77,'S50'!$C:$BQ,62,0)</f>
        <v>#N/A</v>
      </c>
      <c r="BZ77" s="21" t="e">
        <f>VLOOKUP($C77,'S50'!$C:$BQ,63,0)</f>
        <v>#N/A</v>
      </c>
      <c r="CA77" s="21" t="e">
        <f>VLOOKUP($C77,'S50'!$C:$BQ,45,0)</f>
        <v>#N/A</v>
      </c>
      <c r="CB77" s="28" t="e">
        <f>VLOOKUP($C77,'S50'!$C:$BQ,52,0)</f>
        <v>#N/A</v>
      </c>
      <c r="CC77" s="28" t="e">
        <f>VLOOKUP($C77,'S50'!$C:$BQ,53,0)</f>
        <v>#N/A</v>
      </c>
      <c r="CD77" s="28" t="e">
        <f>VLOOKUP($C77,'S50'!$C:$BQ,15,0)</f>
        <v>#N/A</v>
      </c>
      <c r="CE77" s="28" t="e">
        <f>VLOOKUP($C77,'S50'!$C:$BQ,22,0)</f>
        <v>#N/A</v>
      </c>
      <c r="CF77" s="28" t="e">
        <f>VLOOKUP($C77,'S50'!$C:$BQ,23,0)</f>
        <v>#N/A</v>
      </c>
      <c r="CG77" s="28" t="e">
        <f>VLOOKUP($C77,'S50'!$C:$BQ,35,0)</f>
        <v>#N/A</v>
      </c>
      <c r="CH77" s="28" t="e">
        <f>VLOOKUP($C77,'S50'!$C:$BQ,42,0)</f>
        <v>#N/A</v>
      </c>
      <c r="CI77" s="28" t="e">
        <f>VLOOKUP($C77,'S50'!$C:$BQ,43,0)</f>
        <v>#N/A</v>
      </c>
    </row>
    <row r="78" spans="1:87" hidden="1" x14ac:dyDescent="0.2">
      <c r="A78" s="30" t="s">
        <v>380</v>
      </c>
      <c r="B78" s="30" t="s">
        <v>95</v>
      </c>
      <c r="C78" s="20" t="s">
        <v>112</v>
      </c>
      <c r="D78" s="21">
        <f>VLOOKUP($C78,'S0 remplacer avec S44'!$C:$BQ,55,0)</f>
        <v>413.2</v>
      </c>
      <c r="E78" s="21">
        <f>VLOOKUP($C78,'S0 remplacer avec S44'!$C:$BQ,62,0)</f>
        <v>140</v>
      </c>
      <c r="F78" s="21">
        <f>VLOOKUP($C78,'S0 remplacer avec S44'!$C:$BQ,63,0)</f>
        <v>251</v>
      </c>
      <c r="G78" s="21">
        <f>VLOOKUP($C78,'S0 remplacer avec S44'!$C:$BQ,45,0)</f>
        <v>3121.7345700000001</v>
      </c>
      <c r="H78" s="28">
        <f>VLOOKUP($C78,'S0 remplacer avec S44'!$C:$BQ,52,0)</f>
        <v>1754</v>
      </c>
      <c r="I78" s="28">
        <f>VLOOKUP($C78,'S0 remplacer avec S44'!$C:$BQ,53,0)</f>
        <v>2730</v>
      </c>
      <c r="J78" s="28">
        <f>VLOOKUP($C78,'S0 remplacer avec S44'!$C:$BQ,15,0)</f>
        <v>364</v>
      </c>
      <c r="K78" s="28">
        <f>VLOOKUP($C78,'S0 remplacer avec S44'!$C:$BQ,22,0)</f>
        <v>0</v>
      </c>
      <c r="L78" s="28">
        <f>VLOOKUP($C78,'S0 remplacer avec S44'!$C:$BQ,23,0)</f>
        <v>4</v>
      </c>
      <c r="M78" s="28">
        <f>VLOOKUP($C78,'S0 remplacer avec S44'!$C:$BQ,35,0)</f>
        <v>4899.6381899999997</v>
      </c>
      <c r="N78" s="28">
        <f>VLOOKUP($C78,'S0 remplacer avec S44'!$C:$BQ,42,0)</f>
        <v>1299</v>
      </c>
      <c r="O78" s="28">
        <f>VLOOKUP($C78,'S0 remplacer avec S44'!$C:$BQ,43,0)</f>
        <v>2538</v>
      </c>
      <c r="P78" s="21">
        <f>VLOOKUP($C78,'S45'!$C:$BQ,55,0)</f>
        <v>422.7</v>
      </c>
      <c r="Q78" s="21">
        <f>VLOOKUP($C78,'S45'!$C:$BQ,62,0)</f>
        <v>131</v>
      </c>
      <c r="R78" s="21">
        <f>VLOOKUP($C78,'S45'!$C:$BQ,63,0)</f>
        <v>241</v>
      </c>
      <c r="S78" s="21">
        <f>VLOOKUP($C78,'S45'!$C:$BQ,45,0)</f>
        <v>3152.6433000000002</v>
      </c>
      <c r="T78" s="28">
        <f>VLOOKUP($C78,'S45'!$C:$BQ,52,0)</f>
        <v>1723</v>
      </c>
      <c r="U78" s="28">
        <f>VLOOKUP($C78,'S45'!$C:$BQ,53,0)</f>
        <v>2699</v>
      </c>
      <c r="V78" s="28">
        <f>VLOOKUP($C78,'S45'!$C:$BQ,15,0)</f>
        <v>372</v>
      </c>
      <c r="W78" s="28">
        <f>VLOOKUP($C78,'S45'!$C:$BQ,22,0)</f>
        <v>0</v>
      </c>
      <c r="X78" s="28">
        <f>VLOOKUP($C78,'S45'!$C:$BQ,23,0)</f>
        <v>0</v>
      </c>
      <c r="Y78" s="28">
        <f>VLOOKUP($C78,'S45'!$C:$BQ,35,0)</f>
        <v>4934.7570400000004</v>
      </c>
      <c r="Z78" s="28">
        <f>VLOOKUP($C78,'S45'!$C:$BQ,42,0)</f>
        <v>1264</v>
      </c>
      <c r="AA78" s="28">
        <f>VLOOKUP($C78,'S45'!$C:$BQ,43,0)</f>
        <v>2503</v>
      </c>
      <c r="AB78" s="21">
        <f>VLOOKUP($C78,'S46'!$C:$BQ,55,0)</f>
        <v>432.8</v>
      </c>
      <c r="AC78" s="21">
        <f>VLOOKUP($C78,'S46'!$C:$BQ,62,0)</f>
        <v>121</v>
      </c>
      <c r="AD78" s="21">
        <f>VLOOKUP($C78,'S46'!$C:$BQ,63,0)</f>
        <v>231</v>
      </c>
      <c r="AE78" s="21">
        <f>VLOOKUP($C78,'S46'!$C:$BQ,45,0)</f>
        <v>3167.6424200000001</v>
      </c>
      <c r="AF78" s="28">
        <f>VLOOKUP($C78,'S46'!$C:$BQ,52,0)</f>
        <v>1708</v>
      </c>
      <c r="AG78" s="28">
        <f>VLOOKUP($C78,'S46'!$C:$BQ,53,0)</f>
        <v>2684</v>
      </c>
      <c r="AH78" s="28">
        <f>VLOOKUP($C78,'S46'!$C:$BQ,15,0)</f>
        <v>379</v>
      </c>
      <c r="AI78" s="28">
        <f>VLOOKUP($C78,'S46'!$C:$BQ,22,0)</f>
        <v>0</v>
      </c>
      <c r="AJ78" s="28">
        <f>VLOOKUP($C78,'S46'!$C:$BQ,23,0)</f>
        <v>0</v>
      </c>
      <c r="AK78" s="28">
        <f>VLOOKUP($C78,'S46'!$C:$BQ,35,0)</f>
        <v>4934.9502700000003</v>
      </c>
      <c r="AL78" s="28">
        <f>VLOOKUP($C78,'S46'!$C:$BQ,42,0)</f>
        <v>1263</v>
      </c>
      <c r="AM78" s="28">
        <f>VLOOKUP($C78,'S46'!$C:$BQ,43,0)</f>
        <v>2503</v>
      </c>
      <c r="AN78" s="21">
        <f>VLOOKUP($C78,'S47'!$C:$BQ,55,0)</f>
        <v>443.6</v>
      </c>
      <c r="AO78" s="21">
        <f>VLOOKUP($C78,'S47'!$C:$BQ,62,0)</f>
        <v>110</v>
      </c>
      <c r="AP78" s="21">
        <f>VLOOKUP($C78,'S47'!$C:$BQ,63,0)</f>
        <v>221</v>
      </c>
      <c r="AQ78" s="21">
        <f>VLOOKUP($C78,'S47'!$C:$BQ,45,0)</f>
        <v>3179.5175899999999</v>
      </c>
      <c r="AR78" s="28">
        <f>VLOOKUP($C78,'S47'!$C:$BQ,52,0)</f>
        <v>1697</v>
      </c>
      <c r="AS78" s="28">
        <f>VLOOKUP($C78,'S47'!$C:$BQ,53,0)</f>
        <v>2672</v>
      </c>
      <c r="AT78" s="28">
        <f>VLOOKUP($C78,'S47'!$C:$BQ,15,0)</f>
        <v>391</v>
      </c>
      <c r="AU78" s="28">
        <f>VLOOKUP($C78,'S47'!$C:$BQ,22,0)</f>
        <v>0</v>
      </c>
      <c r="AV78" s="28">
        <f>VLOOKUP($C78,'S47'!$C:$BQ,23,0)</f>
        <v>0</v>
      </c>
      <c r="AW78" s="28">
        <f>VLOOKUP($C78,'S47'!$C:$BQ,35,0)</f>
        <v>4958.67749</v>
      </c>
      <c r="AX78" s="28">
        <f>VLOOKUP($C78,'S47'!$C:$BQ,42,0)</f>
        <v>1240</v>
      </c>
      <c r="AY78" s="28">
        <f>VLOOKUP($C78,'S47'!$C:$BQ,43,0)</f>
        <v>2479</v>
      </c>
      <c r="AZ78" s="21">
        <f>VLOOKUP($C78,'S48'!$C:$BQ,55,0)</f>
        <v>444</v>
      </c>
      <c r="BA78" s="21">
        <f>VLOOKUP($C78,'S48'!$C:$BQ,62,0)</f>
        <v>54</v>
      </c>
      <c r="BB78" s="21">
        <f>VLOOKUP($C78,'S48'!$C:$BQ,63,0)</f>
        <v>386</v>
      </c>
      <c r="BC78" s="21">
        <f>VLOOKUP($C78,'S48'!$C:$BQ,45,0)</f>
        <v>3214.7864100000002</v>
      </c>
      <c r="BD78" s="28">
        <f>VLOOKUP($C78,'S48'!$C:$BQ,52,0)</f>
        <v>1661</v>
      </c>
      <c r="BE78" s="28">
        <f>VLOOKUP($C78,'S48'!$C:$BQ,53,0)</f>
        <v>2636</v>
      </c>
      <c r="BF78" s="28">
        <f>VLOOKUP($C78,'S48'!$C:$BQ,15,0)</f>
        <v>399</v>
      </c>
      <c r="BG78" s="28">
        <f>VLOOKUP($C78,'S48'!$C:$BQ,22,0)</f>
        <v>0</v>
      </c>
      <c r="BH78" s="28">
        <f>VLOOKUP($C78,'S48'!$C:$BQ,23,0)</f>
        <v>0</v>
      </c>
      <c r="BI78" s="28">
        <f>VLOOKUP($C78,'S48'!$C:$BQ,35,0)</f>
        <v>4963.5873300000003</v>
      </c>
      <c r="BJ78" s="28">
        <f>VLOOKUP($C78,'S48'!$C:$BQ,42,0)</f>
        <v>1235</v>
      </c>
      <c r="BK78" s="28">
        <f>VLOOKUP($C78,'S48'!$C:$BQ,43,0)</f>
        <v>2474</v>
      </c>
      <c r="BL78" s="21" t="e">
        <f>VLOOKUP($C78,'S49'!$C:$BQ,55,0)</f>
        <v>#N/A</v>
      </c>
      <c r="BM78" s="21" t="e">
        <f>VLOOKUP($C78,'S49'!$C:$BQ,62,0)</f>
        <v>#N/A</v>
      </c>
      <c r="BN78" s="21" t="e">
        <f>VLOOKUP($C78,'S49'!$C:$BQ,63,0)</f>
        <v>#N/A</v>
      </c>
      <c r="BO78" s="21" t="e">
        <f>VLOOKUP($C78,'S49'!$C:$BQ,45,0)</f>
        <v>#N/A</v>
      </c>
      <c r="BP78" s="28" t="e">
        <f>VLOOKUP($C78,'S49'!$C:$BQ,52,0)</f>
        <v>#N/A</v>
      </c>
      <c r="BQ78" s="28" t="e">
        <f>VLOOKUP($C78,'S49'!$C:$BQ,53,0)</f>
        <v>#N/A</v>
      </c>
      <c r="BR78" s="28" t="e">
        <f>VLOOKUP($C78,'S49'!$C:$BQ,15,0)</f>
        <v>#N/A</v>
      </c>
      <c r="BS78" s="28" t="e">
        <f>VLOOKUP($C78,'S49'!$C:$BQ,22,0)</f>
        <v>#N/A</v>
      </c>
      <c r="BT78" s="28" t="e">
        <f>VLOOKUP($C78,'S49'!$C:$BQ,23,0)</f>
        <v>#N/A</v>
      </c>
      <c r="BU78" s="28" t="e">
        <f>VLOOKUP($C78,'S49'!$C:$BQ,35,0)</f>
        <v>#N/A</v>
      </c>
      <c r="BV78" s="28" t="e">
        <f>VLOOKUP($C78,'S49'!$C:$BQ,42,0)</f>
        <v>#N/A</v>
      </c>
      <c r="BW78" s="28" t="e">
        <f>VLOOKUP($C78,'S49'!$C:$BQ,43,0)</f>
        <v>#N/A</v>
      </c>
      <c r="BX78" s="21" t="e">
        <f>VLOOKUP($C78,'S50'!$C:$BQ,55,0)</f>
        <v>#N/A</v>
      </c>
      <c r="BY78" s="21" t="e">
        <f>VLOOKUP($C78,'S50'!$C:$BQ,62,0)</f>
        <v>#N/A</v>
      </c>
      <c r="BZ78" s="21" t="e">
        <f>VLOOKUP($C78,'S50'!$C:$BQ,63,0)</f>
        <v>#N/A</v>
      </c>
      <c r="CA78" s="21" t="e">
        <f>VLOOKUP($C78,'S50'!$C:$BQ,45,0)</f>
        <v>#N/A</v>
      </c>
      <c r="CB78" s="28" t="e">
        <f>VLOOKUP($C78,'S50'!$C:$BQ,52,0)</f>
        <v>#N/A</v>
      </c>
      <c r="CC78" s="28" t="e">
        <f>VLOOKUP($C78,'S50'!$C:$BQ,53,0)</f>
        <v>#N/A</v>
      </c>
      <c r="CD78" s="28" t="e">
        <f>VLOOKUP($C78,'S50'!$C:$BQ,15,0)</f>
        <v>#N/A</v>
      </c>
      <c r="CE78" s="28" t="e">
        <f>VLOOKUP($C78,'S50'!$C:$BQ,22,0)</f>
        <v>#N/A</v>
      </c>
      <c r="CF78" s="28" t="e">
        <f>VLOOKUP($C78,'S50'!$C:$BQ,23,0)</f>
        <v>#N/A</v>
      </c>
      <c r="CG78" s="28" t="e">
        <f>VLOOKUP($C78,'S50'!$C:$BQ,35,0)</f>
        <v>#N/A</v>
      </c>
      <c r="CH78" s="28" t="e">
        <f>VLOOKUP($C78,'S50'!$C:$BQ,42,0)</f>
        <v>#N/A</v>
      </c>
      <c r="CI78" s="28" t="e">
        <f>VLOOKUP($C78,'S50'!$C:$BQ,43,0)</f>
        <v>#N/A</v>
      </c>
    </row>
    <row r="79" spans="1:87" hidden="1" x14ac:dyDescent="0.2">
      <c r="A79" s="30" t="s">
        <v>380</v>
      </c>
      <c r="B79" s="30" t="s">
        <v>95</v>
      </c>
      <c r="C79" s="20" t="s">
        <v>113</v>
      </c>
      <c r="D79" s="21">
        <f>VLOOKUP($C79,'S0 remplacer avec S44'!$C:$BQ,55,0)</f>
        <v>302.8</v>
      </c>
      <c r="E79" s="21">
        <f>VLOOKUP($C79,'S0 remplacer avec S44'!$C:$BQ,62,0)</f>
        <v>121</v>
      </c>
      <c r="F79" s="21">
        <f>VLOOKUP($C79,'S0 remplacer avec S44'!$C:$BQ,63,0)</f>
        <v>205</v>
      </c>
      <c r="G79" s="21">
        <f>VLOOKUP($C79,'S0 remplacer avec S44'!$C:$BQ,45,0)</f>
        <v>3665.7910200000001</v>
      </c>
      <c r="H79" s="28">
        <f>VLOOKUP($C79,'S0 remplacer avec S44'!$C:$BQ,52,0)</f>
        <v>63</v>
      </c>
      <c r="I79" s="28">
        <f>VLOOKUP($C79,'S0 remplacer avec S44'!$C:$BQ,53,0)</f>
        <v>808</v>
      </c>
      <c r="J79" s="28">
        <f>VLOOKUP($C79,'S0 remplacer avec S44'!$C:$BQ,15,0)</f>
        <v>231</v>
      </c>
      <c r="K79" s="28">
        <f>VLOOKUP($C79,'S0 remplacer avec S44'!$C:$BQ,22,0)</f>
        <v>4</v>
      </c>
      <c r="L79" s="28">
        <f>VLOOKUP($C79,'S0 remplacer avec S44'!$C:$BQ,23,0)</f>
        <v>51</v>
      </c>
      <c r="M79" s="28">
        <f>VLOOKUP($C79,'S0 remplacer avec S44'!$C:$BQ,35,0)</f>
        <v>6148.2425800000001</v>
      </c>
      <c r="N79" s="28">
        <f>VLOOKUP($C79,'S0 remplacer avec S44'!$C:$BQ,42,0)</f>
        <v>0</v>
      </c>
      <c r="O79" s="28">
        <f>VLOOKUP($C79,'S0 remplacer avec S44'!$C:$BQ,43,0)</f>
        <v>316</v>
      </c>
      <c r="P79" s="21">
        <f>VLOOKUP($C79,'S45'!$C:$BQ,55,0)</f>
        <v>307.10000000000002</v>
      </c>
      <c r="Q79" s="21">
        <f>VLOOKUP($C79,'S45'!$C:$BQ,62,0)</f>
        <v>116</v>
      </c>
      <c r="R79" s="21">
        <f>VLOOKUP($C79,'S45'!$C:$BQ,63,0)</f>
        <v>201</v>
      </c>
      <c r="S79" s="21">
        <f>VLOOKUP($C79,'S45'!$C:$BQ,45,0)</f>
        <v>3773.44047</v>
      </c>
      <c r="T79" s="28">
        <f>VLOOKUP($C79,'S45'!$C:$BQ,52,0)</f>
        <v>0</v>
      </c>
      <c r="U79" s="28">
        <f>VLOOKUP($C79,'S45'!$C:$BQ,53,0)</f>
        <v>700</v>
      </c>
      <c r="V79" s="28">
        <f>VLOOKUP($C79,'S45'!$C:$BQ,15,0)</f>
        <v>234</v>
      </c>
      <c r="W79" s="28">
        <f>VLOOKUP($C79,'S45'!$C:$BQ,22,0)</f>
        <v>1</v>
      </c>
      <c r="X79" s="28">
        <f>VLOOKUP($C79,'S45'!$C:$BQ,23,0)</f>
        <v>48</v>
      </c>
      <c r="Y79" s="28">
        <f>VLOOKUP($C79,'S45'!$C:$BQ,35,0)</f>
        <v>6273.4722599999996</v>
      </c>
      <c r="Z79" s="28">
        <f>VLOOKUP($C79,'S45'!$C:$BQ,42,0)</f>
        <v>0</v>
      </c>
      <c r="AA79" s="28">
        <f>VLOOKUP($C79,'S45'!$C:$BQ,43,0)</f>
        <v>191</v>
      </c>
      <c r="AB79" s="21">
        <f>VLOOKUP($C79,'S46'!$C:$BQ,55,0)</f>
        <v>312.7</v>
      </c>
      <c r="AC79" s="21">
        <f>VLOOKUP($C79,'S46'!$C:$BQ,62,0)</f>
        <v>111</v>
      </c>
      <c r="AD79" s="21">
        <f>VLOOKUP($C79,'S46'!$C:$BQ,63,0)</f>
        <v>195</v>
      </c>
      <c r="AE79" s="21">
        <f>VLOOKUP($C79,'S46'!$C:$BQ,45,0)</f>
        <v>3936.9297499999998</v>
      </c>
      <c r="AF79" s="28">
        <f>VLOOKUP($C79,'S46'!$C:$BQ,52,0)</f>
        <v>0</v>
      </c>
      <c r="AG79" s="28">
        <f>VLOOKUP($C79,'S46'!$C:$BQ,53,0)</f>
        <v>537</v>
      </c>
      <c r="AH79" s="28">
        <f>VLOOKUP($C79,'S46'!$C:$BQ,15,0)</f>
        <v>237</v>
      </c>
      <c r="AI79" s="28">
        <f>VLOOKUP($C79,'S46'!$C:$BQ,22,0)</f>
        <v>0</v>
      </c>
      <c r="AJ79" s="28">
        <f>VLOOKUP($C79,'S46'!$C:$BQ,23,0)</f>
        <v>45</v>
      </c>
      <c r="AK79" s="28">
        <f>VLOOKUP($C79,'S46'!$C:$BQ,35,0)</f>
        <v>6274.9722599999996</v>
      </c>
      <c r="AL79" s="28">
        <f>VLOOKUP($C79,'S46'!$C:$BQ,42,0)</f>
        <v>0</v>
      </c>
      <c r="AM79" s="28">
        <f>VLOOKUP($C79,'S46'!$C:$BQ,43,0)</f>
        <v>190</v>
      </c>
      <c r="AN79" s="21">
        <f>VLOOKUP($C79,'S47'!$C:$BQ,55,0)</f>
        <v>317.7</v>
      </c>
      <c r="AO79" s="21">
        <f>VLOOKUP($C79,'S47'!$C:$BQ,62,0)</f>
        <v>106</v>
      </c>
      <c r="AP79" s="21">
        <f>VLOOKUP($C79,'S47'!$C:$BQ,63,0)</f>
        <v>190</v>
      </c>
      <c r="AQ79" s="21">
        <f>VLOOKUP($C79,'S47'!$C:$BQ,45,0)</f>
        <v>4057.4068000000002</v>
      </c>
      <c r="AR79" s="28">
        <f>VLOOKUP($C79,'S47'!$C:$BQ,52,0)</f>
        <v>0</v>
      </c>
      <c r="AS79" s="28">
        <f>VLOOKUP($C79,'S47'!$C:$BQ,53,0)</f>
        <v>416</v>
      </c>
      <c r="AT79" s="28">
        <f>VLOOKUP($C79,'S47'!$C:$BQ,15,0)</f>
        <v>242</v>
      </c>
      <c r="AU79" s="28">
        <f>VLOOKUP($C79,'S47'!$C:$BQ,22,0)</f>
        <v>0</v>
      </c>
      <c r="AV79" s="28">
        <f>VLOOKUP($C79,'S47'!$C:$BQ,23,0)</f>
        <v>40</v>
      </c>
      <c r="AW79" s="28">
        <f>VLOOKUP($C79,'S47'!$C:$BQ,35,0)</f>
        <v>6389.27945</v>
      </c>
      <c r="AX79" s="28">
        <f>VLOOKUP($C79,'S47'!$C:$BQ,42,0)</f>
        <v>0</v>
      </c>
      <c r="AY79" s="28">
        <f>VLOOKUP($C79,'S47'!$C:$BQ,43,0)</f>
        <v>75</v>
      </c>
      <c r="AZ79" s="21">
        <f>VLOOKUP($C79,'S48'!$C:$BQ,55,0)</f>
        <v>323.5</v>
      </c>
      <c r="BA79" s="21">
        <f>VLOOKUP($C79,'S48'!$C:$BQ,62,0)</f>
        <v>58</v>
      </c>
      <c r="BB79" s="21">
        <f>VLOOKUP($C79,'S48'!$C:$BQ,63,0)</f>
        <v>311</v>
      </c>
      <c r="BC79" s="21">
        <f>VLOOKUP($C79,'S48'!$C:$BQ,45,0)</f>
        <v>4218.0315600000004</v>
      </c>
      <c r="BD79" s="28">
        <f>VLOOKUP($C79,'S48'!$C:$BQ,52,0)</f>
        <v>0</v>
      </c>
      <c r="BE79" s="28">
        <f>VLOOKUP($C79,'S48'!$C:$BQ,53,0)</f>
        <v>256</v>
      </c>
      <c r="BF79" s="28">
        <f>VLOOKUP($C79,'S48'!$C:$BQ,15,0)</f>
        <v>249</v>
      </c>
      <c r="BG79" s="28">
        <f>VLOOKUP($C79,'S48'!$C:$BQ,22,0)</f>
        <v>0</v>
      </c>
      <c r="BH79" s="28">
        <f>VLOOKUP($C79,'S48'!$C:$BQ,23,0)</f>
        <v>33</v>
      </c>
      <c r="BI79" s="28">
        <f>VLOOKUP($C79,'S48'!$C:$BQ,35,0)</f>
        <v>6402.9608099999996</v>
      </c>
      <c r="BJ79" s="28">
        <f>VLOOKUP($C79,'S48'!$C:$BQ,42,0)</f>
        <v>0</v>
      </c>
      <c r="BK79" s="28">
        <f>VLOOKUP($C79,'S48'!$C:$BQ,43,0)</f>
        <v>62</v>
      </c>
      <c r="BL79" s="21" t="e">
        <f>VLOOKUP($C79,'S49'!$C:$BQ,55,0)</f>
        <v>#N/A</v>
      </c>
      <c r="BM79" s="21" t="e">
        <f>VLOOKUP($C79,'S49'!$C:$BQ,62,0)</f>
        <v>#N/A</v>
      </c>
      <c r="BN79" s="21" t="e">
        <f>VLOOKUP($C79,'S49'!$C:$BQ,63,0)</f>
        <v>#N/A</v>
      </c>
      <c r="BO79" s="21" t="e">
        <f>VLOOKUP($C79,'S49'!$C:$BQ,45,0)</f>
        <v>#N/A</v>
      </c>
      <c r="BP79" s="28" t="e">
        <f>VLOOKUP($C79,'S49'!$C:$BQ,52,0)</f>
        <v>#N/A</v>
      </c>
      <c r="BQ79" s="28" t="e">
        <f>VLOOKUP($C79,'S49'!$C:$BQ,53,0)</f>
        <v>#N/A</v>
      </c>
      <c r="BR79" s="28" t="e">
        <f>VLOOKUP($C79,'S49'!$C:$BQ,15,0)</f>
        <v>#N/A</v>
      </c>
      <c r="BS79" s="28" t="e">
        <f>VLOOKUP($C79,'S49'!$C:$BQ,22,0)</f>
        <v>#N/A</v>
      </c>
      <c r="BT79" s="28" t="e">
        <f>VLOOKUP($C79,'S49'!$C:$BQ,23,0)</f>
        <v>#N/A</v>
      </c>
      <c r="BU79" s="28" t="e">
        <f>VLOOKUP($C79,'S49'!$C:$BQ,35,0)</f>
        <v>#N/A</v>
      </c>
      <c r="BV79" s="28" t="e">
        <f>VLOOKUP($C79,'S49'!$C:$BQ,42,0)</f>
        <v>#N/A</v>
      </c>
      <c r="BW79" s="28" t="e">
        <f>VLOOKUP($C79,'S49'!$C:$BQ,43,0)</f>
        <v>#N/A</v>
      </c>
      <c r="BX79" s="21" t="e">
        <f>VLOOKUP($C79,'S50'!$C:$BQ,55,0)</f>
        <v>#N/A</v>
      </c>
      <c r="BY79" s="21" t="e">
        <f>VLOOKUP($C79,'S50'!$C:$BQ,62,0)</f>
        <v>#N/A</v>
      </c>
      <c r="BZ79" s="21" t="e">
        <f>VLOOKUP($C79,'S50'!$C:$BQ,63,0)</f>
        <v>#N/A</v>
      </c>
      <c r="CA79" s="21" t="e">
        <f>VLOOKUP($C79,'S50'!$C:$BQ,45,0)</f>
        <v>#N/A</v>
      </c>
      <c r="CB79" s="28" t="e">
        <f>VLOOKUP($C79,'S50'!$C:$BQ,52,0)</f>
        <v>#N/A</v>
      </c>
      <c r="CC79" s="28" t="e">
        <f>VLOOKUP($C79,'S50'!$C:$BQ,53,0)</f>
        <v>#N/A</v>
      </c>
      <c r="CD79" s="28" t="e">
        <f>VLOOKUP($C79,'S50'!$C:$BQ,15,0)</f>
        <v>#N/A</v>
      </c>
      <c r="CE79" s="28" t="e">
        <f>VLOOKUP($C79,'S50'!$C:$BQ,22,0)</f>
        <v>#N/A</v>
      </c>
      <c r="CF79" s="28" t="e">
        <f>VLOOKUP($C79,'S50'!$C:$BQ,23,0)</f>
        <v>#N/A</v>
      </c>
      <c r="CG79" s="28" t="e">
        <f>VLOOKUP($C79,'S50'!$C:$BQ,35,0)</f>
        <v>#N/A</v>
      </c>
      <c r="CH79" s="28" t="e">
        <f>VLOOKUP($C79,'S50'!$C:$BQ,42,0)</f>
        <v>#N/A</v>
      </c>
      <c r="CI79" s="28" t="e">
        <f>VLOOKUP($C79,'S50'!$C:$BQ,43,0)</f>
        <v>#N/A</v>
      </c>
    </row>
    <row r="80" spans="1:87" hidden="1" x14ac:dyDescent="0.2">
      <c r="A80" s="30" t="e">
        <v>#N/A</v>
      </c>
      <c r="B80" s="30" t="e">
        <v>#N/A</v>
      </c>
      <c r="C80" s="20" t="s">
        <v>114</v>
      </c>
      <c r="D80" s="21" t="e">
        <f>VLOOKUP($C80,'S0 remplacer avec S44'!$C:$BQ,55,0)</f>
        <v>#N/A</v>
      </c>
      <c r="E80" s="21" t="e">
        <f>VLOOKUP($C80,'S0 remplacer avec S44'!$C:$BQ,62,0)</f>
        <v>#N/A</v>
      </c>
      <c r="F80" s="21" t="e">
        <f>VLOOKUP($C80,'S0 remplacer avec S44'!$C:$BQ,63,0)</f>
        <v>#N/A</v>
      </c>
      <c r="G80" s="21" t="e">
        <f>VLOOKUP($C80,'S0 remplacer avec S44'!$C:$BQ,45,0)</f>
        <v>#N/A</v>
      </c>
      <c r="H80" s="28" t="e">
        <f>VLOOKUP($C80,'S0 remplacer avec S44'!$C:$BQ,52,0)</f>
        <v>#N/A</v>
      </c>
      <c r="I80" s="28" t="e">
        <f>VLOOKUP($C80,'S0 remplacer avec S44'!$C:$BQ,53,0)</f>
        <v>#N/A</v>
      </c>
      <c r="J80" s="28" t="e">
        <f>VLOOKUP($C80,'S0 remplacer avec S44'!$C:$BQ,15,0)</f>
        <v>#N/A</v>
      </c>
      <c r="K80" s="28" t="e">
        <f>VLOOKUP($C80,'S0 remplacer avec S44'!$C:$BQ,22,0)</f>
        <v>#N/A</v>
      </c>
      <c r="L80" s="28" t="e">
        <f>VLOOKUP($C80,'S0 remplacer avec S44'!$C:$BQ,23,0)</f>
        <v>#N/A</v>
      </c>
      <c r="M80" s="28" t="e">
        <f>VLOOKUP($C80,'S0 remplacer avec S44'!$C:$BQ,35,0)</f>
        <v>#N/A</v>
      </c>
      <c r="N80" s="28" t="e">
        <f>VLOOKUP($C80,'S0 remplacer avec S44'!$C:$BQ,42,0)</f>
        <v>#N/A</v>
      </c>
      <c r="O80" s="28" t="e">
        <f>VLOOKUP($C80,'S0 remplacer avec S44'!$C:$BQ,43,0)</f>
        <v>#N/A</v>
      </c>
      <c r="P80" s="21" t="e">
        <f>VLOOKUP($C80,'S45'!$C:$BQ,55,0)</f>
        <v>#N/A</v>
      </c>
      <c r="Q80" s="21" t="e">
        <f>VLOOKUP($C80,'S45'!$C:$BQ,62,0)</f>
        <v>#N/A</v>
      </c>
      <c r="R80" s="21" t="e">
        <f>VLOOKUP($C80,'S45'!$C:$BQ,63,0)</f>
        <v>#N/A</v>
      </c>
      <c r="S80" s="21" t="e">
        <f>VLOOKUP($C80,'S45'!$C:$BQ,45,0)</f>
        <v>#N/A</v>
      </c>
      <c r="T80" s="28" t="e">
        <f>VLOOKUP($C80,'S45'!$C:$BQ,52,0)</f>
        <v>#N/A</v>
      </c>
      <c r="U80" s="28" t="e">
        <f>VLOOKUP($C80,'S45'!$C:$BQ,53,0)</f>
        <v>#N/A</v>
      </c>
      <c r="V80" s="28" t="e">
        <f>VLOOKUP($C80,'S45'!$C:$BQ,15,0)</f>
        <v>#N/A</v>
      </c>
      <c r="W80" s="28" t="e">
        <f>VLOOKUP($C80,'S45'!$C:$BQ,22,0)</f>
        <v>#N/A</v>
      </c>
      <c r="X80" s="28" t="e">
        <f>VLOOKUP($C80,'S45'!$C:$BQ,23,0)</f>
        <v>#N/A</v>
      </c>
      <c r="Y80" s="28" t="e">
        <f>VLOOKUP($C80,'S45'!$C:$BQ,35,0)</f>
        <v>#N/A</v>
      </c>
      <c r="Z80" s="28" t="e">
        <f>VLOOKUP($C80,'S45'!$C:$BQ,42,0)</f>
        <v>#N/A</v>
      </c>
      <c r="AA80" s="28" t="e">
        <f>VLOOKUP($C80,'S45'!$C:$BQ,43,0)</f>
        <v>#N/A</v>
      </c>
      <c r="AB80" s="21" t="e">
        <f>VLOOKUP($C80,'S46'!$C:$BQ,55,0)</f>
        <v>#N/A</v>
      </c>
      <c r="AC80" s="21" t="e">
        <f>VLOOKUP($C80,'S46'!$C:$BQ,62,0)</f>
        <v>#N/A</v>
      </c>
      <c r="AD80" s="21" t="e">
        <f>VLOOKUP($C80,'S46'!$C:$BQ,63,0)</f>
        <v>#N/A</v>
      </c>
      <c r="AE80" s="21" t="e">
        <f>VLOOKUP($C80,'S46'!$C:$BQ,45,0)</f>
        <v>#N/A</v>
      </c>
      <c r="AF80" s="28" t="e">
        <f>VLOOKUP($C80,'S46'!$C:$BQ,52,0)</f>
        <v>#N/A</v>
      </c>
      <c r="AG80" s="28" t="e">
        <f>VLOOKUP($C80,'S46'!$C:$BQ,53,0)</f>
        <v>#N/A</v>
      </c>
      <c r="AH80" s="28" t="e">
        <f>VLOOKUP($C80,'S46'!$C:$BQ,15,0)</f>
        <v>#N/A</v>
      </c>
      <c r="AI80" s="28" t="e">
        <f>VLOOKUP($C80,'S46'!$C:$BQ,22,0)</f>
        <v>#N/A</v>
      </c>
      <c r="AJ80" s="28" t="e">
        <f>VLOOKUP($C80,'S46'!$C:$BQ,23,0)</f>
        <v>#N/A</v>
      </c>
      <c r="AK80" s="28" t="e">
        <f>VLOOKUP($C80,'S46'!$C:$BQ,35,0)</f>
        <v>#N/A</v>
      </c>
      <c r="AL80" s="28" t="e">
        <f>VLOOKUP($C80,'S46'!$C:$BQ,42,0)</f>
        <v>#N/A</v>
      </c>
      <c r="AM80" s="28" t="e">
        <f>VLOOKUP($C80,'S46'!$C:$BQ,43,0)</f>
        <v>#N/A</v>
      </c>
      <c r="AN80" s="21" t="e">
        <f>VLOOKUP($C80,'S47'!$C:$BQ,55,0)</f>
        <v>#N/A</v>
      </c>
      <c r="AO80" s="21" t="e">
        <f>VLOOKUP($C80,'S47'!$C:$BQ,62,0)</f>
        <v>#N/A</v>
      </c>
      <c r="AP80" s="21" t="e">
        <f>VLOOKUP($C80,'S47'!$C:$BQ,63,0)</f>
        <v>#N/A</v>
      </c>
      <c r="AQ80" s="21" t="e">
        <f>VLOOKUP($C80,'S47'!$C:$BQ,45,0)</f>
        <v>#N/A</v>
      </c>
      <c r="AR80" s="28" t="e">
        <f>VLOOKUP($C80,'S47'!$C:$BQ,52,0)</f>
        <v>#N/A</v>
      </c>
      <c r="AS80" s="28" t="e">
        <f>VLOOKUP($C80,'S47'!$C:$BQ,53,0)</f>
        <v>#N/A</v>
      </c>
      <c r="AT80" s="28" t="e">
        <f>VLOOKUP($C80,'S47'!$C:$BQ,15,0)</f>
        <v>#N/A</v>
      </c>
      <c r="AU80" s="28" t="e">
        <f>VLOOKUP($C80,'S47'!$C:$BQ,22,0)</f>
        <v>#N/A</v>
      </c>
      <c r="AV80" s="28" t="e">
        <f>VLOOKUP($C80,'S47'!$C:$BQ,23,0)</f>
        <v>#N/A</v>
      </c>
      <c r="AW80" s="28" t="e">
        <f>VLOOKUP($C80,'S47'!$C:$BQ,35,0)</f>
        <v>#N/A</v>
      </c>
      <c r="AX80" s="28" t="e">
        <f>VLOOKUP($C80,'S47'!$C:$BQ,42,0)</f>
        <v>#N/A</v>
      </c>
      <c r="AY80" s="28" t="e">
        <f>VLOOKUP($C80,'S47'!$C:$BQ,43,0)</f>
        <v>#N/A</v>
      </c>
      <c r="AZ80" s="21" t="e">
        <f>VLOOKUP($C80,'S48'!$C:$BQ,55,0)</f>
        <v>#N/A</v>
      </c>
      <c r="BA80" s="21" t="e">
        <f>VLOOKUP($C80,'S48'!$C:$BQ,62,0)</f>
        <v>#N/A</v>
      </c>
      <c r="BB80" s="21" t="e">
        <f>VLOOKUP($C80,'S48'!$C:$BQ,63,0)</f>
        <v>#N/A</v>
      </c>
      <c r="BC80" s="21" t="e">
        <f>VLOOKUP($C80,'S48'!$C:$BQ,45,0)</f>
        <v>#N/A</v>
      </c>
      <c r="BD80" s="28" t="e">
        <f>VLOOKUP($C80,'S48'!$C:$BQ,52,0)</f>
        <v>#N/A</v>
      </c>
      <c r="BE80" s="28" t="e">
        <f>VLOOKUP($C80,'S48'!$C:$BQ,53,0)</f>
        <v>#N/A</v>
      </c>
      <c r="BF80" s="28" t="e">
        <f>VLOOKUP($C80,'S48'!$C:$BQ,15,0)</f>
        <v>#N/A</v>
      </c>
      <c r="BG80" s="28" t="e">
        <f>VLOOKUP($C80,'S48'!$C:$BQ,22,0)</f>
        <v>#N/A</v>
      </c>
      <c r="BH80" s="28" t="e">
        <f>VLOOKUP($C80,'S48'!$C:$BQ,23,0)</f>
        <v>#N/A</v>
      </c>
      <c r="BI80" s="28" t="e">
        <f>VLOOKUP($C80,'S48'!$C:$BQ,35,0)</f>
        <v>#N/A</v>
      </c>
      <c r="BJ80" s="28" t="e">
        <f>VLOOKUP($C80,'S48'!$C:$BQ,42,0)</f>
        <v>#N/A</v>
      </c>
      <c r="BK80" s="28" t="e">
        <f>VLOOKUP($C80,'S48'!$C:$BQ,43,0)</f>
        <v>#N/A</v>
      </c>
      <c r="BL80" s="21" t="e">
        <f>VLOOKUP($C80,'S49'!$C:$BQ,55,0)</f>
        <v>#N/A</v>
      </c>
      <c r="BM80" s="21" t="e">
        <f>VLOOKUP($C80,'S49'!$C:$BQ,62,0)</f>
        <v>#N/A</v>
      </c>
      <c r="BN80" s="21" t="e">
        <f>VLOOKUP($C80,'S49'!$C:$BQ,63,0)</f>
        <v>#N/A</v>
      </c>
      <c r="BO80" s="21" t="e">
        <f>VLOOKUP($C80,'S49'!$C:$BQ,45,0)</f>
        <v>#N/A</v>
      </c>
      <c r="BP80" s="28" t="e">
        <f>VLOOKUP($C80,'S49'!$C:$BQ,52,0)</f>
        <v>#N/A</v>
      </c>
      <c r="BQ80" s="28" t="e">
        <f>VLOOKUP($C80,'S49'!$C:$BQ,53,0)</f>
        <v>#N/A</v>
      </c>
      <c r="BR80" s="28" t="e">
        <f>VLOOKUP($C80,'S49'!$C:$BQ,15,0)</f>
        <v>#N/A</v>
      </c>
      <c r="BS80" s="28" t="e">
        <f>VLOOKUP($C80,'S49'!$C:$BQ,22,0)</f>
        <v>#N/A</v>
      </c>
      <c r="BT80" s="28" t="e">
        <f>VLOOKUP($C80,'S49'!$C:$BQ,23,0)</f>
        <v>#N/A</v>
      </c>
      <c r="BU80" s="28" t="e">
        <f>VLOOKUP($C80,'S49'!$C:$BQ,35,0)</f>
        <v>#N/A</v>
      </c>
      <c r="BV80" s="28" t="e">
        <f>VLOOKUP($C80,'S49'!$C:$BQ,42,0)</f>
        <v>#N/A</v>
      </c>
      <c r="BW80" s="28" t="e">
        <f>VLOOKUP($C80,'S49'!$C:$BQ,43,0)</f>
        <v>#N/A</v>
      </c>
      <c r="BX80" s="21" t="e">
        <f>VLOOKUP($C80,'S50'!$C:$BQ,55,0)</f>
        <v>#N/A</v>
      </c>
      <c r="BY80" s="21" t="e">
        <f>VLOOKUP($C80,'S50'!$C:$BQ,62,0)</f>
        <v>#N/A</v>
      </c>
      <c r="BZ80" s="21" t="e">
        <f>VLOOKUP($C80,'S50'!$C:$BQ,63,0)</f>
        <v>#N/A</v>
      </c>
      <c r="CA80" s="21" t="e">
        <f>VLOOKUP($C80,'S50'!$C:$BQ,45,0)</f>
        <v>#N/A</v>
      </c>
      <c r="CB80" s="28" t="e">
        <f>VLOOKUP($C80,'S50'!$C:$BQ,52,0)</f>
        <v>#N/A</v>
      </c>
      <c r="CC80" s="28" t="e">
        <f>VLOOKUP($C80,'S50'!$C:$BQ,53,0)</f>
        <v>#N/A</v>
      </c>
      <c r="CD80" s="28" t="e">
        <f>VLOOKUP($C80,'S50'!$C:$BQ,15,0)</f>
        <v>#N/A</v>
      </c>
      <c r="CE80" s="28" t="e">
        <f>VLOOKUP($C80,'S50'!$C:$BQ,22,0)</f>
        <v>#N/A</v>
      </c>
      <c r="CF80" s="28" t="e">
        <f>VLOOKUP($C80,'S50'!$C:$BQ,23,0)</f>
        <v>#N/A</v>
      </c>
      <c r="CG80" s="28" t="e">
        <f>VLOOKUP($C80,'S50'!$C:$BQ,35,0)</f>
        <v>#N/A</v>
      </c>
      <c r="CH80" s="28" t="e">
        <f>VLOOKUP($C80,'S50'!$C:$BQ,42,0)</f>
        <v>#N/A</v>
      </c>
      <c r="CI80" s="28" t="e">
        <f>VLOOKUP($C80,'S50'!$C:$BQ,43,0)</f>
        <v>#N/A</v>
      </c>
    </row>
    <row r="81" spans="1:87" hidden="1" x14ac:dyDescent="0.2">
      <c r="A81" s="30" t="s">
        <v>380</v>
      </c>
      <c r="B81" s="30" t="s">
        <v>95</v>
      </c>
      <c r="C81" s="20" t="s">
        <v>115</v>
      </c>
      <c r="D81" s="21">
        <f>VLOOKUP($C81,'S0 remplacer avec S44'!$C:$BQ,55,0)</f>
        <v>128.4</v>
      </c>
      <c r="E81" s="21">
        <f>VLOOKUP($C81,'S0 remplacer avec S44'!$C:$BQ,62,0)</f>
        <v>86</v>
      </c>
      <c r="F81" s="21">
        <f>VLOOKUP($C81,'S0 remplacer avec S44'!$C:$BQ,63,0)</f>
        <v>128</v>
      </c>
      <c r="G81" s="21">
        <f>VLOOKUP($C81,'S0 remplacer avec S44'!$C:$BQ,45,0)</f>
        <v>1900.758</v>
      </c>
      <c r="H81" s="28">
        <f>VLOOKUP($C81,'S0 remplacer avec S44'!$C:$BQ,52,0)</f>
        <v>0</v>
      </c>
      <c r="I81" s="28">
        <f>VLOOKUP($C81,'S0 remplacer avec S44'!$C:$BQ,53,0)</f>
        <v>359</v>
      </c>
      <c r="J81" s="28">
        <f>VLOOKUP($C81,'S0 remplacer avec S44'!$C:$BQ,15,0)</f>
        <v>148</v>
      </c>
      <c r="K81" s="28">
        <f>VLOOKUP($C81,'S0 remplacer avec S44'!$C:$BQ,22,0)</f>
        <v>0</v>
      </c>
      <c r="L81" s="28">
        <f>VLOOKUP($C81,'S0 remplacer avec S44'!$C:$BQ,23,0)</f>
        <v>0</v>
      </c>
      <c r="M81" s="28">
        <f>VLOOKUP($C81,'S0 remplacer avec S44'!$C:$BQ,35,0)</f>
        <v>2510.2262799999999</v>
      </c>
      <c r="N81" s="28">
        <f>VLOOKUP($C81,'S0 remplacer avec S44'!$C:$BQ,42,0)</f>
        <v>211</v>
      </c>
      <c r="O81" s="28">
        <f>VLOOKUP($C81,'S0 remplacer avec S44'!$C:$BQ,43,0)</f>
        <v>756</v>
      </c>
      <c r="P81" s="21">
        <f>VLOOKUP($C81,'S45'!$C:$BQ,55,0)</f>
        <v>130.19999999999999</v>
      </c>
      <c r="Q81" s="21">
        <f>VLOOKUP($C81,'S45'!$C:$BQ,62,0)</f>
        <v>84</v>
      </c>
      <c r="R81" s="21">
        <f>VLOOKUP($C81,'S45'!$C:$BQ,63,0)</f>
        <v>127</v>
      </c>
      <c r="S81" s="21">
        <f>VLOOKUP($C81,'S45'!$C:$BQ,45,0)</f>
        <v>1937.5463999999999</v>
      </c>
      <c r="T81" s="28">
        <f>VLOOKUP($C81,'S45'!$C:$BQ,52,0)</f>
        <v>0</v>
      </c>
      <c r="U81" s="28">
        <f>VLOOKUP($C81,'S45'!$C:$BQ,53,0)</f>
        <v>323</v>
      </c>
      <c r="V81" s="28">
        <f>VLOOKUP($C81,'S45'!$C:$BQ,15,0)</f>
        <v>149</v>
      </c>
      <c r="W81" s="28">
        <f>VLOOKUP($C81,'S45'!$C:$BQ,22,0)</f>
        <v>0</v>
      </c>
      <c r="X81" s="28">
        <f>VLOOKUP($C81,'S45'!$C:$BQ,23,0)</f>
        <v>0</v>
      </c>
      <c r="Y81" s="28">
        <f>VLOOKUP($C81,'S45'!$C:$BQ,35,0)</f>
        <v>2946.7044900000001</v>
      </c>
      <c r="Z81" s="28">
        <f>VLOOKUP($C81,'S45'!$C:$BQ,42,0)</f>
        <v>0</v>
      </c>
      <c r="AA81" s="28">
        <f>VLOOKUP($C81,'S45'!$C:$BQ,43,0)</f>
        <v>319</v>
      </c>
      <c r="AB81" s="21">
        <f>VLOOKUP($C81,'S46'!$C:$BQ,55,0)</f>
        <v>132.19999999999999</v>
      </c>
      <c r="AC81" s="21">
        <f>VLOOKUP($C81,'S46'!$C:$BQ,62,0)</f>
        <v>82</v>
      </c>
      <c r="AD81" s="21">
        <f>VLOOKUP($C81,'S46'!$C:$BQ,63,0)</f>
        <v>125</v>
      </c>
      <c r="AE81" s="21">
        <f>VLOOKUP($C81,'S46'!$C:$BQ,45,0)</f>
        <v>1951.0695800000001</v>
      </c>
      <c r="AF81" s="28">
        <f>VLOOKUP($C81,'S46'!$C:$BQ,52,0)</f>
        <v>0</v>
      </c>
      <c r="AG81" s="28">
        <f>VLOOKUP($C81,'S46'!$C:$BQ,53,0)</f>
        <v>309</v>
      </c>
      <c r="AH81" s="28">
        <f>VLOOKUP($C81,'S46'!$C:$BQ,15,0)</f>
        <v>153</v>
      </c>
      <c r="AI81" s="28">
        <f>VLOOKUP($C81,'S46'!$C:$BQ,22,0)</f>
        <v>0</v>
      </c>
      <c r="AJ81" s="28">
        <f>VLOOKUP($C81,'S46'!$C:$BQ,23,0)</f>
        <v>0</v>
      </c>
      <c r="AK81" s="28">
        <f>VLOOKUP($C81,'S46'!$C:$BQ,35,0)</f>
        <v>2964.7760899999998</v>
      </c>
      <c r="AL81" s="28">
        <f>VLOOKUP($C81,'S46'!$C:$BQ,42,0)</f>
        <v>0</v>
      </c>
      <c r="AM81" s="28">
        <f>VLOOKUP($C81,'S46'!$C:$BQ,43,0)</f>
        <v>301</v>
      </c>
      <c r="AN81" s="21">
        <f>VLOOKUP($C81,'S47'!$C:$BQ,55,0)</f>
        <v>130.19999999999999</v>
      </c>
      <c r="AO81" s="21">
        <f>VLOOKUP($C81,'S47'!$C:$BQ,62,0)</f>
        <v>84</v>
      </c>
      <c r="AP81" s="21">
        <f>VLOOKUP($C81,'S47'!$C:$BQ,63,0)</f>
        <v>127</v>
      </c>
      <c r="AQ81" s="21">
        <f>VLOOKUP($C81,'S47'!$C:$BQ,45,0)</f>
        <v>2027.5914</v>
      </c>
      <c r="AR81" s="28">
        <f>VLOOKUP($C81,'S47'!$C:$BQ,52,0)</f>
        <v>0</v>
      </c>
      <c r="AS81" s="28">
        <f>VLOOKUP($C81,'S47'!$C:$BQ,53,0)</f>
        <v>233</v>
      </c>
      <c r="AT81" s="28">
        <f>VLOOKUP($C81,'S47'!$C:$BQ,15,0)</f>
        <v>157</v>
      </c>
      <c r="AU81" s="28">
        <f>VLOOKUP($C81,'S47'!$C:$BQ,22,0)</f>
        <v>0</v>
      </c>
      <c r="AV81" s="28">
        <f>VLOOKUP($C81,'S47'!$C:$BQ,23,0)</f>
        <v>0</v>
      </c>
      <c r="AW81" s="28">
        <f>VLOOKUP($C81,'S47'!$C:$BQ,35,0)</f>
        <v>3112.1192799999999</v>
      </c>
      <c r="AX81" s="28">
        <f>VLOOKUP($C81,'S47'!$C:$BQ,42,0)</f>
        <v>0</v>
      </c>
      <c r="AY81" s="28">
        <f>VLOOKUP($C81,'S47'!$C:$BQ,43,0)</f>
        <v>154</v>
      </c>
      <c r="AZ81" s="21">
        <f>VLOOKUP($C81,'S48'!$C:$BQ,55,0)</f>
        <v>132.19999999999999</v>
      </c>
      <c r="BA81" s="21">
        <f>VLOOKUP($C81,'S48'!$C:$BQ,62,0)</f>
        <v>61</v>
      </c>
      <c r="BB81" s="21">
        <f>VLOOKUP($C81,'S48'!$C:$BQ,63,0)</f>
        <v>189</v>
      </c>
      <c r="BC81" s="21">
        <f>VLOOKUP($C81,'S48'!$C:$BQ,45,0)</f>
        <v>2041.18038</v>
      </c>
      <c r="BD81" s="28">
        <f>VLOOKUP($C81,'S48'!$C:$BQ,52,0)</f>
        <v>0</v>
      </c>
      <c r="BE81" s="28">
        <f>VLOOKUP($C81,'S48'!$C:$BQ,53,0)</f>
        <v>219</v>
      </c>
      <c r="BF81" s="28">
        <f>VLOOKUP($C81,'S48'!$C:$BQ,15,0)</f>
        <v>160</v>
      </c>
      <c r="BG81" s="28">
        <f>VLOOKUP($C81,'S48'!$C:$BQ,22,0)</f>
        <v>0</v>
      </c>
      <c r="BH81" s="28">
        <f>VLOOKUP($C81,'S48'!$C:$BQ,23,0)</f>
        <v>0</v>
      </c>
      <c r="BI81" s="28">
        <f>VLOOKUP($C81,'S48'!$C:$BQ,35,0)</f>
        <v>3117.3378200000002</v>
      </c>
      <c r="BJ81" s="28">
        <f>VLOOKUP($C81,'S48'!$C:$BQ,42,0)</f>
        <v>0</v>
      </c>
      <c r="BK81" s="28">
        <f>VLOOKUP($C81,'S48'!$C:$BQ,43,0)</f>
        <v>149</v>
      </c>
      <c r="BL81" s="21" t="e">
        <f>VLOOKUP($C81,'S49'!$C:$BQ,55,0)</f>
        <v>#N/A</v>
      </c>
      <c r="BM81" s="21" t="e">
        <f>VLOOKUP($C81,'S49'!$C:$BQ,62,0)</f>
        <v>#N/A</v>
      </c>
      <c r="BN81" s="21" t="e">
        <f>VLOOKUP($C81,'S49'!$C:$BQ,63,0)</f>
        <v>#N/A</v>
      </c>
      <c r="BO81" s="21" t="e">
        <f>VLOOKUP($C81,'S49'!$C:$BQ,45,0)</f>
        <v>#N/A</v>
      </c>
      <c r="BP81" s="28" t="e">
        <f>VLOOKUP($C81,'S49'!$C:$BQ,52,0)</f>
        <v>#N/A</v>
      </c>
      <c r="BQ81" s="28" t="e">
        <f>VLOOKUP($C81,'S49'!$C:$BQ,53,0)</f>
        <v>#N/A</v>
      </c>
      <c r="BR81" s="28" t="e">
        <f>VLOOKUP($C81,'S49'!$C:$BQ,15,0)</f>
        <v>#N/A</v>
      </c>
      <c r="BS81" s="28" t="e">
        <f>VLOOKUP($C81,'S49'!$C:$BQ,22,0)</f>
        <v>#N/A</v>
      </c>
      <c r="BT81" s="28" t="e">
        <f>VLOOKUP($C81,'S49'!$C:$BQ,23,0)</f>
        <v>#N/A</v>
      </c>
      <c r="BU81" s="28" t="e">
        <f>VLOOKUP($C81,'S49'!$C:$BQ,35,0)</f>
        <v>#N/A</v>
      </c>
      <c r="BV81" s="28" t="e">
        <f>VLOOKUP($C81,'S49'!$C:$BQ,42,0)</f>
        <v>#N/A</v>
      </c>
      <c r="BW81" s="28" t="e">
        <f>VLOOKUP($C81,'S49'!$C:$BQ,43,0)</f>
        <v>#N/A</v>
      </c>
      <c r="BX81" s="21" t="e">
        <f>VLOOKUP($C81,'S50'!$C:$BQ,55,0)</f>
        <v>#N/A</v>
      </c>
      <c r="BY81" s="21" t="e">
        <f>VLOOKUP($C81,'S50'!$C:$BQ,62,0)</f>
        <v>#N/A</v>
      </c>
      <c r="BZ81" s="21" t="e">
        <f>VLOOKUP($C81,'S50'!$C:$BQ,63,0)</f>
        <v>#N/A</v>
      </c>
      <c r="CA81" s="21" t="e">
        <f>VLOOKUP($C81,'S50'!$C:$BQ,45,0)</f>
        <v>#N/A</v>
      </c>
      <c r="CB81" s="28" t="e">
        <f>VLOOKUP($C81,'S50'!$C:$BQ,52,0)</f>
        <v>#N/A</v>
      </c>
      <c r="CC81" s="28" t="e">
        <f>VLOOKUP($C81,'S50'!$C:$BQ,53,0)</f>
        <v>#N/A</v>
      </c>
      <c r="CD81" s="28" t="e">
        <f>VLOOKUP($C81,'S50'!$C:$BQ,15,0)</f>
        <v>#N/A</v>
      </c>
      <c r="CE81" s="28" t="e">
        <f>VLOOKUP($C81,'S50'!$C:$BQ,22,0)</f>
        <v>#N/A</v>
      </c>
      <c r="CF81" s="28" t="e">
        <f>VLOOKUP($C81,'S50'!$C:$BQ,23,0)</f>
        <v>#N/A</v>
      </c>
      <c r="CG81" s="28" t="e">
        <f>VLOOKUP($C81,'S50'!$C:$BQ,35,0)</f>
        <v>#N/A</v>
      </c>
      <c r="CH81" s="28" t="e">
        <f>VLOOKUP($C81,'S50'!$C:$BQ,42,0)</f>
        <v>#N/A</v>
      </c>
      <c r="CI81" s="28" t="e">
        <f>VLOOKUP($C81,'S50'!$C:$BQ,43,0)</f>
        <v>#N/A</v>
      </c>
    </row>
    <row r="82" spans="1:87" hidden="1" x14ac:dyDescent="0.2">
      <c r="A82" s="30" t="s">
        <v>381</v>
      </c>
      <c r="B82" s="30" t="s">
        <v>116</v>
      </c>
      <c r="C82" s="20" t="s">
        <v>117</v>
      </c>
      <c r="D82" s="21">
        <f>VLOOKUP($C82,'S0 remplacer avec S44'!$C:$BQ,55,0)</f>
        <v>222.2</v>
      </c>
      <c r="E82" s="21">
        <f>VLOOKUP($C82,'S0 remplacer avec S44'!$C:$BQ,62,0)</f>
        <v>82</v>
      </c>
      <c r="F82" s="21">
        <f>VLOOKUP($C82,'S0 remplacer avec S44'!$C:$BQ,63,0)</f>
        <v>142</v>
      </c>
      <c r="G82" s="21">
        <f>VLOOKUP($C82,'S0 remplacer avec S44'!$C:$BQ,45,0)</f>
        <v>1874.53189</v>
      </c>
      <c r="H82" s="28">
        <f>VLOOKUP($C82,'S0 remplacer avec S44'!$C:$BQ,52,0)</f>
        <v>801</v>
      </c>
      <c r="I82" s="28">
        <f>VLOOKUP($C82,'S0 remplacer avec S44'!$C:$BQ,53,0)</f>
        <v>1336</v>
      </c>
      <c r="J82" s="28">
        <f>VLOOKUP($C82,'S0 remplacer avec S44'!$C:$BQ,15,0)</f>
        <v>196</v>
      </c>
      <c r="K82" s="28">
        <f>VLOOKUP($C82,'S0 remplacer avec S44'!$C:$BQ,22,0)</f>
        <v>0</v>
      </c>
      <c r="L82" s="28">
        <f>VLOOKUP($C82,'S0 remplacer avec S44'!$C:$BQ,23,0)</f>
        <v>6</v>
      </c>
      <c r="M82" s="28">
        <f>VLOOKUP($C82,'S0 remplacer avec S44'!$C:$BQ,35,0)</f>
        <v>3843.8429599999999</v>
      </c>
      <c r="N82" s="28">
        <f>VLOOKUP($C82,'S0 remplacer avec S44'!$C:$BQ,42,0)</f>
        <v>22</v>
      </c>
      <c r="O82" s="28">
        <f>VLOOKUP($C82,'S0 remplacer avec S44'!$C:$BQ,43,0)</f>
        <v>795</v>
      </c>
      <c r="P82" s="21">
        <f>VLOOKUP($C82,'S45'!$C:$BQ,55,0)</f>
        <v>225.2</v>
      </c>
      <c r="Q82" s="21">
        <f>VLOOKUP($C82,'S45'!$C:$BQ,62,0)</f>
        <v>79</v>
      </c>
      <c r="R82" s="21">
        <f>VLOOKUP($C82,'S45'!$C:$BQ,63,0)</f>
        <v>139</v>
      </c>
      <c r="S82" s="21">
        <f>VLOOKUP($C82,'S45'!$C:$BQ,45,0)</f>
        <v>1923.83537</v>
      </c>
      <c r="T82" s="28">
        <f>VLOOKUP($C82,'S45'!$C:$BQ,52,0)</f>
        <v>751</v>
      </c>
      <c r="U82" s="28">
        <f>VLOOKUP($C82,'S45'!$C:$BQ,53,0)</f>
        <v>1286</v>
      </c>
      <c r="V82" s="28">
        <f>VLOOKUP($C82,'S45'!$C:$BQ,15,0)</f>
        <v>200</v>
      </c>
      <c r="W82" s="28">
        <f>VLOOKUP($C82,'S45'!$C:$BQ,22,0)</f>
        <v>0</v>
      </c>
      <c r="X82" s="28">
        <f>VLOOKUP($C82,'S45'!$C:$BQ,23,0)</f>
        <v>2</v>
      </c>
      <c r="Y82" s="28">
        <f>VLOOKUP($C82,'S45'!$C:$BQ,35,0)</f>
        <v>3847.3301499999998</v>
      </c>
      <c r="Z82" s="28">
        <f>VLOOKUP($C82,'S45'!$C:$BQ,42,0)</f>
        <v>18</v>
      </c>
      <c r="AA82" s="28">
        <f>VLOOKUP($C82,'S45'!$C:$BQ,43,0)</f>
        <v>791</v>
      </c>
      <c r="AB82" s="21">
        <f>VLOOKUP($C82,'S46'!$C:$BQ,55,0)</f>
        <v>226.2</v>
      </c>
      <c r="AC82" s="21">
        <f>VLOOKUP($C82,'S46'!$C:$BQ,62,0)</f>
        <v>78</v>
      </c>
      <c r="AD82" s="21">
        <f>VLOOKUP($C82,'S46'!$C:$BQ,63,0)</f>
        <v>138</v>
      </c>
      <c r="AE82" s="21">
        <f>VLOOKUP($C82,'S46'!$C:$BQ,45,0)</f>
        <v>1950.5972899999999</v>
      </c>
      <c r="AF82" s="28">
        <f>VLOOKUP($C82,'S46'!$C:$BQ,52,0)</f>
        <v>725</v>
      </c>
      <c r="AG82" s="28">
        <f>VLOOKUP($C82,'S46'!$C:$BQ,53,0)</f>
        <v>1259</v>
      </c>
      <c r="AH82" s="28">
        <f>VLOOKUP($C82,'S46'!$C:$BQ,15,0)</f>
        <v>201</v>
      </c>
      <c r="AI82" s="28">
        <f>VLOOKUP($C82,'S46'!$C:$BQ,22,0)</f>
        <v>0</v>
      </c>
      <c r="AJ82" s="28">
        <f>VLOOKUP($C82,'S46'!$C:$BQ,23,0)</f>
        <v>1</v>
      </c>
      <c r="AK82" s="28">
        <f>VLOOKUP($C82,'S46'!$C:$BQ,35,0)</f>
        <v>3994.2188599999999</v>
      </c>
      <c r="AL82" s="28">
        <f>VLOOKUP($C82,'S46'!$C:$BQ,42,0)</f>
        <v>0</v>
      </c>
      <c r="AM82" s="28">
        <f>VLOOKUP($C82,'S46'!$C:$BQ,43,0)</f>
        <v>644</v>
      </c>
      <c r="AN82" s="21">
        <f>VLOOKUP($C82,'S47'!$C:$BQ,55,0)</f>
        <v>225.2</v>
      </c>
      <c r="AO82" s="21">
        <f>VLOOKUP($C82,'S47'!$C:$BQ,62,0)</f>
        <v>79</v>
      </c>
      <c r="AP82" s="21">
        <f>VLOOKUP($C82,'S47'!$C:$BQ,63,0)</f>
        <v>139</v>
      </c>
      <c r="AQ82" s="21">
        <f>VLOOKUP($C82,'S47'!$C:$BQ,45,0)</f>
        <v>2020.8275100000001</v>
      </c>
      <c r="AR82" s="28">
        <f>VLOOKUP($C82,'S47'!$C:$BQ,52,0)</f>
        <v>654</v>
      </c>
      <c r="AS82" s="28">
        <f>VLOOKUP($C82,'S47'!$C:$BQ,53,0)</f>
        <v>1189</v>
      </c>
      <c r="AT82" s="28">
        <f>VLOOKUP($C82,'S47'!$C:$BQ,15,0)</f>
        <v>203</v>
      </c>
      <c r="AU82" s="28">
        <f>VLOOKUP($C82,'S47'!$C:$BQ,22,0)</f>
        <v>0</v>
      </c>
      <c r="AV82" s="28">
        <f>VLOOKUP($C82,'S47'!$C:$BQ,23,0)</f>
        <v>0</v>
      </c>
      <c r="AW82" s="28">
        <f>VLOOKUP($C82,'S47'!$C:$BQ,35,0)</f>
        <v>4090.2137200000002</v>
      </c>
      <c r="AX82" s="28">
        <f>VLOOKUP($C82,'S47'!$C:$BQ,42,0)</f>
        <v>0</v>
      </c>
      <c r="AY82" s="28">
        <f>VLOOKUP($C82,'S47'!$C:$BQ,43,0)</f>
        <v>548</v>
      </c>
      <c r="AZ82" s="21">
        <f>VLOOKUP($C82,'S48'!$C:$BQ,55,0)</f>
        <v>225.6</v>
      </c>
      <c r="BA82" s="21">
        <f>VLOOKUP($C82,'S48'!$C:$BQ,62,0)</f>
        <v>48</v>
      </c>
      <c r="BB82" s="21">
        <f>VLOOKUP($C82,'S48'!$C:$BQ,63,0)</f>
        <v>230</v>
      </c>
      <c r="BC82" s="21">
        <f>VLOOKUP($C82,'S48'!$C:$BQ,45,0)</f>
        <v>2061.4336800000001</v>
      </c>
      <c r="BD82" s="28">
        <f>VLOOKUP($C82,'S48'!$C:$BQ,52,0)</f>
        <v>614</v>
      </c>
      <c r="BE82" s="28">
        <f>VLOOKUP($C82,'S48'!$C:$BQ,53,0)</f>
        <v>1149</v>
      </c>
      <c r="BF82" s="28">
        <f>VLOOKUP($C82,'S48'!$C:$BQ,15,0)</f>
        <v>203</v>
      </c>
      <c r="BG82" s="28">
        <f>VLOOKUP($C82,'S48'!$C:$BQ,22,0)</f>
        <v>0</v>
      </c>
      <c r="BH82" s="28">
        <f>VLOOKUP($C82,'S48'!$C:$BQ,23,0)</f>
        <v>0</v>
      </c>
      <c r="BI82" s="28">
        <f>VLOOKUP($C82,'S48'!$C:$BQ,35,0)</f>
        <v>4176.3700200000003</v>
      </c>
      <c r="BJ82" s="28">
        <f>VLOOKUP($C82,'S48'!$C:$BQ,42,0)</f>
        <v>0</v>
      </c>
      <c r="BK82" s="28">
        <f>VLOOKUP($C82,'S48'!$C:$BQ,43,0)</f>
        <v>462</v>
      </c>
      <c r="BL82" s="21" t="e">
        <f>VLOOKUP($C82,'S49'!$C:$BQ,55,0)</f>
        <v>#N/A</v>
      </c>
      <c r="BM82" s="21" t="e">
        <f>VLOOKUP($C82,'S49'!$C:$BQ,62,0)</f>
        <v>#N/A</v>
      </c>
      <c r="BN82" s="21" t="e">
        <f>VLOOKUP($C82,'S49'!$C:$BQ,63,0)</f>
        <v>#N/A</v>
      </c>
      <c r="BO82" s="21" t="e">
        <f>VLOOKUP($C82,'S49'!$C:$BQ,45,0)</f>
        <v>#N/A</v>
      </c>
      <c r="BP82" s="28" t="e">
        <f>VLOOKUP($C82,'S49'!$C:$BQ,52,0)</f>
        <v>#N/A</v>
      </c>
      <c r="BQ82" s="28" t="e">
        <f>VLOOKUP($C82,'S49'!$C:$BQ,53,0)</f>
        <v>#N/A</v>
      </c>
      <c r="BR82" s="28" t="e">
        <f>VLOOKUP($C82,'S49'!$C:$BQ,15,0)</f>
        <v>#N/A</v>
      </c>
      <c r="BS82" s="28" t="e">
        <f>VLOOKUP($C82,'S49'!$C:$BQ,22,0)</f>
        <v>#N/A</v>
      </c>
      <c r="BT82" s="28" t="e">
        <f>VLOOKUP($C82,'S49'!$C:$BQ,23,0)</f>
        <v>#N/A</v>
      </c>
      <c r="BU82" s="28" t="e">
        <f>VLOOKUP($C82,'S49'!$C:$BQ,35,0)</f>
        <v>#N/A</v>
      </c>
      <c r="BV82" s="28" t="e">
        <f>VLOOKUP($C82,'S49'!$C:$BQ,42,0)</f>
        <v>#N/A</v>
      </c>
      <c r="BW82" s="28" t="e">
        <f>VLOOKUP($C82,'S49'!$C:$BQ,43,0)</f>
        <v>#N/A</v>
      </c>
      <c r="BX82" s="21" t="e">
        <f>VLOOKUP($C82,'S50'!$C:$BQ,55,0)</f>
        <v>#N/A</v>
      </c>
      <c r="BY82" s="21" t="e">
        <f>VLOOKUP($C82,'S50'!$C:$BQ,62,0)</f>
        <v>#N/A</v>
      </c>
      <c r="BZ82" s="21" t="e">
        <f>VLOOKUP($C82,'S50'!$C:$BQ,63,0)</f>
        <v>#N/A</v>
      </c>
      <c r="CA82" s="21" t="e">
        <f>VLOOKUP($C82,'S50'!$C:$BQ,45,0)</f>
        <v>#N/A</v>
      </c>
      <c r="CB82" s="28" t="e">
        <f>VLOOKUP($C82,'S50'!$C:$BQ,52,0)</f>
        <v>#N/A</v>
      </c>
      <c r="CC82" s="28" t="e">
        <f>VLOOKUP($C82,'S50'!$C:$BQ,53,0)</f>
        <v>#N/A</v>
      </c>
      <c r="CD82" s="28" t="e">
        <f>VLOOKUP($C82,'S50'!$C:$BQ,15,0)</f>
        <v>#N/A</v>
      </c>
      <c r="CE82" s="28" t="e">
        <f>VLOOKUP($C82,'S50'!$C:$BQ,22,0)</f>
        <v>#N/A</v>
      </c>
      <c r="CF82" s="28" t="e">
        <f>VLOOKUP($C82,'S50'!$C:$BQ,23,0)</f>
        <v>#N/A</v>
      </c>
      <c r="CG82" s="28" t="e">
        <f>VLOOKUP($C82,'S50'!$C:$BQ,35,0)</f>
        <v>#N/A</v>
      </c>
      <c r="CH82" s="28" t="e">
        <f>VLOOKUP($C82,'S50'!$C:$BQ,42,0)</f>
        <v>#N/A</v>
      </c>
      <c r="CI82" s="28" t="e">
        <f>VLOOKUP($C82,'S50'!$C:$BQ,43,0)</f>
        <v>#N/A</v>
      </c>
    </row>
    <row r="83" spans="1:87" hidden="1" x14ac:dyDescent="0.2">
      <c r="A83" s="30" t="s">
        <v>381</v>
      </c>
      <c r="B83" s="30" t="s">
        <v>116</v>
      </c>
      <c r="C83" s="20" t="s">
        <v>118</v>
      </c>
      <c r="D83" s="21">
        <f>VLOOKUP($C83,'S0 remplacer avec S44'!$C:$BQ,55,0)</f>
        <v>398.3</v>
      </c>
      <c r="E83" s="21">
        <f>VLOOKUP($C83,'S0 remplacer avec S44'!$C:$BQ,62,0)</f>
        <v>120</v>
      </c>
      <c r="F83" s="21">
        <f>VLOOKUP($C83,'S0 remplacer avec S44'!$C:$BQ,63,0)</f>
        <v>223</v>
      </c>
      <c r="G83" s="21">
        <f>VLOOKUP($C83,'S0 remplacer avec S44'!$C:$BQ,45,0)</f>
        <v>4576.0848500000002</v>
      </c>
      <c r="H83" s="28">
        <f>VLOOKUP($C83,'S0 remplacer avec S44'!$C:$BQ,52,0)</f>
        <v>0</v>
      </c>
      <c r="I83" s="28">
        <f>VLOOKUP($C83,'S0 remplacer avec S44'!$C:$BQ,53,0)</f>
        <v>897</v>
      </c>
      <c r="J83" s="28">
        <f>VLOOKUP($C83,'S0 remplacer avec S44'!$C:$BQ,15,0)</f>
        <v>256</v>
      </c>
      <c r="K83" s="28">
        <f>VLOOKUP($C83,'S0 remplacer avec S44'!$C:$BQ,22,0)</f>
        <v>31</v>
      </c>
      <c r="L83" s="28">
        <f>VLOOKUP($C83,'S0 remplacer avec S44'!$C:$BQ,23,0)</f>
        <v>88</v>
      </c>
      <c r="M83" s="28">
        <f>VLOOKUP($C83,'S0 remplacer avec S44'!$C:$BQ,35,0)</f>
        <v>8183.0673100000004</v>
      </c>
      <c r="N83" s="28">
        <f>VLOOKUP($C83,'S0 remplacer avec S44'!$C:$BQ,42,0)</f>
        <v>0</v>
      </c>
      <c r="O83" s="28">
        <f>VLOOKUP($C83,'S0 remplacer avec S44'!$C:$BQ,43,0)</f>
        <v>0</v>
      </c>
      <c r="P83" s="21">
        <f>VLOOKUP($C83,'S45'!$C:$BQ,55,0)</f>
        <v>424.4</v>
      </c>
      <c r="Q83" s="21">
        <f>VLOOKUP($C83,'S45'!$C:$BQ,62,0)</f>
        <v>93</v>
      </c>
      <c r="R83" s="21">
        <f>VLOOKUP($C83,'S45'!$C:$BQ,63,0)</f>
        <v>197</v>
      </c>
      <c r="S83" s="21">
        <f>VLOOKUP($C83,'S45'!$C:$BQ,45,0)</f>
        <v>4945.3034900000002</v>
      </c>
      <c r="T83" s="28">
        <f>VLOOKUP($C83,'S45'!$C:$BQ,52,0)</f>
        <v>0</v>
      </c>
      <c r="U83" s="28">
        <f>VLOOKUP($C83,'S45'!$C:$BQ,53,0)</f>
        <v>528</v>
      </c>
      <c r="V83" s="28">
        <f>VLOOKUP($C83,'S45'!$C:$BQ,15,0)</f>
        <v>261</v>
      </c>
      <c r="W83" s="28">
        <f>VLOOKUP($C83,'S45'!$C:$BQ,22,0)</f>
        <v>26</v>
      </c>
      <c r="X83" s="28">
        <f>VLOOKUP($C83,'S45'!$C:$BQ,23,0)</f>
        <v>83</v>
      </c>
      <c r="Y83" s="28">
        <f>VLOOKUP($C83,'S45'!$C:$BQ,35,0)</f>
        <v>8243.2660199999991</v>
      </c>
      <c r="Z83" s="28">
        <f>VLOOKUP($C83,'S45'!$C:$BQ,42,0)</f>
        <v>0</v>
      </c>
      <c r="AA83" s="28">
        <f>VLOOKUP($C83,'S45'!$C:$BQ,43,0)</f>
        <v>0</v>
      </c>
      <c r="AB83" s="21">
        <f>VLOOKUP($C83,'S46'!$C:$BQ,55,0)</f>
        <v>433.8</v>
      </c>
      <c r="AC83" s="21">
        <f>VLOOKUP($C83,'S46'!$C:$BQ,62,0)</f>
        <v>84</v>
      </c>
      <c r="AD83" s="21">
        <f>VLOOKUP($C83,'S46'!$C:$BQ,63,0)</f>
        <v>188</v>
      </c>
      <c r="AE83" s="21">
        <f>VLOOKUP($C83,'S46'!$C:$BQ,45,0)</f>
        <v>5013.6404300000004</v>
      </c>
      <c r="AF83" s="28">
        <f>VLOOKUP($C83,'S46'!$C:$BQ,52,0)</f>
        <v>0</v>
      </c>
      <c r="AG83" s="28">
        <f>VLOOKUP($C83,'S46'!$C:$BQ,53,0)</f>
        <v>459</v>
      </c>
      <c r="AH83" s="28">
        <f>VLOOKUP($C83,'S46'!$C:$BQ,15,0)</f>
        <v>266</v>
      </c>
      <c r="AI83" s="28">
        <f>VLOOKUP($C83,'S46'!$C:$BQ,22,0)</f>
        <v>21</v>
      </c>
      <c r="AJ83" s="28">
        <f>VLOOKUP($C83,'S46'!$C:$BQ,23,0)</f>
        <v>78</v>
      </c>
      <c r="AK83" s="28">
        <f>VLOOKUP($C83,'S46'!$C:$BQ,35,0)</f>
        <v>8244.8335700000007</v>
      </c>
      <c r="AL83" s="28">
        <f>VLOOKUP($C83,'S46'!$C:$BQ,42,0)</f>
        <v>0</v>
      </c>
      <c r="AM83" s="28">
        <f>VLOOKUP($C83,'S46'!$C:$BQ,43,0)</f>
        <v>0</v>
      </c>
      <c r="AN83" s="21">
        <f>VLOOKUP($C83,'S47'!$C:$BQ,55,0)</f>
        <v>440.5</v>
      </c>
      <c r="AO83" s="21">
        <f>VLOOKUP($C83,'S47'!$C:$BQ,62,0)</f>
        <v>77</v>
      </c>
      <c r="AP83" s="21">
        <f>VLOOKUP($C83,'S47'!$C:$BQ,63,0)</f>
        <v>181</v>
      </c>
      <c r="AQ83" s="21">
        <f>VLOOKUP($C83,'S47'!$C:$BQ,45,0)</f>
        <v>5123.1496500000003</v>
      </c>
      <c r="AR83" s="28">
        <f>VLOOKUP($C83,'S47'!$C:$BQ,52,0)</f>
        <v>0</v>
      </c>
      <c r="AS83" s="28">
        <f>VLOOKUP($C83,'S47'!$C:$BQ,53,0)</f>
        <v>350</v>
      </c>
      <c r="AT83" s="28">
        <f>VLOOKUP($C83,'S47'!$C:$BQ,15,0)</f>
        <v>271</v>
      </c>
      <c r="AU83" s="28">
        <f>VLOOKUP($C83,'S47'!$C:$BQ,22,0)</f>
        <v>16</v>
      </c>
      <c r="AV83" s="28">
        <f>VLOOKUP($C83,'S47'!$C:$BQ,23,0)</f>
        <v>73</v>
      </c>
      <c r="AW83" s="28">
        <f>VLOOKUP($C83,'S47'!$C:$BQ,35,0)</f>
        <v>8288.0498000000007</v>
      </c>
      <c r="AX83" s="28">
        <f>VLOOKUP($C83,'S47'!$C:$BQ,42,0)</f>
        <v>0</v>
      </c>
      <c r="AY83" s="28">
        <f>VLOOKUP($C83,'S47'!$C:$BQ,43,0)</f>
        <v>0</v>
      </c>
      <c r="AZ83" s="21">
        <f>VLOOKUP($C83,'S48'!$C:$BQ,55,0)</f>
        <v>458.8</v>
      </c>
      <c r="BA83" s="21">
        <f>VLOOKUP($C83,'S48'!$C:$BQ,62,0)</f>
        <v>7</v>
      </c>
      <c r="BB83" s="21">
        <f>VLOOKUP($C83,'S48'!$C:$BQ,63,0)</f>
        <v>318</v>
      </c>
      <c r="BC83" s="21">
        <f>VLOOKUP($C83,'S48'!$C:$BQ,45,0)</f>
        <v>5228.4063900000001</v>
      </c>
      <c r="BD83" s="28">
        <f>VLOOKUP($C83,'S48'!$C:$BQ,52,0)</f>
        <v>0</v>
      </c>
      <c r="BE83" s="28">
        <f>VLOOKUP($C83,'S48'!$C:$BQ,53,0)</f>
        <v>245</v>
      </c>
      <c r="BF83" s="28">
        <f>VLOOKUP($C83,'S48'!$C:$BQ,15,0)</f>
        <v>276</v>
      </c>
      <c r="BG83" s="28">
        <f>VLOOKUP($C83,'S48'!$C:$BQ,22,0)</f>
        <v>11</v>
      </c>
      <c r="BH83" s="28">
        <f>VLOOKUP($C83,'S48'!$C:$BQ,23,0)</f>
        <v>68</v>
      </c>
      <c r="BI83" s="28">
        <f>VLOOKUP($C83,'S48'!$C:$BQ,35,0)</f>
        <v>8336.9656699999996</v>
      </c>
      <c r="BJ83" s="28">
        <f>VLOOKUP($C83,'S48'!$C:$BQ,42,0)</f>
        <v>0</v>
      </c>
      <c r="BK83" s="28">
        <f>VLOOKUP($C83,'S48'!$C:$BQ,43,0)</f>
        <v>0</v>
      </c>
      <c r="BL83" s="21" t="e">
        <f>VLOOKUP($C83,'S49'!$C:$BQ,55,0)</f>
        <v>#N/A</v>
      </c>
      <c r="BM83" s="21" t="e">
        <f>VLOOKUP($C83,'S49'!$C:$BQ,62,0)</f>
        <v>#N/A</v>
      </c>
      <c r="BN83" s="21" t="e">
        <f>VLOOKUP($C83,'S49'!$C:$BQ,63,0)</f>
        <v>#N/A</v>
      </c>
      <c r="BO83" s="21" t="e">
        <f>VLOOKUP($C83,'S49'!$C:$BQ,45,0)</f>
        <v>#N/A</v>
      </c>
      <c r="BP83" s="28" t="e">
        <f>VLOOKUP($C83,'S49'!$C:$BQ,52,0)</f>
        <v>#N/A</v>
      </c>
      <c r="BQ83" s="28" t="e">
        <f>VLOOKUP($C83,'S49'!$C:$BQ,53,0)</f>
        <v>#N/A</v>
      </c>
      <c r="BR83" s="28" t="e">
        <f>VLOOKUP($C83,'S49'!$C:$BQ,15,0)</f>
        <v>#N/A</v>
      </c>
      <c r="BS83" s="28" t="e">
        <f>VLOOKUP($C83,'S49'!$C:$BQ,22,0)</f>
        <v>#N/A</v>
      </c>
      <c r="BT83" s="28" t="e">
        <f>VLOOKUP($C83,'S49'!$C:$BQ,23,0)</f>
        <v>#N/A</v>
      </c>
      <c r="BU83" s="28" t="e">
        <f>VLOOKUP($C83,'S49'!$C:$BQ,35,0)</f>
        <v>#N/A</v>
      </c>
      <c r="BV83" s="28" t="e">
        <f>VLOOKUP($C83,'S49'!$C:$BQ,42,0)</f>
        <v>#N/A</v>
      </c>
      <c r="BW83" s="28" t="e">
        <f>VLOOKUP($C83,'S49'!$C:$BQ,43,0)</f>
        <v>#N/A</v>
      </c>
      <c r="BX83" s="21" t="e">
        <f>VLOOKUP($C83,'S50'!$C:$BQ,55,0)</f>
        <v>#N/A</v>
      </c>
      <c r="BY83" s="21" t="e">
        <f>VLOOKUP($C83,'S50'!$C:$BQ,62,0)</f>
        <v>#N/A</v>
      </c>
      <c r="BZ83" s="21" t="e">
        <f>VLOOKUP($C83,'S50'!$C:$BQ,63,0)</f>
        <v>#N/A</v>
      </c>
      <c r="CA83" s="21" t="e">
        <f>VLOOKUP($C83,'S50'!$C:$BQ,45,0)</f>
        <v>#N/A</v>
      </c>
      <c r="CB83" s="28" t="e">
        <f>VLOOKUP($C83,'S50'!$C:$BQ,52,0)</f>
        <v>#N/A</v>
      </c>
      <c r="CC83" s="28" t="e">
        <f>VLOOKUP($C83,'S50'!$C:$BQ,53,0)</f>
        <v>#N/A</v>
      </c>
      <c r="CD83" s="28" t="e">
        <f>VLOOKUP($C83,'S50'!$C:$BQ,15,0)</f>
        <v>#N/A</v>
      </c>
      <c r="CE83" s="28" t="e">
        <f>VLOOKUP($C83,'S50'!$C:$BQ,22,0)</f>
        <v>#N/A</v>
      </c>
      <c r="CF83" s="28" t="e">
        <f>VLOOKUP($C83,'S50'!$C:$BQ,23,0)</f>
        <v>#N/A</v>
      </c>
      <c r="CG83" s="28" t="e">
        <f>VLOOKUP($C83,'S50'!$C:$BQ,35,0)</f>
        <v>#N/A</v>
      </c>
      <c r="CH83" s="28" t="e">
        <f>VLOOKUP($C83,'S50'!$C:$BQ,42,0)</f>
        <v>#N/A</v>
      </c>
      <c r="CI83" s="28" t="e">
        <f>VLOOKUP($C83,'S50'!$C:$BQ,43,0)</f>
        <v>#N/A</v>
      </c>
    </row>
    <row r="84" spans="1:87" hidden="1" x14ac:dyDescent="0.2">
      <c r="A84" s="30" t="s">
        <v>381</v>
      </c>
      <c r="B84" s="30" t="s">
        <v>116</v>
      </c>
      <c r="C84" s="20" t="s">
        <v>119</v>
      </c>
      <c r="D84" s="21">
        <f>VLOOKUP($C84,'S0 remplacer avec S44'!$C:$BQ,55,0)</f>
        <v>414.7</v>
      </c>
      <c r="E84" s="21">
        <f>VLOOKUP($C84,'S0 remplacer avec S44'!$C:$BQ,62,0)</f>
        <v>44</v>
      </c>
      <c r="F84" s="21">
        <f>VLOOKUP($C84,'S0 remplacer avec S44'!$C:$BQ,63,0)</f>
        <v>136</v>
      </c>
      <c r="G84" s="21">
        <f>VLOOKUP($C84,'S0 remplacer avec S44'!$C:$BQ,45,0)</f>
        <v>3305.1275799999999</v>
      </c>
      <c r="H84" s="28">
        <f>VLOOKUP($C84,'S0 remplacer avec S44'!$C:$BQ,52,0)</f>
        <v>735</v>
      </c>
      <c r="I84" s="28">
        <f>VLOOKUP($C84,'S0 remplacer avec S44'!$C:$BQ,53,0)</f>
        <v>1543</v>
      </c>
      <c r="J84" s="28">
        <f>VLOOKUP($C84,'S0 remplacer avec S44'!$C:$BQ,15,0)</f>
        <v>267</v>
      </c>
      <c r="K84" s="28">
        <f>VLOOKUP($C84,'S0 remplacer avec S44'!$C:$BQ,22,0)</f>
        <v>0</v>
      </c>
      <c r="L84" s="28">
        <f>VLOOKUP($C84,'S0 remplacer avec S44'!$C:$BQ,23,0)</f>
        <v>38</v>
      </c>
      <c r="M84" s="28">
        <f>VLOOKUP($C84,'S0 remplacer avec S44'!$C:$BQ,35,0)</f>
        <v>3309.2354</v>
      </c>
      <c r="N84" s="28">
        <f>VLOOKUP($C84,'S0 remplacer avec S44'!$C:$BQ,42,0)</f>
        <v>2401</v>
      </c>
      <c r="O84" s="28">
        <f>VLOOKUP($C84,'S0 remplacer avec S44'!$C:$BQ,43,0)</f>
        <v>3544</v>
      </c>
      <c r="P84" s="21">
        <f>VLOOKUP($C84,'S45'!$C:$BQ,55,0)</f>
        <v>421.4</v>
      </c>
      <c r="Q84" s="21">
        <f>VLOOKUP($C84,'S45'!$C:$BQ,62,0)</f>
        <v>37</v>
      </c>
      <c r="R84" s="21">
        <f>VLOOKUP($C84,'S45'!$C:$BQ,63,0)</f>
        <v>129</v>
      </c>
      <c r="S84" s="21">
        <f>VLOOKUP($C84,'S45'!$C:$BQ,45,0)</f>
        <v>3344.6922800000002</v>
      </c>
      <c r="T84" s="28">
        <f>VLOOKUP($C84,'S45'!$C:$BQ,52,0)</f>
        <v>696</v>
      </c>
      <c r="U84" s="28">
        <f>VLOOKUP($C84,'S45'!$C:$BQ,53,0)</f>
        <v>1504</v>
      </c>
      <c r="V84" s="28">
        <f>VLOOKUP($C84,'S45'!$C:$BQ,15,0)</f>
        <v>271</v>
      </c>
      <c r="W84" s="28">
        <f>VLOOKUP($C84,'S45'!$C:$BQ,22,0)</f>
        <v>0</v>
      </c>
      <c r="X84" s="28">
        <f>VLOOKUP($C84,'S45'!$C:$BQ,23,0)</f>
        <v>34</v>
      </c>
      <c r="Y84" s="28">
        <f>VLOOKUP($C84,'S45'!$C:$BQ,35,0)</f>
        <v>3368.00794</v>
      </c>
      <c r="Z84" s="28">
        <f>VLOOKUP($C84,'S45'!$C:$BQ,42,0)</f>
        <v>2343</v>
      </c>
      <c r="AA84" s="28">
        <f>VLOOKUP($C84,'S45'!$C:$BQ,43,0)</f>
        <v>3485</v>
      </c>
      <c r="AB84" s="21">
        <f>VLOOKUP($C84,'S46'!$C:$BQ,55,0)</f>
        <v>430.9</v>
      </c>
      <c r="AC84" s="21">
        <f>VLOOKUP($C84,'S46'!$C:$BQ,62,0)</f>
        <v>28</v>
      </c>
      <c r="AD84" s="21">
        <f>VLOOKUP($C84,'S46'!$C:$BQ,63,0)</f>
        <v>120</v>
      </c>
      <c r="AE84" s="21">
        <f>VLOOKUP($C84,'S46'!$C:$BQ,45,0)</f>
        <v>3349.1129999999998</v>
      </c>
      <c r="AF84" s="28">
        <f>VLOOKUP($C84,'S46'!$C:$BQ,52,0)</f>
        <v>691</v>
      </c>
      <c r="AG84" s="28">
        <f>VLOOKUP($C84,'S46'!$C:$BQ,53,0)</f>
        <v>1499</v>
      </c>
      <c r="AH84" s="28">
        <f>VLOOKUP($C84,'S46'!$C:$BQ,15,0)</f>
        <v>275</v>
      </c>
      <c r="AI84" s="28">
        <f>VLOOKUP($C84,'S46'!$C:$BQ,22,0)</f>
        <v>0</v>
      </c>
      <c r="AJ84" s="28">
        <f>VLOOKUP($C84,'S46'!$C:$BQ,23,0)</f>
        <v>30</v>
      </c>
      <c r="AK84" s="28">
        <f>VLOOKUP($C84,'S46'!$C:$BQ,35,0)</f>
        <v>3397.9136100000001</v>
      </c>
      <c r="AL84" s="28">
        <f>VLOOKUP($C84,'S46'!$C:$BQ,42,0)</f>
        <v>2313</v>
      </c>
      <c r="AM84" s="28">
        <f>VLOOKUP($C84,'S46'!$C:$BQ,43,0)</f>
        <v>3455</v>
      </c>
      <c r="AN84" s="21">
        <f>VLOOKUP($C84,'S47'!$C:$BQ,55,0)</f>
        <v>436</v>
      </c>
      <c r="AO84" s="21">
        <f>VLOOKUP($C84,'S47'!$C:$BQ,62,0)</f>
        <v>23</v>
      </c>
      <c r="AP84" s="21">
        <f>VLOOKUP($C84,'S47'!$C:$BQ,63,0)</f>
        <v>114</v>
      </c>
      <c r="AQ84" s="21">
        <f>VLOOKUP($C84,'S47'!$C:$BQ,45,0)</f>
        <v>3426.8500300000001</v>
      </c>
      <c r="AR84" s="28">
        <f>VLOOKUP($C84,'S47'!$C:$BQ,52,0)</f>
        <v>614</v>
      </c>
      <c r="AS84" s="28">
        <f>VLOOKUP($C84,'S47'!$C:$BQ,53,0)</f>
        <v>1422</v>
      </c>
      <c r="AT84" s="28">
        <f>VLOOKUP($C84,'S47'!$C:$BQ,15,0)</f>
        <v>278</v>
      </c>
      <c r="AU84" s="28">
        <f>VLOOKUP($C84,'S47'!$C:$BQ,22,0)</f>
        <v>0</v>
      </c>
      <c r="AV84" s="28">
        <f>VLOOKUP($C84,'S47'!$C:$BQ,23,0)</f>
        <v>27</v>
      </c>
      <c r="AW84" s="28">
        <f>VLOOKUP($C84,'S47'!$C:$BQ,35,0)</f>
        <v>3414.54234</v>
      </c>
      <c r="AX84" s="28">
        <f>VLOOKUP($C84,'S47'!$C:$BQ,42,0)</f>
        <v>2296</v>
      </c>
      <c r="AY84" s="28">
        <f>VLOOKUP($C84,'S47'!$C:$BQ,43,0)</f>
        <v>3438</v>
      </c>
      <c r="AZ84" s="21">
        <f>VLOOKUP($C84,'S48'!$C:$BQ,55,0)</f>
        <v>450</v>
      </c>
      <c r="BA84" s="21">
        <f>VLOOKUP($C84,'S48'!$C:$BQ,62,0)</f>
        <v>0</v>
      </c>
      <c r="BB84" s="21">
        <f>VLOOKUP($C84,'S48'!$C:$BQ,63,0)</f>
        <v>238</v>
      </c>
      <c r="BC84" s="21">
        <f>VLOOKUP($C84,'S48'!$C:$BQ,45,0)</f>
        <v>3486.11582</v>
      </c>
      <c r="BD84" s="28">
        <f>VLOOKUP($C84,'S48'!$C:$BQ,52,0)</f>
        <v>554</v>
      </c>
      <c r="BE84" s="28">
        <f>VLOOKUP($C84,'S48'!$C:$BQ,53,0)</f>
        <v>1362</v>
      </c>
      <c r="BF84" s="28">
        <f>VLOOKUP($C84,'S48'!$C:$BQ,15,0)</f>
        <v>280</v>
      </c>
      <c r="BG84" s="28">
        <f>VLOOKUP($C84,'S48'!$C:$BQ,22,0)</f>
        <v>0</v>
      </c>
      <c r="BH84" s="28">
        <f>VLOOKUP($C84,'S48'!$C:$BQ,23,0)</f>
        <v>25</v>
      </c>
      <c r="BI84" s="28">
        <f>VLOOKUP($C84,'S48'!$C:$BQ,35,0)</f>
        <v>3426.7987499999999</v>
      </c>
      <c r="BJ84" s="28">
        <f>VLOOKUP($C84,'S48'!$C:$BQ,42,0)</f>
        <v>2284</v>
      </c>
      <c r="BK84" s="28">
        <f>VLOOKUP($C84,'S48'!$C:$BQ,43,0)</f>
        <v>3426</v>
      </c>
      <c r="BL84" s="21" t="e">
        <f>VLOOKUP($C84,'S49'!$C:$BQ,55,0)</f>
        <v>#N/A</v>
      </c>
      <c r="BM84" s="21" t="e">
        <f>VLOOKUP($C84,'S49'!$C:$BQ,62,0)</f>
        <v>#N/A</v>
      </c>
      <c r="BN84" s="21" t="e">
        <f>VLOOKUP($C84,'S49'!$C:$BQ,63,0)</f>
        <v>#N/A</v>
      </c>
      <c r="BO84" s="21" t="e">
        <f>VLOOKUP($C84,'S49'!$C:$BQ,45,0)</f>
        <v>#N/A</v>
      </c>
      <c r="BP84" s="28" t="e">
        <f>VLOOKUP($C84,'S49'!$C:$BQ,52,0)</f>
        <v>#N/A</v>
      </c>
      <c r="BQ84" s="28" t="e">
        <f>VLOOKUP($C84,'S49'!$C:$BQ,53,0)</f>
        <v>#N/A</v>
      </c>
      <c r="BR84" s="28" t="e">
        <f>VLOOKUP($C84,'S49'!$C:$BQ,15,0)</f>
        <v>#N/A</v>
      </c>
      <c r="BS84" s="28" t="e">
        <f>VLOOKUP($C84,'S49'!$C:$BQ,22,0)</f>
        <v>#N/A</v>
      </c>
      <c r="BT84" s="28" t="e">
        <f>VLOOKUP($C84,'S49'!$C:$BQ,23,0)</f>
        <v>#N/A</v>
      </c>
      <c r="BU84" s="28" t="e">
        <f>VLOOKUP($C84,'S49'!$C:$BQ,35,0)</f>
        <v>#N/A</v>
      </c>
      <c r="BV84" s="28" t="e">
        <f>VLOOKUP($C84,'S49'!$C:$BQ,42,0)</f>
        <v>#N/A</v>
      </c>
      <c r="BW84" s="28" t="e">
        <f>VLOOKUP($C84,'S49'!$C:$BQ,43,0)</f>
        <v>#N/A</v>
      </c>
      <c r="BX84" s="21" t="e">
        <f>VLOOKUP($C84,'S50'!$C:$BQ,55,0)</f>
        <v>#N/A</v>
      </c>
      <c r="BY84" s="21" t="e">
        <f>VLOOKUP($C84,'S50'!$C:$BQ,62,0)</f>
        <v>#N/A</v>
      </c>
      <c r="BZ84" s="21" t="e">
        <f>VLOOKUP($C84,'S50'!$C:$BQ,63,0)</f>
        <v>#N/A</v>
      </c>
      <c r="CA84" s="21" t="e">
        <f>VLOOKUP($C84,'S50'!$C:$BQ,45,0)</f>
        <v>#N/A</v>
      </c>
      <c r="CB84" s="28" t="e">
        <f>VLOOKUP($C84,'S50'!$C:$BQ,52,0)</f>
        <v>#N/A</v>
      </c>
      <c r="CC84" s="28" t="e">
        <f>VLOOKUP($C84,'S50'!$C:$BQ,53,0)</f>
        <v>#N/A</v>
      </c>
      <c r="CD84" s="28" t="e">
        <f>VLOOKUP($C84,'S50'!$C:$BQ,15,0)</f>
        <v>#N/A</v>
      </c>
      <c r="CE84" s="28" t="e">
        <f>VLOOKUP($C84,'S50'!$C:$BQ,22,0)</f>
        <v>#N/A</v>
      </c>
      <c r="CF84" s="28" t="e">
        <f>VLOOKUP($C84,'S50'!$C:$BQ,23,0)</f>
        <v>#N/A</v>
      </c>
      <c r="CG84" s="28" t="e">
        <f>VLOOKUP($C84,'S50'!$C:$BQ,35,0)</f>
        <v>#N/A</v>
      </c>
      <c r="CH84" s="28" t="e">
        <f>VLOOKUP($C84,'S50'!$C:$BQ,42,0)</f>
        <v>#N/A</v>
      </c>
      <c r="CI84" s="28" t="e">
        <f>VLOOKUP($C84,'S50'!$C:$BQ,43,0)</f>
        <v>#N/A</v>
      </c>
    </row>
    <row r="85" spans="1:87" hidden="1" x14ac:dyDescent="0.2">
      <c r="A85" s="30" t="e">
        <v>#N/A</v>
      </c>
      <c r="B85" s="30" t="e">
        <v>#N/A</v>
      </c>
      <c r="C85" s="20" t="s">
        <v>120</v>
      </c>
      <c r="D85" s="21" t="e">
        <f>VLOOKUP($C85,'S0 remplacer avec S44'!$C:$BQ,55,0)</f>
        <v>#N/A</v>
      </c>
      <c r="E85" s="21" t="e">
        <f>VLOOKUP($C85,'S0 remplacer avec S44'!$C:$BQ,62,0)</f>
        <v>#N/A</v>
      </c>
      <c r="F85" s="21" t="e">
        <f>VLOOKUP($C85,'S0 remplacer avec S44'!$C:$BQ,63,0)</f>
        <v>#N/A</v>
      </c>
      <c r="G85" s="21" t="e">
        <f>VLOOKUP($C85,'S0 remplacer avec S44'!$C:$BQ,45,0)</f>
        <v>#N/A</v>
      </c>
      <c r="H85" s="28" t="e">
        <f>VLOOKUP($C85,'S0 remplacer avec S44'!$C:$BQ,52,0)</f>
        <v>#N/A</v>
      </c>
      <c r="I85" s="28" t="e">
        <f>VLOOKUP($C85,'S0 remplacer avec S44'!$C:$BQ,53,0)</f>
        <v>#N/A</v>
      </c>
      <c r="J85" s="28" t="e">
        <f>VLOOKUP($C85,'S0 remplacer avec S44'!$C:$BQ,15,0)</f>
        <v>#N/A</v>
      </c>
      <c r="K85" s="28" t="e">
        <f>VLOOKUP($C85,'S0 remplacer avec S44'!$C:$BQ,22,0)</f>
        <v>#N/A</v>
      </c>
      <c r="L85" s="28" t="e">
        <f>VLOOKUP($C85,'S0 remplacer avec S44'!$C:$BQ,23,0)</f>
        <v>#N/A</v>
      </c>
      <c r="M85" s="28" t="e">
        <f>VLOOKUP($C85,'S0 remplacer avec S44'!$C:$BQ,35,0)</f>
        <v>#N/A</v>
      </c>
      <c r="N85" s="28" t="e">
        <f>VLOOKUP($C85,'S0 remplacer avec S44'!$C:$BQ,42,0)</f>
        <v>#N/A</v>
      </c>
      <c r="O85" s="28" t="e">
        <f>VLOOKUP($C85,'S0 remplacer avec S44'!$C:$BQ,43,0)</f>
        <v>#N/A</v>
      </c>
      <c r="P85" s="21" t="e">
        <f>VLOOKUP($C85,'S45'!$C:$BQ,55,0)</f>
        <v>#N/A</v>
      </c>
      <c r="Q85" s="21" t="e">
        <f>VLOOKUP($C85,'S45'!$C:$BQ,62,0)</f>
        <v>#N/A</v>
      </c>
      <c r="R85" s="21" t="e">
        <f>VLOOKUP($C85,'S45'!$C:$BQ,63,0)</f>
        <v>#N/A</v>
      </c>
      <c r="S85" s="21" t="e">
        <f>VLOOKUP($C85,'S45'!$C:$BQ,45,0)</f>
        <v>#N/A</v>
      </c>
      <c r="T85" s="28" t="e">
        <f>VLOOKUP($C85,'S45'!$C:$BQ,52,0)</f>
        <v>#N/A</v>
      </c>
      <c r="U85" s="28" t="e">
        <f>VLOOKUP($C85,'S45'!$C:$BQ,53,0)</f>
        <v>#N/A</v>
      </c>
      <c r="V85" s="28" t="e">
        <f>VLOOKUP($C85,'S45'!$C:$BQ,15,0)</f>
        <v>#N/A</v>
      </c>
      <c r="W85" s="28" t="e">
        <f>VLOOKUP($C85,'S45'!$C:$BQ,22,0)</f>
        <v>#N/A</v>
      </c>
      <c r="X85" s="28" t="e">
        <f>VLOOKUP($C85,'S45'!$C:$BQ,23,0)</f>
        <v>#N/A</v>
      </c>
      <c r="Y85" s="28" t="e">
        <f>VLOOKUP($C85,'S45'!$C:$BQ,35,0)</f>
        <v>#N/A</v>
      </c>
      <c r="Z85" s="28" t="e">
        <f>VLOOKUP($C85,'S45'!$C:$BQ,42,0)</f>
        <v>#N/A</v>
      </c>
      <c r="AA85" s="28" t="e">
        <f>VLOOKUP($C85,'S45'!$C:$BQ,43,0)</f>
        <v>#N/A</v>
      </c>
      <c r="AB85" s="21" t="e">
        <f>VLOOKUP($C85,'S46'!$C:$BQ,55,0)</f>
        <v>#N/A</v>
      </c>
      <c r="AC85" s="21" t="e">
        <f>VLOOKUP($C85,'S46'!$C:$BQ,62,0)</f>
        <v>#N/A</v>
      </c>
      <c r="AD85" s="21" t="e">
        <f>VLOOKUP($C85,'S46'!$C:$BQ,63,0)</f>
        <v>#N/A</v>
      </c>
      <c r="AE85" s="21" t="e">
        <f>VLOOKUP($C85,'S46'!$C:$BQ,45,0)</f>
        <v>#N/A</v>
      </c>
      <c r="AF85" s="28" t="e">
        <f>VLOOKUP($C85,'S46'!$C:$BQ,52,0)</f>
        <v>#N/A</v>
      </c>
      <c r="AG85" s="28" t="e">
        <f>VLOOKUP($C85,'S46'!$C:$BQ,53,0)</f>
        <v>#N/A</v>
      </c>
      <c r="AH85" s="28" t="e">
        <f>VLOOKUP($C85,'S46'!$C:$BQ,15,0)</f>
        <v>#N/A</v>
      </c>
      <c r="AI85" s="28" t="e">
        <f>VLOOKUP($C85,'S46'!$C:$BQ,22,0)</f>
        <v>#N/A</v>
      </c>
      <c r="AJ85" s="28" t="e">
        <f>VLOOKUP($C85,'S46'!$C:$BQ,23,0)</f>
        <v>#N/A</v>
      </c>
      <c r="AK85" s="28" t="e">
        <f>VLOOKUP($C85,'S46'!$C:$BQ,35,0)</f>
        <v>#N/A</v>
      </c>
      <c r="AL85" s="28" t="e">
        <f>VLOOKUP($C85,'S46'!$C:$BQ,42,0)</f>
        <v>#N/A</v>
      </c>
      <c r="AM85" s="28" t="e">
        <f>VLOOKUP($C85,'S46'!$C:$BQ,43,0)</f>
        <v>#N/A</v>
      </c>
      <c r="AN85" s="21" t="e">
        <f>VLOOKUP($C85,'S47'!$C:$BQ,55,0)</f>
        <v>#N/A</v>
      </c>
      <c r="AO85" s="21" t="e">
        <f>VLOOKUP($C85,'S47'!$C:$BQ,62,0)</f>
        <v>#N/A</v>
      </c>
      <c r="AP85" s="21" t="e">
        <f>VLOOKUP($C85,'S47'!$C:$BQ,63,0)</f>
        <v>#N/A</v>
      </c>
      <c r="AQ85" s="21" t="e">
        <f>VLOOKUP($C85,'S47'!$C:$BQ,45,0)</f>
        <v>#N/A</v>
      </c>
      <c r="AR85" s="28" t="e">
        <f>VLOOKUP($C85,'S47'!$C:$BQ,52,0)</f>
        <v>#N/A</v>
      </c>
      <c r="AS85" s="28" t="e">
        <f>VLOOKUP($C85,'S47'!$C:$BQ,53,0)</f>
        <v>#N/A</v>
      </c>
      <c r="AT85" s="28" t="e">
        <f>VLOOKUP($C85,'S47'!$C:$BQ,15,0)</f>
        <v>#N/A</v>
      </c>
      <c r="AU85" s="28" t="e">
        <f>VLOOKUP($C85,'S47'!$C:$BQ,22,0)</f>
        <v>#N/A</v>
      </c>
      <c r="AV85" s="28" t="e">
        <f>VLOOKUP($C85,'S47'!$C:$BQ,23,0)</f>
        <v>#N/A</v>
      </c>
      <c r="AW85" s="28" t="e">
        <f>VLOOKUP($C85,'S47'!$C:$BQ,35,0)</f>
        <v>#N/A</v>
      </c>
      <c r="AX85" s="28" t="e">
        <f>VLOOKUP($C85,'S47'!$C:$BQ,42,0)</f>
        <v>#N/A</v>
      </c>
      <c r="AY85" s="28" t="e">
        <f>VLOOKUP($C85,'S47'!$C:$BQ,43,0)</f>
        <v>#N/A</v>
      </c>
      <c r="AZ85" s="21" t="e">
        <f>VLOOKUP($C85,'S48'!$C:$BQ,55,0)</f>
        <v>#N/A</v>
      </c>
      <c r="BA85" s="21" t="e">
        <f>VLOOKUP($C85,'S48'!$C:$BQ,62,0)</f>
        <v>#N/A</v>
      </c>
      <c r="BB85" s="21" t="e">
        <f>VLOOKUP($C85,'S48'!$C:$BQ,63,0)</f>
        <v>#N/A</v>
      </c>
      <c r="BC85" s="21" t="e">
        <f>VLOOKUP($C85,'S48'!$C:$BQ,45,0)</f>
        <v>#N/A</v>
      </c>
      <c r="BD85" s="28" t="e">
        <f>VLOOKUP($C85,'S48'!$C:$BQ,52,0)</f>
        <v>#N/A</v>
      </c>
      <c r="BE85" s="28" t="e">
        <f>VLOOKUP($C85,'S48'!$C:$BQ,53,0)</f>
        <v>#N/A</v>
      </c>
      <c r="BF85" s="28" t="e">
        <f>VLOOKUP($C85,'S48'!$C:$BQ,15,0)</f>
        <v>#N/A</v>
      </c>
      <c r="BG85" s="28" t="e">
        <f>VLOOKUP($C85,'S48'!$C:$BQ,22,0)</f>
        <v>#N/A</v>
      </c>
      <c r="BH85" s="28" t="e">
        <f>VLOOKUP($C85,'S48'!$C:$BQ,23,0)</f>
        <v>#N/A</v>
      </c>
      <c r="BI85" s="28" t="e">
        <f>VLOOKUP($C85,'S48'!$C:$BQ,35,0)</f>
        <v>#N/A</v>
      </c>
      <c r="BJ85" s="28" t="e">
        <f>VLOOKUP($C85,'S48'!$C:$BQ,42,0)</f>
        <v>#N/A</v>
      </c>
      <c r="BK85" s="28" t="e">
        <f>VLOOKUP($C85,'S48'!$C:$BQ,43,0)</f>
        <v>#N/A</v>
      </c>
      <c r="BL85" s="21" t="e">
        <f>VLOOKUP($C85,'S49'!$C:$BQ,55,0)</f>
        <v>#N/A</v>
      </c>
      <c r="BM85" s="21" t="e">
        <f>VLOOKUP($C85,'S49'!$C:$BQ,62,0)</f>
        <v>#N/A</v>
      </c>
      <c r="BN85" s="21" t="e">
        <f>VLOOKUP($C85,'S49'!$C:$BQ,63,0)</f>
        <v>#N/A</v>
      </c>
      <c r="BO85" s="21" t="e">
        <f>VLOOKUP($C85,'S49'!$C:$BQ,45,0)</f>
        <v>#N/A</v>
      </c>
      <c r="BP85" s="28" t="e">
        <f>VLOOKUP($C85,'S49'!$C:$BQ,52,0)</f>
        <v>#N/A</v>
      </c>
      <c r="BQ85" s="28" t="e">
        <f>VLOOKUP($C85,'S49'!$C:$BQ,53,0)</f>
        <v>#N/A</v>
      </c>
      <c r="BR85" s="28" t="e">
        <f>VLOOKUP($C85,'S49'!$C:$BQ,15,0)</f>
        <v>#N/A</v>
      </c>
      <c r="BS85" s="28" t="e">
        <f>VLOOKUP($C85,'S49'!$C:$BQ,22,0)</f>
        <v>#N/A</v>
      </c>
      <c r="BT85" s="28" t="e">
        <f>VLOOKUP($C85,'S49'!$C:$BQ,23,0)</f>
        <v>#N/A</v>
      </c>
      <c r="BU85" s="28" t="e">
        <f>VLOOKUP($C85,'S49'!$C:$BQ,35,0)</f>
        <v>#N/A</v>
      </c>
      <c r="BV85" s="28" t="e">
        <f>VLOOKUP($C85,'S49'!$C:$BQ,42,0)</f>
        <v>#N/A</v>
      </c>
      <c r="BW85" s="28" t="e">
        <f>VLOOKUP($C85,'S49'!$C:$BQ,43,0)</f>
        <v>#N/A</v>
      </c>
      <c r="BX85" s="21" t="e">
        <f>VLOOKUP($C85,'S50'!$C:$BQ,55,0)</f>
        <v>#N/A</v>
      </c>
      <c r="BY85" s="21" t="e">
        <f>VLOOKUP($C85,'S50'!$C:$BQ,62,0)</f>
        <v>#N/A</v>
      </c>
      <c r="BZ85" s="21" t="e">
        <f>VLOOKUP($C85,'S50'!$C:$BQ,63,0)</f>
        <v>#N/A</v>
      </c>
      <c r="CA85" s="21" t="e">
        <f>VLOOKUP($C85,'S50'!$C:$BQ,45,0)</f>
        <v>#N/A</v>
      </c>
      <c r="CB85" s="28" t="e">
        <f>VLOOKUP($C85,'S50'!$C:$BQ,52,0)</f>
        <v>#N/A</v>
      </c>
      <c r="CC85" s="28" t="e">
        <f>VLOOKUP($C85,'S50'!$C:$BQ,53,0)</f>
        <v>#N/A</v>
      </c>
      <c r="CD85" s="28" t="e">
        <f>VLOOKUP($C85,'S50'!$C:$BQ,15,0)</f>
        <v>#N/A</v>
      </c>
      <c r="CE85" s="28" t="e">
        <f>VLOOKUP($C85,'S50'!$C:$BQ,22,0)</f>
        <v>#N/A</v>
      </c>
      <c r="CF85" s="28" t="e">
        <f>VLOOKUP($C85,'S50'!$C:$BQ,23,0)</f>
        <v>#N/A</v>
      </c>
      <c r="CG85" s="28" t="e">
        <f>VLOOKUP($C85,'S50'!$C:$BQ,35,0)</f>
        <v>#N/A</v>
      </c>
      <c r="CH85" s="28" t="e">
        <f>VLOOKUP($C85,'S50'!$C:$BQ,42,0)</f>
        <v>#N/A</v>
      </c>
      <c r="CI85" s="28" t="e">
        <f>VLOOKUP($C85,'S50'!$C:$BQ,43,0)</f>
        <v>#N/A</v>
      </c>
    </row>
    <row r="86" spans="1:87" hidden="1" x14ac:dyDescent="0.2">
      <c r="A86" s="30" t="e">
        <v>#N/A</v>
      </c>
      <c r="B86" s="30" t="e">
        <v>#N/A</v>
      </c>
      <c r="C86" s="20" t="s">
        <v>121</v>
      </c>
      <c r="D86" s="21" t="e">
        <f>VLOOKUP($C86,'S0 remplacer avec S44'!$C:$BQ,55,0)</f>
        <v>#N/A</v>
      </c>
      <c r="E86" s="21" t="e">
        <f>VLOOKUP($C86,'S0 remplacer avec S44'!$C:$BQ,62,0)</f>
        <v>#N/A</v>
      </c>
      <c r="F86" s="21" t="e">
        <f>VLOOKUP($C86,'S0 remplacer avec S44'!$C:$BQ,63,0)</f>
        <v>#N/A</v>
      </c>
      <c r="G86" s="21" t="e">
        <f>VLOOKUP($C86,'S0 remplacer avec S44'!$C:$BQ,45,0)</f>
        <v>#N/A</v>
      </c>
      <c r="H86" s="28" t="e">
        <f>VLOOKUP($C86,'S0 remplacer avec S44'!$C:$BQ,52,0)</f>
        <v>#N/A</v>
      </c>
      <c r="I86" s="28" t="e">
        <f>VLOOKUP($C86,'S0 remplacer avec S44'!$C:$BQ,53,0)</f>
        <v>#N/A</v>
      </c>
      <c r="J86" s="28" t="e">
        <f>VLOOKUP($C86,'S0 remplacer avec S44'!$C:$BQ,15,0)</f>
        <v>#N/A</v>
      </c>
      <c r="K86" s="28" t="e">
        <f>VLOOKUP($C86,'S0 remplacer avec S44'!$C:$BQ,22,0)</f>
        <v>#N/A</v>
      </c>
      <c r="L86" s="28" t="e">
        <f>VLOOKUP($C86,'S0 remplacer avec S44'!$C:$BQ,23,0)</f>
        <v>#N/A</v>
      </c>
      <c r="M86" s="28" t="e">
        <f>VLOOKUP($C86,'S0 remplacer avec S44'!$C:$BQ,35,0)</f>
        <v>#N/A</v>
      </c>
      <c r="N86" s="28" t="e">
        <f>VLOOKUP($C86,'S0 remplacer avec S44'!$C:$BQ,42,0)</f>
        <v>#N/A</v>
      </c>
      <c r="O86" s="28" t="e">
        <f>VLOOKUP($C86,'S0 remplacer avec S44'!$C:$BQ,43,0)</f>
        <v>#N/A</v>
      </c>
      <c r="P86" s="21" t="e">
        <f>VLOOKUP($C86,'S45'!$C:$BQ,55,0)</f>
        <v>#N/A</v>
      </c>
      <c r="Q86" s="21" t="e">
        <f>VLOOKUP($C86,'S45'!$C:$BQ,62,0)</f>
        <v>#N/A</v>
      </c>
      <c r="R86" s="21" t="e">
        <f>VLOOKUP($C86,'S45'!$C:$BQ,63,0)</f>
        <v>#N/A</v>
      </c>
      <c r="S86" s="21" t="e">
        <f>VLOOKUP($C86,'S45'!$C:$BQ,45,0)</f>
        <v>#N/A</v>
      </c>
      <c r="T86" s="28" t="e">
        <f>VLOOKUP($C86,'S45'!$C:$BQ,52,0)</f>
        <v>#N/A</v>
      </c>
      <c r="U86" s="28" t="e">
        <f>VLOOKUP($C86,'S45'!$C:$BQ,53,0)</f>
        <v>#N/A</v>
      </c>
      <c r="V86" s="28" t="e">
        <f>VLOOKUP($C86,'S45'!$C:$BQ,15,0)</f>
        <v>#N/A</v>
      </c>
      <c r="W86" s="28" t="e">
        <f>VLOOKUP($C86,'S45'!$C:$BQ,22,0)</f>
        <v>#N/A</v>
      </c>
      <c r="X86" s="28" t="e">
        <f>VLOOKUP($C86,'S45'!$C:$BQ,23,0)</f>
        <v>#N/A</v>
      </c>
      <c r="Y86" s="28" t="e">
        <f>VLOOKUP($C86,'S45'!$C:$BQ,35,0)</f>
        <v>#N/A</v>
      </c>
      <c r="Z86" s="28" t="e">
        <f>VLOOKUP($C86,'S45'!$C:$BQ,42,0)</f>
        <v>#N/A</v>
      </c>
      <c r="AA86" s="28" t="e">
        <f>VLOOKUP($C86,'S45'!$C:$BQ,43,0)</f>
        <v>#N/A</v>
      </c>
      <c r="AB86" s="21" t="e">
        <f>VLOOKUP($C86,'S46'!$C:$BQ,55,0)</f>
        <v>#N/A</v>
      </c>
      <c r="AC86" s="21" t="e">
        <f>VLOOKUP($C86,'S46'!$C:$BQ,62,0)</f>
        <v>#N/A</v>
      </c>
      <c r="AD86" s="21" t="e">
        <f>VLOOKUP($C86,'S46'!$C:$BQ,63,0)</f>
        <v>#N/A</v>
      </c>
      <c r="AE86" s="21" t="e">
        <f>VLOOKUP($C86,'S46'!$C:$BQ,45,0)</f>
        <v>#N/A</v>
      </c>
      <c r="AF86" s="28" t="e">
        <f>VLOOKUP($C86,'S46'!$C:$BQ,52,0)</f>
        <v>#N/A</v>
      </c>
      <c r="AG86" s="28" t="e">
        <f>VLOOKUP($C86,'S46'!$C:$BQ,53,0)</f>
        <v>#N/A</v>
      </c>
      <c r="AH86" s="28" t="e">
        <f>VLOOKUP($C86,'S46'!$C:$BQ,15,0)</f>
        <v>#N/A</v>
      </c>
      <c r="AI86" s="28" t="e">
        <f>VLOOKUP($C86,'S46'!$C:$BQ,22,0)</f>
        <v>#N/A</v>
      </c>
      <c r="AJ86" s="28" t="e">
        <f>VLOOKUP($C86,'S46'!$C:$BQ,23,0)</f>
        <v>#N/A</v>
      </c>
      <c r="AK86" s="28" t="e">
        <f>VLOOKUP($C86,'S46'!$C:$BQ,35,0)</f>
        <v>#N/A</v>
      </c>
      <c r="AL86" s="28" t="e">
        <f>VLOOKUP($C86,'S46'!$C:$BQ,42,0)</f>
        <v>#N/A</v>
      </c>
      <c r="AM86" s="28" t="e">
        <f>VLOOKUP($C86,'S46'!$C:$BQ,43,0)</f>
        <v>#N/A</v>
      </c>
      <c r="AN86" s="21" t="e">
        <f>VLOOKUP($C86,'S47'!$C:$BQ,55,0)</f>
        <v>#N/A</v>
      </c>
      <c r="AO86" s="21" t="e">
        <f>VLOOKUP($C86,'S47'!$C:$BQ,62,0)</f>
        <v>#N/A</v>
      </c>
      <c r="AP86" s="21" t="e">
        <f>VLOOKUP($C86,'S47'!$C:$BQ,63,0)</f>
        <v>#N/A</v>
      </c>
      <c r="AQ86" s="21" t="e">
        <f>VLOOKUP($C86,'S47'!$C:$BQ,45,0)</f>
        <v>#N/A</v>
      </c>
      <c r="AR86" s="28" t="e">
        <f>VLOOKUP($C86,'S47'!$C:$BQ,52,0)</f>
        <v>#N/A</v>
      </c>
      <c r="AS86" s="28" t="e">
        <f>VLOOKUP($C86,'S47'!$C:$BQ,53,0)</f>
        <v>#N/A</v>
      </c>
      <c r="AT86" s="28" t="e">
        <f>VLOOKUP($C86,'S47'!$C:$BQ,15,0)</f>
        <v>#N/A</v>
      </c>
      <c r="AU86" s="28" t="e">
        <f>VLOOKUP($C86,'S47'!$C:$BQ,22,0)</f>
        <v>#N/A</v>
      </c>
      <c r="AV86" s="28" t="e">
        <f>VLOOKUP($C86,'S47'!$C:$BQ,23,0)</f>
        <v>#N/A</v>
      </c>
      <c r="AW86" s="28" t="e">
        <f>VLOOKUP($C86,'S47'!$C:$BQ,35,0)</f>
        <v>#N/A</v>
      </c>
      <c r="AX86" s="28" t="e">
        <f>VLOOKUP($C86,'S47'!$C:$BQ,42,0)</f>
        <v>#N/A</v>
      </c>
      <c r="AY86" s="28" t="e">
        <f>VLOOKUP($C86,'S47'!$C:$BQ,43,0)</f>
        <v>#N/A</v>
      </c>
      <c r="AZ86" s="21" t="e">
        <f>VLOOKUP($C86,'S48'!$C:$BQ,55,0)</f>
        <v>#N/A</v>
      </c>
      <c r="BA86" s="21" t="e">
        <f>VLOOKUP($C86,'S48'!$C:$BQ,62,0)</f>
        <v>#N/A</v>
      </c>
      <c r="BB86" s="21" t="e">
        <f>VLOOKUP($C86,'S48'!$C:$BQ,63,0)</f>
        <v>#N/A</v>
      </c>
      <c r="BC86" s="21" t="e">
        <f>VLOOKUP($C86,'S48'!$C:$BQ,45,0)</f>
        <v>#N/A</v>
      </c>
      <c r="BD86" s="28" t="e">
        <f>VLOOKUP($C86,'S48'!$C:$BQ,52,0)</f>
        <v>#N/A</v>
      </c>
      <c r="BE86" s="28" t="e">
        <f>VLOOKUP($C86,'S48'!$C:$BQ,53,0)</f>
        <v>#N/A</v>
      </c>
      <c r="BF86" s="28" t="e">
        <f>VLOOKUP($C86,'S48'!$C:$BQ,15,0)</f>
        <v>#N/A</v>
      </c>
      <c r="BG86" s="28" t="e">
        <f>VLOOKUP($C86,'S48'!$C:$BQ,22,0)</f>
        <v>#N/A</v>
      </c>
      <c r="BH86" s="28" t="e">
        <f>VLOOKUP($C86,'S48'!$C:$BQ,23,0)</f>
        <v>#N/A</v>
      </c>
      <c r="BI86" s="28" t="e">
        <f>VLOOKUP($C86,'S48'!$C:$BQ,35,0)</f>
        <v>#N/A</v>
      </c>
      <c r="BJ86" s="28" t="e">
        <f>VLOOKUP($C86,'S48'!$C:$BQ,42,0)</f>
        <v>#N/A</v>
      </c>
      <c r="BK86" s="28" t="e">
        <f>VLOOKUP($C86,'S48'!$C:$BQ,43,0)</f>
        <v>#N/A</v>
      </c>
      <c r="BL86" s="21" t="e">
        <f>VLOOKUP($C86,'S49'!$C:$BQ,55,0)</f>
        <v>#N/A</v>
      </c>
      <c r="BM86" s="21" t="e">
        <f>VLOOKUP($C86,'S49'!$C:$BQ,62,0)</f>
        <v>#N/A</v>
      </c>
      <c r="BN86" s="21" t="e">
        <f>VLOOKUP($C86,'S49'!$C:$BQ,63,0)</f>
        <v>#N/A</v>
      </c>
      <c r="BO86" s="21" t="e">
        <f>VLOOKUP($C86,'S49'!$C:$BQ,45,0)</f>
        <v>#N/A</v>
      </c>
      <c r="BP86" s="28" t="e">
        <f>VLOOKUP($C86,'S49'!$C:$BQ,52,0)</f>
        <v>#N/A</v>
      </c>
      <c r="BQ86" s="28" t="e">
        <f>VLOOKUP($C86,'S49'!$C:$BQ,53,0)</f>
        <v>#N/A</v>
      </c>
      <c r="BR86" s="28" t="e">
        <f>VLOOKUP($C86,'S49'!$C:$BQ,15,0)</f>
        <v>#N/A</v>
      </c>
      <c r="BS86" s="28" t="e">
        <f>VLOOKUP($C86,'S49'!$C:$BQ,22,0)</f>
        <v>#N/A</v>
      </c>
      <c r="BT86" s="28" t="e">
        <f>VLOOKUP($C86,'S49'!$C:$BQ,23,0)</f>
        <v>#N/A</v>
      </c>
      <c r="BU86" s="28" t="e">
        <f>VLOOKUP($C86,'S49'!$C:$BQ,35,0)</f>
        <v>#N/A</v>
      </c>
      <c r="BV86" s="28" t="e">
        <f>VLOOKUP($C86,'S49'!$C:$BQ,42,0)</f>
        <v>#N/A</v>
      </c>
      <c r="BW86" s="28" t="e">
        <f>VLOOKUP($C86,'S49'!$C:$BQ,43,0)</f>
        <v>#N/A</v>
      </c>
      <c r="BX86" s="21" t="e">
        <f>VLOOKUP($C86,'S50'!$C:$BQ,55,0)</f>
        <v>#N/A</v>
      </c>
      <c r="BY86" s="21" t="e">
        <f>VLOOKUP($C86,'S50'!$C:$BQ,62,0)</f>
        <v>#N/A</v>
      </c>
      <c r="BZ86" s="21" t="e">
        <f>VLOOKUP($C86,'S50'!$C:$BQ,63,0)</f>
        <v>#N/A</v>
      </c>
      <c r="CA86" s="21" t="e">
        <f>VLOOKUP($C86,'S50'!$C:$BQ,45,0)</f>
        <v>#N/A</v>
      </c>
      <c r="CB86" s="28" t="e">
        <f>VLOOKUP($C86,'S50'!$C:$BQ,52,0)</f>
        <v>#N/A</v>
      </c>
      <c r="CC86" s="28" t="e">
        <f>VLOOKUP($C86,'S50'!$C:$BQ,53,0)</f>
        <v>#N/A</v>
      </c>
      <c r="CD86" s="28" t="e">
        <f>VLOOKUP($C86,'S50'!$C:$BQ,15,0)</f>
        <v>#N/A</v>
      </c>
      <c r="CE86" s="28" t="e">
        <f>VLOOKUP($C86,'S50'!$C:$BQ,22,0)</f>
        <v>#N/A</v>
      </c>
      <c r="CF86" s="28" t="e">
        <f>VLOOKUP($C86,'S50'!$C:$BQ,23,0)</f>
        <v>#N/A</v>
      </c>
      <c r="CG86" s="28" t="e">
        <f>VLOOKUP($C86,'S50'!$C:$BQ,35,0)</f>
        <v>#N/A</v>
      </c>
      <c r="CH86" s="28" t="e">
        <f>VLOOKUP($C86,'S50'!$C:$BQ,42,0)</f>
        <v>#N/A</v>
      </c>
      <c r="CI86" s="28" t="e">
        <f>VLOOKUP($C86,'S50'!$C:$BQ,43,0)</f>
        <v>#N/A</v>
      </c>
    </row>
    <row r="87" spans="1:87" hidden="1" x14ac:dyDescent="0.2">
      <c r="A87" s="30" t="s">
        <v>381</v>
      </c>
      <c r="B87" s="30" t="s">
        <v>116</v>
      </c>
      <c r="C87" s="20" t="s">
        <v>122</v>
      </c>
      <c r="D87" s="21">
        <f>VLOOKUP($C87,'S0 remplacer avec S44'!$C:$BQ,55,0)</f>
        <v>148.19999999999999</v>
      </c>
      <c r="E87" s="21">
        <f>VLOOKUP($C87,'S0 remplacer avec S44'!$C:$BQ,62,0)</f>
        <v>45</v>
      </c>
      <c r="F87" s="21">
        <f>VLOOKUP($C87,'S0 remplacer avec S44'!$C:$BQ,63,0)</f>
        <v>83</v>
      </c>
      <c r="G87" s="21">
        <f>VLOOKUP($C87,'S0 remplacer avec S44'!$C:$BQ,45,0)</f>
        <v>1343.9348199999999</v>
      </c>
      <c r="H87" s="28">
        <f>VLOOKUP($C87,'S0 remplacer avec S44'!$C:$BQ,52,0)</f>
        <v>352</v>
      </c>
      <c r="I87" s="28">
        <f>VLOOKUP($C87,'S0 remplacer avec S44'!$C:$BQ,53,0)</f>
        <v>691</v>
      </c>
      <c r="J87" s="28">
        <f>VLOOKUP($C87,'S0 remplacer avec S44'!$C:$BQ,15,0)</f>
        <v>129</v>
      </c>
      <c r="K87" s="28">
        <f>VLOOKUP($C87,'S0 remplacer avec S44'!$C:$BQ,22,0)</f>
        <v>0</v>
      </c>
      <c r="L87" s="28">
        <f>VLOOKUP($C87,'S0 remplacer avec S44'!$C:$BQ,23,0)</f>
        <v>0</v>
      </c>
      <c r="M87" s="28">
        <f>VLOOKUP($C87,'S0 remplacer avec S44'!$C:$BQ,35,0)</f>
        <v>1564.1155200000001</v>
      </c>
      <c r="N87" s="28">
        <f>VLOOKUP($C87,'S0 remplacer avec S44'!$C:$BQ,42,0)</f>
        <v>724</v>
      </c>
      <c r="O87" s="28">
        <f>VLOOKUP($C87,'S0 remplacer avec S44'!$C:$BQ,43,0)</f>
        <v>1182</v>
      </c>
      <c r="P87" s="21">
        <f>VLOOKUP($C87,'S45'!$C:$BQ,55,0)</f>
        <v>149.5</v>
      </c>
      <c r="Q87" s="21">
        <f>VLOOKUP($C87,'S45'!$C:$BQ,62,0)</f>
        <v>43</v>
      </c>
      <c r="R87" s="21">
        <f>VLOOKUP($C87,'S45'!$C:$BQ,63,0)</f>
        <v>82</v>
      </c>
      <c r="S87" s="21">
        <f>VLOOKUP($C87,'S45'!$C:$BQ,45,0)</f>
        <v>1437.6388400000001</v>
      </c>
      <c r="T87" s="28">
        <f>VLOOKUP($C87,'S45'!$C:$BQ,52,0)</f>
        <v>258</v>
      </c>
      <c r="U87" s="28">
        <f>VLOOKUP($C87,'S45'!$C:$BQ,53,0)</f>
        <v>597</v>
      </c>
      <c r="V87" s="28">
        <f>VLOOKUP($C87,'S45'!$C:$BQ,15,0)</f>
        <v>131</v>
      </c>
      <c r="W87" s="28">
        <f>VLOOKUP($C87,'S45'!$C:$BQ,22,0)</f>
        <v>0</v>
      </c>
      <c r="X87" s="28">
        <f>VLOOKUP($C87,'S45'!$C:$BQ,23,0)</f>
        <v>0</v>
      </c>
      <c r="Y87" s="28">
        <f>VLOOKUP($C87,'S45'!$C:$BQ,35,0)</f>
        <v>1565.9166700000001</v>
      </c>
      <c r="Z87" s="28">
        <f>VLOOKUP($C87,'S45'!$C:$BQ,42,0)</f>
        <v>722</v>
      </c>
      <c r="AA87" s="28">
        <f>VLOOKUP($C87,'S45'!$C:$BQ,43,0)</f>
        <v>1180</v>
      </c>
      <c r="AB87" s="21">
        <f>VLOOKUP($C87,'S46'!$C:$BQ,55,0)</f>
        <v>151.30000000000001</v>
      </c>
      <c r="AC87" s="21">
        <f>VLOOKUP($C87,'S46'!$C:$BQ,62,0)</f>
        <v>42</v>
      </c>
      <c r="AD87" s="21">
        <f>VLOOKUP($C87,'S46'!$C:$BQ,63,0)</f>
        <v>80</v>
      </c>
      <c r="AE87" s="21">
        <f>VLOOKUP($C87,'S46'!$C:$BQ,45,0)</f>
        <v>1431.90615</v>
      </c>
      <c r="AF87" s="28">
        <f>VLOOKUP($C87,'S46'!$C:$BQ,52,0)</f>
        <v>264</v>
      </c>
      <c r="AG87" s="28">
        <f>VLOOKUP($C87,'S46'!$C:$BQ,53,0)</f>
        <v>603</v>
      </c>
      <c r="AH87" s="28">
        <f>VLOOKUP($C87,'S46'!$C:$BQ,15,0)</f>
        <v>131</v>
      </c>
      <c r="AI87" s="28">
        <f>VLOOKUP($C87,'S46'!$C:$BQ,22,0)</f>
        <v>0</v>
      </c>
      <c r="AJ87" s="28">
        <f>VLOOKUP($C87,'S46'!$C:$BQ,23,0)</f>
        <v>0</v>
      </c>
      <c r="AK87" s="28">
        <f>VLOOKUP($C87,'S46'!$C:$BQ,35,0)</f>
        <v>1565.9166700000001</v>
      </c>
      <c r="AL87" s="28">
        <f>VLOOKUP($C87,'S46'!$C:$BQ,42,0)</f>
        <v>722</v>
      </c>
      <c r="AM87" s="28">
        <f>VLOOKUP($C87,'S46'!$C:$BQ,43,0)</f>
        <v>1180</v>
      </c>
      <c r="AN87" s="21">
        <f>VLOOKUP($C87,'S47'!$C:$BQ,55,0)</f>
        <v>150.30000000000001</v>
      </c>
      <c r="AO87" s="21">
        <f>VLOOKUP($C87,'S47'!$C:$BQ,62,0)</f>
        <v>43</v>
      </c>
      <c r="AP87" s="21">
        <f>VLOOKUP($C87,'S47'!$C:$BQ,63,0)</f>
        <v>81</v>
      </c>
      <c r="AQ87" s="21">
        <f>VLOOKUP($C87,'S47'!$C:$BQ,45,0)</f>
        <v>1433.6887099999999</v>
      </c>
      <c r="AR87" s="28">
        <f>VLOOKUP($C87,'S47'!$C:$BQ,52,0)</f>
        <v>262</v>
      </c>
      <c r="AS87" s="28">
        <f>VLOOKUP($C87,'S47'!$C:$BQ,53,0)</f>
        <v>601</v>
      </c>
      <c r="AT87" s="28">
        <f>VLOOKUP($C87,'S47'!$C:$BQ,15,0)</f>
        <v>132</v>
      </c>
      <c r="AU87" s="28">
        <f>VLOOKUP($C87,'S47'!$C:$BQ,22,0)</f>
        <v>0</v>
      </c>
      <c r="AV87" s="28">
        <f>VLOOKUP($C87,'S47'!$C:$BQ,23,0)</f>
        <v>0</v>
      </c>
      <c r="AW87" s="28">
        <f>VLOOKUP($C87,'S47'!$C:$BQ,35,0)</f>
        <v>1575.55467</v>
      </c>
      <c r="AX87" s="28">
        <f>VLOOKUP($C87,'S47'!$C:$BQ,42,0)</f>
        <v>713</v>
      </c>
      <c r="AY87" s="28">
        <f>VLOOKUP($C87,'S47'!$C:$BQ,43,0)</f>
        <v>1170</v>
      </c>
      <c r="AZ87" s="21">
        <f>VLOOKUP($C87,'S48'!$C:$BQ,55,0)</f>
        <v>150.30000000000001</v>
      </c>
      <c r="BA87" s="21">
        <f>VLOOKUP($C87,'S48'!$C:$BQ,62,0)</f>
        <v>23</v>
      </c>
      <c r="BB87" s="21">
        <f>VLOOKUP($C87,'S48'!$C:$BQ,63,0)</f>
        <v>139</v>
      </c>
      <c r="BC87" s="21">
        <f>VLOOKUP($C87,'S48'!$C:$BQ,45,0)</f>
        <v>1439.7479800000001</v>
      </c>
      <c r="BD87" s="28">
        <f>VLOOKUP($C87,'S48'!$C:$BQ,52,0)</f>
        <v>256</v>
      </c>
      <c r="BE87" s="28">
        <f>VLOOKUP($C87,'S48'!$C:$BQ,53,0)</f>
        <v>595</v>
      </c>
      <c r="BF87" s="28">
        <f>VLOOKUP($C87,'S48'!$C:$BQ,15,0)</f>
        <v>133</v>
      </c>
      <c r="BG87" s="28">
        <f>VLOOKUP($C87,'S48'!$C:$BQ,22,0)</f>
        <v>0</v>
      </c>
      <c r="BH87" s="28">
        <f>VLOOKUP($C87,'S48'!$C:$BQ,23,0)</f>
        <v>0</v>
      </c>
      <c r="BI87" s="28">
        <f>VLOOKUP($C87,'S48'!$C:$BQ,35,0)</f>
        <v>1595.3620900000001</v>
      </c>
      <c r="BJ87" s="28">
        <f>VLOOKUP($C87,'S48'!$C:$BQ,42,0)</f>
        <v>693</v>
      </c>
      <c r="BK87" s="28">
        <f>VLOOKUP($C87,'S48'!$C:$BQ,43,0)</f>
        <v>1151</v>
      </c>
      <c r="BL87" s="21" t="e">
        <f>VLOOKUP($C87,'S49'!$C:$BQ,55,0)</f>
        <v>#N/A</v>
      </c>
      <c r="BM87" s="21" t="e">
        <f>VLOOKUP($C87,'S49'!$C:$BQ,62,0)</f>
        <v>#N/A</v>
      </c>
      <c r="BN87" s="21" t="e">
        <f>VLOOKUP($C87,'S49'!$C:$BQ,63,0)</f>
        <v>#N/A</v>
      </c>
      <c r="BO87" s="21" t="e">
        <f>VLOOKUP($C87,'S49'!$C:$BQ,45,0)</f>
        <v>#N/A</v>
      </c>
      <c r="BP87" s="28" t="e">
        <f>VLOOKUP($C87,'S49'!$C:$BQ,52,0)</f>
        <v>#N/A</v>
      </c>
      <c r="BQ87" s="28" t="e">
        <f>VLOOKUP($C87,'S49'!$C:$BQ,53,0)</f>
        <v>#N/A</v>
      </c>
      <c r="BR87" s="28" t="e">
        <f>VLOOKUP($C87,'S49'!$C:$BQ,15,0)</f>
        <v>#N/A</v>
      </c>
      <c r="BS87" s="28" t="e">
        <f>VLOOKUP($C87,'S49'!$C:$BQ,22,0)</f>
        <v>#N/A</v>
      </c>
      <c r="BT87" s="28" t="e">
        <f>VLOOKUP($C87,'S49'!$C:$BQ,23,0)</f>
        <v>#N/A</v>
      </c>
      <c r="BU87" s="28" t="e">
        <f>VLOOKUP($C87,'S49'!$C:$BQ,35,0)</f>
        <v>#N/A</v>
      </c>
      <c r="BV87" s="28" t="e">
        <f>VLOOKUP($C87,'S49'!$C:$BQ,42,0)</f>
        <v>#N/A</v>
      </c>
      <c r="BW87" s="28" t="e">
        <f>VLOOKUP($C87,'S49'!$C:$BQ,43,0)</f>
        <v>#N/A</v>
      </c>
      <c r="BX87" s="21" t="e">
        <f>VLOOKUP($C87,'S50'!$C:$BQ,55,0)</f>
        <v>#N/A</v>
      </c>
      <c r="BY87" s="21" t="e">
        <f>VLOOKUP($C87,'S50'!$C:$BQ,62,0)</f>
        <v>#N/A</v>
      </c>
      <c r="BZ87" s="21" t="e">
        <f>VLOOKUP($C87,'S50'!$C:$BQ,63,0)</f>
        <v>#N/A</v>
      </c>
      <c r="CA87" s="21" t="e">
        <f>VLOOKUP($C87,'S50'!$C:$BQ,45,0)</f>
        <v>#N/A</v>
      </c>
      <c r="CB87" s="28" t="e">
        <f>VLOOKUP($C87,'S50'!$C:$BQ,52,0)</f>
        <v>#N/A</v>
      </c>
      <c r="CC87" s="28" t="e">
        <f>VLOOKUP($C87,'S50'!$C:$BQ,53,0)</f>
        <v>#N/A</v>
      </c>
      <c r="CD87" s="28" t="e">
        <f>VLOOKUP($C87,'S50'!$C:$BQ,15,0)</f>
        <v>#N/A</v>
      </c>
      <c r="CE87" s="28" t="e">
        <f>VLOOKUP($C87,'S50'!$C:$BQ,22,0)</f>
        <v>#N/A</v>
      </c>
      <c r="CF87" s="28" t="e">
        <f>VLOOKUP($C87,'S50'!$C:$BQ,23,0)</f>
        <v>#N/A</v>
      </c>
      <c r="CG87" s="28" t="e">
        <f>VLOOKUP($C87,'S50'!$C:$BQ,35,0)</f>
        <v>#N/A</v>
      </c>
      <c r="CH87" s="28" t="e">
        <f>VLOOKUP($C87,'S50'!$C:$BQ,42,0)</f>
        <v>#N/A</v>
      </c>
      <c r="CI87" s="28" t="e">
        <f>VLOOKUP($C87,'S50'!$C:$BQ,43,0)</f>
        <v>#N/A</v>
      </c>
    </row>
    <row r="88" spans="1:87" hidden="1" x14ac:dyDescent="0.2">
      <c r="A88" s="30" t="s">
        <v>381</v>
      </c>
      <c r="B88" s="30" t="s">
        <v>116</v>
      </c>
      <c r="C88" s="20" t="s">
        <v>123</v>
      </c>
      <c r="D88" s="21">
        <f>VLOOKUP($C88,'S0 remplacer avec S44'!$C:$BQ,55,0)</f>
        <v>227.1</v>
      </c>
      <c r="E88" s="21">
        <f>VLOOKUP($C88,'S0 remplacer avec S44'!$C:$BQ,62,0)</f>
        <v>134</v>
      </c>
      <c r="F88" s="21">
        <f>VLOOKUP($C88,'S0 remplacer avec S44'!$C:$BQ,63,0)</f>
        <v>206</v>
      </c>
      <c r="G88" s="21">
        <f>VLOOKUP($C88,'S0 remplacer avec S44'!$C:$BQ,45,0)</f>
        <v>2795.2168700000002</v>
      </c>
      <c r="H88" s="28">
        <f>VLOOKUP($C88,'S0 remplacer avec S44'!$C:$BQ,52,0)</f>
        <v>380</v>
      </c>
      <c r="I88" s="28">
        <f>VLOOKUP($C88,'S0 remplacer avec S44'!$C:$BQ,53,0)</f>
        <v>1015</v>
      </c>
      <c r="J88" s="28">
        <f>VLOOKUP($C88,'S0 remplacer avec S44'!$C:$BQ,15,0)</f>
        <v>257</v>
      </c>
      <c r="K88" s="28">
        <f>VLOOKUP($C88,'S0 remplacer avec S44'!$C:$BQ,22,0)</f>
        <v>0</v>
      </c>
      <c r="L88" s="28">
        <f>VLOOKUP($C88,'S0 remplacer avec S44'!$C:$BQ,23,0)</f>
        <v>0</v>
      </c>
      <c r="M88" s="28">
        <f>VLOOKUP($C88,'S0 remplacer avec S44'!$C:$BQ,35,0)</f>
        <v>3404.06059</v>
      </c>
      <c r="N88" s="28">
        <f>VLOOKUP($C88,'S0 remplacer avec S44'!$C:$BQ,42,0)</f>
        <v>1085</v>
      </c>
      <c r="O88" s="28">
        <f>VLOOKUP($C88,'S0 remplacer avec S44'!$C:$BQ,43,0)</f>
        <v>1983</v>
      </c>
      <c r="P88" s="21">
        <f>VLOOKUP($C88,'S45'!$C:$BQ,55,0)</f>
        <v>228.9</v>
      </c>
      <c r="Q88" s="21">
        <f>VLOOKUP($C88,'S45'!$C:$BQ,62,0)</f>
        <v>132</v>
      </c>
      <c r="R88" s="21">
        <f>VLOOKUP($C88,'S45'!$C:$BQ,63,0)</f>
        <v>204</v>
      </c>
      <c r="S88" s="21">
        <f>VLOOKUP($C88,'S45'!$C:$BQ,45,0)</f>
        <v>2858.2941000000001</v>
      </c>
      <c r="T88" s="28">
        <f>VLOOKUP($C88,'S45'!$C:$BQ,52,0)</f>
        <v>317</v>
      </c>
      <c r="U88" s="28">
        <f>VLOOKUP($C88,'S45'!$C:$BQ,53,0)</f>
        <v>952</v>
      </c>
      <c r="V88" s="28">
        <f>VLOOKUP($C88,'S45'!$C:$BQ,15,0)</f>
        <v>257</v>
      </c>
      <c r="W88" s="28">
        <f>VLOOKUP($C88,'S45'!$C:$BQ,22,0)</f>
        <v>0</v>
      </c>
      <c r="X88" s="28">
        <f>VLOOKUP($C88,'S45'!$C:$BQ,23,0)</f>
        <v>0</v>
      </c>
      <c r="Y88" s="28">
        <f>VLOOKUP($C88,'S45'!$C:$BQ,35,0)</f>
        <v>3498.2386200000001</v>
      </c>
      <c r="Z88" s="28">
        <f>VLOOKUP($C88,'S45'!$C:$BQ,42,0)</f>
        <v>991</v>
      </c>
      <c r="AA88" s="28">
        <f>VLOOKUP($C88,'S45'!$C:$BQ,43,0)</f>
        <v>1888</v>
      </c>
      <c r="AB88" s="21">
        <f>VLOOKUP($C88,'S46'!$C:$BQ,55,0)</f>
        <v>234.7</v>
      </c>
      <c r="AC88" s="21">
        <f>VLOOKUP($C88,'S46'!$C:$BQ,62,0)</f>
        <v>126</v>
      </c>
      <c r="AD88" s="21">
        <f>VLOOKUP($C88,'S46'!$C:$BQ,63,0)</f>
        <v>198</v>
      </c>
      <c r="AE88" s="21">
        <f>VLOOKUP($C88,'S46'!$C:$BQ,45,0)</f>
        <v>2834.0036300000002</v>
      </c>
      <c r="AF88" s="28">
        <f>VLOOKUP($C88,'S46'!$C:$BQ,52,0)</f>
        <v>341</v>
      </c>
      <c r="AG88" s="28">
        <f>VLOOKUP($C88,'S46'!$C:$BQ,53,0)</f>
        <v>976</v>
      </c>
      <c r="AH88" s="28">
        <f>VLOOKUP($C88,'S46'!$C:$BQ,15,0)</f>
        <v>263</v>
      </c>
      <c r="AI88" s="28">
        <f>VLOOKUP($C88,'S46'!$C:$BQ,22,0)</f>
        <v>0</v>
      </c>
      <c r="AJ88" s="28">
        <f>VLOOKUP($C88,'S46'!$C:$BQ,23,0)</f>
        <v>0</v>
      </c>
      <c r="AK88" s="28">
        <f>VLOOKUP($C88,'S46'!$C:$BQ,35,0)</f>
        <v>3498.2386200000001</v>
      </c>
      <c r="AL88" s="28">
        <f>VLOOKUP($C88,'S46'!$C:$BQ,42,0)</f>
        <v>991</v>
      </c>
      <c r="AM88" s="28">
        <f>VLOOKUP($C88,'S46'!$C:$BQ,43,0)</f>
        <v>1888</v>
      </c>
      <c r="AN88" s="21">
        <f>VLOOKUP($C88,'S47'!$C:$BQ,55,0)</f>
        <v>233.7</v>
      </c>
      <c r="AO88" s="21">
        <f>VLOOKUP($C88,'S47'!$C:$BQ,62,0)</f>
        <v>127</v>
      </c>
      <c r="AP88" s="21">
        <f>VLOOKUP($C88,'S47'!$C:$BQ,63,0)</f>
        <v>199</v>
      </c>
      <c r="AQ88" s="21">
        <f>VLOOKUP($C88,'S47'!$C:$BQ,45,0)</f>
        <v>2948.9400900000001</v>
      </c>
      <c r="AR88" s="28">
        <f>VLOOKUP($C88,'S47'!$C:$BQ,52,0)</f>
        <v>226</v>
      </c>
      <c r="AS88" s="28">
        <f>VLOOKUP($C88,'S47'!$C:$BQ,53,0)</f>
        <v>861</v>
      </c>
      <c r="AT88" s="28">
        <f>VLOOKUP($C88,'S47'!$C:$BQ,15,0)</f>
        <v>263</v>
      </c>
      <c r="AU88" s="28">
        <f>VLOOKUP($C88,'S47'!$C:$BQ,22,0)</f>
        <v>0</v>
      </c>
      <c r="AV88" s="28">
        <f>VLOOKUP($C88,'S47'!$C:$BQ,23,0)</f>
        <v>0</v>
      </c>
      <c r="AW88" s="28">
        <f>VLOOKUP($C88,'S47'!$C:$BQ,35,0)</f>
        <v>3565.2887599999999</v>
      </c>
      <c r="AX88" s="28">
        <f>VLOOKUP($C88,'S47'!$C:$BQ,42,0)</f>
        <v>924</v>
      </c>
      <c r="AY88" s="28">
        <f>VLOOKUP($C88,'S47'!$C:$BQ,43,0)</f>
        <v>1821</v>
      </c>
      <c r="AZ88" s="21">
        <f>VLOOKUP($C88,'S48'!$C:$BQ,55,0)</f>
        <v>233.7</v>
      </c>
      <c r="BA88" s="21">
        <f>VLOOKUP($C88,'S48'!$C:$BQ,62,0)</f>
        <v>91</v>
      </c>
      <c r="BB88" s="21">
        <f>VLOOKUP($C88,'S48'!$C:$BQ,63,0)</f>
        <v>307</v>
      </c>
      <c r="BC88" s="21">
        <f>VLOOKUP($C88,'S48'!$C:$BQ,45,0)</f>
        <v>2961.20595</v>
      </c>
      <c r="BD88" s="28">
        <f>VLOOKUP($C88,'S48'!$C:$BQ,52,0)</f>
        <v>214</v>
      </c>
      <c r="BE88" s="28">
        <f>VLOOKUP($C88,'S48'!$C:$BQ,53,0)</f>
        <v>849</v>
      </c>
      <c r="BF88" s="28">
        <f>VLOOKUP($C88,'S48'!$C:$BQ,15,0)</f>
        <v>266</v>
      </c>
      <c r="BG88" s="28">
        <f>VLOOKUP($C88,'S48'!$C:$BQ,22,0)</f>
        <v>0</v>
      </c>
      <c r="BH88" s="28">
        <f>VLOOKUP($C88,'S48'!$C:$BQ,23,0)</f>
        <v>0</v>
      </c>
      <c r="BI88" s="28">
        <f>VLOOKUP($C88,'S48'!$C:$BQ,35,0)</f>
        <v>3575.8501700000002</v>
      </c>
      <c r="BJ88" s="28">
        <f>VLOOKUP($C88,'S48'!$C:$BQ,42,0)</f>
        <v>913</v>
      </c>
      <c r="BK88" s="28">
        <f>VLOOKUP($C88,'S48'!$C:$BQ,43,0)</f>
        <v>1811</v>
      </c>
      <c r="BL88" s="21" t="e">
        <f>VLOOKUP($C88,'S49'!$C:$BQ,55,0)</f>
        <v>#N/A</v>
      </c>
      <c r="BM88" s="21" t="e">
        <f>VLOOKUP($C88,'S49'!$C:$BQ,62,0)</f>
        <v>#N/A</v>
      </c>
      <c r="BN88" s="21" t="e">
        <f>VLOOKUP($C88,'S49'!$C:$BQ,63,0)</f>
        <v>#N/A</v>
      </c>
      <c r="BO88" s="21" t="e">
        <f>VLOOKUP($C88,'S49'!$C:$BQ,45,0)</f>
        <v>#N/A</v>
      </c>
      <c r="BP88" s="28" t="e">
        <f>VLOOKUP($C88,'S49'!$C:$BQ,52,0)</f>
        <v>#N/A</v>
      </c>
      <c r="BQ88" s="28" t="e">
        <f>VLOOKUP($C88,'S49'!$C:$BQ,53,0)</f>
        <v>#N/A</v>
      </c>
      <c r="BR88" s="28" t="e">
        <f>VLOOKUP($C88,'S49'!$C:$BQ,15,0)</f>
        <v>#N/A</v>
      </c>
      <c r="BS88" s="28" t="e">
        <f>VLOOKUP($C88,'S49'!$C:$BQ,22,0)</f>
        <v>#N/A</v>
      </c>
      <c r="BT88" s="28" t="e">
        <f>VLOOKUP($C88,'S49'!$C:$BQ,23,0)</f>
        <v>#N/A</v>
      </c>
      <c r="BU88" s="28" t="e">
        <f>VLOOKUP($C88,'S49'!$C:$BQ,35,0)</f>
        <v>#N/A</v>
      </c>
      <c r="BV88" s="28" t="e">
        <f>VLOOKUP($C88,'S49'!$C:$BQ,42,0)</f>
        <v>#N/A</v>
      </c>
      <c r="BW88" s="28" t="e">
        <f>VLOOKUP($C88,'S49'!$C:$BQ,43,0)</f>
        <v>#N/A</v>
      </c>
      <c r="BX88" s="21" t="e">
        <f>VLOOKUP($C88,'S50'!$C:$BQ,55,0)</f>
        <v>#N/A</v>
      </c>
      <c r="BY88" s="21" t="e">
        <f>VLOOKUP($C88,'S50'!$C:$BQ,62,0)</f>
        <v>#N/A</v>
      </c>
      <c r="BZ88" s="21" t="e">
        <f>VLOOKUP($C88,'S50'!$C:$BQ,63,0)</f>
        <v>#N/A</v>
      </c>
      <c r="CA88" s="21" t="e">
        <f>VLOOKUP($C88,'S50'!$C:$BQ,45,0)</f>
        <v>#N/A</v>
      </c>
      <c r="CB88" s="28" t="e">
        <f>VLOOKUP($C88,'S50'!$C:$BQ,52,0)</f>
        <v>#N/A</v>
      </c>
      <c r="CC88" s="28" t="e">
        <f>VLOOKUP($C88,'S50'!$C:$BQ,53,0)</f>
        <v>#N/A</v>
      </c>
      <c r="CD88" s="28" t="e">
        <f>VLOOKUP($C88,'S50'!$C:$BQ,15,0)</f>
        <v>#N/A</v>
      </c>
      <c r="CE88" s="28" t="e">
        <f>VLOOKUP($C88,'S50'!$C:$BQ,22,0)</f>
        <v>#N/A</v>
      </c>
      <c r="CF88" s="28" t="e">
        <f>VLOOKUP($C88,'S50'!$C:$BQ,23,0)</f>
        <v>#N/A</v>
      </c>
      <c r="CG88" s="28" t="e">
        <f>VLOOKUP($C88,'S50'!$C:$BQ,35,0)</f>
        <v>#N/A</v>
      </c>
      <c r="CH88" s="28" t="e">
        <f>VLOOKUP($C88,'S50'!$C:$BQ,42,0)</f>
        <v>#N/A</v>
      </c>
      <c r="CI88" s="28" t="e">
        <f>VLOOKUP($C88,'S50'!$C:$BQ,43,0)</f>
        <v>#N/A</v>
      </c>
    </row>
    <row r="89" spans="1:87" hidden="1" x14ac:dyDescent="0.2">
      <c r="A89" s="30" t="s">
        <v>381</v>
      </c>
      <c r="B89" s="30" t="s">
        <v>116</v>
      </c>
      <c r="C89" s="20" t="s">
        <v>124</v>
      </c>
      <c r="D89" s="21">
        <f>VLOOKUP($C89,'S0 remplacer avec S44'!$C:$BQ,55,0)</f>
        <v>304.8</v>
      </c>
      <c r="E89" s="21">
        <f>VLOOKUP($C89,'S0 remplacer avec S44'!$C:$BQ,62,0)</f>
        <v>77</v>
      </c>
      <c r="F89" s="21">
        <f>VLOOKUP($C89,'S0 remplacer avec S44'!$C:$BQ,63,0)</f>
        <v>153</v>
      </c>
      <c r="G89" s="21">
        <f>VLOOKUP($C89,'S0 remplacer avec S44'!$C:$BQ,45,0)</f>
        <v>3079.6007199999999</v>
      </c>
      <c r="H89" s="28">
        <f>VLOOKUP($C89,'S0 remplacer avec S44'!$C:$BQ,52,0)</f>
        <v>278</v>
      </c>
      <c r="I89" s="28">
        <f>VLOOKUP($C89,'S0 remplacer avec S44'!$C:$BQ,53,0)</f>
        <v>950</v>
      </c>
      <c r="J89" s="28">
        <f>VLOOKUP($C89,'S0 remplacer avec S44'!$C:$BQ,15,0)</f>
        <v>226</v>
      </c>
      <c r="K89" s="28">
        <f>VLOOKUP($C89,'S0 remplacer avec S44'!$C:$BQ,22,0)</f>
        <v>0</v>
      </c>
      <c r="L89" s="28">
        <f>VLOOKUP($C89,'S0 remplacer avec S44'!$C:$BQ,23,0)</f>
        <v>28</v>
      </c>
      <c r="M89" s="28">
        <f>VLOOKUP($C89,'S0 remplacer avec S44'!$C:$BQ,35,0)</f>
        <v>3808.3327800000002</v>
      </c>
      <c r="N89" s="28">
        <f>VLOOKUP($C89,'S0 remplacer avec S44'!$C:$BQ,42,0)</f>
        <v>575</v>
      </c>
      <c r="O89" s="28">
        <f>VLOOKUP($C89,'S0 remplacer avec S44'!$C:$BQ,43,0)</f>
        <v>1452</v>
      </c>
      <c r="P89" s="21">
        <f>VLOOKUP($C89,'S45'!$C:$BQ,55,0)</f>
        <v>303.2</v>
      </c>
      <c r="Q89" s="21">
        <f>VLOOKUP($C89,'S45'!$C:$BQ,62,0)</f>
        <v>78</v>
      </c>
      <c r="R89" s="21">
        <f>VLOOKUP($C89,'S45'!$C:$BQ,63,0)</f>
        <v>154</v>
      </c>
      <c r="S89" s="21">
        <f>VLOOKUP($C89,'S45'!$C:$BQ,45,0)</f>
        <v>3120.4528599999999</v>
      </c>
      <c r="T89" s="28">
        <f>VLOOKUP($C89,'S45'!$C:$BQ,52,0)</f>
        <v>237</v>
      </c>
      <c r="U89" s="28">
        <f>VLOOKUP($C89,'S45'!$C:$BQ,53,0)</f>
        <v>909</v>
      </c>
      <c r="V89" s="28">
        <f>VLOOKUP($C89,'S45'!$C:$BQ,15,0)</f>
        <v>226</v>
      </c>
      <c r="W89" s="28">
        <f>VLOOKUP($C89,'S45'!$C:$BQ,22,0)</f>
        <v>0</v>
      </c>
      <c r="X89" s="28">
        <f>VLOOKUP($C89,'S45'!$C:$BQ,23,0)</f>
        <v>28</v>
      </c>
      <c r="Y89" s="28">
        <f>VLOOKUP($C89,'S45'!$C:$BQ,35,0)</f>
        <v>3825.4266299999999</v>
      </c>
      <c r="Z89" s="28">
        <f>VLOOKUP($C89,'S45'!$C:$BQ,42,0)</f>
        <v>558</v>
      </c>
      <c r="AA89" s="28">
        <f>VLOOKUP($C89,'S45'!$C:$BQ,43,0)</f>
        <v>1435</v>
      </c>
      <c r="AB89" s="21">
        <f>VLOOKUP($C89,'S46'!$C:$BQ,55,0)</f>
        <v>301.2</v>
      </c>
      <c r="AC89" s="21">
        <f>VLOOKUP($C89,'S46'!$C:$BQ,62,0)</f>
        <v>80</v>
      </c>
      <c r="AD89" s="21">
        <f>VLOOKUP($C89,'S46'!$C:$BQ,63,0)</f>
        <v>156</v>
      </c>
      <c r="AE89" s="21">
        <f>VLOOKUP($C89,'S46'!$C:$BQ,45,0)</f>
        <v>3127.4114100000002</v>
      </c>
      <c r="AF89" s="28">
        <f>VLOOKUP($C89,'S46'!$C:$BQ,52,0)</f>
        <v>230</v>
      </c>
      <c r="AG89" s="28">
        <f>VLOOKUP($C89,'S46'!$C:$BQ,53,0)</f>
        <v>902</v>
      </c>
      <c r="AH89" s="28">
        <f>VLOOKUP($C89,'S46'!$C:$BQ,15,0)</f>
        <v>231</v>
      </c>
      <c r="AI89" s="28">
        <f>VLOOKUP($C89,'S46'!$C:$BQ,22,0)</f>
        <v>0</v>
      </c>
      <c r="AJ89" s="28">
        <f>VLOOKUP($C89,'S46'!$C:$BQ,23,0)</f>
        <v>23</v>
      </c>
      <c r="AK89" s="28">
        <f>VLOOKUP($C89,'S46'!$C:$BQ,35,0)</f>
        <v>3890.2442000000001</v>
      </c>
      <c r="AL89" s="28">
        <f>VLOOKUP($C89,'S46'!$C:$BQ,42,0)</f>
        <v>493</v>
      </c>
      <c r="AM89" s="28">
        <f>VLOOKUP($C89,'S46'!$C:$BQ,43,0)</f>
        <v>1370</v>
      </c>
      <c r="AN89" s="21">
        <f>VLOOKUP($C89,'S47'!$C:$BQ,55,0)</f>
        <v>302.8</v>
      </c>
      <c r="AO89" s="21">
        <f>VLOOKUP($C89,'S47'!$C:$BQ,62,0)</f>
        <v>79</v>
      </c>
      <c r="AP89" s="21">
        <f>VLOOKUP($C89,'S47'!$C:$BQ,63,0)</f>
        <v>155</v>
      </c>
      <c r="AQ89" s="21">
        <f>VLOOKUP($C89,'S47'!$C:$BQ,45,0)</f>
        <v>3197.1083699999999</v>
      </c>
      <c r="AR89" s="28">
        <f>VLOOKUP($C89,'S47'!$C:$BQ,52,0)</f>
        <v>161</v>
      </c>
      <c r="AS89" s="28">
        <f>VLOOKUP($C89,'S47'!$C:$BQ,53,0)</f>
        <v>832</v>
      </c>
      <c r="AT89" s="28">
        <f>VLOOKUP($C89,'S47'!$C:$BQ,15,0)</f>
        <v>232</v>
      </c>
      <c r="AU89" s="28">
        <f>VLOOKUP($C89,'S47'!$C:$BQ,22,0)</f>
        <v>0</v>
      </c>
      <c r="AV89" s="28">
        <f>VLOOKUP($C89,'S47'!$C:$BQ,23,0)</f>
        <v>22</v>
      </c>
      <c r="AW89" s="28">
        <f>VLOOKUP($C89,'S47'!$C:$BQ,35,0)</f>
        <v>4082.5560599999999</v>
      </c>
      <c r="AX89" s="28">
        <f>VLOOKUP($C89,'S47'!$C:$BQ,42,0)</f>
        <v>301</v>
      </c>
      <c r="AY89" s="28">
        <f>VLOOKUP($C89,'S47'!$C:$BQ,43,0)</f>
        <v>1178</v>
      </c>
      <c r="AZ89" s="21">
        <f>VLOOKUP($C89,'S48'!$C:$BQ,55,0)</f>
        <v>303.8</v>
      </c>
      <c r="BA89" s="21">
        <f>VLOOKUP($C89,'S48'!$C:$BQ,62,0)</f>
        <v>39</v>
      </c>
      <c r="BB89" s="21">
        <f>VLOOKUP($C89,'S48'!$C:$BQ,63,0)</f>
        <v>268</v>
      </c>
      <c r="BC89" s="21">
        <f>VLOOKUP($C89,'S48'!$C:$BQ,45,0)</f>
        <v>3309.90587</v>
      </c>
      <c r="BD89" s="28">
        <f>VLOOKUP($C89,'S48'!$C:$BQ,52,0)</f>
        <v>48</v>
      </c>
      <c r="BE89" s="28">
        <f>VLOOKUP($C89,'S48'!$C:$BQ,53,0)</f>
        <v>719</v>
      </c>
      <c r="BF89" s="28">
        <f>VLOOKUP($C89,'S48'!$C:$BQ,15,0)</f>
        <v>233</v>
      </c>
      <c r="BG89" s="28">
        <f>VLOOKUP($C89,'S48'!$C:$BQ,22,0)</f>
        <v>0</v>
      </c>
      <c r="BH89" s="28">
        <f>VLOOKUP($C89,'S48'!$C:$BQ,23,0)</f>
        <v>21</v>
      </c>
      <c r="BI89" s="28">
        <f>VLOOKUP($C89,'S48'!$C:$BQ,35,0)</f>
        <v>4319.3122100000001</v>
      </c>
      <c r="BJ89" s="28">
        <f>VLOOKUP($C89,'S48'!$C:$BQ,42,0)</f>
        <v>64</v>
      </c>
      <c r="BK89" s="28">
        <f>VLOOKUP($C89,'S48'!$C:$BQ,43,0)</f>
        <v>941</v>
      </c>
      <c r="BL89" s="21" t="e">
        <f>VLOOKUP($C89,'S49'!$C:$BQ,55,0)</f>
        <v>#N/A</v>
      </c>
      <c r="BM89" s="21" t="e">
        <f>VLOOKUP($C89,'S49'!$C:$BQ,62,0)</f>
        <v>#N/A</v>
      </c>
      <c r="BN89" s="21" t="e">
        <f>VLOOKUP($C89,'S49'!$C:$BQ,63,0)</f>
        <v>#N/A</v>
      </c>
      <c r="BO89" s="21" t="e">
        <f>VLOOKUP($C89,'S49'!$C:$BQ,45,0)</f>
        <v>#N/A</v>
      </c>
      <c r="BP89" s="28" t="e">
        <f>VLOOKUP($C89,'S49'!$C:$BQ,52,0)</f>
        <v>#N/A</v>
      </c>
      <c r="BQ89" s="28" t="e">
        <f>VLOOKUP($C89,'S49'!$C:$BQ,53,0)</f>
        <v>#N/A</v>
      </c>
      <c r="BR89" s="28" t="e">
        <f>VLOOKUP($C89,'S49'!$C:$BQ,15,0)</f>
        <v>#N/A</v>
      </c>
      <c r="BS89" s="28" t="e">
        <f>VLOOKUP($C89,'S49'!$C:$BQ,22,0)</f>
        <v>#N/A</v>
      </c>
      <c r="BT89" s="28" t="e">
        <f>VLOOKUP($C89,'S49'!$C:$BQ,23,0)</f>
        <v>#N/A</v>
      </c>
      <c r="BU89" s="28" t="e">
        <f>VLOOKUP($C89,'S49'!$C:$BQ,35,0)</f>
        <v>#N/A</v>
      </c>
      <c r="BV89" s="28" t="e">
        <f>VLOOKUP($C89,'S49'!$C:$BQ,42,0)</f>
        <v>#N/A</v>
      </c>
      <c r="BW89" s="28" t="e">
        <f>VLOOKUP($C89,'S49'!$C:$BQ,43,0)</f>
        <v>#N/A</v>
      </c>
      <c r="BX89" s="21" t="e">
        <f>VLOOKUP($C89,'S50'!$C:$BQ,55,0)</f>
        <v>#N/A</v>
      </c>
      <c r="BY89" s="21" t="e">
        <f>VLOOKUP($C89,'S50'!$C:$BQ,62,0)</f>
        <v>#N/A</v>
      </c>
      <c r="BZ89" s="21" t="e">
        <f>VLOOKUP($C89,'S50'!$C:$BQ,63,0)</f>
        <v>#N/A</v>
      </c>
      <c r="CA89" s="21" t="e">
        <f>VLOOKUP($C89,'S50'!$C:$BQ,45,0)</f>
        <v>#N/A</v>
      </c>
      <c r="CB89" s="28" t="e">
        <f>VLOOKUP($C89,'S50'!$C:$BQ,52,0)</f>
        <v>#N/A</v>
      </c>
      <c r="CC89" s="28" t="e">
        <f>VLOOKUP($C89,'S50'!$C:$BQ,53,0)</f>
        <v>#N/A</v>
      </c>
      <c r="CD89" s="28" t="e">
        <f>VLOOKUP($C89,'S50'!$C:$BQ,15,0)</f>
        <v>#N/A</v>
      </c>
      <c r="CE89" s="28" t="e">
        <f>VLOOKUP($C89,'S50'!$C:$BQ,22,0)</f>
        <v>#N/A</v>
      </c>
      <c r="CF89" s="28" t="e">
        <f>VLOOKUP($C89,'S50'!$C:$BQ,23,0)</f>
        <v>#N/A</v>
      </c>
      <c r="CG89" s="28" t="e">
        <f>VLOOKUP($C89,'S50'!$C:$BQ,35,0)</f>
        <v>#N/A</v>
      </c>
      <c r="CH89" s="28" t="e">
        <f>VLOOKUP($C89,'S50'!$C:$BQ,42,0)</f>
        <v>#N/A</v>
      </c>
      <c r="CI89" s="28" t="e">
        <f>VLOOKUP($C89,'S50'!$C:$BQ,43,0)</f>
        <v>#N/A</v>
      </c>
    </row>
    <row r="90" spans="1:87" hidden="1" x14ac:dyDescent="0.2">
      <c r="A90" s="30" t="s">
        <v>381</v>
      </c>
      <c r="B90" s="30" t="s">
        <v>116</v>
      </c>
      <c r="C90" s="20" t="s">
        <v>125</v>
      </c>
      <c r="D90" s="21">
        <f>VLOOKUP($C90,'S0 remplacer avec S44'!$C:$BQ,55,0)</f>
        <v>259.5</v>
      </c>
      <c r="E90" s="21">
        <f>VLOOKUP($C90,'S0 remplacer avec S44'!$C:$BQ,62,0)</f>
        <v>102</v>
      </c>
      <c r="F90" s="21">
        <f>VLOOKUP($C90,'S0 remplacer avec S44'!$C:$BQ,63,0)</f>
        <v>174</v>
      </c>
      <c r="G90" s="21">
        <f>VLOOKUP($C90,'S0 remplacer avec S44'!$C:$BQ,45,0)</f>
        <v>2061.0889699999998</v>
      </c>
      <c r="H90" s="28">
        <f>VLOOKUP($C90,'S0 remplacer avec S44'!$C:$BQ,52,0)</f>
        <v>1122</v>
      </c>
      <c r="I90" s="28">
        <f>VLOOKUP($C90,'S0 remplacer avec S44'!$C:$BQ,53,0)</f>
        <v>1758</v>
      </c>
      <c r="J90" s="28">
        <f>VLOOKUP($C90,'S0 remplacer avec S44'!$C:$BQ,15,0)</f>
        <v>183</v>
      </c>
      <c r="K90" s="28">
        <f>VLOOKUP($C90,'S0 remplacer avec S44'!$C:$BQ,22,0)</f>
        <v>17</v>
      </c>
      <c r="L90" s="28">
        <f>VLOOKUP($C90,'S0 remplacer avec S44'!$C:$BQ,23,0)</f>
        <v>57</v>
      </c>
      <c r="M90" s="28">
        <f>VLOOKUP($C90,'S0 remplacer avec S44'!$C:$BQ,35,0)</f>
        <v>4247.8316999999997</v>
      </c>
      <c r="N90" s="28">
        <f>VLOOKUP($C90,'S0 remplacer avec S44'!$C:$BQ,42,0)</f>
        <v>351</v>
      </c>
      <c r="O90" s="28">
        <f>VLOOKUP($C90,'S0 remplacer avec S44'!$C:$BQ,43,0)</f>
        <v>1271</v>
      </c>
      <c r="P90" s="21">
        <f>VLOOKUP($C90,'S45'!$C:$BQ,55,0)</f>
        <v>262.5</v>
      </c>
      <c r="Q90" s="21">
        <f>VLOOKUP($C90,'S45'!$C:$BQ,62,0)</f>
        <v>99</v>
      </c>
      <c r="R90" s="21">
        <f>VLOOKUP($C90,'S45'!$C:$BQ,63,0)</f>
        <v>171</v>
      </c>
      <c r="S90" s="21">
        <f>VLOOKUP($C90,'S45'!$C:$BQ,45,0)</f>
        <v>2088.1154499999998</v>
      </c>
      <c r="T90" s="28">
        <f>VLOOKUP($C90,'S45'!$C:$BQ,52,0)</f>
        <v>1095</v>
      </c>
      <c r="U90" s="28">
        <f>VLOOKUP($C90,'S45'!$C:$BQ,53,0)</f>
        <v>1731</v>
      </c>
      <c r="V90" s="28">
        <f>VLOOKUP($C90,'S45'!$C:$BQ,15,0)</f>
        <v>183</v>
      </c>
      <c r="W90" s="28">
        <f>VLOOKUP($C90,'S45'!$C:$BQ,22,0)</f>
        <v>17</v>
      </c>
      <c r="X90" s="28">
        <f>VLOOKUP($C90,'S45'!$C:$BQ,23,0)</f>
        <v>57</v>
      </c>
      <c r="Y90" s="28">
        <f>VLOOKUP($C90,'S45'!$C:$BQ,35,0)</f>
        <v>4371.8195100000003</v>
      </c>
      <c r="Z90" s="28">
        <f>VLOOKUP($C90,'S45'!$C:$BQ,42,0)</f>
        <v>227</v>
      </c>
      <c r="AA90" s="28">
        <f>VLOOKUP($C90,'S45'!$C:$BQ,43,0)</f>
        <v>1147</v>
      </c>
      <c r="AB90" s="21">
        <f>VLOOKUP($C90,'S46'!$C:$BQ,55,0)</f>
        <v>266.3</v>
      </c>
      <c r="AC90" s="21">
        <f>VLOOKUP($C90,'S46'!$C:$BQ,62,0)</f>
        <v>95</v>
      </c>
      <c r="AD90" s="21">
        <f>VLOOKUP($C90,'S46'!$C:$BQ,63,0)</f>
        <v>167</v>
      </c>
      <c r="AE90" s="21">
        <f>VLOOKUP($C90,'S46'!$C:$BQ,45,0)</f>
        <v>2116.2382299999999</v>
      </c>
      <c r="AF90" s="28">
        <f>VLOOKUP($C90,'S46'!$C:$BQ,52,0)</f>
        <v>1067</v>
      </c>
      <c r="AG90" s="28">
        <f>VLOOKUP($C90,'S46'!$C:$BQ,53,0)</f>
        <v>1703</v>
      </c>
      <c r="AH90" s="28">
        <f>VLOOKUP($C90,'S46'!$C:$BQ,15,0)</f>
        <v>185</v>
      </c>
      <c r="AI90" s="28">
        <f>VLOOKUP($C90,'S46'!$C:$BQ,22,0)</f>
        <v>15</v>
      </c>
      <c r="AJ90" s="28">
        <f>VLOOKUP($C90,'S46'!$C:$BQ,23,0)</f>
        <v>55</v>
      </c>
      <c r="AK90" s="28">
        <f>VLOOKUP($C90,'S46'!$C:$BQ,35,0)</f>
        <v>4694.6274199999998</v>
      </c>
      <c r="AL90" s="28">
        <f>VLOOKUP($C90,'S46'!$C:$BQ,42,0)</f>
        <v>0</v>
      </c>
      <c r="AM90" s="28">
        <f>VLOOKUP($C90,'S46'!$C:$BQ,43,0)</f>
        <v>824</v>
      </c>
      <c r="AN90" s="21">
        <f>VLOOKUP($C90,'S47'!$C:$BQ,55,0)</f>
        <v>273.3</v>
      </c>
      <c r="AO90" s="21">
        <f>VLOOKUP($C90,'S47'!$C:$BQ,62,0)</f>
        <v>88</v>
      </c>
      <c r="AP90" s="21">
        <f>VLOOKUP($C90,'S47'!$C:$BQ,63,0)</f>
        <v>160</v>
      </c>
      <c r="AQ90" s="21">
        <f>VLOOKUP($C90,'S47'!$C:$BQ,45,0)</f>
        <v>2191.1269499999999</v>
      </c>
      <c r="AR90" s="28">
        <f>VLOOKUP($C90,'S47'!$C:$BQ,52,0)</f>
        <v>992</v>
      </c>
      <c r="AS90" s="28">
        <f>VLOOKUP($C90,'S47'!$C:$BQ,53,0)</f>
        <v>1628</v>
      </c>
      <c r="AT90" s="28">
        <f>VLOOKUP($C90,'S47'!$C:$BQ,15,0)</f>
        <v>185</v>
      </c>
      <c r="AU90" s="28">
        <f>VLOOKUP($C90,'S47'!$C:$BQ,22,0)</f>
        <v>15</v>
      </c>
      <c r="AV90" s="28">
        <f>VLOOKUP($C90,'S47'!$C:$BQ,23,0)</f>
        <v>55</v>
      </c>
      <c r="AW90" s="28">
        <f>VLOOKUP($C90,'S47'!$C:$BQ,35,0)</f>
        <v>4783.5345600000001</v>
      </c>
      <c r="AX90" s="28">
        <f>VLOOKUP($C90,'S47'!$C:$BQ,42,0)</f>
        <v>0</v>
      </c>
      <c r="AY90" s="28">
        <f>VLOOKUP($C90,'S47'!$C:$BQ,43,0)</f>
        <v>735</v>
      </c>
      <c r="AZ90" s="21">
        <f>VLOOKUP($C90,'S48'!$C:$BQ,55,0)</f>
        <v>273.5</v>
      </c>
      <c r="BA90" s="21">
        <f>VLOOKUP($C90,'S48'!$C:$BQ,62,0)</f>
        <v>52</v>
      </c>
      <c r="BB90" s="21">
        <f>VLOOKUP($C90,'S48'!$C:$BQ,63,0)</f>
        <v>269</v>
      </c>
      <c r="BC90" s="21">
        <f>VLOOKUP($C90,'S48'!$C:$BQ,45,0)</f>
        <v>2229.31936</v>
      </c>
      <c r="BD90" s="28">
        <f>VLOOKUP($C90,'S48'!$C:$BQ,52,0)</f>
        <v>954</v>
      </c>
      <c r="BE90" s="28">
        <f>VLOOKUP($C90,'S48'!$C:$BQ,53,0)</f>
        <v>1590</v>
      </c>
      <c r="BF90" s="28">
        <f>VLOOKUP($C90,'S48'!$C:$BQ,15,0)</f>
        <v>186</v>
      </c>
      <c r="BG90" s="28">
        <f>VLOOKUP($C90,'S48'!$C:$BQ,22,0)</f>
        <v>14</v>
      </c>
      <c r="BH90" s="28">
        <f>VLOOKUP($C90,'S48'!$C:$BQ,23,0)</f>
        <v>54</v>
      </c>
      <c r="BI90" s="28">
        <f>VLOOKUP($C90,'S48'!$C:$BQ,35,0)</f>
        <v>4796.88508</v>
      </c>
      <c r="BJ90" s="28">
        <f>VLOOKUP($C90,'S48'!$C:$BQ,42,0)</f>
        <v>0</v>
      </c>
      <c r="BK90" s="28">
        <f>VLOOKUP($C90,'S48'!$C:$BQ,43,0)</f>
        <v>722</v>
      </c>
      <c r="BL90" s="21" t="e">
        <f>VLOOKUP($C90,'S49'!$C:$BQ,55,0)</f>
        <v>#N/A</v>
      </c>
      <c r="BM90" s="21" t="e">
        <f>VLOOKUP($C90,'S49'!$C:$BQ,62,0)</f>
        <v>#N/A</v>
      </c>
      <c r="BN90" s="21" t="e">
        <f>VLOOKUP($C90,'S49'!$C:$BQ,63,0)</f>
        <v>#N/A</v>
      </c>
      <c r="BO90" s="21" t="e">
        <f>VLOOKUP($C90,'S49'!$C:$BQ,45,0)</f>
        <v>#N/A</v>
      </c>
      <c r="BP90" s="28" t="e">
        <f>VLOOKUP($C90,'S49'!$C:$BQ,52,0)</f>
        <v>#N/A</v>
      </c>
      <c r="BQ90" s="28" t="e">
        <f>VLOOKUP($C90,'S49'!$C:$BQ,53,0)</f>
        <v>#N/A</v>
      </c>
      <c r="BR90" s="28" t="e">
        <f>VLOOKUP($C90,'S49'!$C:$BQ,15,0)</f>
        <v>#N/A</v>
      </c>
      <c r="BS90" s="28" t="e">
        <f>VLOOKUP($C90,'S49'!$C:$BQ,22,0)</f>
        <v>#N/A</v>
      </c>
      <c r="BT90" s="28" t="e">
        <f>VLOOKUP($C90,'S49'!$C:$BQ,23,0)</f>
        <v>#N/A</v>
      </c>
      <c r="BU90" s="28" t="e">
        <f>VLOOKUP($C90,'S49'!$C:$BQ,35,0)</f>
        <v>#N/A</v>
      </c>
      <c r="BV90" s="28" t="e">
        <f>VLOOKUP($C90,'S49'!$C:$BQ,42,0)</f>
        <v>#N/A</v>
      </c>
      <c r="BW90" s="28" t="e">
        <f>VLOOKUP($C90,'S49'!$C:$BQ,43,0)</f>
        <v>#N/A</v>
      </c>
      <c r="BX90" s="21" t="e">
        <f>VLOOKUP($C90,'S50'!$C:$BQ,55,0)</f>
        <v>#N/A</v>
      </c>
      <c r="BY90" s="21" t="e">
        <f>VLOOKUP($C90,'S50'!$C:$BQ,62,0)</f>
        <v>#N/A</v>
      </c>
      <c r="BZ90" s="21" t="e">
        <f>VLOOKUP($C90,'S50'!$C:$BQ,63,0)</f>
        <v>#N/A</v>
      </c>
      <c r="CA90" s="21" t="e">
        <f>VLOOKUP($C90,'S50'!$C:$BQ,45,0)</f>
        <v>#N/A</v>
      </c>
      <c r="CB90" s="28" t="e">
        <f>VLOOKUP($C90,'S50'!$C:$BQ,52,0)</f>
        <v>#N/A</v>
      </c>
      <c r="CC90" s="28" t="e">
        <f>VLOOKUP($C90,'S50'!$C:$BQ,53,0)</f>
        <v>#N/A</v>
      </c>
      <c r="CD90" s="28" t="e">
        <f>VLOOKUP($C90,'S50'!$C:$BQ,15,0)</f>
        <v>#N/A</v>
      </c>
      <c r="CE90" s="28" t="e">
        <f>VLOOKUP($C90,'S50'!$C:$BQ,22,0)</f>
        <v>#N/A</v>
      </c>
      <c r="CF90" s="28" t="e">
        <f>VLOOKUP($C90,'S50'!$C:$BQ,23,0)</f>
        <v>#N/A</v>
      </c>
      <c r="CG90" s="28" t="e">
        <f>VLOOKUP($C90,'S50'!$C:$BQ,35,0)</f>
        <v>#N/A</v>
      </c>
      <c r="CH90" s="28" t="e">
        <f>VLOOKUP($C90,'S50'!$C:$BQ,42,0)</f>
        <v>#N/A</v>
      </c>
      <c r="CI90" s="28" t="e">
        <f>VLOOKUP($C90,'S50'!$C:$BQ,43,0)</f>
        <v>#N/A</v>
      </c>
    </row>
    <row r="91" spans="1:87" hidden="1" x14ac:dyDescent="0.2">
      <c r="A91" s="30" t="s">
        <v>381</v>
      </c>
      <c r="B91" s="30" t="s">
        <v>116</v>
      </c>
      <c r="C91" s="20" t="s">
        <v>126</v>
      </c>
      <c r="D91" s="21">
        <f>VLOOKUP($C91,'S0 remplacer avec S44'!$C:$BQ,55,0)</f>
        <v>240.1</v>
      </c>
      <c r="E91" s="21">
        <f>VLOOKUP($C91,'S0 remplacer avec S44'!$C:$BQ,62,0)</f>
        <v>78</v>
      </c>
      <c r="F91" s="21">
        <f>VLOOKUP($C91,'S0 remplacer avec S44'!$C:$BQ,63,0)</f>
        <v>141</v>
      </c>
      <c r="G91" s="21">
        <f>VLOOKUP($C91,'S0 remplacer avec S44'!$C:$BQ,45,0)</f>
        <v>2999.8613599999999</v>
      </c>
      <c r="H91" s="28">
        <f>VLOOKUP($C91,'S0 remplacer avec S44'!$C:$BQ,52,0)</f>
        <v>0</v>
      </c>
      <c r="I91" s="28">
        <f>VLOOKUP($C91,'S0 remplacer avec S44'!$C:$BQ,53,0)</f>
        <v>355</v>
      </c>
      <c r="J91" s="28">
        <f>VLOOKUP($C91,'S0 remplacer avec S44'!$C:$BQ,15,0)</f>
        <v>210</v>
      </c>
      <c r="K91" s="28">
        <f>VLOOKUP($C91,'S0 remplacer avec S44'!$C:$BQ,22,0)</f>
        <v>0</v>
      </c>
      <c r="L91" s="28">
        <f>VLOOKUP($C91,'S0 remplacer avec S44'!$C:$BQ,23,0)</f>
        <v>1</v>
      </c>
      <c r="M91" s="28">
        <f>VLOOKUP($C91,'S0 remplacer avec S44'!$C:$BQ,35,0)</f>
        <v>4509.0077099999999</v>
      </c>
      <c r="N91" s="28">
        <f>VLOOKUP($C91,'S0 remplacer avec S44'!$C:$BQ,42,0)</f>
        <v>0</v>
      </c>
      <c r="O91" s="28">
        <f>VLOOKUP($C91,'S0 remplacer avec S44'!$C:$BQ,43,0)</f>
        <v>332</v>
      </c>
      <c r="P91" s="21">
        <f>VLOOKUP($C91,'S45'!$C:$BQ,55,0)</f>
        <v>247.3</v>
      </c>
      <c r="Q91" s="21">
        <f>VLOOKUP($C91,'S45'!$C:$BQ,62,0)</f>
        <v>70</v>
      </c>
      <c r="R91" s="21">
        <f>VLOOKUP($C91,'S45'!$C:$BQ,63,0)</f>
        <v>134</v>
      </c>
      <c r="S91" s="21">
        <f>VLOOKUP($C91,'S45'!$C:$BQ,45,0)</f>
        <v>3046.7617100000002</v>
      </c>
      <c r="T91" s="28">
        <f>VLOOKUP($C91,'S45'!$C:$BQ,52,0)</f>
        <v>0</v>
      </c>
      <c r="U91" s="28">
        <f>VLOOKUP($C91,'S45'!$C:$BQ,53,0)</f>
        <v>308</v>
      </c>
      <c r="V91" s="28">
        <f>VLOOKUP($C91,'S45'!$C:$BQ,15,0)</f>
        <v>210</v>
      </c>
      <c r="W91" s="28">
        <f>VLOOKUP($C91,'S45'!$C:$BQ,22,0)</f>
        <v>0</v>
      </c>
      <c r="X91" s="28">
        <f>VLOOKUP($C91,'S45'!$C:$BQ,23,0)</f>
        <v>1</v>
      </c>
      <c r="Y91" s="28">
        <f>VLOOKUP($C91,'S45'!$C:$BQ,35,0)</f>
        <v>4534.4822100000001</v>
      </c>
      <c r="Z91" s="28">
        <f>VLOOKUP($C91,'S45'!$C:$BQ,42,0)</f>
        <v>0</v>
      </c>
      <c r="AA91" s="28">
        <f>VLOOKUP($C91,'S45'!$C:$BQ,43,0)</f>
        <v>307</v>
      </c>
      <c r="AB91" s="21">
        <f>VLOOKUP($C91,'S46'!$C:$BQ,55,0)</f>
        <v>250.5</v>
      </c>
      <c r="AC91" s="21">
        <f>VLOOKUP($C91,'S46'!$C:$BQ,62,0)</f>
        <v>67</v>
      </c>
      <c r="AD91" s="21">
        <f>VLOOKUP($C91,'S46'!$C:$BQ,63,0)</f>
        <v>131</v>
      </c>
      <c r="AE91" s="21">
        <f>VLOOKUP($C91,'S46'!$C:$BQ,45,0)</f>
        <v>3175.91482</v>
      </c>
      <c r="AF91" s="28">
        <f>VLOOKUP($C91,'S46'!$C:$BQ,52,0)</f>
        <v>0</v>
      </c>
      <c r="AG91" s="28">
        <f>VLOOKUP($C91,'S46'!$C:$BQ,53,0)</f>
        <v>179</v>
      </c>
      <c r="AH91" s="28">
        <f>VLOOKUP($C91,'S46'!$C:$BQ,15,0)</f>
        <v>217</v>
      </c>
      <c r="AI91" s="28">
        <f>VLOOKUP($C91,'S46'!$C:$BQ,22,0)</f>
        <v>0</v>
      </c>
      <c r="AJ91" s="28">
        <f>VLOOKUP($C91,'S46'!$C:$BQ,23,0)</f>
        <v>0</v>
      </c>
      <c r="AK91" s="28">
        <f>VLOOKUP($C91,'S46'!$C:$BQ,35,0)</f>
        <v>4786.2641700000004</v>
      </c>
      <c r="AL91" s="28">
        <f>VLOOKUP($C91,'S46'!$C:$BQ,42,0)</f>
        <v>0</v>
      </c>
      <c r="AM91" s="28">
        <f>VLOOKUP($C91,'S46'!$C:$BQ,43,0)</f>
        <v>55</v>
      </c>
      <c r="AN91" s="21">
        <f>VLOOKUP($C91,'S47'!$C:$BQ,55,0)</f>
        <v>250.3</v>
      </c>
      <c r="AO91" s="21">
        <f>VLOOKUP($C91,'S47'!$C:$BQ,62,0)</f>
        <v>67</v>
      </c>
      <c r="AP91" s="21">
        <f>VLOOKUP($C91,'S47'!$C:$BQ,63,0)</f>
        <v>131</v>
      </c>
      <c r="AQ91" s="21">
        <f>VLOOKUP($C91,'S47'!$C:$BQ,45,0)</f>
        <v>3194.55008</v>
      </c>
      <c r="AR91" s="28">
        <f>VLOOKUP($C91,'S47'!$C:$BQ,52,0)</f>
        <v>0</v>
      </c>
      <c r="AS91" s="28">
        <f>VLOOKUP($C91,'S47'!$C:$BQ,53,0)</f>
        <v>160</v>
      </c>
      <c r="AT91" s="28">
        <f>VLOOKUP($C91,'S47'!$C:$BQ,15,0)</f>
        <v>221</v>
      </c>
      <c r="AU91" s="28">
        <f>VLOOKUP($C91,'S47'!$C:$BQ,22,0)</f>
        <v>0</v>
      </c>
      <c r="AV91" s="28">
        <f>VLOOKUP($C91,'S47'!$C:$BQ,23,0)</f>
        <v>0</v>
      </c>
      <c r="AW91" s="28">
        <f>VLOOKUP($C91,'S47'!$C:$BQ,35,0)</f>
        <v>4876.08943</v>
      </c>
      <c r="AX91" s="28">
        <f>VLOOKUP($C91,'S47'!$C:$BQ,42,0)</f>
        <v>0</v>
      </c>
      <c r="AY91" s="28">
        <f>VLOOKUP($C91,'S47'!$C:$BQ,43,0)</f>
        <v>0</v>
      </c>
      <c r="AZ91" s="21">
        <f>VLOOKUP($C91,'S48'!$C:$BQ,55,0)</f>
        <v>251.3</v>
      </c>
      <c r="BA91" s="21">
        <f>VLOOKUP($C91,'S48'!$C:$BQ,62,0)</f>
        <v>35</v>
      </c>
      <c r="BB91" s="21">
        <f>VLOOKUP($C91,'S48'!$C:$BQ,63,0)</f>
        <v>225</v>
      </c>
      <c r="BC91" s="21">
        <f>VLOOKUP($C91,'S48'!$C:$BQ,45,0)</f>
        <v>3252.6413899999998</v>
      </c>
      <c r="BD91" s="28">
        <f>VLOOKUP($C91,'S48'!$C:$BQ,52,0)</f>
        <v>0</v>
      </c>
      <c r="BE91" s="28">
        <f>VLOOKUP($C91,'S48'!$C:$BQ,53,0)</f>
        <v>102</v>
      </c>
      <c r="BF91" s="28">
        <f>VLOOKUP($C91,'S48'!$C:$BQ,15,0)</f>
        <v>223</v>
      </c>
      <c r="BG91" s="28">
        <f>VLOOKUP($C91,'S48'!$C:$BQ,22,0)</f>
        <v>0</v>
      </c>
      <c r="BH91" s="28">
        <f>VLOOKUP($C91,'S48'!$C:$BQ,23,0)</f>
        <v>0</v>
      </c>
      <c r="BI91" s="28">
        <f>VLOOKUP($C91,'S48'!$C:$BQ,35,0)</f>
        <v>4895.5168199999998</v>
      </c>
      <c r="BJ91" s="28">
        <f>VLOOKUP($C91,'S48'!$C:$BQ,42,0)</f>
        <v>0</v>
      </c>
      <c r="BK91" s="28">
        <f>VLOOKUP($C91,'S48'!$C:$BQ,43,0)</f>
        <v>0</v>
      </c>
      <c r="BL91" s="21" t="e">
        <f>VLOOKUP($C91,'S49'!$C:$BQ,55,0)</f>
        <v>#N/A</v>
      </c>
      <c r="BM91" s="21" t="e">
        <f>VLOOKUP($C91,'S49'!$C:$BQ,62,0)</f>
        <v>#N/A</v>
      </c>
      <c r="BN91" s="21" t="e">
        <f>VLOOKUP($C91,'S49'!$C:$BQ,63,0)</f>
        <v>#N/A</v>
      </c>
      <c r="BO91" s="21" t="e">
        <f>VLOOKUP($C91,'S49'!$C:$BQ,45,0)</f>
        <v>#N/A</v>
      </c>
      <c r="BP91" s="28" t="e">
        <f>VLOOKUP($C91,'S49'!$C:$BQ,52,0)</f>
        <v>#N/A</v>
      </c>
      <c r="BQ91" s="28" t="e">
        <f>VLOOKUP($C91,'S49'!$C:$BQ,53,0)</f>
        <v>#N/A</v>
      </c>
      <c r="BR91" s="28" t="e">
        <f>VLOOKUP($C91,'S49'!$C:$BQ,15,0)</f>
        <v>#N/A</v>
      </c>
      <c r="BS91" s="28" t="e">
        <f>VLOOKUP($C91,'S49'!$C:$BQ,22,0)</f>
        <v>#N/A</v>
      </c>
      <c r="BT91" s="28" t="e">
        <f>VLOOKUP($C91,'S49'!$C:$BQ,23,0)</f>
        <v>#N/A</v>
      </c>
      <c r="BU91" s="28" t="e">
        <f>VLOOKUP($C91,'S49'!$C:$BQ,35,0)</f>
        <v>#N/A</v>
      </c>
      <c r="BV91" s="28" t="e">
        <f>VLOOKUP($C91,'S49'!$C:$BQ,42,0)</f>
        <v>#N/A</v>
      </c>
      <c r="BW91" s="28" t="e">
        <f>VLOOKUP($C91,'S49'!$C:$BQ,43,0)</f>
        <v>#N/A</v>
      </c>
      <c r="BX91" s="21" t="e">
        <f>VLOOKUP($C91,'S50'!$C:$BQ,55,0)</f>
        <v>#N/A</v>
      </c>
      <c r="BY91" s="21" t="e">
        <f>VLOOKUP($C91,'S50'!$C:$BQ,62,0)</f>
        <v>#N/A</v>
      </c>
      <c r="BZ91" s="21" t="e">
        <f>VLOOKUP($C91,'S50'!$C:$BQ,63,0)</f>
        <v>#N/A</v>
      </c>
      <c r="CA91" s="21" t="e">
        <f>VLOOKUP($C91,'S50'!$C:$BQ,45,0)</f>
        <v>#N/A</v>
      </c>
      <c r="CB91" s="28" t="e">
        <f>VLOOKUP($C91,'S50'!$C:$BQ,52,0)</f>
        <v>#N/A</v>
      </c>
      <c r="CC91" s="28" t="e">
        <f>VLOOKUP($C91,'S50'!$C:$BQ,53,0)</f>
        <v>#N/A</v>
      </c>
      <c r="CD91" s="28" t="e">
        <f>VLOOKUP($C91,'S50'!$C:$BQ,15,0)</f>
        <v>#N/A</v>
      </c>
      <c r="CE91" s="28" t="e">
        <f>VLOOKUP($C91,'S50'!$C:$BQ,22,0)</f>
        <v>#N/A</v>
      </c>
      <c r="CF91" s="28" t="e">
        <f>VLOOKUP($C91,'S50'!$C:$BQ,23,0)</f>
        <v>#N/A</v>
      </c>
      <c r="CG91" s="28" t="e">
        <f>VLOOKUP($C91,'S50'!$C:$BQ,35,0)</f>
        <v>#N/A</v>
      </c>
      <c r="CH91" s="28" t="e">
        <f>VLOOKUP($C91,'S50'!$C:$BQ,42,0)</f>
        <v>#N/A</v>
      </c>
      <c r="CI91" s="28" t="e">
        <f>VLOOKUP($C91,'S50'!$C:$BQ,43,0)</f>
        <v>#N/A</v>
      </c>
    </row>
    <row r="92" spans="1:87" hidden="1" x14ac:dyDescent="0.2">
      <c r="A92" s="30" t="e">
        <v>#N/A</v>
      </c>
      <c r="B92" s="30" t="e">
        <v>#N/A</v>
      </c>
      <c r="C92" s="20" t="s">
        <v>127</v>
      </c>
      <c r="D92" s="21" t="e">
        <f>VLOOKUP($C92,'S0 remplacer avec S44'!$C:$BQ,55,0)</f>
        <v>#N/A</v>
      </c>
      <c r="E92" s="21" t="e">
        <f>VLOOKUP($C92,'S0 remplacer avec S44'!$C:$BQ,62,0)</f>
        <v>#N/A</v>
      </c>
      <c r="F92" s="21" t="e">
        <f>VLOOKUP($C92,'S0 remplacer avec S44'!$C:$BQ,63,0)</f>
        <v>#N/A</v>
      </c>
      <c r="G92" s="21" t="e">
        <f>VLOOKUP($C92,'S0 remplacer avec S44'!$C:$BQ,45,0)</f>
        <v>#N/A</v>
      </c>
      <c r="H92" s="28" t="e">
        <f>VLOOKUP($C92,'S0 remplacer avec S44'!$C:$BQ,52,0)</f>
        <v>#N/A</v>
      </c>
      <c r="I92" s="28" t="e">
        <f>VLOOKUP($C92,'S0 remplacer avec S44'!$C:$BQ,53,0)</f>
        <v>#N/A</v>
      </c>
      <c r="J92" s="28" t="e">
        <f>VLOOKUP($C92,'S0 remplacer avec S44'!$C:$BQ,15,0)</f>
        <v>#N/A</v>
      </c>
      <c r="K92" s="28" t="e">
        <f>VLOOKUP($C92,'S0 remplacer avec S44'!$C:$BQ,22,0)</f>
        <v>#N/A</v>
      </c>
      <c r="L92" s="28" t="e">
        <f>VLOOKUP($C92,'S0 remplacer avec S44'!$C:$BQ,23,0)</f>
        <v>#N/A</v>
      </c>
      <c r="M92" s="28" t="e">
        <f>VLOOKUP($C92,'S0 remplacer avec S44'!$C:$BQ,35,0)</f>
        <v>#N/A</v>
      </c>
      <c r="N92" s="28" t="e">
        <f>VLOOKUP($C92,'S0 remplacer avec S44'!$C:$BQ,42,0)</f>
        <v>#N/A</v>
      </c>
      <c r="O92" s="28" t="e">
        <f>VLOOKUP($C92,'S0 remplacer avec S44'!$C:$BQ,43,0)</f>
        <v>#N/A</v>
      </c>
      <c r="P92" s="21" t="e">
        <f>VLOOKUP($C92,'S45'!$C:$BQ,55,0)</f>
        <v>#N/A</v>
      </c>
      <c r="Q92" s="21" t="e">
        <f>VLOOKUP($C92,'S45'!$C:$BQ,62,0)</f>
        <v>#N/A</v>
      </c>
      <c r="R92" s="21" t="e">
        <f>VLOOKUP($C92,'S45'!$C:$BQ,63,0)</f>
        <v>#N/A</v>
      </c>
      <c r="S92" s="21" t="e">
        <f>VLOOKUP($C92,'S45'!$C:$BQ,45,0)</f>
        <v>#N/A</v>
      </c>
      <c r="T92" s="28" t="e">
        <f>VLOOKUP($C92,'S45'!$C:$BQ,52,0)</f>
        <v>#N/A</v>
      </c>
      <c r="U92" s="28" t="e">
        <f>VLOOKUP($C92,'S45'!$C:$BQ,53,0)</f>
        <v>#N/A</v>
      </c>
      <c r="V92" s="28" t="e">
        <f>VLOOKUP($C92,'S45'!$C:$BQ,15,0)</f>
        <v>#N/A</v>
      </c>
      <c r="W92" s="28" t="e">
        <f>VLOOKUP($C92,'S45'!$C:$BQ,22,0)</f>
        <v>#N/A</v>
      </c>
      <c r="X92" s="28" t="e">
        <f>VLOOKUP($C92,'S45'!$C:$BQ,23,0)</f>
        <v>#N/A</v>
      </c>
      <c r="Y92" s="28" t="e">
        <f>VLOOKUP($C92,'S45'!$C:$BQ,35,0)</f>
        <v>#N/A</v>
      </c>
      <c r="Z92" s="28" t="e">
        <f>VLOOKUP($C92,'S45'!$C:$BQ,42,0)</f>
        <v>#N/A</v>
      </c>
      <c r="AA92" s="28" t="e">
        <f>VLOOKUP($C92,'S45'!$C:$BQ,43,0)</f>
        <v>#N/A</v>
      </c>
      <c r="AB92" s="21" t="e">
        <f>VLOOKUP($C92,'S46'!$C:$BQ,55,0)</f>
        <v>#N/A</v>
      </c>
      <c r="AC92" s="21" t="e">
        <f>VLOOKUP($C92,'S46'!$C:$BQ,62,0)</f>
        <v>#N/A</v>
      </c>
      <c r="AD92" s="21" t="e">
        <f>VLOOKUP($C92,'S46'!$C:$BQ,63,0)</f>
        <v>#N/A</v>
      </c>
      <c r="AE92" s="21" t="e">
        <f>VLOOKUP($C92,'S46'!$C:$BQ,45,0)</f>
        <v>#N/A</v>
      </c>
      <c r="AF92" s="28" t="e">
        <f>VLOOKUP($C92,'S46'!$C:$BQ,52,0)</f>
        <v>#N/A</v>
      </c>
      <c r="AG92" s="28" t="e">
        <f>VLOOKUP($C92,'S46'!$C:$BQ,53,0)</f>
        <v>#N/A</v>
      </c>
      <c r="AH92" s="28" t="e">
        <f>VLOOKUP($C92,'S46'!$C:$BQ,15,0)</f>
        <v>#N/A</v>
      </c>
      <c r="AI92" s="28" t="e">
        <f>VLOOKUP($C92,'S46'!$C:$BQ,22,0)</f>
        <v>#N/A</v>
      </c>
      <c r="AJ92" s="28" t="e">
        <f>VLOOKUP($C92,'S46'!$C:$BQ,23,0)</f>
        <v>#N/A</v>
      </c>
      <c r="AK92" s="28" t="e">
        <f>VLOOKUP($C92,'S46'!$C:$BQ,35,0)</f>
        <v>#N/A</v>
      </c>
      <c r="AL92" s="28" t="e">
        <f>VLOOKUP($C92,'S46'!$C:$BQ,42,0)</f>
        <v>#N/A</v>
      </c>
      <c r="AM92" s="28" t="e">
        <f>VLOOKUP($C92,'S46'!$C:$BQ,43,0)</f>
        <v>#N/A</v>
      </c>
      <c r="AN92" s="21" t="e">
        <f>VLOOKUP($C92,'S47'!$C:$BQ,55,0)</f>
        <v>#N/A</v>
      </c>
      <c r="AO92" s="21" t="e">
        <f>VLOOKUP($C92,'S47'!$C:$BQ,62,0)</f>
        <v>#N/A</v>
      </c>
      <c r="AP92" s="21" t="e">
        <f>VLOOKUP($C92,'S47'!$C:$BQ,63,0)</f>
        <v>#N/A</v>
      </c>
      <c r="AQ92" s="21" t="e">
        <f>VLOOKUP($C92,'S47'!$C:$BQ,45,0)</f>
        <v>#N/A</v>
      </c>
      <c r="AR92" s="28" t="e">
        <f>VLOOKUP($C92,'S47'!$C:$BQ,52,0)</f>
        <v>#N/A</v>
      </c>
      <c r="AS92" s="28" t="e">
        <f>VLOOKUP($C92,'S47'!$C:$BQ,53,0)</f>
        <v>#N/A</v>
      </c>
      <c r="AT92" s="28" t="e">
        <f>VLOOKUP($C92,'S47'!$C:$BQ,15,0)</f>
        <v>#N/A</v>
      </c>
      <c r="AU92" s="28" t="e">
        <f>VLOOKUP($C92,'S47'!$C:$BQ,22,0)</f>
        <v>#N/A</v>
      </c>
      <c r="AV92" s="28" t="e">
        <f>VLOOKUP($C92,'S47'!$C:$BQ,23,0)</f>
        <v>#N/A</v>
      </c>
      <c r="AW92" s="28" t="e">
        <f>VLOOKUP($C92,'S47'!$C:$BQ,35,0)</f>
        <v>#N/A</v>
      </c>
      <c r="AX92" s="28" t="e">
        <f>VLOOKUP($C92,'S47'!$C:$BQ,42,0)</f>
        <v>#N/A</v>
      </c>
      <c r="AY92" s="28" t="e">
        <f>VLOOKUP($C92,'S47'!$C:$BQ,43,0)</f>
        <v>#N/A</v>
      </c>
      <c r="AZ92" s="21" t="e">
        <f>VLOOKUP($C92,'S48'!$C:$BQ,55,0)</f>
        <v>#N/A</v>
      </c>
      <c r="BA92" s="21" t="e">
        <f>VLOOKUP($C92,'S48'!$C:$BQ,62,0)</f>
        <v>#N/A</v>
      </c>
      <c r="BB92" s="21" t="e">
        <f>VLOOKUP($C92,'S48'!$C:$BQ,63,0)</f>
        <v>#N/A</v>
      </c>
      <c r="BC92" s="21" t="e">
        <f>VLOOKUP($C92,'S48'!$C:$BQ,45,0)</f>
        <v>#N/A</v>
      </c>
      <c r="BD92" s="28" t="e">
        <f>VLOOKUP($C92,'S48'!$C:$BQ,52,0)</f>
        <v>#N/A</v>
      </c>
      <c r="BE92" s="28" t="e">
        <f>VLOOKUP($C92,'S48'!$C:$BQ,53,0)</f>
        <v>#N/A</v>
      </c>
      <c r="BF92" s="28" t="e">
        <f>VLOOKUP($C92,'S48'!$C:$BQ,15,0)</f>
        <v>#N/A</v>
      </c>
      <c r="BG92" s="28" t="e">
        <f>VLOOKUP($C92,'S48'!$C:$BQ,22,0)</f>
        <v>#N/A</v>
      </c>
      <c r="BH92" s="28" t="e">
        <f>VLOOKUP($C92,'S48'!$C:$BQ,23,0)</f>
        <v>#N/A</v>
      </c>
      <c r="BI92" s="28" t="e">
        <f>VLOOKUP($C92,'S48'!$C:$BQ,35,0)</f>
        <v>#N/A</v>
      </c>
      <c r="BJ92" s="28" t="e">
        <f>VLOOKUP($C92,'S48'!$C:$BQ,42,0)</f>
        <v>#N/A</v>
      </c>
      <c r="BK92" s="28" t="e">
        <f>VLOOKUP($C92,'S48'!$C:$BQ,43,0)</f>
        <v>#N/A</v>
      </c>
      <c r="BL92" s="21" t="e">
        <f>VLOOKUP($C92,'S49'!$C:$BQ,55,0)</f>
        <v>#N/A</v>
      </c>
      <c r="BM92" s="21" t="e">
        <f>VLOOKUP($C92,'S49'!$C:$BQ,62,0)</f>
        <v>#N/A</v>
      </c>
      <c r="BN92" s="21" t="e">
        <f>VLOOKUP($C92,'S49'!$C:$BQ,63,0)</f>
        <v>#N/A</v>
      </c>
      <c r="BO92" s="21" t="e">
        <f>VLOOKUP($C92,'S49'!$C:$BQ,45,0)</f>
        <v>#N/A</v>
      </c>
      <c r="BP92" s="28" t="e">
        <f>VLOOKUP($C92,'S49'!$C:$BQ,52,0)</f>
        <v>#N/A</v>
      </c>
      <c r="BQ92" s="28" t="e">
        <f>VLOOKUP($C92,'S49'!$C:$BQ,53,0)</f>
        <v>#N/A</v>
      </c>
      <c r="BR92" s="28" t="e">
        <f>VLOOKUP($C92,'S49'!$C:$BQ,15,0)</f>
        <v>#N/A</v>
      </c>
      <c r="BS92" s="28" t="e">
        <f>VLOOKUP($C92,'S49'!$C:$BQ,22,0)</f>
        <v>#N/A</v>
      </c>
      <c r="BT92" s="28" t="e">
        <f>VLOOKUP($C92,'S49'!$C:$BQ,23,0)</f>
        <v>#N/A</v>
      </c>
      <c r="BU92" s="28" t="e">
        <f>VLOOKUP($C92,'S49'!$C:$BQ,35,0)</f>
        <v>#N/A</v>
      </c>
      <c r="BV92" s="28" t="e">
        <f>VLOOKUP($C92,'S49'!$C:$BQ,42,0)</f>
        <v>#N/A</v>
      </c>
      <c r="BW92" s="28" t="e">
        <f>VLOOKUP($C92,'S49'!$C:$BQ,43,0)</f>
        <v>#N/A</v>
      </c>
      <c r="BX92" s="21" t="e">
        <f>VLOOKUP($C92,'S50'!$C:$BQ,55,0)</f>
        <v>#N/A</v>
      </c>
      <c r="BY92" s="21" t="e">
        <f>VLOOKUP($C92,'S50'!$C:$BQ,62,0)</f>
        <v>#N/A</v>
      </c>
      <c r="BZ92" s="21" t="e">
        <f>VLOOKUP($C92,'S50'!$C:$BQ,63,0)</f>
        <v>#N/A</v>
      </c>
      <c r="CA92" s="21" t="e">
        <f>VLOOKUP($C92,'S50'!$C:$BQ,45,0)</f>
        <v>#N/A</v>
      </c>
      <c r="CB92" s="28" t="e">
        <f>VLOOKUP($C92,'S50'!$C:$BQ,52,0)</f>
        <v>#N/A</v>
      </c>
      <c r="CC92" s="28" t="e">
        <f>VLOOKUP($C92,'S50'!$C:$BQ,53,0)</f>
        <v>#N/A</v>
      </c>
      <c r="CD92" s="28" t="e">
        <f>VLOOKUP($C92,'S50'!$C:$BQ,15,0)</f>
        <v>#N/A</v>
      </c>
      <c r="CE92" s="28" t="e">
        <f>VLOOKUP($C92,'S50'!$C:$BQ,22,0)</f>
        <v>#N/A</v>
      </c>
      <c r="CF92" s="28" t="e">
        <f>VLOOKUP($C92,'S50'!$C:$BQ,23,0)</f>
        <v>#N/A</v>
      </c>
      <c r="CG92" s="28" t="e">
        <f>VLOOKUP($C92,'S50'!$C:$BQ,35,0)</f>
        <v>#N/A</v>
      </c>
      <c r="CH92" s="28" t="e">
        <f>VLOOKUP($C92,'S50'!$C:$BQ,42,0)</f>
        <v>#N/A</v>
      </c>
      <c r="CI92" s="28" t="e">
        <f>VLOOKUP($C92,'S50'!$C:$BQ,43,0)</f>
        <v>#N/A</v>
      </c>
    </row>
    <row r="93" spans="1:87" hidden="1" x14ac:dyDescent="0.2">
      <c r="A93" s="30" t="s">
        <v>381</v>
      </c>
      <c r="B93" s="30" t="s">
        <v>116</v>
      </c>
      <c r="C93" s="20" t="s">
        <v>128</v>
      </c>
      <c r="D93" s="21">
        <f>VLOOKUP($C93,'S0 remplacer avec S44'!$C:$BQ,55,0)</f>
        <v>229.1</v>
      </c>
      <c r="E93" s="21">
        <f>VLOOKUP($C93,'S0 remplacer avec S44'!$C:$BQ,62,0)</f>
        <v>5</v>
      </c>
      <c r="F93" s="21">
        <f>VLOOKUP($C93,'S0 remplacer avec S44'!$C:$BQ,63,0)</f>
        <v>51</v>
      </c>
      <c r="G93" s="21">
        <f>VLOOKUP($C93,'S0 remplacer avec S44'!$C:$BQ,45,0)</f>
        <v>2150.0856699999999</v>
      </c>
      <c r="H93" s="28">
        <f>VLOOKUP($C93,'S0 remplacer avec S44'!$C:$BQ,52,0)</f>
        <v>0</v>
      </c>
      <c r="I93" s="28">
        <f>VLOOKUP($C93,'S0 remplacer avec S44'!$C:$BQ,53,0)</f>
        <v>318</v>
      </c>
      <c r="J93" s="28">
        <f>VLOOKUP($C93,'S0 remplacer avec S44'!$C:$BQ,15,0)</f>
        <v>141</v>
      </c>
      <c r="K93" s="28">
        <f>VLOOKUP($C93,'S0 remplacer avec S44'!$C:$BQ,22,0)</f>
        <v>0</v>
      </c>
      <c r="L93" s="28">
        <f>VLOOKUP($C93,'S0 remplacer avec S44'!$C:$BQ,23,0)</f>
        <v>15</v>
      </c>
      <c r="M93" s="28">
        <f>VLOOKUP($C93,'S0 remplacer avec S44'!$C:$BQ,35,0)</f>
        <v>1746.4666500000001</v>
      </c>
      <c r="N93" s="28">
        <f>VLOOKUP($C93,'S0 remplacer avec S44'!$C:$BQ,42,0)</f>
        <v>946</v>
      </c>
      <c r="O93" s="28">
        <f>VLOOKUP($C93,'S0 remplacer avec S44'!$C:$BQ,43,0)</f>
        <v>1485</v>
      </c>
      <c r="P93" s="21">
        <f>VLOOKUP($C93,'S45'!$C:$BQ,55,0)</f>
        <v>237.7</v>
      </c>
      <c r="Q93" s="21">
        <f>VLOOKUP($C93,'S45'!$C:$BQ,62,0)</f>
        <v>0</v>
      </c>
      <c r="R93" s="21">
        <f>VLOOKUP($C93,'S45'!$C:$BQ,63,0)</f>
        <v>43</v>
      </c>
      <c r="S93" s="21">
        <f>VLOOKUP($C93,'S45'!$C:$BQ,45,0)</f>
        <v>2207.0068700000002</v>
      </c>
      <c r="T93" s="28">
        <f>VLOOKUP($C93,'S45'!$C:$BQ,52,0)</f>
        <v>0</v>
      </c>
      <c r="U93" s="28">
        <f>VLOOKUP($C93,'S45'!$C:$BQ,53,0)</f>
        <v>261</v>
      </c>
      <c r="V93" s="28">
        <f>VLOOKUP($C93,'S45'!$C:$BQ,15,0)</f>
        <v>143</v>
      </c>
      <c r="W93" s="28">
        <f>VLOOKUP($C93,'S45'!$C:$BQ,22,0)</f>
        <v>0</v>
      </c>
      <c r="X93" s="28">
        <f>VLOOKUP($C93,'S45'!$C:$BQ,23,0)</f>
        <v>13</v>
      </c>
      <c r="Y93" s="28">
        <f>VLOOKUP($C93,'S45'!$C:$BQ,35,0)</f>
        <v>1864.6527599999999</v>
      </c>
      <c r="Z93" s="28">
        <f>VLOOKUP($C93,'S45'!$C:$BQ,42,0)</f>
        <v>828</v>
      </c>
      <c r="AA93" s="28">
        <f>VLOOKUP($C93,'S45'!$C:$BQ,43,0)</f>
        <v>1366</v>
      </c>
      <c r="AB93" s="21">
        <f>VLOOKUP($C93,'S46'!$C:$BQ,55,0)</f>
        <v>242.1</v>
      </c>
      <c r="AC93" s="21">
        <f>VLOOKUP($C93,'S46'!$C:$BQ,62,0)</f>
        <v>0</v>
      </c>
      <c r="AD93" s="21">
        <f>VLOOKUP($C93,'S46'!$C:$BQ,63,0)</f>
        <v>38</v>
      </c>
      <c r="AE93" s="21">
        <f>VLOOKUP($C93,'S46'!$C:$BQ,45,0)</f>
        <v>2216.86787</v>
      </c>
      <c r="AF93" s="28">
        <f>VLOOKUP($C93,'S46'!$C:$BQ,52,0)</f>
        <v>0</v>
      </c>
      <c r="AG93" s="28">
        <f>VLOOKUP($C93,'S46'!$C:$BQ,53,0)</f>
        <v>251</v>
      </c>
      <c r="AH93" s="28">
        <f>VLOOKUP($C93,'S46'!$C:$BQ,15,0)</f>
        <v>147</v>
      </c>
      <c r="AI93" s="28">
        <f>VLOOKUP($C93,'S46'!$C:$BQ,22,0)</f>
        <v>0</v>
      </c>
      <c r="AJ93" s="28">
        <f>VLOOKUP($C93,'S46'!$C:$BQ,23,0)</f>
        <v>9</v>
      </c>
      <c r="AK93" s="28">
        <f>VLOOKUP($C93,'S46'!$C:$BQ,35,0)</f>
        <v>1864.5884599999999</v>
      </c>
      <c r="AL93" s="28">
        <f>VLOOKUP($C93,'S46'!$C:$BQ,42,0)</f>
        <v>828</v>
      </c>
      <c r="AM93" s="28">
        <f>VLOOKUP($C93,'S46'!$C:$BQ,43,0)</f>
        <v>1366</v>
      </c>
      <c r="AN93" s="21">
        <f>VLOOKUP($C93,'S47'!$C:$BQ,55,0)</f>
        <v>247.9</v>
      </c>
      <c r="AO93" s="21">
        <f>VLOOKUP($C93,'S47'!$C:$BQ,62,0)</f>
        <v>0</v>
      </c>
      <c r="AP93" s="21">
        <f>VLOOKUP($C93,'S47'!$C:$BQ,63,0)</f>
        <v>32</v>
      </c>
      <c r="AQ93" s="21">
        <f>VLOOKUP($C93,'S47'!$C:$BQ,45,0)</f>
        <v>2201.7854299999999</v>
      </c>
      <c r="AR93" s="28">
        <f>VLOOKUP($C93,'S47'!$C:$BQ,52,0)</f>
        <v>0</v>
      </c>
      <c r="AS93" s="28">
        <f>VLOOKUP($C93,'S47'!$C:$BQ,53,0)</f>
        <v>266</v>
      </c>
      <c r="AT93" s="28">
        <f>VLOOKUP($C93,'S47'!$C:$BQ,15,0)</f>
        <v>147</v>
      </c>
      <c r="AU93" s="28">
        <f>VLOOKUP($C93,'S47'!$C:$BQ,22,0)</f>
        <v>0</v>
      </c>
      <c r="AV93" s="28">
        <f>VLOOKUP($C93,'S47'!$C:$BQ,23,0)</f>
        <v>9</v>
      </c>
      <c r="AW93" s="28">
        <f>VLOOKUP($C93,'S47'!$C:$BQ,35,0)</f>
        <v>1873.53304</v>
      </c>
      <c r="AX93" s="28">
        <f>VLOOKUP($C93,'S47'!$C:$BQ,42,0)</f>
        <v>819</v>
      </c>
      <c r="AY93" s="28">
        <f>VLOOKUP($C93,'S47'!$C:$BQ,43,0)</f>
        <v>1358</v>
      </c>
      <c r="AZ93" s="21">
        <f>VLOOKUP($C93,'S48'!$C:$BQ,55,0)</f>
        <v>247.9</v>
      </c>
      <c r="BA93" s="21">
        <f>VLOOKUP($C93,'S48'!$C:$BQ,62,0)</f>
        <v>0</v>
      </c>
      <c r="BB93" s="21">
        <f>VLOOKUP($C93,'S48'!$C:$BQ,63,0)</f>
        <v>102</v>
      </c>
      <c r="BC93" s="21">
        <f>VLOOKUP($C93,'S48'!$C:$BQ,45,0)</f>
        <v>2233.1414399999999</v>
      </c>
      <c r="BD93" s="28">
        <f>VLOOKUP($C93,'S48'!$C:$BQ,52,0)</f>
        <v>0</v>
      </c>
      <c r="BE93" s="28">
        <f>VLOOKUP($C93,'S48'!$C:$BQ,53,0)</f>
        <v>235</v>
      </c>
      <c r="BF93" s="28">
        <f>VLOOKUP($C93,'S48'!$C:$BQ,15,0)</f>
        <v>148</v>
      </c>
      <c r="BG93" s="28">
        <f>VLOOKUP($C93,'S48'!$C:$BQ,22,0)</f>
        <v>0</v>
      </c>
      <c r="BH93" s="28">
        <f>VLOOKUP($C93,'S48'!$C:$BQ,23,0)</f>
        <v>8</v>
      </c>
      <c r="BI93" s="28">
        <f>VLOOKUP($C93,'S48'!$C:$BQ,35,0)</f>
        <v>1882.20568</v>
      </c>
      <c r="BJ93" s="28">
        <f>VLOOKUP($C93,'S48'!$C:$BQ,42,0)</f>
        <v>810</v>
      </c>
      <c r="BK93" s="28">
        <f>VLOOKUP($C93,'S48'!$C:$BQ,43,0)</f>
        <v>1349</v>
      </c>
      <c r="BL93" s="21" t="e">
        <f>VLOOKUP($C93,'S49'!$C:$BQ,55,0)</f>
        <v>#N/A</v>
      </c>
      <c r="BM93" s="21" t="e">
        <f>VLOOKUP($C93,'S49'!$C:$BQ,62,0)</f>
        <v>#N/A</v>
      </c>
      <c r="BN93" s="21" t="e">
        <f>VLOOKUP($C93,'S49'!$C:$BQ,63,0)</f>
        <v>#N/A</v>
      </c>
      <c r="BO93" s="21" t="e">
        <f>VLOOKUP($C93,'S49'!$C:$BQ,45,0)</f>
        <v>#N/A</v>
      </c>
      <c r="BP93" s="28" t="e">
        <f>VLOOKUP($C93,'S49'!$C:$BQ,52,0)</f>
        <v>#N/A</v>
      </c>
      <c r="BQ93" s="28" t="e">
        <f>VLOOKUP($C93,'S49'!$C:$BQ,53,0)</f>
        <v>#N/A</v>
      </c>
      <c r="BR93" s="28" t="e">
        <f>VLOOKUP($C93,'S49'!$C:$BQ,15,0)</f>
        <v>#N/A</v>
      </c>
      <c r="BS93" s="28" t="e">
        <f>VLOOKUP($C93,'S49'!$C:$BQ,22,0)</f>
        <v>#N/A</v>
      </c>
      <c r="BT93" s="28" t="e">
        <f>VLOOKUP($C93,'S49'!$C:$BQ,23,0)</f>
        <v>#N/A</v>
      </c>
      <c r="BU93" s="28" t="e">
        <f>VLOOKUP($C93,'S49'!$C:$BQ,35,0)</f>
        <v>#N/A</v>
      </c>
      <c r="BV93" s="28" t="e">
        <f>VLOOKUP($C93,'S49'!$C:$BQ,42,0)</f>
        <v>#N/A</v>
      </c>
      <c r="BW93" s="28" t="e">
        <f>VLOOKUP($C93,'S49'!$C:$BQ,43,0)</f>
        <v>#N/A</v>
      </c>
      <c r="BX93" s="21" t="e">
        <f>VLOOKUP($C93,'S50'!$C:$BQ,55,0)</f>
        <v>#N/A</v>
      </c>
      <c r="BY93" s="21" t="e">
        <f>VLOOKUP($C93,'S50'!$C:$BQ,62,0)</f>
        <v>#N/A</v>
      </c>
      <c r="BZ93" s="21" t="e">
        <f>VLOOKUP($C93,'S50'!$C:$BQ,63,0)</f>
        <v>#N/A</v>
      </c>
      <c r="CA93" s="21" t="e">
        <f>VLOOKUP($C93,'S50'!$C:$BQ,45,0)</f>
        <v>#N/A</v>
      </c>
      <c r="CB93" s="28" t="e">
        <f>VLOOKUP($C93,'S50'!$C:$BQ,52,0)</f>
        <v>#N/A</v>
      </c>
      <c r="CC93" s="28" t="e">
        <f>VLOOKUP($C93,'S50'!$C:$BQ,53,0)</f>
        <v>#N/A</v>
      </c>
      <c r="CD93" s="28" t="e">
        <f>VLOOKUP($C93,'S50'!$C:$BQ,15,0)</f>
        <v>#N/A</v>
      </c>
      <c r="CE93" s="28" t="e">
        <f>VLOOKUP($C93,'S50'!$C:$BQ,22,0)</f>
        <v>#N/A</v>
      </c>
      <c r="CF93" s="28" t="e">
        <f>VLOOKUP($C93,'S50'!$C:$BQ,23,0)</f>
        <v>#N/A</v>
      </c>
      <c r="CG93" s="28" t="e">
        <f>VLOOKUP($C93,'S50'!$C:$BQ,35,0)</f>
        <v>#N/A</v>
      </c>
      <c r="CH93" s="28" t="e">
        <f>VLOOKUP($C93,'S50'!$C:$BQ,42,0)</f>
        <v>#N/A</v>
      </c>
      <c r="CI93" s="28" t="e">
        <f>VLOOKUP($C93,'S50'!$C:$BQ,43,0)</f>
        <v>#N/A</v>
      </c>
    </row>
    <row r="94" spans="1:87" hidden="1" x14ac:dyDescent="0.2">
      <c r="A94" s="30" t="s">
        <v>381</v>
      </c>
      <c r="B94" s="30" t="s">
        <v>116</v>
      </c>
      <c r="C94" s="20" t="s">
        <v>129</v>
      </c>
      <c r="D94" s="21">
        <f>VLOOKUP($C94,'S0 remplacer avec S44'!$C:$BQ,55,0)</f>
        <v>174.5</v>
      </c>
      <c r="E94" s="21">
        <f>VLOOKUP($C94,'S0 remplacer avec S44'!$C:$BQ,62,0)</f>
        <v>152</v>
      </c>
      <c r="F94" s="21">
        <f>VLOOKUP($C94,'S0 remplacer avec S44'!$C:$BQ,63,0)</f>
        <v>217</v>
      </c>
      <c r="G94" s="21">
        <f>VLOOKUP($C94,'S0 remplacer avec S44'!$C:$BQ,45,0)</f>
        <v>1834.9947999999999</v>
      </c>
      <c r="H94" s="28">
        <f>VLOOKUP($C94,'S0 remplacer avec S44'!$C:$BQ,52,0)</f>
        <v>1040</v>
      </c>
      <c r="I94" s="28">
        <f>VLOOKUP($C94,'S0 remplacer avec S44'!$C:$BQ,53,0)</f>
        <v>1615</v>
      </c>
      <c r="J94" s="28">
        <f>VLOOKUP($C94,'S0 remplacer avec S44'!$C:$BQ,15,0)</f>
        <v>147</v>
      </c>
      <c r="K94" s="28">
        <f>VLOOKUP($C94,'S0 remplacer avec S44'!$C:$BQ,22,0)</f>
        <v>34</v>
      </c>
      <c r="L94" s="28">
        <f>VLOOKUP($C94,'S0 remplacer avec S44'!$C:$BQ,23,0)</f>
        <v>70</v>
      </c>
      <c r="M94" s="28">
        <f>VLOOKUP($C94,'S0 remplacer avec S44'!$C:$BQ,35,0)</f>
        <v>4416.7689700000001</v>
      </c>
      <c r="N94" s="28">
        <f>VLOOKUP($C94,'S0 remplacer avec S44'!$C:$BQ,42,0)</f>
        <v>0</v>
      </c>
      <c r="O94" s="28">
        <f>VLOOKUP($C94,'S0 remplacer avec S44'!$C:$BQ,43,0)</f>
        <v>568</v>
      </c>
      <c r="P94" s="21">
        <f>VLOOKUP($C94,'S45'!$C:$BQ,55,0)</f>
        <v>176.3</v>
      </c>
      <c r="Q94" s="21">
        <f>VLOOKUP($C94,'S45'!$C:$BQ,62,0)</f>
        <v>150</v>
      </c>
      <c r="R94" s="21">
        <f>VLOOKUP($C94,'S45'!$C:$BQ,63,0)</f>
        <v>215</v>
      </c>
      <c r="S94" s="21">
        <f>VLOOKUP($C94,'S45'!$C:$BQ,45,0)</f>
        <v>1878.5053600000001</v>
      </c>
      <c r="T94" s="28">
        <f>VLOOKUP($C94,'S45'!$C:$BQ,52,0)</f>
        <v>996</v>
      </c>
      <c r="U94" s="28">
        <f>VLOOKUP($C94,'S45'!$C:$BQ,53,0)</f>
        <v>1571</v>
      </c>
      <c r="V94" s="28">
        <f>VLOOKUP($C94,'S45'!$C:$BQ,15,0)</f>
        <v>147</v>
      </c>
      <c r="W94" s="28">
        <f>VLOOKUP($C94,'S45'!$C:$BQ,22,0)</f>
        <v>34</v>
      </c>
      <c r="X94" s="28">
        <f>VLOOKUP($C94,'S45'!$C:$BQ,23,0)</f>
        <v>70</v>
      </c>
      <c r="Y94" s="28">
        <f>VLOOKUP($C94,'S45'!$C:$BQ,35,0)</f>
        <v>4455.1743399999996</v>
      </c>
      <c r="Z94" s="28">
        <f>VLOOKUP($C94,'S45'!$C:$BQ,42,0)</f>
        <v>0</v>
      </c>
      <c r="AA94" s="28">
        <f>VLOOKUP($C94,'S45'!$C:$BQ,43,0)</f>
        <v>530</v>
      </c>
      <c r="AB94" s="21">
        <f>VLOOKUP($C94,'S46'!$C:$BQ,55,0)</f>
        <v>178.3</v>
      </c>
      <c r="AC94" s="21">
        <f>VLOOKUP($C94,'S46'!$C:$BQ,62,0)</f>
        <v>148</v>
      </c>
      <c r="AD94" s="21">
        <f>VLOOKUP($C94,'S46'!$C:$BQ,63,0)</f>
        <v>213</v>
      </c>
      <c r="AE94" s="21">
        <f>VLOOKUP($C94,'S46'!$C:$BQ,45,0)</f>
        <v>1888.4111</v>
      </c>
      <c r="AF94" s="28">
        <f>VLOOKUP($C94,'S46'!$C:$BQ,52,0)</f>
        <v>986</v>
      </c>
      <c r="AG94" s="28">
        <f>VLOOKUP($C94,'S46'!$C:$BQ,53,0)</f>
        <v>1561</v>
      </c>
      <c r="AH94" s="28">
        <f>VLOOKUP($C94,'S46'!$C:$BQ,15,0)</f>
        <v>149</v>
      </c>
      <c r="AI94" s="28">
        <f>VLOOKUP($C94,'S46'!$C:$BQ,22,0)</f>
        <v>32</v>
      </c>
      <c r="AJ94" s="28">
        <f>VLOOKUP($C94,'S46'!$C:$BQ,23,0)</f>
        <v>68</v>
      </c>
      <c r="AK94" s="28">
        <f>VLOOKUP($C94,'S46'!$C:$BQ,35,0)</f>
        <v>4455.1743399999996</v>
      </c>
      <c r="AL94" s="28">
        <f>VLOOKUP($C94,'S46'!$C:$BQ,42,0)</f>
        <v>0</v>
      </c>
      <c r="AM94" s="28">
        <f>VLOOKUP($C94,'S46'!$C:$BQ,43,0)</f>
        <v>530</v>
      </c>
      <c r="AN94" s="21">
        <f>VLOOKUP($C94,'S47'!$C:$BQ,55,0)</f>
        <v>181.9</v>
      </c>
      <c r="AO94" s="21">
        <f>VLOOKUP($C94,'S47'!$C:$BQ,62,0)</f>
        <v>145</v>
      </c>
      <c r="AP94" s="21">
        <f>VLOOKUP($C94,'S47'!$C:$BQ,63,0)</f>
        <v>210</v>
      </c>
      <c r="AQ94" s="21">
        <f>VLOOKUP($C94,'S47'!$C:$BQ,45,0)</f>
        <v>1920.7014099999999</v>
      </c>
      <c r="AR94" s="28">
        <f>VLOOKUP($C94,'S47'!$C:$BQ,52,0)</f>
        <v>954</v>
      </c>
      <c r="AS94" s="28">
        <f>VLOOKUP($C94,'S47'!$C:$BQ,53,0)</f>
        <v>1529</v>
      </c>
      <c r="AT94" s="28">
        <f>VLOOKUP($C94,'S47'!$C:$BQ,15,0)</f>
        <v>152</v>
      </c>
      <c r="AU94" s="28">
        <f>VLOOKUP($C94,'S47'!$C:$BQ,22,0)</f>
        <v>29</v>
      </c>
      <c r="AV94" s="28">
        <f>VLOOKUP($C94,'S47'!$C:$BQ,23,0)</f>
        <v>65</v>
      </c>
      <c r="AW94" s="28">
        <f>VLOOKUP($C94,'S47'!$C:$BQ,35,0)</f>
        <v>4682.5115299999998</v>
      </c>
      <c r="AX94" s="28">
        <f>VLOOKUP($C94,'S47'!$C:$BQ,42,0)</f>
        <v>0</v>
      </c>
      <c r="AY94" s="28">
        <f>VLOOKUP($C94,'S47'!$C:$BQ,43,0)</f>
        <v>302</v>
      </c>
      <c r="AZ94" s="21">
        <f>VLOOKUP($C94,'S48'!$C:$BQ,55,0)</f>
        <v>183.7</v>
      </c>
      <c r="BA94" s="21">
        <f>VLOOKUP($C94,'S48'!$C:$BQ,62,0)</f>
        <v>110</v>
      </c>
      <c r="BB94" s="21">
        <f>VLOOKUP($C94,'S48'!$C:$BQ,63,0)</f>
        <v>306</v>
      </c>
      <c r="BC94" s="21">
        <f>VLOOKUP($C94,'S48'!$C:$BQ,45,0)</f>
        <v>1942.4704400000001</v>
      </c>
      <c r="BD94" s="28">
        <f>VLOOKUP($C94,'S48'!$C:$BQ,52,0)</f>
        <v>932</v>
      </c>
      <c r="BE94" s="28">
        <f>VLOOKUP($C94,'S48'!$C:$BQ,53,0)</f>
        <v>1507</v>
      </c>
      <c r="BF94" s="28">
        <f>VLOOKUP($C94,'S48'!$C:$BQ,15,0)</f>
        <v>153</v>
      </c>
      <c r="BG94" s="28">
        <f>VLOOKUP($C94,'S48'!$C:$BQ,22,0)</f>
        <v>28</v>
      </c>
      <c r="BH94" s="28">
        <f>VLOOKUP($C94,'S48'!$C:$BQ,23,0)</f>
        <v>64</v>
      </c>
      <c r="BI94" s="28">
        <f>VLOOKUP($C94,'S48'!$C:$BQ,35,0)</f>
        <v>4701.0720499999998</v>
      </c>
      <c r="BJ94" s="28">
        <f>VLOOKUP($C94,'S48'!$C:$BQ,42,0)</f>
        <v>0</v>
      </c>
      <c r="BK94" s="28">
        <f>VLOOKUP($C94,'S48'!$C:$BQ,43,0)</f>
        <v>284</v>
      </c>
      <c r="BL94" s="21" t="e">
        <f>VLOOKUP($C94,'S49'!$C:$BQ,55,0)</f>
        <v>#N/A</v>
      </c>
      <c r="BM94" s="21" t="e">
        <f>VLOOKUP($C94,'S49'!$C:$BQ,62,0)</f>
        <v>#N/A</v>
      </c>
      <c r="BN94" s="21" t="e">
        <f>VLOOKUP($C94,'S49'!$C:$BQ,63,0)</f>
        <v>#N/A</v>
      </c>
      <c r="BO94" s="21" t="e">
        <f>VLOOKUP($C94,'S49'!$C:$BQ,45,0)</f>
        <v>#N/A</v>
      </c>
      <c r="BP94" s="28" t="e">
        <f>VLOOKUP($C94,'S49'!$C:$BQ,52,0)</f>
        <v>#N/A</v>
      </c>
      <c r="BQ94" s="28" t="e">
        <f>VLOOKUP($C94,'S49'!$C:$BQ,53,0)</f>
        <v>#N/A</v>
      </c>
      <c r="BR94" s="28" t="e">
        <f>VLOOKUP($C94,'S49'!$C:$BQ,15,0)</f>
        <v>#N/A</v>
      </c>
      <c r="BS94" s="28" t="e">
        <f>VLOOKUP($C94,'S49'!$C:$BQ,22,0)</f>
        <v>#N/A</v>
      </c>
      <c r="BT94" s="28" t="e">
        <f>VLOOKUP($C94,'S49'!$C:$BQ,23,0)</f>
        <v>#N/A</v>
      </c>
      <c r="BU94" s="28" t="e">
        <f>VLOOKUP($C94,'S49'!$C:$BQ,35,0)</f>
        <v>#N/A</v>
      </c>
      <c r="BV94" s="28" t="e">
        <f>VLOOKUP($C94,'S49'!$C:$BQ,42,0)</f>
        <v>#N/A</v>
      </c>
      <c r="BW94" s="28" t="e">
        <f>VLOOKUP($C94,'S49'!$C:$BQ,43,0)</f>
        <v>#N/A</v>
      </c>
      <c r="BX94" s="21" t="e">
        <f>VLOOKUP($C94,'S50'!$C:$BQ,55,0)</f>
        <v>#N/A</v>
      </c>
      <c r="BY94" s="21" t="e">
        <f>VLOOKUP($C94,'S50'!$C:$BQ,62,0)</f>
        <v>#N/A</v>
      </c>
      <c r="BZ94" s="21" t="e">
        <f>VLOOKUP($C94,'S50'!$C:$BQ,63,0)</f>
        <v>#N/A</v>
      </c>
      <c r="CA94" s="21" t="e">
        <f>VLOOKUP($C94,'S50'!$C:$BQ,45,0)</f>
        <v>#N/A</v>
      </c>
      <c r="CB94" s="28" t="e">
        <f>VLOOKUP($C94,'S50'!$C:$BQ,52,0)</f>
        <v>#N/A</v>
      </c>
      <c r="CC94" s="28" t="e">
        <f>VLOOKUP($C94,'S50'!$C:$BQ,53,0)</f>
        <v>#N/A</v>
      </c>
      <c r="CD94" s="28" t="e">
        <f>VLOOKUP($C94,'S50'!$C:$BQ,15,0)</f>
        <v>#N/A</v>
      </c>
      <c r="CE94" s="28" t="e">
        <f>VLOOKUP($C94,'S50'!$C:$BQ,22,0)</f>
        <v>#N/A</v>
      </c>
      <c r="CF94" s="28" t="e">
        <f>VLOOKUP($C94,'S50'!$C:$BQ,23,0)</f>
        <v>#N/A</v>
      </c>
      <c r="CG94" s="28" t="e">
        <f>VLOOKUP($C94,'S50'!$C:$BQ,35,0)</f>
        <v>#N/A</v>
      </c>
      <c r="CH94" s="28" t="e">
        <f>VLOOKUP($C94,'S50'!$C:$BQ,42,0)</f>
        <v>#N/A</v>
      </c>
      <c r="CI94" s="28" t="e">
        <f>VLOOKUP($C94,'S50'!$C:$BQ,43,0)</f>
        <v>#N/A</v>
      </c>
    </row>
    <row r="95" spans="1:87" hidden="1" x14ac:dyDescent="0.2">
      <c r="A95" s="30" t="s">
        <v>381</v>
      </c>
      <c r="B95" s="30" t="s">
        <v>116</v>
      </c>
      <c r="C95" s="20" t="s">
        <v>130</v>
      </c>
      <c r="D95" s="21">
        <f>VLOOKUP($C95,'S0 remplacer avec S44'!$C:$BQ,55,0)</f>
        <v>270.3</v>
      </c>
      <c r="E95" s="21">
        <f>VLOOKUP($C95,'S0 remplacer avec S44'!$C:$BQ,62,0)</f>
        <v>50</v>
      </c>
      <c r="F95" s="21">
        <f>VLOOKUP($C95,'S0 remplacer avec S44'!$C:$BQ,63,0)</f>
        <v>114</v>
      </c>
      <c r="G95" s="21">
        <f>VLOOKUP($C95,'S0 remplacer avec S44'!$C:$BQ,45,0)</f>
        <v>2282.2360399999998</v>
      </c>
      <c r="H95" s="28">
        <f>VLOOKUP($C95,'S0 remplacer avec S44'!$C:$BQ,52,0)</f>
        <v>540</v>
      </c>
      <c r="I95" s="28">
        <f>VLOOKUP($C95,'S0 remplacer avec S44'!$C:$BQ,53,0)</f>
        <v>1105</v>
      </c>
      <c r="J95" s="28">
        <f>VLOOKUP($C95,'S0 remplacer avec S44'!$C:$BQ,15,0)</f>
        <v>195</v>
      </c>
      <c r="K95" s="28">
        <f>VLOOKUP($C95,'S0 remplacer avec S44'!$C:$BQ,22,0)</f>
        <v>0</v>
      </c>
      <c r="L95" s="28">
        <f>VLOOKUP($C95,'S0 remplacer avec S44'!$C:$BQ,23,0)</f>
        <v>18</v>
      </c>
      <c r="M95" s="28">
        <f>VLOOKUP($C95,'S0 remplacer avec S44'!$C:$BQ,35,0)</f>
        <v>3487.1602800000001</v>
      </c>
      <c r="N95" s="28">
        <f>VLOOKUP($C95,'S0 remplacer avec S44'!$C:$BQ,42,0)</f>
        <v>591</v>
      </c>
      <c r="O95" s="28">
        <f>VLOOKUP($C95,'S0 remplacer avec S44'!$C:$BQ,43,0)</f>
        <v>1407</v>
      </c>
      <c r="P95" s="21">
        <f>VLOOKUP($C95,'S45'!$C:$BQ,55,0)</f>
        <v>279.3</v>
      </c>
      <c r="Q95" s="21">
        <f>VLOOKUP($C95,'S45'!$C:$BQ,62,0)</f>
        <v>41</v>
      </c>
      <c r="R95" s="21">
        <f>VLOOKUP($C95,'S45'!$C:$BQ,63,0)</f>
        <v>105</v>
      </c>
      <c r="S95" s="21">
        <f>VLOOKUP($C95,'S45'!$C:$BQ,45,0)</f>
        <v>2306.9183400000002</v>
      </c>
      <c r="T95" s="28">
        <f>VLOOKUP($C95,'S45'!$C:$BQ,52,0)</f>
        <v>516</v>
      </c>
      <c r="U95" s="28">
        <f>VLOOKUP($C95,'S45'!$C:$BQ,53,0)</f>
        <v>1080</v>
      </c>
      <c r="V95" s="28">
        <f>VLOOKUP($C95,'S45'!$C:$BQ,15,0)</f>
        <v>196</v>
      </c>
      <c r="W95" s="28">
        <f>VLOOKUP($C95,'S45'!$C:$BQ,22,0)</f>
        <v>0</v>
      </c>
      <c r="X95" s="28">
        <f>VLOOKUP($C95,'S45'!$C:$BQ,23,0)</f>
        <v>17</v>
      </c>
      <c r="Y95" s="28">
        <f>VLOOKUP($C95,'S45'!$C:$BQ,35,0)</f>
        <v>3538.4042399999998</v>
      </c>
      <c r="Z95" s="28">
        <f>VLOOKUP($C95,'S45'!$C:$BQ,42,0)</f>
        <v>540</v>
      </c>
      <c r="AA95" s="28">
        <f>VLOOKUP($C95,'S45'!$C:$BQ,43,0)</f>
        <v>1356</v>
      </c>
      <c r="AB95" s="21">
        <f>VLOOKUP($C95,'S46'!$C:$BQ,55,0)</f>
        <v>280.3</v>
      </c>
      <c r="AC95" s="21">
        <f>VLOOKUP($C95,'S46'!$C:$BQ,62,0)</f>
        <v>40</v>
      </c>
      <c r="AD95" s="21">
        <f>VLOOKUP($C95,'S46'!$C:$BQ,63,0)</f>
        <v>104</v>
      </c>
      <c r="AE95" s="21">
        <f>VLOOKUP($C95,'S46'!$C:$BQ,45,0)</f>
        <v>2309.0474199999999</v>
      </c>
      <c r="AF95" s="28">
        <f>VLOOKUP($C95,'S46'!$C:$BQ,52,0)</f>
        <v>514</v>
      </c>
      <c r="AG95" s="28">
        <f>VLOOKUP($C95,'S46'!$C:$BQ,53,0)</f>
        <v>1078</v>
      </c>
      <c r="AH95" s="28">
        <f>VLOOKUP($C95,'S46'!$C:$BQ,15,0)</f>
        <v>206</v>
      </c>
      <c r="AI95" s="28">
        <f>VLOOKUP($C95,'S46'!$C:$BQ,22,0)</f>
        <v>0</v>
      </c>
      <c r="AJ95" s="28">
        <f>VLOOKUP($C95,'S46'!$C:$BQ,23,0)</f>
        <v>7</v>
      </c>
      <c r="AK95" s="28">
        <f>VLOOKUP($C95,'S46'!$C:$BQ,35,0)</f>
        <v>3770.3273300000001</v>
      </c>
      <c r="AL95" s="28">
        <f>VLOOKUP($C95,'S46'!$C:$BQ,42,0)</f>
        <v>308</v>
      </c>
      <c r="AM95" s="28">
        <f>VLOOKUP($C95,'S46'!$C:$BQ,43,0)</f>
        <v>1124</v>
      </c>
      <c r="AN95" s="21">
        <f>VLOOKUP($C95,'S47'!$C:$BQ,55,0)</f>
        <v>285.3</v>
      </c>
      <c r="AO95" s="21">
        <f>VLOOKUP($C95,'S47'!$C:$BQ,62,0)</f>
        <v>35</v>
      </c>
      <c r="AP95" s="21">
        <f>VLOOKUP($C95,'S47'!$C:$BQ,63,0)</f>
        <v>99</v>
      </c>
      <c r="AQ95" s="21">
        <f>VLOOKUP($C95,'S47'!$C:$BQ,45,0)</f>
        <v>2267.8212199999998</v>
      </c>
      <c r="AR95" s="28">
        <f>VLOOKUP($C95,'S47'!$C:$BQ,52,0)</f>
        <v>555</v>
      </c>
      <c r="AS95" s="28">
        <f>VLOOKUP($C95,'S47'!$C:$BQ,53,0)</f>
        <v>1119</v>
      </c>
      <c r="AT95" s="28">
        <f>VLOOKUP($C95,'S47'!$C:$BQ,15,0)</f>
        <v>213</v>
      </c>
      <c r="AU95" s="28">
        <f>VLOOKUP($C95,'S47'!$C:$BQ,22,0)</f>
        <v>0</v>
      </c>
      <c r="AV95" s="28">
        <f>VLOOKUP($C95,'S47'!$C:$BQ,23,0)</f>
        <v>0</v>
      </c>
      <c r="AW95" s="28">
        <f>VLOOKUP($C95,'S47'!$C:$BQ,35,0)</f>
        <v>3854.14615</v>
      </c>
      <c r="AX95" s="28">
        <f>VLOOKUP($C95,'S47'!$C:$BQ,42,0)</f>
        <v>224</v>
      </c>
      <c r="AY95" s="28">
        <f>VLOOKUP($C95,'S47'!$C:$BQ,43,0)</f>
        <v>1040</v>
      </c>
      <c r="AZ95" s="21">
        <f>VLOOKUP($C95,'S48'!$C:$BQ,55,0)</f>
        <v>296.10000000000002</v>
      </c>
      <c r="BA95" s="21">
        <f>VLOOKUP($C95,'S48'!$C:$BQ,62,0)</f>
        <v>0</v>
      </c>
      <c r="BB95" s="21">
        <f>VLOOKUP($C95,'S48'!$C:$BQ,63,0)</f>
        <v>185</v>
      </c>
      <c r="BC95" s="21">
        <f>VLOOKUP($C95,'S48'!$C:$BQ,45,0)</f>
        <v>2318.54675</v>
      </c>
      <c r="BD95" s="28">
        <f>VLOOKUP($C95,'S48'!$C:$BQ,52,0)</f>
        <v>504</v>
      </c>
      <c r="BE95" s="28">
        <f>VLOOKUP($C95,'S48'!$C:$BQ,53,0)</f>
        <v>1069</v>
      </c>
      <c r="BF95" s="28">
        <f>VLOOKUP($C95,'S48'!$C:$BQ,15,0)</f>
        <v>213</v>
      </c>
      <c r="BG95" s="28">
        <f>VLOOKUP($C95,'S48'!$C:$BQ,22,0)</f>
        <v>0</v>
      </c>
      <c r="BH95" s="28">
        <f>VLOOKUP($C95,'S48'!$C:$BQ,23,0)</f>
        <v>0</v>
      </c>
      <c r="BI95" s="28">
        <f>VLOOKUP($C95,'S48'!$C:$BQ,35,0)</f>
        <v>3932.02729</v>
      </c>
      <c r="BJ95" s="28">
        <f>VLOOKUP($C95,'S48'!$C:$BQ,42,0)</f>
        <v>147</v>
      </c>
      <c r="BK95" s="28">
        <f>VLOOKUP($C95,'S48'!$C:$BQ,43,0)</f>
        <v>962</v>
      </c>
      <c r="BL95" s="21" t="e">
        <f>VLOOKUP($C95,'S49'!$C:$BQ,55,0)</f>
        <v>#N/A</v>
      </c>
      <c r="BM95" s="21" t="e">
        <f>VLOOKUP($C95,'S49'!$C:$BQ,62,0)</f>
        <v>#N/A</v>
      </c>
      <c r="BN95" s="21" t="e">
        <f>VLOOKUP($C95,'S49'!$C:$BQ,63,0)</f>
        <v>#N/A</v>
      </c>
      <c r="BO95" s="21" t="e">
        <f>VLOOKUP($C95,'S49'!$C:$BQ,45,0)</f>
        <v>#N/A</v>
      </c>
      <c r="BP95" s="28" t="e">
        <f>VLOOKUP($C95,'S49'!$C:$BQ,52,0)</f>
        <v>#N/A</v>
      </c>
      <c r="BQ95" s="28" t="e">
        <f>VLOOKUP($C95,'S49'!$C:$BQ,53,0)</f>
        <v>#N/A</v>
      </c>
      <c r="BR95" s="28" t="e">
        <f>VLOOKUP($C95,'S49'!$C:$BQ,15,0)</f>
        <v>#N/A</v>
      </c>
      <c r="BS95" s="28" t="e">
        <f>VLOOKUP($C95,'S49'!$C:$BQ,22,0)</f>
        <v>#N/A</v>
      </c>
      <c r="BT95" s="28" t="e">
        <f>VLOOKUP($C95,'S49'!$C:$BQ,23,0)</f>
        <v>#N/A</v>
      </c>
      <c r="BU95" s="28" t="e">
        <f>VLOOKUP($C95,'S49'!$C:$BQ,35,0)</f>
        <v>#N/A</v>
      </c>
      <c r="BV95" s="28" t="e">
        <f>VLOOKUP($C95,'S49'!$C:$BQ,42,0)</f>
        <v>#N/A</v>
      </c>
      <c r="BW95" s="28" t="e">
        <f>VLOOKUP($C95,'S49'!$C:$BQ,43,0)</f>
        <v>#N/A</v>
      </c>
      <c r="BX95" s="21" t="e">
        <f>VLOOKUP($C95,'S50'!$C:$BQ,55,0)</f>
        <v>#N/A</v>
      </c>
      <c r="BY95" s="21" t="e">
        <f>VLOOKUP($C95,'S50'!$C:$BQ,62,0)</f>
        <v>#N/A</v>
      </c>
      <c r="BZ95" s="21" t="e">
        <f>VLOOKUP($C95,'S50'!$C:$BQ,63,0)</f>
        <v>#N/A</v>
      </c>
      <c r="CA95" s="21" t="e">
        <f>VLOOKUP($C95,'S50'!$C:$BQ,45,0)</f>
        <v>#N/A</v>
      </c>
      <c r="CB95" s="28" t="e">
        <f>VLOOKUP($C95,'S50'!$C:$BQ,52,0)</f>
        <v>#N/A</v>
      </c>
      <c r="CC95" s="28" t="e">
        <f>VLOOKUP($C95,'S50'!$C:$BQ,53,0)</f>
        <v>#N/A</v>
      </c>
      <c r="CD95" s="28" t="e">
        <f>VLOOKUP($C95,'S50'!$C:$BQ,15,0)</f>
        <v>#N/A</v>
      </c>
      <c r="CE95" s="28" t="e">
        <f>VLOOKUP($C95,'S50'!$C:$BQ,22,0)</f>
        <v>#N/A</v>
      </c>
      <c r="CF95" s="28" t="e">
        <f>VLOOKUP($C95,'S50'!$C:$BQ,23,0)</f>
        <v>#N/A</v>
      </c>
      <c r="CG95" s="28" t="e">
        <f>VLOOKUP($C95,'S50'!$C:$BQ,35,0)</f>
        <v>#N/A</v>
      </c>
      <c r="CH95" s="28" t="e">
        <f>VLOOKUP($C95,'S50'!$C:$BQ,42,0)</f>
        <v>#N/A</v>
      </c>
      <c r="CI95" s="28" t="e">
        <f>VLOOKUP($C95,'S50'!$C:$BQ,43,0)</f>
        <v>#N/A</v>
      </c>
    </row>
    <row r="96" spans="1:87" hidden="1" x14ac:dyDescent="0.2">
      <c r="A96" s="30" t="s">
        <v>381</v>
      </c>
      <c r="B96" s="30" t="s">
        <v>116</v>
      </c>
      <c r="C96" s="20" t="s">
        <v>131</v>
      </c>
      <c r="D96" s="21">
        <f>VLOOKUP($C96,'S0 remplacer avec S44'!$C:$BQ,55,0)</f>
        <v>261.2</v>
      </c>
      <c r="E96" s="21">
        <f>VLOOKUP($C96,'S0 remplacer avec S44'!$C:$BQ,62,0)</f>
        <v>0</v>
      </c>
      <c r="F96" s="21">
        <f>VLOOKUP($C96,'S0 remplacer avec S44'!$C:$BQ,63,0)</f>
        <v>27</v>
      </c>
      <c r="G96" s="21">
        <f>VLOOKUP($C96,'S0 remplacer avec S44'!$C:$BQ,45,0)</f>
        <v>2457.4814000000001</v>
      </c>
      <c r="H96" s="28">
        <f>VLOOKUP($C96,'S0 remplacer avec S44'!$C:$BQ,52,0)</f>
        <v>0</v>
      </c>
      <c r="I96" s="28">
        <f>VLOOKUP($C96,'S0 remplacer avec S44'!$C:$BQ,53,0)</f>
        <v>82</v>
      </c>
      <c r="J96" s="28">
        <f>VLOOKUP($C96,'S0 remplacer avec S44'!$C:$BQ,15,0)</f>
        <v>133</v>
      </c>
      <c r="K96" s="28">
        <f>VLOOKUP($C96,'S0 remplacer avec S44'!$C:$BQ,22,0)</f>
        <v>0</v>
      </c>
      <c r="L96" s="28">
        <f>VLOOKUP($C96,'S0 remplacer avec S44'!$C:$BQ,23,0)</f>
        <v>27</v>
      </c>
      <c r="M96" s="28">
        <f>VLOOKUP($C96,'S0 remplacer avec S44'!$C:$BQ,35,0)</f>
        <v>1889.40689</v>
      </c>
      <c r="N96" s="28">
        <f>VLOOKUP($C96,'S0 remplacer avec S44'!$C:$BQ,42,0)</f>
        <v>1050</v>
      </c>
      <c r="O96" s="28">
        <f>VLOOKUP($C96,'S0 remplacer avec S44'!$C:$BQ,43,0)</f>
        <v>1638</v>
      </c>
      <c r="P96" s="21">
        <f>VLOOKUP($C96,'S45'!$C:$BQ,55,0)</f>
        <v>265.2</v>
      </c>
      <c r="Q96" s="21">
        <f>VLOOKUP($C96,'S45'!$C:$BQ,62,0)</f>
        <v>0</v>
      </c>
      <c r="R96" s="21">
        <f>VLOOKUP($C96,'S45'!$C:$BQ,63,0)</f>
        <v>23</v>
      </c>
      <c r="S96" s="21">
        <f>VLOOKUP($C96,'S45'!$C:$BQ,45,0)</f>
        <v>2476.9206899999999</v>
      </c>
      <c r="T96" s="28">
        <f>VLOOKUP($C96,'S45'!$C:$BQ,52,0)</f>
        <v>0</v>
      </c>
      <c r="U96" s="28">
        <f>VLOOKUP($C96,'S45'!$C:$BQ,53,0)</f>
        <v>63</v>
      </c>
      <c r="V96" s="28">
        <f>VLOOKUP($C96,'S45'!$C:$BQ,15,0)</f>
        <v>137</v>
      </c>
      <c r="W96" s="28">
        <f>VLOOKUP($C96,'S45'!$C:$BQ,22,0)</f>
        <v>0</v>
      </c>
      <c r="X96" s="28">
        <f>VLOOKUP($C96,'S45'!$C:$BQ,23,0)</f>
        <v>23</v>
      </c>
      <c r="Y96" s="28">
        <f>VLOOKUP($C96,'S45'!$C:$BQ,35,0)</f>
        <v>1905.8895600000001</v>
      </c>
      <c r="Z96" s="28">
        <f>VLOOKUP($C96,'S45'!$C:$BQ,42,0)</f>
        <v>1033</v>
      </c>
      <c r="AA96" s="28">
        <f>VLOOKUP($C96,'S45'!$C:$BQ,43,0)</f>
        <v>1621</v>
      </c>
      <c r="AB96" s="21">
        <f>VLOOKUP($C96,'S46'!$C:$BQ,55,0)</f>
        <v>271.8</v>
      </c>
      <c r="AC96" s="21">
        <f>VLOOKUP($C96,'S46'!$C:$BQ,62,0)</f>
        <v>0</v>
      </c>
      <c r="AD96" s="21">
        <f>VLOOKUP($C96,'S46'!$C:$BQ,63,0)</f>
        <v>17</v>
      </c>
      <c r="AE96" s="21">
        <f>VLOOKUP($C96,'S46'!$C:$BQ,45,0)</f>
        <v>2486.8951699999998</v>
      </c>
      <c r="AF96" s="28">
        <f>VLOOKUP($C96,'S46'!$C:$BQ,52,0)</f>
        <v>0</v>
      </c>
      <c r="AG96" s="28">
        <f>VLOOKUP($C96,'S46'!$C:$BQ,53,0)</f>
        <v>53</v>
      </c>
      <c r="AH96" s="28">
        <f>VLOOKUP($C96,'S46'!$C:$BQ,15,0)</f>
        <v>141</v>
      </c>
      <c r="AI96" s="28">
        <f>VLOOKUP($C96,'S46'!$C:$BQ,22,0)</f>
        <v>0</v>
      </c>
      <c r="AJ96" s="28">
        <f>VLOOKUP($C96,'S46'!$C:$BQ,23,0)</f>
        <v>19</v>
      </c>
      <c r="AK96" s="28">
        <f>VLOOKUP($C96,'S46'!$C:$BQ,35,0)</f>
        <v>1906.20956</v>
      </c>
      <c r="AL96" s="28">
        <f>VLOOKUP($C96,'S46'!$C:$BQ,42,0)</f>
        <v>1033</v>
      </c>
      <c r="AM96" s="28">
        <f>VLOOKUP($C96,'S46'!$C:$BQ,43,0)</f>
        <v>1621</v>
      </c>
      <c r="AN96" s="21">
        <f>VLOOKUP($C96,'S47'!$C:$BQ,55,0)</f>
        <v>274</v>
      </c>
      <c r="AO96" s="21">
        <f>VLOOKUP($C96,'S47'!$C:$BQ,62,0)</f>
        <v>0</v>
      </c>
      <c r="AP96" s="21">
        <f>VLOOKUP($C96,'S47'!$C:$BQ,63,0)</f>
        <v>15</v>
      </c>
      <c r="AQ96" s="21">
        <f>VLOOKUP($C96,'S47'!$C:$BQ,45,0)</f>
        <v>2510.7951899999998</v>
      </c>
      <c r="AR96" s="28">
        <f>VLOOKUP($C96,'S47'!$C:$BQ,52,0)</f>
        <v>0</v>
      </c>
      <c r="AS96" s="28">
        <f>VLOOKUP($C96,'S47'!$C:$BQ,53,0)</f>
        <v>29</v>
      </c>
      <c r="AT96" s="28">
        <f>VLOOKUP($C96,'S47'!$C:$BQ,15,0)</f>
        <v>143</v>
      </c>
      <c r="AU96" s="28">
        <f>VLOOKUP($C96,'S47'!$C:$BQ,22,0)</f>
        <v>0</v>
      </c>
      <c r="AV96" s="28">
        <f>VLOOKUP($C96,'S47'!$C:$BQ,23,0)</f>
        <v>17</v>
      </c>
      <c r="AW96" s="28">
        <f>VLOOKUP($C96,'S47'!$C:$BQ,35,0)</f>
        <v>1942.24702</v>
      </c>
      <c r="AX96" s="28">
        <f>VLOOKUP($C96,'S47'!$C:$BQ,42,0)</f>
        <v>997</v>
      </c>
      <c r="AY96" s="28">
        <f>VLOOKUP($C96,'S47'!$C:$BQ,43,0)</f>
        <v>1585</v>
      </c>
      <c r="AZ96" s="21">
        <f>VLOOKUP($C96,'S48'!$C:$BQ,55,0)</f>
        <v>279.8</v>
      </c>
      <c r="BA96" s="21">
        <f>VLOOKUP($C96,'S48'!$C:$BQ,62,0)</f>
        <v>0</v>
      </c>
      <c r="BB96" s="21">
        <f>VLOOKUP($C96,'S48'!$C:$BQ,63,0)</f>
        <v>81</v>
      </c>
      <c r="BC96" s="21">
        <f>VLOOKUP($C96,'S48'!$C:$BQ,45,0)</f>
        <v>2527.3090900000002</v>
      </c>
      <c r="BD96" s="28">
        <f>VLOOKUP($C96,'S48'!$C:$BQ,52,0)</f>
        <v>0</v>
      </c>
      <c r="BE96" s="28">
        <f>VLOOKUP($C96,'S48'!$C:$BQ,53,0)</f>
        <v>13</v>
      </c>
      <c r="BF96" s="28">
        <f>VLOOKUP($C96,'S48'!$C:$BQ,15,0)</f>
        <v>144</v>
      </c>
      <c r="BG96" s="28">
        <f>VLOOKUP($C96,'S48'!$C:$BQ,22,0)</f>
        <v>0</v>
      </c>
      <c r="BH96" s="28">
        <f>VLOOKUP($C96,'S48'!$C:$BQ,23,0)</f>
        <v>16</v>
      </c>
      <c r="BI96" s="28">
        <f>VLOOKUP($C96,'S48'!$C:$BQ,35,0)</f>
        <v>1947.2804699999999</v>
      </c>
      <c r="BJ96" s="28">
        <f>VLOOKUP($C96,'S48'!$C:$BQ,42,0)</f>
        <v>992</v>
      </c>
      <c r="BK96" s="28">
        <f>VLOOKUP($C96,'S48'!$C:$BQ,43,0)</f>
        <v>1580</v>
      </c>
      <c r="BL96" s="21" t="e">
        <f>VLOOKUP($C96,'S49'!$C:$BQ,55,0)</f>
        <v>#N/A</v>
      </c>
      <c r="BM96" s="21" t="e">
        <f>VLOOKUP($C96,'S49'!$C:$BQ,62,0)</f>
        <v>#N/A</v>
      </c>
      <c r="BN96" s="21" t="e">
        <f>VLOOKUP($C96,'S49'!$C:$BQ,63,0)</f>
        <v>#N/A</v>
      </c>
      <c r="BO96" s="21" t="e">
        <f>VLOOKUP($C96,'S49'!$C:$BQ,45,0)</f>
        <v>#N/A</v>
      </c>
      <c r="BP96" s="28" t="e">
        <f>VLOOKUP($C96,'S49'!$C:$BQ,52,0)</f>
        <v>#N/A</v>
      </c>
      <c r="BQ96" s="28" t="e">
        <f>VLOOKUP($C96,'S49'!$C:$BQ,53,0)</f>
        <v>#N/A</v>
      </c>
      <c r="BR96" s="28" t="e">
        <f>VLOOKUP($C96,'S49'!$C:$BQ,15,0)</f>
        <v>#N/A</v>
      </c>
      <c r="BS96" s="28" t="e">
        <f>VLOOKUP($C96,'S49'!$C:$BQ,22,0)</f>
        <v>#N/A</v>
      </c>
      <c r="BT96" s="28" t="e">
        <f>VLOOKUP($C96,'S49'!$C:$BQ,23,0)</f>
        <v>#N/A</v>
      </c>
      <c r="BU96" s="28" t="e">
        <f>VLOOKUP($C96,'S49'!$C:$BQ,35,0)</f>
        <v>#N/A</v>
      </c>
      <c r="BV96" s="28" t="e">
        <f>VLOOKUP($C96,'S49'!$C:$BQ,42,0)</f>
        <v>#N/A</v>
      </c>
      <c r="BW96" s="28" t="e">
        <f>VLOOKUP($C96,'S49'!$C:$BQ,43,0)</f>
        <v>#N/A</v>
      </c>
      <c r="BX96" s="21" t="e">
        <f>VLOOKUP($C96,'S50'!$C:$BQ,55,0)</f>
        <v>#N/A</v>
      </c>
      <c r="BY96" s="21" t="e">
        <f>VLOOKUP($C96,'S50'!$C:$BQ,62,0)</f>
        <v>#N/A</v>
      </c>
      <c r="BZ96" s="21" t="e">
        <f>VLOOKUP($C96,'S50'!$C:$BQ,63,0)</f>
        <v>#N/A</v>
      </c>
      <c r="CA96" s="21" t="e">
        <f>VLOOKUP($C96,'S50'!$C:$BQ,45,0)</f>
        <v>#N/A</v>
      </c>
      <c r="CB96" s="28" t="e">
        <f>VLOOKUP($C96,'S50'!$C:$BQ,52,0)</f>
        <v>#N/A</v>
      </c>
      <c r="CC96" s="28" t="e">
        <f>VLOOKUP($C96,'S50'!$C:$BQ,53,0)</f>
        <v>#N/A</v>
      </c>
      <c r="CD96" s="28" t="e">
        <f>VLOOKUP($C96,'S50'!$C:$BQ,15,0)</f>
        <v>#N/A</v>
      </c>
      <c r="CE96" s="28" t="e">
        <f>VLOOKUP($C96,'S50'!$C:$BQ,22,0)</f>
        <v>#N/A</v>
      </c>
      <c r="CF96" s="28" t="e">
        <f>VLOOKUP($C96,'S50'!$C:$BQ,23,0)</f>
        <v>#N/A</v>
      </c>
      <c r="CG96" s="28" t="e">
        <f>VLOOKUP($C96,'S50'!$C:$BQ,35,0)</f>
        <v>#N/A</v>
      </c>
      <c r="CH96" s="28" t="e">
        <f>VLOOKUP($C96,'S50'!$C:$BQ,42,0)</f>
        <v>#N/A</v>
      </c>
      <c r="CI96" s="28" t="e">
        <f>VLOOKUP($C96,'S50'!$C:$BQ,43,0)</f>
        <v>#N/A</v>
      </c>
    </row>
    <row r="97" spans="1:87" hidden="1" x14ac:dyDescent="0.2">
      <c r="A97" s="30" t="e">
        <v>#N/A</v>
      </c>
      <c r="B97" s="30" t="e">
        <v>#N/A</v>
      </c>
      <c r="C97" s="20" t="s">
        <v>132</v>
      </c>
      <c r="D97" s="21" t="e">
        <f>VLOOKUP($C97,'S0 remplacer avec S44'!$C:$BQ,55,0)</f>
        <v>#N/A</v>
      </c>
      <c r="E97" s="21" t="e">
        <f>VLOOKUP($C97,'S0 remplacer avec S44'!$C:$BQ,62,0)</f>
        <v>#N/A</v>
      </c>
      <c r="F97" s="21" t="e">
        <f>VLOOKUP($C97,'S0 remplacer avec S44'!$C:$BQ,63,0)</f>
        <v>#N/A</v>
      </c>
      <c r="G97" s="21" t="e">
        <f>VLOOKUP($C97,'S0 remplacer avec S44'!$C:$BQ,45,0)</f>
        <v>#N/A</v>
      </c>
      <c r="H97" s="28" t="e">
        <f>VLOOKUP($C97,'S0 remplacer avec S44'!$C:$BQ,52,0)</f>
        <v>#N/A</v>
      </c>
      <c r="I97" s="28" t="e">
        <f>VLOOKUP($C97,'S0 remplacer avec S44'!$C:$BQ,53,0)</f>
        <v>#N/A</v>
      </c>
      <c r="J97" s="28" t="e">
        <f>VLOOKUP($C97,'S0 remplacer avec S44'!$C:$BQ,15,0)</f>
        <v>#N/A</v>
      </c>
      <c r="K97" s="28" t="e">
        <f>VLOOKUP($C97,'S0 remplacer avec S44'!$C:$BQ,22,0)</f>
        <v>#N/A</v>
      </c>
      <c r="L97" s="28" t="e">
        <f>VLOOKUP($C97,'S0 remplacer avec S44'!$C:$BQ,23,0)</f>
        <v>#N/A</v>
      </c>
      <c r="M97" s="28" t="e">
        <f>VLOOKUP($C97,'S0 remplacer avec S44'!$C:$BQ,35,0)</f>
        <v>#N/A</v>
      </c>
      <c r="N97" s="28" t="e">
        <f>VLOOKUP($C97,'S0 remplacer avec S44'!$C:$BQ,42,0)</f>
        <v>#N/A</v>
      </c>
      <c r="O97" s="28" t="e">
        <f>VLOOKUP($C97,'S0 remplacer avec S44'!$C:$BQ,43,0)</f>
        <v>#N/A</v>
      </c>
      <c r="P97" s="21" t="e">
        <f>VLOOKUP($C97,'S45'!$C:$BQ,55,0)</f>
        <v>#N/A</v>
      </c>
      <c r="Q97" s="21" t="e">
        <f>VLOOKUP($C97,'S45'!$C:$BQ,62,0)</f>
        <v>#N/A</v>
      </c>
      <c r="R97" s="21" t="e">
        <f>VLOOKUP($C97,'S45'!$C:$BQ,63,0)</f>
        <v>#N/A</v>
      </c>
      <c r="S97" s="21" t="e">
        <f>VLOOKUP($C97,'S45'!$C:$BQ,45,0)</f>
        <v>#N/A</v>
      </c>
      <c r="T97" s="28" t="e">
        <f>VLOOKUP($C97,'S45'!$C:$BQ,52,0)</f>
        <v>#N/A</v>
      </c>
      <c r="U97" s="28" t="e">
        <f>VLOOKUP($C97,'S45'!$C:$BQ,53,0)</f>
        <v>#N/A</v>
      </c>
      <c r="V97" s="28" t="e">
        <f>VLOOKUP($C97,'S45'!$C:$BQ,15,0)</f>
        <v>#N/A</v>
      </c>
      <c r="W97" s="28" t="e">
        <f>VLOOKUP($C97,'S45'!$C:$BQ,22,0)</f>
        <v>#N/A</v>
      </c>
      <c r="X97" s="28" t="e">
        <f>VLOOKUP($C97,'S45'!$C:$BQ,23,0)</f>
        <v>#N/A</v>
      </c>
      <c r="Y97" s="28" t="e">
        <f>VLOOKUP($C97,'S45'!$C:$BQ,35,0)</f>
        <v>#N/A</v>
      </c>
      <c r="Z97" s="28" t="e">
        <f>VLOOKUP($C97,'S45'!$C:$BQ,42,0)</f>
        <v>#N/A</v>
      </c>
      <c r="AA97" s="28" t="e">
        <f>VLOOKUP($C97,'S45'!$C:$BQ,43,0)</f>
        <v>#N/A</v>
      </c>
      <c r="AB97" s="21" t="e">
        <f>VLOOKUP($C97,'S46'!$C:$BQ,55,0)</f>
        <v>#N/A</v>
      </c>
      <c r="AC97" s="21" t="e">
        <f>VLOOKUP($C97,'S46'!$C:$BQ,62,0)</f>
        <v>#N/A</v>
      </c>
      <c r="AD97" s="21" t="e">
        <f>VLOOKUP($C97,'S46'!$C:$BQ,63,0)</f>
        <v>#N/A</v>
      </c>
      <c r="AE97" s="21" t="e">
        <f>VLOOKUP($C97,'S46'!$C:$BQ,45,0)</f>
        <v>#N/A</v>
      </c>
      <c r="AF97" s="28" t="e">
        <f>VLOOKUP($C97,'S46'!$C:$BQ,52,0)</f>
        <v>#N/A</v>
      </c>
      <c r="AG97" s="28" t="e">
        <f>VLOOKUP($C97,'S46'!$C:$BQ,53,0)</f>
        <v>#N/A</v>
      </c>
      <c r="AH97" s="28" t="e">
        <f>VLOOKUP($C97,'S46'!$C:$BQ,15,0)</f>
        <v>#N/A</v>
      </c>
      <c r="AI97" s="28" t="e">
        <f>VLOOKUP($C97,'S46'!$C:$BQ,22,0)</f>
        <v>#N/A</v>
      </c>
      <c r="AJ97" s="28" t="e">
        <f>VLOOKUP($C97,'S46'!$C:$BQ,23,0)</f>
        <v>#N/A</v>
      </c>
      <c r="AK97" s="28" t="e">
        <f>VLOOKUP($C97,'S46'!$C:$BQ,35,0)</f>
        <v>#N/A</v>
      </c>
      <c r="AL97" s="28" t="e">
        <f>VLOOKUP($C97,'S46'!$C:$BQ,42,0)</f>
        <v>#N/A</v>
      </c>
      <c r="AM97" s="28" t="e">
        <f>VLOOKUP($C97,'S46'!$C:$BQ,43,0)</f>
        <v>#N/A</v>
      </c>
      <c r="AN97" s="21" t="e">
        <f>VLOOKUP($C97,'S47'!$C:$BQ,55,0)</f>
        <v>#N/A</v>
      </c>
      <c r="AO97" s="21" t="e">
        <f>VLOOKUP($C97,'S47'!$C:$BQ,62,0)</f>
        <v>#N/A</v>
      </c>
      <c r="AP97" s="21" t="e">
        <f>VLOOKUP($C97,'S47'!$C:$BQ,63,0)</f>
        <v>#N/A</v>
      </c>
      <c r="AQ97" s="21" t="e">
        <f>VLOOKUP($C97,'S47'!$C:$BQ,45,0)</f>
        <v>#N/A</v>
      </c>
      <c r="AR97" s="28" t="e">
        <f>VLOOKUP($C97,'S47'!$C:$BQ,52,0)</f>
        <v>#N/A</v>
      </c>
      <c r="AS97" s="28" t="e">
        <f>VLOOKUP($C97,'S47'!$C:$BQ,53,0)</f>
        <v>#N/A</v>
      </c>
      <c r="AT97" s="28" t="e">
        <f>VLOOKUP($C97,'S47'!$C:$BQ,15,0)</f>
        <v>#N/A</v>
      </c>
      <c r="AU97" s="28" t="e">
        <f>VLOOKUP($C97,'S47'!$C:$BQ,22,0)</f>
        <v>#N/A</v>
      </c>
      <c r="AV97" s="28" t="e">
        <f>VLOOKUP($C97,'S47'!$C:$BQ,23,0)</f>
        <v>#N/A</v>
      </c>
      <c r="AW97" s="28" t="e">
        <f>VLOOKUP($C97,'S47'!$C:$BQ,35,0)</f>
        <v>#N/A</v>
      </c>
      <c r="AX97" s="28" t="e">
        <f>VLOOKUP($C97,'S47'!$C:$BQ,42,0)</f>
        <v>#N/A</v>
      </c>
      <c r="AY97" s="28" t="e">
        <f>VLOOKUP($C97,'S47'!$C:$BQ,43,0)</f>
        <v>#N/A</v>
      </c>
      <c r="AZ97" s="21" t="e">
        <f>VLOOKUP($C97,'S48'!$C:$BQ,55,0)</f>
        <v>#N/A</v>
      </c>
      <c r="BA97" s="21" t="e">
        <f>VLOOKUP($C97,'S48'!$C:$BQ,62,0)</f>
        <v>#N/A</v>
      </c>
      <c r="BB97" s="21" t="e">
        <f>VLOOKUP($C97,'S48'!$C:$BQ,63,0)</f>
        <v>#N/A</v>
      </c>
      <c r="BC97" s="21" t="e">
        <f>VLOOKUP($C97,'S48'!$C:$BQ,45,0)</f>
        <v>#N/A</v>
      </c>
      <c r="BD97" s="28" t="e">
        <f>VLOOKUP($C97,'S48'!$C:$BQ,52,0)</f>
        <v>#N/A</v>
      </c>
      <c r="BE97" s="28" t="e">
        <f>VLOOKUP($C97,'S48'!$C:$BQ,53,0)</f>
        <v>#N/A</v>
      </c>
      <c r="BF97" s="28" t="e">
        <f>VLOOKUP($C97,'S48'!$C:$BQ,15,0)</f>
        <v>#N/A</v>
      </c>
      <c r="BG97" s="28" t="e">
        <f>VLOOKUP($C97,'S48'!$C:$BQ,22,0)</f>
        <v>#N/A</v>
      </c>
      <c r="BH97" s="28" t="e">
        <f>VLOOKUP($C97,'S48'!$C:$BQ,23,0)</f>
        <v>#N/A</v>
      </c>
      <c r="BI97" s="28" t="e">
        <f>VLOOKUP($C97,'S48'!$C:$BQ,35,0)</f>
        <v>#N/A</v>
      </c>
      <c r="BJ97" s="28" t="e">
        <f>VLOOKUP($C97,'S48'!$C:$BQ,42,0)</f>
        <v>#N/A</v>
      </c>
      <c r="BK97" s="28" t="e">
        <f>VLOOKUP($C97,'S48'!$C:$BQ,43,0)</f>
        <v>#N/A</v>
      </c>
      <c r="BL97" s="21" t="e">
        <f>VLOOKUP($C97,'S49'!$C:$BQ,55,0)</f>
        <v>#N/A</v>
      </c>
      <c r="BM97" s="21" t="e">
        <f>VLOOKUP($C97,'S49'!$C:$BQ,62,0)</f>
        <v>#N/A</v>
      </c>
      <c r="BN97" s="21" t="e">
        <f>VLOOKUP($C97,'S49'!$C:$BQ,63,0)</f>
        <v>#N/A</v>
      </c>
      <c r="BO97" s="21" t="e">
        <f>VLOOKUP($C97,'S49'!$C:$BQ,45,0)</f>
        <v>#N/A</v>
      </c>
      <c r="BP97" s="28" t="e">
        <f>VLOOKUP($C97,'S49'!$C:$BQ,52,0)</f>
        <v>#N/A</v>
      </c>
      <c r="BQ97" s="28" t="e">
        <f>VLOOKUP($C97,'S49'!$C:$BQ,53,0)</f>
        <v>#N/A</v>
      </c>
      <c r="BR97" s="28" t="e">
        <f>VLOOKUP($C97,'S49'!$C:$BQ,15,0)</f>
        <v>#N/A</v>
      </c>
      <c r="BS97" s="28" t="e">
        <f>VLOOKUP($C97,'S49'!$C:$BQ,22,0)</f>
        <v>#N/A</v>
      </c>
      <c r="BT97" s="28" t="e">
        <f>VLOOKUP($C97,'S49'!$C:$BQ,23,0)</f>
        <v>#N/A</v>
      </c>
      <c r="BU97" s="28" t="e">
        <f>VLOOKUP($C97,'S49'!$C:$BQ,35,0)</f>
        <v>#N/A</v>
      </c>
      <c r="BV97" s="28" t="e">
        <f>VLOOKUP($C97,'S49'!$C:$BQ,42,0)</f>
        <v>#N/A</v>
      </c>
      <c r="BW97" s="28" t="e">
        <f>VLOOKUP($C97,'S49'!$C:$BQ,43,0)</f>
        <v>#N/A</v>
      </c>
      <c r="BX97" s="21" t="e">
        <f>VLOOKUP($C97,'S50'!$C:$BQ,55,0)</f>
        <v>#N/A</v>
      </c>
      <c r="BY97" s="21" t="e">
        <f>VLOOKUP($C97,'S50'!$C:$BQ,62,0)</f>
        <v>#N/A</v>
      </c>
      <c r="BZ97" s="21" t="e">
        <f>VLOOKUP($C97,'S50'!$C:$BQ,63,0)</f>
        <v>#N/A</v>
      </c>
      <c r="CA97" s="21" t="e">
        <f>VLOOKUP($C97,'S50'!$C:$BQ,45,0)</f>
        <v>#N/A</v>
      </c>
      <c r="CB97" s="28" t="e">
        <f>VLOOKUP($C97,'S50'!$C:$BQ,52,0)</f>
        <v>#N/A</v>
      </c>
      <c r="CC97" s="28" t="e">
        <f>VLOOKUP($C97,'S50'!$C:$BQ,53,0)</f>
        <v>#N/A</v>
      </c>
      <c r="CD97" s="28" t="e">
        <f>VLOOKUP($C97,'S50'!$C:$BQ,15,0)</f>
        <v>#N/A</v>
      </c>
      <c r="CE97" s="28" t="e">
        <f>VLOOKUP($C97,'S50'!$C:$BQ,22,0)</f>
        <v>#N/A</v>
      </c>
      <c r="CF97" s="28" t="e">
        <f>VLOOKUP($C97,'S50'!$C:$BQ,23,0)</f>
        <v>#N/A</v>
      </c>
      <c r="CG97" s="28" t="e">
        <f>VLOOKUP($C97,'S50'!$C:$BQ,35,0)</f>
        <v>#N/A</v>
      </c>
      <c r="CH97" s="28" t="e">
        <f>VLOOKUP($C97,'S50'!$C:$BQ,42,0)</f>
        <v>#N/A</v>
      </c>
      <c r="CI97" s="28" t="e">
        <f>VLOOKUP($C97,'S50'!$C:$BQ,43,0)</f>
        <v>#N/A</v>
      </c>
    </row>
    <row r="98" spans="1:87" hidden="1" x14ac:dyDescent="0.2">
      <c r="A98" s="30" t="e">
        <v>#N/A</v>
      </c>
      <c r="B98" s="30" t="e">
        <v>#N/A</v>
      </c>
      <c r="C98" s="20" t="s">
        <v>133</v>
      </c>
      <c r="D98" s="21" t="e">
        <f>VLOOKUP($C98,'S0 remplacer avec S44'!$C:$BQ,55,0)</f>
        <v>#N/A</v>
      </c>
      <c r="E98" s="21" t="e">
        <f>VLOOKUP($C98,'S0 remplacer avec S44'!$C:$BQ,62,0)</f>
        <v>#N/A</v>
      </c>
      <c r="F98" s="21" t="e">
        <f>VLOOKUP($C98,'S0 remplacer avec S44'!$C:$BQ,63,0)</f>
        <v>#N/A</v>
      </c>
      <c r="G98" s="21" t="e">
        <f>VLOOKUP($C98,'S0 remplacer avec S44'!$C:$BQ,45,0)</f>
        <v>#N/A</v>
      </c>
      <c r="H98" s="28" t="e">
        <f>VLOOKUP($C98,'S0 remplacer avec S44'!$C:$BQ,52,0)</f>
        <v>#N/A</v>
      </c>
      <c r="I98" s="28" t="e">
        <f>VLOOKUP($C98,'S0 remplacer avec S44'!$C:$BQ,53,0)</f>
        <v>#N/A</v>
      </c>
      <c r="J98" s="28" t="e">
        <f>VLOOKUP($C98,'S0 remplacer avec S44'!$C:$BQ,15,0)</f>
        <v>#N/A</v>
      </c>
      <c r="K98" s="28" t="e">
        <f>VLOOKUP($C98,'S0 remplacer avec S44'!$C:$BQ,22,0)</f>
        <v>#N/A</v>
      </c>
      <c r="L98" s="28" t="e">
        <f>VLOOKUP($C98,'S0 remplacer avec S44'!$C:$BQ,23,0)</f>
        <v>#N/A</v>
      </c>
      <c r="M98" s="28" t="e">
        <f>VLOOKUP($C98,'S0 remplacer avec S44'!$C:$BQ,35,0)</f>
        <v>#N/A</v>
      </c>
      <c r="N98" s="28" t="e">
        <f>VLOOKUP($C98,'S0 remplacer avec S44'!$C:$BQ,42,0)</f>
        <v>#N/A</v>
      </c>
      <c r="O98" s="28" t="e">
        <f>VLOOKUP($C98,'S0 remplacer avec S44'!$C:$BQ,43,0)</f>
        <v>#N/A</v>
      </c>
      <c r="P98" s="21" t="e">
        <f>VLOOKUP($C98,'S45'!$C:$BQ,55,0)</f>
        <v>#N/A</v>
      </c>
      <c r="Q98" s="21" t="e">
        <f>VLOOKUP($C98,'S45'!$C:$BQ,62,0)</f>
        <v>#N/A</v>
      </c>
      <c r="R98" s="21" t="e">
        <f>VLOOKUP($C98,'S45'!$C:$BQ,63,0)</f>
        <v>#N/A</v>
      </c>
      <c r="S98" s="21" t="e">
        <f>VLOOKUP($C98,'S45'!$C:$BQ,45,0)</f>
        <v>#N/A</v>
      </c>
      <c r="T98" s="28" t="e">
        <f>VLOOKUP($C98,'S45'!$C:$BQ,52,0)</f>
        <v>#N/A</v>
      </c>
      <c r="U98" s="28" t="e">
        <f>VLOOKUP($C98,'S45'!$C:$BQ,53,0)</f>
        <v>#N/A</v>
      </c>
      <c r="V98" s="28" t="e">
        <f>VLOOKUP($C98,'S45'!$C:$BQ,15,0)</f>
        <v>#N/A</v>
      </c>
      <c r="W98" s="28" t="e">
        <f>VLOOKUP($C98,'S45'!$C:$BQ,22,0)</f>
        <v>#N/A</v>
      </c>
      <c r="X98" s="28" t="e">
        <f>VLOOKUP($C98,'S45'!$C:$BQ,23,0)</f>
        <v>#N/A</v>
      </c>
      <c r="Y98" s="28" t="e">
        <f>VLOOKUP($C98,'S45'!$C:$BQ,35,0)</f>
        <v>#N/A</v>
      </c>
      <c r="Z98" s="28" t="e">
        <f>VLOOKUP($C98,'S45'!$C:$BQ,42,0)</f>
        <v>#N/A</v>
      </c>
      <c r="AA98" s="28" t="e">
        <f>VLOOKUP($C98,'S45'!$C:$BQ,43,0)</f>
        <v>#N/A</v>
      </c>
      <c r="AB98" s="21" t="e">
        <f>VLOOKUP($C98,'S46'!$C:$BQ,55,0)</f>
        <v>#N/A</v>
      </c>
      <c r="AC98" s="21" t="e">
        <f>VLOOKUP($C98,'S46'!$C:$BQ,62,0)</f>
        <v>#N/A</v>
      </c>
      <c r="AD98" s="21" t="e">
        <f>VLOOKUP($C98,'S46'!$C:$BQ,63,0)</f>
        <v>#N/A</v>
      </c>
      <c r="AE98" s="21" t="e">
        <f>VLOOKUP($C98,'S46'!$C:$BQ,45,0)</f>
        <v>#N/A</v>
      </c>
      <c r="AF98" s="28" t="e">
        <f>VLOOKUP($C98,'S46'!$C:$BQ,52,0)</f>
        <v>#N/A</v>
      </c>
      <c r="AG98" s="28" t="e">
        <f>VLOOKUP($C98,'S46'!$C:$BQ,53,0)</f>
        <v>#N/A</v>
      </c>
      <c r="AH98" s="28" t="e">
        <f>VLOOKUP($C98,'S46'!$C:$BQ,15,0)</f>
        <v>#N/A</v>
      </c>
      <c r="AI98" s="28" t="e">
        <f>VLOOKUP($C98,'S46'!$C:$BQ,22,0)</f>
        <v>#N/A</v>
      </c>
      <c r="AJ98" s="28" t="e">
        <f>VLOOKUP($C98,'S46'!$C:$BQ,23,0)</f>
        <v>#N/A</v>
      </c>
      <c r="AK98" s="28" t="e">
        <f>VLOOKUP($C98,'S46'!$C:$BQ,35,0)</f>
        <v>#N/A</v>
      </c>
      <c r="AL98" s="28" t="e">
        <f>VLOOKUP($C98,'S46'!$C:$BQ,42,0)</f>
        <v>#N/A</v>
      </c>
      <c r="AM98" s="28" t="e">
        <f>VLOOKUP($C98,'S46'!$C:$BQ,43,0)</f>
        <v>#N/A</v>
      </c>
      <c r="AN98" s="21" t="e">
        <f>VLOOKUP($C98,'S47'!$C:$BQ,55,0)</f>
        <v>#N/A</v>
      </c>
      <c r="AO98" s="21" t="e">
        <f>VLOOKUP($C98,'S47'!$C:$BQ,62,0)</f>
        <v>#N/A</v>
      </c>
      <c r="AP98" s="21" t="e">
        <f>VLOOKUP($C98,'S47'!$C:$BQ,63,0)</f>
        <v>#N/A</v>
      </c>
      <c r="AQ98" s="21" t="e">
        <f>VLOOKUP($C98,'S47'!$C:$BQ,45,0)</f>
        <v>#N/A</v>
      </c>
      <c r="AR98" s="28" t="e">
        <f>VLOOKUP($C98,'S47'!$C:$BQ,52,0)</f>
        <v>#N/A</v>
      </c>
      <c r="AS98" s="28" t="e">
        <f>VLOOKUP($C98,'S47'!$C:$BQ,53,0)</f>
        <v>#N/A</v>
      </c>
      <c r="AT98" s="28" t="e">
        <f>VLOOKUP($C98,'S47'!$C:$BQ,15,0)</f>
        <v>#N/A</v>
      </c>
      <c r="AU98" s="28" t="e">
        <f>VLOOKUP($C98,'S47'!$C:$BQ,22,0)</f>
        <v>#N/A</v>
      </c>
      <c r="AV98" s="28" t="e">
        <f>VLOOKUP($C98,'S47'!$C:$BQ,23,0)</f>
        <v>#N/A</v>
      </c>
      <c r="AW98" s="28" t="e">
        <f>VLOOKUP($C98,'S47'!$C:$BQ,35,0)</f>
        <v>#N/A</v>
      </c>
      <c r="AX98" s="28" t="e">
        <f>VLOOKUP($C98,'S47'!$C:$BQ,42,0)</f>
        <v>#N/A</v>
      </c>
      <c r="AY98" s="28" t="e">
        <f>VLOOKUP($C98,'S47'!$C:$BQ,43,0)</f>
        <v>#N/A</v>
      </c>
      <c r="AZ98" s="21" t="e">
        <f>VLOOKUP($C98,'S48'!$C:$BQ,55,0)</f>
        <v>#N/A</v>
      </c>
      <c r="BA98" s="21" t="e">
        <f>VLOOKUP($C98,'S48'!$C:$BQ,62,0)</f>
        <v>#N/A</v>
      </c>
      <c r="BB98" s="21" t="e">
        <f>VLOOKUP($C98,'S48'!$C:$BQ,63,0)</f>
        <v>#N/A</v>
      </c>
      <c r="BC98" s="21" t="e">
        <f>VLOOKUP($C98,'S48'!$C:$BQ,45,0)</f>
        <v>#N/A</v>
      </c>
      <c r="BD98" s="28" t="e">
        <f>VLOOKUP($C98,'S48'!$C:$BQ,52,0)</f>
        <v>#N/A</v>
      </c>
      <c r="BE98" s="28" t="e">
        <f>VLOOKUP($C98,'S48'!$C:$BQ,53,0)</f>
        <v>#N/A</v>
      </c>
      <c r="BF98" s="28" t="e">
        <f>VLOOKUP($C98,'S48'!$C:$BQ,15,0)</f>
        <v>#N/A</v>
      </c>
      <c r="BG98" s="28" t="e">
        <f>VLOOKUP($C98,'S48'!$C:$BQ,22,0)</f>
        <v>#N/A</v>
      </c>
      <c r="BH98" s="28" t="e">
        <f>VLOOKUP($C98,'S48'!$C:$BQ,23,0)</f>
        <v>#N/A</v>
      </c>
      <c r="BI98" s="28" t="e">
        <f>VLOOKUP($C98,'S48'!$C:$BQ,35,0)</f>
        <v>#N/A</v>
      </c>
      <c r="BJ98" s="28" t="e">
        <f>VLOOKUP($C98,'S48'!$C:$BQ,42,0)</f>
        <v>#N/A</v>
      </c>
      <c r="BK98" s="28" t="e">
        <f>VLOOKUP($C98,'S48'!$C:$BQ,43,0)</f>
        <v>#N/A</v>
      </c>
      <c r="BL98" s="21" t="e">
        <f>VLOOKUP($C98,'S49'!$C:$BQ,55,0)</f>
        <v>#N/A</v>
      </c>
      <c r="BM98" s="21" t="e">
        <f>VLOOKUP($C98,'S49'!$C:$BQ,62,0)</f>
        <v>#N/A</v>
      </c>
      <c r="BN98" s="21" t="e">
        <f>VLOOKUP($C98,'S49'!$C:$BQ,63,0)</f>
        <v>#N/A</v>
      </c>
      <c r="BO98" s="21" t="e">
        <f>VLOOKUP($C98,'S49'!$C:$BQ,45,0)</f>
        <v>#N/A</v>
      </c>
      <c r="BP98" s="28" t="e">
        <f>VLOOKUP($C98,'S49'!$C:$BQ,52,0)</f>
        <v>#N/A</v>
      </c>
      <c r="BQ98" s="28" t="e">
        <f>VLOOKUP($C98,'S49'!$C:$BQ,53,0)</f>
        <v>#N/A</v>
      </c>
      <c r="BR98" s="28" t="e">
        <f>VLOOKUP($C98,'S49'!$C:$BQ,15,0)</f>
        <v>#N/A</v>
      </c>
      <c r="BS98" s="28" t="e">
        <f>VLOOKUP($C98,'S49'!$C:$BQ,22,0)</f>
        <v>#N/A</v>
      </c>
      <c r="BT98" s="28" t="e">
        <f>VLOOKUP($C98,'S49'!$C:$BQ,23,0)</f>
        <v>#N/A</v>
      </c>
      <c r="BU98" s="28" t="e">
        <f>VLOOKUP($C98,'S49'!$C:$BQ,35,0)</f>
        <v>#N/A</v>
      </c>
      <c r="BV98" s="28" t="e">
        <f>VLOOKUP($C98,'S49'!$C:$BQ,42,0)</f>
        <v>#N/A</v>
      </c>
      <c r="BW98" s="28" t="e">
        <f>VLOOKUP($C98,'S49'!$C:$BQ,43,0)</f>
        <v>#N/A</v>
      </c>
      <c r="BX98" s="21" t="e">
        <f>VLOOKUP($C98,'S50'!$C:$BQ,55,0)</f>
        <v>#N/A</v>
      </c>
      <c r="BY98" s="21" t="e">
        <f>VLOOKUP($C98,'S50'!$C:$BQ,62,0)</f>
        <v>#N/A</v>
      </c>
      <c r="BZ98" s="21" t="e">
        <f>VLOOKUP($C98,'S50'!$C:$BQ,63,0)</f>
        <v>#N/A</v>
      </c>
      <c r="CA98" s="21" t="e">
        <f>VLOOKUP($C98,'S50'!$C:$BQ,45,0)</f>
        <v>#N/A</v>
      </c>
      <c r="CB98" s="28" t="e">
        <f>VLOOKUP($C98,'S50'!$C:$BQ,52,0)</f>
        <v>#N/A</v>
      </c>
      <c r="CC98" s="28" t="e">
        <f>VLOOKUP($C98,'S50'!$C:$BQ,53,0)</f>
        <v>#N/A</v>
      </c>
      <c r="CD98" s="28" t="e">
        <f>VLOOKUP($C98,'S50'!$C:$BQ,15,0)</f>
        <v>#N/A</v>
      </c>
      <c r="CE98" s="28" t="e">
        <f>VLOOKUP($C98,'S50'!$C:$BQ,22,0)</f>
        <v>#N/A</v>
      </c>
      <c r="CF98" s="28" t="e">
        <f>VLOOKUP($C98,'S50'!$C:$BQ,23,0)</f>
        <v>#N/A</v>
      </c>
      <c r="CG98" s="28" t="e">
        <f>VLOOKUP($C98,'S50'!$C:$BQ,35,0)</f>
        <v>#N/A</v>
      </c>
      <c r="CH98" s="28" t="e">
        <f>VLOOKUP($C98,'S50'!$C:$BQ,42,0)</f>
        <v>#N/A</v>
      </c>
      <c r="CI98" s="28" t="e">
        <f>VLOOKUP($C98,'S50'!$C:$BQ,43,0)</f>
        <v>#N/A</v>
      </c>
    </row>
    <row r="99" spans="1:87" hidden="1" x14ac:dyDescent="0.2">
      <c r="A99" s="30" t="s">
        <v>381</v>
      </c>
      <c r="B99" s="30" t="s">
        <v>134</v>
      </c>
      <c r="C99" s="20" t="s">
        <v>135</v>
      </c>
      <c r="D99" s="21">
        <f>VLOOKUP($C99,'S0 remplacer avec S44'!$C:$BQ,55,0)</f>
        <v>268.5</v>
      </c>
      <c r="E99" s="21">
        <f>VLOOKUP($C99,'S0 remplacer avec S44'!$C:$BQ,62,0)</f>
        <v>237</v>
      </c>
      <c r="F99" s="21">
        <f>VLOOKUP($C99,'S0 remplacer avec S44'!$C:$BQ,63,0)</f>
        <v>339</v>
      </c>
      <c r="G99" s="21">
        <f>VLOOKUP($C99,'S0 remplacer avec S44'!$C:$BQ,45,0)</f>
        <v>4687.6830300000001</v>
      </c>
      <c r="H99" s="28">
        <f>VLOOKUP($C99,'S0 remplacer avec S44'!$C:$BQ,52,0)</f>
        <v>0</v>
      </c>
      <c r="I99" s="28">
        <f>VLOOKUP($C99,'S0 remplacer avec S44'!$C:$BQ,53,0)</f>
        <v>660</v>
      </c>
      <c r="J99" s="28">
        <f>VLOOKUP($C99,'S0 remplacer avec S44'!$C:$BQ,15,0)</f>
        <v>191</v>
      </c>
      <c r="K99" s="28">
        <f>VLOOKUP($C99,'S0 remplacer avec S44'!$C:$BQ,22,0)</f>
        <v>89</v>
      </c>
      <c r="L99" s="28">
        <f>VLOOKUP($C99,'S0 remplacer avec S44'!$C:$BQ,23,0)</f>
        <v>145</v>
      </c>
      <c r="M99" s="28">
        <f>VLOOKUP($C99,'S0 remplacer avec S44'!$C:$BQ,35,0)</f>
        <v>4448.8164999999999</v>
      </c>
      <c r="N99" s="28">
        <f>VLOOKUP($C99,'S0 remplacer avec S44'!$C:$BQ,42,0)</f>
        <v>1938</v>
      </c>
      <c r="O99" s="28">
        <f>VLOOKUP($C99,'S0 remplacer avec S44'!$C:$BQ,43,0)</f>
        <v>3216</v>
      </c>
      <c r="P99" s="21">
        <f>VLOOKUP($C99,'S45'!$C:$BQ,55,0)</f>
        <v>271.5</v>
      </c>
      <c r="Q99" s="21">
        <f>VLOOKUP($C99,'S45'!$C:$BQ,62,0)</f>
        <v>234</v>
      </c>
      <c r="R99" s="21">
        <f>VLOOKUP($C99,'S45'!$C:$BQ,63,0)</f>
        <v>336</v>
      </c>
      <c r="S99" s="21">
        <f>VLOOKUP($C99,'S45'!$C:$BQ,45,0)</f>
        <v>4746.3916600000002</v>
      </c>
      <c r="T99" s="28">
        <f>VLOOKUP($C99,'S45'!$C:$BQ,52,0)</f>
        <v>0</v>
      </c>
      <c r="U99" s="28">
        <f>VLOOKUP($C99,'S45'!$C:$BQ,53,0)</f>
        <v>601</v>
      </c>
      <c r="V99" s="28">
        <f>VLOOKUP($C99,'S45'!$C:$BQ,15,0)</f>
        <v>192</v>
      </c>
      <c r="W99" s="28">
        <f>VLOOKUP($C99,'S45'!$C:$BQ,22,0)</f>
        <v>88</v>
      </c>
      <c r="X99" s="28">
        <f>VLOOKUP($C99,'S45'!$C:$BQ,23,0)</f>
        <v>144</v>
      </c>
      <c r="Y99" s="28">
        <f>VLOOKUP($C99,'S45'!$C:$BQ,35,0)</f>
        <v>4725.4018800000003</v>
      </c>
      <c r="Z99" s="28">
        <f>VLOOKUP($C99,'S45'!$C:$BQ,42,0)</f>
        <v>1662</v>
      </c>
      <c r="AA99" s="28">
        <f>VLOOKUP($C99,'S45'!$C:$BQ,43,0)</f>
        <v>2939</v>
      </c>
      <c r="AB99" s="21">
        <f>VLOOKUP($C99,'S46'!$C:$BQ,55,0)</f>
        <v>274.60000000000002</v>
      </c>
      <c r="AC99" s="21">
        <f>VLOOKUP($C99,'S46'!$C:$BQ,62,0)</f>
        <v>231</v>
      </c>
      <c r="AD99" s="21">
        <f>VLOOKUP($C99,'S46'!$C:$BQ,63,0)</f>
        <v>332</v>
      </c>
      <c r="AE99" s="21">
        <f>VLOOKUP($C99,'S46'!$C:$BQ,45,0)</f>
        <v>4793.6094800000001</v>
      </c>
      <c r="AF99" s="28">
        <f>VLOOKUP($C99,'S46'!$C:$BQ,52,0)</f>
        <v>0</v>
      </c>
      <c r="AG99" s="28">
        <f>VLOOKUP($C99,'S46'!$C:$BQ,53,0)</f>
        <v>554</v>
      </c>
      <c r="AH99" s="28">
        <f>VLOOKUP($C99,'S46'!$C:$BQ,15,0)</f>
        <v>195</v>
      </c>
      <c r="AI99" s="28">
        <f>VLOOKUP($C99,'S46'!$C:$BQ,22,0)</f>
        <v>85</v>
      </c>
      <c r="AJ99" s="28">
        <f>VLOOKUP($C99,'S46'!$C:$BQ,23,0)</f>
        <v>141</v>
      </c>
      <c r="AK99" s="28">
        <f>VLOOKUP($C99,'S46'!$C:$BQ,35,0)</f>
        <v>4729.7018799999996</v>
      </c>
      <c r="AL99" s="28">
        <f>VLOOKUP($C99,'S46'!$C:$BQ,42,0)</f>
        <v>1658</v>
      </c>
      <c r="AM99" s="28">
        <f>VLOOKUP($C99,'S46'!$C:$BQ,43,0)</f>
        <v>2935</v>
      </c>
      <c r="AN99" s="21">
        <f>VLOOKUP($C99,'S47'!$C:$BQ,55,0)</f>
        <v>274.8</v>
      </c>
      <c r="AO99" s="21">
        <f>VLOOKUP($C99,'S47'!$C:$BQ,62,0)</f>
        <v>231</v>
      </c>
      <c r="AP99" s="21">
        <f>VLOOKUP($C99,'S47'!$C:$BQ,63,0)</f>
        <v>332</v>
      </c>
      <c r="AQ99" s="21">
        <f>VLOOKUP($C99,'S47'!$C:$BQ,45,0)</f>
        <v>4837.2335999999996</v>
      </c>
      <c r="AR99" s="28">
        <f>VLOOKUP($C99,'S47'!$C:$BQ,52,0)</f>
        <v>0</v>
      </c>
      <c r="AS99" s="28">
        <f>VLOOKUP($C99,'S47'!$C:$BQ,53,0)</f>
        <v>510</v>
      </c>
      <c r="AT99" s="28">
        <f>VLOOKUP($C99,'S47'!$C:$BQ,15,0)</f>
        <v>199</v>
      </c>
      <c r="AU99" s="28">
        <f>VLOOKUP($C99,'S47'!$C:$BQ,22,0)</f>
        <v>81</v>
      </c>
      <c r="AV99" s="28">
        <f>VLOOKUP($C99,'S47'!$C:$BQ,23,0)</f>
        <v>137</v>
      </c>
      <c r="AW99" s="28">
        <f>VLOOKUP($C99,'S47'!$C:$BQ,35,0)</f>
        <v>4753.3880799999997</v>
      </c>
      <c r="AX99" s="28">
        <f>VLOOKUP($C99,'S47'!$C:$BQ,42,0)</f>
        <v>1634</v>
      </c>
      <c r="AY99" s="28">
        <f>VLOOKUP($C99,'S47'!$C:$BQ,43,0)</f>
        <v>2911</v>
      </c>
      <c r="AZ99" s="21">
        <f>VLOOKUP($C99,'S48'!$C:$BQ,55,0)</f>
        <v>276.39999999999998</v>
      </c>
      <c r="BA99" s="21">
        <f>VLOOKUP($C99,'S48'!$C:$BQ,62,0)</f>
        <v>179</v>
      </c>
      <c r="BB99" s="21">
        <f>VLOOKUP($C99,'S48'!$C:$BQ,63,0)</f>
        <v>482</v>
      </c>
      <c r="BC99" s="21">
        <f>VLOOKUP($C99,'S48'!$C:$BQ,45,0)</f>
        <v>4804.36625</v>
      </c>
      <c r="BD99" s="28">
        <f>VLOOKUP($C99,'S48'!$C:$BQ,52,0)</f>
        <v>0</v>
      </c>
      <c r="BE99" s="28">
        <f>VLOOKUP($C99,'S48'!$C:$BQ,53,0)</f>
        <v>543</v>
      </c>
      <c r="BF99" s="28">
        <f>VLOOKUP($C99,'S48'!$C:$BQ,15,0)</f>
        <v>199</v>
      </c>
      <c r="BG99" s="28">
        <f>VLOOKUP($C99,'S48'!$C:$BQ,22,0)</f>
        <v>81</v>
      </c>
      <c r="BH99" s="28">
        <f>VLOOKUP($C99,'S48'!$C:$BQ,23,0)</f>
        <v>137</v>
      </c>
      <c r="BI99" s="28">
        <f>VLOOKUP($C99,'S48'!$C:$BQ,35,0)</f>
        <v>4880.5293000000001</v>
      </c>
      <c r="BJ99" s="28">
        <f>VLOOKUP($C99,'S48'!$C:$BQ,42,0)</f>
        <v>1507</v>
      </c>
      <c r="BK99" s="28">
        <f>VLOOKUP($C99,'S48'!$C:$BQ,43,0)</f>
        <v>2784</v>
      </c>
      <c r="BL99" s="21" t="e">
        <f>VLOOKUP($C99,'S49'!$C:$BQ,55,0)</f>
        <v>#N/A</v>
      </c>
      <c r="BM99" s="21" t="e">
        <f>VLOOKUP($C99,'S49'!$C:$BQ,62,0)</f>
        <v>#N/A</v>
      </c>
      <c r="BN99" s="21" t="e">
        <f>VLOOKUP($C99,'S49'!$C:$BQ,63,0)</f>
        <v>#N/A</v>
      </c>
      <c r="BO99" s="21" t="e">
        <f>VLOOKUP($C99,'S49'!$C:$BQ,45,0)</f>
        <v>#N/A</v>
      </c>
      <c r="BP99" s="28" t="e">
        <f>VLOOKUP($C99,'S49'!$C:$BQ,52,0)</f>
        <v>#N/A</v>
      </c>
      <c r="BQ99" s="28" t="e">
        <f>VLOOKUP($C99,'S49'!$C:$BQ,53,0)</f>
        <v>#N/A</v>
      </c>
      <c r="BR99" s="28" t="e">
        <f>VLOOKUP($C99,'S49'!$C:$BQ,15,0)</f>
        <v>#N/A</v>
      </c>
      <c r="BS99" s="28" t="e">
        <f>VLOOKUP($C99,'S49'!$C:$BQ,22,0)</f>
        <v>#N/A</v>
      </c>
      <c r="BT99" s="28" t="e">
        <f>VLOOKUP($C99,'S49'!$C:$BQ,23,0)</f>
        <v>#N/A</v>
      </c>
      <c r="BU99" s="28" t="e">
        <f>VLOOKUP($C99,'S49'!$C:$BQ,35,0)</f>
        <v>#N/A</v>
      </c>
      <c r="BV99" s="28" t="e">
        <f>VLOOKUP($C99,'S49'!$C:$BQ,42,0)</f>
        <v>#N/A</v>
      </c>
      <c r="BW99" s="28" t="e">
        <f>VLOOKUP($C99,'S49'!$C:$BQ,43,0)</f>
        <v>#N/A</v>
      </c>
      <c r="BX99" s="21" t="e">
        <f>VLOOKUP($C99,'S50'!$C:$BQ,55,0)</f>
        <v>#N/A</v>
      </c>
      <c r="BY99" s="21" t="e">
        <f>VLOOKUP($C99,'S50'!$C:$BQ,62,0)</f>
        <v>#N/A</v>
      </c>
      <c r="BZ99" s="21" t="e">
        <f>VLOOKUP($C99,'S50'!$C:$BQ,63,0)</f>
        <v>#N/A</v>
      </c>
      <c r="CA99" s="21" t="e">
        <f>VLOOKUP($C99,'S50'!$C:$BQ,45,0)</f>
        <v>#N/A</v>
      </c>
      <c r="CB99" s="28" t="e">
        <f>VLOOKUP($C99,'S50'!$C:$BQ,52,0)</f>
        <v>#N/A</v>
      </c>
      <c r="CC99" s="28" t="e">
        <f>VLOOKUP($C99,'S50'!$C:$BQ,53,0)</f>
        <v>#N/A</v>
      </c>
      <c r="CD99" s="28" t="e">
        <f>VLOOKUP($C99,'S50'!$C:$BQ,15,0)</f>
        <v>#N/A</v>
      </c>
      <c r="CE99" s="28" t="e">
        <f>VLOOKUP($C99,'S50'!$C:$BQ,22,0)</f>
        <v>#N/A</v>
      </c>
      <c r="CF99" s="28" t="e">
        <f>VLOOKUP($C99,'S50'!$C:$BQ,23,0)</f>
        <v>#N/A</v>
      </c>
      <c r="CG99" s="28" t="e">
        <f>VLOOKUP($C99,'S50'!$C:$BQ,35,0)</f>
        <v>#N/A</v>
      </c>
      <c r="CH99" s="28" t="e">
        <f>VLOOKUP($C99,'S50'!$C:$BQ,42,0)</f>
        <v>#N/A</v>
      </c>
      <c r="CI99" s="28" t="e">
        <f>VLOOKUP($C99,'S50'!$C:$BQ,43,0)</f>
        <v>#N/A</v>
      </c>
    </row>
    <row r="100" spans="1:87" hidden="1" x14ac:dyDescent="0.2">
      <c r="A100" s="30" t="e">
        <v>#N/A</v>
      </c>
      <c r="B100" s="30" t="e">
        <v>#N/A</v>
      </c>
      <c r="C100" s="20" t="s">
        <v>136</v>
      </c>
      <c r="D100" s="21" t="e">
        <f>VLOOKUP($C100,'S0 remplacer avec S44'!$C:$BQ,55,0)</f>
        <v>#N/A</v>
      </c>
      <c r="E100" s="21" t="e">
        <f>VLOOKUP($C100,'S0 remplacer avec S44'!$C:$BQ,62,0)</f>
        <v>#N/A</v>
      </c>
      <c r="F100" s="21" t="e">
        <f>VLOOKUP($C100,'S0 remplacer avec S44'!$C:$BQ,63,0)</f>
        <v>#N/A</v>
      </c>
      <c r="G100" s="21" t="e">
        <f>VLOOKUP($C100,'S0 remplacer avec S44'!$C:$BQ,45,0)</f>
        <v>#N/A</v>
      </c>
      <c r="H100" s="28" t="e">
        <f>VLOOKUP($C100,'S0 remplacer avec S44'!$C:$BQ,52,0)</f>
        <v>#N/A</v>
      </c>
      <c r="I100" s="28" t="e">
        <f>VLOOKUP($C100,'S0 remplacer avec S44'!$C:$BQ,53,0)</f>
        <v>#N/A</v>
      </c>
      <c r="J100" s="28" t="e">
        <f>VLOOKUP($C100,'S0 remplacer avec S44'!$C:$BQ,15,0)</f>
        <v>#N/A</v>
      </c>
      <c r="K100" s="28" t="e">
        <f>VLOOKUP($C100,'S0 remplacer avec S44'!$C:$BQ,22,0)</f>
        <v>#N/A</v>
      </c>
      <c r="L100" s="28" t="e">
        <f>VLOOKUP($C100,'S0 remplacer avec S44'!$C:$BQ,23,0)</f>
        <v>#N/A</v>
      </c>
      <c r="M100" s="28" t="e">
        <f>VLOOKUP($C100,'S0 remplacer avec S44'!$C:$BQ,35,0)</f>
        <v>#N/A</v>
      </c>
      <c r="N100" s="28" t="e">
        <f>VLOOKUP($C100,'S0 remplacer avec S44'!$C:$BQ,42,0)</f>
        <v>#N/A</v>
      </c>
      <c r="O100" s="28" t="e">
        <f>VLOOKUP($C100,'S0 remplacer avec S44'!$C:$BQ,43,0)</f>
        <v>#N/A</v>
      </c>
      <c r="P100" s="21" t="e">
        <f>VLOOKUP($C100,'S45'!$C:$BQ,55,0)</f>
        <v>#N/A</v>
      </c>
      <c r="Q100" s="21" t="e">
        <f>VLOOKUP($C100,'S45'!$C:$BQ,62,0)</f>
        <v>#N/A</v>
      </c>
      <c r="R100" s="21" t="e">
        <f>VLOOKUP($C100,'S45'!$C:$BQ,63,0)</f>
        <v>#N/A</v>
      </c>
      <c r="S100" s="21" t="e">
        <f>VLOOKUP($C100,'S45'!$C:$BQ,45,0)</f>
        <v>#N/A</v>
      </c>
      <c r="T100" s="28" t="e">
        <f>VLOOKUP($C100,'S45'!$C:$BQ,52,0)</f>
        <v>#N/A</v>
      </c>
      <c r="U100" s="28" t="e">
        <f>VLOOKUP($C100,'S45'!$C:$BQ,53,0)</f>
        <v>#N/A</v>
      </c>
      <c r="V100" s="28" t="e">
        <f>VLOOKUP($C100,'S45'!$C:$BQ,15,0)</f>
        <v>#N/A</v>
      </c>
      <c r="W100" s="28" t="e">
        <f>VLOOKUP($C100,'S45'!$C:$BQ,22,0)</f>
        <v>#N/A</v>
      </c>
      <c r="X100" s="28" t="e">
        <f>VLOOKUP($C100,'S45'!$C:$BQ,23,0)</f>
        <v>#N/A</v>
      </c>
      <c r="Y100" s="28" t="e">
        <f>VLOOKUP($C100,'S45'!$C:$BQ,35,0)</f>
        <v>#N/A</v>
      </c>
      <c r="Z100" s="28" t="e">
        <f>VLOOKUP($C100,'S45'!$C:$BQ,42,0)</f>
        <v>#N/A</v>
      </c>
      <c r="AA100" s="28" t="e">
        <f>VLOOKUP($C100,'S45'!$C:$BQ,43,0)</f>
        <v>#N/A</v>
      </c>
      <c r="AB100" s="21" t="e">
        <f>VLOOKUP($C100,'S46'!$C:$BQ,55,0)</f>
        <v>#N/A</v>
      </c>
      <c r="AC100" s="21" t="e">
        <f>VLOOKUP($C100,'S46'!$C:$BQ,62,0)</f>
        <v>#N/A</v>
      </c>
      <c r="AD100" s="21" t="e">
        <f>VLOOKUP($C100,'S46'!$C:$BQ,63,0)</f>
        <v>#N/A</v>
      </c>
      <c r="AE100" s="21" t="e">
        <f>VLOOKUP($C100,'S46'!$C:$BQ,45,0)</f>
        <v>#N/A</v>
      </c>
      <c r="AF100" s="28" t="e">
        <f>VLOOKUP($C100,'S46'!$C:$BQ,52,0)</f>
        <v>#N/A</v>
      </c>
      <c r="AG100" s="28" t="e">
        <f>VLOOKUP($C100,'S46'!$C:$BQ,53,0)</f>
        <v>#N/A</v>
      </c>
      <c r="AH100" s="28" t="e">
        <f>VLOOKUP($C100,'S46'!$C:$BQ,15,0)</f>
        <v>#N/A</v>
      </c>
      <c r="AI100" s="28" t="e">
        <f>VLOOKUP($C100,'S46'!$C:$BQ,22,0)</f>
        <v>#N/A</v>
      </c>
      <c r="AJ100" s="28" t="e">
        <f>VLOOKUP($C100,'S46'!$C:$BQ,23,0)</f>
        <v>#N/A</v>
      </c>
      <c r="AK100" s="28" t="e">
        <f>VLOOKUP($C100,'S46'!$C:$BQ,35,0)</f>
        <v>#N/A</v>
      </c>
      <c r="AL100" s="28" t="e">
        <f>VLOOKUP($C100,'S46'!$C:$BQ,42,0)</f>
        <v>#N/A</v>
      </c>
      <c r="AM100" s="28" t="e">
        <f>VLOOKUP($C100,'S46'!$C:$BQ,43,0)</f>
        <v>#N/A</v>
      </c>
      <c r="AN100" s="21" t="e">
        <f>VLOOKUP($C100,'S47'!$C:$BQ,55,0)</f>
        <v>#N/A</v>
      </c>
      <c r="AO100" s="21" t="e">
        <f>VLOOKUP($C100,'S47'!$C:$BQ,62,0)</f>
        <v>#N/A</v>
      </c>
      <c r="AP100" s="21" t="e">
        <f>VLOOKUP($C100,'S47'!$C:$BQ,63,0)</f>
        <v>#N/A</v>
      </c>
      <c r="AQ100" s="21" t="e">
        <f>VLOOKUP($C100,'S47'!$C:$BQ,45,0)</f>
        <v>#N/A</v>
      </c>
      <c r="AR100" s="28" t="e">
        <f>VLOOKUP($C100,'S47'!$C:$BQ,52,0)</f>
        <v>#N/A</v>
      </c>
      <c r="AS100" s="28" t="e">
        <f>VLOOKUP($C100,'S47'!$C:$BQ,53,0)</f>
        <v>#N/A</v>
      </c>
      <c r="AT100" s="28" t="e">
        <f>VLOOKUP($C100,'S47'!$C:$BQ,15,0)</f>
        <v>#N/A</v>
      </c>
      <c r="AU100" s="28" t="e">
        <f>VLOOKUP($C100,'S47'!$C:$BQ,22,0)</f>
        <v>#N/A</v>
      </c>
      <c r="AV100" s="28" t="e">
        <f>VLOOKUP($C100,'S47'!$C:$BQ,23,0)</f>
        <v>#N/A</v>
      </c>
      <c r="AW100" s="28" t="e">
        <f>VLOOKUP($C100,'S47'!$C:$BQ,35,0)</f>
        <v>#N/A</v>
      </c>
      <c r="AX100" s="28" t="e">
        <f>VLOOKUP($C100,'S47'!$C:$BQ,42,0)</f>
        <v>#N/A</v>
      </c>
      <c r="AY100" s="28" t="e">
        <f>VLOOKUP($C100,'S47'!$C:$BQ,43,0)</f>
        <v>#N/A</v>
      </c>
      <c r="AZ100" s="21" t="e">
        <f>VLOOKUP($C100,'S48'!$C:$BQ,55,0)</f>
        <v>#N/A</v>
      </c>
      <c r="BA100" s="21" t="e">
        <f>VLOOKUP($C100,'S48'!$C:$BQ,62,0)</f>
        <v>#N/A</v>
      </c>
      <c r="BB100" s="21" t="e">
        <f>VLOOKUP($C100,'S48'!$C:$BQ,63,0)</f>
        <v>#N/A</v>
      </c>
      <c r="BC100" s="21" t="e">
        <f>VLOOKUP($C100,'S48'!$C:$BQ,45,0)</f>
        <v>#N/A</v>
      </c>
      <c r="BD100" s="28" t="e">
        <f>VLOOKUP($C100,'S48'!$C:$BQ,52,0)</f>
        <v>#N/A</v>
      </c>
      <c r="BE100" s="28" t="e">
        <f>VLOOKUP($C100,'S48'!$C:$BQ,53,0)</f>
        <v>#N/A</v>
      </c>
      <c r="BF100" s="28" t="e">
        <f>VLOOKUP($C100,'S48'!$C:$BQ,15,0)</f>
        <v>#N/A</v>
      </c>
      <c r="BG100" s="28" t="e">
        <f>VLOOKUP($C100,'S48'!$C:$BQ,22,0)</f>
        <v>#N/A</v>
      </c>
      <c r="BH100" s="28" t="e">
        <f>VLOOKUP($C100,'S48'!$C:$BQ,23,0)</f>
        <v>#N/A</v>
      </c>
      <c r="BI100" s="28" t="e">
        <f>VLOOKUP($C100,'S48'!$C:$BQ,35,0)</f>
        <v>#N/A</v>
      </c>
      <c r="BJ100" s="28" t="e">
        <f>VLOOKUP($C100,'S48'!$C:$BQ,42,0)</f>
        <v>#N/A</v>
      </c>
      <c r="BK100" s="28" t="e">
        <f>VLOOKUP($C100,'S48'!$C:$BQ,43,0)</f>
        <v>#N/A</v>
      </c>
      <c r="BL100" s="21" t="e">
        <f>VLOOKUP($C100,'S49'!$C:$BQ,55,0)</f>
        <v>#N/A</v>
      </c>
      <c r="BM100" s="21" t="e">
        <f>VLOOKUP($C100,'S49'!$C:$BQ,62,0)</f>
        <v>#N/A</v>
      </c>
      <c r="BN100" s="21" t="e">
        <f>VLOOKUP($C100,'S49'!$C:$BQ,63,0)</f>
        <v>#N/A</v>
      </c>
      <c r="BO100" s="21" t="e">
        <f>VLOOKUP($C100,'S49'!$C:$BQ,45,0)</f>
        <v>#N/A</v>
      </c>
      <c r="BP100" s="28" t="e">
        <f>VLOOKUP($C100,'S49'!$C:$BQ,52,0)</f>
        <v>#N/A</v>
      </c>
      <c r="BQ100" s="28" t="e">
        <f>VLOOKUP($C100,'S49'!$C:$BQ,53,0)</f>
        <v>#N/A</v>
      </c>
      <c r="BR100" s="28" t="e">
        <f>VLOOKUP($C100,'S49'!$C:$BQ,15,0)</f>
        <v>#N/A</v>
      </c>
      <c r="BS100" s="28" t="e">
        <f>VLOOKUP($C100,'S49'!$C:$BQ,22,0)</f>
        <v>#N/A</v>
      </c>
      <c r="BT100" s="28" t="e">
        <f>VLOOKUP($C100,'S49'!$C:$BQ,23,0)</f>
        <v>#N/A</v>
      </c>
      <c r="BU100" s="28" t="e">
        <f>VLOOKUP($C100,'S49'!$C:$BQ,35,0)</f>
        <v>#N/A</v>
      </c>
      <c r="BV100" s="28" t="e">
        <f>VLOOKUP($C100,'S49'!$C:$BQ,42,0)</f>
        <v>#N/A</v>
      </c>
      <c r="BW100" s="28" t="e">
        <f>VLOOKUP($C100,'S49'!$C:$BQ,43,0)</f>
        <v>#N/A</v>
      </c>
      <c r="BX100" s="21" t="e">
        <f>VLOOKUP($C100,'S50'!$C:$BQ,55,0)</f>
        <v>#N/A</v>
      </c>
      <c r="BY100" s="21" t="e">
        <f>VLOOKUP($C100,'S50'!$C:$BQ,62,0)</f>
        <v>#N/A</v>
      </c>
      <c r="BZ100" s="21" t="e">
        <f>VLOOKUP($C100,'S50'!$C:$BQ,63,0)</f>
        <v>#N/A</v>
      </c>
      <c r="CA100" s="21" t="e">
        <f>VLOOKUP($C100,'S50'!$C:$BQ,45,0)</f>
        <v>#N/A</v>
      </c>
      <c r="CB100" s="28" t="e">
        <f>VLOOKUP($C100,'S50'!$C:$BQ,52,0)</f>
        <v>#N/A</v>
      </c>
      <c r="CC100" s="28" t="e">
        <f>VLOOKUP($C100,'S50'!$C:$BQ,53,0)</f>
        <v>#N/A</v>
      </c>
      <c r="CD100" s="28" t="e">
        <f>VLOOKUP($C100,'S50'!$C:$BQ,15,0)</f>
        <v>#N/A</v>
      </c>
      <c r="CE100" s="28" t="e">
        <f>VLOOKUP($C100,'S50'!$C:$BQ,22,0)</f>
        <v>#N/A</v>
      </c>
      <c r="CF100" s="28" t="e">
        <f>VLOOKUP($C100,'S50'!$C:$BQ,23,0)</f>
        <v>#N/A</v>
      </c>
      <c r="CG100" s="28" t="e">
        <f>VLOOKUP($C100,'S50'!$C:$BQ,35,0)</f>
        <v>#N/A</v>
      </c>
      <c r="CH100" s="28" t="e">
        <f>VLOOKUP($C100,'S50'!$C:$BQ,42,0)</f>
        <v>#N/A</v>
      </c>
      <c r="CI100" s="28" t="e">
        <f>VLOOKUP($C100,'S50'!$C:$BQ,43,0)</f>
        <v>#N/A</v>
      </c>
    </row>
    <row r="101" spans="1:87" hidden="1" x14ac:dyDescent="0.2">
      <c r="A101" s="30" t="e">
        <v>#N/A</v>
      </c>
      <c r="B101" s="30" t="e">
        <v>#N/A</v>
      </c>
      <c r="C101" s="20" t="s">
        <v>137</v>
      </c>
      <c r="D101" s="21" t="e">
        <f>VLOOKUP($C101,'S0 remplacer avec S44'!$C:$BQ,55,0)</f>
        <v>#N/A</v>
      </c>
      <c r="E101" s="21" t="e">
        <f>VLOOKUP($C101,'S0 remplacer avec S44'!$C:$BQ,62,0)</f>
        <v>#N/A</v>
      </c>
      <c r="F101" s="21" t="e">
        <f>VLOOKUP($C101,'S0 remplacer avec S44'!$C:$BQ,63,0)</f>
        <v>#N/A</v>
      </c>
      <c r="G101" s="21" t="e">
        <f>VLOOKUP($C101,'S0 remplacer avec S44'!$C:$BQ,45,0)</f>
        <v>#N/A</v>
      </c>
      <c r="H101" s="28" t="e">
        <f>VLOOKUP($C101,'S0 remplacer avec S44'!$C:$BQ,52,0)</f>
        <v>#N/A</v>
      </c>
      <c r="I101" s="28" t="e">
        <f>VLOOKUP($C101,'S0 remplacer avec S44'!$C:$BQ,53,0)</f>
        <v>#N/A</v>
      </c>
      <c r="J101" s="28" t="e">
        <f>VLOOKUP($C101,'S0 remplacer avec S44'!$C:$BQ,15,0)</f>
        <v>#N/A</v>
      </c>
      <c r="K101" s="28" t="e">
        <f>VLOOKUP($C101,'S0 remplacer avec S44'!$C:$BQ,22,0)</f>
        <v>#N/A</v>
      </c>
      <c r="L101" s="28" t="e">
        <f>VLOOKUP($C101,'S0 remplacer avec S44'!$C:$BQ,23,0)</f>
        <v>#N/A</v>
      </c>
      <c r="M101" s="28" t="e">
        <f>VLOOKUP($C101,'S0 remplacer avec S44'!$C:$BQ,35,0)</f>
        <v>#N/A</v>
      </c>
      <c r="N101" s="28" t="e">
        <f>VLOOKUP($C101,'S0 remplacer avec S44'!$C:$BQ,42,0)</f>
        <v>#N/A</v>
      </c>
      <c r="O101" s="28" t="e">
        <f>VLOOKUP($C101,'S0 remplacer avec S44'!$C:$BQ,43,0)</f>
        <v>#N/A</v>
      </c>
      <c r="P101" s="21" t="e">
        <f>VLOOKUP($C101,'S45'!$C:$BQ,55,0)</f>
        <v>#N/A</v>
      </c>
      <c r="Q101" s="21" t="e">
        <f>VLOOKUP($C101,'S45'!$C:$BQ,62,0)</f>
        <v>#N/A</v>
      </c>
      <c r="R101" s="21" t="e">
        <f>VLOOKUP($C101,'S45'!$C:$BQ,63,0)</f>
        <v>#N/A</v>
      </c>
      <c r="S101" s="21" t="e">
        <f>VLOOKUP($C101,'S45'!$C:$BQ,45,0)</f>
        <v>#N/A</v>
      </c>
      <c r="T101" s="28" t="e">
        <f>VLOOKUP($C101,'S45'!$C:$BQ,52,0)</f>
        <v>#N/A</v>
      </c>
      <c r="U101" s="28" t="e">
        <f>VLOOKUP($C101,'S45'!$C:$BQ,53,0)</f>
        <v>#N/A</v>
      </c>
      <c r="V101" s="28" t="e">
        <f>VLOOKUP($C101,'S45'!$C:$BQ,15,0)</f>
        <v>#N/A</v>
      </c>
      <c r="W101" s="28" t="e">
        <f>VLOOKUP($C101,'S45'!$C:$BQ,22,0)</f>
        <v>#N/A</v>
      </c>
      <c r="X101" s="28" t="e">
        <f>VLOOKUP($C101,'S45'!$C:$BQ,23,0)</f>
        <v>#N/A</v>
      </c>
      <c r="Y101" s="28" t="e">
        <f>VLOOKUP($C101,'S45'!$C:$BQ,35,0)</f>
        <v>#N/A</v>
      </c>
      <c r="Z101" s="28" t="e">
        <f>VLOOKUP($C101,'S45'!$C:$BQ,42,0)</f>
        <v>#N/A</v>
      </c>
      <c r="AA101" s="28" t="e">
        <f>VLOOKUP($C101,'S45'!$C:$BQ,43,0)</f>
        <v>#N/A</v>
      </c>
      <c r="AB101" s="21" t="e">
        <f>VLOOKUP($C101,'S46'!$C:$BQ,55,0)</f>
        <v>#N/A</v>
      </c>
      <c r="AC101" s="21" t="e">
        <f>VLOOKUP($C101,'S46'!$C:$BQ,62,0)</f>
        <v>#N/A</v>
      </c>
      <c r="AD101" s="21" t="e">
        <f>VLOOKUP($C101,'S46'!$C:$BQ,63,0)</f>
        <v>#N/A</v>
      </c>
      <c r="AE101" s="21" t="e">
        <f>VLOOKUP($C101,'S46'!$C:$BQ,45,0)</f>
        <v>#N/A</v>
      </c>
      <c r="AF101" s="28" t="e">
        <f>VLOOKUP($C101,'S46'!$C:$BQ,52,0)</f>
        <v>#N/A</v>
      </c>
      <c r="AG101" s="28" t="e">
        <f>VLOOKUP($C101,'S46'!$C:$BQ,53,0)</f>
        <v>#N/A</v>
      </c>
      <c r="AH101" s="28" t="e">
        <f>VLOOKUP($C101,'S46'!$C:$BQ,15,0)</f>
        <v>#N/A</v>
      </c>
      <c r="AI101" s="28" t="e">
        <f>VLOOKUP($C101,'S46'!$C:$BQ,22,0)</f>
        <v>#N/A</v>
      </c>
      <c r="AJ101" s="28" t="e">
        <f>VLOOKUP($C101,'S46'!$C:$BQ,23,0)</f>
        <v>#N/A</v>
      </c>
      <c r="AK101" s="28" t="e">
        <f>VLOOKUP($C101,'S46'!$C:$BQ,35,0)</f>
        <v>#N/A</v>
      </c>
      <c r="AL101" s="28" t="e">
        <f>VLOOKUP($C101,'S46'!$C:$BQ,42,0)</f>
        <v>#N/A</v>
      </c>
      <c r="AM101" s="28" t="e">
        <f>VLOOKUP($C101,'S46'!$C:$BQ,43,0)</f>
        <v>#N/A</v>
      </c>
      <c r="AN101" s="21" t="e">
        <f>VLOOKUP($C101,'S47'!$C:$BQ,55,0)</f>
        <v>#N/A</v>
      </c>
      <c r="AO101" s="21" t="e">
        <f>VLOOKUP($C101,'S47'!$C:$BQ,62,0)</f>
        <v>#N/A</v>
      </c>
      <c r="AP101" s="21" t="e">
        <f>VLOOKUP($C101,'S47'!$C:$BQ,63,0)</f>
        <v>#N/A</v>
      </c>
      <c r="AQ101" s="21" t="e">
        <f>VLOOKUP($C101,'S47'!$C:$BQ,45,0)</f>
        <v>#N/A</v>
      </c>
      <c r="AR101" s="28" t="e">
        <f>VLOOKUP($C101,'S47'!$C:$BQ,52,0)</f>
        <v>#N/A</v>
      </c>
      <c r="AS101" s="28" t="e">
        <f>VLOOKUP($C101,'S47'!$C:$BQ,53,0)</f>
        <v>#N/A</v>
      </c>
      <c r="AT101" s="28" t="e">
        <f>VLOOKUP($C101,'S47'!$C:$BQ,15,0)</f>
        <v>#N/A</v>
      </c>
      <c r="AU101" s="28" t="e">
        <f>VLOOKUP($C101,'S47'!$C:$BQ,22,0)</f>
        <v>#N/A</v>
      </c>
      <c r="AV101" s="28" t="e">
        <f>VLOOKUP($C101,'S47'!$C:$BQ,23,0)</f>
        <v>#N/A</v>
      </c>
      <c r="AW101" s="28" t="e">
        <f>VLOOKUP($C101,'S47'!$C:$BQ,35,0)</f>
        <v>#N/A</v>
      </c>
      <c r="AX101" s="28" t="e">
        <f>VLOOKUP($C101,'S47'!$C:$BQ,42,0)</f>
        <v>#N/A</v>
      </c>
      <c r="AY101" s="28" t="e">
        <f>VLOOKUP($C101,'S47'!$C:$BQ,43,0)</f>
        <v>#N/A</v>
      </c>
      <c r="AZ101" s="21" t="e">
        <f>VLOOKUP($C101,'S48'!$C:$BQ,55,0)</f>
        <v>#N/A</v>
      </c>
      <c r="BA101" s="21" t="e">
        <f>VLOOKUP($C101,'S48'!$C:$BQ,62,0)</f>
        <v>#N/A</v>
      </c>
      <c r="BB101" s="21" t="e">
        <f>VLOOKUP($C101,'S48'!$C:$BQ,63,0)</f>
        <v>#N/A</v>
      </c>
      <c r="BC101" s="21" t="e">
        <f>VLOOKUP($C101,'S48'!$C:$BQ,45,0)</f>
        <v>#N/A</v>
      </c>
      <c r="BD101" s="28" t="e">
        <f>VLOOKUP($C101,'S48'!$C:$BQ,52,0)</f>
        <v>#N/A</v>
      </c>
      <c r="BE101" s="28" t="e">
        <f>VLOOKUP($C101,'S48'!$C:$BQ,53,0)</f>
        <v>#N/A</v>
      </c>
      <c r="BF101" s="28" t="e">
        <f>VLOOKUP($C101,'S48'!$C:$BQ,15,0)</f>
        <v>#N/A</v>
      </c>
      <c r="BG101" s="28" t="e">
        <f>VLOOKUP($C101,'S48'!$C:$BQ,22,0)</f>
        <v>#N/A</v>
      </c>
      <c r="BH101" s="28" t="e">
        <f>VLOOKUP($C101,'S48'!$C:$BQ,23,0)</f>
        <v>#N/A</v>
      </c>
      <c r="BI101" s="28" t="e">
        <f>VLOOKUP($C101,'S48'!$C:$BQ,35,0)</f>
        <v>#N/A</v>
      </c>
      <c r="BJ101" s="28" t="e">
        <f>VLOOKUP($C101,'S48'!$C:$BQ,42,0)</f>
        <v>#N/A</v>
      </c>
      <c r="BK101" s="28" t="e">
        <f>VLOOKUP($C101,'S48'!$C:$BQ,43,0)</f>
        <v>#N/A</v>
      </c>
      <c r="BL101" s="21" t="e">
        <f>VLOOKUP($C101,'S49'!$C:$BQ,55,0)</f>
        <v>#N/A</v>
      </c>
      <c r="BM101" s="21" t="e">
        <f>VLOOKUP($C101,'S49'!$C:$BQ,62,0)</f>
        <v>#N/A</v>
      </c>
      <c r="BN101" s="21" t="e">
        <f>VLOOKUP($C101,'S49'!$C:$BQ,63,0)</f>
        <v>#N/A</v>
      </c>
      <c r="BO101" s="21" t="e">
        <f>VLOOKUP($C101,'S49'!$C:$BQ,45,0)</f>
        <v>#N/A</v>
      </c>
      <c r="BP101" s="28" t="e">
        <f>VLOOKUP($C101,'S49'!$C:$BQ,52,0)</f>
        <v>#N/A</v>
      </c>
      <c r="BQ101" s="28" t="e">
        <f>VLOOKUP($C101,'S49'!$C:$BQ,53,0)</f>
        <v>#N/A</v>
      </c>
      <c r="BR101" s="28" t="e">
        <f>VLOOKUP($C101,'S49'!$C:$BQ,15,0)</f>
        <v>#N/A</v>
      </c>
      <c r="BS101" s="28" t="e">
        <f>VLOOKUP($C101,'S49'!$C:$BQ,22,0)</f>
        <v>#N/A</v>
      </c>
      <c r="BT101" s="28" t="e">
        <f>VLOOKUP($C101,'S49'!$C:$BQ,23,0)</f>
        <v>#N/A</v>
      </c>
      <c r="BU101" s="28" t="e">
        <f>VLOOKUP($C101,'S49'!$C:$BQ,35,0)</f>
        <v>#N/A</v>
      </c>
      <c r="BV101" s="28" t="e">
        <f>VLOOKUP($C101,'S49'!$C:$BQ,42,0)</f>
        <v>#N/A</v>
      </c>
      <c r="BW101" s="28" t="e">
        <f>VLOOKUP($C101,'S49'!$C:$BQ,43,0)</f>
        <v>#N/A</v>
      </c>
      <c r="BX101" s="21" t="e">
        <f>VLOOKUP($C101,'S50'!$C:$BQ,55,0)</f>
        <v>#N/A</v>
      </c>
      <c r="BY101" s="21" t="e">
        <f>VLOOKUP($C101,'S50'!$C:$BQ,62,0)</f>
        <v>#N/A</v>
      </c>
      <c r="BZ101" s="21" t="e">
        <f>VLOOKUP($C101,'S50'!$C:$BQ,63,0)</f>
        <v>#N/A</v>
      </c>
      <c r="CA101" s="21" t="e">
        <f>VLOOKUP($C101,'S50'!$C:$BQ,45,0)</f>
        <v>#N/A</v>
      </c>
      <c r="CB101" s="28" t="e">
        <f>VLOOKUP($C101,'S50'!$C:$BQ,52,0)</f>
        <v>#N/A</v>
      </c>
      <c r="CC101" s="28" t="e">
        <f>VLOOKUP($C101,'S50'!$C:$BQ,53,0)</f>
        <v>#N/A</v>
      </c>
      <c r="CD101" s="28" t="e">
        <f>VLOOKUP($C101,'S50'!$C:$BQ,15,0)</f>
        <v>#N/A</v>
      </c>
      <c r="CE101" s="28" t="e">
        <f>VLOOKUP($C101,'S50'!$C:$BQ,22,0)</f>
        <v>#N/A</v>
      </c>
      <c r="CF101" s="28" t="e">
        <f>VLOOKUP($C101,'S50'!$C:$BQ,23,0)</f>
        <v>#N/A</v>
      </c>
      <c r="CG101" s="28" t="e">
        <f>VLOOKUP($C101,'S50'!$C:$BQ,35,0)</f>
        <v>#N/A</v>
      </c>
      <c r="CH101" s="28" t="e">
        <f>VLOOKUP($C101,'S50'!$C:$BQ,42,0)</f>
        <v>#N/A</v>
      </c>
      <c r="CI101" s="28" t="e">
        <f>VLOOKUP($C101,'S50'!$C:$BQ,43,0)</f>
        <v>#N/A</v>
      </c>
    </row>
    <row r="102" spans="1:87" hidden="1" x14ac:dyDescent="0.2">
      <c r="A102" s="30" t="e">
        <v>#N/A</v>
      </c>
      <c r="B102" s="30" t="e">
        <v>#N/A</v>
      </c>
      <c r="C102" s="20" t="s">
        <v>138</v>
      </c>
      <c r="D102" s="21" t="e">
        <f>VLOOKUP($C102,'S0 remplacer avec S44'!$C:$BQ,55,0)</f>
        <v>#N/A</v>
      </c>
      <c r="E102" s="21" t="e">
        <f>VLOOKUP($C102,'S0 remplacer avec S44'!$C:$BQ,62,0)</f>
        <v>#N/A</v>
      </c>
      <c r="F102" s="21" t="e">
        <f>VLOOKUP($C102,'S0 remplacer avec S44'!$C:$BQ,63,0)</f>
        <v>#N/A</v>
      </c>
      <c r="G102" s="21" t="e">
        <f>VLOOKUP($C102,'S0 remplacer avec S44'!$C:$BQ,45,0)</f>
        <v>#N/A</v>
      </c>
      <c r="H102" s="28" t="e">
        <f>VLOOKUP($C102,'S0 remplacer avec S44'!$C:$BQ,52,0)</f>
        <v>#N/A</v>
      </c>
      <c r="I102" s="28" t="e">
        <f>VLOOKUP($C102,'S0 remplacer avec S44'!$C:$BQ,53,0)</f>
        <v>#N/A</v>
      </c>
      <c r="J102" s="28" t="e">
        <f>VLOOKUP($C102,'S0 remplacer avec S44'!$C:$BQ,15,0)</f>
        <v>#N/A</v>
      </c>
      <c r="K102" s="28" t="e">
        <f>VLOOKUP($C102,'S0 remplacer avec S44'!$C:$BQ,22,0)</f>
        <v>#N/A</v>
      </c>
      <c r="L102" s="28" t="e">
        <f>VLOOKUP($C102,'S0 remplacer avec S44'!$C:$BQ,23,0)</f>
        <v>#N/A</v>
      </c>
      <c r="M102" s="28" t="e">
        <f>VLOOKUP($C102,'S0 remplacer avec S44'!$C:$BQ,35,0)</f>
        <v>#N/A</v>
      </c>
      <c r="N102" s="28" t="e">
        <f>VLOOKUP($C102,'S0 remplacer avec S44'!$C:$BQ,42,0)</f>
        <v>#N/A</v>
      </c>
      <c r="O102" s="28" t="e">
        <f>VLOOKUP($C102,'S0 remplacer avec S44'!$C:$BQ,43,0)</f>
        <v>#N/A</v>
      </c>
      <c r="P102" s="21" t="e">
        <f>VLOOKUP($C102,'S45'!$C:$BQ,55,0)</f>
        <v>#N/A</v>
      </c>
      <c r="Q102" s="21" t="e">
        <f>VLOOKUP($C102,'S45'!$C:$BQ,62,0)</f>
        <v>#N/A</v>
      </c>
      <c r="R102" s="21" t="e">
        <f>VLOOKUP($C102,'S45'!$C:$BQ,63,0)</f>
        <v>#N/A</v>
      </c>
      <c r="S102" s="21" t="e">
        <f>VLOOKUP($C102,'S45'!$C:$BQ,45,0)</f>
        <v>#N/A</v>
      </c>
      <c r="T102" s="28" t="e">
        <f>VLOOKUP($C102,'S45'!$C:$BQ,52,0)</f>
        <v>#N/A</v>
      </c>
      <c r="U102" s="28" t="e">
        <f>VLOOKUP($C102,'S45'!$C:$BQ,53,0)</f>
        <v>#N/A</v>
      </c>
      <c r="V102" s="28" t="e">
        <f>VLOOKUP($C102,'S45'!$C:$BQ,15,0)</f>
        <v>#N/A</v>
      </c>
      <c r="W102" s="28" t="e">
        <f>VLOOKUP($C102,'S45'!$C:$BQ,22,0)</f>
        <v>#N/A</v>
      </c>
      <c r="X102" s="28" t="e">
        <f>VLOOKUP($C102,'S45'!$C:$BQ,23,0)</f>
        <v>#N/A</v>
      </c>
      <c r="Y102" s="28" t="e">
        <f>VLOOKUP($C102,'S45'!$C:$BQ,35,0)</f>
        <v>#N/A</v>
      </c>
      <c r="Z102" s="28" t="e">
        <f>VLOOKUP($C102,'S45'!$C:$BQ,42,0)</f>
        <v>#N/A</v>
      </c>
      <c r="AA102" s="28" t="e">
        <f>VLOOKUP($C102,'S45'!$C:$BQ,43,0)</f>
        <v>#N/A</v>
      </c>
      <c r="AB102" s="21" t="e">
        <f>VLOOKUP($C102,'S46'!$C:$BQ,55,0)</f>
        <v>#N/A</v>
      </c>
      <c r="AC102" s="21" t="e">
        <f>VLOOKUP($C102,'S46'!$C:$BQ,62,0)</f>
        <v>#N/A</v>
      </c>
      <c r="AD102" s="21" t="e">
        <f>VLOOKUP($C102,'S46'!$C:$BQ,63,0)</f>
        <v>#N/A</v>
      </c>
      <c r="AE102" s="21" t="e">
        <f>VLOOKUP($C102,'S46'!$C:$BQ,45,0)</f>
        <v>#N/A</v>
      </c>
      <c r="AF102" s="28" t="e">
        <f>VLOOKUP($C102,'S46'!$C:$BQ,52,0)</f>
        <v>#N/A</v>
      </c>
      <c r="AG102" s="28" t="e">
        <f>VLOOKUP($C102,'S46'!$C:$BQ,53,0)</f>
        <v>#N/A</v>
      </c>
      <c r="AH102" s="28" t="e">
        <f>VLOOKUP($C102,'S46'!$C:$BQ,15,0)</f>
        <v>#N/A</v>
      </c>
      <c r="AI102" s="28" t="e">
        <f>VLOOKUP($C102,'S46'!$C:$BQ,22,0)</f>
        <v>#N/A</v>
      </c>
      <c r="AJ102" s="28" t="e">
        <f>VLOOKUP($C102,'S46'!$C:$BQ,23,0)</f>
        <v>#N/A</v>
      </c>
      <c r="AK102" s="28" t="e">
        <f>VLOOKUP($C102,'S46'!$C:$BQ,35,0)</f>
        <v>#N/A</v>
      </c>
      <c r="AL102" s="28" t="e">
        <f>VLOOKUP($C102,'S46'!$C:$BQ,42,0)</f>
        <v>#N/A</v>
      </c>
      <c r="AM102" s="28" t="e">
        <f>VLOOKUP($C102,'S46'!$C:$BQ,43,0)</f>
        <v>#N/A</v>
      </c>
      <c r="AN102" s="21" t="e">
        <f>VLOOKUP($C102,'S47'!$C:$BQ,55,0)</f>
        <v>#N/A</v>
      </c>
      <c r="AO102" s="21" t="e">
        <f>VLOOKUP($C102,'S47'!$C:$BQ,62,0)</f>
        <v>#N/A</v>
      </c>
      <c r="AP102" s="21" t="e">
        <f>VLOOKUP($C102,'S47'!$C:$BQ,63,0)</f>
        <v>#N/A</v>
      </c>
      <c r="AQ102" s="21" t="e">
        <f>VLOOKUP($C102,'S47'!$C:$BQ,45,0)</f>
        <v>#N/A</v>
      </c>
      <c r="AR102" s="28" t="e">
        <f>VLOOKUP($C102,'S47'!$C:$BQ,52,0)</f>
        <v>#N/A</v>
      </c>
      <c r="AS102" s="28" t="e">
        <f>VLOOKUP($C102,'S47'!$C:$BQ,53,0)</f>
        <v>#N/A</v>
      </c>
      <c r="AT102" s="28" t="e">
        <f>VLOOKUP($C102,'S47'!$C:$BQ,15,0)</f>
        <v>#N/A</v>
      </c>
      <c r="AU102" s="28" t="e">
        <f>VLOOKUP($C102,'S47'!$C:$BQ,22,0)</f>
        <v>#N/A</v>
      </c>
      <c r="AV102" s="28" t="e">
        <f>VLOOKUP($C102,'S47'!$C:$BQ,23,0)</f>
        <v>#N/A</v>
      </c>
      <c r="AW102" s="28" t="e">
        <f>VLOOKUP($C102,'S47'!$C:$BQ,35,0)</f>
        <v>#N/A</v>
      </c>
      <c r="AX102" s="28" t="e">
        <f>VLOOKUP($C102,'S47'!$C:$BQ,42,0)</f>
        <v>#N/A</v>
      </c>
      <c r="AY102" s="28" t="e">
        <f>VLOOKUP($C102,'S47'!$C:$BQ,43,0)</f>
        <v>#N/A</v>
      </c>
      <c r="AZ102" s="21" t="e">
        <f>VLOOKUP($C102,'S48'!$C:$BQ,55,0)</f>
        <v>#N/A</v>
      </c>
      <c r="BA102" s="21" t="e">
        <f>VLOOKUP($C102,'S48'!$C:$BQ,62,0)</f>
        <v>#N/A</v>
      </c>
      <c r="BB102" s="21" t="e">
        <f>VLOOKUP($C102,'S48'!$C:$BQ,63,0)</f>
        <v>#N/A</v>
      </c>
      <c r="BC102" s="21" t="e">
        <f>VLOOKUP($C102,'S48'!$C:$BQ,45,0)</f>
        <v>#N/A</v>
      </c>
      <c r="BD102" s="28" t="e">
        <f>VLOOKUP($C102,'S48'!$C:$BQ,52,0)</f>
        <v>#N/A</v>
      </c>
      <c r="BE102" s="28" t="e">
        <f>VLOOKUP($C102,'S48'!$C:$BQ,53,0)</f>
        <v>#N/A</v>
      </c>
      <c r="BF102" s="28" t="e">
        <f>VLOOKUP($C102,'S48'!$C:$BQ,15,0)</f>
        <v>#N/A</v>
      </c>
      <c r="BG102" s="28" t="e">
        <f>VLOOKUP($C102,'S48'!$C:$BQ,22,0)</f>
        <v>#N/A</v>
      </c>
      <c r="BH102" s="28" t="e">
        <f>VLOOKUP($C102,'S48'!$C:$BQ,23,0)</f>
        <v>#N/A</v>
      </c>
      <c r="BI102" s="28" t="e">
        <f>VLOOKUP($C102,'S48'!$C:$BQ,35,0)</f>
        <v>#N/A</v>
      </c>
      <c r="BJ102" s="28" t="e">
        <f>VLOOKUP($C102,'S48'!$C:$BQ,42,0)</f>
        <v>#N/A</v>
      </c>
      <c r="BK102" s="28" t="e">
        <f>VLOOKUP($C102,'S48'!$C:$BQ,43,0)</f>
        <v>#N/A</v>
      </c>
      <c r="BL102" s="21" t="e">
        <f>VLOOKUP($C102,'S49'!$C:$BQ,55,0)</f>
        <v>#N/A</v>
      </c>
      <c r="BM102" s="21" t="e">
        <f>VLOOKUP($C102,'S49'!$C:$BQ,62,0)</f>
        <v>#N/A</v>
      </c>
      <c r="BN102" s="21" t="e">
        <f>VLOOKUP($C102,'S49'!$C:$BQ,63,0)</f>
        <v>#N/A</v>
      </c>
      <c r="BO102" s="21" t="e">
        <f>VLOOKUP($C102,'S49'!$C:$BQ,45,0)</f>
        <v>#N/A</v>
      </c>
      <c r="BP102" s="28" t="e">
        <f>VLOOKUP($C102,'S49'!$C:$BQ,52,0)</f>
        <v>#N/A</v>
      </c>
      <c r="BQ102" s="28" t="e">
        <f>VLOOKUP($C102,'S49'!$C:$BQ,53,0)</f>
        <v>#N/A</v>
      </c>
      <c r="BR102" s="28" t="e">
        <f>VLOOKUP($C102,'S49'!$C:$BQ,15,0)</f>
        <v>#N/A</v>
      </c>
      <c r="BS102" s="28" t="e">
        <f>VLOOKUP($C102,'S49'!$C:$BQ,22,0)</f>
        <v>#N/A</v>
      </c>
      <c r="BT102" s="28" t="e">
        <f>VLOOKUP($C102,'S49'!$C:$BQ,23,0)</f>
        <v>#N/A</v>
      </c>
      <c r="BU102" s="28" t="e">
        <f>VLOOKUP($C102,'S49'!$C:$BQ,35,0)</f>
        <v>#N/A</v>
      </c>
      <c r="BV102" s="28" t="e">
        <f>VLOOKUP($C102,'S49'!$C:$BQ,42,0)</f>
        <v>#N/A</v>
      </c>
      <c r="BW102" s="28" t="e">
        <f>VLOOKUP($C102,'S49'!$C:$BQ,43,0)</f>
        <v>#N/A</v>
      </c>
      <c r="BX102" s="21" t="e">
        <f>VLOOKUP($C102,'S50'!$C:$BQ,55,0)</f>
        <v>#N/A</v>
      </c>
      <c r="BY102" s="21" t="e">
        <f>VLOOKUP($C102,'S50'!$C:$BQ,62,0)</f>
        <v>#N/A</v>
      </c>
      <c r="BZ102" s="21" t="e">
        <f>VLOOKUP($C102,'S50'!$C:$BQ,63,0)</f>
        <v>#N/A</v>
      </c>
      <c r="CA102" s="21" t="e">
        <f>VLOOKUP($C102,'S50'!$C:$BQ,45,0)</f>
        <v>#N/A</v>
      </c>
      <c r="CB102" s="28" t="e">
        <f>VLOOKUP($C102,'S50'!$C:$BQ,52,0)</f>
        <v>#N/A</v>
      </c>
      <c r="CC102" s="28" t="e">
        <f>VLOOKUP($C102,'S50'!$C:$BQ,53,0)</f>
        <v>#N/A</v>
      </c>
      <c r="CD102" s="28" t="e">
        <f>VLOOKUP($C102,'S50'!$C:$BQ,15,0)</f>
        <v>#N/A</v>
      </c>
      <c r="CE102" s="28" t="e">
        <f>VLOOKUP($C102,'S50'!$C:$BQ,22,0)</f>
        <v>#N/A</v>
      </c>
      <c r="CF102" s="28" t="e">
        <f>VLOOKUP($C102,'S50'!$C:$BQ,23,0)</f>
        <v>#N/A</v>
      </c>
      <c r="CG102" s="28" t="e">
        <f>VLOOKUP($C102,'S50'!$C:$BQ,35,0)</f>
        <v>#N/A</v>
      </c>
      <c r="CH102" s="28" t="e">
        <f>VLOOKUP($C102,'S50'!$C:$BQ,42,0)</f>
        <v>#N/A</v>
      </c>
      <c r="CI102" s="28" t="e">
        <f>VLOOKUP($C102,'S50'!$C:$BQ,43,0)</f>
        <v>#N/A</v>
      </c>
    </row>
    <row r="103" spans="1:87" hidden="1" x14ac:dyDescent="0.2">
      <c r="A103" s="30" t="e">
        <v>#N/A</v>
      </c>
      <c r="B103" s="30" t="e">
        <v>#N/A</v>
      </c>
      <c r="C103" s="20" t="s">
        <v>139</v>
      </c>
      <c r="D103" s="21" t="e">
        <f>VLOOKUP($C103,'S0 remplacer avec S44'!$C:$BQ,55,0)</f>
        <v>#N/A</v>
      </c>
      <c r="E103" s="21" t="e">
        <f>VLOOKUP($C103,'S0 remplacer avec S44'!$C:$BQ,62,0)</f>
        <v>#N/A</v>
      </c>
      <c r="F103" s="21" t="e">
        <f>VLOOKUP($C103,'S0 remplacer avec S44'!$C:$BQ,63,0)</f>
        <v>#N/A</v>
      </c>
      <c r="G103" s="21" t="e">
        <f>VLOOKUP($C103,'S0 remplacer avec S44'!$C:$BQ,45,0)</f>
        <v>#N/A</v>
      </c>
      <c r="H103" s="28" t="e">
        <f>VLOOKUP($C103,'S0 remplacer avec S44'!$C:$BQ,52,0)</f>
        <v>#N/A</v>
      </c>
      <c r="I103" s="28" t="e">
        <f>VLOOKUP($C103,'S0 remplacer avec S44'!$C:$BQ,53,0)</f>
        <v>#N/A</v>
      </c>
      <c r="J103" s="28" t="e">
        <f>VLOOKUP($C103,'S0 remplacer avec S44'!$C:$BQ,15,0)</f>
        <v>#N/A</v>
      </c>
      <c r="K103" s="28" t="e">
        <f>VLOOKUP($C103,'S0 remplacer avec S44'!$C:$BQ,22,0)</f>
        <v>#N/A</v>
      </c>
      <c r="L103" s="28" t="e">
        <f>VLOOKUP($C103,'S0 remplacer avec S44'!$C:$BQ,23,0)</f>
        <v>#N/A</v>
      </c>
      <c r="M103" s="28" t="e">
        <f>VLOOKUP($C103,'S0 remplacer avec S44'!$C:$BQ,35,0)</f>
        <v>#N/A</v>
      </c>
      <c r="N103" s="28" t="e">
        <f>VLOOKUP($C103,'S0 remplacer avec S44'!$C:$BQ,42,0)</f>
        <v>#N/A</v>
      </c>
      <c r="O103" s="28" t="e">
        <f>VLOOKUP($C103,'S0 remplacer avec S44'!$C:$BQ,43,0)</f>
        <v>#N/A</v>
      </c>
      <c r="P103" s="21" t="e">
        <f>VLOOKUP($C103,'S45'!$C:$BQ,55,0)</f>
        <v>#N/A</v>
      </c>
      <c r="Q103" s="21" t="e">
        <f>VLOOKUP($C103,'S45'!$C:$BQ,62,0)</f>
        <v>#N/A</v>
      </c>
      <c r="R103" s="21" t="e">
        <f>VLOOKUP($C103,'S45'!$C:$BQ,63,0)</f>
        <v>#N/A</v>
      </c>
      <c r="S103" s="21" t="e">
        <f>VLOOKUP($C103,'S45'!$C:$BQ,45,0)</f>
        <v>#N/A</v>
      </c>
      <c r="T103" s="28" t="e">
        <f>VLOOKUP($C103,'S45'!$C:$BQ,52,0)</f>
        <v>#N/A</v>
      </c>
      <c r="U103" s="28" t="e">
        <f>VLOOKUP($C103,'S45'!$C:$BQ,53,0)</f>
        <v>#N/A</v>
      </c>
      <c r="V103" s="28" t="e">
        <f>VLOOKUP($C103,'S45'!$C:$BQ,15,0)</f>
        <v>#N/A</v>
      </c>
      <c r="W103" s="28" t="e">
        <f>VLOOKUP($C103,'S45'!$C:$BQ,22,0)</f>
        <v>#N/A</v>
      </c>
      <c r="X103" s="28" t="e">
        <f>VLOOKUP($C103,'S45'!$C:$BQ,23,0)</f>
        <v>#N/A</v>
      </c>
      <c r="Y103" s="28" t="e">
        <f>VLOOKUP($C103,'S45'!$C:$BQ,35,0)</f>
        <v>#N/A</v>
      </c>
      <c r="Z103" s="28" t="e">
        <f>VLOOKUP($C103,'S45'!$C:$BQ,42,0)</f>
        <v>#N/A</v>
      </c>
      <c r="AA103" s="28" t="e">
        <f>VLOOKUP($C103,'S45'!$C:$BQ,43,0)</f>
        <v>#N/A</v>
      </c>
      <c r="AB103" s="21" t="e">
        <f>VLOOKUP($C103,'S46'!$C:$BQ,55,0)</f>
        <v>#N/A</v>
      </c>
      <c r="AC103" s="21" t="e">
        <f>VLOOKUP($C103,'S46'!$C:$BQ,62,0)</f>
        <v>#N/A</v>
      </c>
      <c r="AD103" s="21" t="e">
        <f>VLOOKUP($C103,'S46'!$C:$BQ,63,0)</f>
        <v>#N/A</v>
      </c>
      <c r="AE103" s="21" t="e">
        <f>VLOOKUP($C103,'S46'!$C:$BQ,45,0)</f>
        <v>#N/A</v>
      </c>
      <c r="AF103" s="28" t="e">
        <f>VLOOKUP($C103,'S46'!$C:$BQ,52,0)</f>
        <v>#N/A</v>
      </c>
      <c r="AG103" s="28" t="e">
        <f>VLOOKUP($C103,'S46'!$C:$BQ,53,0)</f>
        <v>#N/A</v>
      </c>
      <c r="AH103" s="28" t="e">
        <f>VLOOKUP($C103,'S46'!$C:$BQ,15,0)</f>
        <v>#N/A</v>
      </c>
      <c r="AI103" s="28" t="e">
        <f>VLOOKUP($C103,'S46'!$C:$BQ,22,0)</f>
        <v>#N/A</v>
      </c>
      <c r="AJ103" s="28" t="e">
        <f>VLOOKUP($C103,'S46'!$C:$BQ,23,0)</f>
        <v>#N/A</v>
      </c>
      <c r="AK103" s="28" t="e">
        <f>VLOOKUP($C103,'S46'!$C:$BQ,35,0)</f>
        <v>#N/A</v>
      </c>
      <c r="AL103" s="28" t="e">
        <f>VLOOKUP($C103,'S46'!$C:$BQ,42,0)</f>
        <v>#N/A</v>
      </c>
      <c r="AM103" s="28" t="e">
        <f>VLOOKUP($C103,'S46'!$C:$BQ,43,0)</f>
        <v>#N/A</v>
      </c>
      <c r="AN103" s="21" t="e">
        <f>VLOOKUP($C103,'S47'!$C:$BQ,55,0)</f>
        <v>#N/A</v>
      </c>
      <c r="AO103" s="21" t="e">
        <f>VLOOKUP($C103,'S47'!$C:$BQ,62,0)</f>
        <v>#N/A</v>
      </c>
      <c r="AP103" s="21" t="e">
        <f>VLOOKUP($C103,'S47'!$C:$BQ,63,0)</f>
        <v>#N/A</v>
      </c>
      <c r="AQ103" s="21" t="e">
        <f>VLOOKUP($C103,'S47'!$C:$BQ,45,0)</f>
        <v>#N/A</v>
      </c>
      <c r="AR103" s="28" t="e">
        <f>VLOOKUP($C103,'S47'!$C:$BQ,52,0)</f>
        <v>#N/A</v>
      </c>
      <c r="AS103" s="28" t="e">
        <f>VLOOKUP($C103,'S47'!$C:$BQ,53,0)</f>
        <v>#N/A</v>
      </c>
      <c r="AT103" s="28" t="e">
        <f>VLOOKUP($C103,'S47'!$C:$BQ,15,0)</f>
        <v>#N/A</v>
      </c>
      <c r="AU103" s="28" t="e">
        <f>VLOOKUP($C103,'S47'!$C:$BQ,22,0)</f>
        <v>#N/A</v>
      </c>
      <c r="AV103" s="28" t="e">
        <f>VLOOKUP($C103,'S47'!$C:$BQ,23,0)</f>
        <v>#N/A</v>
      </c>
      <c r="AW103" s="28" t="e">
        <f>VLOOKUP($C103,'S47'!$C:$BQ,35,0)</f>
        <v>#N/A</v>
      </c>
      <c r="AX103" s="28" t="e">
        <f>VLOOKUP($C103,'S47'!$C:$BQ,42,0)</f>
        <v>#N/A</v>
      </c>
      <c r="AY103" s="28" t="e">
        <f>VLOOKUP($C103,'S47'!$C:$BQ,43,0)</f>
        <v>#N/A</v>
      </c>
      <c r="AZ103" s="21" t="e">
        <f>VLOOKUP($C103,'S48'!$C:$BQ,55,0)</f>
        <v>#N/A</v>
      </c>
      <c r="BA103" s="21" t="e">
        <f>VLOOKUP($C103,'S48'!$C:$BQ,62,0)</f>
        <v>#N/A</v>
      </c>
      <c r="BB103" s="21" t="e">
        <f>VLOOKUP($C103,'S48'!$C:$BQ,63,0)</f>
        <v>#N/A</v>
      </c>
      <c r="BC103" s="21" t="e">
        <f>VLOOKUP($C103,'S48'!$C:$BQ,45,0)</f>
        <v>#N/A</v>
      </c>
      <c r="BD103" s="28" t="e">
        <f>VLOOKUP($C103,'S48'!$C:$BQ,52,0)</f>
        <v>#N/A</v>
      </c>
      <c r="BE103" s="28" t="e">
        <f>VLOOKUP($C103,'S48'!$C:$BQ,53,0)</f>
        <v>#N/A</v>
      </c>
      <c r="BF103" s="28" t="e">
        <f>VLOOKUP($C103,'S48'!$C:$BQ,15,0)</f>
        <v>#N/A</v>
      </c>
      <c r="BG103" s="28" t="e">
        <f>VLOOKUP($C103,'S48'!$C:$BQ,22,0)</f>
        <v>#N/A</v>
      </c>
      <c r="BH103" s="28" t="e">
        <f>VLOOKUP($C103,'S48'!$C:$BQ,23,0)</f>
        <v>#N/A</v>
      </c>
      <c r="BI103" s="28" t="e">
        <f>VLOOKUP($C103,'S48'!$C:$BQ,35,0)</f>
        <v>#N/A</v>
      </c>
      <c r="BJ103" s="28" t="e">
        <f>VLOOKUP($C103,'S48'!$C:$BQ,42,0)</f>
        <v>#N/A</v>
      </c>
      <c r="BK103" s="28" t="e">
        <f>VLOOKUP($C103,'S48'!$C:$BQ,43,0)</f>
        <v>#N/A</v>
      </c>
      <c r="BL103" s="21" t="e">
        <f>VLOOKUP($C103,'S49'!$C:$BQ,55,0)</f>
        <v>#N/A</v>
      </c>
      <c r="BM103" s="21" t="e">
        <f>VLOOKUP($C103,'S49'!$C:$BQ,62,0)</f>
        <v>#N/A</v>
      </c>
      <c r="BN103" s="21" t="e">
        <f>VLOOKUP($C103,'S49'!$C:$BQ,63,0)</f>
        <v>#N/A</v>
      </c>
      <c r="BO103" s="21" t="e">
        <f>VLOOKUP($C103,'S49'!$C:$BQ,45,0)</f>
        <v>#N/A</v>
      </c>
      <c r="BP103" s="28" t="e">
        <f>VLOOKUP($C103,'S49'!$C:$BQ,52,0)</f>
        <v>#N/A</v>
      </c>
      <c r="BQ103" s="28" t="e">
        <f>VLOOKUP($C103,'S49'!$C:$BQ,53,0)</f>
        <v>#N/A</v>
      </c>
      <c r="BR103" s="28" t="e">
        <f>VLOOKUP($C103,'S49'!$C:$BQ,15,0)</f>
        <v>#N/A</v>
      </c>
      <c r="BS103" s="28" t="e">
        <f>VLOOKUP($C103,'S49'!$C:$BQ,22,0)</f>
        <v>#N/A</v>
      </c>
      <c r="BT103" s="28" t="e">
        <f>VLOOKUP($C103,'S49'!$C:$BQ,23,0)</f>
        <v>#N/A</v>
      </c>
      <c r="BU103" s="28" t="e">
        <f>VLOOKUP($C103,'S49'!$C:$BQ,35,0)</f>
        <v>#N/A</v>
      </c>
      <c r="BV103" s="28" t="e">
        <f>VLOOKUP($C103,'S49'!$C:$BQ,42,0)</f>
        <v>#N/A</v>
      </c>
      <c r="BW103" s="28" t="e">
        <f>VLOOKUP($C103,'S49'!$C:$BQ,43,0)</f>
        <v>#N/A</v>
      </c>
      <c r="BX103" s="21" t="e">
        <f>VLOOKUP($C103,'S50'!$C:$BQ,55,0)</f>
        <v>#N/A</v>
      </c>
      <c r="BY103" s="21" t="e">
        <f>VLOOKUP($C103,'S50'!$C:$BQ,62,0)</f>
        <v>#N/A</v>
      </c>
      <c r="BZ103" s="21" t="e">
        <f>VLOOKUP($C103,'S50'!$C:$BQ,63,0)</f>
        <v>#N/A</v>
      </c>
      <c r="CA103" s="21" t="e">
        <f>VLOOKUP($C103,'S50'!$C:$BQ,45,0)</f>
        <v>#N/A</v>
      </c>
      <c r="CB103" s="28" t="e">
        <f>VLOOKUP($C103,'S50'!$C:$BQ,52,0)</f>
        <v>#N/A</v>
      </c>
      <c r="CC103" s="28" t="e">
        <f>VLOOKUP($C103,'S50'!$C:$BQ,53,0)</f>
        <v>#N/A</v>
      </c>
      <c r="CD103" s="28" t="e">
        <f>VLOOKUP($C103,'S50'!$C:$BQ,15,0)</f>
        <v>#N/A</v>
      </c>
      <c r="CE103" s="28" t="e">
        <f>VLOOKUP($C103,'S50'!$C:$BQ,22,0)</f>
        <v>#N/A</v>
      </c>
      <c r="CF103" s="28" t="e">
        <f>VLOOKUP($C103,'S50'!$C:$BQ,23,0)</f>
        <v>#N/A</v>
      </c>
      <c r="CG103" s="28" t="e">
        <f>VLOOKUP($C103,'S50'!$C:$BQ,35,0)</f>
        <v>#N/A</v>
      </c>
      <c r="CH103" s="28" t="e">
        <f>VLOOKUP($C103,'S50'!$C:$BQ,42,0)</f>
        <v>#N/A</v>
      </c>
      <c r="CI103" s="28" t="e">
        <f>VLOOKUP($C103,'S50'!$C:$BQ,43,0)</f>
        <v>#N/A</v>
      </c>
    </row>
    <row r="104" spans="1:87" hidden="1" x14ac:dyDescent="0.2">
      <c r="A104" s="30" t="s">
        <v>381</v>
      </c>
      <c r="B104" s="30" t="s">
        <v>134</v>
      </c>
      <c r="C104" s="20" t="s">
        <v>140</v>
      </c>
      <c r="D104" s="21">
        <f>VLOOKUP($C104,'S0 remplacer avec S44'!$C:$BQ,55,0)</f>
        <v>189.6</v>
      </c>
      <c r="E104" s="21">
        <f>VLOOKUP($C104,'S0 remplacer avec S44'!$C:$BQ,62,0)</f>
        <v>146</v>
      </c>
      <c r="F104" s="21">
        <f>VLOOKUP($C104,'S0 remplacer avec S44'!$C:$BQ,63,0)</f>
        <v>212</v>
      </c>
      <c r="G104" s="21">
        <f>VLOOKUP($C104,'S0 remplacer avec S44'!$C:$BQ,45,0)</f>
        <v>2432.33079</v>
      </c>
      <c r="H104" s="28">
        <f>VLOOKUP($C104,'S0 remplacer avec S44'!$C:$BQ,52,0)</f>
        <v>518</v>
      </c>
      <c r="I104" s="28">
        <f>VLOOKUP($C104,'S0 remplacer avec S44'!$C:$BQ,53,0)</f>
        <v>1108</v>
      </c>
      <c r="J104" s="28">
        <f>VLOOKUP($C104,'S0 remplacer avec S44'!$C:$BQ,15,0)</f>
        <v>235</v>
      </c>
      <c r="K104" s="28">
        <f>VLOOKUP($C104,'S0 remplacer avec S44'!$C:$BQ,22,0)</f>
        <v>0</v>
      </c>
      <c r="L104" s="28">
        <f>VLOOKUP($C104,'S0 remplacer avec S44'!$C:$BQ,23,0)</f>
        <v>0</v>
      </c>
      <c r="M104" s="28">
        <f>VLOOKUP($C104,'S0 remplacer avec S44'!$C:$BQ,35,0)</f>
        <v>2272.5681800000002</v>
      </c>
      <c r="N104" s="28">
        <f>VLOOKUP($C104,'S0 remplacer avec S44'!$C:$BQ,42,0)</f>
        <v>1823</v>
      </c>
      <c r="O104" s="28">
        <f>VLOOKUP($C104,'S0 remplacer avec S44'!$C:$BQ,43,0)</f>
        <v>2642</v>
      </c>
      <c r="P104" s="21">
        <f>VLOOKUP($C104,'S45'!$C:$BQ,55,0)</f>
        <v>192.6</v>
      </c>
      <c r="Q104" s="21">
        <f>VLOOKUP($C104,'S45'!$C:$BQ,62,0)</f>
        <v>143</v>
      </c>
      <c r="R104" s="21">
        <f>VLOOKUP($C104,'S45'!$C:$BQ,63,0)</f>
        <v>209</v>
      </c>
      <c r="S104" s="21">
        <f>VLOOKUP($C104,'S45'!$C:$BQ,45,0)</f>
        <v>2417.71281</v>
      </c>
      <c r="T104" s="28">
        <f>VLOOKUP($C104,'S45'!$C:$BQ,52,0)</f>
        <v>533</v>
      </c>
      <c r="U104" s="28">
        <f>VLOOKUP($C104,'S45'!$C:$BQ,53,0)</f>
        <v>1123</v>
      </c>
      <c r="V104" s="28">
        <f>VLOOKUP($C104,'S45'!$C:$BQ,15,0)</f>
        <v>239</v>
      </c>
      <c r="W104" s="28">
        <f>VLOOKUP($C104,'S45'!$C:$BQ,22,0)</f>
        <v>0</v>
      </c>
      <c r="X104" s="28">
        <f>VLOOKUP($C104,'S45'!$C:$BQ,23,0)</f>
        <v>0</v>
      </c>
      <c r="Y104" s="28">
        <f>VLOOKUP($C104,'S45'!$C:$BQ,35,0)</f>
        <v>2277.5623000000001</v>
      </c>
      <c r="Z104" s="28">
        <f>VLOOKUP($C104,'S45'!$C:$BQ,42,0)</f>
        <v>1818</v>
      </c>
      <c r="AA104" s="28">
        <f>VLOOKUP($C104,'S45'!$C:$BQ,43,0)</f>
        <v>2637</v>
      </c>
      <c r="AB104" s="21">
        <f>VLOOKUP($C104,'S46'!$C:$BQ,55,0)</f>
        <v>192.6</v>
      </c>
      <c r="AC104" s="21">
        <f>VLOOKUP($C104,'S46'!$C:$BQ,62,0)</f>
        <v>143</v>
      </c>
      <c r="AD104" s="21">
        <f>VLOOKUP($C104,'S46'!$C:$BQ,63,0)</f>
        <v>209</v>
      </c>
      <c r="AE104" s="21">
        <f>VLOOKUP($C104,'S46'!$C:$BQ,45,0)</f>
        <v>2434.3494799999999</v>
      </c>
      <c r="AF104" s="28">
        <f>VLOOKUP($C104,'S46'!$C:$BQ,52,0)</f>
        <v>516</v>
      </c>
      <c r="AG104" s="28">
        <f>VLOOKUP($C104,'S46'!$C:$BQ,53,0)</f>
        <v>1106</v>
      </c>
      <c r="AH104" s="28">
        <f>VLOOKUP($C104,'S46'!$C:$BQ,15,0)</f>
        <v>240</v>
      </c>
      <c r="AI104" s="28">
        <f>VLOOKUP($C104,'S46'!$C:$BQ,22,0)</f>
        <v>0</v>
      </c>
      <c r="AJ104" s="28">
        <f>VLOOKUP($C104,'S46'!$C:$BQ,23,0)</f>
        <v>0</v>
      </c>
      <c r="AK104" s="28">
        <f>VLOOKUP($C104,'S46'!$C:$BQ,35,0)</f>
        <v>2277.5623000000001</v>
      </c>
      <c r="AL104" s="28">
        <f>VLOOKUP($C104,'S46'!$C:$BQ,42,0)</f>
        <v>1818</v>
      </c>
      <c r="AM104" s="28">
        <f>VLOOKUP($C104,'S46'!$C:$BQ,43,0)</f>
        <v>2637</v>
      </c>
      <c r="AN104" s="21">
        <f>VLOOKUP($C104,'S47'!$C:$BQ,55,0)</f>
        <v>192.8</v>
      </c>
      <c r="AO104" s="21">
        <f>VLOOKUP($C104,'S47'!$C:$BQ,62,0)</f>
        <v>142</v>
      </c>
      <c r="AP104" s="21">
        <f>VLOOKUP($C104,'S47'!$C:$BQ,63,0)</f>
        <v>209</v>
      </c>
      <c r="AQ104" s="21">
        <f>VLOOKUP($C104,'S47'!$C:$BQ,45,0)</f>
        <v>2378.5581400000001</v>
      </c>
      <c r="AR104" s="28">
        <f>VLOOKUP($C104,'S47'!$C:$BQ,52,0)</f>
        <v>572</v>
      </c>
      <c r="AS104" s="28">
        <f>VLOOKUP($C104,'S47'!$C:$BQ,53,0)</f>
        <v>1162</v>
      </c>
      <c r="AT104" s="28">
        <f>VLOOKUP($C104,'S47'!$C:$BQ,15,0)</f>
        <v>244</v>
      </c>
      <c r="AU104" s="28">
        <f>VLOOKUP($C104,'S47'!$C:$BQ,22,0)</f>
        <v>0</v>
      </c>
      <c r="AV104" s="28">
        <f>VLOOKUP($C104,'S47'!$C:$BQ,23,0)</f>
        <v>0</v>
      </c>
      <c r="AW104" s="28">
        <f>VLOOKUP($C104,'S47'!$C:$BQ,35,0)</f>
        <v>2333.4674199999999</v>
      </c>
      <c r="AX104" s="28">
        <f>VLOOKUP($C104,'S47'!$C:$BQ,42,0)</f>
        <v>1762</v>
      </c>
      <c r="AY104" s="28">
        <f>VLOOKUP($C104,'S47'!$C:$BQ,43,0)</f>
        <v>2581</v>
      </c>
      <c r="AZ104" s="21">
        <f>VLOOKUP($C104,'S48'!$C:$BQ,55,0)</f>
        <v>193.8</v>
      </c>
      <c r="BA104" s="21">
        <f>VLOOKUP($C104,'S48'!$C:$BQ,62,0)</f>
        <v>108</v>
      </c>
      <c r="BB104" s="21">
        <f>VLOOKUP($C104,'S48'!$C:$BQ,63,0)</f>
        <v>309</v>
      </c>
      <c r="BC104" s="21">
        <f>VLOOKUP($C104,'S48'!$C:$BQ,45,0)</f>
        <v>2411.7496999999998</v>
      </c>
      <c r="BD104" s="28">
        <f>VLOOKUP($C104,'S48'!$C:$BQ,52,0)</f>
        <v>539</v>
      </c>
      <c r="BE104" s="28">
        <f>VLOOKUP($C104,'S48'!$C:$BQ,53,0)</f>
        <v>1129</v>
      </c>
      <c r="BF104" s="28">
        <f>VLOOKUP($C104,'S48'!$C:$BQ,15,0)</f>
        <v>245</v>
      </c>
      <c r="BG104" s="28">
        <f>VLOOKUP($C104,'S48'!$C:$BQ,22,0)</f>
        <v>0</v>
      </c>
      <c r="BH104" s="28">
        <f>VLOOKUP($C104,'S48'!$C:$BQ,23,0)</f>
        <v>0</v>
      </c>
      <c r="BI104" s="28">
        <f>VLOOKUP($C104,'S48'!$C:$BQ,35,0)</f>
        <v>2348.2115399999998</v>
      </c>
      <c r="BJ104" s="28">
        <f>VLOOKUP($C104,'S48'!$C:$BQ,42,0)</f>
        <v>1747</v>
      </c>
      <c r="BK104" s="28">
        <f>VLOOKUP($C104,'S48'!$C:$BQ,43,0)</f>
        <v>2566</v>
      </c>
      <c r="BL104" s="21" t="e">
        <f>VLOOKUP($C104,'S49'!$C:$BQ,55,0)</f>
        <v>#N/A</v>
      </c>
      <c r="BM104" s="21" t="e">
        <f>VLOOKUP($C104,'S49'!$C:$BQ,62,0)</f>
        <v>#N/A</v>
      </c>
      <c r="BN104" s="21" t="e">
        <f>VLOOKUP($C104,'S49'!$C:$BQ,63,0)</f>
        <v>#N/A</v>
      </c>
      <c r="BO104" s="21" t="e">
        <f>VLOOKUP($C104,'S49'!$C:$BQ,45,0)</f>
        <v>#N/A</v>
      </c>
      <c r="BP104" s="28" t="e">
        <f>VLOOKUP($C104,'S49'!$C:$BQ,52,0)</f>
        <v>#N/A</v>
      </c>
      <c r="BQ104" s="28" t="e">
        <f>VLOOKUP($C104,'S49'!$C:$BQ,53,0)</f>
        <v>#N/A</v>
      </c>
      <c r="BR104" s="28" t="e">
        <f>VLOOKUP($C104,'S49'!$C:$BQ,15,0)</f>
        <v>#N/A</v>
      </c>
      <c r="BS104" s="28" t="e">
        <f>VLOOKUP($C104,'S49'!$C:$BQ,22,0)</f>
        <v>#N/A</v>
      </c>
      <c r="BT104" s="28" t="e">
        <f>VLOOKUP($C104,'S49'!$C:$BQ,23,0)</f>
        <v>#N/A</v>
      </c>
      <c r="BU104" s="28" t="e">
        <f>VLOOKUP($C104,'S49'!$C:$BQ,35,0)</f>
        <v>#N/A</v>
      </c>
      <c r="BV104" s="28" t="e">
        <f>VLOOKUP($C104,'S49'!$C:$BQ,42,0)</f>
        <v>#N/A</v>
      </c>
      <c r="BW104" s="28" t="e">
        <f>VLOOKUP($C104,'S49'!$C:$BQ,43,0)</f>
        <v>#N/A</v>
      </c>
      <c r="BX104" s="21" t="e">
        <f>VLOOKUP($C104,'S50'!$C:$BQ,55,0)</f>
        <v>#N/A</v>
      </c>
      <c r="BY104" s="21" t="e">
        <f>VLOOKUP($C104,'S50'!$C:$BQ,62,0)</f>
        <v>#N/A</v>
      </c>
      <c r="BZ104" s="21" t="e">
        <f>VLOOKUP($C104,'S50'!$C:$BQ,63,0)</f>
        <v>#N/A</v>
      </c>
      <c r="CA104" s="21" t="e">
        <f>VLOOKUP($C104,'S50'!$C:$BQ,45,0)</f>
        <v>#N/A</v>
      </c>
      <c r="CB104" s="28" t="e">
        <f>VLOOKUP($C104,'S50'!$C:$BQ,52,0)</f>
        <v>#N/A</v>
      </c>
      <c r="CC104" s="28" t="e">
        <f>VLOOKUP($C104,'S50'!$C:$BQ,53,0)</f>
        <v>#N/A</v>
      </c>
      <c r="CD104" s="28" t="e">
        <f>VLOOKUP($C104,'S50'!$C:$BQ,15,0)</f>
        <v>#N/A</v>
      </c>
      <c r="CE104" s="28" t="e">
        <f>VLOOKUP($C104,'S50'!$C:$BQ,22,0)</f>
        <v>#N/A</v>
      </c>
      <c r="CF104" s="28" t="e">
        <f>VLOOKUP($C104,'S50'!$C:$BQ,23,0)</f>
        <v>#N/A</v>
      </c>
      <c r="CG104" s="28" t="e">
        <f>VLOOKUP($C104,'S50'!$C:$BQ,35,0)</f>
        <v>#N/A</v>
      </c>
      <c r="CH104" s="28" t="e">
        <f>VLOOKUP($C104,'S50'!$C:$BQ,42,0)</f>
        <v>#N/A</v>
      </c>
      <c r="CI104" s="28" t="e">
        <f>VLOOKUP($C104,'S50'!$C:$BQ,43,0)</f>
        <v>#N/A</v>
      </c>
    </row>
    <row r="105" spans="1:87" hidden="1" x14ac:dyDescent="0.2">
      <c r="A105" s="30" t="s">
        <v>381</v>
      </c>
      <c r="B105" s="30" t="s">
        <v>134</v>
      </c>
      <c r="C105" s="20" t="s">
        <v>141</v>
      </c>
      <c r="D105" s="21">
        <f>VLOOKUP($C105,'S0 remplacer avec S44'!$C:$BQ,55,0)</f>
        <v>641</v>
      </c>
      <c r="E105" s="21">
        <f>VLOOKUP($C105,'S0 remplacer avec S44'!$C:$BQ,62,0)</f>
        <v>74</v>
      </c>
      <c r="F105" s="21">
        <f>VLOOKUP($C105,'S0 remplacer avec S44'!$C:$BQ,63,0)</f>
        <v>217</v>
      </c>
      <c r="G105" s="21">
        <f>VLOOKUP($C105,'S0 remplacer avec S44'!$C:$BQ,45,0)</f>
        <v>5490.4236199999996</v>
      </c>
      <c r="H105" s="28">
        <f>VLOOKUP($C105,'S0 remplacer avec S44'!$C:$BQ,52,0)</f>
        <v>809</v>
      </c>
      <c r="I105" s="28">
        <f>VLOOKUP($C105,'S0 remplacer avec S44'!$C:$BQ,53,0)</f>
        <v>2069</v>
      </c>
      <c r="J105" s="28">
        <f>VLOOKUP($C105,'S0 remplacer avec S44'!$C:$BQ,15,0)</f>
        <v>568</v>
      </c>
      <c r="K105" s="28">
        <f>VLOOKUP($C105,'S0 remplacer avec S44'!$C:$BQ,22,0)</f>
        <v>0</v>
      </c>
      <c r="L105" s="28">
        <f>VLOOKUP($C105,'S0 remplacer avec S44'!$C:$BQ,23,0)</f>
        <v>0</v>
      </c>
      <c r="M105" s="28">
        <f>VLOOKUP($C105,'S0 remplacer avec S44'!$C:$BQ,35,0)</f>
        <v>7772.7711099999997</v>
      </c>
      <c r="N105" s="28">
        <f>VLOOKUP($C105,'S0 remplacer avec S44'!$C:$BQ,42,0)</f>
        <v>1331</v>
      </c>
      <c r="O105" s="28">
        <f>VLOOKUP($C105,'S0 remplacer avec S44'!$C:$BQ,43,0)</f>
        <v>3151</v>
      </c>
      <c r="P105" s="21">
        <f>VLOOKUP($C105,'S45'!$C:$BQ,55,0)</f>
        <v>640.20000000000005</v>
      </c>
      <c r="Q105" s="21">
        <f>VLOOKUP($C105,'S45'!$C:$BQ,62,0)</f>
        <v>75</v>
      </c>
      <c r="R105" s="21">
        <f>VLOOKUP($C105,'S45'!$C:$BQ,63,0)</f>
        <v>218</v>
      </c>
      <c r="S105" s="21">
        <f>VLOOKUP($C105,'S45'!$C:$BQ,45,0)</f>
        <v>5589.4672499999997</v>
      </c>
      <c r="T105" s="28">
        <f>VLOOKUP($C105,'S45'!$C:$BQ,52,0)</f>
        <v>710</v>
      </c>
      <c r="U105" s="28">
        <f>VLOOKUP($C105,'S45'!$C:$BQ,53,0)</f>
        <v>1970</v>
      </c>
      <c r="V105" s="28">
        <f>VLOOKUP($C105,'S45'!$C:$BQ,15,0)</f>
        <v>571</v>
      </c>
      <c r="W105" s="28">
        <f>VLOOKUP($C105,'S45'!$C:$BQ,22,0)</f>
        <v>0</v>
      </c>
      <c r="X105" s="28">
        <f>VLOOKUP($C105,'S45'!$C:$BQ,23,0)</f>
        <v>0</v>
      </c>
      <c r="Y105" s="28">
        <f>VLOOKUP($C105,'S45'!$C:$BQ,35,0)</f>
        <v>7911.8945599999997</v>
      </c>
      <c r="Z105" s="28">
        <f>VLOOKUP($C105,'S45'!$C:$BQ,42,0)</f>
        <v>1191</v>
      </c>
      <c r="AA105" s="28">
        <f>VLOOKUP($C105,'S45'!$C:$BQ,43,0)</f>
        <v>3012</v>
      </c>
      <c r="AB105" s="21">
        <f>VLOOKUP($C105,'S46'!$C:$BQ,55,0)</f>
        <v>649.6</v>
      </c>
      <c r="AC105" s="21">
        <f>VLOOKUP($C105,'S46'!$C:$BQ,62,0)</f>
        <v>65</v>
      </c>
      <c r="AD105" s="21">
        <f>VLOOKUP($C105,'S46'!$C:$BQ,63,0)</f>
        <v>208</v>
      </c>
      <c r="AE105" s="21">
        <f>VLOOKUP($C105,'S46'!$C:$BQ,45,0)</f>
        <v>5552.0792199999996</v>
      </c>
      <c r="AF105" s="28">
        <f>VLOOKUP($C105,'S46'!$C:$BQ,52,0)</f>
        <v>748</v>
      </c>
      <c r="AG105" s="28">
        <f>VLOOKUP($C105,'S46'!$C:$BQ,53,0)</f>
        <v>2008</v>
      </c>
      <c r="AH105" s="28">
        <f>VLOOKUP($C105,'S46'!$C:$BQ,15,0)</f>
        <v>577</v>
      </c>
      <c r="AI105" s="28">
        <f>VLOOKUP($C105,'S46'!$C:$BQ,22,0)</f>
        <v>0</v>
      </c>
      <c r="AJ105" s="28">
        <f>VLOOKUP($C105,'S46'!$C:$BQ,23,0)</f>
        <v>0</v>
      </c>
      <c r="AK105" s="28">
        <f>VLOOKUP($C105,'S46'!$C:$BQ,35,0)</f>
        <v>7912.3774199999998</v>
      </c>
      <c r="AL105" s="28">
        <f>VLOOKUP($C105,'S46'!$C:$BQ,42,0)</f>
        <v>1191</v>
      </c>
      <c r="AM105" s="28">
        <f>VLOOKUP($C105,'S46'!$C:$BQ,43,0)</f>
        <v>3011</v>
      </c>
      <c r="AN105" s="21">
        <f>VLOOKUP($C105,'S47'!$C:$BQ,55,0)</f>
        <v>656</v>
      </c>
      <c r="AO105" s="21">
        <f>VLOOKUP($C105,'S47'!$C:$BQ,62,0)</f>
        <v>59</v>
      </c>
      <c r="AP105" s="21">
        <f>VLOOKUP($C105,'S47'!$C:$BQ,63,0)</f>
        <v>202</v>
      </c>
      <c r="AQ105" s="21">
        <f>VLOOKUP($C105,'S47'!$C:$BQ,45,0)</f>
        <v>5688.5597100000005</v>
      </c>
      <c r="AR105" s="28">
        <f>VLOOKUP($C105,'S47'!$C:$BQ,52,0)</f>
        <v>611</v>
      </c>
      <c r="AS105" s="28">
        <f>VLOOKUP($C105,'S47'!$C:$BQ,53,0)</f>
        <v>1871</v>
      </c>
      <c r="AT105" s="28">
        <f>VLOOKUP($C105,'S47'!$C:$BQ,15,0)</f>
        <v>584</v>
      </c>
      <c r="AU105" s="28">
        <f>VLOOKUP($C105,'S47'!$C:$BQ,22,0)</f>
        <v>0</v>
      </c>
      <c r="AV105" s="28">
        <f>VLOOKUP($C105,'S47'!$C:$BQ,23,0)</f>
        <v>0</v>
      </c>
      <c r="AW105" s="28">
        <f>VLOOKUP($C105,'S47'!$C:$BQ,35,0)</f>
        <v>8006.9993199999999</v>
      </c>
      <c r="AX105" s="28">
        <f>VLOOKUP($C105,'S47'!$C:$BQ,42,0)</f>
        <v>1096</v>
      </c>
      <c r="AY105" s="28">
        <f>VLOOKUP($C105,'S47'!$C:$BQ,43,0)</f>
        <v>2917</v>
      </c>
      <c r="AZ105" s="21">
        <f>VLOOKUP($C105,'S48'!$C:$BQ,55,0)</f>
        <v>683.6</v>
      </c>
      <c r="BA105" s="21">
        <f>VLOOKUP($C105,'S48'!$C:$BQ,62,0)</f>
        <v>0</v>
      </c>
      <c r="BB105" s="21">
        <f>VLOOKUP($C105,'S48'!$C:$BQ,63,0)</f>
        <v>389</v>
      </c>
      <c r="BC105" s="21">
        <f>VLOOKUP($C105,'S48'!$C:$BQ,45,0)</f>
        <v>5785.6201099999998</v>
      </c>
      <c r="BD105" s="28">
        <f>VLOOKUP($C105,'S48'!$C:$BQ,52,0)</f>
        <v>514</v>
      </c>
      <c r="BE105" s="28">
        <f>VLOOKUP($C105,'S48'!$C:$BQ,53,0)</f>
        <v>1774</v>
      </c>
      <c r="BF105" s="28">
        <f>VLOOKUP($C105,'S48'!$C:$BQ,15,0)</f>
        <v>588</v>
      </c>
      <c r="BG105" s="28">
        <f>VLOOKUP($C105,'S48'!$C:$BQ,22,0)</f>
        <v>0</v>
      </c>
      <c r="BH105" s="28">
        <f>VLOOKUP($C105,'S48'!$C:$BQ,23,0)</f>
        <v>0</v>
      </c>
      <c r="BI105" s="28">
        <f>VLOOKUP($C105,'S48'!$C:$BQ,35,0)</f>
        <v>8103.0550000000003</v>
      </c>
      <c r="BJ105" s="28">
        <f>VLOOKUP($C105,'S48'!$C:$BQ,42,0)</f>
        <v>1000</v>
      </c>
      <c r="BK105" s="28">
        <f>VLOOKUP($C105,'S48'!$C:$BQ,43,0)</f>
        <v>2821</v>
      </c>
      <c r="BL105" s="21" t="e">
        <f>VLOOKUP($C105,'S49'!$C:$BQ,55,0)</f>
        <v>#N/A</v>
      </c>
      <c r="BM105" s="21" t="e">
        <f>VLOOKUP($C105,'S49'!$C:$BQ,62,0)</f>
        <v>#N/A</v>
      </c>
      <c r="BN105" s="21" t="e">
        <f>VLOOKUP($C105,'S49'!$C:$BQ,63,0)</f>
        <v>#N/A</v>
      </c>
      <c r="BO105" s="21" t="e">
        <f>VLOOKUP($C105,'S49'!$C:$BQ,45,0)</f>
        <v>#N/A</v>
      </c>
      <c r="BP105" s="28" t="e">
        <f>VLOOKUP($C105,'S49'!$C:$BQ,52,0)</f>
        <v>#N/A</v>
      </c>
      <c r="BQ105" s="28" t="e">
        <f>VLOOKUP($C105,'S49'!$C:$BQ,53,0)</f>
        <v>#N/A</v>
      </c>
      <c r="BR105" s="28" t="e">
        <f>VLOOKUP($C105,'S49'!$C:$BQ,15,0)</f>
        <v>#N/A</v>
      </c>
      <c r="BS105" s="28" t="e">
        <f>VLOOKUP($C105,'S49'!$C:$BQ,22,0)</f>
        <v>#N/A</v>
      </c>
      <c r="BT105" s="28" t="e">
        <f>VLOOKUP($C105,'S49'!$C:$BQ,23,0)</f>
        <v>#N/A</v>
      </c>
      <c r="BU105" s="28" t="e">
        <f>VLOOKUP($C105,'S49'!$C:$BQ,35,0)</f>
        <v>#N/A</v>
      </c>
      <c r="BV105" s="28" t="e">
        <f>VLOOKUP($C105,'S49'!$C:$BQ,42,0)</f>
        <v>#N/A</v>
      </c>
      <c r="BW105" s="28" t="e">
        <f>VLOOKUP($C105,'S49'!$C:$BQ,43,0)</f>
        <v>#N/A</v>
      </c>
      <c r="BX105" s="21" t="e">
        <f>VLOOKUP($C105,'S50'!$C:$BQ,55,0)</f>
        <v>#N/A</v>
      </c>
      <c r="BY105" s="21" t="e">
        <f>VLOOKUP($C105,'S50'!$C:$BQ,62,0)</f>
        <v>#N/A</v>
      </c>
      <c r="BZ105" s="21" t="e">
        <f>VLOOKUP($C105,'S50'!$C:$BQ,63,0)</f>
        <v>#N/A</v>
      </c>
      <c r="CA105" s="21" t="e">
        <f>VLOOKUP($C105,'S50'!$C:$BQ,45,0)</f>
        <v>#N/A</v>
      </c>
      <c r="CB105" s="28" t="e">
        <f>VLOOKUP($C105,'S50'!$C:$BQ,52,0)</f>
        <v>#N/A</v>
      </c>
      <c r="CC105" s="28" t="e">
        <f>VLOOKUP($C105,'S50'!$C:$BQ,53,0)</f>
        <v>#N/A</v>
      </c>
      <c r="CD105" s="28" t="e">
        <f>VLOOKUP($C105,'S50'!$C:$BQ,15,0)</f>
        <v>#N/A</v>
      </c>
      <c r="CE105" s="28" t="e">
        <f>VLOOKUP($C105,'S50'!$C:$BQ,22,0)</f>
        <v>#N/A</v>
      </c>
      <c r="CF105" s="28" t="e">
        <f>VLOOKUP($C105,'S50'!$C:$BQ,23,0)</f>
        <v>#N/A</v>
      </c>
      <c r="CG105" s="28" t="e">
        <f>VLOOKUP($C105,'S50'!$C:$BQ,35,0)</f>
        <v>#N/A</v>
      </c>
      <c r="CH105" s="28" t="e">
        <f>VLOOKUP($C105,'S50'!$C:$BQ,42,0)</f>
        <v>#N/A</v>
      </c>
      <c r="CI105" s="28" t="e">
        <f>VLOOKUP($C105,'S50'!$C:$BQ,43,0)</f>
        <v>#N/A</v>
      </c>
    </row>
    <row r="106" spans="1:87" hidden="1" x14ac:dyDescent="0.2">
      <c r="A106" s="30" t="e">
        <v>#N/A</v>
      </c>
      <c r="B106" s="30" t="e">
        <v>#N/A</v>
      </c>
      <c r="C106" s="20" t="s">
        <v>142</v>
      </c>
      <c r="D106" s="21" t="e">
        <f>VLOOKUP($C106,'S0 remplacer avec S44'!$C:$BQ,55,0)</f>
        <v>#N/A</v>
      </c>
      <c r="E106" s="21" t="e">
        <f>VLOOKUP($C106,'S0 remplacer avec S44'!$C:$BQ,62,0)</f>
        <v>#N/A</v>
      </c>
      <c r="F106" s="21" t="e">
        <f>VLOOKUP($C106,'S0 remplacer avec S44'!$C:$BQ,63,0)</f>
        <v>#N/A</v>
      </c>
      <c r="G106" s="21" t="e">
        <f>VLOOKUP($C106,'S0 remplacer avec S44'!$C:$BQ,45,0)</f>
        <v>#N/A</v>
      </c>
      <c r="H106" s="28" t="e">
        <f>VLOOKUP($C106,'S0 remplacer avec S44'!$C:$BQ,52,0)</f>
        <v>#N/A</v>
      </c>
      <c r="I106" s="28" t="e">
        <f>VLOOKUP($C106,'S0 remplacer avec S44'!$C:$BQ,53,0)</f>
        <v>#N/A</v>
      </c>
      <c r="J106" s="28" t="e">
        <f>VLOOKUP($C106,'S0 remplacer avec S44'!$C:$BQ,15,0)</f>
        <v>#N/A</v>
      </c>
      <c r="K106" s="28" t="e">
        <f>VLOOKUP($C106,'S0 remplacer avec S44'!$C:$BQ,22,0)</f>
        <v>#N/A</v>
      </c>
      <c r="L106" s="28" t="e">
        <f>VLOOKUP($C106,'S0 remplacer avec S44'!$C:$BQ,23,0)</f>
        <v>#N/A</v>
      </c>
      <c r="M106" s="28" t="e">
        <f>VLOOKUP($C106,'S0 remplacer avec S44'!$C:$BQ,35,0)</f>
        <v>#N/A</v>
      </c>
      <c r="N106" s="28" t="e">
        <f>VLOOKUP($C106,'S0 remplacer avec S44'!$C:$BQ,42,0)</f>
        <v>#N/A</v>
      </c>
      <c r="O106" s="28" t="e">
        <f>VLOOKUP($C106,'S0 remplacer avec S44'!$C:$BQ,43,0)</f>
        <v>#N/A</v>
      </c>
      <c r="P106" s="21" t="e">
        <f>VLOOKUP($C106,'S45'!$C:$BQ,55,0)</f>
        <v>#N/A</v>
      </c>
      <c r="Q106" s="21" t="e">
        <f>VLOOKUP($C106,'S45'!$C:$BQ,62,0)</f>
        <v>#N/A</v>
      </c>
      <c r="R106" s="21" t="e">
        <f>VLOOKUP($C106,'S45'!$C:$BQ,63,0)</f>
        <v>#N/A</v>
      </c>
      <c r="S106" s="21" t="e">
        <f>VLOOKUP($C106,'S45'!$C:$BQ,45,0)</f>
        <v>#N/A</v>
      </c>
      <c r="T106" s="28" t="e">
        <f>VLOOKUP($C106,'S45'!$C:$BQ,52,0)</f>
        <v>#N/A</v>
      </c>
      <c r="U106" s="28" t="e">
        <f>VLOOKUP($C106,'S45'!$C:$BQ,53,0)</f>
        <v>#N/A</v>
      </c>
      <c r="V106" s="28" t="e">
        <f>VLOOKUP($C106,'S45'!$C:$BQ,15,0)</f>
        <v>#N/A</v>
      </c>
      <c r="W106" s="28" t="e">
        <f>VLOOKUP($C106,'S45'!$C:$BQ,22,0)</f>
        <v>#N/A</v>
      </c>
      <c r="X106" s="28" t="e">
        <f>VLOOKUP($C106,'S45'!$C:$BQ,23,0)</f>
        <v>#N/A</v>
      </c>
      <c r="Y106" s="28" t="e">
        <f>VLOOKUP($C106,'S45'!$C:$BQ,35,0)</f>
        <v>#N/A</v>
      </c>
      <c r="Z106" s="28" t="e">
        <f>VLOOKUP($C106,'S45'!$C:$BQ,42,0)</f>
        <v>#N/A</v>
      </c>
      <c r="AA106" s="28" t="e">
        <f>VLOOKUP($C106,'S45'!$C:$BQ,43,0)</f>
        <v>#N/A</v>
      </c>
      <c r="AB106" s="21" t="e">
        <f>VLOOKUP($C106,'S46'!$C:$BQ,55,0)</f>
        <v>#N/A</v>
      </c>
      <c r="AC106" s="21" t="e">
        <f>VLOOKUP($C106,'S46'!$C:$BQ,62,0)</f>
        <v>#N/A</v>
      </c>
      <c r="AD106" s="21" t="e">
        <f>VLOOKUP($C106,'S46'!$C:$BQ,63,0)</f>
        <v>#N/A</v>
      </c>
      <c r="AE106" s="21" t="e">
        <f>VLOOKUP($C106,'S46'!$C:$BQ,45,0)</f>
        <v>#N/A</v>
      </c>
      <c r="AF106" s="28" t="e">
        <f>VLOOKUP($C106,'S46'!$C:$BQ,52,0)</f>
        <v>#N/A</v>
      </c>
      <c r="AG106" s="28" t="e">
        <f>VLOOKUP($C106,'S46'!$C:$BQ,53,0)</f>
        <v>#N/A</v>
      </c>
      <c r="AH106" s="28" t="e">
        <f>VLOOKUP($C106,'S46'!$C:$BQ,15,0)</f>
        <v>#N/A</v>
      </c>
      <c r="AI106" s="28" t="e">
        <f>VLOOKUP($C106,'S46'!$C:$BQ,22,0)</f>
        <v>#N/A</v>
      </c>
      <c r="AJ106" s="28" t="e">
        <f>VLOOKUP($C106,'S46'!$C:$BQ,23,0)</f>
        <v>#N/A</v>
      </c>
      <c r="AK106" s="28" t="e">
        <f>VLOOKUP($C106,'S46'!$C:$BQ,35,0)</f>
        <v>#N/A</v>
      </c>
      <c r="AL106" s="28" t="e">
        <f>VLOOKUP($C106,'S46'!$C:$BQ,42,0)</f>
        <v>#N/A</v>
      </c>
      <c r="AM106" s="28" t="e">
        <f>VLOOKUP($C106,'S46'!$C:$BQ,43,0)</f>
        <v>#N/A</v>
      </c>
      <c r="AN106" s="21" t="e">
        <f>VLOOKUP($C106,'S47'!$C:$BQ,55,0)</f>
        <v>#N/A</v>
      </c>
      <c r="AO106" s="21" t="e">
        <f>VLOOKUP($C106,'S47'!$C:$BQ,62,0)</f>
        <v>#N/A</v>
      </c>
      <c r="AP106" s="21" t="e">
        <f>VLOOKUP($C106,'S47'!$C:$BQ,63,0)</f>
        <v>#N/A</v>
      </c>
      <c r="AQ106" s="21" t="e">
        <f>VLOOKUP($C106,'S47'!$C:$BQ,45,0)</f>
        <v>#N/A</v>
      </c>
      <c r="AR106" s="28" t="e">
        <f>VLOOKUP($C106,'S47'!$C:$BQ,52,0)</f>
        <v>#N/A</v>
      </c>
      <c r="AS106" s="28" t="e">
        <f>VLOOKUP($C106,'S47'!$C:$BQ,53,0)</f>
        <v>#N/A</v>
      </c>
      <c r="AT106" s="28" t="e">
        <f>VLOOKUP($C106,'S47'!$C:$BQ,15,0)</f>
        <v>#N/A</v>
      </c>
      <c r="AU106" s="28" t="e">
        <f>VLOOKUP($C106,'S47'!$C:$BQ,22,0)</f>
        <v>#N/A</v>
      </c>
      <c r="AV106" s="28" t="e">
        <f>VLOOKUP($C106,'S47'!$C:$BQ,23,0)</f>
        <v>#N/A</v>
      </c>
      <c r="AW106" s="28" t="e">
        <f>VLOOKUP($C106,'S47'!$C:$BQ,35,0)</f>
        <v>#N/A</v>
      </c>
      <c r="AX106" s="28" t="e">
        <f>VLOOKUP($C106,'S47'!$C:$BQ,42,0)</f>
        <v>#N/A</v>
      </c>
      <c r="AY106" s="28" t="e">
        <f>VLOOKUP($C106,'S47'!$C:$BQ,43,0)</f>
        <v>#N/A</v>
      </c>
      <c r="AZ106" s="21" t="e">
        <f>VLOOKUP($C106,'S48'!$C:$BQ,55,0)</f>
        <v>#N/A</v>
      </c>
      <c r="BA106" s="21" t="e">
        <f>VLOOKUP($C106,'S48'!$C:$BQ,62,0)</f>
        <v>#N/A</v>
      </c>
      <c r="BB106" s="21" t="e">
        <f>VLOOKUP($C106,'S48'!$C:$BQ,63,0)</f>
        <v>#N/A</v>
      </c>
      <c r="BC106" s="21" t="e">
        <f>VLOOKUP($C106,'S48'!$C:$BQ,45,0)</f>
        <v>#N/A</v>
      </c>
      <c r="BD106" s="28" t="e">
        <f>VLOOKUP($C106,'S48'!$C:$BQ,52,0)</f>
        <v>#N/A</v>
      </c>
      <c r="BE106" s="28" t="e">
        <f>VLOOKUP($C106,'S48'!$C:$BQ,53,0)</f>
        <v>#N/A</v>
      </c>
      <c r="BF106" s="28" t="e">
        <f>VLOOKUP($C106,'S48'!$C:$BQ,15,0)</f>
        <v>#N/A</v>
      </c>
      <c r="BG106" s="28" t="e">
        <f>VLOOKUP($C106,'S48'!$C:$BQ,22,0)</f>
        <v>#N/A</v>
      </c>
      <c r="BH106" s="28" t="e">
        <f>VLOOKUP($C106,'S48'!$C:$BQ,23,0)</f>
        <v>#N/A</v>
      </c>
      <c r="BI106" s="28" t="e">
        <f>VLOOKUP($C106,'S48'!$C:$BQ,35,0)</f>
        <v>#N/A</v>
      </c>
      <c r="BJ106" s="28" t="e">
        <f>VLOOKUP($C106,'S48'!$C:$BQ,42,0)</f>
        <v>#N/A</v>
      </c>
      <c r="BK106" s="28" t="e">
        <f>VLOOKUP($C106,'S48'!$C:$BQ,43,0)</f>
        <v>#N/A</v>
      </c>
      <c r="BL106" s="21" t="e">
        <f>VLOOKUP($C106,'S49'!$C:$BQ,55,0)</f>
        <v>#N/A</v>
      </c>
      <c r="BM106" s="21" t="e">
        <f>VLOOKUP($C106,'S49'!$C:$BQ,62,0)</f>
        <v>#N/A</v>
      </c>
      <c r="BN106" s="21" t="e">
        <f>VLOOKUP($C106,'S49'!$C:$BQ,63,0)</f>
        <v>#N/A</v>
      </c>
      <c r="BO106" s="21" t="e">
        <f>VLOOKUP($C106,'S49'!$C:$BQ,45,0)</f>
        <v>#N/A</v>
      </c>
      <c r="BP106" s="28" t="e">
        <f>VLOOKUP($C106,'S49'!$C:$BQ,52,0)</f>
        <v>#N/A</v>
      </c>
      <c r="BQ106" s="28" t="e">
        <f>VLOOKUP($C106,'S49'!$C:$BQ,53,0)</f>
        <v>#N/A</v>
      </c>
      <c r="BR106" s="28" t="e">
        <f>VLOOKUP($C106,'S49'!$C:$BQ,15,0)</f>
        <v>#N/A</v>
      </c>
      <c r="BS106" s="28" t="e">
        <f>VLOOKUP($C106,'S49'!$C:$BQ,22,0)</f>
        <v>#N/A</v>
      </c>
      <c r="BT106" s="28" t="e">
        <f>VLOOKUP($C106,'S49'!$C:$BQ,23,0)</f>
        <v>#N/A</v>
      </c>
      <c r="BU106" s="28" t="e">
        <f>VLOOKUP($C106,'S49'!$C:$BQ,35,0)</f>
        <v>#N/A</v>
      </c>
      <c r="BV106" s="28" t="e">
        <f>VLOOKUP($C106,'S49'!$C:$BQ,42,0)</f>
        <v>#N/A</v>
      </c>
      <c r="BW106" s="28" t="e">
        <f>VLOOKUP($C106,'S49'!$C:$BQ,43,0)</f>
        <v>#N/A</v>
      </c>
      <c r="BX106" s="21" t="e">
        <f>VLOOKUP($C106,'S50'!$C:$BQ,55,0)</f>
        <v>#N/A</v>
      </c>
      <c r="BY106" s="21" t="e">
        <f>VLOOKUP($C106,'S50'!$C:$BQ,62,0)</f>
        <v>#N/A</v>
      </c>
      <c r="BZ106" s="21" t="e">
        <f>VLOOKUP($C106,'S50'!$C:$BQ,63,0)</f>
        <v>#N/A</v>
      </c>
      <c r="CA106" s="21" t="e">
        <f>VLOOKUP($C106,'S50'!$C:$BQ,45,0)</f>
        <v>#N/A</v>
      </c>
      <c r="CB106" s="28" t="e">
        <f>VLOOKUP($C106,'S50'!$C:$BQ,52,0)</f>
        <v>#N/A</v>
      </c>
      <c r="CC106" s="28" t="e">
        <f>VLOOKUP($C106,'S50'!$C:$BQ,53,0)</f>
        <v>#N/A</v>
      </c>
      <c r="CD106" s="28" t="e">
        <f>VLOOKUP($C106,'S50'!$C:$BQ,15,0)</f>
        <v>#N/A</v>
      </c>
      <c r="CE106" s="28" t="e">
        <f>VLOOKUP($C106,'S50'!$C:$BQ,22,0)</f>
        <v>#N/A</v>
      </c>
      <c r="CF106" s="28" t="e">
        <f>VLOOKUP($C106,'S50'!$C:$BQ,23,0)</f>
        <v>#N/A</v>
      </c>
      <c r="CG106" s="28" t="e">
        <f>VLOOKUP($C106,'S50'!$C:$BQ,35,0)</f>
        <v>#N/A</v>
      </c>
      <c r="CH106" s="28" t="e">
        <f>VLOOKUP($C106,'S50'!$C:$BQ,42,0)</f>
        <v>#N/A</v>
      </c>
      <c r="CI106" s="28" t="e">
        <f>VLOOKUP($C106,'S50'!$C:$BQ,43,0)</f>
        <v>#N/A</v>
      </c>
    </row>
    <row r="107" spans="1:87" hidden="1" x14ac:dyDescent="0.2">
      <c r="A107" s="30" t="s">
        <v>381</v>
      </c>
      <c r="B107" s="30" t="s">
        <v>134</v>
      </c>
      <c r="C107" s="20" t="s">
        <v>143</v>
      </c>
      <c r="D107" s="21">
        <f>VLOOKUP($C107,'S0 remplacer avec S44'!$C:$BQ,55,0)</f>
        <v>172.7</v>
      </c>
      <c r="E107" s="21">
        <f>VLOOKUP($C107,'S0 remplacer avec S44'!$C:$BQ,62,0)</f>
        <v>44</v>
      </c>
      <c r="F107" s="21">
        <f>VLOOKUP($C107,'S0 remplacer avec S44'!$C:$BQ,63,0)</f>
        <v>87</v>
      </c>
      <c r="G107" s="21">
        <f>VLOOKUP($C107,'S0 remplacer avec S44'!$C:$BQ,45,0)</f>
        <v>1465.0616500000001</v>
      </c>
      <c r="H107" s="28">
        <f>VLOOKUP($C107,'S0 remplacer avec S44'!$C:$BQ,52,0)</f>
        <v>438</v>
      </c>
      <c r="I107" s="28">
        <f>VLOOKUP($C107,'S0 remplacer avec S44'!$C:$BQ,53,0)</f>
        <v>818</v>
      </c>
      <c r="J107" s="28">
        <f>VLOOKUP($C107,'S0 remplacer avec S44'!$C:$BQ,15,0)</f>
        <v>148</v>
      </c>
      <c r="K107" s="28">
        <f>VLOOKUP($C107,'S0 remplacer avec S44'!$C:$BQ,22,0)</f>
        <v>0</v>
      </c>
      <c r="L107" s="28">
        <f>VLOOKUP($C107,'S0 remplacer avec S44'!$C:$BQ,23,0)</f>
        <v>0</v>
      </c>
      <c r="M107" s="28">
        <f>VLOOKUP($C107,'S0 remplacer avec S44'!$C:$BQ,35,0)</f>
        <v>858.47505000000001</v>
      </c>
      <c r="N107" s="28">
        <f>VLOOKUP($C107,'S0 remplacer avec S44'!$C:$BQ,42,0)</f>
        <v>1571</v>
      </c>
      <c r="O107" s="28">
        <f>VLOOKUP($C107,'S0 remplacer avec S44'!$C:$BQ,43,0)</f>
        <v>2057</v>
      </c>
      <c r="P107" s="21">
        <f>VLOOKUP($C107,'S45'!$C:$BQ,55,0)</f>
        <v>172.7</v>
      </c>
      <c r="Q107" s="21">
        <f>VLOOKUP($C107,'S45'!$C:$BQ,62,0)</f>
        <v>44</v>
      </c>
      <c r="R107" s="21">
        <f>VLOOKUP($C107,'S45'!$C:$BQ,63,0)</f>
        <v>87</v>
      </c>
      <c r="S107" s="21">
        <f>VLOOKUP($C107,'S45'!$C:$BQ,45,0)</f>
        <v>1484.8448599999999</v>
      </c>
      <c r="T107" s="28">
        <f>VLOOKUP($C107,'S45'!$C:$BQ,52,0)</f>
        <v>418</v>
      </c>
      <c r="U107" s="28">
        <f>VLOOKUP($C107,'S45'!$C:$BQ,53,0)</f>
        <v>798</v>
      </c>
      <c r="V107" s="28">
        <f>VLOOKUP($C107,'S45'!$C:$BQ,15,0)</f>
        <v>150</v>
      </c>
      <c r="W107" s="28">
        <f>VLOOKUP($C107,'S45'!$C:$BQ,22,0)</f>
        <v>0</v>
      </c>
      <c r="X107" s="28">
        <f>VLOOKUP($C107,'S45'!$C:$BQ,23,0)</f>
        <v>0</v>
      </c>
      <c r="Y107" s="28">
        <f>VLOOKUP($C107,'S45'!$C:$BQ,35,0)</f>
        <v>871.08316000000002</v>
      </c>
      <c r="Z107" s="28">
        <f>VLOOKUP($C107,'S45'!$C:$BQ,42,0)</f>
        <v>1558</v>
      </c>
      <c r="AA107" s="28">
        <f>VLOOKUP($C107,'S45'!$C:$BQ,43,0)</f>
        <v>2044</v>
      </c>
      <c r="AB107" s="21">
        <f>VLOOKUP($C107,'S46'!$C:$BQ,55,0)</f>
        <v>174.7</v>
      </c>
      <c r="AC107" s="21">
        <f>VLOOKUP($C107,'S46'!$C:$BQ,62,0)</f>
        <v>42</v>
      </c>
      <c r="AD107" s="21">
        <f>VLOOKUP($C107,'S46'!$C:$BQ,63,0)</f>
        <v>85</v>
      </c>
      <c r="AE107" s="21">
        <f>VLOOKUP($C107,'S46'!$C:$BQ,45,0)</f>
        <v>1489.75215</v>
      </c>
      <c r="AF107" s="28">
        <f>VLOOKUP($C107,'S46'!$C:$BQ,52,0)</f>
        <v>413</v>
      </c>
      <c r="AG107" s="28">
        <f>VLOOKUP($C107,'S46'!$C:$BQ,53,0)</f>
        <v>794</v>
      </c>
      <c r="AH107" s="28">
        <f>VLOOKUP($C107,'S46'!$C:$BQ,15,0)</f>
        <v>150</v>
      </c>
      <c r="AI107" s="28">
        <f>VLOOKUP($C107,'S46'!$C:$BQ,22,0)</f>
        <v>0</v>
      </c>
      <c r="AJ107" s="28">
        <f>VLOOKUP($C107,'S46'!$C:$BQ,23,0)</f>
        <v>0</v>
      </c>
      <c r="AK107" s="28">
        <f>VLOOKUP($C107,'S46'!$C:$BQ,35,0)</f>
        <v>991.08316000000002</v>
      </c>
      <c r="AL107" s="28">
        <f>VLOOKUP($C107,'S46'!$C:$BQ,42,0)</f>
        <v>1438</v>
      </c>
      <c r="AM107" s="28">
        <f>VLOOKUP($C107,'S46'!$C:$BQ,43,0)</f>
        <v>1924</v>
      </c>
      <c r="AN107" s="21">
        <f>VLOOKUP($C107,'S47'!$C:$BQ,55,0)</f>
        <v>175.7</v>
      </c>
      <c r="AO107" s="21">
        <f>VLOOKUP($C107,'S47'!$C:$BQ,62,0)</f>
        <v>41</v>
      </c>
      <c r="AP107" s="21">
        <f>VLOOKUP($C107,'S47'!$C:$BQ,63,0)</f>
        <v>84</v>
      </c>
      <c r="AQ107" s="21">
        <f>VLOOKUP($C107,'S47'!$C:$BQ,45,0)</f>
        <v>1515.0781099999999</v>
      </c>
      <c r="AR107" s="28">
        <f>VLOOKUP($C107,'S47'!$C:$BQ,52,0)</f>
        <v>388</v>
      </c>
      <c r="AS107" s="28">
        <f>VLOOKUP($C107,'S47'!$C:$BQ,53,0)</f>
        <v>768</v>
      </c>
      <c r="AT107" s="28">
        <f>VLOOKUP($C107,'S47'!$C:$BQ,15,0)</f>
        <v>153</v>
      </c>
      <c r="AU107" s="28">
        <f>VLOOKUP($C107,'S47'!$C:$BQ,22,0)</f>
        <v>0</v>
      </c>
      <c r="AV107" s="28">
        <f>VLOOKUP($C107,'S47'!$C:$BQ,23,0)</f>
        <v>0</v>
      </c>
      <c r="AW107" s="28">
        <f>VLOOKUP($C107,'S47'!$C:$BQ,35,0)</f>
        <v>998.93816000000004</v>
      </c>
      <c r="AX107" s="28">
        <f>VLOOKUP($C107,'S47'!$C:$BQ,42,0)</f>
        <v>1430</v>
      </c>
      <c r="AY107" s="28">
        <f>VLOOKUP($C107,'S47'!$C:$BQ,43,0)</f>
        <v>1916</v>
      </c>
      <c r="AZ107" s="21">
        <f>VLOOKUP($C107,'S48'!$C:$BQ,55,0)</f>
        <v>178.3</v>
      </c>
      <c r="BA107" s="21">
        <f>VLOOKUP($C107,'S48'!$C:$BQ,62,0)</f>
        <v>16</v>
      </c>
      <c r="BB107" s="21">
        <f>VLOOKUP($C107,'S48'!$C:$BQ,63,0)</f>
        <v>146</v>
      </c>
      <c r="BC107" s="21">
        <f>VLOOKUP($C107,'S48'!$C:$BQ,45,0)</f>
        <v>1535.6914200000001</v>
      </c>
      <c r="BD107" s="28">
        <f>VLOOKUP($C107,'S48'!$C:$BQ,52,0)</f>
        <v>367</v>
      </c>
      <c r="BE107" s="28">
        <f>VLOOKUP($C107,'S48'!$C:$BQ,53,0)</f>
        <v>748</v>
      </c>
      <c r="BF107" s="28">
        <f>VLOOKUP($C107,'S48'!$C:$BQ,15,0)</f>
        <v>160</v>
      </c>
      <c r="BG107" s="28">
        <f>VLOOKUP($C107,'S48'!$C:$BQ,22,0)</f>
        <v>0</v>
      </c>
      <c r="BH107" s="28">
        <f>VLOOKUP($C107,'S48'!$C:$BQ,23,0)</f>
        <v>0</v>
      </c>
      <c r="BI107" s="28">
        <f>VLOOKUP($C107,'S48'!$C:$BQ,35,0)</f>
        <v>1003.17882</v>
      </c>
      <c r="BJ107" s="28">
        <f>VLOOKUP($C107,'S48'!$C:$BQ,42,0)</f>
        <v>1426</v>
      </c>
      <c r="BK107" s="28">
        <f>VLOOKUP($C107,'S48'!$C:$BQ,43,0)</f>
        <v>1912</v>
      </c>
      <c r="BL107" s="21" t="e">
        <f>VLOOKUP($C107,'S49'!$C:$BQ,55,0)</f>
        <v>#N/A</v>
      </c>
      <c r="BM107" s="21" t="e">
        <f>VLOOKUP($C107,'S49'!$C:$BQ,62,0)</f>
        <v>#N/A</v>
      </c>
      <c r="BN107" s="21" t="e">
        <f>VLOOKUP($C107,'S49'!$C:$BQ,63,0)</f>
        <v>#N/A</v>
      </c>
      <c r="BO107" s="21" t="e">
        <f>VLOOKUP($C107,'S49'!$C:$BQ,45,0)</f>
        <v>#N/A</v>
      </c>
      <c r="BP107" s="28" t="e">
        <f>VLOOKUP($C107,'S49'!$C:$BQ,52,0)</f>
        <v>#N/A</v>
      </c>
      <c r="BQ107" s="28" t="e">
        <f>VLOOKUP($C107,'S49'!$C:$BQ,53,0)</f>
        <v>#N/A</v>
      </c>
      <c r="BR107" s="28" t="e">
        <f>VLOOKUP($C107,'S49'!$C:$BQ,15,0)</f>
        <v>#N/A</v>
      </c>
      <c r="BS107" s="28" t="e">
        <f>VLOOKUP($C107,'S49'!$C:$BQ,22,0)</f>
        <v>#N/A</v>
      </c>
      <c r="BT107" s="28" t="e">
        <f>VLOOKUP($C107,'S49'!$C:$BQ,23,0)</f>
        <v>#N/A</v>
      </c>
      <c r="BU107" s="28" t="e">
        <f>VLOOKUP($C107,'S49'!$C:$BQ,35,0)</f>
        <v>#N/A</v>
      </c>
      <c r="BV107" s="28" t="e">
        <f>VLOOKUP($C107,'S49'!$C:$BQ,42,0)</f>
        <v>#N/A</v>
      </c>
      <c r="BW107" s="28" t="e">
        <f>VLOOKUP($C107,'S49'!$C:$BQ,43,0)</f>
        <v>#N/A</v>
      </c>
      <c r="BX107" s="21" t="e">
        <f>VLOOKUP($C107,'S50'!$C:$BQ,55,0)</f>
        <v>#N/A</v>
      </c>
      <c r="BY107" s="21" t="e">
        <f>VLOOKUP($C107,'S50'!$C:$BQ,62,0)</f>
        <v>#N/A</v>
      </c>
      <c r="BZ107" s="21" t="e">
        <f>VLOOKUP($C107,'S50'!$C:$BQ,63,0)</f>
        <v>#N/A</v>
      </c>
      <c r="CA107" s="21" t="e">
        <f>VLOOKUP($C107,'S50'!$C:$BQ,45,0)</f>
        <v>#N/A</v>
      </c>
      <c r="CB107" s="28" t="e">
        <f>VLOOKUP($C107,'S50'!$C:$BQ,52,0)</f>
        <v>#N/A</v>
      </c>
      <c r="CC107" s="28" t="e">
        <f>VLOOKUP($C107,'S50'!$C:$BQ,53,0)</f>
        <v>#N/A</v>
      </c>
      <c r="CD107" s="28" t="e">
        <f>VLOOKUP($C107,'S50'!$C:$BQ,15,0)</f>
        <v>#N/A</v>
      </c>
      <c r="CE107" s="28" t="e">
        <f>VLOOKUP($C107,'S50'!$C:$BQ,22,0)</f>
        <v>#N/A</v>
      </c>
      <c r="CF107" s="28" t="e">
        <f>VLOOKUP($C107,'S50'!$C:$BQ,23,0)</f>
        <v>#N/A</v>
      </c>
      <c r="CG107" s="28" t="e">
        <f>VLOOKUP($C107,'S50'!$C:$BQ,35,0)</f>
        <v>#N/A</v>
      </c>
      <c r="CH107" s="28" t="e">
        <f>VLOOKUP($C107,'S50'!$C:$BQ,42,0)</f>
        <v>#N/A</v>
      </c>
      <c r="CI107" s="28" t="e">
        <f>VLOOKUP($C107,'S50'!$C:$BQ,43,0)</f>
        <v>#N/A</v>
      </c>
    </row>
    <row r="108" spans="1:87" hidden="1" x14ac:dyDescent="0.2">
      <c r="A108" s="30" t="s">
        <v>381</v>
      </c>
      <c r="B108" s="30" t="s">
        <v>134</v>
      </c>
      <c r="C108" s="20" t="s">
        <v>144</v>
      </c>
      <c r="D108" s="21">
        <f>VLOOKUP($C108,'S0 remplacer avec S44'!$C:$BQ,55,0)</f>
        <v>158.5</v>
      </c>
      <c r="E108" s="21">
        <f>VLOOKUP($C108,'S0 remplacer avec S44'!$C:$BQ,62,0)</f>
        <v>70</v>
      </c>
      <c r="F108" s="21">
        <f>VLOOKUP($C108,'S0 remplacer avec S44'!$C:$BQ,63,0)</f>
        <v>116</v>
      </c>
      <c r="G108" s="21">
        <f>VLOOKUP($C108,'S0 remplacer avec S44'!$C:$BQ,45,0)</f>
        <v>1384.01586</v>
      </c>
      <c r="H108" s="28">
        <f>VLOOKUP($C108,'S0 remplacer avec S44'!$C:$BQ,52,0)</f>
        <v>627</v>
      </c>
      <c r="I108" s="28">
        <f>VLOOKUP($C108,'S0 remplacer avec S44'!$C:$BQ,53,0)</f>
        <v>1029</v>
      </c>
      <c r="J108" s="28">
        <f>VLOOKUP($C108,'S0 remplacer avec S44'!$C:$BQ,15,0)</f>
        <v>110</v>
      </c>
      <c r="K108" s="28">
        <f>VLOOKUP($C108,'S0 remplacer avec S44'!$C:$BQ,22,0)</f>
        <v>17</v>
      </c>
      <c r="L108" s="28">
        <f>VLOOKUP($C108,'S0 remplacer avec S44'!$C:$BQ,23,0)</f>
        <v>42</v>
      </c>
      <c r="M108" s="28">
        <f>VLOOKUP($C108,'S0 remplacer avec S44'!$C:$BQ,35,0)</f>
        <v>3191.1277399999999</v>
      </c>
      <c r="N108" s="28">
        <f>VLOOKUP($C108,'S0 remplacer avec S44'!$C:$BQ,42,0)</f>
        <v>0</v>
      </c>
      <c r="O108" s="28">
        <f>VLOOKUP($C108,'S0 remplacer avec S44'!$C:$BQ,43,0)</f>
        <v>296</v>
      </c>
      <c r="P108" s="21">
        <f>VLOOKUP($C108,'S45'!$C:$BQ,55,0)</f>
        <v>161.69999999999999</v>
      </c>
      <c r="Q108" s="21">
        <f>VLOOKUP($C108,'S45'!$C:$BQ,62,0)</f>
        <v>67</v>
      </c>
      <c r="R108" s="21">
        <f>VLOOKUP($C108,'S45'!$C:$BQ,63,0)</f>
        <v>112</v>
      </c>
      <c r="S108" s="21">
        <f>VLOOKUP($C108,'S45'!$C:$BQ,45,0)</f>
        <v>1407.52541</v>
      </c>
      <c r="T108" s="28">
        <f>VLOOKUP($C108,'S45'!$C:$BQ,52,0)</f>
        <v>603</v>
      </c>
      <c r="U108" s="28">
        <f>VLOOKUP($C108,'S45'!$C:$BQ,53,0)</f>
        <v>1006</v>
      </c>
      <c r="V108" s="28">
        <f>VLOOKUP($C108,'S45'!$C:$BQ,15,0)</f>
        <v>110</v>
      </c>
      <c r="W108" s="28">
        <f>VLOOKUP($C108,'S45'!$C:$BQ,22,0)</f>
        <v>17</v>
      </c>
      <c r="X108" s="28">
        <f>VLOOKUP($C108,'S45'!$C:$BQ,23,0)</f>
        <v>42</v>
      </c>
      <c r="Y108" s="28">
        <f>VLOOKUP($C108,'S45'!$C:$BQ,35,0)</f>
        <v>3193.2732799999999</v>
      </c>
      <c r="Z108" s="28">
        <f>VLOOKUP($C108,'S45'!$C:$BQ,42,0)</f>
        <v>0</v>
      </c>
      <c r="AA108" s="28">
        <f>VLOOKUP($C108,'S45'!$C:$BQ,43,0)</f>
        <v>293</v>
      </c>
      <c r="AB108" s="21">
        <f>VLOOKUP($C108,'S46'!$C:$BQ,55,0)</f>
        <v>160.69999999999999</v>
      </c>
      <c r="AC108" s="21">
        <f>VLOOKUP($C108,'S46'!$C:$BQ,62,0)</f>
        <v>68</v>
      </c>
      <c r="AD108" s="21">
        <f>VLOOKUP($C108,'S46'!$C:$BQ,63,0)</f>
        <v>113</v>
      </c>
      <c r="AE108" s="21">
        <f>VLOOKUP($C108,'S46'!$C:$BQ,45,0)</f>
        <v>1409.2504899999999</v>
      </c>
      <c r="AF108" s="28">
        <f>VLOOKUP($C108,'S46'!$C:$BQ,52,0)</f>
        <v>602</v>
      </c>
      <c r="AG108" s="28">
        <f>VLOOKUP($C108,'S46'!$C:$BQ,53,0)</f>
        <v>1004</v>
      </c>
      <c r="AH108" s="28">
        <f>VLOOKUP($C108,'S46'!$C:$BQ,15,0)</f>
        <v>117</v>
      </c>
      <c r="AI108" s="28">
        <f>VLOOKUP($C108,'S46'!$C:$BQ,22,0)</f>
        <v>10</v>
      </c>
      <c r="AJ108" s="28">
        <f>VLOOKUP($C108,'S46'!$C:$BQ,23,0)</f>
        <v>35</v>
      </c>
      <c r="AK108" s="28">
        <f>VLOOKUP($C108,'S46'!$C:$BQ,35,0)</f>
        <v>3194.67328</v>
      </c>
      <c r="AL108" s="28">
        <f>VLOOKUP($C108,'S46'!$C:$BQ,42,0)</f>
        <v>0</v>
      </c>
      <c r="AM108" s="28">
        <f>VLOOKUP($C108,'S46'!$C:$BQ,43,0)</f>
        <v>292</v>
      </c>
      <c r="AN108" s="21">
        <f>VLOOKUP($C108,'S47'!$C:$BQ,55,0)</f>
        <v>162.4</v>
      </c>
      <c r="AO108" s="21">
        <f>VLOOKUP($C108,'S47'!$C:$BQ,62,0)</f>
        <v>66</v>
      </c>
      <c r="AP108" s="21">
        <f>VLOOKUP($C108,'S47'!$C:$BQ,63,0)</f>
        <v>112</v>
      </c>
      <c r="AQ108" s="21">
        <f>VLOOKUP($C108,'S47'!$C:$BQ,45,0)</f>
        <v>1441.37482</v>
      </c>
      <c r="AR108" s="28">
        <f>VLOOKUP($C108,'S47'!$C:$BQ,52,0)</f>
        <v>570</v>
      </c>
      <c r="AS108" s="28">
        <f>VLOOKUP($C108,'S47'!$C:$BQ,53,0)</f>
        <v>972</v>
      </c>
      <c r="AT108" s="28">
        <f>VLOOKUP($C108,'S47'!$C:$BQ,15,0)</f>
        <v>120</v>
      </c>
      <c r="AU108" s="28">
        <f>VLOOKUP($C108,'S47'!$C:$BQ,22,0)</f>
        <v>7</v>
      </c>
      <c r="AV108" s="28">
        <f>VLOOKUP($C108,'S47'!$C:$BQ,23,0)</f>
        <v>32</v>
      </c>
      <c r="AW108" s="28">
        <f>VLOOKUP($C108,'S47'!$C:$BQ,35,0)</f>
        <v>3385.8950100000002</v>
      </c>
      <c r="AX108" s="28">
        <f>VLOOKUP($C108,'S47'!$C:$BQ,42,0)</f>
        <v>0</v>
      </c>
      <c r="AY108" s="28">
        <f>VLOOKUP($C108,'S47'!$C:$BQ,43,0)</f>
        <v>101</v>
      </c>
      <c r="AZ108" s="21">
        <f>VLOOKUP($C108,'S48'!$C:$BQ,55,0)</f>
        <v>163.4</v>
      </c>
      <c r="BA108" s="21">
        <f>VLOOKUP($C108,'S48'!$C:$BQ,62,0)</f>
        <v>42</v>
      </c>
      <c r="BB108" s="21">
        <f>VLOOKUP($C108,'S48'!$C:$BQ,63,0)</f>
        <v>179</v>
      </c>
      <c r="BC108" s="21">
        <f>VLOOKUP($C108,'S48'!$C:$BQ,45,0)</f>
        <v>1459.7804799999999</v>
      </c>
      <c r="BD108" s="28">
        <f>VLOOKUP($C108,'S48'!$C:$BQ,52,0)</f>
        <v>551</v>
      </c>
      <c r="BE108" s="28">
        <f>VLOOKUP($C108,'S48'!$C:$BQ,53,0)</f>
        <v>953</v>
      </c>
      <c r="BF108" s="28">
        <f>VLOOKUP($C108,'S48'!$C:$BQ,15,0)</f>
        <v>122</v>
      </c>
      <c r="BG108" s="28">
        <f>VLOOKUP($C108,'S48'!$C:$BQ,22,0)</f>
        <v>5</v>
      </c>
      <c r="BH108" s="28">
        <f>VLOOKUP($C108,'S48'!$C:$BQ,23,0)</f>
        <v>30</v>
      </c>
      <c r="BI108" s="28">
        <f>VLOOKUP($C108,'S48'!$C:$BQ,35,0)</f>
        <v>3475.9510700000001</v>
      </c>
      <c r="BJ108" s="28">
        <f>VLOOKUP($C108,'S48'!$C:$BQ,42,0)</f>
        <v>0</v>
      </c>
      <c r="BK108" s="28">
        <f>VLOOKUP($C108,'S48'!$C:$BQ,43,0)</f>
        <v>11</v>
      </c>
      <c r="BL108" s="21" t="e">
        <f>VLOOKUP($C108,'S49'!$C:$BQ,55,0)</f>
        <v>#N/A</v>
      </c>
      <c r="BM108" s="21" t="e">
        <f>VLOOKUP($C108,'S49'!$C:$BQ,62,0)</f>
        <v>#N/A</v>
      </c>
      <c r="BN108" s="21" t="e">
        <f>VLOOKUP($C108,'S49'!$C:$BQ,63,0)</f>
        <v>#N/A</v>
      </c>
      <c r="BO108" s="21" t="e">
        <f>VLOOKUP($C108,'S49'!$C:$BQ,45,0)</f>
        <v>#N/A</v>
      </c>
      <c r="BP108" s="28" t="e">
        <f>VLOOKUP($C108,'S49'!$C:$BQ,52,0)</f>
        <v>#N/A</v>
      </c>
      <c r="BQ108" s="28" t="e">
        <f>VLOOKUP($C108,'S49'!$C:$BQ,53,0)</f>
        <v>#N/A</v>
      </c>
      <c r="BR108" s="28" t="e">
        <f>VLOOKUP($C108,'S49'!$C:$BQ,15,0)</f>
        <v>#N/A</v>
      </c>
      <c r="BS108" s="28" t="e">
        <f>VLOOKUP($C108,'S49'!$C:$BQ,22,0)</f>
        <v>#N/A</v>
      </c>
      <c r="BT108" s="28" t="e">
        <f>VLOOKUP($C108,'S49'!$C:$BQ,23,0)</f>
        <v>#N/A</v>
      </c>
      <c r="BU108" s="28" t="e">
        <f>VLOOKUP($C108,'S49'!$C:$BQ,35,0)</f>
        <v>#N/A</v>
      </c>
      <c r="BV108" s="28" t="e">
        <f>VLOOKUP($C108,'S49'!$C:$BQ,42,0)</f>
        <v>#N/A</v>
      </c>
      <c r="BW108" s="28" t="e">
        <f>VLOOKUP($C108,'S49'!$C:$BQ,43,0)</f>
        <v>#N/A</v>
      </c>
      <c r="BX108" s="21" t="e">
        <f>VLOOKUP($C108,'S50'!$C:$BQ,55,0)</f>
        <v>#N/A</v>
      </c>
      <c r="BY108" s="21" t="e">
        <f>VLOOKUP($C108,'S50'!$C:$BQ,62,0)</f>
        <v>#N/A</v>
      </c>
      <c r="BZ108" s="21" t="e">
        <f>VLOOKUP($C108,'S50'!$C:$BQ,63,0)</f>
        <v>#N/A</v>
      </c>
      <c r="CA108" s="21" t="e">
        <f>VLOOKUP($C108,'S50'!$C:$BQ,45,0)</f>
        <v>#N/A</v>
      </c>
      <c r="CB108" s="28" t="e">
        <f>VLOOKUP($C108,'S50'!$C:$BQ,52,0)</f>
        <v>#N/A</v>
      </c>
      <c r="CC108" s="28" t="e">
        <f>VLOOKUP($C108,'S50'!$C:$BQ,53,0)</f>
        <v>#N/A</v>
      </c>
      <c r="CD108" s="28" t="e">
        <f>VLOOKUP($C108,'S50'!$C:$BQ,15,0)</f>
        <v>#N/A</v>
      </c>
      <c r="CE108" s="28" t="e">
        <f>VLOOKUP($C108,'S50'!$C:$BQ,22,0)</f>
        <v>#N/A</v>
      </c>
      <c r="CF108" s="28" t="e">
        <f>VLOOKUP($C108,'S50'!$C:$BQ,23,0)</f>
        <v>#N/A</v>
      </c>
      <c r="CG108" s="28" t="e">
        <f>VLOOKUP($C108,'S50'!$C:$BQ,35,0)</f>
        <v>#N/A</v>
      </c>
      <c r="CH108" s="28" t="e">
        <f>VLOOKUP($C108,'S50'!$C:$BQ,42,0)</f>
        <v>#N/A</v>
      </c>
      <c r="CI108" s="28" t="e">
        <f>VLOOKUP($C108,'S50'!$C:$BQ,43,0)</f>
        <v>#N/A</v>
      </c>
    </row>
    <row r="109" spans="1:87" hidden="1" x14ac:dyDescent="0.2">
      <c r="A109" s="30" t="s">
        <v>381</v>
      </c>
      <c r="B109" s="30" t="s">
        <v>134</v>
      </c>
      <c r="C109" s="20" t="s">
        <v>145</v>
      </c>
      <c r="D109" s="21">
        <f>VLOOKUP($C109,'S0 remplacer avec S44'!$C:$BQ,55,0)</f>
        <v>90.8</v>
      </c>
      <c r="E109" s="21">
        <f>VLOOKUP($C109,'S0 remplacer avec S44'!$C:$BQ,62,0)</f>
        <v>92</v>
      </c>
      <c r="F109" s="21">
        <f>VLOOKUP($C109,'S0 remplacer avec S44'!$C:$BQ,63,0)</f>
        <v>129</v>
      </c>
      <c r="G109" s="21">
        <f>VLOOKUP($C109,'S0 remplacer avec S44'!$C:$BQ,45,0)</f>
        <v>1718.1874700000001</v>
      </c>
      <c r="H109" s="28">
        <f>VLOOKUP($C109,'S0 remplacer avec S44'!$C:$BQ,52,0)</f>
        <v>0</v>
      </c>
      <c r="I109" s="28">
        <f>VLOOKUP($C109,'S0 remplacer avec S44'!$C:$BQ,53,0)</f>
        <v>215</v>
      </c>
      <c r="J109" s="28">
        <f>VLOOKUP($C109,'S0 remplacer avec S44'!$C:$BQ,15,0)</f>
        <v>76</v>
      </c>
      <c r="K109" s="28">
        <f>VLOOKUP($C109,'S0 remplacer avec S44'!$C:$BQ,22,0)</f>
        <v>26</v>
      </c>
      <c r="L109" s="28">
        <f>VLOOKUP($C109,'S0 remplacer avec S44'!$C:$BQ,23,0)</f>
        <v>46</v>
      </c>
      <c r="M109" s="28">
        <f>VLOOKUP($C109,'S0 remplacer avec S44'!$C:$BQ,35,0)</f>
        <v>1111.2553399999999</v>
      </c>
      <c r="N109" s="28">
        <f>VLOOKUP($C109,'S0 remplacer avec S44'!$C:$BQ,42,0)</f>
        <v>1216</v>
      </c>
      <c r="O109" s="28">
        <f>VLOOKUP($C109,'S0 remplacer avec S44'!$C:$BQ,43,0)</f>
        <v>1682</v>
      </c>
      <c r="P109" s="21">
        <f>VLOOKUP($C109,'S45'!$C:$BQ,55,0)</f>
        <v>91.8</v>
      </c>
      <c r="Q109" s="21">
        <f>VLOOKUP($C109,'S45'!$C:$BQ,62,0)</f>
        <v>91</v>
      </c>
      <c r="R109" s="21">
        <f>VLOOKUP($C109,'S45'!$C:$BQ,63,0)</f>
        <v>128</v>
      </c>
      <c r="S109" s="21">
        <f>VLOOKUP($C109,'S45'!$C:$BQ,45,0)</f>
        <v>1708.2394999999999</v>
      </c>
      <c r="T109" s="28">
        <f>VLOOKUP($C109,'S45'!$C:$BQ,52,0)</f>
        <v>0</v>
      </c>
      <c r="U109" s="28">
        <f>VLOOKUP($C109,'S45'!$C:$BQ,53,0)</f>
        <v>225</v>
      </c>
      <c r="V109" s="28">
        <f>VLOOKUP($C109,'S45'!$C:$BQ,15,0)</f>
        <v>78</v>
      </c>
      <c r="W109" s="28">
        <f>VLOOKUP($C109,'S45'!$C:$BQ,22,0)</f>
        <v>24</v>
      </c>
      <c r="X109" s="28">
        <f>VLOOKUP($C109,'S45'!$C:$BQ,23,0)</f>
        <v>44</v>
      </c>
      <c r="Y109" s="28">
        <f>VLOOKUP($C109,'S45'!$C:$BQ,35,0)</f>
        <v>1112.3823500000001</v>
      </c>
      <c r="Z109" s="28">
        <f>VLOOKUP($C109,'S45'!$C:$BQ,42,0)</f>
        <v>1215</v>
      </c>
      <c r="AA109" s="28">
        <f>VLOOKUP($C109,'S45'!$C:$BQ,43,0)</f>
        <v>1681</v>
      </c>
      <c r="AB109" s="21">
        <f>VLOOKUP($C109,'S46'!$C:$BQ,55,0)</f>
        <v>91.8</v>
      </c>
      <c r="AC109" s="21">
        <f>VLOOKUP($C109,'S46'!$C:$BQ,62,0)</f>
        <v>91</v>
      </c>
      <c r="AD109" s="21">
        <f>VLOOKUP($C109,'S46'!$C:$BQ,63,0)</f>
        <v>128</v>
      </c>
      <c r="AE109" s="21">
        <f>VLOOKUP($C109,'S46'!$C:$BQ,45,0)</f>
        <v>1722.2808500000001</v>
      </c>
      <c r="AF109" s="28">
        <f>VLOOKUP($C109,'S46'!$C:$BQ,52,0)</f>
        <v>0</v>
      </c>
      <c r="AG109" s="28">
        <f>VLOOKUP($C109,'S46'!$C:$BQ,53,0)</f>
        <v>211</v>
      </c>
      <c r="AH109" s="28">
        <f>VLOOKUP($C109,'S46'!$C:$BQ,15,0)</f>
        <v>81</v>
      </c>
      <c r="AI109" s="28">
        <f>VLOOKUP($C109,'S46'!$C:$BQ,22,0)</f>
        <v>21</v>
      </c>
      <c r="AJ109" s="28">
        <f>VLOOKUP($C109,'S46'!$C:$BQ,23,0)</f>
        <v>41</v>
      </c>
      <c r="AK109" s="28">
        <f>VLOOKUP($C109,'S46'!$C:$BQ,35,0)</f>
        <v>1142.5871999999999</v>
      </c>
      <c r="AL109" s="28">
        <f>VLOOKUP($C109,'S46'!$C:$BQ,42,0)</f>
        <v>1185</v>
      </c>
      <c r="AM109" s="28">
        <f>VLOOKUP($C109,'S46'!$C:$BQ,43,0)</f>
        <v>1651</v>
      </c>
      <c r="AN109" s="21">
        <f>VLOOKUP($C109,'S47'!$C:$BQ,55,0)</f>
        <v>92.8</v>
      </c>
      <c r="AO109" s="21">
        <f>VLOOKUP($C109,'S47'!$C:$BQ,62,0)</f>
        <v>90</v>
      </c>
      <c r="AP109" s="21">
        <f>VLOOKUP($C109,'S47'!$C:$BQ,63,0)</f>
        <v>127</v>
      </c>
      <c r="AQ109" s="21">
        <f>VLOOKUP($C109,'S47'!$C:$BQ,45,0)</f>
        <v>1778.7249300000001</v>
      </c>
      <c r="AR109" s="28">
        <f>VLOOKUP($C109,'S47'!$C:$BQ,52,0)</f>
        <v>0</v>
      </c>
      <c r="AS109" s="28">
        <f>VLOOKUP($C109,'S47'!$C:$BQ,53,0)</f>
        <v>154</v>
      </c>
      <c r="AT109" s="28">
        <f>VLOOKUP($C109,'S47'!$C:$BQ,15,0)</f>
        <v>82</v>
      </c>
      <c r="AU109" s="28">
        <f>VLOOKUP($C109,'S47'!$C:$BQ,22,0)</f>
        <v>20</v>
      </c>
      <c r="AV109" s="28">
        <f>VLOOKUP($C109,'S47'!$C:$BQ,23,0)</f>
        <v>40</v>
      </c>
      <c r="AW109" s="28">
        <f>VLOOKUP($C109,'S47'!$C:$BQ,35,0)</f>
        <v>1150.3951999999999</v>
      </c>
      <c r="AX109" s="28">
        <f>VLOOKUP($C109,'S47'!$C:$BQ,42,0)</f>
        <v>1177</v>
      </c>
      <c r="AY109" s="28">
        <f>VLOOKUP($C109,'S47'!$C:$BQ,43,0)</f>
        <v>1643</v>
      </c>
      <c r="AZ109" s="21">
        <f>VLOOKUP($C109,'S48'!$C:$BQ,55,0)</f>
        <v>93.2</v>
      </c>
      <c r="BA109" s="21">
        <f>VLOOKUP($C109,'S48'!$C:$BQ,62,0)</f>
        <v>72</v>
      </c>
      <c r="BB109" s="21">
        <f>VLOOKUP($C109,'S48'!$C:$BQ,63,0)</f>
        <v>181</v>
      </c>
      <c r="BC109" s="21">
        <f>VLOOKUP($C109,'S48'!$C:$BQ,45,0)</f>
        <v>1856.39121</v>
      </c>
      <c r="BD109" s="28">
        <f>VLOOKUP($C109,'S48'!$C:$BQ,52,0)</f>
        <v>0</v>
      </c>
      <c r="BE109" s="28">
        <f>VLOOKUP($C109,'S48'!$C:$BQ,53,0)</f>
        <v>77</v>
      </c>
      <c r="BF109" s="28">
        <f>VLOOKUP($C109,'S48'!$C:$BQ,15,0)</f>
        <v>84</v>
      </c>
      <c r="BG109" s="28">
        <f>VLOOKUP($C109,'S48'!$C:$BQ,22,0)</f>
        <v>18</v>
      </c>
      <c r="BH109" s="28">
        <f>VLOOKUP($C109,'S48'!$C:$BQ,23,0)</f>
        <v>38</v>
      </c>
      <c r="BI109" s="28">
        <f>VLOOKUP($C109,'S48'!$C:$BQ,35,0)</f>
        <v>1153.87877</v>
      </c>
      <c r="BJ109" s="28">
        <f>VLOOKUP($C109,'S48'!$C:$BQ,42,0)</f>
        <v>1174</v>
      </c>
      <c r="BK109" s="28">
        <f>VLOOKUP($C109,'S48'!$C:$BQ,43,0)</f>
        <v>1639</v>
      </c>
      <c r="BL109" s="21" t="e">
        <f>VLOOKUP($C109,'S49'!$C:$BQ,55,0)</f>
        <v>#N/A</v>
      </c>
      <c r="BM109" s="21" t="e">
        <f>VLOOKUP($C109,'S49'!$C:$BQ,62,0)</f>
        <v>#N/A</v>
      </c>
      <c r="BN109" s="21" t="e">
        <f>VLOOKUP($C109,'S49'!$C:$BQ,63,0)</f>
        <v>#N/A</v>
      </c>
      <c r="BO109" s="21" t="e">
        <f>VLOOKUP($C109,'S49'!$C:$BQ,45,0)</f>
        <v>#N/A</v>
      </c>
      <c r="BP109" s="28" t="e">
        <f>VLOOKUP($C109,'S49'!$C:$BQ,52,0)</f>
        <v>#N/A</v>
      </c>
      <c r="BQ109" s="28" t="e">
        <f>VLOOKUP($C109,'S49'!$C:$BQ,53,0)</f>
        <v>#N/A</v>
      </c>
      <c r="BR109" s="28" t="e">
        <f>VLOOKUP($C109,'S49'!$C:$BQ,15,0)</f>
        <v>#N/A</v>
      </c>
      <c r="BS109" s="28" t="e">
        <f>VLOOKUP($C109,'S49'!$C:$BQ,22,0)</f>
        <v>#N/A</v>
      </c>
      <c r="BT109" s="28" t="e">
        <f>VLOOKUP($C109,'S49'!$C:$BQ,23,0)</f>
        <v>#N/A</v>
      </c>
      <c r="BU109" s="28" t="e">
        <f>VLOOKUP($C109,'S49'!$C:$BQ,35,0)</f>
        <v>#N/A</v>
      </c>
      <c r="BV109" s="28" t="e">
        <f>VLOOKUP($C109,'S49'!$C:$BQ,42,0)</f>
        <v>#N/A</v>
      </c>
      <c r="BW109" s="28" t="e">
        <f>VLOOKUP($C109,'S49'!$C:$BQ,43,0)</f>
        <v>#N/A</v>
      </c>
      <c r="BX109" s="21" t="e">
        <f>VLOOKUP($C109,'S50'!$C:$BQ,55,0)</f>
        <v>#N/A</v>
      </c>
      <c r="BY109" s="21" t="e">
        <f>VLOOKUP($C109,'S50'!$C:$BQ,62,0)</f>
        <v>#N/A</v>
      </c>
      <c r="BZ109" s="21" t="e">
        <f>VLOOKUP($C109,'S50'!$C:$BQ,63,0)</f>
        <v>#N/A</v>
      </c>
      <c r="CA109" s="21" t="e">
        <f>VLOOKUP($C109,'S50'!$C:$BQ,45,0)</f>
        <v>#N/A</v>
      </c>
      <c r="CB109" s="28" t="e">
        <f>VLOOKUP($C109,'S50'!$C:$BQ,52,0)</f>
        <v>#N/A</v>
      </c>
      <c r="CC109" s="28" t="e">
        <f>VLOOKUP($C109,'S50'!$C:$BQ,53,0)</f>
        <v>#N/A</v>
      </c>
      <c r="CD109" s="28" t="e">
        <f>VLOOKUP($C109,'S50'!$C:$BQ,15,0)</f>
        <v>#N/A</v>
      </c>
      <c r="CE109" s="28" t="e">
        <f>VLOOKUP($C109,'S50'!$C:$BQ,22,0)</f>
        <v>#N/A</v>
      </c>
      <c r="CF109" s="28" t="e">
        <f>VLOOKUP($C109,'S50'!$C:$BQ,23,0)</f>
        <v>#N/A</v>
      </c>
      <c r="CG109" s="28" t="e">
        <f>VLOOKUP($C109,'S50'!$C:$BQ,35,0)</f>
        <v>#N/A</v>
      </c>
      <c r="CH109" s="28" t="e">
        <f>VLOOKUP($C109,'S50'!$C:$BQ,42,0)</f>
        <v>#N/A</v>
      </c>
      <c r="CI109" s="28" t="e">
        <f>VLOOKUP($C109,'S50'!$C:$BQ,43,0)</f>
        <v>#N/A</v>
      </c>
    </row>
    <row r="110" spans="1:87" hidden="1" x14ac:dyDescent="0.2">
      <c r="A110" s="30" t="s">
        <v>381</v>
      </c>
      <c r="B110" s="30" t="s">
        <v>134</v>
      </c>
      <c r="C110" s="20" t="s">
        <v>146</v>
      </c>
      <c r="D110" s="21">
        <f>VLOOKUP($C110,'S0 remplacer avec S44'!$C:$BQ,55,0)</f>
        <v>304.89999999999998</v>
      </c>
      <c r="E110" s="21">
        <f>VLOOKUP($C110,'S0 remplacer avec S44'!$C:$BQ,62,0)</f>
        <v>178</v>
      </c>
      <c r="F110" s="21">
        <f>VLOOKUP($C110,'S0 remplacer avec S44'!$C:$BQ,63,0)</f>
        <v>275</v>
      </c>
      <c r="G110" s="21">
        <f>VLOOKUP($C110,'S0 remplacer avec S44'!$C:$BQ,45,0)</f>
        <v>3215.4309800000001</v>
      </c>
      <c r="H110" s="28">
        <f>VLOOKUP($C110,'S0 remplacer avec S44'!$C:$BQ,52,0)</f>
        <v>1039</v>
      </c>
      <c r="I110" s="28">
        <f>VLOOKUP($C110,'S0 remplacer avec S44'!$C:$BQ,53,0)</f>
        <v>1890</v>
      </c>
      <c r="J110" s="28">
        <f>VLOOKUP($C110,'S0 remplacer avec S44'!$C:$BQ,15,0)</f>
        <v>254</v>
      </c>
      <c r="K110" s="28">
        <f>VLOOKUP($C110,'S0 remplacer avec S44'!$C:$BQ,22,0)</f>
        <v>14</v>
      </c>
      <c r="L110" s="28">
        <f>VLOOKUP($C110,'S0 remplacer avec S44'!$C:$BQ,23,0)</f>
        <v>67</v>
      </c>
      <c r="M110" s="28">
        <f>VLOOKUP($C110,'S0 remplacer avec S44'!$C:$BQ,35,0)</f>
        <v>6902.2328600000001</v>
      </c>
      <c r="N110" s="28">
        <f>VLOOKUP($C110,'S0 remplacer avec S44'!$C:$BQ,42,0)</f>
        <v>0</v>
      </c>
      <c r="O110" s="28">
        <f>VLOOKUP($C110,'S0 remplacer avec S44'!$C:$BQ,43,0)</f>
        <v>475</v>
      </c>
      <c r="P110" s="21">
        <f>VLOOKUP($C110,'S45'!$C:$BQ,55,0)</f>
        <v>308.89999999999998</v>
      </c>
      <c r="Q110" s="21">
        <f>VLOOKUP($C110,'S45'!$C:$BQ,62,0)</f>
        <v>174</v>
      </c>
      <c r="R110" s="21">
        <f>VLOOKUP($C110,'S45'!$C:$BQ,63,0)</f>
        <v>271</v>
      </c>
      <c r="S110" s="21">
        <f>VLOOKUP($C110,'S45'!$C:$BQ,45,0)</f>
        <v>3315.5030700000002</v>
      </c>
      <c r="T110" s="28">
        <f>VLOOKUP($C110,'S45'!$C:$BQ,52,0)</f>
        <v>939</v>
      </c>
      <c r="U110" s="28">
        <f>VLOOKUP($C110,'S45'!$C:$BQ,53,0)</f>
        <v>1790</v>
      </c>
      <c r="V110" s="28">
        <f>VLOOKUP($C110,'S45'!$C:$BQ,15,0)</f>
        <v>260</v>
      </c>
      <c r="W110" s="28">
        <f>VLOOKUP($C110,'S45'!$C:$BQ,22,0)</f>
        <v>8</v>
      </c>
      <c r="X110" s="28">
        <f>VLOOKUP($C110,'S45'!$C:$BQ,23,0)</f>
        <v>61</v>
      </c>
      <c r="Y110" s="28">
        <f>VLOOKUP($C110,'S45'!$C:$BQ,35,0)</f>
        <v>6977.9488099999999</v>
      </c>
      <c r="Z110" s="28">
        <f>VLOOKUP($C110,'S45'!$C:$BQ,42,0)</f>
        <v>0</v>
      </c>
      <c r="AA110" s="28">
        <f>VLOOKUP($C110,'S45'!$C:$BQ,43,0)</f>
        <v>399</v>
      </c>
      <c r="AB110" s="21">
        <f>VLOOKUP($C110,'S46'!$C:$BQ,55,0)</f>
        <v>313.7</v>
      </c>
      <c r="AC110" s="21">
        <f>VLOOKUP($C110,'S46'!$C:$BQ,62,0)</f>
        <v>169</v>
      </c>
      <c r="AD110" s="21">
        <f>VLOOKUP($C110,'S46'!$C:$BQ,63,0)</f>
        <v>266</v>
      </c>
      <c r="AE110" s="21">
        <f>VLOOKUP($C110,'S46'!$C:$BQ,45,0)</f>
        <v>3361.27936</v>
      </c>
      <c r="AF110" s="28">
        <f>VLOOKUP($C110,'S46'!$C:$BQ,52,0)</f>
        <v>893</v>
      </c>
      <c r="AG110" s="28">
        <f>VLOOKUP($C110,'S46'!$C:$BQ,53,0)</f>
        <v>1744</v>
      </c>
      <c r="AH110" s="28">
        <f>VLOOKUP($C110,'S46'!$C:$BQ,15,0)</f>
        <v>266</v>
      </c>
      <c r="AI110" s="28">
        <f>VLOOKUP($C110,'S46'!$C:$BQ,22,0)</f>
        <v>2</v>
      </c>
      <c r="AJ110" s="28">
        <f>VLOOKUP($C110,'S46'!$C:$BQ,23,0)</f>
        <v>55</v>
      </c>
      <c r="AK110" s="28">
        <f>VLOOKUP($C110,'S46'!$C:$BQ,35,0)</f>
        <v>7064.9075700000003</v>
      </c>
      <c r="AL110" s="28">
        <f>VLOOKUP($C110,'S46'!$C:$BQ,42,0)</f>
        <v>0</v>
      </c>
      <c r="AM110" s="28">
        <f>VLOOKUP($C110,'S46'!$C:$BQ,43,0)</f>
        <v>312</v>
      </c>
      <c r="AN110" s="21">
        <f>VLOOKUP($C110,'S47'!$C:$BQ,55,0)</f>
        <v>316.7</v>
      </c>
      <c r="AO110" s="21">
        <f>VLOOKUP($C110,'S47'!$C:$BQ,62,0)</f>
        <v>166</v>
      </c>
      <c r="AP110" s="21">
        <f>VLOOKUP($C110,'S47'!$C:$BQ,63,0)</f>
        <v>263</v>
      </c>
      <c r="AQ110" s="21">
        <f>VLOOKUP($C110,'S47'!$C:$BQ,45,0)</f>
        <v>3388.9598799999999</v>
      </c>
      <c r="AR110" s="28">
        <f>VLOOKUP($C110,'S47'!$C:$BQ,52,0)</f>
        <v>865</v>
      </c>
      <c r="AS110" s="28">
        <f>VLOOKUP($C110,'S47'!$C:$BQ,53,0)</f>
        <v>1716</v>
      </c>
      <c r="AT110" s="28">
        <f>VLOOKUP($C110,'S47'!$C:$BQ,15,0)</f>
        <v>276</v>
      </c>
      <c r="AU110" s="28">
        <f>VLOOKUP($C110,'S47'!$C:$BQ,22,0)</f>
        <v>0</v>
      </c>
      <c r="AV110" s="28">
        <f>VLOOKUP($C110,'S47'!$C:$BQ,23,0)</f>
        <v>45</v>
      </c>
      <c r="AW110" s="28">
        <f>VLOOKUP($C110,'S47'!$C:$BQ,35,0)</f>
        <v>7324.7558300000001</v>
      </c>
      <c r="AX110" s="28">
        <f>VLOOKUP($C110,'S47'!$C:$BQ,42,0)</f>
        <v>0</v>
      </c>
      <c r="AY110" s="28">
        <f>VLOOKUP($C110,'S47'!$C:$BQ,43,0)</f>
        <v>52</v>
      </c>
      <c r="AZ110" s="21">
        <f>VLOOKUP($C110,'S48'!$C:$BQ,55,0)</f>
        <v>317.7</v>
      </c>
      <c r="BA110" s="21">
        <f>VLOOKUP($C110,'S48'!$C:$BQ,62,0)</f>
        <v>117</v>
      </c>
      <c r="BB110" s="21">
        <f>VLOOKUP($C110,'S48'!$C:$BQ,63,0)</f>
        <v>407</v>
      </c>
      <c r="BC110" s="21">
        <f>VLOOKUP($C110,'S48'!$C:$BQ,45,0)</f>
        <v>3484.3758400000002</v>
      </c>
      <c r="BD110" s="28">
        <f>VLOOKUP($C110,'S48'!$C:$BQ,52,0)</f>
        <v>770</v>
      </c>
      <c r="BE110" s="28">
        <f>VLOOKUP($C110,'S48'!$C:$BQ,53,0)</f>
        <v>1621</v>
      </c>
      <c r="BF110" s="28">
        <f>VLOOKUP($C110,'S48'!$C:$BQ,15,0)</f>
        <v>295</v>
      </c>
      <c r="BG110" s="28">
        <f>VLOOKUP($C110,'S48'!$C:$BQ,22,0)</f>
        <v>0</v>
      </c>
      <c r="BH110" s="28">
        <f>VLOOKUP($C110,'S48'!$C:$BQ,23,0)</f>
        <v>26</v>
      </c>
      <c r="BI110" s="28">
        <f>VLOOKUP($C110,'S48'!$C:$BQ,35,0)</f>
        <v>7372.6184400000002</v>
      </c>
      <c r="BJ110" s="28">
        <f>VLOOKUP($C110,'S48'!$C:$BQ,42,0)</f>
        <v>0</v>
      </c>
      <c r="BK110" s="28">
        <f>VLOOKUP($C110,'S48'!$C:$BQ,43,0)</f>
        <v>4</v>
      </c>
      <c r="BL110" s="21" t="e">
        <f>VLOOKUP($C110,'S49'!$C:$BQ,55,0)</f>
        <v>#N/A</v>
      </c>
      <c r="BM110" s="21" t="e">
        <f>VLOOKUP($C110,'S49'!$C:$BQ,62,0)</f>
        <v>#N/A</v>
      </c>
      <c r="BN110" s="21" t="e">
        <f>VLOOKUP($C110,'S49'!$C:$BQ,63,0)</f>
        <v>#N/A</v>
      </c>
      <c r="BO110" s="21" t="e">
        <f>VLOOKUP($C110,'S49'!$C:$BQ,45,0)</f>
        <v>#N/A</v>
      </c>
      <c r="BP110" s="28" t="e">
        <f>VLOOKUP($C110,'S49'!$C:$BQ,52,0)</f>
        <v>#N/A</v>
      </c>
      <c r="BQ110" s="28" t="e">
        <f>VLOOKUP($C110,'S49'!$C:$BQ,53,0)</f>
        <v>#N/A</v>
      </c>
      <c r="BR110" s="28" t="e">
        <f>VLOOKUP($C110,'S49'!$C:$BQ,15,0)</f>
        <v>#N/A</v>
      </c>
      <c r="BS110" s="28" t="e">
        <f>VLOOKUP($C110,'S49'!$C:$BQ,22,0)</f>
        <v>#N/A</v>
      </c>
      <c r="BT110" s="28" t="e">
        <f>VLOOKUP($C110,'S49'!$C:$BQ,23,0)</f>
        <v>#N/A</v>
      </c>
      <c r="BU110" s="28" t="e">
        <f>VLOOKUP($C110,'S49'!$C:$BQ,35,0)</f>
        <v>#N/A</v>
      </c>
      <c r="BV110" s="28" t="e">
        <f>VLOOKUP($C110,'S49'!$C:$BQ,42,0)</f>
        <v>#N/A</v>
      </c>
      <c r="BW110" s="28" t="e">
        <f>VLOOKUP($C110,'S49'!$C:$BQ,43,0)</f>
        <v>#N/A</v>
      </c>
      <c r="BX110" s="21" t="e">
        <f>VLOOKUP($C110,'S50'!$C:$BQ,55,0)</f>
        <v>#N/A</v>
      </c>
      <c r="BY110" s="21" t="e">
        <f>VLOOKUP($C110,'S50'!$C:$BQ,62,0)</f>
        <v>#N/A</v>
      </c>
      <c r="BZ110" s="21" t="e">
        <f>VLOOKUP($C110,'S50'!$C:$BQ,63,0)</f>
        <v>#N/A</v>
      </c>
      <c r="CA110" s="21" t="e">
        <f>VLOOKUP($C110,'S50'!$C:$BQ,45,0)</f>
        <v>#N/A</v>
      </c>
      <c r="CB110" s="28" t="e">
        <f>VLOOKUP($C110,'S50'!$C:$BQ,52,0)</f>
        <v>#N/A</v>
      </c>
      <c r="CC110" s="28" t="e">
        <f>VLOOKUP($C110,'S50'!$C:$BQ,53,0)</f>
        <v>#N/A</v>
      </c>
      <c r="CD110" s="28" t="e">
        <f>VLOOKUP($C110,'S50'!$C:$BQ,15,0)</f>
        <v>#N/A</v>
      </c>
      <c r="CE110" s="28" t="e">
        <f>VLOOKUP($C110,'S50'!$C:$BQ,22,0)</f>
        <v>#N/A</v>
      </c>
      <c r="CF110" s="28" t="e">
        <f>VLOOKUP($C110,'S50'!$C:$BQ,23,0)</f>
        <v>#N/A</v>
      </c>
      <c r="CG110" s="28" t="e">
        <f>VLOOKUP($C110,'S50'!$C:$BQ,35,0)</f>
        <v>#N/A</v>
      </c>
      <c r="CH110" s="28" t="e">
        <f>VLOOKUP($C110,'S50'!$C:$BQ,42,0)</f>
        <v>#N/A</v>
      </c>
      <c r="CI110" s="28" t="e">
        <f>VLOOKUP($C110,'S50'!$C:$BQ,43,0)</f>
        <v>#N/A</v>
      </c>
    </row>
    <row r="111" spans="1:87" hidden="1" x14ac:dyDescent="0.2">
      <c r="A111" s="30" t="s">
        <v>381</v>
      </c>
      <c r="B111" s="30" t="s">
        <v>134</v>
      </c>
      <c r="C111" s="20" t="s">
        <v>147</v>
      </c>
      <c r="D111" s="21">
        <f>VLOOKUP($C111,'S0 remplacer avec S44'!$C:$BQ,55,0)</f>
        <v>402</v>
      </c>
      <c r="E111" s="21">
        <f>VLOOKUP($C111,'S0 remplacer avec S44'!$C:$BQ,62,0)</f>
        <v>351</v>
      </c>
      <c r="F111" s="21">
        <f>VLOOKUP($C111,'S0 remplacer avec S44'!$C:$BQ,63,0)</f>
        <v>501</v>
      </c>
      <c r="G111" s="21">
        <f>VLOOKUP($C111,'S0 remplacer avec S44'!$C:$BQ,45,0)</f>
        <v>6620.8343699999996</v>
      </c>
      <c r="H111" s="28">
        <f>VLOOKUP($C111,'S0 remplacer avec S44'!$C:$BQ,52,0)</f>
        <v>11</v>
      </c>
      <c r="I111" s="28">
        <f>VLOOKUP($C111,'S0 remplacer avec S44'!$C:$BQ,53,0)</f>
        <v>1337</v>
      </c>
      <c r="J111" s="28">
        <f>VLOOKUP($C111,'S0 remplacer avec S44'!$C:$BQ,15,0)</f>
        <v>419</v>
      </c>
      <c r="K111" s="28">
        <f>VLOOKUP($C111,'S0 remplacer avec S44'!$C:$BQ,22,0)</f>
        <v>0</v>
      </c>
      <c r="L111" s="28">
        <f>VLOOKUP($C111,'S0 remplacer avec S44'!$C:$BQ,23,0)</f>
        <v>81</v>
      </c>
      <c r="M111" s="28">
        <f>VLOOKUP($C111,'S0 remplacer avec S44'!$C:$BQ,35,0)</f>
        <v>8491.3257300000005</v>
      </c>
      <c r="N111" s="28">
        <f>VLOOKUP($C111,'S0 remplacer avec S44'!$C:$BQ,42,0)</f>
        <v>197</v>
      </c>
      <c r="O111" s="28">
        <f>VLOOKUP($C111,'S0 remplacer avec S44'!$C:$BQ,43,0)</f>
        <v>1935</v>
      </c>
      <c r="P111" s="21">
        <f>VLOOKUP($C111,'S45'!$C:$BQ,55,0)</f>
        <v>409.8</v>
      </c>
      <c r="Q111" s="21">
        <f>VLOOKUP($C111,'S45'!$C:$BQ,62,0)</f>
        <v>343</v>
      </c>
      <c r="R111" s="21">
        <f>VLOOKUP($C111,'S45'!$C:$BQ,63,0)</f>
        <v>493</v>
      </c>
      <c r="S111" s="21">
        <f>VLOOKUP($C111,'S45'!$C:$BQ,45,0)</f>
        <v>6861.2800299999999</v>
      </c>
      <c r="T111" s="28">
        <f>VLOOKUP($C111,'S45'!$C:$BQ,52,0)</f>
        <v>0</v>
      </c>
      <c r="U111" s="28">
        <f>VLOOKUP($C111,'S45'!$C:$BQ,53,0)</f>
        <v>1097</v>
      </c>
      <c r="V111" s="28">
        <f>VLOOKUP($C111,'S45'!$C:$BQ,15,0)</f>
        <v>421</v>
      </c>
      <c r="W111" s="28">
        <f>VLOOKUP($C111,'S45'!$C:$BQ,22,0)</f>
        <v>0</v>
      </c>
      <c r="X111" s="28">
        <f>VLOOKUP($C111,'S45'!$C:$BQ,23,0)</f>
        <v>79</v>
      </c>
      <c r="Y111" s="28">
        <f>VLOOKUP($C111,'S45'!$C:$BQ,35,0)</f>
        <v>8736.8743900000009</v>
      </c>
      <c r="Z111" s="28">
        <f>VLOOKUP($C111,'S45'!$C:$BQ,42,0)</f>
        <v>0</v>
      </c>
      <c r="AA111" s="28">
        <f>VLOOKUP($C111,'S45'!$C:$BQ,43,0)</f>
        <v>1689</v>
      </c>
      <c r="AB111" s="21">
        <f>VLOOKUP($C111,'S46'!$C:$BQ,55,0)</f>
        <v>411.8</v>
      </c>
      <c r="AC111" s="21">
        <f>VLOOKUP($C111,'S46'!$C:$BQ,62,0)</f>
        <v>341</v>
      </c>
      <c r="AD111" s="21">
        <f>VLOOKUP($C111,'S46'!$C:$BQ,63,0)</f>
        <v>491</v>
      </c>
      <c r="AE111" s="21">
        <f>VLOOKUP($C111,'S46'!$C:$BQ,45,0)</f>
        <v>7097.3223099999996</v>
      </c>
      <c r="AF111" s="28">
        <f>VLOOKUP($C111,'S46'!$C:$BQ,52,0)</f>
        <v>0</v>
      </c>
      <c r="AG111" s="28">
        <f>VLOOKUP($C111,'S46'!$C:$BQ,53,0)</f>
        <v>861</v>
      </c>
      <c r="AH111" s="28">
        <f>VLOOKUP($C111,'S46'!$C:$BQ,15,0)</f>
        <v>428</v>
      </c>
      <c r="AI111" s="28">
        <f>VLOOKUP($C111,'S46'!$C:$BQ,22,0)</f>
        <v>0</v>
      </c>
      <c r="AJ111" s="28">
        <f>VLOOKUP($C111,'S46'!$C:$BQ,23,0)</f>
        <v>72</v>
      </c>
      <c r="AK111" s="28">
        <f>VLOOKUP($C111,'S46'!$C:$BQ,35,0)</f>
        <v>9084.4120399999993</v>
      </c>
      <c r="AL111" s="28">
        <f>VLOOKUP($C111,'S46'!$C:$BQ,42,0)</f>
        <v>0</v>
      </c>
      <c r="AM111" s="28">
        <f>VLOOKUP($C111,'S46'!$C:$BQ,43,0)</f>
        <v>1342</v>
      </c>
      <c r="AN111" s="21">
        <f>VLOOKUP($C111,'S47'!$C:$BQ,55,0)</f>
        <v>414.6</v>
      </c>
      <c r="AO111" s="21">
        <f>VLOOKUP($C111,'S47'!$C:$BQ,62,0)</f>
        <v>338</v>
      </c>
      <c r="AP111" s="21">
        <f>VLOOKUP($C111,'S47'!$C:$BQ,63,0)</f>
        <v>489</v>
      </c>
      <c r="AQ111" s="21">
        <f>VLOOKUP($C111,'S47'!$C:$BQ,45,0)</f>
        <v>7261.8301499999998</v>
      </c>
      <c r="AR111" s="28">
        <f>VLOOKUP($C111,'S47'!$C:$BQ,52,0)</f>
        <v>0</v>
      </c>
      <c r="AS111" s="28">
        <f>VLOOKUP($C111,'S47'!$C:$BQ,53,0)</f>
        <v>696</v>
      </c>
      <c r="AT111" s="28">
        <f>VLOOKUP($C111,'S47'!$C:$BQ,15,0)</f>
        <v>435</v>
      </c>
      <c r="AU111" s="28">
        <f>VLOOKUP($C111,'S47'!$C:$BQ,22,0)</f>
        <v>0</v>
      </c>
      <c r="AV111" s="28">
        <f>VLOOKUP($C111,'S47'!$C:$BQ,23,0)</f>
        <v>65</v>
      </c>
      <c r="AW111" s="28">
        <f>VLOOKUP($C111,'S47'!$C:$BQ,35,0)</f>
        <v>9285.1917300000005</v>
      </c>
      <c r="AX111" s="28">
        <f>VLOOKUP($C111,'S47'!$C:$BQ,42,0)</f>
        <v>0</v>
      </c>
      <c r="AY111" s="28">
        <f>VLOOKUP($C111,'S47'!$C:$BQ,43,0)</f>
        <v>1141</v>
      </c>
      <c r="AZ111" s="21">
        <f>VLOOKUP($C111,'S48'!$C:$BQ,55,0)</f>
        <v>423.3</v>
      </c>
      <c r="BA111" s="21">
        <f>VLOOKUP($C111,'S48'!$C:$BQ,62,0)</f>
        <v>254</v>
      </c>
      <c r="BB111" s="21">
        <f>VLOOKUP($C111,'S48'!$C:$BQ,63,0)</f>
        <v>706</v>
      </c>
      <c r="BC111" s="21">
        <f>VLOOKUP($C111,'S48'!$C:$BQ,45,0)</f>
        <v>7378.3840899999996</v>
      </c>
      <c r="BD111" s="28">
        <f>VLOOKUP($C111,'S48'!$C:$BQ,52,0)</f>
        <v>0</v>
      </c>
      <c r="BE111" s="28">
        <f>VLOOKUP($C111,'S48'!$C:$BQ,53,0)</f>
        <v>580</v>
      </c>
      <c r="BF111" s="28">
        <f>VLOOKUP($C111,'S48'!$C:$BQ,15,0)</f>
        <v>447</v>
      </c>
      <c r="BG111" s="28">
        <f>VLOOKUP($C111,'S48'!$C:$BQ,22,0)</f>
        <v>0</v>
      </c>
      <c r="BH111" s="28">
        <f>VLOOKUP($C111,'S48'!$C:$BQ,23,0)</f>
        <v>53</v>
      </c>
      <c r="BI111" s="28">
        <f>VLOOKUP($C111,'S48'!$C:$BQ,35,0)</f>
        <v>9464.6768599999996</v>
      </c>
      <c r="BJ111" s="28">
        <f>VLOOKUP($C111,'S48'!$C:$BQ,42,0)</f>
        <v>0</v>
      </c>
      <c r="BK111" s="28">
        <f>VLOOKUP($C111,'S48'!$C:$BQ,43,0)</f>
        <v>961</v>
      </c>
      <c r="BL111" s="21" t="e">
        <f>VLOOKUP($C111,'S49'!$C:$BQ,55,0)</f>
        <v>#N/A</v>
      </c>
      <c r="BM111" s="21" t="e">
        <f>VLOOKUP($C111,'S49'!$C:$BQ,62,0)</f>
        <v>#N/A</v>
      </c>
      <c r="BN111" s="21" t="e">
        <f>VLOOKUP($C111,'S49'!$C:$BQ,63,0)</f>
        <v>#N/A</v>
      </c>
      <c r="BO111" s="21" t="e">
        <f>VLOOKUP($C111,'S49'!$C:$BQ,45,0)</f>
        <v>#N/A</v>
      </c>
      <c r="BP111" s="28" t="e">
        <f>VLOOKUP($C111,'S49'!$C:$BQ,52,0)</f>
        <v>#N/A</v>
      </c>
      <c r="BQ111" s="28" t="e">
        <f>VLOOKUP($C111,'S49'!$C:$BQ,53,0)</f>
        <v>#N/A</v>
      </c>
      <c r="BR111" s="28" t="e">
        <f>VLOOKUP($C111,'S49'!$C:$BQ,15,0)</f>
        <v>#N/A</v>
      </c>
      <c r="BS111" s="28" t="e">
        <f>VLOOKUP($C111,'S49'!$C:$BQ,22,0)</f>
        <v>#N/A</v>
      </c>
      <c r="BT111" s="28" t="e">
        <f>VLOOKUP($C111,'S49'!$C:$BQ,23,0)</f>
        <v>#N/A</v>
      </c>
      <c r="BU111" s="28" t="e">
        <f>VLOOKUP($C111,'S49'!$C:$BQ,35,0)</f>
        <v>#N/A</v>
      </c>
      <c r="BV111" s="28" t="e">
        <f>VLOOKUP($C111,'S49'!$C:$BQ,42,0)</f>
        <v>#N/A</v>
      </c>
      <c r="BW111" s="28" t="e">
        <f>VLOOKUP($C111,'S49'!$C:$BQ,43,0)</f>
        <v>#N/A</v>
      </c>
      <c r="BX111" s="21" t="e">
        <f>VLOOKUP($C111,'S50'!$C:$BQ,55,0)</f>
        <v>#N/A</v>
      </c>
      <c r="BY111" s="21" t="e">
        <f>VLOOKUP($C111,'S50'!$C:$BQ,62,0)</f>
        <v>#N/A</v>
      </c>
      <c r="BZ111" s="21" t="e">
        <f>VLOOKUP($C111,'S50'!$C:$BQ,63,0)</f>
        <v>#N/A</v>
      </c>
      <c r="CA111" s="21" t="e">
        <f>VLOOKUP($C111,'S50'!$C:$BQ,45,0)</f>
        <v>#N/A</v>
      </c>
      <c r="CB111" s="28" t="e">
        <f>VLOOKUP($C111,'S50'!$C:$BQ,52,0)</f>
        <v>#N/A</v>
      </c>
      <c r="CC111" s="28" t="e">
        <f>VLOOKUP($C111,'S50'!$C:$BQ,53,0)</f>
        <v>#N/A</v>
      </c>
      <c r="CD111" s="28" t="e">
        <f>VLOOKUP($C111,'S50'!$C:$BQ,15,0)</f>
        <v>#N/A</v>
      </c>
      <c r="CE111" s="28" t="e">
        <f>VLOOKUP($C111,'S50'!$C:$BQ,22,0)</f>
        <v>#N/A</v>
      </c>
      <c r="CF111" s="28" t="e">
        <f>VLOOKUP($C111,'S50'!$C:$BQ,23,0)</f>
        <v>#N/A</v>
      </c>
      <c r="CG111" s="28" t="e">
        <f>VLOOKUP($C111,'S50'!$C:$BQ,35,0)</f>
        <v>#N/A</v>
      </c>
      <c r="CH111" s="28" t="e">
        <f>VLOOKUP($C111,'S50'!$C:$BQ,42,0)</f>
        <v>#N/A</v>
      </c>
      <c r="CI111" s="28" t="e">
        <f>VLOOKUP($C111,'S50'!$C:$BQ,43,0)</f>
        <v>#N/A</v>
      </c>
    </row>
    <row r="112" spans="1:87" hidden="1" x14ac:dyDescent="0.2">
      <c r="A112" s="30" t="s">
        <v>381</v>
      </c>
      <c r="B112" s="30" t="s">
        <v>134</v>
      </c>
      <c r="C112" s="20" t="s">
        <v>148</v>
      </c>
      <c r="D112" s="21">
        <f>VLOOKUP($C112,'S0 remplacer avec S44'!$C:$BQ,55,0)</f>
        <v>212.2</v>
      </c>
      <c r="E112" s="21">
        <f>VLOOKUP($C112,'S0 remplacer avec S44'!$C:$BQ,62,0)</f>
        <v>9</v>
      </c>
      <c r="F112" s="21">
        <f>VLOOKUP($C112,'S0 remplacer avec S44'!$C:$BQ,63,0)</f>
        <v>53</v>
      </c>
      <c r="G112" s="21">
        <f>VLOOKUP($C112,'S0 remplacer avec S44'!$C:$BQ,45,0)</f>
        <v>2946.6545299999998</v>
      </c>
      <c r="H112" s="28">
        <f>VLOOKUP($C112,'S0 remplacer avec S44'!$C:$BQ,52,0)</f>
        <v>0</v>
      </c>
      <c r="I112" s="28">
        <f>VLOOKUP($C112,'S0 remplacer avec S44'!$C:$BQ,53,0)</f>
        <v>0</v>
      </c>
      <c r="J112" s="28">
        <f>VLOOKUP($C112,'S0 remplacer avec S44'!$C:$BQ,15,0)</f>
        <v>131</v>
      </c>
      <c r="K112" s="28">
        <f>VLOOKUP($C112,'S0 remplacer avec S44'!$C:$BQ,22,0)</f>
        <v>0</v>
      </c>
      <c r="L112" s="28">
        <f>VLOOKUP($C112,'S0 remplacer avec S44'!$C:$BQ,23,0)</f>
        <v>16</v>
      </c>
      <c r="M112" s="28">
        <f>VLOOKUP($C112,'S0 remplacer avec S44'!$C:$BQ,35,0)</f>
        <v>885.48865999999998</v>
      </c>
      <c r="N112" s="28">
        <f>VLOOKUP($C112,'S0 remplacer avec S44'!$C:$BQ,42,0)</f>
        <v>1426</v>
      </c>
      <c r="O112" s="28">
        <f>VLOOKUP($C112,'S0 remplacer avec S44'!$C:$BQ,43,0)</f>
        <v>1889</v>
      </c>
      <c r="P112" s="21">
        <f>VLOOKUP($C112,'S45'!$C:$BQ,55,0)</f>
        <v>221</v>
      </c>
      <c r="Q112" s="21">
        <f>VLOOKUP($C112,'S45'!$C:$BQ,62,0)</f>
        <v>0</v>
      </c>
      <c r="R112" s="21">
        <f>VLOOKUP($C112,'S45'!$C:$BQ,63,0)</f>
        <v>44</v>
      </c>
      <c r="S112" s="21">
        <f>VLOOKUP($C112,'S45'!$C:$BQ,45,0)</f>
        <v>2976.2228799999998</v>
      </c>
      <c r="T112" s="28">
        <f>VLOOKUP($C112,'S45'!$C:$BQ,52,0)</f>
        <v>0</v>
      </c>
      <c r="U112" s="28">
        <f>VLOOKUP($C112,'S45'!$C:$BQ,53,0)</f>
        <v>0</v>
      </c>
      <c r="V112" s="28">
        <f>VLOOKUP($C112,'S45'!$C:$BQ,15,0)</f>
        <v>132</v>
      </c>
      <c r="W112" s="28">
        <f>VLOOKUP($C112,'S45'!$C:$BQ,22,0)</f>
        <v>0</v>
      </c>
      <c r="X112" s="28">
        <f>VLOOKUP($C112,'S45'!$C:$BQ,23,0)</f>
        <v>15</v>
      </c>
      <c r="Y112" s="28">
        <f>VLOOKUP($C112,'S45'!$C:$BQ,35,0)</f>
        <v>891.44710999999995</v>
      </c>
      <c r="Z112" s="28">
        <f>VLOOKUP($C112,'S45'!$C:$BQ,42,0)</f>
        <v>1420</v>
      </c>
      <c r="AA112" s="28">
        <f>VLOOKUP($C112,'S45'!$C:$BQ,43,0)</f>
        <v>1883</v>
      </c>
      <c r="AB112" s="21">
        <f>VLOOKUP($C112,'S46'!$C:$BQ,55,0)</f>
        <v>225</v>
      </c>
      <c r="AC112" s="21">
        <f>VLOOKUP($C112,'S46'!$C:$BQ,62,0)</f>
        <v>0</v>
      </c>
      <c r="AD112" s="21">
        <f>VLOOKUP($C112,'S46'!$C:$BQ,63,0)</f>
        <v>40</v>
      </c>
      <c r="AE112" s="21">
        <f>VLOOKUP($C112,'S46'!$C:$BQ,45,0)</f>
        <v>2989.32033</v>
      </c>
      <c r="AF112" s="28">
        <f>VLOOKUP($C112,'S46'!$C:$BQ,52,0)</f>
        <v>0</v>
      </c>
      <c r="AG112" s="28">
        <f>VLOOKUP($C112,'S46'!$C:$BQ,53,0)</f>
        <v>0</v>
      </c>
      <c r="AH112" s="28">
        <f>VLOOKUP($C112,'S46'!$C:$BQ,15,0)</f>
        <v>134</v>
      </c>
      <c r="AI112" s="28">
        <f>VLOOKUP($C112,'S46'!$C:$BQ,22,0)</f>
        <v>0</v>
      </c>
      <c r="AJ112" s="28">
        <f>VLOOKUP($C112,'S46'!$C:$BQ,23,0)</f>
        <v>13</v>
      </c>
      <c r="AK112" s="28">
        <f>VLOOKUP($C112,'S46'!$C:$BQ,35,0)</f>
        <v>891.44710999999995</v>
      </c>
      <c r="AL112" s="28">
        <f>VLOOKUP($C112,'S46'!$C:$BQ,42,0)</f>
        <v>1420</v>
      </c>
      <c r="AM112" s="28">
        <f>VLOOKUP($C112,'S46'!$C:$BQ,43,0)</f>
        <v>1883</v>
      </c>
      <c r="AN112" s="21">
        <f>VLOOKUP($C112,'S47'!$C:$BQ,55,0)</f>
        <v>230</v>
      </c>
      <c r="AO112" s="21">
        <f>VLOOKUP($C112,'S47'!$C:$BQ,62,0)</f>
        <v>0</v>
      </c>
      <c r="AP112" s="21">
        <f>VLOOKUP($C112,'S47'!$C:$BQ,63,0)</f>
        <v>35</v>
      </c>
      <c r="AQ112" s="21">
        <f>VLOOKUP($C112,'S47'!$C:$BQ,45,0)</f>
        <v>3020.7147300000001</v>
      </c>
      <c r="AR112" s="28">
        <f>VLOOKUP($C112,'S47'!$C:$BQ,52,0)</f>
        <v>0</v>
      </c>
      <c r="AS112" s="28">
        <f>VLOOKUP($C112,'S47'!$C:$BQ,53,0)</f>
        <v>0</v>
      </c>
      <c r="AT112" s="28">
        <f>VLOOKUP($C112,'S47'!$C:$BQ,15,0)</f>
        <v>138</v>
      </c>
      <c r="AU112" s="28">
        <f>VLOOKUP($C112,'S47'!$C:$BQ,22,0)</f>
        <v>0</v>
      </c>
      <c r="AV112" s="28">
        <f>VLOOKUP($C112,'S47'!$C:$BQ,23,0)</f>
        <v>9</v>
      </c>
      <c r="AW112" s="28">
        <f>VLOOKUP($C112,'S47'!$C:$BQ,35,0)</f>
        <v>905.69217000000003</v>
      </c>
      <c r="AX112" s="28">
        <f>VLOOKUP($C112,'S47'!$C:$BQ,42,0)</f>
        <v>1406</v>
      </c>
      <c r="AY112" s="28">
        <f>VLOOKUP($C112,'S47'!$C:$BQ,43,0)</f>
        <v>1869</v>
      </c>
      <c r="AZ112" s="21">
        <f>VLOOKUP($C112,'S48'!$C:$BQ,55,0)</f>
        <v>232</v>
      </c>
      <c r="BA112" s="21">
        <f>VLOOKUP($C112,'S48'!$C:$BQ,62,0)</f>
        <v>0</v>
      </c>
      <c r="BB112" s="21">
        <f>VLOOKUP($C112,'S48'!$C:$BQ,63,0)</f>
        <v>99</v>
      </c>
      <c r="BC112" s="21">
        <f>VLOOKUP($C112,'S48'!$C:$BQ,45,0)</f>
        <v>3058.6961200000001</v>
      </c>
      <c r="BD112" s="28">
        <f>VLOOKUP($C112,'S48'!$C:$BQ,52,0)</f>
        <v>0</v>
      </c>
      <c r="BE112" s="28">
        <f>VLOOKUP($C112,'S48'!$C:$BQ,53,0)</f>
        <v>0</v>
      </c>
      <c r="BF112" s="28">
        <f>VLOOKUP($C112,'S48'!$C:$BQ,15,0)</f>
        <v>139</v>
      </c>
      <c r="BG112" s="28">
        <f>VLOOKUP($C112,'S48'!$C:$BQ,22,0)</f>
        <v>0</v>
      </c>
      <c r="BH112" s="28">
        <f>VLOOKUP($C112,'S48'!$C:$BQ,23,0)</f>
        <v>8</v>
      </c>
      <c r="BI112" s="28">
        <f>VLOOKUP($C112,'S48'!$C:$BQ,35,0)</f>
        <v>911.64260999999999</v>
      </c>
      <c r="BJ112" s="28">
        <f>VLOOKUP($C112,'S48'!$C:$BQ,42,0)</f>
        <v>1400</v>
      </c>
      <c r="BK112" s="28">
        <f>VLOOKUP($C112,'S48'!$C:$BQ,43,0)</f>
        <v>1863</v>
      </c>
      <c r="BL112" s="21" t="e">
        <f>VLOOKUP($C112,'S49'!$C:$BQ,55,0)</f>
        <v>#N/A</v>
      </c>
      <c r="BM112" s="21" t="e">
        <f>VLOOKUP($C112,'S49'!$C:$BQ,62,0)</f>
        <v>#N/A</v>
      </c>
      <c r="BN112" s="21" t="e">
        <f>VLOOKUP($C112,'S49'!$C:$BQ,63,0)</f>
        <v>#N/A</v>
      </c>
      <c r="BO112" s="21" t="e">
        <f>VLOOKUP($C112,'S49'!$C:$BQ,45,0)</f>
        <v>#N/A</v>
      </c>
      <c r="BP112" s="28" t="e">
        <f>VLOOKUP($C112,'S49'!$C:$BQ,52,0)</f>
        <v>#N/A</v>
      </c>
      <c r="BQ112" s="28" t="e">
        <f>VLOOKUP($C112,'S49'!$C:$BQ,53,0)</f>
        <v>#N/A</v>
      </c>
      <c r="BR112" s="28" t="e">
        <f>VLOOKUP($C112,'S49'!$C:$BQ,15,0)</f>
        <v>#N/A</v>
      </c>
      <c r="BS112" s="28" t="e">
        <f>VLOOKUP($C112,'S49'!$C:$BQ,22,0)</f>
        <v>#N/A</v>
      </c>
      <c r="BT112" s="28" t="e">
        <f>VLOOKUP($C112,'S49'!$C:$BQ,23,0)</f>
        <v>#N/A</v>
      </c>
      <c r="BU112" s="28" t="e">
        <f>VLOOKUP($C112,'S49'!$C:$BQ,35,0)</f>
        <v>#N/A</v>
      </c>
      <c r="BV112" s="28" t="e">
        <f>VLOOKUP($C112,'S49'!$C:$BQ,42,0)</f>
        <v>#N/A</v>
      </c>
      <c r="BW112" s="28" t="e">
        <f>VLOOKUP($C112,'S49'!$C:$BQ,43,0)</f>
        <v>#N/A</v>
      </c>
      <c r="BX112" s="21" t="e">
        <f>VLOOKUP($C112,'S50'!$C:$BQ,55,0)</f>
        <v>#N/A</v>
      </c>
      <c r="BY112" s="21" t="e">
        <f>VLOOKUP($C112,'S50'!$C:$BQ,62,0)</f>
        <v>#N/A</v>
      </c>
      <c r="BZ112" s="21" t="e">
        <f>VLOOKUP($C112,'S50'!$C:$BQ,63,0)</f>
        <v>#N/A</v>
      </c>
      <c r="CA112" s="21" t="e">
        <f>VLOOKUP($C112,'S50'!$C:$BQ,45,0)</f>
        <v>#N/A</v>
      </c>
      <c r="CB112" s="28" t="e">
        <f>VLOOKUP($C112,'S50'!$C:$BQ,52,0)</f>
        <v>#N/A</v>
      </c>
      <c r="CC112" s="28" t="e">
        <f>VLOOKUP($C112,'S50'!$C:$BQ,53,0)</f>
        <v>#N/A</v>
      </c>
      <c r="CD112" s="28" t="e">
        <f>VLOOKUP($C112,'S50'!$C:$BQ,15,0)</f>
        <v>#N/A</v>
      </c>
      <c r="CE112" s="28" t="e">
        <f>VLOOKUP($C112,'S50'!$C:$BQ,22,0)</f>
        <v>#N/A</v>
      </c>
      <c r="CF112" s="28" t="e">
        <f>VLOOKUP($C112,'S50'!$C:$BQ,23,0)</f>
        <v>#N/A</v>
      </c>
      <c r="CG112" s="28" t="e">
        <f>VLOOKUP($C112,'S50'!$C:$BQ,35,0)</f>
        <v>#N/A</v>
      </c>
      <c r="CH112" s="28" t="e">
        <f>VLOOKUP($C112,'S50'!$C:$BQ,42,0)</f>
        <v>#N/A</v>
      </c>
      <c r="CI112" s="28" t="e">
        <f>VLOOKUP($C112,'S50'!$C:$BQ,43,0)</f>
        <v>#N/A</v>
      </c>
    </row>
    <row r="113" spans="1:87" hidden="1" x14ac:dyDescent="0.2">
      <c r="A113" s="30" t="s">
        <v>381</v>
      </c>
      <c r="B113" s="30" t="s">
        <v>134</v>
      </c>
      <c r="C113" s="20" t="s">
        <v>149</v>
      </c>
      <c r="D113" s="21">
        <f>VLOOKUP($C113,'S0 remplacer avec S44'!$C:$BQ,55,0)</f>
        <v>160.30000000000001</v>
      </c>
      <c r="E113" s="21">
        <f>VLOOKUP($C113,'S0 remplacer avec S44'!$C:$BQ,62,0)</f>
        <v>195</v>
      </c>
      <c r="F113" s="21">
        <f>VLOOKUP($C113,'S0 remplacer avec S44'!$C:$BQ,63,0)</f>
        <v>266</v>
      </c>
      <c r="G113" s="21">
        <f>VLOOKUP($C113,'S0 remplacer avec S44'!$C:$BQ,45,0)</f>
        <v>2154.44166</v>
      </c>
      <c r="H113" s="28">
        <f>VLOOKUP($C113,'S0 remplacer avec S44'!$C:$BQ,52,0)</f>
        <v>971</v>
      </c>
      <c r="I113" s="28">
        <f>VLOOKUP($C113,'S0 remplacer avec S44'!$C:$BQ,53,0)</f>
        <v>1596</v>
      </c>
      <c r="J113" s="28">
        <f>VLOOKUP($C113,'S0 remplacer avec S44'!$C:$BQ,15,0)</f>
        <v>106</v>
      </c>
      <c r="K113" s="28">
        <f>VLOOKUP($C113,'S0 remplacer avec S44'!$C:$BQ,22,0)</f>
        <v>91</v>
      </c>
      <c r="L113" s="28">
        <f>VLOOKUP($C113,'S0 remplacer avec S44'!$C:$BQ,23,0)</f>
        <v>130</v>
      </c>
      <c r="M113" s="28">
        <f>VLOOKUP($C113,'S0 remplacer avec S44'!$C:$BQ,35,0)</f>
        <v>1627.10753</v>
      </c>
      <c r="N113" s="28">
        <f>VLOOKUP($C113,'S0 remplacer avec S44'!$C:$BQ,42,0)</f>
        <v>2665</v>
      </c>
      <c r="O113" s="28">
        <f>VLOOKUP($C113,'S0 remplacer avec S44'!$C:$BQ,43,0)</f>
        <v>3523</v>
      </c>
      <c r="P113" s="21">
        <f>VLOOKUP($C113,'S45'!$C:$BQ,55,0)</f>
        <v>162.30000000000001</v>
      </c>
      <c r="Q113" s="21">
        <f>VLOOKUP($C113,'S45'!$C:$BQ,62,0)</f>
        <v>193</v>
      </c>
      <c r="R113" s="21">
        <f>VLOOKUP($C113,'S45'!$C:$BQ,63,0)</f>
        <v>264</v>
      </c>
      <c r="S113" s="21">
        <f>VLOOKUP($C113,'S45'!$C:$BQ,45,0)</f>
        <v>2225.33565</v>
      </c>
      <c r="T113" s="28">
        <f>VLOOKUP($C113,'S45'!$C:$BQ,52,0)</f>
        <v>900</v>
      </c>
      <c r="U113" s="28">
        <f>VLOOKUP($C113,'S45'!$C:$BQ,53,0)</f>
        <v>1525</v>
      </c>
      <c r="V113" s="28">
        <f>VLOOKUP($C113,'S45'!$C:$BQ,15,0)</f>
        <v>107</v>
      </c>
      <c r="W113" s="28">
        <f>VLOOKUP($C113,'S45'!$C:$BQ,22,0)</f>
        <v>90</v>
      </c>
      <c r="X113" s="28">
        <f>VLOOKUP($C113,'S45'!$C:$BQ,23,0)</f>
        <v>129</v>
      </c>
      <c r="Y113" s="28">
        <f>VLOOKUP($C113,'S45'!$C:$BQ,35,0)</f>
        <v>1630.09917</v>
      </c>
      <c r="Z113" s="28">
        <f>VLOOKUP($C113,'S45'!$C:$BQ,42,0)</f>
        <v>2662</v>
      </c>
      <c r="AA113" s="28">
        <f>VLOOKUP($C113,'S45'!$C:$BQ,43,0)</f>
        <v>3520</v>
      </c>
      <c r="AB113" s="21">
        <f>VLOOKUP($C113,'S46'!$C:$BQ,55,0)</f>
        <v>163.30000000000001</v>
      </c>
      <c r="AC113" s="21">
        <f>VLOOKUP($C113,'S46'!$C:$BQ,62,0)</f>
        <v>192</v>
      </c>
      <c r="AD113" s="21">
        <f>VLOOKUP($C113,'S46'!$C:$BQ,63,0)</f>
        <v>263</v>
      </c>
      <c r="AE113" s="21">
        <f>VLOOKUP($C113,'S46'!$C:$BQ,45,0)</f>
        <v>2296.2343500000002</v>
      </c>
      <c r="AF113" s="28">
        <f>VLOOKUP($C113,'S46'!$C:$BQ,52,0)</f>
        <v>829</v>
      </c>
      <c r="AG113" s="28">
        <f>VLOOKUP($C113,'S46'!$C:$BQ,53,0)</f>
        <v>1454</v>
      </c>
      <c r="AH113" s="28">
        <f>VLOOKUP($C113,'S46'!$C:$BQ,15,0)</f>
        <v>113</v>
      </c>
      <c r="AI113" s="28">
        <f>VLOOKUP($C113,'S46'!$C:$BQ,22,0)</f>
        <v>84</v>
      </c>
      <c r="AJ113" s="28">
        <f>VLOOKUP($C113,'S46'!$C:$BQ,23,0)</f>
        <v>123</v>
      </c>
      <c r="AK113" s="28">
        <f>VLOOKUP($C113,'S46'!$C:$BQ,35,0)</f>
        <v>1630.80359</v>
      </c>
      <c r="AL113" s="28">
        <f>VLOOKUP($C113,'S46'!$C:$BQ,42,0)</f>
        <v>2661</v>
      </c>
      <c r="AM113" s="28">
        <f>VLOOKUP($C113,'S46'!$C:$BQ,43,0)</f>
        <v>3519</v>
      </c>
      <c r="AN113" s="21">
        <f>VLOOKUP($C113,'S47'!$C:$BQ,55,0)</f>
        <v>162.30000000000001</v>
      </c>
      <c r="AO113" s="21">
        <f>VLOOKUP($C113,'S47'!$C:$BQ,62,0)</f>
        <v>193</v>
      </c>
      <c r="AP113" s="21">
        <f>VLOOKUP($C113,'S47'!$C:$BQ,63,0)</f>
        <v>264</v>
      </c>
      <c r="AQ113" s="21">
        <f>VLOOKUP($C113,'S47'!$C:$BQ,45,0)</f>
        <v>2301.2725300000002</v>
      </c>
      <c r="AR113" s="28">
        <f>VLOOKUP($C113,'S47'!$C:$BQ,52,0)</f>
        <v>824</v>
      </c>
      <c r="AS113" s="28">
        <f>VLOOKUP($C113,'S47'!$C:$BQ,53,0)</f>
        <v>1449</v>
      </c>
      <c r="AT113" s="28">
        <f>VLOOKUP($C113,'S47'!$C:$BQ,15,0)</f>
        <v>117</v>
      </c>
      <c r="AU113" s="28">
        <f>VLOOKUP($C113,'S47'!$C:$BQ,22,0)</f>
        <v>80</v>
      </c>
      <c r="AV113" s="28">
        <f>VLOOKUP($C113,'S47'!$C:$BQ,23,0)</f>
        <v>119</v>
      </c>
      <c r="AW113" s="28">
        <f>VLOOKUP($C113,'S47'!$C:$BQ,35,0)</f>
        <v>1642.35259</v>
      </c>
      <c r="AX113" s="28">
        <f>VLOOKUP($C113,'S47'!$C:$BQ,42,0)</f>
        <v>2649</v>
      </c>
      <c r="AY113" s="28">
        <f>VLOOKUP($C113,'S47'!$C:$BQ,43,0)</f>
        <v>3508</v>
      </c>
      <c r="AZ113" s="21">
        <f>VLOOKUP($C113,'S48'!$C:$BQ,55,0)</f>
        <v>166.9</v>
      </c>
      <c r="BA113" s="21">
        <f>VLOOKUP($C113,'S48'!$C:$BQ,62,0)</f>
        <v>153</v>
      </c>
      <c r="BB113" s="21">
        <f>VLOOKUP($C113,'S48'!$C:$BQ,63,0)</f>
        <v>365</v>
      </c>
      <c r="BC113" s="21">
        <f>VLOOKUP($C113,'S48'!$C:$BQ,45,0)</f>
        <v>2367.9863300000002</v>
      </c>
      <c r="BD113" s="28">
        <f>VLOOKUP($C113,'S48'!$C:$BQ,52,0)</f>
        <v>757</v>
      </c>
      <c r="BE113" s="28">
        <f>VLOOKUP($C113,'S48'!$C:$BQ,53,0)</f>
        <v>1382</v>
      </c>
      <c r="BF113" s="28">
        <f>VLOOKUP($C113,'S48'!$C:$BQ,15,0)</f>
        <v>117</v>
      </c>
      <c r="BG113" s="28">
        <f>VLOOKUP($C113,'S48'!$C:$BQ,22,0)</f>
        <v>80</v>
      </c>
      <c r="BH113" s="28">
        <f>VLOOKUP($C113,'S48'!$C:$BQ,23,0)</f>
        <v>119</v>
      </c>
      <c r="BI113" s="28">
        <f>VLOOKUP($C113,'S48'!$C:$BQ,35,0)</f>
        <v>1716.9760000000001</v>
      </c>
      <c r="BJ113" s="28">
        <f>VLOOKUP($C113,'S48'!$C:$BQ,42,0)</f>
        <v>2575</v>
      </c>
      <c r="BK113" s="28">
        <f>VLOOKUP($C113,'S48'!$C:$BQ,43,0)</f>
        <v>3433</v>
      </c>
      <c r="BL113" s="21" t="e">
        <f>VLOOKUP($C113,'S49'!$C:$BQ,55,0)</f>
        <v>#N/A</v>
      </c>
      <c r="BM113" s="21" t="e">
        <f>VLOOKUP($C113,'S49'!$C:$BQ,62,0)</f>
        <v>#N/A</v>
      </c>
      <c r="BN113" s="21" t="e">
        <f>VLOOKUP($C113,'S49'!$C:$BQ,63,0)</f>
        <v>#N/A</v>
      </c>
      <c r="BO113" s="21" t="e">
        <f>VLOOKUP($C113,'S49'!$C:$BQ,45,0)</f>
        <v>#N/A</v>
      </c>
      <c r="BP113" s="28" t="e">
        <f>VLOOKUP($C113,'S49'!$C:$BQ,52,0)</f>
        <v>#N/A</v>
      </c>
      <c r="BQ113" s="28" t="e">
        <f>VLOOKUP($C113,'S49'!$C:$BQ,53,0)</f>
        <v>#N/A</v>
      </c>
      <c r="BR113" s="28" t="e">
        <f>VLOOKUP($C113,'S49'!$C:$BQ,15,0)</f>
        <v>#N/A</v>
      </c>
      <c r="BS113" s="28" t="e">
        <f>VLOOKUP($C113,'S49'!$C:$BQ,22,0)</f>
        <v>#N/A</v>
      </c>
      <c r="BT113" s="28" t="e">
        <f>VLOOKUP($C113,'S49'!$C:$BQ,23,0)</f>
        <v>#N/A</v>
      </c>
      <c r="BU113" s="28" t="e">
        <f>VLOOKUP($C113,'S49'!$C:$BQ,35,0)</f>
        <v>#N/A</v>
      </c>
      <c r="BV113" s="28" t="e">
        <f>VLOOKUP($C113,'S49'!$C:$BQ,42,0)</f>
        <v>#N/A</v>
      </c>
      <c r="BW113" s="28" t="e">
        <f>VLOOKUP($C113,'S49'!$C:$BQ,43,0)</f>
        <v>#N/A</v>
      </c>
      <c r="BX113" s="21" t="e">
        <f>VLOOKUP($C113,'S50'!$C:$BQ,55,0)</f>
        <v>#N/A</v>
      </c>
      <c r="BY113" s="21" t="e">
        <f>VLOOKUP($C113,'S50'!$C:$BQ,62,0)</f>
        <v>#N/A</v>
      </c>
      <c r="BZ113" s="21" t="e">
        <f>VLOOKUP($C113,'S50'!$C:$BQ,63,0)</f>
        <v>#N/A</v>
      </c>
      <c r="CA113" s="21" t="e">
        <f>VLOOKUP($C113,'S50'!$C:$BQ,45,0)</f>
        <v>#N/A</v>
      </c>
      <c r="CB113" s="28" t="e">
        <f>VLOOKUP($C113,'S50'!$C:$BQ,52,0)</f>
        <v>#N/A</v>
      </c>
      <c r="CC113" s="28" t="e">
        <f>VLOOKUP($C113,'S50'!$C:$BQ,53,0)</f>
        <v>#N/A</v>
      </c>
      <c r="CD113" s="28" t="e">
        <f>VLOOKUP($C113,'S50'!$C:$BQ,15,0)</f>
        <v>#N/A</v>
      </c>
      <c r="CE113" s="28" t="e">
        <f>VLOOKUP($C113,'S50'!$C:$BQ,22,0)</f>
        <v>#N/A</v>
      </c>
      <c r="CF113" s="28" t="e">
        <f>VLOOKUP($C113,'S50'!$C:$BQ,23,0)</f>
        <v>#N/A</v>
      </c>
      <c r="CG113" s="28" t="e">
        <f>VLOOKUP($C113,'S50'!$C:$BQ,35,0)</f>
        <v>#N/A</v>
      </c>
      <c r="CH113" s="28" t="e">
        <f>VLOOKUP($C113,'S50'!$C:$BQ,42,0)</f>
        <v>#N/A</v>
      </c>
      <c r="CI113" s="28" t="e">
        <f>VLOOKUP($C113,'S50'!$C:$BQ,43,0)</f>
        <v>#N/A</v>
      </c>
    </row>
    <row r="114" spans="1:87" hidden="1" x14ac:dyDescent="0.2">
      <c r="A114" s="30" t="s">
        <v>382</v>
      </c>
      <c r="B114" s="30" t="s">
        <v>383</v>
      </c>
      <c r="C114" s="20" t="s">
        <v>150</v>
      </c>
      <c r="D114" s="21">
        <f>VLOOKUP($C114,'S0 remplacer avec S44'!$C:$BQ,55,0)</f>
        <v>325.89999999999998</v>
      </c>
      <c r="E114" s="21">
        <f>VLOOKUP($C114,'S0 remplacer avec S44'!$C:$BQ,62,0)</f>
        <v>0</v>
      </c>
      <c r="F114" s="21">
        <f>VLOOKUP($C114,'S0 remplacer avec S44'!$C:$BQ,63,0)</f>
        <v>65</v>
      </c>
      <c r="G114" s="21">
        <f>VLOOKUP($C114,'S0 remplacer avec S44'!$C:$BQ,45,0)</f>
        <v>2724.2044599999999</v>
      </c>
      <c r="H114" s="28">
        <f>VLOOKUP($C114,'S0 remplacer avec S44'!$C:$BQ,52,0)</f>
        <v>146</v>
      </c>
      <c r="I114" s="28">
        <f>VLOOKUP($C114,'S0 remplacer avec S44'!$C:$BQ,53,0)</f>
        <v>720</v>
      </c>
      <c r="J114" s="28">
        <f>VLOOKUP($C114,'S0 remplacer avec S44'!$C:$BQ,15,0)</f>
        <v>212</v>
      </c>
      <c r="K114" s="28">
        <f>VLOOKUP($C114,'S0 remplacer avec S44'!$C:$BQ,22,0)</f>
        <v>0</v>
      </c>
      <c r="L114" s="28">
        <f>VLOOKUP($C114,'S0 remplacer avec S44'!$C:$BQ,23,0)</f>
        <v>5</v>
      </c>
      <c r="M114" s="28">
        <f>VLOOKUP($C114,'S0 remplacer avec S44'!$C:$BQ,35,0)</f>
        <v>5291.2110199999997</v>
      </c>
      <c r="N114" s="28">
        <f>VLOOKUP($C114,'S0 remplacer avec S44'!$C:$BQ,42,0)</f>
        <v>0</v>
      </c>
      <c r="O114" s="28">
        <f>VLOOKUP($C114,'S0 remplacer avec S44'!$C:$BQ,43,0)</f>
        <v>0</v>
      </c>
      <c r="P114" s="21">
        <f>VLOOKUP($C114,'S45'!$C:$BQ,55,0)</f>
        <v>326.89999999999998</v>
      </c>
      <c r="Q114" s="21">
        <f>VLOOKUP($C114,'S45'!$C:$BQ,62,0)</f>
        <v>0</v>
      </c>
      <c r="R114" s="21">
        <f>VLOOKUP($C114,'S45'!$C:$BQ,63,0)</f>
        <v>64</v>
      </c>
      <c r="S114" s="21">
        <f>VLOOKUP($C114,'S45'!$C:$BQ,45,0)</f>
        <v>2746.46884</v>
      </c>
      <c r="T114" s="28">
        <f>VLOOKUP($C114,'S45'!$C:$BQ,52,0)</f>
        <v>123</v>
      </c>
      <c r="U114" s="28">
        <f>VLOOKUP($C114,'S45'!$C:$BQ,53,0)</f>
        <v>697</v>
      </c>
      <c r="V114" s="28">
        <f>VLOOKUP($C114,'S45'!$C:$BQ,15,0)</f>
        <v>214</v>
      </c>
      <c r="W114" s="28">
        <f>VLOOKUP($C114,'S45'!$C:$BQ,22,0)</f>
        <v>0</v>
      </c>
      <c r="X114" s="28">
        <f>VLOOKUP($C114,'S45'!$C:$BQ,23,0)</f>
        <v>3</v>
      </c>
      <c r="Y114" s="28">
        <f>VLOOKUP($C114,'S45'!$C:$BQ,35,0)</f>
        <v>5294.4294099999997</v>
      </c>
      <c r="Z114" s="28">
        <f>VLOOKUP($C114,'S45'!$C:$BQ,42,0)</f>
        <v>0</v>
      </c>
      <c r="AA114" s="28">
        <f>VLOOKUP($C114,'S45'!$C:$BQ,43,0)</f>
        <v>0</v>
      </c>
      <c r="AB114" s="21">
        <f>VLOOKUP($C114,'S46'!$C:$BQ,55,0)</f>
        <v>333.7</v>
      </c>
      <c r="AC114" s="21">
        <f>VLOOKUP($C114,'S46'!$C:$BQ,62,0)</f>
        <v>0</v>
      </c>
      <c r="AD114" s="21">
        <f>VLOOKUP($C114,'S46'!$C:$BQ,63,0)</f>
        <v>57</v>
      </c>
      <c r="AE114" s="21">
        <f>VLOOKUP($C114,'S46'!$C:$BQ,45,0)</f>
        <v>2803.6029199999998</v>
      </c>
      <c r="AF114" s="28">
        <f>VLOOKUP($C114,'S46'!$C:$BQ,52,0)</f>
        <v>66</v>
      </c>
      <c r="AG114" s="28">
        <f>VLOOKUP($C114,'S46'!$C:$BQ,53,0)</f>
        <v>640</v>
      </c>
      <c r="AH114" s="28">
        <f>VLOOKUP($C114,'S46'!$C:$BQ,15,0)</f>
        <v>218</v>
      </c>
      <c r="AI114" s="28">
        <f>VLOOKUP($C114,'S46'!$C:$BQ,22,0)</f>
        <v>0</v>
      </c>
      <c r="AJ114" s="28">
        <f>VLOOKUP($C114,'S46'!$C:$BQ,23,0)</f>
        <v>0</v>
      </c>
      <c r="AK114" s="28">
        <f>VLOOKUP($C114,'S46'!$C:$BQ,35,0)</f>
        <v>5294.39941</v>
      </c>
      <c r="AL114" s="28">
        <f>VLOOKUP($C114,'S46'!$C:$BQ,42,0)</f>
        <v>0</v>
      </c>
      <c r="AM114" s="28">
        <f>VLOOKUP($C114,'S46'!$C:$BQ,43,0)</f>
        <v>0</v>
      </c>
      <c r="AN114" s="21">
        <f>VLOOKUP($C114,'S47'!$C:$BQ,55,0)</f>
        <v>342.3</v>
      </c>
      <c r="AO114" s="21">
        <f>VLOOKUP($C114,'S47'!$C:$BQ,62,0)</f>
        <v>0</v>
      </c>
      <c r="AP114" s="21">
        <f>VLOOKUP($C114,'S47'!$C:$BQ,63,0)</f>
        <v>49</v>
      </c>
      <c r="AQ114" s="21">
        <f>VLOOKUP($C114,'S47'!$C:$BQ,45,0)</f>
        <v>2911.4119999999998</v>
      </c>
      <c r="AR114" s="28">
        <f>VLOOKUP($C114,'S47'!$C:$BQ,52,0)</f>
        <v>0</v>
      </c>
      <c r="AS114" s="28">
        <f>VLOOKUP($C114,'S47'!$C:$BQ,53,0)</f>
        <v>532</v>
      </c>
      <c r="AT114" s="28">
        <f>VLOOKUP($C114,'S47'!$C:$BQ,15,0)</f>
        <v>223</v>
      </c>
      <c r="AU114" s="28">
        <f>VLOOKUP($C114,'S47'!$C:$BQ,22,0)</f>
        <v>0</v>
      </c>
      <c r="AV114" s="28">
        <f>VLOOKUP($C114,'S47'!$C:$BQ,23,0)</f>
        <v>0</v>
      </c>
      <c r="AW114" s="28">
        <f>VLOOKUP($C114,'S47'!$C:$BQ,35,0)</f>
        <v>5325.7072399999997</v>
      </c>
      <c r="AX114" s="28">
        <f>VLOOKUP($C114,'S47'!$C:$BQ,42,0)</f>
        <v>0</v>
      </c>
      <c r="AY114" s="28">
        <f>VLOOKUP($C114,'S47'!$C:$BQ,43,0)</f>
        <v>0</v>
      </c>
      <c r="AZ114" s="21">
        <f>VLOOKUP($C114,'S48'!$C:$BQ,55,0)</f>
        <v>348.3</v>
      </c>
      <c r="BA114" s="21">
        <f>VLOOKUP($C114,'S48'!$C:$BQ,62,0)</f>
        <v>0</v>
      </c>
      <c r="BB114" s="21">
        <f>VLOOKUP($C114,'S48'!$C:$BQ,63,0)</f>
        <v>140</v>
      </c>
      <c r="BC114" s="21">
        <f>VLOOKUP($C114,'S48'!$C:$BQ,45,0)</f>
        <v>3123.1228799999999</v>
      </c>
      <c r="BD114" s="28">
        <f>VLOOKUP($C114,'S48'!$C:$BQ,52,0)</f>
        <v>0</v>
      </c>
      <c r="BE114" s="28">
        <f>VLOOKUP($C114,'S48'!$C:$BQ,53,0)</f>
        <v>321</v>
      </c>
      <c r="BF114" s="28">
        <f>VLOOKUP($C114,'S48'!$C:$BQ,15,0)</f>
        <v>224</v>
      </c>
      <c r="BG114" s="28">
        <f>VLOOKUP($C114,'S48'!$C:$BQ,22,0)</f>
        <v>0</v>
      </c>
      <c r="BH114" s="28">
        <f>VLOOKUP($C114,'S48'!$C:$BQ,23,0)</f>
        <v>0</v>
      </c>
      <c r="BI114" s="28">
        <f>VLOOKUP($C114,'S48'!$C:$BQ,35,0)</f>
        <v>5417.3872499999998</v>
      </c>
      <c r="BJ114" s="28">
        <f>VLOOKUP($C114,'S48'!$C:$BQ,42,0)</f>
        <v>0</v>
      </c>
      <c r="BK114" s="28">
        <f>VLOOKUP($C114,'S48'!$C:$BQ,43,0)</f>
        <v>0</v>
      </c>
      <c r="BL114" s="21" t="e">
        <f>VLOOKUP($C114,'S49'!$C:$BQ,55,0)</f>
        <v>#N/A</v>
      </c>
      <c r="BM114" s="21" t="e">
        <f>VLOOKUP($C114,'S49'!$C:$BQ,62,0)</f>
        <v>#N/A</v>
      </c>
      <c r="BN114" s="21" t="e">
        <f>VLOOKUP($C114,'S49'!$C:$BQ,63,0)</f>
        <v>#N/A</v>
      </c>
      <c r="BO114" s="21" t="e">
        <f>VLOOKUP($C114,'S49'!$C:$BQ,45,0)</f>
        <v>#N/A</v>
      </c>
      <c r="BP114" s="28" t="e">
        <f>VLOOKUP($C114,'S49'!$C:$BQ,52,0)</f>
        <v>#N/A</v>
      </c>
      <c r="BQ114" s="28" t="e">
        <f>VLOOKUP($C114,'S49'!$C:$BQ,53,0)</f>
        <v>#N/A</v>
      </c>
      <c r="BR114" s="28" t="e">
        <f>VLOOKUP($C114,'S49'!$C:$BQ,15,0)</f>
        <v>#N/A</v>
      </c>
      <c r="BS114" s="28" t="e">
        <f>VLOOKUP($C114,'S49'!$C:$BQ,22,0)</f>
        <v>#N/A</v>
      </c>
      <c r="BT114" s="28" t="e">
        <f>VLOOKUP($C114,'S49'!$C:$BQ,23,0)</f>
        <v>#N/A</v>
      </c>
      <c r="BU114" s="28" t="e">
        <f>VLOOKUP($C114,'S49'!$C:$BQ,35,0)</f>
        <v>#N/A</v>
      </c>
      <c r="BV114" s="28" t="e">
        <f>VLOOKUP($C114,'S49'!$C:$BQ,42,0)</f>
        <v>#N/A</v>
      </c>
      <c r="BW114" s="28" t="e">
        <f>VLOOKUP($C114,'S49'!$C:$BQ,43,0)</f>
        <v>#N/A</v>
      </c>
      <c r="BX114" s="21" t="e">
        <f>VLOOKUP($C114,'S50'!$C:$BQ,55,0)</f>
        <v>#N/A</v>
      </c>
      <c r="BY114" s="21" t="e">
        <f>VLOOKUP($C114,'S50'!$C:$BQ,62,0)</f>
        <v>#N/A</v>
      </c>
      <c r="BZ114" s="21" t="e">
        <f>VLOOKUP($C114,'S50'!$C:$BQ,63,0)</f>
        <v>#N/A</v>
      </c>
      <c r="CA114" s="21" t="e">
        <f>VLOOKUP($C114,'S50'!$C:$BQ,45,0)</f>
        <v>#N/A</v>
      </c>
      <c r="CB114" s="28" t="e">
        <f>VLOOKUP($C114,'S50'!$C:$BQ,52,0)</f>
        <v>#N/A</v>
      </c>
      <c r="CC114" s="28" t="e">
        <f>VLOOKUP($C114,'S50'!$C:$BQ,53,0)</f>
        <v>#N/A</v>
      </c>
      <c r="CD114" s="28" t="e">
        <f>VLOOKUP($C114,'S50'!$C:$BQ,15,0)</f>
        <v>#N/A</v>
      </c>
      <c r="CE114" s="28" t="e">
        <f>VLOOKUP($C114,'S50'!$C:$BQ,22,0)</f>
        <v>#N/A</v>
      </c>
      <c r="CF114" s="28" t="e">
        <f>VLOOKUP($C114,'S50'!$C:$BQ,23,0)</f>
        <v>#N/A</v>
      </c>
      <c r="CG114" s="28" t="e">
        <f>VLOOKUP($C114,'S50'!$C:$BQ,35,0)</f>
        <v>#N/A</v>
      </c>
      <c r="CH114" s="28" t="e">
        <f>VLOOKUP($C114,'S50'!$C:$BQ,42,0)</f>
        <v>#N/A</v>
      </c>
      <c r="CI114" s="28" t="e">
        <f>VLOOKUP($C114,'S50'!$C:$BQ,43,0)</f>
        <v>#N/A</v>
      </c>
    </row>
    <row r="115" spans="1:87" hidden="1" x14ac:dyDescent="0.2">
      <c r="A115" s="30" t="s">
        <v>382</v>
      </c>
      <c r="B115" s="30" t="s">
        <v>383</v>
      </c>
      <c r="C115" s="20" t="s">
        <v>151</v>
      </c>
      <c r="D115" s="21">
        <f>VLOOKUP($C115,'S0 remplacer avec S44'!$C:$BQ,55,0)</f>
        <v>546.29999999999995</v>
      </c>
      <c r="E115" s="21">
        <f>VLOOKUP($C115,'S0 remplacer avec S44'!$C:$BQ,62,0)</f>
        <v>91</v>
      </c>
      <c r="F115" s="21">
        <f>VLOOKUP($C115,'S0 remplacer avec S44'!$C:$BQ,63,0)</f>
        <v>219</v>
      </c>
      <c r="G115" s="21">
        <f>VLOOKUP($C115,'S0 remplacer avec S44'!$C:$BQ,45,0)</f>
        <v>6892.2582400000001</v>
      </c>
      <c r="H115" s="28">
        <f>VLOOKUP($C115,'S0 remplacer avec S44'!$C:$BQ,52,0)</f>
        <v>0</v>
      </c>
      <c r="I115" s="28">
        <f>VLOOKUP($C115,'S0 remplacer avec S44'!$C:$BQ,53,0)</f>
        <v>0</v>
      </c>
      <c r="J115" s="28">
        <f>VLOOKUP($C115,'S0 remplacer avec S44'!$C:$BQ,15,0)</f>
        <v>511</v>
      </c>
      <c r="K115" s="28">
        <f>VLOOKUP($C115,'S0 remplacer avec S44'!$C:$BQ,22,0)</f>
        <v>0</v>
      </c>
      <c r="L115" s="28">
        <f>VLOOKUP($C115,'S0 remplacer avec S44'!$C:$BQ,23,0)</f>
        <v>0</v>
      </c>
      <c r="M115" s="28">
        <f>VLOOKUP($C115,'S0 remplacer avec S44'!$C:$BQ,35,0)</f>
        <v>11399.33562</v>
      </c>
      <c r="N115" s="28">
        <f>VLOOKUP($C115,'S0 remplacer avec S44'!$C:$BQ,42,0)</f>
        <v>0</v>
      </c>
      <c r="O115" s="28">
        <f>VLOOKUP($C115,'S0 remplacer avec S44'!$C:$BQ,43,0)</f>
        <v>0</v>
      </c>
      <c r="P115" s="21">
        <f>VLOOKUP($C115,'S45'!$C:$BQ,55,0)</f>
        <v>559.1</v>
      </c>
      <c r="Q115" s="21">
        <f>VLOOKUP($C115,'S45'!$C:$BQ,62,0)</f>
        <v>79</v>
      </c>
      <c r="R115" s="21">
        <f>VLOOKUP($C115,'S45'!$C:$BQ,63,0)</f>
        <v>206</v>
      </c>
      <c r="S115" s="21">
        <f>VLOOKUP($C115,'S45'!$C:$BQ,45,0)</f>
        <v>6990.3059499999999</v>
      </c>
      <c r="T115" s="28">
        <f>VLOOKUP($C115,'S45'!$C:$BQ,52,0)</f>
        <v>0</v>
      </c>
      <c r="U115" s="28">
        <f>VLOOKUP($C115,'S45'!$C:$BQ,53,0)</f>
        <v>0</v>
      </c>
      <c r="V115" s="28">
        <f>VLOOKUP($C115,'S45'!$C:$BQ,15,0)</f>
        <v>517</v>
      </c>
      <c r="W115" s="28">
        <f>VLOOKUP($C115,'S45'!$C:$BQ,22,0)</f>
        <v>0</v>
      </c>
      <c r="X115" s="28">
        <f>VLOOKUP($C115,'S45'!$C:$BQ,23,0)</f>
        <v>0</v>
      </c>
      <c r="Y115" s="28">
        <f>VLOOKUP($C115,'S45'!$C:$BQ,35,0)</f>
        <v>11410.951419999999</v>
      </c>
      <c r="Z115" s="28">
        <f>VLOOKUP($C115,'S45'!$C:$BQ,42,0)</f>
        <v>0</v>
      </c>
      <c r="AA115" s="28">
        <f>VLOOKUP($C115,'S45'!$C:$BQ,43,0)</f>
        <v>0</v>
      </c>
      <c r="AB115" s="21">
        <f>VLOOKUP($C115,'S46'!$C:$BQ,55,0)</f>
        <v>574</v>
      </c>
      <c r="AC115" s="21">
        <f>VLOOKUP($C115,'S46'!$C:$BQ,62,0)</f>
        <v>64</v>
      </c>
      <c r="AD115" s="21">
        <f>VLOOKUP($C115,'S46'!$C:$BQ,63,0)</f>
        <v>191</v>
      </c>
      <c r="AE115" s="21">
        <f>VLOOKUP($C115,'S46'!$C:$BQ,45,0)</f>
        <v>7041.0098200000002</v>
      </c>
      <c r="AF115" s="28">
        <f>VLOOKUP($C115,'S46'!$C:$BQ,52,0)</f>
        <v>0</v>
      </c>
      <c r="AG115" s="28">
        <f>VLOOKUP($C115,'S46'!$C:$BQ,53,0)</f>
        <v>0</v>
      </c>
      <c r="AH115" s="28">
        <f>VLOOKUP($C115,'S46'!$C:$BQ,15,0)</f>
        <v>523</v>
      </c>
      <c r="AI115" s="28">
        <f>VLOOKUP($C115,'S46'!$C:$BQ,22,0)</f>
        <v>0</v>
      </c>
      <c r="AJ115" s="28">
        <f>VLOOKUP($C115,'S46'!$C:$BQ,23,0)</f>
        <v>0</v>
      </c>
      <c r="AK115" s="28">
        <f>VLOOKUP($C115,'S46'!$C:$BQ,35,0)</f>
        <v>11411.64942</v>
      </c>
      <c r="AL115" s="28">
        <f>VLOOKUP($C115,'S46'!$C:$BQ,42,0)</f>
        <v>0</v>
      </c>
      <c r="AM115" s="28">
        <f>VLOOKUP($C115,'S46'!$C:$BQ,43,0)</f>
        <v>0</v>
      </c>
      <c r="AN115" s="21">
        <f>VLOOKUP($C115,'S47'!$C:$BQ,55,0)</f>
        <v>582.20000000000005</v>
      </c>
      <c r="AO115" s="21">
        <f>VLOOKUP($C115,'S47'!$C:$BQ,62,0)</f>
        <v>56</v>
      </c>
      <c r="AP115" s="21">
        <f>VLOOKUP($C115,'S47'!$C:$BQ,63,0)</f>
        <v>183</v>
      </c>
      <c r="AQ115" s="21">
        <f>VLOOKUP($C115,'S47'!$C:$BQ,45,0)</f>
        <v>7267.0034599999999</v>
      </c>
      <c r="AR115" s="28">
        <f>VLOOKUP($C115,'S47'!$C:$BQ,52,0)</f>
        <v>0</v>
      </c>
      <c r="AS115" s="28">
        <f>VLOOKUP($C115,'S47'!$C:$BQ,53,0)</f>
        <v>0</v>
      </c>
      <c r="AT115" s="28">
        <f>VLOOKUP($C115,'S47'!$C:$BQ,15,0)</f>
        <v>536</v>
      </c>
      <c r="AU115" s="28">
        <f>VLOOKUP($C115,'S47'!$C:$BQ,22,0)</f>
        <v>0</v>
      </c>
      <c r="AV115" s="28">
        <f>VLOOKUP($C115,'S47'!$C:$BQ,23,0)</f>
        <v>0</v>
      </c>
      <c r="AW115" s="28">
        <f>VLOOKUP($C115,'S47'!$C:$BQ,35,0)</f>
        <v>11473.44153</v>
      </c>
      <c r="AX115" s="28">
        <f>VLOOKUP($C115,'S47'!$C:$BQ,42,0)</f>
        <v>0</v>
      </c>
      <c r="AY115" s="28">
        <f>VLOOKUP($C115,'S47'!$C:$BQ,43,0)</f>
        <v>0</v>
      </c>
      <c r="AZ115" s="21">
        <f>VLOOKUP($C115,'S48'!$C:$BQ,55,0)</f>
        <v>588.70000000000005</v>
      </c>
      <c r="BA115" s="21">
        <f>VLOOKUP($C115,'S48'!$C:$BQ,62,0)</f>
        <v>0</v>
      </c>
      <c r="BB115" s="21">
        <f>VLOOKUP($C115,'S48'!$C:$BQ,63,0)</f>
        <v>368</v>
      </c>
      <c r="BC115" s="21">
        <f>VLOOKUP($C115,'S48'!$C:$BQ,45,0)</f>
        <v>7346.7649600000004</v>
      </c>
      <c r="BD115" s="28">
        <f>VLOOKUP($C115,'S48'!$C:$BQ,52,0)</f>
        <v>0</v>
      </c>
      <c r="BE115" s="28">
        <f>VLOOKUP($C115,'S48'!$C:$BQ,53,0)</f>
        <v>0</v>
      </c>
      <c r="BF115" s="28">
        <f>VLOOKUP($C115,'S48'!$C:$BQ,15,0)</f>
        <v>549</v>
      </c>
      <c r="BG115" s="28">
        <f>VLOOKUP($C115,'S48'!$C:$BQ,22,0)</f>
        <v>0</v>
      </c>
      <c r="BH115" s="28">
        <f>VLOOKUP($C115,'S48'!$C:$BQ,23,0)</f>
        <v>0</v>
      </c>
      <c r="BI115" s="28">
        <f>VLOOKUP($C115,'S48'!$C:$BQ,35,0)</f>
        <v>11716.566870000001</v>
      </c>
      <c r="BJ115" s="28">
        <f>VLOOKUP($C115,'S48'!$C:$BQ,42,0)</f>
        <v>0</v>
      </c>
      <c r="BK115" s="28">
        <f>VLOOKUP($C115,'S48'!$C:$BQ,43,0)</f>
        <v>0</v>
      </c>
      <c r="BL115" s="21" t="e">
        <f>VLOOKUP($C115,'S49'!$C:$BQ,55,0)</f>
        <v>#N/A</v>
      </c>
      <c r="BM115" s="21" t="e">
        <f>VLOOKUP($C115,'S49'!$C:$BQ,62,0)</f>
        <v>#N/A</v>
      </c>
      <c r="BN115" s="21" t="e">
        <f>VLOOKUP($C115,'S49'!$C:$BQ,63,0)</f>
        <v>#N/A</v>
      </c>
      <c r="BO115" s="21" t="e">
        <f>VLOOKUP($C115,'S49'!$C:$BQ,45,0)</f>
        <v>#N/A</v>
      </c>
      <c r="BP115" s="28" t="e">
        <f>VLOOKUP($C115,'S49'!$C:$BQ,52,0)</f>
        <v>#N/A</v>
      </c>
      <c r="BQ115" s="28" t="e">
        <f>VLOOKUP($C115,'S49'!$C:$BQ,53,0)</f>
        <v>#N/A</v>
      </c>
      <c r="BR115" s="28" t="e">
        <f>VLOOKUP($C115,'S49'!$C:$BQ,15,0)</f>
        <v>#N/A</v>
      </c>
      <c r="BS115" s="28" t="e">
        <f>VLOOKUP($C115,'S49'!$C:$BQ,22,0)</f>
        <v>#N/A</v>
      </c>
      <c r="BT115" s="28" t="e">
        <f>VLOOKUP($C115,'S49'!$C:$BQ,23,0)</f>
        <v>#N/A</v>
      </c>
      <c r="BU115" s="28" t="e">
        <f>VLOOKUP($C115,'S49'!$C:$BQ,35,0)</f>
        <v>#N/A</v>
      </c>
      <c r="BV115" s="28" t="e">
        <f>VLOOKUP($C115,'S49'!$C:$BQ,42,0)</f>
        <v>#N/A</v>
      </c>
      <c r="BW115" s="28" t="e">
        <f>VLOOKUP($C115,'S49'!$C:$BQ,43,0)</f>
        <v>#N/A</v>
      </c>
      <c r="BX115" s="21" t="e">
        <f>VLOOKUP($C115,'S50'!$C:$BQ,55,0)</f>
        <v>#N/A</v>
      </c>
      <c r="BY115" s="21" t="e">
        <f>VLOOKUP($C115,'S50'!$C:$BQ,62,0)</f>
        <v>#N/A</v>
      </c>
      <c r="BZ115" s="21" t="e">
        <f>VLOOKUP($C115,'S50'!$C:$BQ,63,0)</f>
        <v>#N/A</v>
      </c>
      <c r="CA115" s="21" t="e">
        <f>VLOOKUP($C115,'S50'!$C:$BQ,45,0)</f>
        <v>#N/A</v>
      </c>
      <c r="CB115" s="28" t="e">
        <f>VLOOKUP($C115,'S50'!$C:$BQ,52,0)</f>
        <v>#N/A</v>
      </c>
      <c r="CC115" s="28" t="e">
        <f>VLOOKUP($C115,'S50'!$C:$BQ,53,0)</f>
        <v>#N/A</v>
      </c>
      <c r="CD115" s="28" t="e">
        <f>VLOOKUP($C115,'S50'!$C:$BQ,15,0)</f>
        <v>#N/A</v>
      </c>
      <c r="CE115" s="28" t="e">
        <f>VLOOKUP($C115,'S50'!$C:$BQ,22,0)</f>
        <v>#N/A</v>
      </c>
      <c r="CF115" s="28" t="e">
        <f>VLOOKUP($C115,'S50'!$C:$BQ,23,0)</f>
        <v>#N/A</v>
      </c>
      <c r="CG115" s="28" t="e">
        <f>VLOOKUP($C115,'S50'!$C:$BQ,35,0)</f>
        <v>#N/A</v>
      </c>
      <c r="CH115" s="28" t="e">
        <f>VLOOKUP($C115,'S50'!$C:$BQ,42,0)</f>
        <v>#N/A</v>
      </c>
      <c r="CI115" s="28" t="e">
        <f>VLOOKUP($C115,'S50'!$C:$BQ,43,0)</f>
        <v>#N/A</v>
      </c>
    </row>
    <row r="116" spans="1:87" hidden="1" x14ac:dyDescent="0.2">
      <c r="A116" s="30" t="s">
        <v>382</v>
      </c>
      <c r="B116" s="30" t="s">
        <v>383</v>
      </c>
      <c r="C116" s="20" t="s">
        <v>152</v>
      </c>
      <c r="D116" s="21">
        <f>VLOOKUP($C116,'S0 remplacer avec S44'!$C:$BQ,55,0)</f>
        <v>215.6</v>
      </c>
      <c r="E116" s="21">
        <f>VLOOKUP($C116,'S0 remplacer avec S44'!$C:$BQ,62,0)</f>
        <v>0</v>
      </c>
      <c r="F116" s="21">
        <f>VLOOKUP($C116,'S0 remplacer avec S44'!$C:$BQ,63,0)</f>
        <v>30</v>
      </c>
      <c r="G116" s="21">
        <f>VLOOKUP($C116,'S0 remplacer avec S44'!$C:$BQ,45,0)</f>
        <v>2207.3302600000002</v>
      </c>
      <c r="H116" s="28">
        <f>VLOOKUP($C116,'S0 remplacer avec S44'!$C:$BQ,52,0)</f>
        <v>0</v>
      </c>
      <c r="I116" s="28">
        <f>VLOOKUP($C116,'S0 remplacer avec S44'!$C:$BQ,53,0)</f>
        <v>0</v>
      </c>
      <c r="J116" s="28">
        <f>VLOOKUP($C116,'S0 remplacer avec S44'!$C:$BQ,15,0)</f>
        <v>138</v>
      </c>
      <c r="K116" s="28">
        <f>VLOOKUP($C116,'S0 remplacer avec S44'!$C:$BQ,22,0)</f>
        <v>0</v>
      </c>
      <c r="L116" s="28">
        <f>VLOOKUP($C116,'S0 remplacer avec S44'!$C:$BQ,23,0)</f>
        <v>0</v>
      </c>
      <c r="M116" s="28">
        <f>VLOOKUP($C116,'S0 remplacer avec S44'!$C:$BQ,35,0)</f>
        <v>1711.53117</v>
      </c>
      <c r="N116" s="28">
        <f>VLOOKUP($C116,'S0 remplacer avec S44'!$C:$BQ,42,0)</f>
        <v>213</v>
      </c>
      <c r="O116" s="28">
        <f>VLOOKUP($C116,'S0 remplacer avec S44'!$C:$BQ,43,0)</f>
        <v>598</v>
      </c>
      <c r="P116" s="21">
        <f>VLOOKUP($C116,'S45'!$C:$BQ,55,0)</f>
        <v>219.8</v>
      </c>
      <c r="Q116" s="21">
        <f>VLOOKUP($C116,'S45'!$C:$BQ,62,0)</f>
        <v>0</v>
      </c>
      <c r="R116" s="21">
        <f>VLOOKUP($C116,'S45'!$C:$BQ,63,0)</f>
        <v>26</v>
      </c>
      <c r="S116" s="21">
        <f>VLOOKUP($C116,'S45'!$C:$BQ,45,0)</f>
        <v>2218.11589</v>
      </c>
      <c r="T116" s="28">
        <f>VLOOKUP($C116,'S45'!$C:$BQ,52,0)</f>
        <v>0</v>
      </c>
      <c r="U116" s="28">
        <f>VLOOKUP($C116,'S45'!$C:$BQ,53,0)</f>
        <v>0</v>
      </c>
      <c r="V116" s="28">
        <f>VLOOKUP($C116,'S45'!$C:$BQ,15,0)</f>
        <v>140</v>
      </c>
      <c r="W116" s="28">
        <f>VLOOKUP($C116,'S45'!$C:$BQ,22,0)</f>
        <v>0</v>
      </c>
      <c r="X116" s="28">
        <f>VLOOKUP($C116,'S45'!$C:$BQ,23,0)</f>
        <v>0</v>
      </c>
      <c r="Y116" s="28">
        <f>VLOOKUP($C116,'S45'!$C:$BQ,35,0)</f>
        <v>1712.3856000000001</v>
      </c>
      <c r="Z116" s="28">
        <f>VLOOKUP($C116,'S45'!$C:$BQ,42,0)</f>
        <v>212</v>
      </c>
      <c r="AA116" s="28">
        <f>VLOOKUP($C116,'S45'!$C:$BQ,43,0)</f>
        <v>597</v>
      </c>
      <c r="AB116" s="21">
        <f>VLOOKUP($C116,'S46'!$C:$BQ,55,0)</f>
        <v>220.4</v>
      </c>
      <c r="AC116" s="21">
        <f>VLOOKUP($C116,'S46'!$C:$BQ,62,0)</f>
        <v>0</v>
      </c>
      <c r="AD116" s="21">
        <f>VLOOKUP($C116,'S46'!$C:$BQ,63,0)</f>
        <v>25</v>
      </c>
      <c r="AE116" s="21">
        <f>VLOOKUP($C116,'S46'!$C:$BQ,45,0)</f>
        <v>2219.7561599999999</v>
      </c>
      <c r="AF116" s="28">
        <f>VLOOKUP($C116,'S46'!$C:$BQ,52,0)</f>
        <v>0</v>
      </c>
      <c r="AG116" s="28">
        <f>VLOOKUP($C116,'S46'!$C:$BQ,53,0)</f>
        <v>0</v>
      </c>
      <c r="AH116" s="28">
        <f>VLOOKUP($C116,'S46'!$C:$BQ,15,0)</f>
        <v>141</v>
      </c>
      <c r="AI116" s="28">
        <f>VLOOKUP($C116,'S46'!$C:$BQ,22,0)</f>
        <v>0</v>
      </c>
      <c r="AJ116" s="28">
        <f>VLOOKUP($C116,'S46'!$C:$BQ,23,0)</f>
        <v>0</v>
      </c>
      <c r="AK116" s="28">
        <f>VLOOKUP($C116,'S46'!$C:$BQ,35,0)</f>
        <v>1712.3856000000001</v>
      </c>
      <c r="AL116" s="28">
        <f>VLOOKUP($C116,'S46'!$C:$BQ,42,0)</f>
        <v>212</v>
      </c>
      <c r="AM116" s="28">
        <f>VLOOKUP($C116,'S46'!$C:$BQ,43,0)</f>
        <v>597</v>
      </c>
      <c r="AN116" s="21">
        <f>VLOOKUP($C116,'S47'!$C:$BQ,55,0)</f>
        <v>221.4</v>
      </c>
      <c r="AO116" s="21">
        <f>VLOOKUP($C116,'S47'!$C:$BQ,62,0)</f>
        <v>0</v>
      </c>
      <c r="AP116" s="21">
        <f>VLOOKUP($C116,'S47'!$C:$BQ,63,0)</f>
        <v>24</v>
      </c>
      <c r="AQ116" s="21">
        <f>VLOOKUP($C116,'S47'!$C:$BQ,45,0)</f>
        <v>2214.2894999999999</v>
      </c>
      <c r="AR116" s="28">
        <f>VLOOKUP($C116,'S47'!$C:$BQ,52,0)</f>
        <v>0</v>
      </c>
      <c r="AS116" s="28">
        <f>VLOOKUP($C116,'S47'!$C:$BQ,53,0)</f>
        <v>0</v>
      </c>
      <c r="AT116" s="28">
        <f>VLOOKUP($C116,'S47'!$C:$BQ,15,0)</f>
        <v>143</v>
      </c>
      <c r="AU116" s="28">
        <f>VLOOKUP($C116,'S47'!$C:$BQ,22,0)</f>
        <v>0</v>
      </c>
      <c r="AV116" s="28">
        <f>VLOOKUP($C116,'S47'!$C:$BQ,23,0)</f>
        <v>0</v>
      </c>
      <c r="AW116" s="28">
        <f>VLOOKUP($C116,'S47'!$C:$BQ,35,0)</f>
        <v>1718.1586</v>
      </c>
      <c r="AX116" s="28">
        <f>VLOOKUP($C116,'S47'!$C:$BQ,42,0)</f>
        <v>206</v>
      </c>
      <c r="AY116" s="28">
        <f>VLOOKUP($C116,'S47'!$C:$BQ,43,0)</f>
        <v>591</v>
      </c>
      <c r="AZ116" s="21">
        <f>VLOOKUP($C116,'S48'!$C:$BQ,55,0)</f>
        <v>224.2</v>
      </c>
      <c r="BA116" s="21">
        <f>VLOOKUP($C116,'S48'!$C:$BQ,62,0)</f>
        <v>0</v>
      </c>
      <c r="BB116" s="21">
        <f>VLOOKUP($C116,'S48'!$C:$BQ,63,0)</f>
        <v>83</v>
      </c>
      <c r="BC116" s="21">
        <f>VLOOKUP($C116,'S48'!$C:$BQ,45,0)</f>
        <v>2227.2055</v>
      </c>
      <c r="BD116" s="28">
        <f>VLOOKUP($C116,'S48'!$C:$BQ,52,0)</f>
        <v>0</v>
      </c>
      <c r="BE116" s="28">
        <f>VLOOKUP($C116,'S48'!$C:$BQ,53,0)</f>
        <v>0</v>
      </c>
      <c r="BF116" s="28">
        <f>VLOOKUP($C116,'S48'!$C:$BQ,15,0)</f>
        <v>147</v>
      </c>
      <c r="BG116" s="28">
        <f>VLOOKUP($C116,'S48'!$C:$BQ,22,0)</f>
        <v>0</v>
      </c>
      <c r="BH116" s="28">
        <f>VLOOKUP($C116,'S48'!$C:$BQ,23,0)</f>
        <v>0</v>
      </c>
      <c r="BI116" s="28">
        <f>VLOOKUP($C116,'S48'!$C:$BQ,35,0)</f>
        <v>1731.5806500000001</v>
      </c>
      <c r="BJ116" s="28">
        <f>VLOOKUP($C116,'S48'!$C:$BQ,42,0)</f>
        <v>193</v>
      </c>
      <c r="BK116" s="28">
        <f>VLOOKUP($C116,'S48'!$C:$BQ,43,0)</f>
        <v>578</v>
      </c>
      <c r="BL116" s="21" t="e">
        <f>VLOOKUP($C116,'S49'!$C:$BQ,55,0)</f>
        <v>#N/A</v>
      </c>
      <c r="BM116" s="21" t="e">
        <f>VLOOKUP($C116,'S49'!$C:$BQ,62,0)</f>
        <v>#N/A</v>
      </c>
      <c r="BN116" s="21" t="e">
        <f>VLOOKUP($C116,'S49'!$C:$BQ,63,0)</f>
        <v>#N/A</v>
      </c>
      <c r="BO116" s="21" t="e">
        <f>VLOOKUP($C116,'S49'!$C:$BQ,45,0)</f>
        <v>#N/A</v>
      </c>
      <c r="BP116" s="28" t="e">
        <f>VLOOKUP($C116,'S49'!$C:$BQ,52,0)</f>
        <v>#N/A</v>
      </c>
      <c r="BQ116" s="28" t="e">
        <f>VLOOKUP($C116,'S49'!$C:$BQ,53,0)</f>
        <v>#N/A</v>
      </c>
      <c r="BR116" s="28" t="e">
        <f>VLOOKUP($C116,'S49'!$C:$BQ,15,0)</f>
        <v>#N/A</v>
      </c>
      <c r="BS116" s="28" t="e">
        <f>VLOOKUP($C116,'S49'!$C:$BQ,22,0)</f>
        <v>#N/A</v>
      </c>
      <c r="BT116" s="28" t="e">
        <f>VLOOKUP($C116,'S49'!$C:$BQ,23,0)</f>
        <v>#N/A</v>
      </c>
      <c r="BU116" s="28" t="e">
        <f>VLOOKUP($C116,'S49'!$C:$BQ,35,0)</f>
        <v>#N/A</v>
      </c>
      <c r="BV116" s="28" t="e">
        <f>VLOOKUP($C116,'S49'!$C:$BQ,42,0)</f>
        <v>#N/A</v>
      </c>
      <c r="BW116" s="28" t="e">
        <f>VLOOKUP($C116,'S49'!$C:$BQ,43,0)</f>
        <v>#N/A</v>
      </c>
      <c r="BX116" s="21" t="e">
        <f>VLOOKUP($C116,'S50'!$C:$BQ,55,0)</f>
        <v>#N/A</v>
      </c>
      <c r="BY116" s="21" t="e">
        <f>VLOOKUP($C116,'S50'!$C:$BQ,62,0)</f>
        <v>#N/A</v>
      </c>
      <c r="BZ116" s="21" t="e">
        <f>VLOOKUP($C116,'S50'!$C:$BQ,63,0)</f>
        <v>#N/A</v>
      </c>
      <c r="CA116" s="21" t="e">
        <f>VLOOKUP($C116,'S50'!$C:$BQ,45,0)</f>
        <v>#N/A</v>
      </c>
      <c r="CB116" s="28" t="e">
        <f>VLOOKUP($C116,'S50'!$C:$BQ,52,0)</f>
        <v>#N/A</v>
      </c>
      <c r="CC116" s="28" t="e">
        <f>VLOOKUP($C116,'S50'!$C:$BQ,53,0)</f>
        <v>#N/A</v>
      </c>
      <c r="CD116" s="28" t="e">
        <f>VLOOKUP($C116,'S50'!$C:$BQ,15,0)</f>
        <v>#N/A</v>
      </c>
      <c r="CE116" s="28" t="e">
        <f>VLOOKUP($C116,'S50'!$C:$BQ,22,0)</f>
        <v>#N/A</v>
      </c>
      <c r="CF116" s="28" t="e">
        <f>VLOOKUP($C116,'S50'!$C:$BQ,23,0)</f>
        <v>#N/A</v>
      </c>
      <c r="CG116" s="28" t="e">
        <f>VLOOKUP($C116,'S50'!$C:$BQ,35,0)</f>
        <v>#N/A</v>
      </c>
      <c r="CH116" s="28" t="e">
        <f>VLOOKUP($C116,'S50'!$C:$BQ,42,0)</f>
        <v>#N/A</v>
      </c>
      <c r="CI116" s="28" t="e">
        <f>VLOOKUP($C116,'S50'!$C:$BQ,43,0)</f>
        <v>#N/A</v>
      </c>
    </row>
    <row r="117" spans="1:87" hidden="1" x14ac:dyDescent="0.2">
      <c r="A117" s="30" t="s">
        <v>382</v>
      </c>
      <c r="B117" s="30" t="s">
        <v>383</v>
      </c>
      <c r="C117" s="20" t="s">
        <v>153</v>
      </c>
      <c r="D117" s="21">
        <f>VLOOKUP($C117,'S0 remplacer avec S44'!$C:$BQ,55,0)</f>
        <v>206.6</v>
      </c>
      <c r="E117" s="21">
        <f>VLOOKUP($C117,'S0 remplacer avec S44'!$C:$BQ,62,0)</f>
        <v>0</v>
      </c>
      <c r="F117" s="21">
        <f>VLOOKUP($C117,'S0 remplacer avec S44'!$C:$BQ,63,0)</f>
        <v>22</v>
      </c>
      <c r="G117" s="21">
        <f>VLOOKUP($C117,'S0 remplacer avec S44'!$C:$BQ,45,0)</f>
        <v>2241.7720800000002</v>
      </c>
      <c r="H117" s="28">
        <f>VLOOKUP($C117,'S0 remplacer avec S44'!$C:$BQ,52,0)</f>
        <v>0</v>
      </c>
      <c r="I117" s="28">
        <f>VLOOKUP($C117,'S0 remplacer avec S44'!$C:$BQ,53,0)</f>
        <v>0</v>
      </c>
      <c r="J117" s="28">
        <f>VLOOKUP($C117,'S0 remplacer avec S44'!$C:$BQ,15,0)</f>
        <v>118</v>
      </c>
      <c r="K117" s="28">
        <f>VLOOKUP($C117,'S0 remplacer avec S44'!$C:$BQ,22,0)</f>
        <v>0</v>
      </c>
      <c r="L117" s="28">
        <f>VLOOKUP($C117,'S0 remplacer avec S44'!$C:$BQ,23,0)</f>
        <v>9</v>
      </c>
      <c r="M117" s="28">
        <f>VLOOKUP($C117,'S0 remplacer avec S44'!$C:$BQ,35,0)</f>
        <v>1748.45146</v>
      </c>
      <c r="N117" s="28">
        <f>VLOOKUP($C117,'S0 remplacer avec S44'!$C:$BQ,42,0)</f>
        <v>59</v>
      </c>
      <c r="O117" s="28">
        <f>VLOOKUP($C117,'S0 remplacer avec S44'!$C:$BQ,43,0)</f>
        <v>420</v>
      </c>
      <c r="P117" s="21">
        <f>VLOOKUP($C117,'S45'!$C:$BQ,55,0)</f>
        <v>209.8</v>
      </c>
      <c r="Q117" s="21">
        <f>VLOOKUP($C117,'S45'!$C:$BQ,62,0)</f>
        <v>0</v>
      </c>
      <c r="R117" s="21">
        <f>VLOOKUP($C117,'S45'!$C:$BQ,63,0)</f>
        <v>18</v>
      </c>
      <c r="S117" s="21">
        <f>VLOOKUP($C117,'S45'!$C:$BQ,45,0)</f>
        <v>2252.4867199999999</v>
      </c>
      <c r="T117" s="28">
        <f>VLOOKUP($C117,'S45'!$C:$BQ,52,0)</f>
        <v>0</v>
      </c>
      <c r="U117" s="28">
        <f>VLOOKUP($C117,'S45'!$C:$BQ,53,0)</f>
        <v>0</v>
      </c>
      <c r="V117" s="28">
        <f>VLOOKUP($C117,'S45'!$C:$BQ,15,0)</f>
        <v>123</v>
      </c>
      <c r="W117" s="28">
        <f>VLOOKUP($C117,'S45'!$C:$BQ,22,0)</f>
        <v>0</v>
      </c>
      <c r="X117" s="28">
        <f>VLOOKUP($C117,'S45'!$C:$BQ,23,0)</f>
        <v>4</v>
      </c>
      <c r="Y117" s="28">
        <f>VLOOKUP($C117,'S45'!$C:$BQ,35,0)</f>
        <v>2147.4652299999998</v>
      </c>
      <c r="Z117" s="28">
        <f>VLOOKUP($C117,'S45'!$C:$BQ,42,0)</f>
        <v>0</v>
      </c>
      <c r="AA117" s="28">
        <f>VLOOKUP($C117,'S45'!$C:$BQ,43,0)</f>
        <v>21</v>
      </c>
      <c r="AB117" s="21">
        <f>VLOOKUP($C117,'S46'!$C:$BQ,55,0)</f>
        <v>214.2</v>
      </c>
      <c r="AC117" s="21">
        <f>VLOOKUP($C117,'S46'!$C:$BQ,62,0)</f>
        <v>0</v>
      </c>
      <c r="AD117" s="21">
        <f>VLOOKUP($C117,'S46'!$C:$BQ,63,0)</f>
        <v>14</v>
      </c>
      <c r="AE117" s="21">
        <f>VLOOKUP($C117,'S46'!$C:$BQ,45,0)</f>
        <v>2260.76116</v>
      </c>
      <c r="AF117" s="28">
        <f>VLOOKUP($C117,'S46'!$C:$BQ,52,0)</f>
        <v>0</v>
      </c>
      <c r="AG117" s="28">
        <f>VLOOKUP($C117,'S46'!$C:$BQ,53,0)</f>
        <v>0</v>
      </c>
      <c r="AH117" s="28">
        <f>VLOOKUP($C117,'S46'!$C:$BQ,15,0)</f>
        <v>126</v>
      </c>
      <c r="AI117" s="28">
        <f>VLOOKUP($C117,'S46'!$C:$BQ,22,0)</f>
        <v>0</v>
      </c>
      <c r="AJ117" s="28">
        <f>VLOOKUP($C117,'S46'!$C:$BQ,23,0)</f>
        <v>1</v>
      </c>
      <c r="AK117" s="28">
        <f>VLOOKUP($C117,'S46'!$C:$BQ,35,0)</f>
        <v>2158.4652299999998</v>
      </c>
      <c r="AL117" s="28">
        <f>VLOOKUP($C117,'S46'!$C:$BQ,42,0)</f>
        <v>0</v>
      </c>
      <c r="AM117" s="28">
        <f>VLOOKUP($C117,'S46'!$C:$BQ,43,0)</f>
        <v>10</v>
      </c>
      <c r="AN117" s="21">
        <f>VLOOKUP($C117,'S47'!$C:$BQ,55,0)</f>
        <v>213.4</v>
      </c>
      <c r="AO117" s="21">
        <f>VLOOKUP($C117,'S47'!$C:$BQ,62,0)</f>
        <v>0</v>
      </c>
      <c r="AP117" s="21">
        <f>VLOOKUP($C117,'S47'!$C:$BQ,63,0)</f>
        <v>15</v>
      </c>
      <c r="AQ117" s="21">
        <f>VLOOKUP($C117,'S47'!$C:$BQ,45,0)</f>
        <v>2264.0297799999998</v>
      </c>
      <c r="AR117" s="28">
        <f>VLOOKUP($C117,'S47'!$C:$BQ,52,0)</f>
        <v>0</v>
      </c>
      <c r="AS117" s="28">
        <f>VLOOKUP($C117,'S47'!$C:$BQ,53,0)</f>
        <v>0</v>
      </c>
      <c r="AT117" s="28">
        <f>VLOOKUP($C117,'S47'!$C:$BQ,15,0)</f>
        <v>131</v>
      </c>
      <c r="AU117" s="28">
        <f>VLOOKUP($C117,'S47'!$C:$BQ,22,0)</f>
        <v>0</v>
      </c>
      <c r="AV117" s="28">
        <f>VLOOKUP($C117,'S47'!$C:$BQ,23,0)</f>
        <v>0</v>
      </c>
      <c r="AW117" s="28">
        <f>VLOOKUP($C117,'S47'!$C:$BQ,35,0)</f>
        <v>2164.33725</v>
      </c>
      <c r="AX117" s="28">
        <f>VLOOKUP($C117,'S47'!$C:$BQ,42,0)</f>
        <v>0</v>
      </c>
      <c r="AY117" s="28">
        <f>VLOOKUP($C117,'S47'!$C:$BQ,43,0)</f>
        <v>5</v>
      </c>
      <c r="AZ117" s="21">
        <f>VLOOKUP($C117,'S48'!$C:$BQ,55,0)</f>
        <v>219.2</v>
      </c>
      <c r="BA117" s="21">
        <f>VLOOKUP($C117,'S48'!$C:$BQ,62,0)</f>
        <v>0</v>
      </c>
      <c r="BB117" s="21">
        <f>VLOOKUP($C117,'S48'!$C:$BQ,63,0)</f>
        <v>66</v>
      </c>
      <c r="BC117" s="21">
        <f>VLOOKUP($C117,'S48'!$C:$BQ,45,0)</f>
        <v>2269.5533700000001</v>
      </c>
      <c r="BD117" s="28">
        <f>VLOOKUP($C117,'S48'!$C:$BQ,52,0)</f>
        <v>0</v>
      </c>
      <c r="BE117" s="28">
        <f>VLOOKUP($C117,'S48'!$C:$BQ,53,0)</f>
        <v>0</v>
      </c>
      <c r="BF117" s="28">
        <f>VLOOKUP($C117,'S48'!$C:$BQ,15,0)</f>
        <v>131</v>
      </c>
      <c r="BG117" s="28">
        <f>VLOOKUP($C117,'S48'!$C:$BQ,22,0)</f>
        <v>0</v>
      </c>
      <c r="BH117" s="28">
        <f>VLOOKUP($C117,'S48'!$C:$BQ,23,0)</f>
        <v>0</v>
      </c>
      <c r="BI117" s="28">
        <f>VLOOKUP($C117,'S48'!$C:$BQ,35,0)</f>
        <v>2167.1853700000001</v>
      </c>
      <c r="BJ117" s="28">
        <f>VLOOKUP($C117,'S48'!$C:$BQ,42,0)</f>
        <v>0</v>
      </c>
      <c r="BK117" s="28">
        <f>VLOOKUP($C117,'S48'!$C:$BQ,43,0)</f>
        <v>2</v>
      </c>
      <c r="BL117" s="21" t="e">
        <f>VLOOKUP($C117,'S49'!$C:$BQ,55,0)</f>
        <v>#N/A</v>
      </c>
      <c r="BM117" s="21" t="e">
        <f>VLOOKUP($C117,'S49'!$C:$BQ,62,0)</f>
        <v>#N/A</v>
      </c>
      <c r="BN117" s="21" t="e">
        <f>VLOOKUP($C117,'S49'!$C:$BQ,63,0)</f>
        <v>#N/A</v>
      </c>
      <c r="BO117" s="21" t="e">
        <f>VLOOKUP($C117,'S49'!$C:$BQ,45,0)</f>
        <v>#N/A</v>
      </c>
      <c r="BP117" s="28" t="e">
        <f>VLOOKUP($C117,'S49'!$C:$BQ,52,0)</f>
        <v>#N/A</v>
      </c>
      <c r="BQ117" s="28" t="e">
        <f>VLOOKUP($C117,'S49'!$C:$BQ,53,0)</f>
        <v>#N/A</v>
      </c>
      <c r="BR117" s="28" t="e">
        <f>VLOOKUP($C117,'S49'!$C:$BQ,15,0)</f>
        <v>#N/A</v>
      </c>
      <c r="BS117" s="28" t="e">
        <f>VLOOKUP($C117,'S49'!$C:$BQ,22,0)</f>
        <v>#N/A</v>
      </c>
      <c r="BT117" s="28" t="e">
        <f>VLOOKUP($C117,'S49'!$C:$BQ,23,0)</f>
        <v>#N/A</v>
      </c>
      <c r="BU117" s="28" t="e">
        <f>VLOOKUP($C117,'S49'!$C:$BQ,35,0)</f>
        <v>#N/A</v>
      </c>
      <c r="BV117" s="28" t="e">
        <f>VLOOKUP($C117,'S49'!$C:$BQ,42,0)</f>
        <v>#N/A</v>
      </c>
      <c r="BW117" s="28" t="e">
        <f>VLOOKUP($C117,'S49'!$C:$BQ,43,0)</f>
        <v>#N/A</v>
      </c>
      <c r="BX117" s="21" t="e">
        <f>VLOOKUP($C117,'S50'!$C:$BQ,55,0)</f>
        <v>#N/A</v>
      </c>
      <c r="BY117" s="21" t="e">
        <f>VLOOKUP($C117,'S50'!$C:$BQ,62,0)</f>
        <v>#N/A</v>
      </c>
      <c r="BZ117" s="21" t="e">
        <f>VLOOKUP($C117,'S50'!$C:$BQ,63,0)</f>
        <v>#N/A</v>
      </c>
      <c r="CA117" s="21" t="e">
        <f>VLOOKUP($C117,'S50'!$C:$BQ,45,0)</f>
        <v>#N/A</v>
      </c>
      <c r="CB117" s="28" t="e">
        <f>VLOOKUP($C117,'S50'!$C:$BQ,52,0)</f>
        <v>#N/A</v>
      </c>
      <c r="CC117" s="28" t="e">
        <f>VLOOKUP($C117,'S50'!$C:$BQ,53,0)</f>
        <v>#N/A</v>
      </c>
      <c r="CD117" s="28" t="e">
        <f>VLOOKUP($C117,'S50'!$C:$BQ,15,0)</f>
        <v>#N/A</v>
      </c>
      <c r="CE117" s="28" t="e">
        <f>VLOOKUP($C117,'S50'!$C:$BQ,22,0)</f>
        <v>#N/A</v>
      </c>
      <c r="CF117" s="28" t="e">
        <f>VLOOKUP($C117,'S50'!$C:$BQ,23,0)</f>
        <v>#N/A</v>
      </c>
      <c r="CG117" s="28" t="e">
        <f>VLOOKUP($C117,'S50'!$C:$BQ,35,0)</f>
        <v>#N/A</v>
      </c>
      <c r="CH117" s="28" t="e">
        <f>VLOOKUP($C117,'S50'!$C:$BQ,42,0)</f>
        <v>#N/A</v>
      </c>
      <c r="CI117" s="28" t="e">
        <f>VLOOKUP($C117,'S50'!$C:$BQ,43,0)</f>
        <v>#N/A</v>
      </c>
    </row>
    <row r="118" spans="1:87" hidden="1" x14ac:dyDescent="0.2">
      <c r="A118" s="30" t="s">
        <v>382</v>
      </c>
      <c r="B118" s="30" t="s">
        <v>383</v>
      </c>
      <c r="C118" s="20" t="s">
        <v>154</v>
      </c>
      <c r="D118" s="21">
        <f>VLOOKUP($C118,'S0 remplacer avec S44'!$C:$BQ,55,0)</f>
        <v>215.9</v>
      </c>
      <c r="E118" s="21">
        <f>VLOOKUP($C118,'S0 remplacer avec S44'!$C:$BQ,62,0)</f>
        <v>0</v>
      </c>
      <c r="F118" s="21">
        <f>VLOOKUP($C118,'S0 remplacer avec S44'!$C:$BQ,63,0)</f>
        <v>11</v>
      </c>
      <c r="G118" s="21">
        <f>VLOOKUP($C118,'S0 remplacer avec S44'!$C:$BQ,45,0)</f>
        <v>2389.7385100000001</v>
      </c>
      <c r="H118" s="28">
        <f>VLOOKUP($C118,'S0 remplacer avec S44'!$C:$BQ,52,0)</f>
        <v>0</v>
      </c>
      <c r="I118" s="28">
        <f>VLOOKUP($C118,'S0 remplacer avec S44'!$C:$BQ,53,0)</f>
        <v>0</v>
      </c>
      <c r="J118" s="28">
        <f>VLOOKUP($C118,'S0 remplacer avec S44'!$C:$BQ,15,0)</f>
        <v>158</v>
      </c>
      <c r="K118" s="28">
        <f>VLOOKUP($C118,'S0 remplacer avec S44'!$C:$BQ,22,0)</f>
        <v>0</v>
      </c>
      <c r="L118" s="28">
        <f>VLOOKUP($C118,'S0 remplacer avec S44'!$C:$BQ,23,0)</f>
        <v>0</v>
      </c>
      <c r="M118" s="28">
        <f>VLOOKUP($C118,'S0 remplacer avec S44'!$C:$BQ,35,0)</f>
        <v>2033.24884</v>
      </c>
      <c r="N118" s="28">
        <f>VLOOKUP($C118,'S0 remplacer avec S44'!$C:$BQ,42,0)</f>
        <v>0</v>
      </c>
      <c r="O118" s="28">
        <f>VLOOKUP($C118,'S0 remplacer avec S44'!$C:$BQ,43,0)</f>
        <v>253</v>
      </c>
      <c r="P118" s="21">
        <f>VLOOKUP($C118,'S45'!$C:$BQ,55,0)</f>
        <v>217.9</v>
      </c>
      <c r="Q118" s="21">
        <f>VLOOKUP($C118,'S45'!$C:$BQ,62,0)</f>
        <v>0</v>
      </c>
      <c r="R118" s="21">
        <f>VLOOKUP($C118,'S45'!$C:$BQ,63,0)</f>
        <v>9</v>
      </c>
      <c r="S118" s="21">
        <f>VLOOKUP($C118,'S45'!$C:$BQ,45,0)</f>
        <v>2399.9906700000001</v>
      </c>
      <c r="T118" s="28">
        <f>VLOOKUP($C118,'S45'!$C:$BQ,52,0)</f>
        <v>0</v>
      </c>
      <c r="U118" s="28">
        <f>VLOOKUP($C118,'S45'!$C:$BQ,53,0)</f>
        <v>0</v>
      </c>
      <c r="V118" s="28">
        <f>VLOOKUP($C118,'S45'!$C:$BQ,15,0)</f>
        <v>159</v>
      </c>
      <c r="W118" s="28">
        <f>VLOOKUP($C118,'S45'!$C:$BQ,22,0)</f>
        <v>0</v>
      </c>
      <c r="X118" s="28">
        <f>VLOOKUP($C118,'S45'!$C:$BQ,23,0)</f>
        <v>0</v>
      </c>
      <c r="Y118" s="28">
        <f>VLOOKUP($C118,'S45'!$C:$BQ,35,0)</f>
        <v>2035.98236</v>
      </c>
      <c r="Z118" s="28">
        <f>VLOOKUP($C118,'S45'!$C:$BQ,42,0)</f>
        <v>0</v>
      </c>
      <c r="AA118" s="28">
        <f>VLOOKUP($C118,'S45'!$C:$BQ,43,0)</f>
        <v>250</v>
      </c>
      <c r="AB118" s="21">
        <f>VLOOKUP($C118,'S46'!$C:$BQ,55,0)</f>
        <v>218.9</v>
      </c>
      <c r="AC118" s="21">
        <f>VLOOKUP($C118,'S46'!$C:$BQ,62,0)</f>
        <v>0</v>
      </c>
      <c r="AD118" s="21">
        <f>VLOOKUP($C118,'S46'!$C:$BQ,63,0)</f>
        <v>8</v>
      </c>
      <c r="AE118" s="21">
        <f>VLOOKUP($C118,'S46'!$C:$BQ,45,0)</f>
        <v>2425.8964599999999</v>
      </c>
      <c r="AF118" s="28">
        <f>VLOOKUP($C118,'S46'!$C:$BQ,52,0)</f>
        <v>0</v>
      </c>
      <c r="AG118" s="28">
        <f>VLOOKUP($C118,'S46'!$C:$BQ,53,0)</f>
        <v>0</v>
      </c>
      <c r="AH118" s="28">
        <f>VLOOKUP($C118,'S46'!$C:$BQ,15,0)</f>
        <v>159</v>
      </c>
      <c r="AI118" s="28">
        <f>VLOOKUP($C118,'S46'!$C:$BQ,22,0)</f>
        <v>0</v>
      </c>
      <c r="AJ118" s="28">
        <f>VLOOKUP($C118,'S46'!$C:$BQ,23,0)</f>
        <v>0</v>
      </c>
      <c r="AK118" s="28">
        <f>VLOOKUP($C118,'S46'!$C:$BQ,35,0)</f>
        <v>2216.33763</v>
      </c>
      <c r="AL118" s="28">
        <f>VLOOKUP($C118,'S46'!$C:$BQ,42,0)</f>
        <v>0</v>
      </c>
      <c r="AM118" s="28">
        <f>VLOOKUP($C118,'S46'!$C:$BQ,43,0)</f>
        <v>70</v>
      </c>
      <c r="AN118" s="21">
        <f>VLOOKUP($C118,'S47'!$C:$BQ,55,0)</f>
        <v>220.9</v>
      </c>
      <c r="AO118" s="21">
        <f>VLOOKUP($C118,'S47'!$C:$BQ,62,0)</f>
        <v>0</v>
      </c>
      <c r="AP118" s="21">
        <f>VLOOKUP($C118,'S47'!$C:$BQ,63,0)</f>
        <v>6</v>
      </c>
      <c r="AQ118" s="21">
        <f>VLOOKUP($C118,'S47'!$C:$BQ,45,0)</f>
        <v>2441.70219</v>
      </c>
      <c r="AR118" s="28">
        <f>VLOOKUP($C118,'S47'!$C:$BQ,52,0)</f>
        <v>0</v>
      </c>
      <c r="AS118" s="28">
        <f>VLOOKUP($C118,'S47'!$C:$BQ,53,0)</f>
        <v>0</v>
      </c>
      <c r="AT118" s="28">
        <f>VLOOKUP($C118,'S47'!$C:$BQ,15,0)</f>
        <v>163</v>
      </c>
      <c r="AU118" s="28">
        <f>VLOOKUP($C118,'S47'!$C:$BQ,22,0)</f>
        <v>0</v>
      </c>
      <c r="AV118" s="28">
        <f>VLOOKUP($C118,'S47'!$C:$BQ,23,0)</f>
        <v>0</v>
      </c>
      <c r="AW118" s="28">
        <f>VLOOKUP($C118,'S47'!$C:$BQ,35,0)</f>
        <v>2284.18217</v>
      </c>
      <c r="AX118" s="28">
        <f>VLOOKUP($C118,'S47'!$C:$BQ,42,0)</f>
        <v>0</v>
      </c>
      <c r="AY118" s="28">
        <f>VLOOKUP($C118,'S47'!$C:$BQ,43,0)</f>
        <v>2</v>
      </c>
      <c r="AZ118" s="21">
        <f>VLOOKUP($C118,'S48'!$C:$BQ,55,0)</f>
        <v>224.9</v>
      </c>
      <c r="BA118" s="21">
        <f>VLOOKUP($C118,'S48'!$C:$BQ,62,0)</f>
        <v>0</v>
      </c>
      <c r="BB118" s="21">
        <f>VLOOKUP($C118,'S48'!$C:$BQ,63,0)</f>
        <v>58</v>
      </c>
      <c r="BC118" s="21">
        <f>VLOOKUP($C118,'S48'!$C:$BQ,45,0)</f>
        <v>2464.6121899999998</v>
      </c>
      <c r="BD118" s="28">
        <f>VLOOKUP($C118,'S48'!$C:$BQ,52,0)</f>
        <v>0</v>
      </c>
      <c r="BE118" s="28">
        <f>VLOOKUP($C118,'S48'!$C:$BQ,53,0)</f>
        <v>0</v>
      </c>
      <c r="BF118" s="28">
        <f>VLOOKUP($C118,'S48'!$C:$BQ,15,0)</f>
        <v>165</v>
      </c>
      <c r="BG118" s="28">
        <f>VLOOKUP($C118,'S48'!$C:$BQ,22,0)</f>
        <v>0</v>
      </c>
      <c r="BH118" s="28">
        <f>VLOOKUP($C118,'S48'!$C:$BQ,23,0)</f>
        <v>0</v>
      </c>
      <c r="BI118" s="28">
        <f>VLOOKUP($C118,'S48'!$C:$BQ,35,0)</f>
        <v>2441.4082100000001</v>
      </c>
      <c r="BJ118" s="28">
        <f>VLOOKUP($C118,'S48'!$C:$BQ,42,0)</f>
        <v>0</v>
      </c>
      <c r="BK118" s="28">
        <f>VLOOKUP($C118,'S48'!$C:$BQ,43,0)</f>
        <v>0</v>
      </c>
      <c r="BL118" s="21" t="e">
        <f>VLOOKUP($C118,'S49'!$C:$BQ,55,0)</f>
        <v>#N/A</v>
      </c>
      <c r="BM118" s="21" t="e">
        <f>VLOOKUP($C118,'S49'!$C:$BQ,62,0)</f>
        <v>#N/A</v>
      </c>
      <c r="BN118" s="21" t="e">
        <f>VLOOKUP($C118,'S49'!$C:$BQ,63,0)</f>
        <v>#N/A</v>
      </c>
      <c r="BO118" s="21" t="e">
        <f>VLOOKUP($C118,'S49'!$C:$BQ,45,0)</f>
        <v>#N/A</v>
      </c>
      <c r="BP118" s="28" t="e">
        <f>VLOOKUP($C118,'S49'!$C:$BQ,52,0)</f>
        <v>#N/A</v>
      </c>
      <c r="BQ118" s="28" t="e">
        <f>VLOOKUP($C118,'S49'!$C:$BQ,53,0)</f>
        <v>#N/A</v>
      </c>
      <c r="BR118" s="28" t="e">
        <f>VLOOKUP($C118,'S49'!$C:$BQ,15,0)</f>
        <v>#N/A</v>
      </c>
      <c r="BS118" s="28" t="e">
        <f>VLOOKUP($C118,'S49'!$C:$BQ,22,0)</f>
        <v>#N/A</v>
      </c>
      <c r="BT118" s="28" t="e">
        <f>VLOOKUP($C118,'S49'!$C:$BQ,23,0)</f>
        <v>#N/A</v>
      </c>
      <c r="BU118" s="28" t="e">
        <f>VLOOKUP($C118,'S49'!$C:$BQ,35,0)</f>
        <v>#N/A</v>
      </c>
      <c r="BV118" s="28" t="e">
        <f>VLOOKUP($C118,'S49'!$C:$BQ,42,0)</f>
        <v>#N/A</v>
      </c>
      <c r="BW118" s="28" t="e">
        <f>VLOOKUP($C118,'S49'!$C:$BQ,43,0)</f>
        <v>#N/A</v>
      </c>
      <c r="BX118" s="21" t="e">
        <f>VLOOKUP($C118,'S50'!$C:$BQ,55,0)</f>
        <v>#N/A</v>
      </c>
      <c r="BY118" s="21" t="e">
        <f>VLOOKUP($C118,'S50'!$C:$BQ,62,0)</f>
        <v>#N/A</v>
      </c>
      <c r="BZ118" s="21" t="e">
        <f>VLOOKUP($C118,'S50'!$C:$BQ,63,0)</f>
        <v>#N/A</v>
      </c>
      <c r="CA118" s="21" t="e">
        <f>VLOOKUP($C118,'S50'!$C:$BQ,45,0)</f>
        <v>#N/A</v>
      </c>
      <c r="CB118" s="28" t="e">
        <f>VLOOKUP($C118,'S50'!$C:$BQ,52,0)</f>
        <v>#N/A</v>
      </c>
      <c r="CC118" s="28" t="e">
        <f>VLOOKUP($C118,'S50'!$C:$BQ,53,0)</f>
        <v>#N/A</v>
      </c>
      <c r="CD118" s="28" t="e">
        <f>VLOOKUP($C118,'S50'!$C:$BQ,15,0)</f>
        <v>#N/A</v>
      </c>
      <c r="CE118" s="28" t="e">
        <f>VLOOKUP($C118,'S50'!$C:$BQ,22,0)</f>
        <v>#N/A</v>
      </c>
      <c r="CF118" s="28" t="e">
        <f>VLOOKUP($C118,'S50'!$C:$BQ,23,0)</f>
        <v>#N/A</v>
      </c>
      <c r="CG118" s="28" t="e">
        <f>VLOOKUP($C118,'S50'!$C:$BQ,35,0)</f>
        <v>#N/A</v>
      </c>
      <c r="CH118" s="28" t="e">
        <f>VLOOKUP($C118,'S50'!$C:$BQ,42,0)</f>
        <v>#N/A</v>
      </c>
      <c r="CI118" s="28" t="e">
        <f>VLOOKUP($C118,'S50'!$C:$BQ,43,0)</f>
        <v>#N/A</v>
      </c>
    </row>
    <row r="119" spans="1:87" hidden="1" x14ac:dyDescent="0.2">
      <c r="A119" s="30" t="s">
        <v>382</v>
      </c>
      <c r="B119" s="30" t="s">
        <v>383</v>
      </c>
      <c r="C119" s="20" t="s">
        <v>155</v>
      </c>
      <c r="D119" s="21">
        <f>VLOOKUP($C119,'S0 remplacer avec S44'!$C:$BQ,55,0)</f>
        <v>211.7</v>
      </c>
      <c r="E119" s="21">
        <f>VLOOKUP($C119,'S0 remplacer avec S44'!$C:$BQ,62,0)</f>
        <v>0</v>
      </c>
      <c r="F119" s="21">
        <f>VLOOKUP($C119,'S0 remplacer avec S44'!$C:$BQ,63,0)</f>
        <v>37</v>
      </c>
      <c r="G119" s="21">
        <f>VLOOKUP($C119,'S0 remplacer avec S44'!$C:$BQ,45,0)</f>
        <v>1850.26504</v>
      </c>
      <c r="H119" s="28">
        <f>VLOOKUP($C119,'S0 remplacer avec S44'!$C:$BQ,52,0)</f>
        <v>0</v>
      </c>
      <c r="I119" s="28">
        <f>VLOOKUP($C119,'S0 remplacer avec S44'!$C:$BQ,53,0)</f>
        <v>339</v>
      </c>
      <c r="J119" s="28">
        <f>VLOOKUP($C119,'S0 remplacer avec S44'!$C:$BQ,15,0)</f>
        <v>130</v>
      </c>
      <c r="K119" s="28">
        <f>VLOOKUP($C119,'S0 remplacer avec S44'!$C:$BQ,22,0)</f>
        <v>0</v>
      </c>
      <c r="L119" s="28">
        <f>VLOOKUP($C119,'S0 remplacer avec S44'!$C:$BQ,23,0)</f>
        <v>8</v>
      </c>
      <c r="M119" s="28">
        <f>VLOOKUP($C119,'S0 remplacer avec S44'!$C:$BQ,35,0)</f>
        <v>2522.5993100000001</v>
      </c>
      <c r="N119" s="28">
        <f>VLOOKUP($C119,'S0 remplacer avec S44'!$C:$BQ,42,0)</f>
        <v>0</v>
      </c>
      <c r="O119" s="28">
        <f>VLOOKUP($C119,'S0 remplacer avec S44'!$C:$BQ,43,0)</f>
        <v>0</v>
      </c>
      <c r="P119" s="21">
        <f>VLOOKUP($C119,'S45'!$C:$BQ,55,0)</f>
        <v>213.6</v>
      </c>
      <c r="Q119" s="21">
        <f>VLOOKUP($C119,'S45'!$C:$BQ,62,0)</f>
        <v>0</v>
      </c>
      <c r="R119" s="21">
        <f>VLOOKUP($C119,'S45'!$C:$BQ,63,0)</f>
        <v>35</v>
      </c>
      <c r="S119" s="21">
        <f>VLOOKUP($C119,'S45'!$C:$BQ,45,0)</f>
        <v>1935.47101</v>
      </c>
      <c r="T119" s="28">
        <f>VLOOKUP($C119,'S45'!$C:$BQ,52,0)</f>
        <v>0</v>
      </c>
      <c r="U119" s="28">
        <f>VLOOKUP($C119,'S45'!$C:$BQ,53,0)</f>
        <v>254</v>
      </c>
      <c r="V119" s="28">
        <f>VLOOKUP($C119,'S45'!$C:$BQ,15,0)</f>
        <v>131</v>
      </c>
      <c r="W119" s="28">
        <f>VLOOKUP($C119,'S45'!$C:$BQ,22,0)</f>
        <v>0</v>
      </c>
      <c r="X119" s="28">
        <f>VLOOKUP($C119,'S45'!$C:$BQ,23,0)</f>
        <v>7</v>
      </c>
      <c r="Y119" s="28">
        <f>VLOOKUP($C119,'S45'!$C:$BQ,35,0)</f>
        <v>2548.29412</v>
      </c>
      <c r="Z119" s="28">
        <f>VLOOKUP($C119,'S45'!$C:$BQ,42,0)</f>
        <v>0</v>
      </c>
      <c r="AA119" s="28">
        <f>VLOOKUP($C119,'S45'!$C:$BQ,43,0)</f>
        <v>0</v>
      </c>
      <c r="AB119" s="21">
        <f>VLOOKUP($C119,'S46'!$C:$BQ,55,0)</f>
        <v>217</v>
      </c>
      <c r="AC119" s="21">
        <f>VLOOKUP($C119,'S46'!$C:$BQ,62,0)</f>
        <v>0</v>
      </c>
      <c r="AD119" s="21">
        <f>VLOOKUP($C119,'S46'!$C:$BQ,63,0)</f>
        <v>32</v>
      </c>
      <c r="AE119" s="21">
        <f>VLOOKUP($C119,'S46'!$C:$BQ,45,0)</f>
        <v>1948.1886199999999</v>
      </c>
      <c r="AF119" s="28">
        <f>VLOOKUP($C119,'S46'!$C:$BQ,52,0)</f>
        <v>0</v>
      </c>
      <c r="AG119" s="28">
        <f>VLOOKUP($C119,'S46'!$C:$BQ,53,0)</f>
        <v>241</v>
      </c>
      <c r="AH119" s="28">
        <f>VLOOKUP($C119,'S46'!$C:$BQ,15,0)</f>
        <v>132</v>
      </c>
      <c r="AI119" s="28">
        <f>VLOOKUP($C119,'S46'!$C:$BQ,22,0)</f>
        <v>0</v>
      </c>
      <c r="AJ119" s="28">
        <f>VLOOKUP($C119,'S46'!$C:$BQ,23,0)</f>
        <v>6</v>
      </c>
      <c r="AK119" s="28">
        <f>VLOOKUP($C119,'S46'!$C:$BQ,35,0)</f>
        <v>2626.31412</v>
      </c>
      <c r="AL119" s="28">
        <f>VLOOKUP($C119,'S46'!$C:$BQ,42,0)</f>
        <v>0</v>
      </c>
      <c r="AM119" s="28">
        <f>VLOOKUP($C119,'S46'!$C:$BQ,43,0)</f>
        <v>0</v>
      </c>
      <c r="AN119" s="21">
        <f>VLOOKUP($C119,'S47'!$C:$BQ,55,0)</f>
        <v>223</v>
      </c>
      <c r="AO119" s="21">
        <f>VLOOKUP($C119,'S47'!$C:$BQ,62,0)</f>
        <v>0</v>
      </c>
      <c r="AP119" s="21">
        <f>VLOOKUP($C119,'S47'!$C:$BQ,63,0)</f>
        <v>26</v>
      </c>
      <c r="AQ119" s="21">
        <f>VLOOKUP($C119,'S47'!$C:$BQ,45,0)</f>
        <v>2037.1551300000001</v>
      </c>
      <c r="AR119" s="28">
        <f>VLOOKUP($C119,'S47'!$C:$BQ,52,0)</f>
        <v>0</v>
      </c>
      <c r="AS119" s="28">
        <f>VLOOKUP($C119,'S47'!$C:$BQ,53,0)</f>
        <v>152</v>
      </c>
      <c r="AT119" s="28">
        <f>VLOOKUP($C119,'S47'!$C:$BQ,15,0)</f>
        <v>135</v>
      </c>
      <c r="AU119" s="28">
        <f>VLOOKUP($C119,'S47'!$C:$BQ,22,0)</f>
        <v>0</v>
      </c>
      <c r="AV119" s="28">
        <f>VLOOKUP($C119,'S47'!$C:$BQ,23,0)</f>
        <v>3</v>
      </c>
      <c r="AW119" s="28">
        <f>VLOOKUP($C119,'S47'!$C:$BQ,35,0)</f>
        <v>2637.2103200000001</v>
      </c>
      <c r="AX119" s="28">
        <f>VLOOKUP($C119,'S47'!$C:$BQ,42,0)</f>
        <v>0</v>
      </c>
      <c r="AY119" s="28">
        <f>VLOOKUP($C119,'S47'!$C:$BQ,43,0)</f>
        <v>0</v>
      </c>
      <c r="AZ119" s="21">
        <f>VLOOKUP($C119,'S48'!$C:$BQ,55,0)</f>
        <v>225.4</v>
      </c>
      <c r="BA119" s="21">
        <f>VLOOKUP($C119,'S48'!$C:$BQ,62,0)</f>
        <v>0</v>
      </c>
      <c r="BB119" s="21">
        <f>VLOOKUP($C119,'S48'!$C:$BQ,63,0)</f>
        <v>85</v>
      </c>
      <c r="BC119" s="21">
        <f>VLOOKUP($C119,'S48'!$C:$BQ,45,0)</f>
        <v>2082.8688099999999</v>
      </c>
      <c r="BD119" s="28">
        <f>VLOOKUP($C119,'S48'!$C:$BQ,52,0)</f>
        <v>0</v>
      </c>
      <c r="BE119" s="28">
        <f>VLOOKUP($C119,'S48'!$C:$BQ,53,0)</f>
        <v>106</v>
      </c>
      <c r="BF119" s="28">
        <f>VLOOKUP($C119,'S48'!$C:$BQ,15,0)</f>
        <v>141</v>
      </c>
      <c r="BG119" s="28">
        <f>VLOOKUP($C119,'S48'!$C:$BQ,22,0)</f>
        <v>0</v>
      </c>
      <c r="BH119" s="28">
        <f>VLOOKUP($C119,'S48'!$C:$BQ,23,0)</f>
        <v>0</v>
      </c>
      <c r="BI119" s="28">
        <f>VLOOKUP($C119,'S48'!$C:$BQ,35,0)</f>
        <v>2694.7572599999999</v>
      </c>
      <c r="BJ119" s="28">
        <f>VLOOKUP($C119,'S48'!$C:$BQ,42,0)</f>
        <v>0</v>
      </c>
      <c r="BK119" s="28">
        <f>VLOOKUP($C119,'S48'!$C:$BQ,43,0)</f>
        <v>0</v>
      </c>
      <c r="BL119" s="21" t="e">
        <f>VLOOKUP($C119,'S49'!$C:$BQ,55,0)</f>
        <v>#N/A</v>
      </c>
      <c r="BM119" s="21" t="e">
        <f>VLOOKUP($C119,'S49'!$C:$BQ,62,0)</f>
        <v>#N/A</v>
      </c>
      <c r="BN119" s="21" t="e">
        <f>VLOOKUP($C119,'S49'!$C:$BQ,63,0)</f>
        <v>#N/A</v>
      </c>
      <c r="BO119" s="21" t="e">
        <f>VLOOKUP($C119,'S49'!$C:$BQ,45,0)</f>
        <v>#N/A</v>
      </c>
      <c r="BP119" s="28" t="e">
        <f>VLOOKUP($C119,'S49'!$C:$BQ,52,0)</f>
        <v>#N/A</v>
      </c>
      <c r="BQ119" s="28" t="e">
        <f>VLOOKUP($C119,'S49'!$C:$BQ,53,0)</f>
        <v>#N/A</v>
      </c>
      <c r="BR119" s="28" t="e">
        <f>VLOOKUP($C119,'S49'!$C:$BQ,15,0)</f>
        <v>#N/A</v>
      </c>
      <c r="BS119" s="28" t="e">
        <f>VLOOKUP($C119,'S49'!$C:$BQ,22,0)</f>
        <v>#N/A</v>
      </c>
      <c r="BT119" s="28" t="e">
        <f>VLOOKUP($C119,'S49'!$C:$BQ,23,0)</f>
        <v>#N/A</v>
      </c>
      <c r="BU119" s="28" t="e">
        <f>VLOOKUP($C119,'S49'!$C:$BQ,35,0)</f>
        <v>#N/A</v>
      </c>
      <c r="BV119" s="28" t="e">
        <f>VLOOKUP($C119,'S49'!$C:$BQ,42,0)</f>
        <v>#N/A</v>
      </c>
      <c r="BW119" s="28" t="e">
        <f>VLOOKUP($C119,'S49'!$C:$BQ,43,0)</f>
        <v>#N/A</v>
      </c>
      <c r="BX119" s="21" t="e">
        <f>VLOOKUP($C119,'S50'!$C:$BQ,55,0)</f>
        <v>#N/A</v>
      </c>
      <c r="BY119" s="21" t="e">
        <f>VLOOKUP($C119,'S50'!$C:$BQ,62,0)</f>
        <v>#N/A</v>
      </c>
      <c r="BZ119" s="21" t="e">
        <f>VLOOKUP($C119,'S50'!$C:$BQ,63,0)</f>
        <v>#N/A</v>
      </c>
      <c r="CA119" s="21" t="e">
        <f>VLOOKUP($C119,'S50'!$C:$BQ,45,0)</f>
        <v>#N/A</v>
      </c>
      <c r="CB119" s="28" t="e">
        <f>VLOOKUP($C119,'S50'!$C:$BQ,52,0)</f>
        <v>#N/A</v>
      </c>
      <c r="CC119" s="28" t="e">
        <f>VLOOKUP($C119,'S50'!$C:$BQ,53,0)</f>
        <v>#N/A</v>
      </c>
      <c r="CD119" s="28" t="e">
        <f>VLOOKUP($C119,'S50'!$C:$BQ,15,0)</f>
        <v>#N/A</v>
      </c>
      <c r="CE119" s="28" t="e">
        <f>VLOOKUP($C119,'S50'!$C:$BQ,22,0)</f>
        <v>#N/A</v>
      </c>
      <c r="CF119" s="28" t="e">
        <f>VLOOKUP($C119,'S50'!$C:$BQ,23,0)</f>
        <v>#N/A</v>
      </c>
      <c r="CG119" s="28" t="e">
        <f>VLOOKUP($C119,'S50'!$C:$BQ,35,0)</f>
        <v>#N/A</v>
      </c>
      <c r="CH119" s="28" t="e">
        <f>VLOOKUP($C119,'S50'!$C:$BQ,42,0)</f>
        <v>#N/A</v>
      </c>
      <c r="CI119" s="28" t="e">
        <f>VLOOKUP($C119,'S50'!$C:$BQ,43,0)</f>
        <v>#N/A</v>
      </c>
    </row>
    <row r="120" spans="1:87" hidden="1" x14ac:dyDescent="0.2">
      <c r="A120" s="30" t="s">
        <v>382</v>
      </c>
      <c r="B120" s="30" t="s">
        <v>383</v>
      </c>
      <c r="C120" s="20" t="s">
        <v>156</v>
      </c>
      <c r="D120" s="21">
        <f>VLOOKUP($C120,'S0 remplacer avec S44'!$C:$BQ,55,0)</f>
        <v>132.1</v>
      </c>
      <c r="E120" s="21">
        <f>VLOOKUP($C120,'S0 remplacer avec S44'!$C:$BQ,62,0)</f>
        <v>31</v>
      </c>
      <c r="F120" s="21">
        <f>VLOOKUP($C120,'S0 remplacer avec S44'!$C:$BQ,63,0)</f>
        <v>63</v>
      </c>
      <c r="G120" s="21">
        <f>VLOOKUP($C120,'S0 remplacer avec S44'!$C:$BQ,45,0)</f>
        <v>1394.1025099999999</v>
      </c>
      <c r="H120" s="28">
        <f>VLOOKUP($C120,'S0 remplacer avec S44'!$C:$BQ,52,0)</f>
        <v>40</v>
      </c>
      <c r="I120" s="28">
        <f>VLOOKUP($C120,'S0 remplacer avec S44'!$C:$BQ,53,0)</f>
        <v>326</v>
      </c>
      <c r="J120" s="28">
        <f>VLOOKUP($C120,'S0 remplacer avec S44'!$C:$BQ,15,0)</f>
        <v>97</v>
      </c>
      <c r="K120" s="28">
        <f>VLOOKUP($C120,'S0 remplacer avec S44'!$C:$BQ,22,0)</f>
        <v>0</v>
      </c>
      <c r="L120" s="28">
        <f>VLOOKUP($C120,'S0 remplacer avec S44'!$C:$BQ,23,0)</f>
        <v>12</v>
      </c>
      <c r="M120" s="28">
        <f>VLOOKUP($C120,'S0 remplacer avec S44'!$C:$BQ,35,0)</f>
        <v>2444.8822</v>
      </c>
      <c r="N120" s="28">
        <f>VLOOKUP($C120,'S0 remplacer avec S44'!$C:$BQ,42,0)</f>
        <v>0</v>
      </c>
      <c r="O120" s="28">
        <f>VLOOKUP($C120,'S0 remplacer avec S44'!$C:$BQ,43,0)</f>
        <v>0</v>
      </c>
      <c r="P120" s="21">
        <f>VLOOKUP($C120,'S45'!$C:$BQ,55,0)</f>
        <v>133.9</v>
      </c>
      <c r="Q120" s="21">
        <f>VLOOKUP($C120,'S45'!$C:$BQ,62,0)</f>
        <v>29</v>
      </c>
      <c r="R120" s="21">
        <f>VLOOKUP($C120,'S45'!$C:$BQ,63,0)</f>
        <v>62</v>
      </c>
      <c r="S120" s="21">
        <f>VLOOKUP($C120,'S45'!$C:$BQ,45,0)</f>
        <v>1471.1650400000001</v>
      </c>
      <c r="T120" s="28">
        <f>VLOOKUP($C120,'S45'!$C:$BQ,52,0)</f>
        <v>0</v>
      </c>
      <c r="U120" s="28">
        <f>VLOOKUP($C120,'S45'!$C:$BQ,53,0)</f>
        <v>249</v>
      </c>
      <c r="V120" s="28">
        <f>VLOOKUP($C120,'S45'!$C:$BQ,15,0)</f>
        <v>101</v>
      </c>
      <c r="W120" s="28">
        <f>VLOOKUP($C120,'S45'!$C:$BQ,22,0)</f>
        <v>0</v>
      </c>
      <c r="X120" s="28">
        <f>VLOOKUP($C120,'S45'!$C:$BQ,23,0)</f>
        <v>8</v>
      </c>
      <c r="Y120" s="28">
        <f>VLOOKUP($C120,'S45'!$C:$BQ,35,0)</f>
        <v>2446.11033</v>
      </c>
      <c r="Z120" s="28">
        <f>VLOOKUP($C120,'S45'!$C:$BQ,42,0)</f>
        <v>0</v>
      </c>
      <c r="AA120" s="28">
        <f>VLOOKUP($C120,'S45'!$C:$BQ,43,0)</f>
        <v>0</v>
      </c>
      <c r="AB120" s="21">
        <f>VLOOKUP($C120,'S46'!$C:$BQ,55,0)</f>
        <v>134.69999999999999</v>
      </c>
      <c r="AC120" s="21">
        <f>VLOOKUP($C120,'S46'!$C:$BQ,62,0)</f>
        <v>28</v>
      </c>
      <c r="AD120" s="21">
        <f>VLOOKUP($C120,'S46'!$C:$BQ,63,0)</f>
        <v>61</v>
      </c>
      <c r="AE120" s="21">
        <f>VLOOKUP($C120,'S46'!$C:$BQ,45,0)</f>
        <v>1548.6811499999999</v>
      </c>
      <c r="AF120" s="28">
        <f>VLOOKUP($C120,'S46'!$C:$BQ,52,0)</f>
        <v>0</v>
      </c>
      <c r="AG120" s="28">
        <f>VLOOKUP($C120,'S46'!$C:$BQ,53,0)</f>
        <v>172</v>
      </c>
      <c r="AH120" s="28">
        <f>VLOOKUP($C120,'S46'!$C:$BQ,15,0)</f>
        <v>102</v>
      </c>
      <c r="AI120" s="28">
        <f>VLOOKUP($C120,'S46'!$C:$BQ,22,0)</f>
        <v>0</v>
      </c>
      <c r="AJ120" s="28">
        <f>VLOOKUP($C120,'S46'!$C:$BQ,23,0)</f>
        <v>7</v>
      </c>
      <c r="AK120" s="28">
        <f>VLOOKUP($C120,'S46'!$C:$BQ,35,0)</f>
        <v>2467.11033</v>
      </c>
      <c r="AL120" s="28">
        <f>VLOOKUP($C120,'S46'!$C:$BQ,42,0)</f>
        <v>0</v>
      </c>
      <c r="AM120" s="28">
        <f>VLOOKUP($C120,'S46'!$C:$BQ,43,0)</f>
        <v>0</v>
      </c>
      <c r="AN120" s="21">
        <f>VLOOKUP($C120,'S47'!$C:$BQ,55,0)</f>
        <v>139.30000000000001</v>
      </c>
      <c r="AO120" s="21">
        <f>VLOOKUP($C120,'S47'!$C:$BQ,62,0)</f>
        <v>24</v>
      </c>
      <c r="AP120" s="21">
        <f>VLOOKUP($C120,'S47'!$C:$BQ,63,0)</f>
        <v>56</v>
      </c>
      <c r="AQ120" s="21">
        <f>VLOOKUP($C120,'S47'!$C:$BQ,45,0)</f>
        <v>1616.2570700000001</v>
      </c>
      <c r="AR120" s="28">
        <f>VLOOKUP($C120,'S47'!$C:$BQ,52,0)</f>
        <v>0</v>
      </c>
      <c r="AS120" s="28">
        <f>VLOOKUP($C120,'S47'!$C:$BQ,53,0)</f>
        <v>104</v>
      </c>
      <c r="AT120" s="28">
        <f>VLOOKUP($C120,'S47'!$C:$BQ,15,0)</f>
        <v>102</v>
      </c>
      <c r="AU120" s="28">
        <f>VLOOKUP($C120,'S47'!$C:$BQ,22,0)</f>
        <v>0</v>
      </c>
      <c r="AV120" s="28">
        <f>VLOOKUP($C120,'S47'!$C:$BQ,23,0)</f>
        <v>7</v>
      </c>
      <c r="AW120" s="28">
        <f>VLOOKUP($C120,'S47'!$C:$BQ,35,0)</f>
        <v>2473.3188</v>
      </c>
      <c r="AX120" s="28">
        <f>VLOOKUP($C120,'S47'!$C:$BQ,42,0)</f>
        <v>0</v>
      </c>
      <c r="AY120" s="28">
        <f>VLOOKUP($C120,'S47'!$C:$BQ,43,0)</f>
        <v>0</v>
      </c>
      <c r="AZ120" s="21">
        <f>VLOOKUP($C120,'S48'!$C:$BQ,55,0)</f>
        <v>142.9</v>
      </c>
      <c r="BA120" s="21">
        <f>VLOOKUP($C120,'S48'!$C:$BQ,62,0)</f>
        <v>4</v>
      </c>
      <c r="BB120" s="21">
        <f>VLOOKUP($C120,'S48'!$C:$BQ,63,0)</f>
        <v>101</v>
      </c>
      <c r="BC120" s="21">
        <f>VLOOKUP($C120,'S48'!$C:$BQ,45,0)</f>
        <v>1616.5570700000001</v>
      </c>
      <c r="BD120" s="28">
        <f>VLOOKUP($C120,'S48'!$C:$BQ,52,0)</f>
        <v>0</v>
      </c>
      <c r="BE120" s="28">
        <f>VLOOKUP($C120,'S48'!$C:$BQ,53,0)</f>
        <v>104</v>
      </c>
      <c r="BF120" s="28">
        <f>VLOOKUP($C120,'S48'!$C:$BQ,15,0)</f>
        <v>106</v>
      </c>
      <c r="BG120" s="28">
        <f>VLOOKUP($C120,'S48'!$C:$BQ,22,0)</f>
        <v>0</v>
      </c>
      <c r="BH120" s="28">
        <f>VLOOKUP($C120,'S48'!$C:$BQ,23,0)</f>
        <v>3</v>
      </c>
      <c r="BI120" s="28">
        <f>VLOOKUP($C120,'S48'!$C:$BQ,35,0)</f>
        <v>2478.0855299999998</v>
      </c>
      <c r="BJ120" s="28">
        <f>VLOOKUP($C120,'S48'!$C:$BQ,42,0)</f>
        <v>0</v>
      </c>
      <c r="BK120" s="28">
        <f>VLOOKUP($C120,'S48'!$C:$BQ,43,0)</f>
        <v>0</v>
      </c>
      <c r="BL120" s="21" t="e">
        <f>VLOOKUP($C120,'S49'!$C:$BQ,55,0)</f>
        <v>#N/A</v>
      </c>
      <c r="BM120" s="21" t="e">
        <f>VLOOKUP($C120,'S49'!$C:$BQ,62,0)</f>
        <v>#N/A</v>
      </c>
      <c r="BN120" s="21" t="e">
        <f>VLOOKUP($C120,'S49'!$C:$BQ,63,0)</f>
        <v>#N/A</v>
      </c>
      <c r="BO120" s="21" t="e">
        <f>VLOOKUP($C120,'S49'!$C:$BQ,45,0)</f>
        <v>#N/A</v>
      </c>
      <c r="BP120" s="28" t="e">
        <f>VLOOKUP($C120,'S49'!$C:$BQ,52,0)</f>
        <v>#N/A</v>
      </c>
      <c r="BQ120" s="28" t="e">
        <f>VLOOKUP($C120,'S49'!$C:$BQ,53,0)</f>
        <v>#N/A</v>
      </c>
      <c r="BR120" s="28" t="e">
        <f>VLOOKUP($C120,'S49'!$C:$BQ,15,0)</f>
        <v>#N/A</v>
      </c>
      <c r="BS120" s="28" t="e">
        <f>VLOOKUP($C120,'S49'!$C:$BQ,22,0)</f>
        <v>#N/A</v>
      </c>
      <c r="BT120" s="28" t="e">
        <f>VLOOKUP($C120,'S49'!$C:$BQ,23,0)</f>
        <v>#N/A</v>
      </c>
      <c r="BU120" s="28" t="e">
        <f>VLOOKUP($C120,'S49'!$C:$BQ,35,0)</f>
        <v>#N/A</v>
      </c>
      <c r="BV120" s="28" t="e">
        <f>VLOOKUP($C120,'S49'!$C:$BQ,42,0)</f>
        <v>#N/A</v>
      </c>
      <c r="BW120" s="28" t="e">
        <f>VLOOKUP($C120,'S49'!$C:$BQ,43,0)</f>
        <v>#N/A</v>
      </c>
      <c r="BX120" s="21" t="e">
        <f>VLOOKUP($C120,'S50'!$C:$BQ,55,0)</f>
        <v>#N/A</v>
      </c>
      <c r="BY120" s="21" t="e">
        <f>VLOOKUP($C120,'S50'!$C:$BQ,62,0)</f>
        <v>#N/A</v>
      </c>
      <c r="BZ120" s="21" t="e">
        <f>VLOOKUP($C120,'S50'!$C:$BQ,63,0)</f>
        <v>#N/A</v>
      </c>
      <c r="CA120" s="21" t="e">
        <f>VLOOKUP($C120,'S50'!$C:$BQ,45,0)</f>
        <v>#N/A</v>
      </c>
      <c r="CB120" s="28" t="e">
        <f>VLOOKUP($C120,'S50'!$C:$BQ,52,0)</f>
        <v>#N/A</v>
      </c>
      <c r="CC120" s="28" t="e">
        <f>VLOOKUP($C120,'S50'!$C:$BQ,53,0)</f>
        <v>#N/A</v>
      </c>
      <c r="CD120" s="28" t="e">
        <f>VLOOKUP($C120,'S50'!$C:$BQ,15,0)</f>
        <v>#N/A</v>
      </c>
      <c r="CE120" s="28" t="e">
        <f>VLOOKUP($C120,'S50'!$C:$BQ,22,0)</f>
        <v>#N/A</v>
      </c>
      <c r="CF120" s="28" t="e">
        <f>VLOOKUP($C120,'S50'!$C:$BQ,23,0)</f>
        <v>#N/A</v>
      </c>
      <c r="CG120" s="28" t="e">
        <f>VLOOKUP($C120,'S50'!$C:$BQ,35,0)</f>
        <v>#N/A</v>
      </c>
      <c r="CH120" s="28" t="e">
        <f>VLOOKUP($C120,'S50'!$C:$BQ,42,0)</f>
        <v>#N/A</v>
      </c>
      <c r="CI120" s="28" t="e">
        <f>VLOOKUP($C120,'S50'!$C:$BQ,43,0)</f>
        <v>#N/A</v>
      </c>
    </row>
    <row r="121" spans="1:87" hidden="1" x14ac:dyDescent="0.2">
      <c r="A121" s="30" t="s">
        <v>382</v>
      </c>
      <c r="B121" s="30" t="s">
        <v>383</v>
      </c>
      <c r="C121" s="20" t="s">
        <v>157</v>
      </c>
      <c r="D121" s="21">
        <f>VLOOKUP($C121,'S0 remplacer avec S44'!$C:$BQ,55,0)</f>
        <v>335.5</v>
      </c>
      <c r="E121" s="21">
        <f>VLOOKUP($C121,'S0 remplacer avec S44'!$C:$BQ,62,0)</f>
        <v>91</v>
      </c>
      <c r="F121" s="21">
        <f>VLOOKUP($C121,'S0 remplacer avec S44'!$C:$BQ,63,0)</f>
        <v>176</v>
      </c>
      <c r="G121" s="21">
        <f>VLOOKUP($C121,'S0 remplacer avec S44'!$C:$BQ,45,0)</f>
        <v>3797.17659</v>
      </c>
      <c r="H121" s="28">
        <f>VLOOKUP($C121,'S0 remplacer avec S44'!$C:$BQ,52,0)</f>
        <v>0</v>
      </c>
      <c r="I121" s="28">
        <f>VLOOKUP($C121,'S0 remplacer avec S44'!$C:$BQ,53,0)</f>
        <v>708</v>
      </c>
      <c r="J121" s="28">
        <f>VLOOKUP($C121,'S0 remplacer avec S44'!$C:$BQ,15,0)</f>
        <v>263</v>
      </c>
      <c r="K121" s="28">
        <f>VLOOKUP($C121,'S0 remplacer avec S44'!$C:$BQ,22,0)</f>
        <v>0</v>
      </c>
      <c r="L121" s="28">
        <f>VLOOKUP($C121,'S0 remplacer avec S44'!$C:$BQ,23,0)</f>
        <v>21</v>
      </c>
      <c r="M121" s="28">
        <f>VLOOKUP($C121,'S0 remplacer avec S44'!$C:$BQ,35,0)</f>
        <v>6030.7814900000003</v>
      </c>
      <c r="N121" s="28">
        <f>VLOOKUP($C121,'S0 remplacer avec S44'!$C:$BQ,42,0)</f>
        <v>0</v>
      </c>
      <c r="O121" s="28">
        <f>VLOOKUP($C121,'S0 remplacer avec S44'!$C:$BQ,43,0)</f>
        <v>129</v>
      </c>
      <c r="P121" s="21">
        <f>VLOOKUP($C121,'S45'!$C:$BQ,55,0)</f>
        <v>338.8</v>
      </c>
      <c r="Q121" s="21">
        <f>VLOOKUP($C121,'S45'!$C:$BQ,62,0)</f>
        <v>88</v>
      </c>
      <c r="R121" s="21">
        <f>VLOOKUP($C121,'S45'!$C:$BQ,63,0)</f>
        <v>173</v>
      </c>
      <c r="S121" s="21">
        <f>VLOOKUP($C121,'S45'!$C:$BQ,45,0)</f>
        <v>3882.4220500000001</v>
      </c>
      <c r="T121" s="28">
        <f>VLOOKUP($C121,'S45'!$C:$BQ,52,0)</f>
        <v>0</v>
      </c>
      <c r="U121" s="28">
        <f>VLOOKUP($C121,'S45'!$C:$BQ,53,0)</f>
        <v>623</v>
      </c>
      <c r="V121" s="28">
        <f>VLOOKUP($C121,'S45'!$C:$BQ,15,0)</f>
        <v>263</v>
      </c>
      <c r="W121" s="28">
        <f>VLOOKUP($C121,'S45'!$C:$BQ,22,0)</f>
        <v>0</v>
      </c>
      <c r="X121" s="28">
        <f>VLOOKUP($C121,'S45'!$C:$BQ,23,0)</f>
        <v>21</v>
      </c>
      <c r="Y121" s="28">
        <f>VLOOKUP($C121,'S45'!$C:$BQ,35,0)</f>
        <v>6063.5349200000001</v>
      </c>
      <c r="Z121" s="28">
        <f>VLOOKUP($C121,'S45'!$C:$BQ,42,0)</f>
        <v>0</v>
      </c>
      <c r="AA121" s="28">
        <f>VLOOKUP($C121,'S45'!$C:$BQ,43,0)</f>
        <v>96</v>
      </c>
      <c r="AB121" s="21">
        <f>VLOOKUP($C121,'S46'!$C:$BQ,55,0)</f>
        <v>345.6</v>
      </c>
      <c r="AC121" s="21">
        <f>VLOOKUP($C121,'S46'!$C:$BQ,62,0)</f>
        <v>81</v>
      </c>
      <c r="AD121" s="21">
        <f>VLOOKUP($C121,'S46'!$C:$BQ,63,0)</f>
        <v>166</v>
      </c>
      <c r="AE121" s="21">
        <f>VLOOKUP($C121,'S46'!$C:$BQ,45,0)</f>
        <v>3936.3129199999998</v>
      </c>
      <c r="AF121" s="28">
        <f>VLOOKUP($C121,'S46'!$C:$BQ,52,0)</f>
        <v>0</v>
      </c>
      <c r="AG121" s="28">
        <f>VLOOKUP($C121,'S46'!$C:$BQ,53,0)</f>
        <v>569</v>
      </c>
      <c r="AH121" s="28">
        <f>VLOOKUP($C121,'S46'!$C:$BQ,15,0)</f>
        <v>270</v>
      </c>
      <c r="AI121" s="28">
        <f>VLOOKUP($C121,'S46'!$C:$BQ,22,0)</f>
        <v>0</v>
      </c>
      <c r="AJ121" s="28">
        <f>VLOOKUP($C121,'S46'!$C:$BQ,23,0)</f>
        <v>14</v>
      </c>
      <c r="AK121" s="28">
        <f>VLOOKUP($C121,'S46'!$C:$BQ,35,0)</f>
        <v>6201.0714399999997</v>
      </c>
      <c r="AL121" s="28">
        <f>VLOOKUP($C121,'S46'!$C:$BQ,42,0)</f>
        <v>0</v>
      </c>
      <c r="AM121" s="28">
        <f>VLOOKUP($C121,'S46'!$C:$BQ,43,0)</f>
        <v>0</v>
      </c>
      <c r="AN121" s="21">
        <f>VLOOKUP($C121,'S47'!$C:$BQ,55,0)</f>
        <v>344.9</v>
      </c>
      <c r="AO121" s="21">
        <f>VLOOKUP($C121,'S47'!$C:$BQ,62,0)</f>
        <v>81</v>
      </c>
      <c r="AP121" s="21">
        <f>VLOOKUP($C121,'S47'!$C:$BQ,63,0)</f>
        <v>167</v>
      </c>
      <c r="AQ121" s="21">
        <f>VLOOKUP($C121,'S47'!$C:$BQ,45,0)</f>
        <v>3986.6360199999999</v>
      </c>
      <c r="AR121" s="28">
        <f>VLOOKUP($C121,'S47'!$C:$BQ,52,0)</f>
        <v>0</v>
      </c>
      <c r="AS121" s="28">
        <f>VLOOKUP($C121,'S47'!$C:$BQ,53,0)</f>
        <v>519</v>
      </c>
      <c r="AT121" s="28">
        <f>VLOOKUP($C121,'S47'!$C:$BQ,15,0)</f>
        <v>282</v>
      </c>
      <c r="AU121" s="28">
        <f>VLOOKUP($C121,'S47'!$C:$BQ,22,0)</f>
        <v>0</v>
      </c>
      <c r="AV121" s="28">
        <f>VLOOKUP($C121,'S47'!$C:$BQ,23,0)</f>
        <v>2</v>
      </c>
      <c r="AW121" s="28">
        <f>VLOOKUP($C121,'S47'!$C:$BQ,35,0)</f>
        <v>6350.2624699999997</v>
      </c>
      <c r="AX121" s="28">
        <f>VLOOKUP($C121,'S47'!$C:$BQ,42,0)</f>
        <v>0</v>
      </c>
      <c r="AY121" s="28">
        <f>VLOOKUP($C121,'S47'!$C:$BQ,43,0)</f>
        <v>0</v>
      </c>
      <c r="AZ121" s="21">
        <f>VLOOKUP($C121,'S48'!$C:$BQ,55,0)</f>
        <v>348.9</v>
      </c>
      <c r="BA121" s="21">
        <f>VLOOKUP($C121,'S48'!$C:$BQ,62,0)</f>
        <v>35</v>
      </c>
      <c r="BB121" s="21">
        <f>VLOOKUP($C121,'S48'!$C:$BQ,63,0)</f>
        <v>290</v>
      </c>
      <c r="BC121" s="21">
        <f>VLOOKUP($C121,'S48'!$C:$BQ,45,0)</f>
        <v>4132.3066500000004</v>
      </c>
      <c r="BD121" s="28">
        <f>VLOOKUP($C121,'S48'!$C:$BQ,52,0)</f>
        <v>0</v>
      </c>
      <c r="BE121" s="28">
        <f>VLOOKUP($C121,'S48'!$C:$BQ,53,0)</f>
        <v>373</v>
      </c>
      <c r="BF121" s="28">
        <f>VLOOKUP($C121,'S48'!$C:$BQ,15,0)</f>
        <v>282</v>
      </c>
      <c r="BG121" s="28">
        <f>VLOOKUP($C121,'S48'!$C:$BQ,22,0)</f>
        <v>0</v>
      </c>
      <c r="BH121" s="28">
        <f>VLOOKUP($C121,'S48'!$C:$BQ,23,0)</f>
        <v>2</v>
      </c>
      <c r="BI121" s="28">
        <f>VLOOKUP($C121,'S48'!$C:$BQ,35,0)</f>
        <v>6584.5989600000003</v>
      </c>
      <c r="BJ121" s="28">
        <f>VLOOKUP($C121,'S48'!$C:$BQ,42,0)</f>
        <v>0</v>
      </c>
      <c r="BK121" s="28">
        <f>VLOOKUP($C121,'S48'!$C:$BQ,43,0)</f>
        <v>0</v>
      </c>
      <c r="BL121" s="21" t="e">
        <f>VLOOKUP($C121,'S49'!$C:$BQ,55,0)</f>
        <v>#N/A</v>
      </c>
      <c r="BM121" s="21" t="e">
        <f>VLOOKUP($C121,'S49'!$C:$BQ,62,0)</f>
        <v>#N/A</v>
      </c>
      <c r="BN121" s="21" t="e">
        <f>VLOOKUP($C121,'S49'!$C:$BQ,63,0)</f>
        <v>#N/A</v>
      </c>
      <c r="BO121" s="21" t="e">
        <f>VLOOKUP($C121,'S49'!$C:$BQ,45,0)</f>
        <v>#N/A</v>
      </c>
      <c r="BP121" s="28" t="e">
        <f>VLOOKUP($C121,'S49'!$C:$BQ,52,0)</f>
        <v>#N/A</v>
      </c>
      <c r="BQ121" s="28" t="e">
        <f>VLOOKUP($C121,'S49'!$C:$BQ,53,0)</f>
        <v>#N/A</v>
      </c>
      <c r="BR121" s="28" t="e">
        <f>VLOOKUP($C121,'S49'!$C:$BQ,15,0)</f>
        <v>#N/A</v>
      </c>
      <c r="BS121" s="28" t="e">
        <f>VLOOKUP($C121,'S49'!$C:$BQ,22,0)</f>
        <v>#N/A</v>
      </c>
      <c r="BT121" s="28" t="e">
        <f>VLOOKUP($C121,'S49'!$C:$BQ,23,0)</f>
        <v>#N/A</v>
      </c>
      <c r="BU121" s="28" t="e">
        <f>VLOOKUP($C121,'S49'!$C:$BQ,35,0)</f>
        <v>#N/A</v>
      </c>
      <c r="BV121" s="28" t="e">
        <f>VLOOKUP($C121,'S49'!$C:$BQ,42,0)</f>
        <v>#N/A</v>
      </c>
      <c r="BW121" s="28" t="e">
        <f>VLOOKUP($C121,'S49'!$C:$BQ,43,0)</f>
        <v>#N/A</v>
      </c>
      <c r="BX121" s="21" t="e">
        <f>VLOOKUP($C121,'S50'!$C:$BQ,55,0)</f>
        <v>#N/A</v>
      </c>
      <c r="BY121" s="21" t="e">
        <f>VLOOKUP($C121,'S50'!$C:$BQ,62,0)</f>
        <v>#N/A</v>
      </c>
      <c r="BZ121" s="21" t="e">
        <f>VLOOKUP($C121,'S50'!$C:$BQ,63,0)</f>
        <v>#N/A</v>
      </c>
      <c r="CA121" s="21" t="e">
        <f>VLOOKUP($C121,'S50'!$C:$BQ,45,0)</f>
        <v>#N/A</v>
      </c>
      <c r="CB121" s="28" t="e">
        <f>VLOOKUP($C121,'S50'!$C:$BQ,52,0)</f>
        <v>#N/A</v>
      </c>
      <c r="CC121" s="28" t="e">
        <f>VLOOKUP($C121,'S50'!$C:$BQ,53,0)</f>
        <v>#N/A</v>
      </c>
      <c r="CD121" s="28" t="e">
        <f>VLOOKUP($C121,'S50'!$C:$BQ,15,0)</f>
        <v>#N/A</v>
      </c>
      <c r="CE121" s="28" t="e">
        <f>VLOOKUP($C121,'S50'!$C:$BQ,22,0)</f>
        <v>#N/A</v>
      </c>
      <c r="CF121" s="28" t="e">
        <f>VLOOKUP($C121,'S50'!$C:$BQ,23,0)</f>
        <v>#N/A</v>
      </c>
      <c r="CG121" s="28" t="e">
        <f>VLOOKUP($C121,'S50'!$C:$BQ,35,0)</f>
        <v>#N/A</v>
      </c>
      <c r="CH121" s="28" t="e">
        <f>VLOOKUP($C121,'S50'!$C:$BQ,42,0)</f>
        <v>#N/A</v>
      </c>
      <c r="CI121" s="28" t="e">
        <f>VLOOKUP($C121,'S50'!$C:$BQ,43,0)</f>
        <v>#N/A</v>
      </c>
    </row>
    <row r="122" spans="1:87" hidden="1" x14ac:dyDescent="0.2">
      <c r="A122" s="30" t="s">
        <v>382</v>
      </c>
      <c r="B122" s="30" t="s">
        <v>383</v>
      </c>
      <c r="C122" s="20" t="s">
        <v>158</v>
      </c>
      <c r="D122" s="21">
        <f>VLOOKUP($C122,'S0 remplacer avec S44'!$C:$BQ,55,0)</f>
        <v>160.30000000000001</v>
      </c>
      <c r="E122" s="21">
        <f>VLOOKUP($C122,'S0 remplacer avec S44'!$C:$BQ,62,0)</f>
        <v>2</v>
      </c>
      <c r="F122" s="21">
        <f>VLOOKUP($C122,'S0 remplacer avec S44'!$C:$BQ,63,0)</f>
        <v>35</v>
      </c>
      <c r="G122" s="21">
        <f>VLOOKUP($C122,'S0 remplacer avec S44'!$C:$BQ,45,0)</f>
        <v>1599.8675699999999</v>
      </c>
      <c r="H122" s="28">
        <f>VLOOKUP($C122,'S0 remplacer avec S44'!$C:$BQ,52,0)</f>
        <v>0</v>
      </c>
      <c r="I122" s="28">
        <f>VLOOKUP($C122,'S0 remplacer avec S44'!$C:$BQ,53,0)</f>
        <v>115</v>
      </c>
      <c r="J122" s="28">
        <f>VLOOKUP($C122,'S0 remplacer avec S44'!$C:$BQ,15,0)</f>
        <v>100</v>
      </c>
      <c r="K122" s="28">
        <f>VLOOKUP($C122,'S0 remplacer avec S44'!$C:$BQ,22,0)</f>
        <v>0</v>
      </c>
      <c r="L122" s="28">
        <f>VLOOKUP($C122,'S0 remplacer avec S44'!$C:$BQ,23,0)</f>
        <v>8</v>
      </c>
      <c r="M122" s="28">
        <f>VLOOKUP($C122,'S0 remplacer avec S44'!$C:$BQ,35,0)</f>
        <v>3508.7602200000001</v>
      </c>
      <c r="N122" s="28">
        <f>VLOOKUP($C122,'S0 remplacer avec S44'!$C:$BQ,42,0)</f>
        <v>0</v>
      </c>
      <c r="O122" s="28">
        <f>VLOOKUP($C122,'S0 remplacer avec S44'!$C:$BQ,43,0)</f>
        <v>0</v>
      </c>
      <c r="P122" s="21">
        <f>VLOOKUP($C122,'S45'!$C:$BQ,55,0)</f>
        <v>162.1</v>
      </c>
      <c r="Q122" s="21">
        <f>VLOOKUP($C122,'S45'!$C:$BQ,62,0)</f>
        <v>0</v>
      </c>
      <c r="R122" s="21">
        <f>VLOOKUP($C122,'S45'!$C:$BQ,63,0)</f>
        <v>33</v>
      </c>
      <c r="S122" s="21">
        <f>VLOOKUP($C122,'S45'!$C:$BQ,45,0)</f>
        <v>1637.9488100000001</v>
      </c>
      <c r="T122" s="28">
        <f>VLOOKUP($C122,'S45'!$C:$BQ,52,0)</f>
        <v>0</v>
      </c>
      <c r="U122" s="28">
        <f>VLOOKUP($C122,'S45'!$C:$BQ,53,0)</f>
        <v>77</v>
      </c>
      <c r="V122" s="28">
        <f>VLOOKUP($C122,'S45'!$C:$BQ,15,0)</f>
        <v>100</v>
      </c>
      <c r="W122" s="28">
        <f>VLOOKUP($C122,'S45'!$C:$BQ,22,0)</f>
        <v>0</v>
      </c>
      <c r="X122" s="28">
        <f>VLOOKUP($C122,'S45'!$C:$BQ,23,0)</f>
        <v>8</v>
      </c>
      <c r="Y122" s="28">
        <f>VLOOKUP($C122,'S45'!$C:$BQ,35,0)</f>
        <v>3509.8843400000001</v>
      </c>
      <c r="Z122" s="28">
        <f>VLOOKUP($C122,'S45'!$C:$BQ,42,0)</f>
        <v>0</v>
      </c>
      <c r="AA122" s="28">
        <f>VLOOKUP($C122,'S45'!$C:$BQ,43,0)</f>
        <v>0</v>
      </c>
      <c r="AB122" s="21">
        <f>VLOOKUP($C122,'S46'!$C:$BQ,55,0)</f>
        <v>162.1</v>
      </c>
      <c r="AC122" s="21">
        <f>VLOOKUP($C122,'S46'!$C:$BQ,62,0)</f>
        <v>0</v>
      </c>
      <c r="AD122" s="21">
        <f>VLOOKUP($C122,'S46'!$C:$BQ,63,0)</f>
        <v>33</v>
      </c>
      <c r="AE122" s="21">
        <f>VLOOKUP($C122,'S46'!$C:$BQ,45,0)</f>
        <v>1713.42831</v>
      </c>
      <c r="AF122" s="28">
        <f>VLOOKUP($C122,'S46'!$C:$BQ,52,0)</f>
        <v>0</v>
      </c>
      <c r="AG122" s="28">
        <f>VLOOKUP($C122,'S46'!$C:$BQ,53,0)</f>
        <v>1</v>
      </c>
      <c r="AH122" s="28">
        <f>VLOOKUP($C122,'S46'!$C:$BQ,15,0)</f>
        <v>101</v>
      </c>
      <c r="AI122" s="28">
        <f>VLOOKUP($C122,'S46'!$C:$BQ,22,0)</f>
        <v>0</v>
      </c>
      <c r="AJ122" s="28">
        <f>VLOOKUP($C122,'S46'!$C:$BQ,23,0)</f>
        <v>7</v>
      </c>
      <c r="AK122" s="28">
        <f>VLOOKUP($C122,'S46'!$C:$BQ,35,0)</f>
        <v>3509.8843400000001</v>
      </c>
      <c r="AL122" s="28">
        <f>VLOOKUP($C122,'S46'!$C:$BQ,42,0)</f>
        <v>0</v>
      </c>
      <c r="AM122" s="28">
        <f>VLOOKUP($C122,'S46'!$C:$BQ,43,0)</f>
        <v>0</v>
      </c>
      <c r="AN122" s="21">
        <f>VLOOKUP($C122,'S47'!$C:$BQ,55,0)</f>
        <v>163.1</v>
      </c>
      <c r="AO122" s="21">
        <f>VLOOKUP($C122,'S47'!$C:$BQ,62,0)</f>
        <v>0</v>
      </c>
      <c r="AP122" s="21">
        <f>VLOOKUP($C122,'S47'!$C:$BQ,63,0)</f>
        <v>32</v>
      </c>
      <c r="AQ122" s="21">
        <f>VLOOKUP($C122,'S47'!$C:$BQ,45,0)</f>
        <v>1712.6704500000001</v>
      </c>
      <c r="AR122" s="28">
        <f>VLOOKUP($C122,'S47'!$C:$BQ,52,0)</f>
        <v>0</v>
      </c>
      <c r="AS122" s="28">
        <f>VLOOKUP($C122,'S47'!$C:$BQ,53,0)</f>
        <v>2</v>
      </c>
      <c r="AT122" s="28">
        <f>VLOOKUP($C122,'S47'!$C:$BQ,15,0)</f>
        <v>102</v>
      </c>
      <c r="AU122" s="28">
        <f>VLOOKUP($C122,'S47'!$C:$BQ,22,0)</f>
        <v>0</v>
      </c>
      <c r="AV122" s="28">
        <f>VLOOKUP($C122,'S47'!$C:$BQ,23,0)</f>
        <v>6</v>
      </c>
      <c r="AW122" s="28">
        <f>VLOOKUP($C122,'S47'!$C:$BQ,35,0)</f>
        <v>3519.2973400000001</v>
      </c>
      <c r="AX122" s="28">
        <f>VLOOKUP($C122,'S47'!$C:$BQ,42,0)</f>
        <v>0</v>
      </c>
      <c r="AY122" s="28">
        <f>VLOOKUP($C122,'S47'!$C:$BQ,43,0)</f>
        <v>0</v>
      </c>
      <c r="AZ122" s="21">
        <f>VLOOKUP($C122,'S48'!$C:$BQ,55,0)</f>
        <v>164.9</v>
      </c>
      <c r="BA122" s="21">
        <f>VLOOKUP($C122,'S48'!$C:$BQ,62,0)</f>
        <v>0</v>
      </c>
      <c r="BB122" s="21">
        <f>VLOOKUP($C122,'S48'!$C:$BQ,63,0)</f>
        <v>79</v>
      </c>
      <c r="BC122" s="21">
        <f>VLOOKUP($C122,'S48'!$C:$BQ,45,0)</f>
        <v>1713.32655</v>
      </c>
      <c r="BD122" s="28">
        <f>VLOOKUP($C122,'S48'!$C:$BQ,52,0)</f>
        <v>0</v>
      </c>
      <c r="BE122" s="28">
        <f>VLOOKUP($C122,'S48'!$C:$BQ,53,0)</f>
        <v>1</v>
      </c>
      <c r="BF122" s="28">
        <f>VLOOKUP($C122,'S48'!$C:$BQ,15,0)</f>
        <v>103</v>
      </c>
      <c r="BG122" s="28">
        <f>VLOOKUP($C122,'S48'!$C:$BQ,22,0)</f>
        <v>0</v>
      </c>
      <c r="BH122" s="28">
        <f>VLOOKUP($C122,'S48'!$C:$BQ,23,0)</f>
        <v>5</v>
      </c>
      <c r="BI122" s="28">
        <f>VLOOKUP($C122,'S48'!$C:$BQ,35,0)</f>
        <v>3521.7109500000001</v>
      </c>
      <c r="BJ122" s="28">
        <f>VLOOKUP($C122,'S48'!$C:$BQ,42,0)</f>
        <v>0</v>
      </c>
      <c r="BK122" s="28">
        <f>VLOOKUP($C122,'S48'!$C:$BQ,43,0)</f>
        <v>0</v>
      </c>
      <c r="BL122" s="21" t="e">
        <f>VLOOKUP($C122,'S49'!$C:$BQ,55,0)</f>
        <v>#N/A</v>
      </c>
      <c r="BM122" s="21" t="e">
        <f>VLOOKUP($C122,'S49'!$C:$BQ,62,0)</f>
        <v>#N/A</v>
      </c>
      <c r="BN122" s="21" t="e">
        <f>VLOOKUP($C122,'S49'!$C:$BQ,63,0)</f>
        <v>#N/A</v>
      </c>
      <c r="BO122" s="21" t="e">
        <f>VLOOKUP($C122,'S49'!$C:$BQ,45,0)</f>
        <v>#N/A</v>
      </c>
      <c r="BP122" s="28" t="e">
        <f>VLOOKUP($C122,'S49'!$C:$BQ,52,0)</f>
        <v>#N/A</v>
      </c>
      <c r="BQ122" s="28" t="e">
        <f>VLOOKUP($C122,'S49'!$C:$BQ,53,0)</f>
        <v>#N/A</v>
      </c>
      <c r="BR122" s="28" t="e">
        <f>VLOOKUP($C122,'S49'!$C:$BQ,15,0)</f>
        <v>#N/A</v>
      </c>
      <c r="BS122" s="28" t="e">
        <f>VLOOKUP($C122,'S49'!$C:$BQ,22,0)</f>
        <v>#N/A</v>
      </c>
      <c r="BT122" s="28" t="e">
        <f>VLOOKUP($C122,'S49'!$C:$BQ,23,0)</f>
        <v>#N/A</v>
      </c>
      <c r="BU122" s="28" t="e">
        <f>VLOOKUP($C122,'S49'!$C:$BQ,35,0)</f>
        <v>#N/A</v>
      </c>
      <c r="BV122" s="28" t="e">
        <f>VLOOKUP($C122,'S49'!$C:$BQ,42,0)</f>
        <v>#N/A</v>
      </c>
      <c r="BW122" s="28" t="e">
        <f>VLOOKUP($C122,'S49'!$C:$BQ,43,0)</f>
        <v>#N/A</v>
      </c>
      <c r="BX122" s="21" t="e">
        <f>VLOOKUP($C122,'S50'!$C:$BQ,55,0)</f>
        <v>#N/A</v>
      </c>
      <c r="BY122" s="21" t="e">
        <f>VLOOKUP($C122,'S50'!$C:$BQ,62,0)</f>
        <v>#N/A</v>
      </c>
      <c r="BZ122" s="21" t="e">
        <f>VLOOKUP($C122,'S50'!$C:$BQ,63,0)</f>
        <v>#N/A</v>
      </c>
      <c r="CA122" s="21" t="e">
        <f>VLOOKUP($C122,'S50'!$C:$BQ,45,0)</f>
        <v>#N/A</v>
      </c>
      <c r="CB122" s="28" t="e">
        <f>VLOOKUP($C122,'S50'!$C:$BQ,52,0)</f>
        <v>#N/A</v>
      </c>
      <c r="CC122" s="28" t="e">
        <f>VLOOKUP($C122,'S50'!$C:$BQ,53,0)</f>
        <v>#N/A</v>
      </c>
      <c r="CD122" s="28" t="e">
        <f>VLOOKUP($C122,'S50'!$C:$BQ,15,0)</f>
        <v>#N/A</v>
      </c>
      <c r="CE122" s="28" t="e">
        <f>VLOOKUP($C122,'S50'!$C:$BQ,22,0)</f>
        <v>#N/A</v>
      </c>
      <c r="CF122" s="28" t="e">
        <f>VLOOKUP($C122,'S50'!$C:$BQ,23,0)</f>
        <v>#N/A</v>
      </c>
      <c r="CG122" s="28" t="e">
        <f>VLOOKUP($C122,'S50'!$C:$BQ,35,0)</f>
        <v>#N/A</v>
      </c>
      <c r="CH122" s="28" t="e">
        <f>VLOOKUP($C122,'S50'!$C:$BQ,42,0)</f>
        <v>#N/A</v>
      </c>
      <c r="CI122" s="28" t="e">
        <f>VLOOKUP($C122,'S50'!$C:$BQ,43,0)</f>
        <v>#N/A</v>
      </c>
    </row>
    <row r="123" spans="1:87" hidden="1" x14ac:dyDescent="0.2">
      <c r="A123" s="30" t="s">
        <v>382</v>
      </c>
      <c r="B123" s="30" t="s">
        <v>383</v>
      </c>
      <c r="C123" s="20" t="s">
        <v>159</v>
      </c>
      <c r="D123" s="21">
        <f>VLOOKUP($C123,'S0 remplacer avec S44'!$C:$BQ,55,0)</f>
        <v>265</v>
      </c>
      <c r="E123" s="21">
        <f>VLOOKUP($C123,'S0 remplacer avec S44'!$C:$BQ,62,0)</f>
        <v>151</v>
      </c>
      <c r="F123" s="21">
        <f>VLOOKUP($C123,'S0 remplacer avec S44'!$C:$BQ,63,0)</f>
        <v>234</v>
      </c>
      <c r="G123" s="21">
        <f>VLOOKUP($C123,'S0 remplacer avec S44'!$C:$BQ,45,0)</f>
        <v>3159.5118699999998</v>
      </c>
      <c r="H123" s="28">
        <f>VLOOKUP($C123,'S0 remplacer avec S44'!$C:$BQ,52,0)</f>
        <v>501</v>
      </c>
      <c r="I123" s="28">
        <f>VLOOKUP($C123,'S0 remplacer avec S44'!$C:$BQ,53,0)</f>
        <v>1233</v>
      </c>
      <c r="J123" s="28">
        <f>VLOOKUP($C123,'S0 remplacer avec S44'!$C:$BQ,15,0)</f>
        <v>234</v>
      </c>
      <c r="K123" s="28">
        <f>VLOOKUP($C123,'S0 remplacer avec S44'!$C:$BQ,22,0)</f>
        <v>0</v>
      </c>
      <c r="L123" s="28">
        <f>VLOOKUP($C123,'S0 remplacer avec S44'!$C:$BQ,23,0)</f>
        <v>42</v>
      </c>
      <c r="M123" s="28">
        <f>VLOOKUP($C123,'S0 remplacer avec S44'!$C:$BQ,35,0)</f>
        <v>5581.4357799999998</v>
      </c>
      <c r="N123" s="28">
        <f>VLOOKUP($C123,'S0 remplacer avec S44'!$C:$BQ,42,0)</f>
        <v>0</v>
      </c>
      <c r="O123" s="28">
        <f>VLOOKUP($C123,'S0 remplacer avec S44'!$C:$BQ,43,0)</f>
        <v>0</v>
      </c>
      <c r="P123" s="21">
        <f>VLOOKUP($C123,'S45'!$C:$BQ,55,0)</f>
        <v>269.60000000000002</v>
      </c>
      <c r="Q123" s="21">
        <f>VLOOKUP($C123,'S45'!$C:$BQ,62,0)</f>
        <v>146</v>
      </c>
      <c r="R123" s="21">
        <f>VLOOKUP($C123,'S45'!$C:$BQ,63,0)</f>
        <v>229</v>
      </c>
      <c r="S123" s="21">
        <f>VLOOKUP($C123,'S45'!$C:$BQ,45,0)</f>
        <v>3493.9429500000001</v>
      </c>
      <c r="T123" s="28">
        <f>VLOOKUP($C123,'S45'!$C:$BQ,52,0)</f>
        <v>167</v>
      </c>
      <c r="U123" s="28">
        <f>VLOOKUP($C123,'S45'!$C:$BQ,53,0)</f>
        <v>899</v>
      </c>
      <c r="V123" s="28">
        <f>VLOOKUP($C123,'S45'!$C:$BQ,15,0)</f>
        <v>238</v>
      </c>
      <c r="W123" s="28">
        <f>VLOOKUP($C123,'S45'!$C:$BQ,22,0)</f>
        <v>0</v>
      </c>
      <c r="X123" s="28">
        <f>VLOOKUP($C123,'S45'!$C:$BQ,23,0)</f>
        <v>38</v>
      </c>
      <c r="Y123" s="28">
        <f>VLOOKUP($C123,'S45'!$C:$BQ,35,0)</f>
        <v>5595.4900500000003</v>
      </c>
      <c r="Z123" s="28">
        <f>VLOOKUP($C123,'S45'!$C:$BQ,42,0)</f>
        <v>0</v>
      </c>
      <c r="AA123" s="28">
        <f>VLOOKUP($C123,'S45'!$C:$BQ,43,0)</f>
        <v>0</v>
      </c>
      <c r="AB123" s="21">
        <f>VLOOKUP($C123,'S46'!$C:$BQ,55,0)</f>
        <v>271.2</v>
      </c>
      <c r="AC123" s="21">
        <f>VLOOKUP($C123,'S46'!$C:$BQ,62,0)</f>
        <v>144</v>
      </c>
      <c r="AD123" s="21">
        <f>VLOOKUP($C123,'S46'!$C:$BQ,63,0)</f>
        <v>228</v>
      </c>
      <c r="AE123" s="21">
        <f>VLOOKUP($C123,'S46'!$C:$BQ,45,0)</f>
        <v>3564.1297300000001</v>
      </c>
      <c r="AF123" s="28">
        <f>VLOOKUP($C123,'S46'!$C:$BQ,52,0)</f>
        <v>96</v>
      </c>
      <c r="AG123" s="28">
        <f>VLOOKUP($C123,'S46'!$C:$BQ,53,0)</f>
        <v>828</v>
      </c>
      <c r="AH123" s="28">
        <f>VLOOKUP($C123,'S46'!$C:$BQ,15,0)</f>
        <v>238</v>
      </c>
      <c r="AI123" s="28">
        <f>VLOOKUP($C123,'S46'!$C:$BQ,22,0)</f>
        <v>0</v>
      </c>
      <c r="AJ123" s="28">
        <f>VLOOKUP($C123,'S46'!$C:$BQ,23,0)</f>
        <v>38</v>
      </c>
      <c r="AK123" s="28">
        <f>VLOOKUP($C123,'S46'!$C:$BQ,35,0)</f>
        <v>5595.4900500000003</v>
      </c>
      <c r="AL123" s="28">
        <f>VLOOKUP($C123,'S46'!$C:$BQ,42,0)</f>
        <v>0</v>
      </c>
      <c r="AM123" s="28">
        <f>VLOOKUP($C123,'S46'!$C:$BQ,43,0)</f>
        <v>0</v>
      </c>
      <c r="AN123" s="21">
        <f>VLOOKUP($C123,'S47'!$C:$BQ,55,0)</f>
        <v>277.2</v>
      </c>
      <c r="AO123" s="21">
        <f>VLOOKUP($C123,'S47'!$C:$BQ,62,0)</f>
        <v>138</v>
      </c>
      <c r="AP123" s="21">
        <f>VLOOKUP($C123,'S47'!$C:$BQ,63,0)</f>
        <v>222</v>
      </c>
      <c r="AQ123" s="21">
        <f>VLOOKUP($C123,'S47'!$C:$BQ,45,0)</f>
        <v>3698.35284</v>
      </c>
      <c r="AR123" s="28">
        <f>VLOOKUP($C123,'S47'!$C:$BQ,52,0)</f>
        <v>0</v>
      </c>
      <c r="AS123" s="28">
        <f>VLOOKUP($C123,'S47'!$C:$BQ,53,0)</f>
        <v>694</v>
      </c>
      <c r="AT123" s="28">
        <f>VLOOKUP($C123,'S47'!$C:$BQ,15,0)</f>
        <v>247</v>
      </c>
      <c r="AU123" s="28">
        <f>VLOOKUP($C123,'S47'!$C:$BQ,22,0)</f>
        <v>0</v>
      </c>
      <c r="AV123" s="28">
        <f>VLOOKUP($C123,'S47'!$C:$BQ,23,0)</f>
        <v>29</v>
      </c>
      <c r="AW123" s="28">
        <f>VLOOKUP($C123,'S47'!$C:$BQ,35,0)</f>
        <v>5617.6641399999999</v>
      </c>
      <c r="AX123" s="28">
        <f>VLOOKUP($C123,'S47'!$C:$BQ,42,0)</f>
        <v>0</v>
      </c>
      <c r="AY123" s="28">
        <f>VLOOKUP($C123,'S47'!$C:$BQ,43,0)</f>
        <v>0</v>
      </c>
      <c r="AZ123" s="21">
        <f>VLOOKUP($C123,'S48'!$C:$BQ,55,0)</f>
        <v>279.89999999999998</v>
      </c>
      <c r="BA123" s="21">
        <f>VLOOKUP($C123,'S48'!$C:$BQ,62,0)</f>
        <v>94</v>
      </c>
      <c r="BB123" s="21">
        <f>VLOOKUP($C123,'S48'!$C:$BQ,63,0)</f>
        <v>343</v>
      </c>
      <c r="BC123" s="21">
        <f>VLOOKUP($C123,'S48'!$C:$BQ,45,0)</f>
        <v>3827.7149599999998</v>
      </c>
      <c r="BD123" s="28">
        <f>VLOOKUP($C123,'S48'!$C:$BQ,52,0)</f>
        <v>0</v>
      </c>
      <c r="BE123" s="28">
        <f>VLOOKUP($C123,'S48'!$C:$BQ,53,0)</f>
        <v>565</v>
      </c>
      <c r="BF123" s="28">
        <f>VLOOKUP($C123,'S48'!$C:$BQ,15,0)</f>
        <v>247</v>
      </c>
      <c r="BG123" s="28">
        <f>VLOOKUP($C123,'S48'!$C:$BQ,22,0)</f>
        <v>0</v>
      </c>
      <c r="BH123" s="28">
        <f>VLOOKUP($C123,'S48'!$C:$BQ,23,0)</f>
        <v>29</v>
      </c>
      <c r="BI123" s="28">
        <f>VLOOKUP($C123,'S48'!$C:$BQ,35,0)</f>
        <v>5624.5488500000001</v>
      </c>
      <c r="BJ123" s="28">
        <f>VLOOKUP($C123,'S48'!$C:$BQ,42,0)</f>
        <v>0</v>
      </c>
      <c r="BK123" s="28">
        <f>VLOOKUP($C123,'S48'!$C:$BQ,43,0)</f>
        <v>0</v>
      </c>
      <c r="BL123" s="21" t="e">
        <f>VLOOKUP($C123,'S49'!$C:$BQ,55,0)</f>
        <v>#N/A</v>
      </c>
      <c r="BM123" s="21" t="e">
        <f>VLOOKUP($C123,'S49'!$C:$BQ,62,0)</f>
        <v>#N/A</v>
      </c>
      <c r="BN123" s="21" t="e">
        <f>VLOOKUP($C123,'S49'!$C:$BQ,63,0)</f>
        <v>#N/A</v>
      </c>
      <c r="BO123" s="21" t="e">
        <f>VLOOKUP($C123,'S49'!$C:$BQ,45,0)</f>
        <v>#N/A</v>
      </c>
      <c r="BP123" s="28" t="e">
        <f>VLOOKUP($C123,'S49'!$C:$BQ,52,0)</f>
        <v>#N/A</v>
      </c>
      <c r="BQ123" s="28" t="e">
        <f>VLOOKUP($C123,'S49'!$C:$BQ,53,0)</f>
        <v>#N/A</v>
      </c>
      <c r="BR123" s="28" t="e">
        <f>VLOOKUP($C123,'S49'!$C:$BQ,15,0)</f>
        <v>#N/A</v>
      </c>
      <c r="BS123" s="28" t="e">
        <f>VLOOKUP($C123,'S49'!$C:$BQ,22,0)</f>
        <v>#N/A</v>
      </c>
      <c r="BT123" s="28" t="e">
        <f>VLOOKUP($C123,'S49'!$C:$BQ,23,0)</f>
        <v>#N/A</v>
      </c>
      <c r="BU123" s="28" t="e">
        <f>VLOOKUP($C123,'S49'!$C:$BQ,35,0)</f>
        <v>#N/A</v>
      </c>
      <c r="BV123" s="28" t="e">
        <f>VLOOKUP($C123,'S49'!$C:$BQ,42,0)</f>
        <v>#N/A</v>
      </c>
      <c r="BW123" s="28" t="e">
        <f>VLOOKUP($C123,'S49'!$C:$BQ,43,0)</f>
        <v>#N/A</v>
      </c>
      <c r="BX123" s="21" t="e">
        <f>VLOOKUP($C123,'S50'!$C:$BQ,55,0)</f>
        <v>#N/A</v>
      </c>
      <c r="BY123" s="21" t="e">
        <f>VLOOKUP($C123,'S50'!$C:$BQ,62,0)</f>
        <v>#N/A</v>
      </c>
      <c r="BZ123" s="21" t="e">
        <f>VLOOKUP($C123,'S50'!$C:$BQ,63,0)</f>
        <v>#N/A</v>
      </c>
      <c r="CA123" s="21" t="e">
        <f>VLOOKUP($C123,'S50'!$C:$BQ,45,0)</f>
        <v>#N/A</v>
      </c>
      <c r="CB123" s="28" t="e">
        <f>VLOOKUP($C123,'S50'!$C:$BQ,52,0)</f>
        <v>#N/A</v>
      </c>
      <c r="CC123" s="28" t="e">
        <f>VLOOKUP($C123,'S50'!$C:$BQ,53,0)</f>
        <v>#N/A</v>
      </c>
      <c r="CD123" s="28" t="e">
        <f>VLOOKUP($C123,'S50'!$C:$BQ,15,0)</f>
        <v>#N/A</v>
      </c>
      <c r="CE123" s="28" t="e">
        <f>VLOOKUP($C123,'S50'!$C:$BQ,22,0)</f>
        <v>#N/A</v>
      </c>
      <c r="CF123" s="28" t="e">
        <f>VLOOKUP($C123,'S50'!$C:$BQ,23,0)</f>
        <v>#N/A</v>
      </c>
      <c r="CG123" s="28" t="e">
        <f>VLOOKUP($C123,'S50'!$C:$BQ,35,0)</f>
        <v>#N/A</v>
      </c>
      <c r="CH123" s="28" t="e">
        <f>VLOOKUP($C123,'S50'!$C:$BQ,42,0)</f>
        <v>#N/A</v>
      </c>
      <c r="CI123" s="28" t="e">
        <f>VLOOKUP($C123,'S50'!$C:$BQ,43,0)</f>
        <v>#N/A</v>
      </c>
    </row>
    <row r="124" spans="1:87" hidden="1" x14ac:dyDescent="0.2">
      <c r="A124" s="30" t="s">
        <v>382</v>
      </c>
      <c r="B124" s="30" t="s">
        <v>384</v>
      </c>
      <c r="C124" s="20" t="s">
        <v>161</v>
      </c>
      <c r="D124" s="21">
        <f>VLOOKUP($C124,'S0 remplacer avec S44'!$C:$BQ,55,0)</f>
        <v>182.6</v>
      </c>
      <c r="E124" s="21">
        <f>VLOOKUP($C124,'S0 remplacer avec S44'!$C:$BQ,62,0)</f>
        <v>0</v>
      </c>
      <c r="F124" s="21">
        <f>VLOOKUP($C124,'S0 remplacer avec S44'!$C:$BQ,63,0)</f>
        <v>34</v>
      </c>
      <c r="G124" s="21">
        <f>VLOOKUP($C124,'S0 remplacer avec S44'!$C:$BQ,45,0)</f>
        <v>1747.93524</v>
      </c>
      <c r="H124" s="28">
        <f>VLOOKUP($C124,'S0 remplacer avec S44'!$C:$BQ,52,0)</f>
        <v>0</v>
      </c>
      <c r="I124" s="28">
        <f>VLOOKUP($C124,'S0 remplacer avec S44'!$C:$BQ,53,0)</f>
        <v>160</v>
      </c>
      <c r="J124" s="28">
        <f>VLOOKUP($C124,'S0 remplacer avec S44'!$C:$BQ,15,0)</f>
        <v>157</v>
      </c>
      <c r="K124" s="28">
        <f>VLOOKUP($C124,'S0 remplacer avec S44'!$C:$BQ,22,0)</f>
        <v>0</v>
      </c>
      <c r="L124" s="28">
        <f>VLOOKUP($C124,'S0 remplacer avec S44'!$C:$BQ,23,0)</f>
        <v>0</v>
      </c>
      <c r="M124" s="28">
        <f>VLOOKUP($C124,'S0 remplacer avec S44'!$C:$BQ,35,0)</f>
        <v>2740.4007999999999</v>
      </c>
      <c r="N124" s="28">
        <f>VLOOKUP($C124,'S0 remplacer avec S44'!$C:$BQ,42,0)</f>
        <v>0</v>
      </c>
      <c r="O124" s="28">
        <f>VLOOKUP($C124,'S0 remplacer avec S44'!$C:$BQ,43,0)</f>
        <v>0</v>
      </c>
      <c r="P124" s="21">
        <f>VLOOKUP($C124,'S45'!$C:$BQ,55,0)</f>
        <v>185.8</v>
      </c>
      <c r="Q124" s="21">
        <f>VLOOKUP($C124,'S45'!$C:$BQ,62,0)</f>
        <v>0</v>
      </c>
      <c r="R124" s="21">
        <f>VLOOKUP($C124,'S45'!$C:$BQ,63,0)</f>
        <v>31</v>
      </c>
      <c r="S124" s="21">
        <f>VLOOKUP($C124,'S45'!$C:$BQ,45,0)</f>
        <v>1767.0261800000001</v>
      </c>
      <c r="T124" s="28">
        <f>VLOOKUP($C124,'S45'!$C:$BQ,52,0)</f>
        <v>0</v>
      </c>
      <c r="U124" s="28">
        <f>VLOOKUP($C124,'S45'!$C:$BQ,53,0)</f>
        <v>141</v>
      </c>
      <c r="V124" s="28">
        <f>VLOOKUP($C124,'S45'!$C:$BQ,15,0)</f>
        <v>158</v>
      </c>
      <c r="W124" s="28">
        <f>VLOOKUP($C124,'S45'!$C:$BQ,22,0)</f>
        <v>0</v>
      </c>
      <c r="X124" s="28">
        <f>VLOOKUP($C124,'S45'!$C:$BQ,23,0)</f>
        <v>0</v>
      </c>
      <c r="Y124" s="28">
        <f>VLOOKUP($C124,'S45'!$C:$BQ,35,0)</f>
        <v>2761.6666799999998</v>
      </c>
      <c r="Z124" s="28">
        <f>VLOOKUP($C124,'S45'!$C:$BQ,42,0)</f>
        <v>0</v>
      </c>
      <c r="AA124" s="28">
        <f>VLOOKUP($C124,'S45'!$C:$BQ,43,0)</f>
        <v>0</v>
      </c>
      <c r="AB124" s="21">
        <f>VLOOKUP($C124,'S46'!$C:$BQ,55,0)</f>
        <v>194.2</v>
      </c>
      <c r="AC124" s="21">
        <f>VLOOKUP($C124,'S46'!$C:$BQ,62,0)</f>
        <v>0</v>
      </c>
      <c r="AD124" s="21">
        <f>VLOOKUP($C124,'S46'!$C:$BQ,63,0)</f>
        <v>23</v>
      </c>
      <c r="AE124" s="21">
        <f>VLOOKUP($C124,'S46'!$C:$BQ,45,0)</f>
        <v>1819.03343</v>
      </c>
      <c r="AF124" s="28">
        <f>VLOOKUP($C124,'S46'!$C:$BQ,52,0)</f>
        <v>0</v>
      </c>
      <c r="AG124" s="28">
        <f>VLOOKUP($C124,'S46'!$C:$BQ,53,0)</f>
        <v>89</v>
      </c>
      <c r="AH124" s="28">
        <f>VLOOKUP($C124,'S46'!$C:$BQ,15,0)</f>
        <v>162</v>
      </c>
      <c r="AI124" s="28">
        <f>VLOOKUP($C124,'S46'!$C:$BQ,22,0)</f>
        <v>0</v>
      </c>
      <c r="AJ124" s="28">
        <f>VLOOKUP($C124,'S46'!$C:$BQ,23,0)</f>
        <v>0</v>
      </c>
      <c r="AK124" s="28">
        <f>VLOOKUP($C124,'S46'!$C:$BQ,35,0)</f>
        <v>2761.6666799999998</v>
      </c>
      <c r="AL124" s="28">
        <f>VLOOKUP($C124,'S46'!$C:$BQ,42,0)</f>
        <v>0</v>
      </c>
      <c r="AM124" s="28">
        <f>VLOOKUP($C124,'S46'!$C:$BQ,43,0)</f>
        <v>0</v>
      </c>
      <c r="AN124" s="21">
        <f>VLOOKUP($C124,'S47'!$C:$BQ,55,0)</f>
        <v>201.4</v>
      </c>
      <c r="AO124" s="21">
        <f>VLOOKUP($C124,'S47'!$C:$BQ,62,0)</f>
        <v>0</v>
      </c>
      <c r="AP124" s="21">
        <f>VLOOKUP($C124,'S47'!$C:$BQ,63,0)</f>
        <v>16</v>
      </c>
      <c r="AQ124" s="21">
        <f>VLOOKUP($C124,'S47'!$C:$BQ,45,0)</f>
        <v>1886.1384399999999</v>
      </c>
      <c r="AR124" s="28">
        <f>VLOOKUP($C124,'S47'!$C:$BQ,52,0)</f>
        <v>0</v>
      </c>
      <c r="AS124" s="28">
        <f>VLOOKUP($C124,'S47'!$C:$BQ,53,0)</f>
        <v>22</v>
      </c>
      <c r="AT124" s="28">
        <f>VLOOKUP($C124,'S47'!$C:$BQ,15,0)</f>
        <v>167</v>
      </c>
      <c r="AU124" s="28">
        <f>VLOOKUP($C124,'S47'!$C:$BQ,22,0)</f>
        <v>0</v>
      </c>
      <c r="AV124" s="28">
        <f>VLOOKUP($C124,'S47'!$C:$BQ,23,0)</f>
        <v>0</v>
      </c>
      <c r="AW124" s="28">
        <f>VLOOKUP($C124,'S47'!$C:$BQ,35,0)</f>
        <v>2795.3344099999999</v>
      </c>
      <c r="AX124" s="28">
        <f>VLOOKUP($C124,'S47'!$C:$BQ,42,0)</f>
        <v>0</v>
      </c>
      <c r="AY124" s="28">
        <f>VLOOKUP($C124,'S47'!$C:$BQ,43,0)</f>
        <v>0</v>
      </c>
      <c r="AZ124" s="21">
        <f>VLOOKUP($C124,'S48'!$C:$BQ,55,0)</f>
        <v>204.2</v>
      </c>
      <c r="BA124" s="21">
        <f>VLOOKUP($C124,'S48'!$C:$BQ,62,0)</f>
        <v>0</v>
      </c>
      <c r="BB124" s="21">
        <f>VLOOKUP($C124,'S48'!$C:$BQ,63,0)</f>
        <v>67</v>
      </c>
      <c r="BC124" s="21">
        <f>VLOOKUP($C124,'S48'!$C:$BQ,45,0)</f>
        <v>1906.1224400000001</v>
      </c>
      <c r="BD124" s="28">
        <f>VLOOKUP($C124,'S48'!$C:$BQ,52,0)</f>
        <v>0</v>
      </c>
      <c r="BE124" s="28">
        <f>VLOOKUP($C124,'S48'!$C:$BQ,53,0)</f>
        <v>2</v>
      </c>
      <c r="BF124" s="28">
        <f>VLOOKUP($C124,'S48'!$C:$BQ,15,0)</f>
        <v>168</v>
      </c>
      <c r="BG124" s="28">
        <f>VLOOKUP($C124,'S48'!$C:$BQ,22,0)</f>
        <v>0</v>
      </c>
      <c r="BH124" s="28">
        <f>VLOOKUP($C124,'S48'!$C:$BQ,23,0)</f>
        <v>0</v>
      </c>
      <c r="BI124" s="28">
        <f>VLOOKUP($C124,'S48'!$C:$BQ,35,0)</f>
        <v>2897.3559300000002</v>
      </c>
      <c r="BJ124" s="28">
        <f>VLOOKUP($C124,'S48'!$C:$BQ,42,0)</f>
        <v>0</v>
      </c>
      <c r="BK124" s="28">
        <f>VLOOKUP($C124,'S48'!$C:$BQ,43,0)</f>
        <v>0</v>
      </c>
      <c r="BL124" s="21" t="e">
        <f>VLOOKUP($C124,'S49'!$C:$BQ,55,0)</f>
        <v>#N/A</v>
      </c>
      <c r="BM124" s="21" t="e">
        <f>VLOOKUP($C124,'S49'!$C:$BQ,62,0)</f>
        <v>#N/A</v>
      </c>
      <c r="BN124" s="21" t="e">
        <f>VLOOKUP($C124,'S49'!$C:$BQ,63,0)</f>
        <v>#N/A</v>
      </c>
      <c r="BO124" s="21" t="e">
        <f>VLOOKUP($C124,'S49'!$C:$BQ,45,0)</f>
        <v>#N/A</v>
      </c>
      <c r="BP124" s="28" t="e">
        <f>VLOOKUP($C124,'S49'!$C:$BQ,52,0)</f>
        <v>#N/A</v>
      </c>
      <c r="BQ124" s="28" t="e">
        <f>VLOOKUP($C124,'S49'!$C:$BQ,53,0)</f>
        <v>#N/A</v>
      </c>
      <c r="BR124" s="28" t="e">
        <f>VLOOKUP($C124,'S49'!$C:$BQ,15,0)</f>
        <v>#N/A</v>
      </c>
      <c r="BS124" s="28" t="e">
        <f>VLOOKUP($C124,'S49'!$C:$BQ,22,0)</f>
        <v>#N/A</v>
      </c>
      <c r="BT124" s="28" t="e">
        <f>VLOOKUP($C124,'S49'!$C:$BQ,23,0)</f>
        <v>#N/A</v>
      </c>
      <c r="BU124" s="28" t="e">
        <f>VLOOKUP($C124,'S49'!$C:$BQ,35,0)</f>
        <v>#N/A</v>
      </c>
      <c r="BV124" s="28" t="e">
        <f>VLOOKUP($C124,'S49'!$C:$BQ,42,0)</f>
        <v>#N/A</v>
      </c>
      <c r="BW124" s="28" t="e">
        <f>VLOOKUP($C124,'S49'!$C:$BQ,43,0)</f>
        <v>#N/A</v>
      </c>
      <c r="BX124" s="21" t="e">
        <f>VLOOKUP($C124,'S50'!$C:$BQ,55,0)</f>
        <v>#N/A</v>
      </c>
      <c r="BY124" s="21" t="e">
        <f>VLOOKUP($C124,'S50'!$C:$BQ,62,0)</f>
        <v>#N/A</v>
      </c>
      <c r="BZ124" s="21" t="e">
        <f>VLOOKUP($C124,'S50'!$C:$BQ,63,0)</f>
        <v>#N/A</v>
      </c>
      <c r="CA124" s="21" t="e">
        <f>VLOOKUP($C124,'S50'!$C:$BQ,45,0)</f>
        <v>#N/A</v>
      </c>
      <c r="CB124" s="28" t="e">
        <f>VLOOKUP($C124,'S50'!$C:$BQ,52,0)</f>
        <v>#N/A</v>
      </c>
      <c r="CC124" s="28" t="e">
        <f>VLOOKUP($C124,'S50'!$C:$BQ,53,0)</f>
        <v>#N/A</v>
      </c>
      <c r="CD124" s="28" t="e">
        <f>VLOOKUP($C124,'S50'!$C:$BQ,15,0)</f>
        <v>#N/A</v>
      </c>
      <c r="CE124" s="28" t="e">
        <f>VLOOKUP($C124,'S50'!$C:$BQ,22,0)</f>
        <v>#N/A</v>
      </c>
      <c r="CF124" s="28" t="e">
        <f>VLOOKUP($C124,'S50'!$C:$BQ,23,0)</f>
        <v>#N/A</v>
      </c>
      <c r="CG124" s="28" t="e">
        <f>VLOOKUP($C124,'S50'!$C:$BQ,35,0)</f>
        <v>#N/A</v>
      </c>
      <c r="CH124" s="28" t="e">
        <f>VLOOKUP($C124,'S50'!$C:$BQ,42,0)</f>
        <v>#N/A</v>
      </c>
      <c r="CI124" s="28" t="e">
        <f>VLOOKUP($C124,'S50'!$C:$BQ,43,0)</f>
        <v>#N/A</v>
      </c>
    </row>
    <row r="125" spans="1:87" hidden="1" x14ac:dyDescent="0.2">
      <c r="A125" s="30" t="s">
        <v>382</v>
      </c>
      <c r="B125" s="30" t="s">
        <v>384</v>
      </c>
      <c r="C125" s="20" t="s">
        <v>162</v>
      </c>
      <c r="D125" s="21">
        <f>VLOOKUP($C125,'S0 remplacer avec S44'!$C:$BQ,55,0)</f>
        <v>539.70000000000005</v>
      </c>
      <c r="E125" s="21">
        <f>VLOOKUP($C125,'S0 remplacer avec S44'!$C:$BQ,62,0)</f>
        <v>78</v>
      </c>
      <c r="F125" s="21">
        <f>VLOOKUP($C125,'S0 remplacer avec S44'!$C:$BQ,63,0)</f>
        <v>202</v>
      </c>
      <c r="G125" s="21">
        <f>VLOOKUP($C125,'S0 remplacer avec S44'!$C:$BQ,45,0)</f>
        <v>4932.51397</v>
      </c>
      <c r="H125" s="28">
        <f>VLOOKUP($C125,'S0 remplacer avec S44'!$C:$BQ,52,0)</f>
        <v>511</v>
      </c>
      <c r="I125" s="28">
        <f>VLOOKUP($C125,'S0 remplacer avec S44'!$C:$BQ,53,0)</f>
        <v>1599</v>
      </c>
      <c r="J125" s="28">
        <f>VLOOKUP($C125,'S0 remplacer avec S44'!$C:$BQ,15,0)</f>
        <v>526</v>
      </c>
      <c r="K125" s="28">
        <f>VLOOKUP($C125,'S0 remplacer avec S44'!$C:$BQ,22,0)</f>
        <v>0</v>
      </c>
      <c r="L125" s="28">
        <f>VLOOKUP($C125,'S0 remplacer avec S44'!$C:$BQ,23,0)</f>
        <v>0</v>
      </c>
      <c r="M125" s="28">
        <f>VLOOKUP($C125,'S0 remplacer avec S44'!$C:$BQ,35,0)</f>
        <v>7123.9850900000001</v>
      </c>
      <c r="N125" s="28">
        <f>VLOOKUP($C125,'S0 remplacer avec S44'!$C:$BQ,42,0)</f>
        <v>0</v>
      </c>
      <c r="O125" s="28">
        <f>VLOOKUP($C125,'S0 remplacer avec S44'!$C:$BQ,43,0)</f>
        <v>964</v>
      </c>
      <c r="P125" s="21">
        <f>VLOOKUP($C125,'S45'!$C:$BQ,55,0)</f>
        <v>546.6</v>
      </c>
      <c r="Q125" s="21">
        <f>VLOOKUP($C125,'S45'!$C:$BQ,62,0)</f>
        <v>71</v>
      </c>
      <c r="R125" s="21">
        <f>VLOOKUP($C125,'S45'!$C:$BQ,63,0)</f>
        <v>195</v>
      </c>
      <c r="S125" s="21">
        <f>VLOOKUP($C125,'S45'!$C:$BQ,45,0)</f>
        <v>5031.9821099999999</v>
      </c>
      <c r="T125" s="28">
        <f>VLOOKUP($C125,'S45'!$C:$BQ,52,0)</f>
        <v>411</v>
      </c>
      <c r="U125" s="28">
        <f>VLOOKUP($C125,'S45'!$C:$BQ,53,0)</f>
        <v>1500</v>
      </c>
      <c r="V125" s="28">
        <f>VLOOKUP($C125,'S45'!$C:$BQ,15,0)</f>
        <v>531</v>
      </c>
      <c r="W125" s="28">
        <f>VLOOKUP($C125,'S45'!$C:$BQ,22,0)</f>
        <v>0</v>
      </c>
      <c r="X125" s="28">
        <f>VLOOKUP($C125,'S45'!$C:$BQ,23,0)</f>
        <v>0</v>
      </c>
      <c r="Y125" s="28">
        <f>VLOOKUP($C125,'S45'!$C:$BQ,35,0)</f>
        <v>7159.6779200000001</v>
      </c>
      <c r="Z125" s="28">
        <f>VLOOKUP($C125,'S45'!$C:$BQ,42,0)</f>
        <v>0</v>
      </c>
      <c r="AA125" s="28">
        <f>VLOOKUP($C125,'S45'!$C:$BQ,43,0)</f>
        <v>929</v>
      </c>
      <c r="AB125" s="21">
        <f>VLOOKUP($C125,'S46'!$C:$BQ,55,0)</f>
        <v>553.9</v>
      </c>
      <c r="AC125" s="21">
        <f>VLOOKUP($C125,'S46'!$C:$BQ,62,0)</f>
        <v>64</v>
      </c>
      <c r="AD125" s="21">
        <f>VLOOKUP($C125,'S46'!$C:$BQ,63,0)</f>
        <v>187</v>
      </c>
      <c r="AE125" s="21">
        <f>VLOOKUP($C125,'S46'!$C:$BQ,45,0)</f>
        <v>5170.2891900000004</v>
      </c>
      <c r="AF125" s="28">
        <f>VLOOKUP($C125,'S46'!$C:$BQ,52,0)</f>
        <v>273</v>
      </c>
      <c r="AG125" s="28">
        <f>VLOOKUP($C125,'S46'!$C:$BQ,53,0)</f>
        <v>1361</v>
      </c>
      <c r="AH125" s="28">
        <f>VLOOKUP($C125,'S46'!$C:$BQ,15,0)</f>
        <v>542</v>
      </c>
      <c r="AI125" s="28">
        <f>VLOOKUP($C125,'S46'!$C:$BQ,22,0)</f>
        <v>0</v>
      </c>
      <c r="AJ125" s="28">
        <f>VLOOKUP($C125,'S46'!$C:$BQ,23,0)</f>
        <v>0</v>
      </c>
      <c r="AK125" s="28">
        <f>VLOOKUP($C125,'S46'!$C:$BQ,35,0)</f>
        <v>7200.6779200000001</v>
      </c>
      <c r="AL125" s="28">
        <f>VLOOKUP($C125,'S46'!$C:$BQ,42,0)</f>
        <v>0</v>
      </c>
      <c r="AM125" s="28">
        <f>VLOOKUP($C125,'S46'!$C:$BQ,43,0)</f>
        <v>888</v>
      </c>
      <c r="AN125" s="21">
        <f>VLOOKUP($C125,'S47'!$C:$BQ,55,0)</f>
        <v>567.70000000000005</v>
      </c>
      <c r="AO125" s="21">
        <f>VLOOKUP($C125,'S47'!$C:$BQ,62,0)</f>
        <v>50</v>
      </c>
      <c r="AP125" s="21">
        <f>VLOOKUP($C125,'S47'!$C:$BQ,63,0)</f>
        <v>174</v>
      </c>
      <c r="AQ125" s="21">
        <f>VLOOKUP($C125,'S47'!$C:$BQ,45,0)</f>
        <v>5262.3775900000001</v>
      </c>
      <c r="AR125" s="28">
        <f>VLOOKUP($C125,'S47'!$C:$BQ,52,0)</f>
        <v>181</v>
      </c>
      <c r="AS125" s="28">
        <f>VLOOKUP($C125,'S47'!$C:$BQ,53,0)</f>
        <v>1269</v>
      </c>
      <c r="AT125" s="28">
        <f>VLOOKUP($C125,'S47'!$C:$BQ,15,0)</f>
        <v>549</v>
      </c>
      <c r="AU125" s="28">
        <f>VLOOKUP($C125,'S47'!$C:$BQ,22,0)</f>
        <v>0</v>
      </c>
      <c r="AV125" s="28">
        <f>VLOOKUP($C125,'S47'!$C:$BQ,23,0)</f>
        <v>0</v>
      </c>
      <c r="AW125" s="28">
        <f>VLOOKUP($C125,'S47'!$C:$BQ,35,0)</f>
        <v>9054.1406399999996</v>
      </c>
      <c r="AX125" s="28">
        <f>VLOOKUP($C125,'S47'!$C:$BQ,42,0)</f>
        <v>0</v>
      </c>
      <c r="AY125" s="28">
        <f>VLOOKUP($C125,'S47'!$C:$BQ,43,0)</f>
        <v>0</v>
      </c>
      <c r="AZ125" s="21">
        <f>VLOOKUP($C125,'S48'!$C:$BQ,55,0)</f>
        <v>584.5</v>
      </c>
      <c r="BA125" s="21">
        <f>VLOOKUP($C125,'S48'!$C:$BQ,62,0)</f>
        <v>0</v>
      </c>
      <c r="BB125" s="21">
        <f>VLOOKUP($C125,'S48'!$C:$BQ,63,0)</f>
        <v>342</v>
      </c>
      <c r="BC125" s="21">
        <f>VLOOKUP($C125,'S48'!$C:$BQ,45,0)</f>
        <v>5282.6009999999997</v>
      </c>
      <c r="BD125" s="28">
        <f>VLOOKUP($C125,'S48'!$C:$BQ,52,0)</f>
        <v>160</v>
      </c>
      <c r="BE125" s="28">
        <f>VLOOKUP($C125,'S48'!$C:$BQ,53,0)</f>
        <v>1249</v>
      </c>
      <c r="BF125" s="28">
        <f>VLOOKUP($C125,'S48'!$C:$BQ,15,0)</f>
        <v>557</v>
      </c>
      <c r="BG125" s="28">
        <f>VLOOKUP($C125,'S48'!$C:$BQ,22,0)</f>
        <v>0</v>
      </c>
      <c r="BH125" s="28">
        <f>VLOOKUP($C125,'S48'!$C:$BQ,23,0)</f>
        <v>0</v>
      </c>
      <c r="BI125" s="28">
        <f>VLOOKUP($C125,'S48'!$C:$BQ,35,0)</f>
        <v>9097.8571900000006</v>
      </c>
      <c r="BJ125" s="28">
        <f>VLOOKUP($C125,'S48'!$C:$BQ,42,0)</f>
        <v>0</v>
      </c>
      <c r="BK125" s="28">
        <f>VLOOKUP($C125,'S48'!$C:$BQ,43,0)</f>
        <v>0</v>
      </c>
      <c r="BL125" s="21" t="e">
        <f>VLOOKUP($C125,'S49'!$C:$BQ,55,0)</f>
        <v>#N/A</v>
      </c>
      <c r="BM125" s="21" t="e">
        <f>VLOOKUP($C125,'S49'!$C:$BQ,62,0)</f>
        <v>#N/A</v>
      </c>
      <c r="BN125" s="21" t="e">
        <f>VLOOKUP($C125,'S49'!$C:$BQ,63,0)</f>
        <v>#N/A</v>
      </c>
      <c r="BO125" s="21" t="e">
        <f>VLOOKUP($C125,'S49'!$C:$BQ,45,0)</f>
        <v>#N/A</v>
      </c>
      <c r="BP125" s="28" t="e">
        <f>VLOOKUP($C125,'S49'!$C:$BQ,52,0)</f>
        <v>#N/A</v>
      </c>
      <c r="BQ125" s="28" t="e">
        <f>VLOOKUP($C125,'S49'!$C:$BQ,53,0)</f>
        <v>#N/A</v>
      </c>
      <c r="BR125" s="28" t="e">
        <f>VLOOKUP($C125,'S49'!$C:$BQ,15,0)</f>
        <v>#N/A</v>
      </c>
      <c r="BS125" s="28" t="e">
        <f>VLOOKUP($C125,'S49'!$C:$BQ,22,0)</f>
        <v>#N/A</v>
      </c>
      <c r="BT125" s="28" t="e">
        <f>VLOOKUP($C125,'S49'!$C:$BQ,23,0)</f>
        <v>#N/A</v>
      </c>
      <c r="BU125" s="28" t="e">
        <f>VLOOKUP($C125,'S49'!$C:$BQ,35,0)</f>
        <v>#N/A</v>
      </c>
      <c r="BV125" s="28" t="e">
        <f>VLOOKUP($C125,'S49'!$C:$BQ,42,0)</f>
        <v>#N/A</v>
      </c>
      <c r="BW125" s="28" t="e">
        <f>VLOOKUP($C125,'S49'!$C:$BQ,43,0)</f>
        <v>#N/A</v>
      </c>
      <c r="BX125" s="21" t="e">
        <f>VLOOKUP($C125,'S50'!$C:$BQ,55,0)</f>
        <v>#N/A</v>
      </c>
      <c r="BY125" s="21" t="e">
        <f>VLOOKUP($C125,'S50'!$C:$BQ,62,0)</f>
        <v>#N/A</v>
      </c>
      <c r="BZ125" s="21" t="e">
        <f>VLOOKUP($C125,'S50'!$C:$BQ,63,0)</f>
        <v>#N/A</v>
      </c>
      <c r="CA125" s="21" t="e">
        <f>VLOOKUP($C125,'S50'!$C:$BQ,45,0)</f>
        <v>#N/A</v>
      </c>
      <c r="CB125" s="28" t="e">
        <f>VLOOKUP($C125,'S50'!$C:$BQ,52,0)</f>
        <v>#N/A</v>
      </c>
      <c r="CC125" s="28" t="e">
        <f>VLOOKUP($C125,'S50'!$C:$BQ,53,0)</f>
        <v>#N/A</v>
      </c>
      <c r="CD125" s="28" t="e">
        <f>VLOOKUP($C125,'S50'!$C:$BQ,15,0)</f>
        <v>#N/A</v>
      </c>
      <c r="CE125" s="28" t="e">
        <f>VLOOKUP($C125,'S50'!$C:$BQ,22,0)</f>
        <v>#N/A</v>
      </c>
      <c r="CF125" s="28" t="e">
        <f>VLOOKUP($C125,'S50'!$C:$BQ,23,0)</f>
        <v>#N/A</v>
      </c>
      <c r="CG125" s="28" t="e">
        <f>VLOOKUP($C125,'S50'!$C:$BQ,35,0)</f>
        <v>#N/A</v>
      </c>
      <c r="CH125" s="28" t="e">
        <f>VLOOKUP($C125,'S50'!$C:$BQ,42,0)</f>
        <v>#N/A</v>
      </c>
      <c r="CI125" s="28" t="e">
        <f>VLOOKUP($C125,'S50'!$C:$BQ,43,0)</f>
        <v>#N/A</v>
      </c>
    </row>
    <row r="126" spans="1:87" hidden="1" x14ac:dyDescent="0.2">
      <c r="A126" s="30" t="s">
        <v>382</v>
      </c>
      <c r="B126" s="30" t="s">
        <v>384</v>
      </c>
      <c r="C126" s="20" t="s">
        <v>160</v>
      </c>
      <c r="D126" s="21">
        <f>VLOOKUP($C126,'S0 remplacer avec S44'!$C:$BQ,55,0)</f>
        <v>361.2</v>
      </c>
      <c r="E126" s="21">
        <f>VLOOKUP($C126,'S0 remplacer avec S44'!$C:$BQ,62,0)</f>
        <v>0</v>
      </c>
      <c r="F126" s="21">
        <f>VLOOKUP($C126,'S0 remplacer avec S44'!$C:$BQ,63,0)</f>
        <v>0</v>
      </c>
      <c r="G126" s="21">
        <f>VLOOKUP($C126,'S0 remplacer avec S44'!$C:$BQ,45,0)</f>
        <v>1933.0929900000001</v>
      </c>
      <c r="H126" s="28">
        <f>VLOOKUP($C126,'S0 remplacer avec S44'!$C:$BQ,52,0)</f>
        <v>142</v>
      </c>
      <c r="I126" s="28">
        <f>VLOOKUP($C126,'S0 remplacer avec S44'!$C:$BQ,53,0)</f>
        <v>556</v>
      </c>
      <c r="J126" s="28">
        <f>VLOOKUP($C126,'S0 remplacer avec S44'!$C:$BQ,15,0)</f>
        <v>277</v>
      </c>
      <c r="K126" s="28">
        <f>VLOOKUP($C126,'S0 remplacer avec S44'!$C:$BQ,22,0)</f>
        <v>0</v>
      </c>
      <c r="L126" s="28">
        <f>VLOOKUP($C126,'S0 remplacer avec S44'!$C:$BQ,23,0)</f>
        <v>0</v>
      </c>
      <c r="M126" s="28">
        <f>VLOOKUP($C126,'S0 remplacer avec S44'!$C:$BQ,35,0)</f>
        <v>2646.5053800000001</v>
      </c>
      <c r="N126" s="28">
        <f>VLOOKUP($C126,'S0 remplacer avec S44'!$C:$BQ,42,0)</f>
        <v>0</v>
      </c>
      <c r="O126" s="28">
        <f>VLOOKUP($C126,'S0 remplacer avec S44'!$C:$BQ,43,0)</f>
        <v>12</v>
      </c>
      <c r="P126" s="21">
        <f>VLOOKUP($C126,'S45'!$C:$BQ,55,0)</f>
        <v>365.2</v>
      </c>
      <c r="Q126" s="21">
        <f>VLOOKUP($C126,'S45'!$C:$BQ,62,0)</f>
        <v>0</v>
      </c>
      <c r="R126" s="21">
        <f>VLOOKUP($C126,'S45'!$C:$BQ,63,0)</f>
        <v>0</v>
      </c>
      <c r="S126" s="21">
        <f>VLOOKUP($C126,'S45'!$C:$BQ,45,0)</f>
        <v>1979.21308</v>
      </c>
      <c r="T126" s="28">
        <f>VLOOKUP($C126,'S45'!$C:$BQ,52,0)</f>
        <v>95</v>
      </c>
      <c r="U126" s="28">
        <f>VLOOKUP($C126,'S45'!$C:$BQ,53,0)</f>
        <v>510</v>
      </c>
      <c r="V126" s="28">
        <f>VLOOKUP($C126,'S45'!$C:$BQ,15,0)</f>
        <v>279</v>
      </c>
      <c r="W126" s="28">
        <f>VLOOKUP($C126,'S45'!$C:$BQ,22,0)</f>
        <v>0</v>
      </c>
      <c r="X126" s="28">
        <f>VLOOKUP($C126,'S45'!$C:$BQ,23,0)</f>
        <v>0</v>
      </c>
      <c r="Y126" s="28">
        <f>VLOOKUP($C126,'S45'!$C:$BQ,35,0)</f>
        <v>2676.9945699999998</v>
      </c>
      <c r="Z126" s="28">
        <f>VLOOKUP($C126,'S45'!$C:$BQ,42,0)</f>
        <v>0</v>
      </c>
      <c r="AA126" s="28">
        <f>VLOOKUP($C126,'S45'!$C:$BQ,43,0)</f>
        <v>0</v>
      </c>
      <c r="AB126" s="21">
        <f>VLOOKUP($C126,'S46'!$C:$BQ,55,0)</f>
        <v>370.5</v>
      </c>
      <c r="AC126" s="21">
        <f>VLOOKUP($C126,'S46'!$C:$BQ,62,0)</f>
        <v>0</v>
      </c>
      <c r="AD126" s="21">
        <f>VLOOKUP($C126,'S46'!$C:$BQ,63,0)</f>
        <v>0</v>
      </c>
      <c r="AE126" s="21">
        <f>VLOOKUP($C126,'S46'!$C:$BQ,45,0)</f>
        <v>2002.98164</v>
      </c>
      <c r="AF126" s="28">
        <f>VLOOKUP($C126,'S46'!$C:$BQ,52,0)</f>
        <v>72</v>
      </c>
      <c r="AG126" s="28">
        <f>VLOOKUP($C126,'S46'!$C:$BQ,53,0)</f>
        <v>487</v>
      </c>
      <c r="AH126" s="28">
        <f>VLOOKUP($C126,'S46'!$C:$BQ,15,0)</f>
        <v>283</v>
      </c>
      <c r="AI126" s="28">
        <f>VLOOKUP($C126,'S46'!$C:$BQ,22,0)</f>
        <v>0</v>
      </c>
      <c r="AJ126" s="28">
        <f>VLOOKUP($C126,'S46'!$C:$BQ,23,0)</f>
        <v>0</v>
      </c>
      <c r="AK126" s="28">
        <f>VLOOKUP($C126,'S46'!$C:$BQ,35,0)</f>
        <v>2726.9945699999998</v>
      </c>
      <c r="AL126" s="28">
        <f>VLOOKUP($C126,'S46'!$C:$BQ,42,0)</f>
        <v>0</v>
      </c>
      <c r="AM126" s="28">
        <f>VLOOKUP($C126,'S46'!$C:$BQ,43,0)</f>
        <v>0</v>
      </c>
      <c r="AN126" s="21">
        <f>VLOOKUP($C126,'S47'!$C:$BQ,55,0)</f>
        <v>372.7</v>
      </c>
      <c r="AO126" s="21">
        <f>VLOOKUP($C126,'S47'!$C:$BQ,62,0)</f>
        <v>0</v>
      </c>
      <c r="AP126" s="21">
        <f>VLOOKUP($C126,'S47'!$C:$BQ,63,0)</f>
        <v>0</v>
      </c>
      <c r="AQ126" s="21">
        <f>VLOOKUP($C126,'S47'!$C:$BQ,45,0)</f>
        <v>2017.6664599999999</v>
      </c>
      <c r="AR126" s="28">
        <f>VLOOKUP($C126,'S47'!$C:$BQ,52,0)</f>
        <v>57</v>
      </c>
      <c r="AS126" s="28">
        <f>VLOOKUP($C126,'S47'!$C:$BQ,53,0)</f>
        <v>472</v>
      </c>
      <c r="AT126" s="28">
        <f>VLOOKUP($C126,'S47'!$C:$BQ,15,0)</f>
        <v>289</v>
      </c>
      <c r="AU126" s="28">
        <f>VLOOKUP($C126,'S47'!$C:$BQ,22,0)</f>
        <v>0</v>
      </c>
      <c r="AV126" s="28">
        <f>VLOOKUP($C126,'S47'!$C:$BQ,23,0)</f>
        <v>0</v>
      </c>
      <c r="AW126" s="28">
        <f>VLOOKUP($C126,'S47'!$C:$BQ,35,0)</f>
        <v>2744.30627</v>
      </c>
      <c r="AX126" s="28">
        <f>VLOOKUP($C126,'S47'!$C:$BQ,42,0)</f>
        <v>0</v>
      </c>
      <c r="AY126" s="28">
        <f>VLOOKUP($C126,'S47'!$C:$BQ,43,0)</f>
        <v>0</v>
      </c>
      <c r="AZ126" s="21">
        <f>VLOOKUP($C126,'S48'!$C:$BQ,55,0)</f>
        <v>376.7</v>
      </c>
      <c r="BA126" s="21">
        <f>VLOOKUP($C126,'S48'!$C:$BQ,62,0)</f>
        <v>0</v>
      </c>
      <c r="BB126" s="21">
        <f>VLOOKUP($C126,'S48'!$C:$BQ,63,0)</f>
        <v>0</v>
      </c>
      <c r="BC126" s="21">
        <f>VLOOKUP($C126,'S48'!$C:$BQ,45,0)</f>
        <v>2082.6464700000001</v>
      </c>
      <c r="BD126" s="28">
        <f>VLOOKUP($C126,'S48'!$C:$BQ,52,0)</f>
        <v>0</v>
      </c>
      <c r="BE126" s="28">
        <f>VLOOKUP($C126,'S48'!$C:$BQ,53,0)</f>
        <v>407</v>
      </c>
      <c r="BF126" s="28">
        <f>VLOOKUP($C126,'S48'!$C:$BQ,15,0)</f>
        <v>291</v>
      </c>
      <c r="BG126" s="28">
        <f>VLOOKUP($C126,'S48'!$C:$BQ,22,0)</f>
        <v>0</v>
      </c>
      <c r="BH126" s="28">
        <f>VLOOKUP($C126,'S48'!$C:$BQ,23,0)</f>
        <v>0</v>
      </c>
      <c r="BI126" s="28">
        <f>VLOOKUP($C126,'S48'!$C:$BQ,35,0)</f>
        <v>2749.5143200000002</v>
      </c>
      <c r="BJ126" s="28">
        <f>VLOOKUP($C126,'S48'!$C:$BQ,42,0)</f>
        <v>0</v>
      </c>
      <c r="BK126" s="28">
        <f>VLOOKUP($C126,'S48'!$C:$BQ,43,0)</f>
        <v>0</v>
      </c>
      <c r="BL126" s="21" t="e">
        <f>VLOOKUP($C126,'S49'!$C:$BQ,55,0)</f>
        <v>#N/A</v>
      </c>
      <c r="BM126" s="21" t="e">
        <f>VLOOKUP($C126,'S49'!$C:$BQ,62,0)</f>
        <v>#N/A</v>
      </c>
      <c r="BN126" s="21" t="e">
        <f>VLOOKUP($C126,'S49'!$C:$BQ,63,0)</f>
        <v>#N/A</v>
      </c>
      <c r="BO126" s="21" t="e">
        <f>VLOOKUP($C126,'S49'!$C:$BQ,45,0)</f>
        <v>#N/A</v>
      </c>
      <c r="BP126" s="28" t="e">
        <f>VLOOKUP($C126,'S49'!$C:$BQ,52,0)</f>
        <v>#N/A</v>
      </c>
      <c r="BQ126" s="28" t="e">
        <f>VLOOKUP($C126,'S49'!$C:$BQ,53,0)</f>
        <v>#N/A</v>
      </c>
      <c r="BR126" s="28" t="e">
        <f>VLOOKUP($C126,'S49'!$C:$BQ,15,0)</f>
        <v>#N/A</v>
      </c>
      <c r="BS126" s="28" t="e">
        <f>VLOOKUP($C126,'S49'!$C:$BQ,22,0)</f>
        <v>#N/A</v>
      </c>
      <c r="BT126" s="28" t="e">
        <f>VLOOKUP($C126,'S49'!$C:$BQ,23,0)</f>
        <v>#N/A</v>
      </c>
      <c r="BU126" s="28" t="e">
        <f>VLOOKUP($C126,'S49'!$C:$BQ,35,0)</f>
        <v>#N/A</v>
      </c>
      <c r="BV126" s="28" t="e">
        <f>VLOOKUP($C126,'S49'!$C:$BQ,42,0)</f>
        <v>#N/A</v>
      </c>
      <c r="BW126" s="28" t="e">
        <f>VLOOKUP($C126,'S49'!$C:$BQ,43,0)</f>
        <v>#N/A</v>
      </c>
      <c r="BX126" s="21" t="e">
        <f>VLOOKUP($C126,'S50'!$C:$BQ,55,0)</f>
        <v>#N/A</v>
      </c>
      <c r="BY126" s="21" t="e">
        <f>VLOOKUP($C126,'S50'!$C:$BQ,62,0)</f>
        <v>#N/A</v>
      </c>
      <c r="BZ126" s="21" t="e">
        <f>VLOOKUP($C126,'S50'!$C:$BQ,63,0)</f>
        <v>#N/A</v>
      </c>
      <c r="CA126" s="21" t="e">
        <f>VLOOKUP($C126,'S50'!$C:$BQ,45,0)</f>
        <v>#N/A</v>
      </c>
      <c r="CB126" s="28" t="e">
        <f>VLOOKUP($C126,'S50'!$C:$BQ,52,0)</f>
        <v>#N/A</v>
      </c>
      <c r="CC126" s="28" t="e">
        <f>VLOOKUP($C126,'S50'!$C:$BQ,53,0)</f>
        <v>#N/A</v>
      </c>
      <c r="CD126" s="28" t="e">
        <f>VLOOKUP($C126,'S50'!$C:$BQ,15,0)</f>
        <v>#N/A</v>
      </c>
      <c r="CE126" s="28" t="e">
        <f>VLOOKUP($C126,'S50'!$C:$BQ,22,0)</f>
        <v>#N/A</v>
      </c>
      <c r="CF126" s="28" t="e">
        <f>VLOOKUP($C126,'S50'!$C:$BQ,23,0)</f>
        <v>#N/A</v>
      </c>
      <c r="CG126" s="28" t="e">
        <f>VLOOKUP($C126,'S50'!$C:$BQ,35,0)</f>
        <v>#N/A</v>
      </c>
      <c r="CH126" s="28" t="e">
        <f>VLOOKUP($C126,'S50'!$C:$BQ,42,0)</f>
        <v>#N/A</v>
      </c>
      <c r="CI126" s="28" t="e">
        <f>VLOOKUP($C126,'S50'!$C:$BQ,43,0)</f>
        <v>#N/A</v>
      </c>
    </row>
    <row r="127" spans="1:87" hidden="1" x14ac:dyDescent="0.2">
      <c r="A127" s="30" t="s">
        <v>382</v>
      </c>
      <c r="B127" s="30" t="s">
        <v>384</v>
      </c>
      <c r="C127" s="20" t="s">
        <v>163</v>
      </c>
      <c r="D127" s="21">
        <f>VLOOKUP($C127,'S0 remplacer avec S44'!$C:$BQ,55,0)</f>
        <v>122.3</v>
      </c>
      <c r="E127" s="21">
        <f>VLOOKUP($C127,'S0 remplacer avec S44'!$C:$BQ,62,0)</f>
        <v>98</v>
      </c>
      <c r="F127" s="21">
        <f>VLOOKUP($C127,'S0 remplacer avec S44'!$C:$BQ,63,0)</f>
        <v>141</v>
      </c>
      <c r="G127" s="21">
        <f>VLOOKUP($C127,'S0 remplacer avec S44'!$C:$BQ,45,0)</f>
        <v>1355.1149800000001</v>
      </c>
      <c r="H127" s="28">
        <f>VLOOKUP($C127,'S0 remplacer avec S44'!$C:$BQ,52,0)</f>
        <v>579</v>
      </c>
      <c r="I127" s="28">
        <f>VLOOKUP($C127,'S0 remplacer avec S44'!$C:$BQ,53,0)</f>
        <v>966</v>
      </c>
      <c r="J127" s="28">
        <f>VLOOKUP($C127,'S0 remplacer avec S44'!$C:$BQ,15,0)</f>
        <v>133</v>
      </c>
      <c r="K127" s="28">
        <f>VLOOKUP($C127,'S0 remplacer avec S44'!$C:$BQ,22,0)</f>
        <v>0</v>
      </c>
      <c r="L127" s="28">
        <f>VLOOKUP($C127,'S0 remplacer avec S44'!$C:$BQ,23,0)</f>
        <v>13</v>
      </c>
      <c r="M127" s="28">
        <f>VLOOKUP($C127,'S0 remplacer avec S44'!$C:$BQ,35,0)</f>
        <v>2296.3563899999999</v>
      </c>
      <c r="N127" s="28">
        <f>VLOOKUP($C127,'S0 remplacer avec S44'!$C:$BQ,42,0)</f>
        <v>0</v>
      </c>
      <c r="O127" s="28">
        <f>VLOOKUP($C127,'S0 remplacer avec S44'!$C:$BQ,43,0)</f>
        <v>182</v>
      </c>
      <c r="P127" s="21">
        <f>VLOOKUP($C127,'S45'!$C:$BQ,55,0)</f>
        <v>122.3</v>
      </c>
      <c r="Q127" s="21">
        <f>VLOOKUP($C127,'S45'!$C:$BQ,62,0)</f>
        <v>98</v>
      </c>
      <c r="R127" s="21">
        <f>VLOOKUP($C127,'S45'!$C:$BQ,63,0)</f>
        <v>141</v>
      </c>
      <c r="S127" s="21">
        <f>VLOOKUP($C127,'S45'!$C:$BQ,45,0)</f>
        <v>1379.1109100000001</v>
      </c>
      <c r="T127" s="28">
        <f>VLOOKUP($C127,'S45'!$C:$BQ,52,0)</f>
        <v>555</v>
      </c>
      <c r="U127" s="28">
        <f>VLOOKUP($C127,'S45'!$C:$BQ,53,0)</f>
        <v>942</v>
      </c>
      <c r="V127" s="28">
        <f>VLOOKUP($C127,'S45'!$C:$BQ,15,0)</f>
        <v>137</v>
      </c>
      <c r="W127" s="28">
        <f>VLOOKUP($C127,'S45'!$C:$BQ,22,0)</f>
        <v>0</v>
      </c>
      <c r="X127" s="28">
        <f>VLOOKUP($C127,'S45'!$C:$BQ,23,0)</f>
        <v>9</v>
      </c>
      <c r="Y127" s="28">
        <f>VLOOKUP($C127,'S45'!$C:$BQ,35,0)</f>
        <v>2377.01431</v>
      </c>
      <c r="Z127" s="28">
        <f>VLOOKUP($C127,'S45'!$C:$BQ,42,0)</f>
        <v>0</v>
      </c>
      <c r="AA127" s="28">
        <f>VLOOKUP($C127,'S45'!$C:$BQ,43,0)</f>
        <v>102</v>
      </c>
      <c r="AB127" s="21">
        <f>VLOOKUP($C127,'S46'!$C:$BQ,55,0)</f>
        <v>122.3</v>
      </c>
      <c r="AC127" s="21">
        <f>VLOOKUP($C127,'S46'!$C:$BQ,62,0)</f>
        <v>98</v>
      </c>
      <c r="AD127" s="21">
        <f>VLOOKUP($C127,'S46'!$C:$BQ,63,0)</f>
        <v>141</v>
      </c>
      <c r="AE127" s="21">
        <f>VLOOKUP($C127,'S46'!$C:$BQ,45,0)</f>
        <v>1383.94533</v>
      </c>
      <c r="AF127" s="28">
        <f>VLOOKUP($C127,'S46'!$C:$BQ,52,0)</f>
        <v>550</v>
      </c>
      <c r="AG127" s="28">
        <f>VLOOKUP($C127,'S46'!$C:$BQ,53,0)</f>
        <v>937</v>
      </c>
      <c r="AH127" s="28">
        <f>VLOOKUP($C127,'S46'!$C:$BQ,15,0)</f>
        <v>137</v>
      </c>
      <c r="AI127" s="28">
        <f>VLOOKUP($C127,'S46'!$C:$BQ,22,0)</f>
        <v>0</v>
      </c>
      <c r="AJ127" s="28">
        <f>VLOOKUP($C127,'S46'!$C:$BQ,23,0)</f>
        <v>9</v>
      </c>
      <c r="AK127" s="28">
        <f>VLOOKUP($C127,'S46'!$C:$BQ,35,0)</f>
        <v>2377.01431</v>
      </c>
      <c r="AL127" s="28">
        <f>VLOOKUP($C127,'S46'!$C:$BQ,42,0)</f>
        <v>0</v>
      </c>
      <c r="AM127" s="28">
        <f>VLOOKUP($C127,'S46'!$C:$BQ,43,0)</f>
        <v>102</v>
      </c>
      <c r="AN127" s="21">
        <f>VLOOKUP($C127,'S47'!$C:$BQ,55,0)</f>
        <v>122.3</v>
      </c>
      <c r="AO127" s="21">
        <f>VLOOKUP($C127,'S47'!$C:$BQ,62,0)</f>
        <v>98</v>
      </c>
      <c r="AP127" s="21">
        <f>VLOOKUP($C127,'S47'!$C:$BQ,63,0)</f>
        <v>141</v>
      </c>
      <c r="AQ127" s="21">
        <f>VLOOKUP($C127,'S47'!$C:$BQ,45,0)</f>
        <v>1383.94533</v>
      </c>
      <c r="AR127" s="28">
        <f>VLOOKUP($C127,'S47'!$C:$BQ,52,0)</f>
        <v>550</v>
      </c>
      <c r="AS127" s="28">
        <f>VLOOKUP($C127,'S47'!$C:$BQ,53,0)</f>
        <v>937</v>
      </c>
      <c r="AT127" s="28">
        <f>VLOOKUP($C127,'S47'!$C:$BQ,15,0)</f>
        <v>137</v>
      </c>
      <c r="AU127" s="28">
        <f>VLOOKUP($C127,'S47'!$C:$BQ,22,0)</f>
        <v>0</v>
      </c>
      <c r="AV127" s="28">
        <f>VLOOKUP($C127,'S47'!$C:$BQ,23,0)</f>
        <v>9</v>
      </c>
      <c r="AW127" s="28">
        <f>VLOOKUP($C127,'S47'!$C:$BQ,35,0)</f>
        <v>2377.01431</v>
      </c>
      <c r="AX127" s="28">
        <f>VLOOKUP($C127,'S47'!$C:$BQ,42,0)</f>
        <v>0</v>
      </c>
      <c r="AY127" s="28">
        <f>VLOOKUP($C127,'S47'!$C:$BQ,43,0)</f>
        <v>102</v>
      </c>
      <c r="AZ127" s="21">
        <f>VLOOKUP($C127,'S48'!$C:$BQ,55,0)</f>
        <v>122.3</v>
      </c>
      <c r="BA127" s="21">
        <f>VLOOKUP($C127,'S48'!$C:$BQ,62,0)</f>
        <v>76</v>
      </c>
      <c r="BB127" s="21">
        <f>VLOOKUP($C127,'S48'!$C:$BQ,63,0)</f>
        <v>207</v>
      </c>
      <c r="BC127" s="21">
        <f>VLOOKUP($C127,'S48'!$C:$BQ,45,0)</f>
        <v>1383.94533</v>
      </c>
      <c r="BD127" s="28">
        <f>VLOOKUP($C127,'S48'!$C:$BQ,52,0)</f>
        <v>550</v>
      </c>
      <c r="BE127" s="28">
        <f>VLOOKUP($C127,'S48'!$C:$BQ,53,0)</f>
        <v>937</v>
      </c>
      <c r="BF127" s="28">
        <f>VLOOKUP($C127,'S48'!$C:$BQ,15,0)</f>
        <v>137</v>
      </c>
      <c r="BG127" s="28">
        <f>VLOOKUP($C127,'S48'!$C:$BQ,22,0)</f>
        <v>0</v>
      </c>
      <c r="BH127" s="28">
        <f>VLOOKUP($C127,'S48'!$C:$BQ,23,0)</f>
        <v>9</v>
      </c>
      <c r="BI127" s="28">
        <f>VLOOKUP($C127,'S48'!$C:$BQ,35,0)</f>
        <v>2377.01431</v>
      </c>
      <c r="BJ127" s="28">
        <f>VLOOKUP($C127,'S48'!$C:$BQ,42,0)</f>
        <v>0</v>
      </c>
      <c r="BK127" s="28">
        <f>VLOOKUP($C127,'S48'!$C:$BQ,43,0)</f>
        <v>102</v>
      </c>
      <c r="BL127" s="21" t="e">
        <f>VLOOKUP($C127,'S49'!$C:$BQ,55,0)</f>
        <v>#N/A</v>
      </c>
      <c r="BM127" s="21" t="e">
        <f>VLOOKUP($C127,'S49'!$C:$BQ,62,0)</f>
        <v>#N/A</v>
      </c>
      <c r="BN127" s="21" t="e">
        <f>VLOOKUP($C127,'S49'!$C:$BQ,63,0)</f>
        <v>#N/A</v>
      </c>
      <c r="BO127" s="21" t="e">
        <f>VLOOKUP($C127,'S49'!$C:$BQ,45,0)</f>
        <v>#N/A</v>
      </c>
      <c r="BP127" s="28" t="e">
        <f>VLOOKUP($C127,'S49'!$C:$BQ,52,0)</f>
        <v>#N/A</v>
      </c>
      <c r="BQ127" s="28" t="e">
        <f>VLOOKUP($C127,'S49'!$C:$BQ,53,0)</f>
        <v>#N/A</v>
      </c>
      <c r="BR127" s="28" t="e">
        <f>VLOOKUP($C127,'S49'!$C:$BQ,15,0)</f>
        <v>#N/A</v>
      </c>
      <c r="BS127" s="28" t="e">
        <f>VLOOKUP($C127,'S49'!$C:$BQ,22,0)</f>
        <v>#N/A</v>
      </c>
      <c r="BT127" s="28" t="e">
        <f>VLOOKUP($C127,'S49'!$C:$BQ,23,0)</f>
        <v>#N/A</v>
      </c>
      <c r="BU127" s="28" t="e">
        <f>VLOOKUP($C127,'S49'!$C:$BQ,35,0)</f>
        <v>#N/A</v>
      </c>
      <c r="BV127" s="28" t="e">
        <f>VLOOKUP($C127,'S49'!$C:$BQ,42,0)</f>
        <v>#N/A</v>
      </c>
      <c r="BW127" s="28" t="e">
        <f>VLOOKUP($C127,'S49'!$C:$BQ,43,0)</f>
        <v>#N/A</v>
      </c>
      <c r="BX127" s="21" t="e">
        <f>VLOOKUP($C127,'S50'!$C:$BQ,55,0)</f>
        <v>#N/A</v>
      </c>
      <c r="BY127" s="21" t="e">
        <f>VLOOKUP($C127,'S50'!$C:$BQ,62,0)</f>
        <v>#N/A</v>
      </c>
      <c r="BZ127" s="21" t="e">
        <f>VLOOKUP($C127,'S50'!$C:$BQ,63,0)</f>
        <v>#N/A</v>
      </c>
      <c r="CA127" s="21" t="e">
        <f>VLOOKUP($C127,'S50'!$C:$BQ,45,0)</f>
        <v>#N/A</v>
      </c>
      <c r="CB127" s="28" t="e">
        <f>VLOOKUP($C127,'S50'!$C:$BQ,52,0)</f>
        <v>#N/A</v>
      </c>
      <c r="CC127" s="28" t="e">
        <f>VLOOKUP($C127,'S50'!$C:$BQ,53,0)</f>
        <v>#N/A</v>
      </c>
      <c r="CD127" s="28" t="e">
        <f>VLOOKUP($C127,'S50'!$C:$BQ,15,0)</f>
        <v>#N/A</v>
      </c>
      <c r="CE127" s="28" t="e">
        <f>VLOOKUP($C127,'S50'!$C:$BQ,22,0)</f>
        <v>#N/A</v>
      </c>
      <c r="CF127" s="28" t="e">
        <f>VLOOKUP($C127,'S50'!$C:$BQ,23,0)</f>
        <v>#N/A</v>
      </c>
      <c r="CG127" s="28" t="e">
        <f>VLOOKUP($C127,'S50'!$C:$BQ,35,0)</f>
        <v>#N/A</v>
      </c>
      <c r="CH127" s="28" t="e">
        <f>VLOOKUP($C127,'S50'!$C:$BQ,42,0)</f>
        <v>#N/A</v>
      </c>
      <c r="CI127" s="28" t="e">
        <f>VLOOKUP($C127,'S50'!$C:$BQ,43,0)</f>
        <v>#N/A</v>
      </c>
    </row>
    <row r="128" spans="1:87" hidden="1" x14ac:dyDescent="0.2">
      <c r="A128" s="30" t="s">
        <v>382</v>
      </c>
      <c r="B128" s="30" t="s">
        <v>384</v>
      </c>
      <c r="C128" s="20" t="s">
        <v>164</v>
      </c>
      <c r="D128" s="21">
        <f>VLOOKUP($C128,'S0 remplacer avec S44'!$C:$BQ,55,0)</f>
        <v>192.2</v>
      </c>
      <c r="E128" s="21">
        <f>VLOOKUP($C128,'S0 remplacer avec S44'!$C:$BQ,62,0)</f>
        <v>4</v>
      </c>
      <c r="F128" s="21">
        <f>VLOOKUP($C128,'S0 remplacer avec S44'!$C:$BQ,63,0)</f>
        <v>43</v>
      </c>
      <c r="G128" s="21">
        <f>VLOOKUP($C128,'S0 remplacer avec S44'!$C:$BQ,45,0)</f>
        <v>1642.3323800000001</v>
      </c>
      <c r="H128" s="28">
        <f>VLOOKUP($C128,'S0 remplacer avec S44'!$C:$BQ,52,0)</f>
        <v>84</v>
      </c>
      <c r="I128" s="28">
        <f>VLOOKUP($C128,'S0 remplacer avec S44'!$C:$BQ,53,0)</f>
        <v>429</v>
      </c>
      <c r="J128" s="28">
        <f>VLOOKUP($C128,'S0 remplacer avec S44'!$C:$BQ,15,0)</f>
        <v>126</v>
      </c>
      <c r="K128" s="28">
        <f>VLOOKUP($C128,'S0 remplacer avec S44'!$C:$BQ,22,0)</f>
        <v>0</v>
      </c>
      <c r="L128" s="28">
        <f>VLOOKUP($C128,'S0 remplacer avec S44'!$C:$BQ,23,0)</f>
        <v>5</v>
      </c>
      <c r="M128" s="28">
        <f>VLOOKUP($C128,'S0 remplacer avec S44'!$C:$BQ,35,0)</f>
        <v>1512.1764700000001</v>
      </c>
      <c r="N128" s="28">
        <f>VLOOKUP($C128,'S0 remplacer avec S44'!$C:$BQ,42,0)</f>
        <v>374</v>
      </c>
      <c r="O128" s="28">
        <f>VLOOKUP($C128,'S0 remplacer avec S44'!$C:$BQ,43,0)</f>
        <v>751</v>
      </c>
      <c r="P128" s="21">
        <f>VLOOKUP($C128,'S45'!$C:$BQ,55,0)</f>
        <v>196</v>
      </c>
      <c r="Q128" s="21">
        <f>VLOOKUP($C128,'S45'!$C:$BQ,62,0)</f>
        <v>0</v>
      </c>
      <c r="R128" s="21">
        <f>VLOOKUP($C128,'S45'!$C:$BQ,63,0)</f>
        <v>39</v>
      </c>
      <c r="S128" s="21">
        <f>VLOOKUP($C128,'S45'!$C:$BQ,45,0)</f>
        <v>1732.03538</v>
      </c>
      <c r="T128" s="28">
        <f>VLOOKUP($C128,'S45'!$C:$BQ,52,0)</f>
        <v>0</v>
      </c>
      <c r="U128" s="28">
        <f>VLOOKUP($C128,'S45'!$C:$BQ,53,0)</f>
        <v>339</v>
      </c>
      <c r="V128" s="28">
        <f>VLOOKUP($C128,'S45'!$C:$BQ,15,0)</f>
        <v>129</v>
      </c>
      <c r="W128" s="28">
        <f>VLOOKUP($C128,'S45'!$C:$BQ,22,0)</f>
        <v>0</v>
      </c>
      <c r="X128" s="28">
        <f>VLOOKUP($C128,'S45'!$C:$BQ,23,0)</f>
        <v>2</v>
      </c>
      <c r="Y128" s="28">
        <f>VLOOKUP($C128,'S45'!$C:$BQ,35,0)</f>
        <v>1573.1540199999999</v>
      </c>
      <c r="Z128" s="28">
        <f>VLOOKUP($C128,'S45'!$C:$BQ,42,0)</f>
        <v>313</v>
      </c>
      <c r="AA128" s="28">
        <f>VLOOKUP($C128,'S45'!$C:$BQ,43,0)</f>
        <v>690</v>
      </c>
      <c r="AB128" s="21">
        <f>VLOOKUP($C128,'S46'!$C:$BQ,55,0)</f>
        <v>200.8</v>
      </c>
      <c r="AC128" s="21">
        <f>VLOOKUP($C128,'S46'!$C:$BQ,62,0)</f>
        <v>0</v>
      </c>
      <c r="AD128" s="21">
        <f>VLOOKUP($C128,'S46'!$C:$BQ,63,0)</f>
        <v>35</v>
      </c>
      <c r="AE128" s="21">
        <f>VLOOKUP($C128,'S46'!$C:$BQ,45,0)</f>
        <v>1763.24306</v>
      </c>
      <c r="AF128" s="28">
        <f>VLOOKUP($C128,'S46'!$C:$BQ,52,0)</f>
        <v>0</v>
      </c>
      <c r="AG128" s="28">
        <f>VLOOKUP($C128,'S46'!$C:$BQ,53,0)</f>
        <v>308</v>
      </c>
      <c r="AH128" s="28">
        <f>VLOOKUP($C128,'S46'!$C:$BQ,15,0)</f>
        <v>132</v>
      </c>
      <c r="AI128" s="28">
        <f>VLOOKUP($C128,'S46'!$C:$BQ,22,0)</f>
        <v>0</v>
      </c>
      <c r="AJ128" s="28">
        <f>VLOOKUP($C128,'S46'!$C:$BQ,23,0)</f>
        <v>0</v>
      </c>
      <c r="AK128" s="28">
        <f>VLOOKUP($C128,'S46'!$C:$BQ,35,0)</f>
        <v>1573.1540199999999</v>
      </c>
      <c r="AL128" s="28">
        <f>VLOOKUP($C128,'S46'!$C:$BQ,42,0)</f>
        <v>313</v>
      </c>
      <c r="AM128" s="28">
        <f>VLOOKUP($C128,'S46'!$C:$BQ,43,0)</f>
        <v>690</v>
      </c>
      <c r="AN128" s="21">
        <f>VLOOKUP($C128,'S47'!$C:$BQ,55,0)</f>
        <v>208.4</v>
      </c>
      <c r="AO128" s="21">
        <f>VLOOKUP($C128,'S47'!$C:$BQ,62,0)</f>
        <v>0</v>
      </c>
      <c r="AP128" s="21">
        <f>VLOOKUP($C128,'S47'!$C:$BQ,63,0)</f>
        <v>27</v>
      </c>
      <c r="AQ128" s="21">
        <f>VLOOKUP($C128,'S47'!$C:$BQ,45,0)</f>
        <v>1854.0747100000001</v>
      </c>
      <c r="AR128" s="28">
        <f>VLOOKUP($C128,'S47'!$C:$BQ,52,0)</f>
        <v>0</v>
      </c>
      <c r="AS128" s="28">
        <f>VLOOKUP($C128,'S47'!$C:$BQ,53,0)</f>
        <v>217</v>
      </c>
      <c r="AT128" s="28">
        <f>VLOOKUP($C128,'S47'!$C:$BQ,15,0)</f>
        <v>136</v>
      </c>
      <c r="AU128" s="28">
        <f>VLOOKUP($C128,'S47'!$C:$BQ,22,0)</f>
        <v>0</v>
      </c>
      <c r="AV128" s="28">
        <f>VLOOKUP($C128,'S47'!$C:$BQ,23,0)</f>
        <v>0</v>
      </c>
      <c r="AW128" s="28">
        <f>VLOOKUP($C128,'S47'!$C:$BQ,35,0)</f>
        <v>1578.09475</v>
      </c>
      <c r="AX128" s="28">
        <f>VLOOKUP($C128,'S47'!$C:$BQ,42,0)</f>
        <v>308</v>
      </c>
      <c r="AY128" s="28">
        <f>VLOOKUP($C128,'S47'!$C:$BQ,43,0)</f>
        <v>685</v>
      </c>
      <c r="AZ128" s="21">
        <f>VLOOKUP($C128,'S48'!$C:$BQ,55,0)</f>
        <v>210.2</v>
      </c>
      <c r="BA128" s="21">
        <f>VLOOKUP($C128,'S48'!$C:$BQ,62,0)</f>
        <v>0</v>
      </c>
      <c r="BB128" s="21">
        <f>VLOOKUP($C128,'S48'!$C:$BQ,63,0)</f>
        <v>84</v>
      </c>
      <c r="BC128" s="21">
        <f>VLOOKUP($C128,'S48'!$C:$BQ,45,0)</f>
        <v>2007.6877199999999</v>
      </c>
      <c r="BD128" s="28">
        <f>VLOOKUP($C128,'S48'!$C:$BQ,52,0)</f>
        <v>0</v>
      </c>
      <c r="BE128" s="28">
        <f>VLOOKUP($C128,'S48'!$C:$BQ,53,0)</f>
        <v>64</v>
      </c>
      <c r="BF128" s="28">
        <f>VLOOKUP($C128,'S48'!$C:$BQ,15,0)</f>
        <v>138</v>
      </c>
      <c r="BG128" s="28">
        <f>VLOOKUP($C128,'S48'!$C:$BQ,22,0)</f>
        <v>0</v>
      </c>
      <c r="BH128" s="28">
        <f>VLOOKUP($C128,'S48'!$C:$BQ,23,0)</f>
        <v>0</v>
      </c>
      <c r="BI128" s="28">
        <f>VLOOKUP($C128,'S48'!$C:$BQ,35,0)</f>
        <v>1592.2064700000001</v>
      </c>
      <c r="BJ128" s="28">
        <f>VLOOKUP($C128,'S48'!$C:$BQ,42,0)</f>
        <v>294</v>
      </c>
      <c r="BK128" s="28">
        <f>VLOOKUP($C128,'S48'!$C:$BQ,43,0)</f>
        <v>671</v>
      </c>
      <c r="BL128" s="21" t="e">
        <f>VLOOKUP($C128,'S49'!$C:$BQ,55,0)</f>
        <v>#N/A</v>
      </c>
      <c r="BM128" s="21" t="e">
        <f>VLOOKUP($C128,'S49'!$C:$BQ,62,0)</f>
        <v>#N/A</v>
      </c>
      <c r="BN128" s="21" t="e">
        <f>VLOOKUP($C128,'S49'!$C:$BQ,63,0)</f>
        <v>#N/A</v>
      </c>
      <c r="BO128" s="21" t="e">
        <f>VLOOKUP($C128,'S49'!$C:$BQ,45,0)</f>
        <v>#N/A</v>
      </c>
      <c r="BP128" s="28" t="e">
        <f>VLOOKUP($C128,'S49'!$C:$BQ,52,0)</f>
        <v>#N/A</v>
      </c>
      <c r="BQ128" s="28" t="e">
        <f>VLOOKUP($C128,'S49'!$C:$BQ,53,0)</f>
        <v>#N/A</v>
      </c>
      <c r="BR128" s="28" t="e">
        <f>VLOOKUP($C128,'S49'!$C:$BQ,15,0)</f>
        <v>#N/A</v>
      </c>
      <c r="BS128" s="28" t="e">
        <f>VLOOKUP($C128,'S49'!$C:$BQ,22,0)</f>
        <v>#N/A</v>
      </c>
      <c r="BT128" s="28" t="e">
        <f>VLOOKUP($C128,'S49'!$C:$BQ,23,0)</f>
        <v>#N/A</v>
      </c>
      <c r="BU128" s="28" t="e">
        <f>VLOOKUP($C128,'S49'!$C:$BQ,35,0)</f>
        <v>#N/A</v>
      </c>
      <c r="BV128" s="28" t="e">
        <f>VLOOKUP($C128,'S49'!$C:$BQ,42,0)</f>
        <v>#N/A</v>
      </c>
      <c r="BW128" s="28" t="e">
        <f>VLOOKUP($C128,'S49'!$C:$BQ,43,0)</f>
        <v>#N/A</v>
      </c>
      <c r="BX128" s="21" t="e">
        <f>VLOOKUP($C128,'S50'!$C:$BQ,55,0)</f>
        <v>#N/A</v>
      </c>
      <c r="BY128" s="21" t="e">
        <f>VLOOKUP($C128,'S50'!$C:$BQ,62,0)</f>
        <v>#N/A</v>
      </c>
      <c r="BZ128" s="21" t="e">
        <f>VLOOKUP($C128,'S50'!$C:$BQ,63,0)</f>
        <v>#N/A</v>
      </c>
      <c r="CA128" s="21" t="e">
        <f>VLOOKUP($C128,'S50'!$C:$BQ,45,0)</f>
        <v>#N/A</v>
      </c>
      <c r="CB128" s="28" t="e">
        <f>VLOOKUP($C128,'S50'!$C:$BQ,52,0)</f>
        <v>#N/A</v>
      </c>
      <c r="CC128" s="28" t="e">
        <f>VLOOKUP($C128,'S50'!$C:$BQ,53,0)</f>
        <v>#N/A</v>
      </c>
      <c r="CD128" s="28" t="e">
        <f>VLOOKUP($C128,'S50'!$C:$BQ,15,0)</f>
        <v>#N/A</v>
      </c>
      <c r="CE128" s="28" t="e">
        <f>VLOOKUP($C128,'S50'!$C:$BQ,22,0)</f>
        <v>#N/A</v>
      </c>
      <c r="CF128" s="28" t="e">
        <f>VLOOKUP($C128,'S50'!$C:$BQ,23,0)</f>
        <v>#N/A</v>
      </c>
      <c r="CG128" s="28" t="e">
        <f>VLOOKUP($C128,'S50'!$C:$BQ,35,0)</f>
        <v>#N/A</v>
      </c>
      <c r="CH128" s="28" t="e">
        <f>VLOOKUP($C128,'S50'!$C:$BQ,42,0)</f>
        <v>#N/A</v>
      </c>
      <c r="CI128" s="28" t="e">
        <f>VLOOKUP($C128,'S50'!$C:$BQ,43,0)</f>
        <v>#N/A</v>
      </c>
    </row>
    <row r="129" spans="1:87" hidden="1" x14ac:dyDescent="0.2">
      <c r="A129" s="30" t="s">
        <v>382</v>
      </c>
      <c r="B129" s="30" t="s">
        <v>384</v>
      </c>
      <c r="C129" s="20" t="s">
        <v>165</v>
      </c>
      <c r="D129" s="21">
        <f>VLOOKUP($C129,'S0 remplacer avec S44'!$C:$BQ,55,0)</f>
        <v>272.7</v>
      </c>
      <c r="E129" s="21">
        <f>VLOOKUP($C129,'S0 remplacer avec S44'!$C:$BQ,62,0)</f>
        <v>0</v>
      </c>
      <c r="F129" s="21">
        <f>VLOOKUP($C129,'S0 remplacer avec S44'!$C:$BQ,63,0)</f>
        <v>7</v>
      </c>
      <c r="G129" s="21">
        <f>VLOOKUP($C129,'S0 remplacer avec S44'!$C:$BQ,45,0)</f>
        <v>2273.9681099999998</v>
      </c>
      <c r="H129" s="28">
        <f>VLOOKUP($C129,'S0 remplacer avec S44'!$C:$BQ,52,0)</f>
        <v>0</v>
      </c>
      <c r="I129" s="28">
        <f>VLOOKUP($C129,'S0 remplacer avec S44'!$C:$BQ,53,0)</f>
        <v>187</v>
      </c>
      <c r="J129" s="28">
        <f>VLOOKUP($C129,'S0 remplacer avec S44'!$C:$BQ,15,0)</f>
        <v>197</v>
      </c>
      <c r="K129" s="28">
        <f>VLOOKUP($C129,'S0 remplacer avec S44'!$C:$BQ,22,0)</f>
        <v>0</v>
      </c>
      <c r="L129" s="28">
        <f>VLOOKUP($C129,'S0 remplacer avec S44'!$C:$BQ,23,0)</f>
        <v>0</v>
      </c>
      <c r="M129" s="28">
        <f>VLOOKUP($C129,'S0 remplacer avec S44'!$C:$BQ,35,0)</f>
        <v>2421.4002999999998</v>
      </c>
      <c r="N129" s="28">
        <f>VLOOKUP($C129,'S0 remplacer avec S44'!$C:$BQ,42,0)</f>
        <v>0</v>
      </c>
      <c r="O129" s="28">
        <f>VLOOKUP($C129,'S0 remplacer avec S44'!$C:$BQ,43,0)</f>
        <v>256</v>
      </c>
      <c r="P129" s="21">
        <f>VLOOKUP($C129,'S45'!$C:$BQ,55,0)</f>
        <v>272.5</v>
      </c>
      <c r="Q129" s="21">
        <f>VLOOKUP($C129,'S45'!$C:$BQ,62,0)</f>
        <v>0</v>
      </c>
      <c r="R129" s="21">
        <f>VLOOKUP($C129,'S45'!$C:$BQ,63,0)</f>
        <v>7</v>
      </c>
      <c r="S129" s="21">
        <f>VLOOKUP($C129,'S45'!$C:$BQ,45,0)</f>
        <v>2297.0839900000001</v>
      </c>
      <c r="T129" s="28">
        <f>VLOOKUP($C129,'S45'!$C:$BQ,52,0)</f>
        <v>0</v>
      </c>
      <c r="U129" s="28">
        <f>VLOOKUP($C129,'S45'!$C:$BQ,53,0)</f>
        <v>164</v>
      </c>
      <c r="V129" s="28">
        <f>VLOOKUP($C129,'S45'!$C:$BQ,15,0)</f>
        <v>198</v>
      </c>
      <c r="W129" s="28">
        <f>VLOOKUP($C129,'S45'!$C:$BQ,22,0)</f>
        <v>0</v>
      </c>
      <c r="X129" s="28">
        <f>VLOOKUP($C129,'S45'!$C:$BQ,23,0)</f>
        <v>0</v>
      </c>
      <c r="Y129" s="28">
        <f>VLOOKUP($C129,'S45'!$C:$BQ,35,0)</f>
        <v>2423.5717199999999</v>
      </c>
      <c r="Z129" s="28">
        <f>VLOOKUP($C129,'S45'!$C:$BQ,42,0)</f>
        <v>0</v>
      </c>
      <c r="AA129" s="28">
        <f>VLOOKUP($C129,'S45'!$C:$BQ,43,0)</f>
        <v>254</v>
      </c>
      <c r="AB129" s="21">
        <f>VLOOKUP($C129,'S46'!$C:$BQ,55,0)</f>
        <v>272.7</v>
      </c>
      <c r="AC129" s="21">
        <f>VLOOKUP($C129,'S46'!$C:$BQ,62,0)</f>
        <v>0</v>
      </c>
      <c r="AD129" s="21">
        <f>VLOOKUP($C129,'S46'!$C:$BQ,63,0)</f>
        <v>7</v>
      </c>
      <c r="AE129" s="21">
        <f>VLOOKUP($C129,'S46'!$C:$BQ,45,0)</f>
        <v>2357.38789</v>
      </c>
      <c r="AF129" s="28">
        <f>VLOOKUP($C129,'S46'!$C:$BQ,52,0)</f>
        <v>0</v>
      </c>
      <c r="AG129" s="28">
        <f>VLOOKUP($C129,'S46'!$C:$BQ,53,0)</f>
        <v>103</v>
      </c>
      <c r="AH129" s="28">
        <f>VLOOKUP($C129,'S46'!$C:$BQ,15,0)</f>
        <v>200</v>
      </c>
      <c r="AI129" s="28">
        <f>VLOOKUP($C129,'S46'!$C:$BQ,22,0)</f>
        <v>0</v>
      </c>
      <c r="AJ129" s="28">
        <f>VLOOKUP($C129,'S46'!$C:$BQ,23,0)</f>
        <v>0</v>
      </c>
      <c r="AK129" s="28">
        <f>VLOOKUP($C129,'S46'!$C:$BQ,35,0)</f>
        <v>2443.6371800000002</v>
      </c>
      <c r="AL129" s="28">
        <f>VLOOKUP($C129,'S46'!$C:$BQ,42,0)</f>
        <v>0</v>
      </c>
      <c r="AM129" s="28">
        <f>VLOOKUP($C129,'S46'!$C:$BQ,43,0)</f>
        <v>234</v>
      </c>
      <c r="AN129" s="21">
        <f>VLOOKUP($C129,'S47'!$C:$BQ,55,0)</f>
        <v>271.3</v>
      </c>
      <c r="AO129" s="21">
        <f>VLOOKUP($C129,'S47'!$C:$BQ,62,0)</f>
        <v>0</v>
      </c>
      <c r="AP129" s="21">
        <f>VLOOKUP($C129,'S47'!$C:$BQ,63,0)</f>
        <v>8</v>
      </c>
      <c r="AQ129" s="21">
        <f>VLOOKUP($C129,'S47'!$C:$BQ,45,0)</f>
        <v>2436.4425000000001</v>
      </c>
      <c r="AR129" s="28">
        <f>VLOOKUP($C129,'S47'!$C:$BQ,52,0)</f>
        <v>0</v>
      </c>
      <c r="AS129" s="28">
        <f>VLOOKUP($C129,'S47'!$C:$BQ,53,0)</f>
        <v>24</v>
      </c>
      <c r="AT129" s="28">
        <f>VLOOKUP($C129,'S47'!$C:$BQ,15,0)</f>
        <v>204</v>
      </c>
      <c r="AU129" s="28">
        <f>VLOOKUP($C129,'S47'!$C:$BQ,22,0)</f>
        <v>0</v>
      </c>
      <c r="AV129" s="28">
        <f>VLOOKUP($C129,'S47'!$C:$BQ,23,0)</f>
        <v>0</v>
      </c>
      <c r="AW129" s="28">
        <f>VLOOKUP($C129,'S47'!$C:$BQ,35,0)</f>
        <v>2449.5511799999999</v>
      </c>
      <c r="AX129" s="28">
        <f>VLOOKUP($C129,'S47'!$C:$BQ,42,0)</f>
        <v>0</v>
      </c>
      <c r="AY129" s="28">
        <f>VLOOKUP($C129,'S47'!$C:$BQ,43,0)</f>
        <v>228</v>
      </c>
      <c r="AZ129" s="21">
        <f>VLOOKUP($C129,'S48'!$C:$BQ,55,0)</f>
        <v>275.10000000000002</v>
      </c>
      <c r="BA129" s="21">
        <f>VLOOKUP($C129,'S48'!$C:$BQ,62,0)</f>
        <v>0</v>
      </c>
      <c r="BB129" s="21">
        <f>VLOOKUP($C129,'S48'!$C:$BQ,63,0)</f>
        <v>74</v>
      </c>
      <c r="BC129" s="21">
        <f>VLOOKUP($C129,'S48'!$C:$BQ,45,0)</f>
        <v>2452.5704500000002</v>
      </c>
      <c r="BD129" s="28">
        <f>VLOOKUP($C129,'S48'!$C:$BQ,52,0)</f>
        <v>0</v>
      </c>
      <c r="BE129" s="28">
        <f>VLOOKUP($C129,'S48'!$C:$BQ,53,0)</f>
        <v>8</v>
      </c>
      <c r="BF129" s="28">
        <f>VLOOKUP($C129,'S48'!$C:$BQ,15,0)</f>
        <v>206</v>
      </c>
      <c r="BG129" s="28">
        <f>VLOOKUP($C129,'S48'!$C:$BQ,22,0)</f>
        <v>0</v>
      </c>
      <c r="BH129" s="28">
        <f>VLOOKUP($C129,'S48'!$C:$BQ,23,0)</f>
        <v>0</v>
      </c>
      <c r="BI129" s="28">
        <f>VLOOKUP($C129,'S48'!$C:$BQ,35,0)</f>
        <v>2450.5867199999998</v>
      </c>
      <c r="BJ129" s="28">
        <f>VLOOKUP($C129,'S48'!$C:$BQ,42,0)</f>
        <v>0</v>
      </c>
      <c r="BK129" s="28">
        <f>VLOOKUP($C129,'S48'!$C:$BQ,43,0)</f>
        <v>227</v>
      </c>
      <c r="BL129" s="21" t="e">
        <f>VLOOKUP($C129,'S49'!$C:$BQ,55,0)</f>
        <v>#N/A</v>
      </c>
      <c r="BM129" s="21" t="e">
        <f>VLOOKUP($C129,'S49'!$C:$BQ,62,0)</f>
        <v>#N/A</v>
      </c>
      <c r="BN129" s="21" t="e">
        <f>VLOOKUP($C129,'S49'!$C:$BQ,63,0)</f>
        <v>#N/A</v>
      </c>
      <c r="BO129" s="21" t="e">
        <f>VLOOKUP($C129,'S49'!$C:$BQ,45,0)</f>
        <v>#N/A</v>
      </c>
      <c r="BP129" s="28" t="e">
        <f>VLOOKUP($C129,'S49'!$C:$BQ,52,0)</f>
        <v>#N/A</v>
      </c>
      <c r="BQ129" s="28" t="e">
        <f>VLOOKUP($C129,'S49'!$C:$BQ,53,0)</f>
        <v>#N/A</v>
      </c>
      <c r="BR129" s="28" t="e">
        <f>VLOOKUP($C129,'S49'!$C:$BQ,15,0)</f>
        <v>#N/A</v>
      </c>
      <c r="BS129" s="28" t="e">
        <f>VLOOKUP($C129,'S49'!$C:$BQ,22,0)</f>
        <v>#N/A</v>
      </c>
      <c r="BT129" s="28" t="e">
        <f>VLOOKUP($C129,'S49'!$C:$BQ,23,0)</f>
        <v>#N/A</v>
      </c>
      <c r="BU129" s="28" t="e">
        <f>VLOOKUP($C129,'S49'!$C:$BQ,35,0)</f>
        <v>#N/A</v>
      </c>
      <c r="BV129" s="28" t="e">
        <f>VLOOKUP($C129,'S49'!$C:$BQ,42,0)</f>
        <v>#N/A</v>
      </c>
      <c r="BW129" s="28" t="e">
        <f>VLOOKUP($C129,'S49'!$C:$BQ,43,0)</f>
        <v>#N/A</v>
      </c>
      <c r="BX129" s="21" t="e">
        <f>VLOOKUP($C129,'S50'!$C:$BQ,55,0)</f>
        <v>#N/A</v>
      </c>
      <c r="BY129" s="21" t="e">
        <f>VLOOKUP($C129,'S50'!$C:$BQ,62,0)</f>
        <v>#N/A</v>
      </c>
      <c r="BZ129" s="21" t="e">
        <f>VLOOKUP($C129,'S50'!$C:$BQ,63,0)</f>
        <v>#N/A</v>
      </c>
      <c r="CA129" s="21" t="e">
        <f>VLOOKUP($C129,'S50'!$C:$BQ,45,0)</f>
        <v>#N/A</v>
      </c>
      <c r="CB129" s="28" t="e">
        <f>VLOOKUP($C129,'S50'!$C:$BQ,52,0)</f>
        <v>#N/A</v>
      </c>
      <c r="CC129" s="28" t="e">
        <f>VLOOKUP($C129,'S50'!$C:$BQ,53,0)</f>
        <v>#N/A</v>
      </c>
      <c r="CD129" s="28" t="e">
        <f>VLOOKUP($C129,'S50'!$C:$BQ,15,0)</f>
        <v>#N/A</v>
      </c>
      <c r="CE129" s="28" t="e">
        <f>VLOOKUP($C129,'S50'!$C:$BQ,22,0)</f>
        <v>#N/A</v>
      </c>
      <c r="CF129" s="28" t="e">
        <f>VLOOKUP($C129,'S50'!$C:$BQ,23,0)</f>
        <v>#N/A</v>
      </c>
      <c r="CG129" s="28" t="e">
        <f>VLOOKUP($C129,'S50'!$C:$BQ,35,0)</f>
        <v>#N/A</v>
      </c>
      <c r="CH129" s="28" t="e">
        <f>VLOOKUP($C129,'S50'!$C:$BQ,42,0)</f>
        <v>#N/A</v>
      </c>
      <c r="CI129" s="28" t="e">
        <f>VLOOKUP($C129,'S50'!$C:$BQ,43,0)</f>
        <v>#N/A</v>
      </c>
    </row>
    <row r="130" spans="1:87" hidden="1" x14ac:dyDescent="0.2">
      <c r="A130" s="30" t="s">
        <v>382</v>
      </c>
      <c r="B130" s="30" t="s">
        <v>384</v>
      </c>
      <c r="C130" s="20" t="s">
        <v>166</v>
      </c>
      <c r="D130" s="21">
        <f>VLOOKUP($C130,'S0 remplacer avec S44'!$C:$BQ,55,0)</f>
        <v>116.8</v>
      </c>
      <c r="E130" s="21">
        <f>VLOOKUP($C130,'S0 remplacer avec S44'!$C:$BQ,62,0)</f>
        <v>12</v>
      </c>
      <c r="F130" s="21">
        <f>VLOOKUP($C130,'S0 remplacer avec S44'!$C:$BQ,63,0)</f>
        <v>38</v>
      </c>
      <c r="G130" s="21">
        <f>VLOOKUP($C130,'S0 remplacer avec S44'!$C:$BQ,45,0)</f>
        <v>1519.4796799999999</v>
      </c>
      <c r="H130" s="28">
        <f>VLOOKUP($C130,'S0 remplacer avec S44'!$C:$BQ,52,0)</f>
        <v>0</v>
      </c>
      <c r="I130" s="28">
        <f>VLOOKUP($C130,'S0 remplacer avec S44'!$C:$BQ,53,0)</f>
        <v>0</v>
      </c>
      <c r="J130" s="28">
        <f>VLOOKUP($C130,'S0 remplacer avec S44'!$C:$BQ,15,0)</f>
        <v>96</v>
      </c>
      <c r="K130" s="28">
        <f>VLOOKUP($C130,'S0 remplacer avec S44'!$C:$BQ,22,0)</f>
        <v>0</v>
      </c>
      <c r="L130" s="28">
        <f>VLOOKUP($C130,'S0 remplacer avec S44'!$C:$BQ,23,0)</f>
        <v>0</v>
      </c>
      <c r="M130" s="28">
        <f>VLOOKUP($C130,'S0 remplacer avec S44'!$C:$BQ,35,0)</f>
        <v>1232.12492</v>
      </c>
      <c r="N130" s="28">
        <f>VLOOKUP($C130,'S0 remplacer avec S44'!$C:$BQ,42,0)</f>
        <v>0</v>
      </c>
      <c r="O130" s="28">
        <f>VLOOKUP($C130,'S0 remplacer avec S44'!$C:$BQ,43,0)</f>
        <v>222</v>
      </c>
      <c r="P130" s="21">
        <f>VLOOKUP($C130,'S45'!$C:$BQ,55,0)</f>
        <v>119.8</v>
      </c>
      <c r="Q130" s="21">
        <f>VLOOKUP($C130,'S45'!$C:$BQ,62,0)</f>
        <v>9</v>
      </c>
      <c r="R130" s="21">
        <f>VLOOKUP($C130,'S45'!$C:$BQ,63,0)</f>
        <v>35</v>
      </c>
      <c r="S130" s="21">
        <f>VLOOKUP($C130,'S45'!$C:$BQ,45,0)</f>
        <v>1557.6235799999999</v>
      </c>
      <c r="T130" s="28">
        <f>VLOOKUP($C130,'S45'!$C:$BQ,52,0)</f>
        <v>0</v>
      </c>
      <c r="U130" s="28">
        <f>VLOOKUP($C130,'S45'!$C:$BQ,53,0)</f>
        <v>0</v>
      </c>
      <c r="V130" s="28">
        <f>VLOOKUP($C130,'S45'!$C:$BQ,15,0)</f>
        <v>96</v>
      </c>
      <c r="W130" s="28">
        <f>VLOOKUP($C130,'S45'!$C:$BQ,22,0)</f>
        <v>0</v>
      </c>
      <c r="X130" s="28">
        <f>VLOOKUP($C130,'S45'!$C:$BQ,23,0)</f>
        <v>0</v>
      </c>
      <c r="Y130" s="28">
        <f>VLOOKUP($C130,'S45'!$C:$BQ,35,0)</f>
        <v>1232.57034</v>
      </c>
      <c r="Z130" s="28">
        <f>VLOOKUP($C130,'S45'!$C:$BQ,42,0)</f>
        <v>0</v>
      </c>
      <c r="AA130" s="28">
        <f>VLOOKUP($C130,'S45'!$C:$BQ,43,0)</f>
        <v>222</v>
      </c>
      <c r="AB130" s="21">
        <f>VLOOKUP($C130,'S46'!$C:$BQ,55,0)</f>
        <v>120.8</v>
      </c>
      <c r="AC130" s="21">
        <f>VLOOKUP($C130,'S46'!$C:$BQ,62,0)</f>
        <v>8</v>
      </c>
      <c r="AD130" s="21">
        <f>VLOOKUP($C130,'S46'!$C:$BQ,63,0)</f>
        <v>34</v>
      </c>
      <c r="AE130" s="21">
        <f>VLOOKUP($C130,'S46'!$C:$BQ,45,0)</f>
        <v>1576.7616599999999</v>
      </c>
      <c r="AF130" s="28">
        <f>VLOOKUP($C130,'S46'!$C:$BQ,52,0)</f>
        <v>0</v>
      </c>
      <c r="AG130" s="28">
        <f>VLOOKUP($C130,'S46'!$C:$BQ,53,0)</f>
        <v>0</v>
      </c>
      <c r="AH130" s="28">
        <f>VLOOKUP($C130,'S46'!$C:$BQ,15,0)</f>
        <v>99</v>
      </c>
      <c r="AI130" s="28">
        <f>VLOOKUP($C130,'S46'!$C:$BQ,22,0)</f>
        <v>0</v>
      </c>
      <c r="AJ130" s="28">
        <f>VLOOKUP($C130,'S46'!$C:$BQ,23,0)</f>
        <v>0</v>
      </c>
      <c r="AK130" s="28">
        <f>VLOOKUP($C130,'S46'!$C:$BQ,35,0)</f>
        <v>1232.57034</v>
      </c>
      <c r="AL130" s="28">
        <f>VLOOKUP($C130,'S46'!$C:$BQ,42,0)</f>
        <v>0</v>
      </c>
      <c r="AM130" s="28">
        <f>VLOOKUP($C130,'S46'!$C:$BQ,43,0)</f>
        <v>222</v>
      </c>
      <c r="AN130" s="21">
        <f>VLOOKUP($C130,'S47'!$C:$BQ,55,0)</f>
        <v>120.8</v>
      </c>
      <c r="AO130" s="21">
        <f>VLOOKUP($C130,'S47'!$C:$BQ,62,0)</f>
        <v>8</v>
      </c>
      <c r="AP130" s="21">
        <f>VLOOKUP($C130,'S47'!$C:$BQ,63,0)</f>
        <v>34</v>
      </c>
      <c r="AQ130" s="21">
        <f>VLOOKUP($C130,'S47'!$C:$BQ,45,0)</f>
        <v>1617.2016599999999</v>
      </c>
      <c r="AR130" s="28">
        <f>VLOOKUP($C130,'S47'!$C:$BQ,52,0)</f>
        <v>0</v>
      </c>
      <c r="AS130" s="28">
        <f>VLOOKUP($C130,'S47'!$C:$BQ,53,0)</f>
        <v>0</v>
      </c>
      <c r="AT130" s="28">
        <f>VLOOKUP($C130,'S47'!$C:$BQ,15,0)</f>
        <v>99</v>
      </c>
      <c r="AU130" s="28">
        <f>VLOOKUP($C130,'S47'!$C:$BQ,22,0)</f>
        <v>0</v>
      </c>
      <c r="AV130" s="28">
        <f>VLOOKUP($C130,'S47'!$C:$BQ,23,0)</f>
        <v>0</v>
      </c>
      <c r="AW130" s="28">
        <f>VLOOKUP($C130,'S47'!$C:$BQ,35,0)</f>
        <v>1256.56717</v>
      </c>
      <c r="AX130" s="28">
        <f>VLOOKUP($C130,'S47'!$C:$BQ,42,0)</f>
        <v>0</v>
      </c>
      <c r="AY130" s="28">
        <f>VLOOKUP($C130,'S47'!$C:$BQ,43,0)</f>
        <v>198</v>
      </c>
      <c r="AZ130" s="21">
        <f>VLOOKUP($C130,'S48'!$C:$BQ,55,0)</f>
        <v>120.8</v>
      </c>
      <c r="BA130" s="21">
        <f>VLOOKUP($C130,'S48'!$C:$BQ,62,0)</f>
        <v>0</v>
      </c>
      <c r="BB130" s="21">
        <f>VLOOKUP($C130,'S48'!$C:$BQ,63,0)</f>
        <v>73</v>
      </c>
      <c r="BC130" s="21">
        <f>VLOOKUP($C130,'S48'!$C:$BQ,45,0)</f>
        <v>1649.5603599999999</v>
      </c>
      <c r="BD130" s="28">
        <f>VLOOKUP($C130,'S48'!$C:$BQ,52,0)</f>
        <v>0</v>
      </c>
      <c r="BE130" s="28">
        <f>VLOOKUP($C130,'S48'!$C:$BQ,53,0)</f>
        <v>0</v>
      </c>
      <c r="BF130" s="28">
        <f>VLOOKUP($C130,'S48'!$C:$BQ,15,0)</f>
        <v>100</v>
      </c>
      <c r="BG130" s="28">
        <f>VLOOKUP($C130,'S48'!$C:$BQ,22,0)</f>
        <v>0</v>
      </c>
      <c r="BH130" s="28">
        <f>VLOOKUP($C130,'S48'!$C:$BQ,23,0)</f>
        <v>0</v>
      </c>
      <c r="BI130" s="28">
        <f>VLOOKUP($C130,'S48'!$C:$BQ,35,0)</f>
        <v>1295.30294</v>
      </c>
      <c r="BJ130" s="28">
        <f>VLOOKUP($C130,'S48'!$C:$BQ,42,0)</f>
        <v>0</v>
      </c>
      <c r="BK130" s="28">
        <f>VLOOKUP($C130,'S48'!$C:$BQ,43,0)</f>
        <v>159</v>
      </c>
      <c r="BL130" s="21" t="e">
        <f>VLOOKUP($C130,'S49'!$C:$BQ,55,0)</f>
        <v>#N/A</v>
      </c>
      <c r="BM130" s="21" t="e">
        <f>VLOOKUP($C130,'S49'!$C:$BQ,62,0)</f>
        <v>#N/A</v>
      </c>
      <c r="BN130" s="21" t="e">
        <f>VLOOKUP($C130,'S49'!$C:$BQ,63,0)</f>
        <v>#N/A</v>
      </c>
      <c r="BO130" s="21" t="e">
        <f>VLOOKUP($C130,'S49'!$C:$BQ,45,0)</f>
        <v>#N/A</v>
      </c>
      <c r="BP130" s="28" t="e">
        <f>VLOOKUP($C130,'S49'!$C:$BQ,52,0)</f>
        <v>#N/A</v>
      </c>
      <c r="BQ130" s="28" t="e">
        <f>VLOOKUP($C130,'S49'!$C:$BQ,53,0)</f>
        <v>#N/A</v>
      </c>
      <c r="BR130" s="28" t="e">
        <f>VLOOKUP($C130,'S49'!$C:$BQ,15,0)</f>
        <v>#N/A</v>
      </c>
      <c r="BS130" s="28" t="e">
        <f>VLOOKUP($C130,'S49'!$C:$BQ,22,0)</f>
        <v>#N/A</v>
      </c>
      <c r="BT130" s="28" t="e">
        <f>VLOOKUP($C130,'S49'!$C:$BQ,23,0)</f>
        <v>#N/A</v>
      </c>
      <c r="BU130" s="28" t="e">
        <f>VLOOKUP($C130,'S49'!$C:$BQ,35,0)</f>
        <v>#N/A</v>
      </c>
      <c r="BV130" s="28" t="e">
        <f>VLOOKUP($C130,'S49'!$C:$BQ,42,0)</f>
        <v>#N/A</v>
      </c>
      <c r="BW130" s="28" t="e">
        <f>VLOOKUP($C130,'S49'!$C:$BQ,43,0)</f>
        <v>#N/A</v>
      </c>
      <c r="BX130" s="21" t="e">
        <f>VLOOKUP($C130,'S50'!$C:$BQ,55,0)</f>
        <v>#N/A</v>
      </c>
      <c r="BY130" s="21" t="e">
        <f>VLOOKUP($C130,'S50'!$C:$BQ,62,0)</f>
        <v>#N/A</v>
      </c>
      <c r="BZ130" s="21" t="e">
        <f>VLOOKUP($C130,'S50'!$C:$BQ,63,0)</f>
        <v>#N/A</v>
      </c>
      <c r="CA130" s="21" t="e">
        <f>VLOOKUP($C130,'S50'!$C:$BQ,45,0)</f>
        <v>#N/A</v>
      </c>
      <c r="CB130" s="28" t="e">
        <f>VLOOKUP($C130,'S50'!$C:$BQ,52,0)</f>
        <v>#N/A</v>
      </c>
      <c r="CC130" s="28" t="e">
        <f>VLOOKUP($C130,'S50'!$C:$BQ,53,0)</f>
        <v>#N/A</v>
      </c>
      <c r="CD130" s="28" t="e">
        <f>VLOOKUP($C130,'S50'!$C:$BQ,15,0)</f>
        <v>#N/A</v>
      </c>
      <c r="CE130" s="28" t="e">
        <f>VLOOKUP($C130,'S50'!$C:$BQ,22,0)</f>
        <v>#N/A</v>
      </c>
      <c r="CF130" s="28" t="e">
        <f>VLOOKUP($C130,'S50'!$C:$BQ,23,0)</f>
        <v>#N/A</v>
      </c>
      <c r="CG130" s="28" t="e">
        <f>VLOOKUP($C130,'S50'!$C:$BQ,35,0)</f>
        <v>#N/A</v>
      </c>
      <c r="CH130" s="28" t="e">
        <f>VLOOKUP($C130,'S50'!$C:$BQ,42,0)</f>
        <v>#N/A</v>
      </c>
      <c r="CI130" s="28" t="e">
        <f>VLOOKUP($C130,'S50'!$C:$BQ,43,0)</f>
        <v>#N/A</v>
      </c>
    </row>
    <row r="131" spans="1:87" hidden="1" x14ac:dyDescent="0.2">
      <c r="A131" s="30" t="s">
        <v>382</v>
      </c>
      <c r="B131" s="30" t="s">
        <v>384</v>
      </c>
      <c r="C131" s="20" t="s">
        <v>167</v>
      </c>
      <c r="D131" s="21">
        <f>VLOOKUP($C131,'S0 remplacer avec S44'!$C:$BQ,55,0)</f>
        <v>354</v>
      </c>
      <c r="E131" s="21">
        <f>VLOOKUP($C131,'S0 remplacer avec S44'!$C:$BQ,62,0)</f>
        <v>20</v>
      </c>
      <c r="F131" s="21">
        <f>VLOOKUP($C131,'S0 remplacer avec S44'!$C:$BQ,63,0)</f>
        <v>95</v>
      </c>
      <c r="G131" s="21">
        <f>VLOOKUP($C131,'S0 remplacer avec S44'!$C:$BQ,45,0)</f>
        <v>2020.5888500000001</v>
      </c>
      <c r="H131" s="28">
        <f>VLOOKUP($C131,'S0 remplacer avec S44'!$C:$BQ,52,0)</f>
        <v>1274</v>
      </c>
      <c r="I131" s="28">
        <f>VLOOKUP($C131,'S0 remplacer avec S44'!$C:$BQ,53,0)</f>
        <v>1933</v>
      </c>
      <c r="J131" s="28">
        <f>VLOOKUP($C131,'S0 remplacer avec S44'!$C:$BQ,15,0)</f>
        <v>214</v>
      </c>
      <c r="K131" s="28">
        <f>VLOOKUP($C131,'S0 remplacer avec S44'!$C:$BQ,22,0)</f>
        <v>0</v>
      </c>
      <c r="L131" s="28">
        <f>VLOOKUP($C131,'S0 remplacer avec S44'!$C:$BQ,23,0)</f>
        <v>35</v>
      </c>
      <c r="M131" s="28">
        <f>VLOOKUP($C131,'S0 remplacer avec S44'!$C:$BQ,35,0)</f>
        <v>3584.1429400000002</v>
      </c>
      <c r="N131" s="28">
        <f>VLOOKUP($C131,'S0 remplacer avec S44'!$C:$BQ,42,0)</f>
        <v>0</v>
      </c>
      <c r="O131" s="28">
        <f>VLOOKUP($C131,'S0 remplacer avec S44'!$C:$BQ,43,0)</f>
        <v>714</v>
      </c>
      <c r="P131" s="21">
        <f>VLOOKUP($C131,'S45'!$C:$BQ,55,0)</f>
        <v>357</v>
      </c>
      <c r="Q131" s="21">
        <f>VLOOKUP($C131,'S45'!$C:$BQ,62,0)</f>
        <v>17</v>
      </c>
      <c r="R131" s="21">
        <f>VLOOKUP($C131,'S45'!$C:$BQ,63,0)</f>
        <v>92</v>
      </c>
      <c r="S131" s="21">
        <f>VLOOKUP($C131,'S45'!$C:$BQ,45,0)</f>
        <v>2029.8999100000001</v>
      </c>
      <c r="T131" s="28">
        <f>VLOOKUP($C131,'S45'!$C:$BQ,52,0)</f>
        <v>1265</v>
      </c>
      <c r="U131" s="28">
        <f>VLOOKUP($C131,'S45'!$C:$BQ,53,0)</f>
        <v>1924</v>
      </c>
      <c r="V131" s="28">
        <f>VLOOKUP($C131,'S45'!$C:$BQ,15,0)</f>
        <v>220</v>
      </c>
      <c r="W131" s="28">
        <f>VLOOKUP($C131,'S45'!$C:$BQ,22,0)</f>
        <v>0</v>
      </c>
      <c r="X131" s="28">
        <f>VLOOKUP($C131,'S45'!$C:$BQ,23,0)</f>
        <v>29</v>
      </c>
      <c r="Y131" s="28">
        <f>VLOOKUP($C131,'S45'!$C:$BQ,35,0)</f>
        <v>3642.4578299999998</v>
      </c>
      <c r="Z131" s="28">
        <f>VLOOKUP($C131,'S45'!$C:$BQ,42,0)</f>
        <v>0</v>
      </c>
      <c r="AA131" s="28">
        <f>VLOOKUP($C131,'S45'!$C:$BQ,43,0)</f>
        <v>656</v>
      </c>
      <c r="AB131" s="21">
        <f>VLOOKUP($C131,'S46'!$C:$BQ,55,0)</f>
        <v>358.9</v>
      </c>
      <c r="AC131" s="21">
        <f>VLOOKUP($C131,'S46'!$C:$BQ,62,0)</f>
        <v>15</v>
      </c>
      <c r="AD131" s="21">
        <f>VLOOKUP($C131,'S46'!$C:$BQ,63,0)</f>
        <v>90</v>
      </c>
      <c r="AE131" s="21">
        <f>VLOOKUP($C131,'S46'!$C:$BQ,45,0)</f>
        <v>2053.5269600000001</v>
      </c>
      <c r="AF131" s="28">
        <f>VLOOKUP($C131,'S46'!$C:$BQ,52,0)</f>
        <v>1242</v>
      </c>
      <c r="AG131" s="28">
        <f>VLOOKUP($C131,'S46'!$C:$BQ,53,0)</f>
        <v>1900</v>
      </c>
      <c r="AH131" s="28">
        <f>VLOOKUP($C131,'S46'!$C:$BQ,15,0)</f>
        <v>222</v>
      </c>
      <c r="AI131" s="28">
        <f>VLOOKUP($C131,'S46'!$C:$BQ,22,0)</f>
        <v>0</v>
      </c>
      <c r="AJ131" s="28">
        <f>VLOOKUP($C131,'S46'!$C:$BQ,23,0)</f>
        <v>27</v>
      </c>
      <c r="AK131" s="28">
        <f>VLOOKUP($C131,'S46'!$C:$BQ,35,0)</f>
        <v>3692.0274300000001</v>
      </c>
      <c r="AL131" s="28">
        <f>VLOOKUP($C131,'S46'!$C:$BQ,42,0)</f>
        <v>0</v>
      </c>
      <c r="AM131" s="28">
        <f>VLOOKUP($C131,'S46'!$C:$BQ,43,0)</f>
        <v>606</v>
      </c>
      <c r="AN131" s="21">
        <f>VLOOKUP($C131,'S47'!$C:$BQ,55,0)</f>
        <v>361.9</v>
      </c>
      <c r="AO131" s="21">
        <f>VLOOKUP($C131,'S47'!$C:$BQ,62,0)</f>
        <v>12</v>
      </c>
      <c r="AP131" s="21">
        <f>VLOOKUP($C131,'S47'!$C:$BQ,63,0)</f>
        <v>87</v>
      </c>
      <c r="AQ131" s="21">
        <f>VLOOKUP($C131,'S47'!$C:$BQ,45,0)</f>
        <v>2086.6608999999999</v>
      </c>
      <c r="AR131" s="28">
        <f>VLOOKUP($C131,'S47'!$C:$BQ,52,0)</f>
        <v>1208</v>
      </c>
      <c r="AS131" s="28">
        <f>VLOOKUP($C131,'S47'!$C:$BQ,53,0)</f>
        <v>1867</v>
      </c>
      <c r="AT131" s="28">
        <f>VLOOKUP($C131,'S47'!$C:$BQ,15,0)</f>
        <v>225</v>
      </c>
      <c r="AU131" s="28">
        <f>VLOOKUP($C131,'S47'!$C:$BQ,22,0)</f>
        <v>0</v>
      </c>
      <c r="AV131" s="28">
        <f>VLOOKUP($C131,'S47'!$C:$BQ,23,0)</f>
        <v>24</v>
      </c>
      <c r="AW131" s="28">
        <f>VLOOKUP($C131,'S47'!$C:$BQ,35,0)</f>
        <v>3703.4271800000001</v>
      </c>
      <c r="AX131" s="28">
        <f>VLOOKUP($C131,'S47'!$C:$BQ,42,0)</f>
        <v>0</v>
      </c>
      <c r="AY131" s="28">
        <f>VLOOKUP($C131,'S47'!$C:$BQ,43,0)</f>
        <v>595</v>
      </c>
      <c r="AZ131" s="21">
        <f>VLOOKUP($C131,'S48'!$C:$BQ,55,0)</f>
        <v>368.9</v>
      </c>
      <c r="BA131" s="21">
        <f>VLOOKUP($C131,'S48'!$C:$BQ,62,0)</f>
        <v>0</v>
      </c>
      <c r="BB131" s="21">
        <f>VLOOKUP($C131,'S48'!$C:$BQ,63,0)</f>
        <v>192</v>
      </c>
      <c r="BC131" s="21">
        <f>VLOOKUP($C131,'S48'!$C:$BQ,45,0)</f>
        <v>2192.7372099999998</v>
      </c>
      <c r="BD131" s="28">
        <f>VLOOKUP($C131,'S48'!$C:$BQ,52,0)</f>
        <v>1102</v>
      </c>
      <c r="BE131" s="28">
        <f>VLOOKUP($C131,'S48'!$C:$BQ,53,0)</f>
        <v>1761</v>
      </c>
      <c r="BF131" s="28">
        <f>VLOOKUP($C131,'S48'!$C:$BQ,15,0)</f>
        <v>233</v>
      </c>
      <c r="BG131" s="28">
        <f>VLOOKUP($C131,'S48'!$C:$BQ,22,0)</f>
        <v>0</v>
      </c>
      <c r="BH131" s="28">
        <f>VLOOKUP($C131,'S48'!$C:$BQ,23,0)</f>
        <v>16</v>
      </c>
      <c r="BI131" s="28">
        <f>VLOOKUP($C131,'S48'!$C:$BQ,35,0)</f>
        <v>3819.0491499999998</v>
      </c>
      <c r="BJ131" s="28">
        <f>VLOOKUP($C131,'S48'!$C:$BQ,42,0)</f>
        <v>0</v>
      </c>
      <c r="BK131" s="28">
        <f>VLOOKUP($C131,'S48'!$C:$BQ,43,0)</f>
        <v>479</v>
      </c>
      <c r="BL131" s="21" t="e">
        <f>VLOOKUP($C131,'S49'!$C:$BQ,55,0)</f>
        <v>#N/A</v>
      </c>
      <c r="BM131" s="21" t="e">
        <f>VLOOKUP($C131,'S49'!$C:$BQ,62,0)</f>
        <v>#N/A</v>
      </c>
      <c r="BN131" s="21" t="e">
        <f>VLOOKUP($C131,'S49'!$C:$BQ,63,0)</f>
        <v>#N/A</v>
      </c>
      <c r="BO131" s="21" t="e">
        <f>VLOOKUP($C131,'S49'!$C:$BQ,45,0)</f>
        <v>#N/A</v>
      </c>
      <c r="BP131" s="28" t="e">
        <f>VLOOKUP($C131,'S49'!$C:$BQ,52,0)</f>
        <v>#N/A</v>
      </c>
      <c r="BQ131" s="28" t="e">
        <f>VLOOKUP($C131,'S49'!$C:$BQ,53,0)</f>
        <v>#N/A</v>
      </c>
      <c r="BR131" s="28" t="e">
        <f>VLOOKUP($C131,'S49'!$C:$BQ,15,0)</f>
        <v>#N/A</v>
      </c>
      <c r="BS131" s="28" t="e">
        <f>VLOOKUP($C131,'S49'!$C:$BQ,22,0)</f>
        <v>#N/A</v>
      </c>
      <c r="BT131" s="28" t="e">
        <f>VLOOKUP($C131,'S49'!$C:$BQ,23,0)</f>
        <v>#N/A</v>
      </c>
      <c r="BU131" s="28" t="e">
        <f>VLOOKUP($C131,'S49'!$C:$BQ,35,0)</f>
        <v>#N/A</v>
      </c>
      <c r="BV131" s="28" t="e">
        <f>VLOOKUP($C131,'S49'!$C:$BQ,42,0)</f>
        <v>#N/A</v>
      </c>
      <c r="BW131" s="28" t="e">
        <f>VLOOKUP($C131,'S49'!$C:$BQ,43,0)</f>
        <v>#N/A</v>
      </c>
      <c r="BX131" s="21" t="e">
        <f>VLOOKUP($C131,'S50'!$C:$BQ,55,0)</f>
        <v>#N/A</v>
      </c>
      <c r="BY131" s="21" t="e">
        <f>VLOOKUP($C131,'S50'!$C:$BQ,62,0)</f>
        <v>#N/A</v>
      </c>
      <c r="BZ131" s="21" t="e">
        <f>VLOOKUP($C131,'S50'!$C:$BQ,63,0)</f>
        <v>#N/A</v>
      </c>
      <c r="CA131" s="21" t="e">
        <f>VLOOKUP($C131,'S50'!$C:$BQ,45,0)</f>
        <v>#N/A</v>
      </c>
      <c r="CB131" s="28" t="e">
        <f>VLOOKUP($C131,'S50'!$C:$BQ,52,0)</f>
        <v>#N/A</v>
      </c>
      <c r="CC131" s="28" t="e">
        <f>VLOOKUP($C131,'S50'!$C:$BQ,53,0)</f>
        <v>#N/A</v>
      </c>
      <c r="CD131" s="28" t="e">
        <f>VLOOKUP($C131,'S50'!$C:$BQ,15,0)</f>
        <v>#N/A</v>
      </c>
      <c r="CE131" s="28" t="e">
        <f>VLOOKUP($C131,'S50'!$C:$BQ,22,0)</f>
        <v>#N/A</v>
      </c>
      <c r="CF131" s="28" t="e">
        <f>VLOOKUP($C131,'S50'!$C:$BQ,23,0)</f>
        <v>#N/A</v>
      </c>
      <c r="CG131" s="28" t="e">
        <f>VLOOKUP($C131,'S50'!$C:$BQ,35,0)</f>
        <v>#N/A</v>
      </c>
      <c r="CH131" s="28" t="e">
        <f>VLOOKUP($C131,'S50'!$C:$BQ,42,0)</f>
        <v>#N/A</v>
      </c>
      <c r="CI131" s="28" t="e">
        <f>VLOOKUP($C131,'S50'!$C:$BQ,43,0)</f>
        <v>#N/A</v>
      </c>
    </row>
    <row r="132" spans="1:87" hidden="1" x14ac:dyDescent="0.2">
      <c r="A132" s="30" t="s">
        <v>382</v>
      </c>
      <c r="B132" s="30" t="s">
        <v>384</v>
      </c>
      <c r="C132" s="20" t="s">
        <v>168</v>
      </c>
      <c r="D132" s="21">
        <f>VLOOKUP($C132,'S0 remplacer avec S44'!$C:$BQ,55,0)</f>
        <v>249.8</v>
      </c>
      <c r="E132" s="21">
        <f>VLOOKUP($C132,'S0 remplacer avec S44'!$C:$BQ,62,0)</f>
        <v>25</v>
      </c>
      <c r="F132" s="21">
        <f>VLOOKUP($C132,'S0 remplacer avec S44'!$C:$BQ,63,0)</f>
        <v>80</v>
      </c>
      <c r="G132" s="21">
        <f>VLOOKUP($C132,'S0 remplacer avec S44'!$C:$BQ,45,0)</f>
        <v>2083.7890400000001</v>
      </c>
      <c r="H132" s="28">
        <f>VLOOKUP($C132,'S0 remplacer avec S44'!$C:$BQ,52,0)</f>
        <v>333</v>
      </c>
      <c r="I132" s="28">
        <f>VLOOKUP($C132,'S0 remplacer avec S44'!$C:$BQ,53,0)</f>
        <v>817</v>
      </c>
      <c r="J132" s="28">
        <f>VLOOKUP($C132,'S0 remplacer avec S44'!$C:$BQ,15,0)</f>
        <v>171</v>
      </c>
      <c r="K132" s="28">
        <f>VLOOKUP($C132,'S0 remplacer avec S44'!$C:$BQ,22,0)</f>
        <v>0</v>
      </c>
      <c r="L132" s="28">
        <f>VLOOKUP($C132,'S0 remplacer avec S44'!$C:$BQ,23,0)</f>
        <v>12</v>
      </c>
      <c r="M132" s="28">
        <f>VLOOKUP($C132,'S0 remplacer avec S44'!$C:$BQ,35,0)</f>
        <v>2274.17013</v>
      </c>
      <c r="N132" s="28">
        <f>VLOOKUP($C132,'S0 remplacer avec S44'!$C:$BQ,42,0)</f>
        <v>307</v>
      </c>
      <c r="O132" s="28">
        <f>VLOOKUP($C132,'S0 remplacer avec S44'!$C:$BQ,43,0)</f>
        <v>824</v>
      </c>
      <c r="P132" s="21">
        <f>VLOOKUP($C132,'S45'!$C:$BQ,55,0)</f>
        <v>253.4</v>
      </c>
      <c r="Q132" s="21">
        <f>VLOOKUP($C132,'S45'!$C:$BQ,62,0)</f>
        <v>21</v>
      </c>
      <c r="R132" s="21">
        <f>VLOOKUP($C132,'S45'!$C:$BQ,63,0)</f>
        <v>76</v>
      </c>
      <c r="S132" s="21">
        <f>VLOOKUP($C132,'S45'!$C:$BQ,45,0)</f>
        <v>2120.2282300000002</v>
      </c>
      <c r="T132" s="28">
        <f>VLOOKUP($C132,'S45'!$C:$BQ,52,0)</f>
        <v>297</v>
      </c>
      <c r="U132" s="28">
        <f>VLOOKUP($C132,'S45'!$C:$BQ,53,0)</f>
        <v>780</v>
      </c>
      <c r="V132" s="28">
        <f>VLOOKUP($C132,'S45'!$C:$BQ,15,0)</f>
        <v>172</v>
      </c>
      <c r="W132" s="28">
        <f>VLOOKUP($C132,'S45'!$C:$BQ,22,0)</f>
        <v>0</v>
      </c>
      <c r="X132" s="28">
        <f>VLOOKUP($C132,'S45'!$C:$BQ,23,0)</f>
        <v>11</v>
      </c>
      <c r="Y132" s="28">
        <f>VLOOKUP($C132,'S45'!$C:$BQ,35,0)</f>
        <v>2302.2122300000001</v>
      </c>
      <c r="Z132" s="28">
        <f>VLOOKUP($C132,'S45'!$C:$BQ,42,0)</f>
        <v>279</v>
      </c>
      <c r="AA132" s="28">
        <f>VLOOKUP($C132,'S45'!$C:$BQ,43,0)</f>
        <v>796</v>
      </c>
      <c r="AB132" s="21">
        <f>VLOOKUP($C132,'S46'!$C:$BQ,55,0)</f>
        <v>258.5</v>
      </c>
      <c r="AC132" s="21">
        <f>VLOOKUP($C132,'S46'!$C:$BQ,62,0)</f>
        <v>16</v>
      </c>
      <c r="AD132" s="21">
        <f>VLOOKUP($C132,'S46'!$C:$BQ,63,0)</f>
        <v>71</v>
      </c>
      <c r="AE132" s="21">
        <f>VLOOKUP($C132,'S46'!$C:$BQ,45,0)</f>
        <v>2125.1310199999998</v>
      </c>
      <c r="AF132" s="28">
        <f>VLOOKUP($C132,'S46'!$C:$BQ,52,0)</f>
        <v>292</v>
      </c>
      <c r="AG132" s="28">
        <f>VLOOKUP($C132,'S46'!$C:$BQ,53,0)</f>
        <v>775</v>
      </c>
      <c r="AH132" s="28">
        <f>VLOOKUP($C132,'S46'!$C:$BQ,15,0)</f>
        <v>174</v>
      </c>
      <c r="AI132" s="28">
        <f>VLOOKUP($C132,'S46'!$C:$BQ,22,0)</f>
        <v>0</v>
      </c>
      <c r="AJ132" s="28">
        <f>VLOOKUP($C132,'S46'!$C:$BQ,23,0)</f>
        <v>9</v>
      </c>
      <c r="AK132" s="28">
        <f>VLOOKUP($C132,'S46'!$C:$BQ,35,0)</f>
        <v>2302.2122300000001</v>
      </c>
      <c r="AL132" s="28">
        <f>VLOOKUP($C132,'S46'!$C:$BQ,42,0)</f>
        <v>279</v>
      </c>
      <c r="AM132" s="28">
        <f>VLOOKUP($C132,'S46'!$C:$BQ,43,0)</f>
        <v>796</v>
      </c>
      <c r="AN132" s="21">
        <f>VLOOKUP($C132,'S47'!$C:$BQ,55,0)</f>
        <v>264.10000000000002</v>
      </c>
      <c r="AO132" s="21">
        <f>VLOOKUP($C132,'S47'!$C:$BQ,62,0)</f>
        <v>11</v>
      </c>
      <c r="AP132" s="21">
        <f>VLOOKUP($C132,'S47'!$C:$BQ,63,0)</f>
        <v>65</v>
      </c>
      <c r="AQ132" s="21">
        <f>VLOOKUP($C132,'S47'!$C:$BQ,45,0)</f>
        <v>2240.0565499999998</v>
      </c>
      <c r="AR132" s="28">
        <f>VLOOKUP($C132,'S47'!$C:$BQ,52,0)</f>
        <v>177</v>
      </c>
      <c r="AS132" s="28">
        <f>VLOOKUP($C132,'S47'!$C:$BQ,53,0)</f>
        <v>660</v>
      </c>
      <c r="AT132" s="28">
        <f>VLOOKUP($C132,'S47'!$C:$BQ,15,0)</f>
        <v>175</v>
      </c>
      <c r="AU132" s="28">
        <f>VLOOKUP($C132,'S47'!$C:$BQ,22,0)</f>
        <v>0</v>
      </c>
      <c r="AV132" s="28">
        <f>VLOOKUP($C132,'S47'!$C:$BQ,23,0)</f>
        <v>8</v>
      </c>
      <c r="AW132" s="28">
        <f>VLOOKUP($C132,'S47'!$C:$BQ,35,0)</f>
        <v>2313.3112700000001</v>
      </c>
      <c r="AX132" s="28">
        <f>VLOOKUP($C132,'S47'!$C:$BQ,42,0)</f>
        <v>268</v>
      </c>
      <c r="AY132" s="28">
        <f>VLOOKUP($C132,'S47'!$C:$BQ,43,0)</f>
        <v>784</v>
      </c>
      <c r="AZ132" s="21">
        <f>VLOOKUP($C132,'S48'!$C:$BQ,55,0)</f>
        <v>273.5</v>
      </c>
      <c r="BA132" s="21">
        <f>VLOOKUP($C132,'S48'!$C:$BQ,62,0)</f>
        <v>0</v>
      </c>
      <c r="BB132" s="21">
        <f>VLOOKUP($C132,'S48'!$C:$BQ,63,0)</f>
        <v>138</v>
      </c>
      <c r="BC132" s="21">
        <f>VLOOKUP($C132,'S48'!$C:$BQ,45,0)</f>
        <v>2343.6411600000001</v>
      </c>
      <c r="BD132" s="28">
        <f>VLOOKUP($C132,'S48'!$C:$BQ,52,0)</f>
        <v>73</v>
      </c>
      <c r="BE132" s="28">
        <f>VLOOKUP($C132,'S48'!$C:$BQ,53,0)</f>
        <v>557</v>
      </c>
      <c r="BF132" s="28">
        <f>VLOOKUP($C132,'S48'!$C:$BQ,15,0)</f>
        <v>178</v>
      </c>
      <c r="BG132" s="28">
        <f>VLOOKUP($C132,'S48'!$C:$BQ,22,0)</f>
        <v>0</v>
      </c>
      <c r="BH132" s="28">
        <f>VLOOKUP($C132,'S48'!$C:$BQ,23,0)</f>
        <v>5</v>
      </c>
      <c r="BI132" s="28">
        <f>VLOOKUP($C132,'S48'!$C:$BQ,35,0)</f>
        <v>2317.0637099999999</v>
      </c>
      <c r="BJ132" s="28">
        <f>VLOOKUP($C132,'S48'!$C:$BQ,42,0)</f>
        <v>264</v>
      </c>
      <c r="BK132" s="28">
        <f>VLOOKUP($C132,'S48'!$C:$BQ,43,0)</f>
        <v>781</v>
      </c>
      <c r="BL132" s="21" t="e">
        <f>VLOOKUP($C132,'S49'!$C:$BQ,55,0)</f>
        <v>#N/A</v>
      </c>
      <c r="BM132" s="21" t="e">
        <f>VLOOKUP($C132,'S49'!$C:$BQ,62,0)</f>
        <v>#N/A</v>
      </c>
      <c r="BN132" s="21" t="e">
        <f>VLOOKUP($C132,'S49'!$C:$BQ,63,0)</f>
        <v>#N/A</v>
      </c>
      <c r="BO132" s="21" t="e">
        <f>VLOOKUP($C132,'S49'!$C:$BQ,45,0)</f>
        <v>#N/A</v>
      </c>
      <c r="BP132" s="28" t="e">
        <f>VLOOKUP($C132,'S49'!$C:$BQ,52,0)</f>
        <v>#N/A</v>
      </c>
      <c r="BQ132" s="28" t="e">
        <f>VLOOKUP($C132,'S49'!$C:$BQ,53,0)</f>
        <v>#N/A</v>
      </c>
      <c r="BR132" s="28" t="e">
        <f>VLOOKUP($C132,'S49'!$C:$BQ,15,0)</f>
        <v>#N/A</v>
      </c>
      <c r="BS132" s="28" t="e">
        <f>VLOOKUP($C132,'S49'!$C:$BQ,22,0)</f>
        <v>#N/A</v>
      </c>
      <c r="BT132" s="28" t="e">
        <f>VLOOKUP($C132,'S49'!$C:$BQ,23,0)</f>
        <v>#N/A</v>
      </c>
      <c r="BU132" s="28" t="e">
        <f>VLOOKUP($C132,'S49'!$C:$BQ,35,0)</f>
        <v>#N/A</v>
      </c>
      <c r="BV132" s="28" t="e">
        <f>VLOOKUP($C132,'S49'!$C:$BQ,42,0)</f>
        <v>#N/A</v>
      </c>
      <c r="BW132" s="28" t="e">
        <f>VLOOKUP($C132,'S49'!$C:$BQ,43,0)</f>
        <v>#N/A</v>
      </c>
      <c r="BX132" s="21" t="e">
        <f>VLOOKUP($C132,'S50'!$C:$BQ,55,0)</f>
        <v>#N/A</v>
      </c>
      <c r="BY132" s="21" t="e">
        <f>VLOOKUP($C132,'S50'!$C:$BQ,62,0)</f>
        <v>#N/A</v>
      </c>
      <c r="BZ132" s="21" t="e">
        <f>VLOOKUP($C132,'S50'!$C:$BQ,63,0)</f>
        <v>#N/A</v>
      </c>
      <c r="CA132" s="21" t="e">
        <f>VLOOKUP($C132,'S50'!$C:$BQ,45,0)</f>
        <v>#N/A</v>
      </c>
      <c r="CB132" s="28" t="e">
        <f>VLOOKUP($C132,'S50'!$C:$BQ,52,0)</f>
        <v>#N/A</v>
      </c>
      <c r="CC132" s="28" t="e">
        <f>VLOOKUP($C132,'S50'!$C:$BQ,53,0)</f>
        <v>#N/A</v>
      </c>
      <c r="CD132" s="28" t="e">
        <f>VLOOKUP($C132,'S50'!$C:$BQ,15,0)</f>
        <v>#N/A</v>
      </c>
      <c r="CE132" s="28" t="e">
        <f>VLOOKUP($C132,'S50'!$C:$BQ,22,0)</f>
        <v>#N/A</v>
      </c>
      <c r="CF132" s="28" t="e">
        <f>VLOOKUP($C132,'S50'!$C:$BQ,23,0)</f>
        <v>#N/A</v>
      </c>
      <c r="CG132" s="28" t="e">
        <f>VLOOKUP($C132,'S50'!$C:$BQ,35,0)</f>
        <v>#N/A</v>
      </c>
      <c r="CH132" s="28" t="e">
        <f>VLOOKUP($C132,'S50'!$C:$BQ,42,0)</f>
        <v>#N/A</v>
      </c>
      <c r="CI132" s="28" t="e">
        <f>VLOOKUP($C132,'S50'!$C:$BQ,43,0)</f>
        <v>#N/A</v>
      </c>
    </row>
    <row r="133" spans="1:87" hidden="1" x14ac:dyDescent="0.2">
      <c r="A133" s="30" t="s">
        <v>382</v>
      </c>
      <c r="B133" s="30" t="s">
        <v>384</v>
      </c>
      <c r="C133" s="20" t="s">
        <v>169</v>
      </c>
      <c r="D133" s="21">
        <f>VLOOKUP($C133,'S0 remplacer avec S44'!$C:$BQ,55,0)</f>
        <v>178.4</v>
      </c>
      <c r="E133" s="21">
        <f>VLOOKUP($C133,'S0 remplacer avec S44'!$C:$BQ,62,0)</f>
        <v>31</v>
      </c>
      <c r="F133" s="21">
        <f>VLOOKUP($C133,'S0 remplacer avec S44'!$C:$BQ,63,0)</f>
        <v>72</v>
      </c>
      <c r="G133" s="21">
        <f>VLOOKUP($C133,'S0 remplacer avec S44'!$C:$BQ,45,0)</f>
        <v>1569.36096</v>
      </c>
      <c r="H133" s="28">
        <f>VLOOKUP($C133,'S0 remplacer avec S44'!$C:$BQ,52,0)</f>
        <v>269</v>
      </c>
      <c r="I133" s="28">
        <f>VLOOKUP($C133,'S0 remplacer avec S44'!$C:$BQ,53,0)</f>
        <v>636</v>
      </c>
      <c r="J133" s="28">
        <f>VLOOKUP($C133,'S0 remplacer avec S44'!$C:$BQ,15,0)</f>
        <v>93</v>
      </c>
      <c r="K133" s="28">
        <f>VLOOKUP($C133,'S0 remplacer avec S44'!$C:$BQ,22,0)</f>
        <v>23</v>
      </c>
      <c r="L133" s="28">
        <f>VLOOKUP($C133,'S0 remplacer avec S44'!$C:$BQ,23,0)</f>
        <v>46</v>
      </c>
      <c r="M133" s="28">
        <f>VLOOKUP($C133,'S0 remplacer avec S44'!$C:$BQ,35,0)</f>
        <v>1006.9642</v>
      </c>
      <c r="N133" s="28">
        <f>VLOOKUP($C133,'S0 remplacer avec S44'!$C:$BQ,42,0)</f>
        <v>956</v>
      </c>
      <c r="O133" s="28">
        <f>VLOOKUP($C133,'S0 remplacer avec S44'!$C:$BQ,43,0)</f>
        <v>1349</v>
      </c>
      <c r="P133" s="21">
        <f>VLOOKUP($C133,'S45'!$C:$BQ,55,0)</f>
        <v>178.4</v>
      </c>
      <c r="Q133" s="21">
        <f>VLOOKUP($C133,'S45'!$C:$BQ,62,0)</f>
        <v>31</v>
      </c>
      <c r="R133" s="21">
        <f>VLOOKUP($C133,'S45'!$C:$BQ,63,0)</f>
        <v>72</v>
      </c>
      <c r="S133" s="21">
        <f>VLOOKUP($C133,'S45'!$C:$BQ,45,0)</f>
        <v>1644.87149</v>
      </c>
      <c r="T133" s="28">
        <f>VLOOKUP($C133,'S45'!$C:$BQ,52,0)</f>
        <v>193</v>
      </c>
      <c r="U133" s="28">
        <f>VLOOKUP($C133,'S45'!$C:$BQ,53,0)</f>
        <v>561</v>
      </c>
      <c r="V133" s="28">
        <f>VLOOKUP($C133,'S45'!$C:$BQ,15,0)</f>
        <v>93</v>
      </c>
      <c r="W133" s="28">
        <f>VLOOKUP($C133,'S45'!$C:$BQ,22,0)</f>
        <v>23</v>
      </c>
      <c r="X133" s="28">
        <f>VLOOKUP($C133,'S45'!$C:$BQ,23,0)</f>
        <v>46</v>
      </c>
      <c r="Y133" s="28">
        <f>VLOOKUP($C133,'S45'!$C:$BQ,35,0)</f>
        <v>1009.54016</v>
      </c>
      <c r="Z133" s="28">
        <f>VLOOKUP($C133,'S45'!$C:$BQ,42,0)</f>
        <v>954</v>
      </c>
      <c r="AA133" s="28">
        <f>VLOOKUP($C133,'S45'!$C:$BQ,43,0)</f>
        <v>1346</v>
      </c>
      <c r="AB133" s="21">
        <f>VLOOKUP($C133,'S46'!$C:$BQ,55,0)</f>
        <v>180.4</v>
      </c>
      <c r="AC133" s="21">
        <f>VLOOKUP($C133,'S46'!$C:$BQ,62,0)</f>
        <v>29</v>
      </c>
      <c r="AD133" s="21">
        <f>VLOOKUP($C133,'S46'!$C:$BQ,63,0)</f>
        <v>70</v>
      </c>
      <c r="AE133" s="21">
        <f>VLOOKUP($C133,'S46'!$C:$BQ,45,0)</f>
        <v>1642.2813000000001</v>
      </c>
      <c r="AF133" s="28">
        <f>VLOOKUP($C133,'S46'!$C:$BQ,52,0)</f>
        <v>196</v>
      </c>
      <c r="AG133" s="28">
        <f>VLOOKUP($C133,'S46'!$C:$BQ,53,0)</f>
        <v>563</v>
      </c>
      <c r="AH133" s="28">
        <f>VLOOKUP($C133,'S46'!$C:$BQ,15,0)</f>
        <v>93</v>
      </c>
      <c r="AI133" s="28">
        <f>VLOOKUP($C133,'S46'!$C:$BQ,22,0)</f>
        <v>23</v>
      </c>
      <c r="AJ133" s="28">
        <f>VLOOKUP($C133,'S46'!$C:$BQ,23,0)</f>
        <v>46</v>
      </c>
      <c r="AK133" s="28">
        <f>VLOOKUP($C133,'S46'!$C:$BQ,35,0)</f>
        <v>1032.6744799999999</v>
      </c>
      <c r="AL133" s="28">
        <f>VLOOKUP($C133,'S46'!$C:$BQ,42,0)</f>
        <v>930</v>
      </c>
      <c r="AM133" s="28">
        <f>VLOOKUP($C133,'S46'!$C:$BQ,43,0)</f>
        <v>1323</v>
      </c>
      <c r="AN133" s="21">
        <f>VLOOKUP($C133,'S47'!$C:$BQ,55,0)</f>
        <v>181.4</v>
      </c>
      <c r="AO133" s="21">
        <f>VLOOKUP($C133,'S47'!$C:$BQ,62,0)</f>
        <v>28</v>
      </c>
      <c r="AP133" s="21">
        <f>VLOOKUP($C133,'S47'!$C:$BQ,63,0)</f>
        <v>69</v>
      </c>
      <c r="AQ133" s="21">
        <f>VLOOKUP($C133,'S47'!$C:$BQ,45,0)</f>
        <v>1687.3393799999999</v>
      </c>
      <c r="AR133" s="28">
        <f>VLOOKUP($C133,'S47'!$C:$BQ,52,0)</f>
        <v>151</v>
      </c>
      <c r="AS133" s="28">
        <f>VLOOKUP($C133,'S47'!$C:$BQ,53,0)</f>
        <v>518</v>
      </c>
      <c r="AT133" s="28">
        <f>VLOOKUP($C133,'S47'!$C:$BQ,15,0)</f>
        <v>95</v>
      </c>
      <c r="AU133" s="28">
        <f>VLOOKUP($C133,'S47'!$C:$BQ,22,0)</f>
        <v>21</v>
      </c>
      <c r="AV133" s="28">
        <f>VLOOKUP($C133,'S47'!$C:$BQ,23,0)</f>
        <v>44</v>
      </c>
      <c r="AW133" s="28">
        <f>VLOOKUP($C133,'S47'!$C:$BQ,35,0)</f>
        <v>1038.7339999999999</v>
      </c>
      <c r="AX133" s="28">
        <f>VLOOKUP($C133,'S47'!$C:$BQ,42,0)</f>
        <v>924</v>
      </c>
      <c r="AY133" s="28">
        <f>VLOOKUP($C133,'S47'!$C:$BQ,43,0)</f>
        <v>1317</v>
      </c>
      <c r="AZ133" s="21">
        <f>VLOOKUP($C133,'S48'!$C:$BQ,55,0)</f>
        <v>182.4</v>
      </c>
      <c r="BA133" s="21">
        <f>VLOOKUP($C133,'S48'!$C:$BQ,62,0)</f>
        <v>6</v>
      </c>
      <c r="BB133" s="21">
        <f>VLOOKUP($C133,'S48'!$C:$BQ,63,0)</f>
        <v>131</v>
      </c>
      <c r="BC133" s="21">
        <f>VLOOKUP($C133,'S48'!$C:$BQ,45,0)</f>
        <v>1709.9099900000001</v>
      </c>
      <c r="BD133" s="28">
        <f>VLOOKUP($C133,'S48'!$C:$BQ,52,0)</f>
        <v>128</v>
      </c>
      <c r="BE133" s="28">
        <f>VLOOKUP($C133,'S48'!$C:$BQ,53,0)</f>
        <v>496</v>
      </c>
      <c r="BF133" s="28">
        <f>VLOOKUP($C133,'S48'!$C:$BQ,15,0)</f>
        <v>98</v>
      </c>
      <c r="BG133" s="28">
        <f>VLOOKUP($C133,'S48'!$C:$BQ,22,0)</f>
        <v>18</v>
      </c>
      <c r="BH133" s="28">
        <f>VLOOKUP($C133,'S48'!$C:$BQ,23,0)</f>
        <v>41</v>
      </c>
      <c r="BI133" s="28">
        <f>VLOOKUP($C133,'S48'!$C:$BQ,35,0)</f>
        <v>1078.14706</v>
      </c>
      <c r="BJ133" s="28">
        <f>VLOOKUP($C133,'S48'!$C:$BQ,42,0)</f>
        <v>885</v>
      </c>
      <c r="BK133" s="28">
        <f>VLOOKUP($C133,'S48'!$C:$BQ,43,0)</f>
        <v>1277</v>
      </c>
      <c r="BL133" s="21" t="e">
        <f>VLOOKUP($C133,'S49'!$C:$BQ,55,0)</f>
        <v>#N/A</v>
      </c>
      <c r="BM133" s="21" t="e">
        <f>VLOOKUP($C133,'S49'!$C:$BQ,62,0)</f>
        <v>#N/A</v>
      </c>
      <c r="BN133" s="21" t="e">
        <f>VLOOKUP($C133,'S49'!$C:$BQ,63,0)</f>
        <v>#N/A</v>
      </c>
      <c r="BO133" s="21" t="e">
        <f>VLOOKUP($C133,'S49'!$C:$BQ,45,0)</f>
        <v>#N/A</v>
      </c>
      <c r="BP133" s="28" t="e">
        <f>VLOOKUP($C133,'S49'!$C:$BQ,52,0)</f>
        <v>#N/A</v>
      </c>
      <c r="BQ133" s="28" t="e">
        <f>VLOOKUP($C133,'S49'!$C:$BQ,53,0)</f>
        <v>#N/A</v>
      </c>
      <c r="BR133" s="28" t="e">
        <f>VLOOKUP($C133,'S49'!$C:$BQ,15,0)</f>
        <v>#N/A</v>
      </c>
      <c r="BS133" s="28" t="e">
        <f>VLOOKUP($C133,'S49'!$C:$BQ,22,0)</f>
        <v>#N/A</v>
      </c>
      <c r="BT133" s="28" t="e">
        <f>VLOOKUP($C133,'S49'!$C:$BQ,23,0)</f>
        <v>#N/A</v>
      </c>
      <c r="BU133" s="28" t="e">
        <f>VLOOKUP($C133,'S49'!$C:$BQ,35,0)</f>
        <v>#N/A</v>
      </c>
      <c r="BV133" s="28" t="e">
        <f>VLOOKUP($C133,'S49'!$C:$BQ,42,0)</f>
        <v>#N/A</v>
      </c>
      <c r="BW133" s="28" t="e">
        <f>VLOOKUP($C133,'S49'!$C:$BQ,43,0)</f>
        <v>#N/A</v>
      </c>
      <c r="BX133" s="21" t="e">
        <f>VLOOKUP($C133,'S50'!$C:$BQ,55,0)</f>
        <v>#N/A</v>
      </c>
      <c r="BY133" s="21" t="e">
        <f>VLOOKUP($C133,'S50'!$C:$BQ,62,0)</f>
        <v>#N/A</v>
      </c>
      <c r="BZ133" s="21" t="e">
        <f>VLOOKUP($C133,'S50'!$C:$BQ,63,0)</f>
        <v>#N/A</v>
      </c>
      <c r="CA133" s="21" t="e">
        <f>VLOOKUP($C133,'S50'!$C:$BQ,45,0)</f>
        <v>#N/A</v>
      </c>
      <c r="CB133" s="28" t="e">
        <f>VLOOKUP($C133,'S50'!$C:$BQ,52,0)</f>
        <v>#N/A</v>
      </c>
      <c r="CC133" s="28" t="e">
        <f>VLOOKUP($C133,'S50'!$C:$BQ,53,0)</f>
        <v>#N/A</v>
      </c>
      <c r="CD133" s="28" t="e">
        <f>VLOOKUP($C133,'S50'!$C:$BQ,15,0)</f>
        <v>#N/A</v>
      </c>
      <c r="CE133" s="28" t="e">
        <f>VLOOKUP($C133,'S50'!$C:$BQ,22,0)</f>
        <v>#N/A</v>
      </c>
      <c r="CF133" s="28" t="e">
        <f>VLOOKUP($C133,'S50'!$C:$BQ,23,0)</f>
        <v>#N/A</v>
      </c>
      <c r="CG133" s="28" t="e">
        <f>VLOOKUP($C133,'S50'!$C:$BQ,35,0)</f>
        <v>#N/A</v>
      </c>
      <c r="CH133" s="28" t="e">
        <f>VLOOKUP($C133,'S50'!$C:$BQ,42,0)</f>
        <v>#N/A</v>
      </c>
      <c r="CI133" s="28" t="e">
        <f>VLOOKUP($C133,'S50'!$C:$BQ,43,0)</f>
        <v>#N/A</v>
      </c>
    </row>
    <row r="134" spans="1:87" hidden="1" x14ac:dyDescent="0.2">
      <c r="A134" s="30" t="s">
        <v>382</v>
      </c>
      <c r="B134" s="30" t="s">
        <v>384</v>
      </c>
      <c r="C134" s="20" t="s">
        <v>170</v>
      </c>
      <c r="D134" s="21">
        <f>VLOOKUP($C134,'S0 remplacer avec S44'!$C:$BQ,55,0)</f>
        <v>419.9</v>
      </c>
      <c r="E134" s="21">
        <f>VLOOKUP($C134,'S0 remplacer avec S44'!$C:$BQ,62,0)</f>
        <v>193</v>
      </c>
      <c r="F134" s="21">
        <f>VLOOKUP($C134,'S0 remplacer avec S44'!$C:$BQ,63,0)</f>
        <v>316</v>
      </c>
      <c r="G134" s="21">
        <f>VLOOKUP($C134,'S0 remplacer avec S44'!$C:$BQ,45,0)</f>
        <v>5314.6704200000004</v>
      </c>
      <c r="H134" s="28">
        <f>VLOOKUP($C134,'S0 remplacer avec S44'!$C:$BQ,52,0)</f>
        <v>89</v>
      </c>
      <c r="I134" s="28">
        <f>VLOOKUP($C134,'S0 remplacer avec S44'!$C:$BQ,53,0)</f>
        <v>1169</v>
      </c>
      <c r="J134" s="28">
        <f>VLOOKUP($C134,'S0 remplacer avec S44'!$C:$BQ,15,0)</f>
        <v>353</v>
      </c>
      <c r="K134" s="28">
        <f>VLOOKUP($C134,'S0 remplacer avec S44'!$C:$BQ,22,0)</f>
        <v>0</v>
      </c>
      <c r="L134" s="28">
        <f>VLOOKUP($C134,'S0 remplacer avec S44'!$C:$BQ,23,0)</f>
        <v>55</v>
      </c>
      <c r="M134" s="28">
        <f>VLOOKUP($C134,'S0 remplacer avec S44'!$C:$BQ,35,0)</f>
        <v>8593.1037400000005</v>
      </c>
      <c r="N134" s="28">
        <f>VLOOKUP($C134,'S0 remplacer avec S44'!$C:$BQ,42,0)</f>
        <v>0</v>
      </c>
      <c r="O134" s="28">
        <f>VLOOKUP($C134,'S0 remplacer avec S44'!$C:$BQ,43,0)</f>
        <v>0</v>
      </c>
      <c r="P134" s="21">
        <f>VLOOKUP($C134,'S45'!$C:$BQ,55,0)</f>
        <v>423.1</v>
      </c>
      <c r="Q134" s="21">
        <f>VLOOKUP($C134,'S45'!$C:$BQ,62,0)</f>
        <v>190</v>
      </c>
      <c r="R134" s="21">
        <f>VLOOKUP($C134,'S45'!$C:$BQ,63,0)</f>
        <v>313</v>
      </c>
      <c r="S134" s="21">
        <f>VLOOKUP($C134,'S45'!$C:$BQ,45,0)</f>
        <v>5500.7521800000004</v>
      </c>
      <c r="T134" s="28">
        <f>VLOOKUP($C134,'S45'!$C:$BQ,52,0)</f>
        <v>0</v>
      </c>
      <c r="U134" s="28">
        <f>VLOOKUP($C134,'S45'!$C:$BQ,53,0)</f>
        <v>983</v>
      </c>
      <c r="V134" s="28">
        <f>VLOOKUP($C134,'S45'!$C:$BQ,15,0)</f>
        <v>365</v>
      </c>
      <c r="W134" s="28">
        <f>VLOOKUP($C134,'S45'!$C:$BQ,22,0)</f>
        <v>0</v>
      </c>
      <c r="X134" s="28">
        <f>VLOOKUP($C134,'S45'!$C:$BQ,23,0)</f>
        <v>43</v>
      </c>
      <c r="Y134" s="28">
        <f>VLOOKUP($C134,'S45'!$C:$BQ,35,0)</f>
        <v>8604.6406299999999</v>
      </c>
      <c r="Z134" s="28">
        <f>VLOOKUP($C134,'S45'!$C:$BQ,42,0)</f>
        <v>0</v>
      </c>
      <c r="AA134" s="28">
        <f>VLOOKUP($C134,'S45'!$C:$BQ,43,0)</f>
        <v>0</v>
      </c>
      <c r="AB134" s="21">
        <f>VLOOKUP($C134,'S46'!$C:$BQ,55,0)</f>
        <v>426.9</v>
      </c>
      <c r="AC134" s="21">
        <f>VLOOKUP($C134,'S46'!$C:$BQ,62,0)</f>
        <v>186</v>
      </c>
      <c r="AD134" s="21">
        <f>VLOOKUP($C134,'S46'!$C:$BQ,63,0)</f>
        <v>309</v>
      </c>
      <c r="AE134" s="21">
        <f>VLOOKUP($C134,'S46'!$C:$BQ,45,0)</f>
        <v>5624.10034</v>
      </c>
      <c r="AF134" s="28">
        <f>VLOOKUP($C134,'S46'!$C:$BQ,52,0)</f>
        <v>0</v>
      </c>
      <c r="AG134" s="28">
        <f>VLOOKUP($C134,'S46'!$C:$BQ,53,0)</f>
        <v>860</v>
      </c>
      <c r="AH134" s="28">
        <f>VLOOKUP($C134,'S46'!$C:$BQ,15,0)</f>
        <v>381</v>
      </c>
      <c r="AI134" s="28">
        <f>VLOOKUP($C134,'S46'!$C:$BQ,22,0)</f>
        <v>0</v>
      </c>
      <c r="AJ134" s="28">
        <f>VLOOKUP($C134,'S46'!$C:$BQ,23,0)</f>
        <v>27</v>
      </c>
      <c r="AK134" s="28">
        <f>VLOOKUP($C134,'S46'!$C:$BQ,35,0)</f>
        <v>8645.1665099999991</v>
      </c>
      <c r="AL134" s="28">
        <f>VLOOKUP($C134,'S46'!$C:$BQ,42,0)</f>
        <v>0</v>
      </c>
      <c r="AM134" s="28">
        <f>VLOOKUP($C134,'S46'!$C:$BQ,43,0)</f>
        <v>0</v>
      </c>
      <c r="AN134" s="21">
        <f>VLOOKUP($C134,'S47'!$C:$BQ,55,0)</f>
        <v>430.9</v>
      </c>
      <c r="AO134" s="21">
        <f>VLOOKUP($C134,'S47'!$C:$BQ,62,0)</f>
        <v>182</v>
      </c>
      <c r="AP134" s="21">
        <f>VLOOKUP($C134,'S47'!$C:$BQ,63,0)</f>
        <v>305</v>
      </c>
      <c r="AQ134" s="21">
        <f>VLOOKUP($C134,'S47'!$C:$BQ,45,0)</f>
        <v>5863.1068100000002</v>
      </c>
      <c r="AR134" s="28">
        <f>VLOOKUP($C134,'S47'!$C:$BQ,52,0)</f>
        <v>0</v>
      </c>
      <c r="AS134" s="28">
        <f>VLOOKUP($C134,'S47'!$C:$BQ,53,0)</f>
        <v>621</v>
      </c>
      <c r="AT134" s="28">
        <f>VLOOKUP($C134,'S47'!$C:$BQ,15,0)</f>
        <v>385</v>
      </c>
      <c r="AU134" s="28">
        <f>VLOOKUP($C134,'S47'!$C:$BQ,22,0)</f>
        <v>0</v>
      </c>
      <c r="AV134" s="28">
        <f>VLOOKUP($C134,'S47'!$C:$BQ,23,0)</f>
        <v>23</v>
      </c>
      <c r="AW134" s="28">
        <f>VLOOKUP($C134,'S47'!$C:$BQ,35,0)</f>
        <v>8678.9378699999997</v>
      </c>
      <c r="AX134" s="28">
        <f>VLOOKUP($C134,'S47'!$C:$BQ,42,0)</f>
        <v>0</v>
      </c>
      <c r="AY134" s="28">
        <f>VLOOKUP($C134,'S47'!$C:$BQ,43,0)</f>
        <v>0</v>
      </c>
      <c r="AZ134" s="21">
        <f>VLOOKUP($C134,'S48'!$C:$BQ,55,0)</f>
        <v>436.3</v>
      </c>
      <c r="BA134" s="21">
        <f>VLOOKUP($C134,'S48'!$C:$BQ,62,0)</f>
        <v>116</v>
      </c>
      <c r="BB134" s="21">
        <f>VLOOKUP($C134,'S48'!$C:$BQ,63,0)</f>
        <v>484</v>
      </c>
      <c r="BC134" s="21">
        <f>VLOOKUP($C134,'S48'!$C:$BQ,45,0)</f>
        <v>6119.2953299999999</v>
      </c>
      <c r="BD134" s="28">
        <f>VLOOKUP($C134,'S48'!$C:$BQ,52,0)</f>
        <v>0</v>
      </c>
      <c r="BE134" s="28">
        <f>VLOOKUP($C134,'S48'!$C:$BQ,53,0)</f>
        <v>365</v>
      </c>
      <c r="BF134" s="28">
        <f>VLOOKUP($C134,'S48'!$C:$BQ,15,0)</f>
        <v>398</v>
      </c>
      <c r="BG134" s="28">
        <f>VLOOKUP($C134,'S48'!$C:$BQ,22,0)</f>
        <v>0</v>
      </c>
      <c r="BH134" s="28">
        <f>VLOOKUP($C134,'S48'!$C:$BQ,23,0)</f>
        <v>10</v>
      </c>
      <c r="BI134" s="28">
        <f>VLOOKUP($C134,'S48'!$C:$BQ,35,0)</f>
        <v>8803.7786300000007</v>
      </c>
      <c r="BJ134" s="28">
        <f>VLOOKUP($C134,'S48'!$C:$BQ,42,0)</f>
        <v>0</v>
      </c>
      <c r="BK134" s="28">
        <f>VLOOKUP($C134,'S48'!$C:$BQ,43,0)</f>
        <v>0</v>
      </c>
      <c r="BL134" s="21" t="e">
        <f>VLOOKUP($C134,'S49'!$C:$BQ,55,0)</f>
        <v>#N/A</v>
      </c>
      <c r="BM134" s="21" t="e">
        <f>VLOOKUP($C134,'S49'!$C:$BQ,62,0)</f>
        <v>#N/A</v>
      </c>
      <c r="BN134" s="21" t="e">
        <f>VLOOKUP($C134,'S49'!$C:$BQ,63,0)</f>
        <v>#N/A</v>
      </c>
      <c r="BO134" s="21" t="e">
        <f>VLOOKUP($C134,'S49'!$C:$BQ,45,0)</f>
        <v>#N/A</v>
      </c>
      <c r="BP134" s="28" t="e">
        <f>VLOOKUP($C134,'S49'!$C:$BQ,52,0)</f>
        <v>#N/A</v>
      </c>
      <c r="BQ134" s="28" t="e">
        <f>VLOOKUP($C134,'S49'!$C:$BQ,53,0)</f>
        <v>#N/A</v>
      </c>
      <c r="BR134" s="28" t="e">
        <f>VLOOKUP($C134,'S49'!$C:$BQ,15,0)</f>
        <v>#N/A</v>
      </c>
      <c r="BS134" s="28" t="e">
        <f>VLOOKUP($C134,'S49'!$C:$BQ,22,0)</f>
        <v>#N/A</v>
      </c>
      <c r="BT134" s="28" t="e">
        <f>VLOOKUP($C134,'S49'!$C:$BQ,23,0)</f>
        <v>#N/A</v>
      </c>
      <c r="BU134" s="28" t="e">
        <f>VLOOKUP($C134,'S49'!$C:$BQ,35,0)</f>
        <v>#N/A</v>
      </c>
      <c r="BV134" s="28" t="e">
        <f>VLOOKUP($C134,'S49'!$C:$BQ,42,0)</f>
        <v>#N/A</v>
      </c>
      <c r="BW134" s="28" t="e">
        <f>VLOOKUP($C134,'S49'!$C:$BQ,43,0)</f>
        <v>#N/A</v>
      </c>
      <c r="BX134" s="21" t="e">
        <f>VLOOKUP($C134,'S50'!$C:$BQ,55,0)</f>
        <v>#N/A</v>
      </c>
      <c r="BY134" s="21" t="e">
        <f>VLOOKUP($C134,'S50'!$C:$BQ,62,0)</f>
        <v>#N/A</v>
      </c>
      <c r="BZ134" s="21" t="e">
        <f>VLOOKUP($C134,'S50'!$C:$BQ,63,0)</f>
        <v>#N/A</v>
      </c>
      <c r="CA134" s="21" t="e">
        <f>VLOOKUP($C134,'S50'!$C:$BQ,45,0)</f>
        <v>#N/A</v>
      </c>
      <c r="CB134" s="28" t="e">
        <f>VLOOKUP($C134,'S50'!$C:$BQ,52,0)</f>
        <v>#N/A</v>
      </c>
      <c r="CC134" s="28" t="e">
        <f>VLOOKUP($C134,'S50'!$C:$BQ,53,0)</f>
        <v>#N/A</v>
      </c>
      <c r="CD134" s="28" t="e">
        <f>VLOOKUP($C134,'S50'!$C:$BQ,15,0)</f>
        <v>#N/A</v>
      </c>
      <c r="CE134" s="28" t="e">
        <f>VLOOKUP($C134,'S50'!$C:$BQ,22,0)</f>
        <v>#N/A</v>
      </c>
      <c r="CF134" s="28" t="e">
        <f>VLOOKUP($C134,'S50'!$C:$BQ,23,0)</f>
        <v>#N/A</v>
      </c>
      <c r="CG134" s="28" t="e">
        <f>VLOOKUP($C134,'S50'!$C:$BQ,35,0)</f>
        <v>#N/A</v>
      </c>
      <c r="CH134" s="28" t="e">
        <f>VLOOKUP($C134,'S50'!$C:$BQ,42,0)</f>
        <v>#N/A</v>
      </c>
      <c r="CI134" s="28" t="e">
        <f>VLOOKUP($C134,'S50'!$C:$BQ,43,0)</f>
        <v>#N/A</v>
      </c>
    </row>
    <row r="135" spans="1:87" hidden="1" x14ac:dyDescent="0.2">
      <c r="A135" s="30" t="s">
        <v>382</v>
      </c>
      <c r="B135" s="30" t="s">
        <v>384</v>
      </c>
      <c r="C135" s="20" t="s">
        <v>171</v>
      </c>
      <c r="D135" s="21">
        <f>VLOOKUP($C135,'S0 remplacer avec S44'!$C:$BQ,55,0)</f>
        <v>289.10000000000002</v>
      </c>
      <c r="E135" s="21">
        <f>VLOOKUP($C135,'S0 remplacer avec S44'!$C:$BQ,62,0)</f>
        <v>0</v>
      </c>
      <c r="F135" s="21">
        <f>VLOOKUP($C135,'S0 remplacer avec S44'!$C:$BQ,63,0)</f>
        <v>0</v>
      </c>
      <c r="G135" s="21">
        <f>VLOOKUP($C135,'S0 remplacer avec S44'!$C:$BQ,45,0)</f>
        <v>2266.7830600000002</v>
      </c>
      <c r="H135" s="28">
        <f>VLOOKUP($C135,'S0 remplacer avec S44'!$C:$BQ,52,0)</f>
        <v>0</v>
      </c>
      <c r="I135" s="28">
        <f>VLOOKUP($C135,'S0 remplacer avec S44'!$C:$BQ,53,0)</f>
        <v>244</v>
      </c>
      <c r="J135" s="28">
        <f>VLOOKUP($C135,'S0 remplacer avec S44'!$C:$BQ,15,0)</f>
        <v>221</v>
      </c>
      <c r="K135" s="28">
        <f>VLOOKUP($C135,'S0 remplacer avec S44'!$C:$BQ,22,0)</f>
        <v>0</v>
      </c>
      <c r="L135" s="28">
        <f>VLOOKUP($C135,'S0 remplacer avec S44'!$C:$BQ,23,0)</f>
        <v>0</v>
      </c>
      <c r="M135" s="28">
        <f>VLOOKUP($C135,'S0 remplacer avec S44'!$C:$BQ,35,0)</f>
        <v>1969.71676</v>
      </c>
      <c r="N135" s="28">
        <f>VLOOKUP($C135,'S0 remplacer avec S44'!$C:$BQ,42,0)</f>
        <v>265</v>
      </c>
      <c r="O135" s="28">
        <f>VLOOKUP($C135,'S0 remplacer avec S44'!$C:$BQ,43,0)</f>
        <v>712</v>
      </c>
      <c r="P135" s="21">
        <f>VLOOKUP($C135,'S45'!$C:$BQ,55,0)</f>
        <v>289.10000000000002</v>
      </c>
      <c r="Q135" s="21">
        <f>VLOOKUP($C135,'S45'!$C:$BQ,62,0)</f>
        <v>0</v>
      </c>
      <c r="R135" s="21">
        <f>VLOOKUP($C135,'S45'!$C:$BQ,63,0)</f>
        <v>0</v>
      </c>
      <c r="S135" s="21">
        <f>VLOOKUP($C135,'S45'!$C:$BQ,45,0)</f>
        <v>2287.1145000000001</v>
      </c>
      <c r="T135" s="28">
        <f>VLOOKUP($C135,'S45'!$C:$BQ,52,0)</f>
        <v>0</v>
      </c>
      <c r="U135" s="28">
        <f>VLOOKUP($C135,'S45'!$C:$BQ,53,0)</f>
        <v>224</v>
      </c>
      <c r="V135" s="28">
        <f>VLOOKUP($C135,'S45'!$C:$BQ,15,0)</f>
        <v>225</v>
      </c>
      <c r="W135" s="28">
        <f>VLOOKUP($C135,'S45'!$C:$BQ,22,0)</f>
        <v>0</v>
      </c>
      <c r="X135" s="28">
        <f>VLOOKUP($C135,'S45'!$C:$BQ,23,0)</f>
        <v>0</v>
      </c>
      <c r="Y135" s="28">
        <f>VLOOKUP($C135,'S45'!$C:$BQ,35,0)</f>
        <v>1971.8620699999999</v>
      </c>
      <c r="Z135" s="28">
        <f>VLOOKUP($C135,'S45'!$C:$BQ,42,0)</f>
        <v>263</v>
      </c>
      <c r="AA135" s="28">
        <f>VLOOKUP($C135,'S45'!$C:$BQ,43,0)</f>
        <v>710</v>
      </c>
      <c r="AB135" s="21">
        <f>VLOOKUP($C135,'S46'!$C:$BQ,55,0)</f>
        <v>294.2</v>
      </c>
      <c r="AC135" s="21">
        <f>VLOOKUP($C135,'S46'!$C:$BQ,62,0)</f>
        <v>0</v>
      </c>
      <c r="AD135" s="21">
        <f>VLOOKUP($C135,'S46'!$C:$BQ,63,0)</f>
        <v>0</v>
      </c>
      <c r="AE135" s="21">
        <f>VLOOKUP($C135,'S46'!$C:$BQ,45,0)</f>
        <v>2300.14183</v>
      </c>
      <c r="AF135" s="28">
        <f>VLOOKUP($C135,'S46'!$C:$BQ,52,0)</f>
        <v>0</v>
      </c>
      <c r="AG135" s="28">
        <f>VLOOKUP($C135,'S46'!$C:$BQ,53,0)</f>
        <v>211</v>
      </c>
      <c r="AH135" s="28">
        <f>VLOOKUP($C135,'S46'!$C:$BQ,15,0)</f>
        <v>228</v>
      </c>
      <c r="AI135" s="28">
        <f>VLOOKUP($C135,'S46'!$C:$BQ,22,0)</f>
        <v>0</v>
      </c>
      <c r="AJ135" s="28">
        <f>VLOOKUP($C135,'S46'!$C:$BQ,23,0)</f>
        <v>0</v>
      </c>
      <c r="AK135" s="28">
        <f>VLOOKUP($C135,'S46'!$C:$BQ,35,0)</f>
        <v>1986.2675099999999</v>
      </c>
      <c r="AL135" s="28">
        <f>VLOOKUP($C135,'S46'!$C:$BQ,42,0)</f>
        <v>249</v>
      </c>
      <c r="AM135" s="28">
        <f>VLOOKUP($C135,'S46'!$C:$BQ,43,0)</f>
        <v>696</v>
      </c>
      <c r="AN135" s="21">
        <f>VLOOKUP($C135,'S47'!$C:$BQ,55,0)</f>
        <v>298</v>
      </c>
      <c r="AO135" s="21">
        <f>VLOOKUP($C135,'S47'!$C:$BQ,62,0)</f>
        <v>0</v>
      </c>
      <c r="AP135" s="21">
        <f>VLOOKUP($C135,'S47'!$C:$BQ,63,0)</f>
        <v>0</v>
      </c>
      <c r="AQ135" s="21">
        <f>VLOOKUP($C135,'S47'!$C:$BQ,45,0)</f>
        <v>2429.4239499999999</v>
      </c>
      <c r="AR135" s="28">
        <f>VLOOKUP($C135,'S47'!$C:$BQ,52,0)</f>
        <v>0</v>
      </c>
      <c r="AS135" s="28">
        <f>VLOOKUP($C135,'S47'!$C:$BQ,53,0)</f>
        <v>82</v>
      </c>
      <c r="AT135" s="28">
        <f>VLOOKUP($C135,'S47'!$C:$BQ,15,0)</f>
        <v>230</v>
      </c>
      <c r="AU135" s="28">
        <f>VLOOKUP($C135,'S47'!$C:$BQ,22,0)</f>
        <v>0</v>
      </c>
      <c r="AV135" s="28">
        <f>VLOOKUP($C135,'S47'!$C:$BQ,23,0)</f>
        <v>0</v>
      </c>
      <c r="AW135" s="28">
        <f>VLOOKUP($C135,'S47'!$C:$BQ,35,0)</f>
        <v>1993.95472</v>
      </c>
      <c r="AX135" s="28">
        <f>VLOOKUP($C135,'S47'!$C:$BQ,42,0)</f>
        <v>241</v>
      </c>
      <c r="AY135" s="28">
        <f>VLOOKUP($C135,'S47'!$C:$BQ,43,0)</f>
        <v>688</v>
      </c>
      <c r="AZ135" s="21">
        <f>VLOOKUP($C135,'S48'!$C:$BQ,55,0)</f>
        <v>302</v>
      </c>
      <c r="BA135" s="21">
        <f>VLOOKUP($C135,'S48'!$C:$BQ,62,0)</f>
        <v>0</v>
      </c>
      <c r="BB135" s="21">
        <f>VLOOKUP($C135,'S48'!$C:$BQ,63,0)</f>
        <v>54</v>
      </c>
      <c r="BC135" s="21">
        <f>VLOOKUP($C135,'S48'!$C:$BQ,45,0)</f>
        <v>2485.4325199999998</v>
      </c>
      <c r="BD135" s="28">
        <f>VLOOKUP($C135,'S48'!$C:$BQ,52,0)</f>
        <v>0</v>
      </c>
      <c r="BE135" s="28">
        <f>VLOOKUP($C135,'S48'!$C:$BQ,53,0)</f>
        <v>26</v>
      </c>
      <c r="BF135" s="28">
        <f>VLOOKUP($C135,'S48'!$C:$BQ,15,0)</f>
        <v>235</v>
      </c>
      <c r="BG135" s="28">
        <f>VLOOKUP($C135,'S48'!$C:$BQ,22,0)</f>
        <v>0</v>
      </c>
      <c r="BH135" s="28">
        <f>VLOOKUP($C135,'S48'!$C:$BQ,23,0)</f>
        <v>0</v>
      </c>
      <c r="BI135" s="28">
        <f>VLOOKUP($C135,'S48'!$C:$BQ,35,0)</f>
        <v>1995.56727</v>
      </c>
      <c r="BJ135" s="28">
        <f>VLOOKUP($C135,'S48'!$C:$BQ,42,0)</f>
        <v>239</v>
      </c>
      <c r="BK135" s="28">
        <f>VLOOKUP($C135,'S48'!$C:$BQ,43,0)</f>
        <v>686</v>
      </c>
      <c r="BL135" s="21" t="e">
        <f>VLOOKUP($C135,'S49'!$C:$BQ,55,0)</f>
        <v>#N/A</v>
      </c>
      <c r="BM135" s="21" t="e">
        <f>VLOOKUP($C135,'S49'!$C:$BQ,62,0)</f>
        <v>#N/A</v>
      </c>
      <c r="BN135" s="21" t="e">
        <f>VLOOKUP($C135,'S49'!$C:$BQ,63,0)</f>
        <v>#N/A</v>
      </c>
      <c r="BO135" s="21" t="e">
        <f>VLOOKUP($C135,'S49'!$C:$BQ,45,0)</f>
        <v>#N/A</v>
      </c>
      <c r="BP135" s="28" t="e">
        <f>VLOOKUP($C135,'S49'!$C:$BQ,52,0)</f>
        <v>#N/A</v>
      </c>
      <c r="BQ135" s="28" t="e">
        <f>VLOOKUP($C135,'S49'!$C:$BQ,53,0)</f>
        <v>#N/A</v>
      </c>
      <c r="BR135" s="28" t="e">
        <f>VLOOKUP($C135,'S49'!$C:$BQ,15,0)</f>
        <v>#N/A</v>
      </c>
      <c r="BS135" s="28" t="e">
        <f>VLOOKUP($C135,'S49'!$C:$BQ,22,0)</f>
        <v>#N/A</v>
      </c>
      <c r="BT135" s="28" t="e">
        <f>VLOOKUP($C135,'S49'!$C:$BQ,23,0)</f>
        <v>#N/A</v>
      </c>
      <c r="BU135" s="28" t="e">
        <f>VLOOKUP($C135,'S49'!$C:$BQ,35,0)</f>
        <v>#N/A</v>
      </c>
      <c r="BV135" s="28" t="e">
        <f>VLOOKUP($C135,'S49'!$C:$BQ,42,0)</f>
        <v>#N/A</v>
      </c>
      <c r="BW135" s="28" t="e">
        <f>VLOOKUP($C135,'S49'!$C:$BQ,43,0)</f>
        <v>#N/A</v>
      </c>
      <c r="BX135" s="21" t="e">
        <f>VLOOKUP($C135,'S50'!$C:$BQ,55,0)</f>
        <v>#N/A</v>
      </c>
      <c r="BY135" s="21" t="e">
        <f>VLOOKUP($C135,'S50'!$C:$BQ,62,0)</f>
        <v>#N/A</v>
      </c>
      <c r="BZ135" s="21" t="e">
        <f>VLOOKUP($C135,'S50'!$C:$BQ,63,0)</f>
        <v>#N/A</v>
      </c>
      <c r="CA135" s="21" t="e">
        <f>VLOOKUP($C135,'S50'!$C:$BQ,45,0)</f>
        <v>#N/A</v>
      </c>
      <c r="CB135" s="28" t="e">
        <f>VLOOKUP($C135,'S50'!$C:$BQ,52,0)</f>
        <v>#N/A</v>
      </c>
      <c r="CC135" s="28" t="e">
        <f>VLOOKUP($C135,'S50'!$C:$BQ,53,0)</f>
        <v>#N/A</v>
      </c>
      <c r="CD135" s="28" t="e">
        <f>VLOOKUP($C135,'S50'!$C:$BQ,15,0)</f>
        <v>#N/A</v>
      </c>
      <c r="CE135" s="28" t="e">
        <f>VLOOKUP($C135,'S50'!$C:$BQ,22,0)</f>
        <v>#N/A</v>
      </c>
      <c r="CF135" s="28" t="e">
        <f>VLOOKUP($C135,'S50'!$C:$BQ,23,0)</f>
        <v>#N/A</v>
      </c>
      <c r="CG135" s="28" t="e">
        <f>VLOOKUP($C135,'S50'!$C:$BQ,35,0)</f>
        <v>#N/A</v>
      </c>
      <c r="CH135" s="28" t="e">
        <f>VLOOKUP($C135,'S50'!$C:$BQ,42,0)</f>
        <v>#N/A</v>
      </c>
      <c r="CI135" s="28" t="e">
        <f>VLOOKUP($C135,'S50'!$C:$BQ,43,0)</f>
        <v>#N/A</v>
      </c>
    </row>
    <row r="136" spans="1:87" hidden="1" x14ac:dyDescent="0.2">
      <c r="A136" s="30" t="s">
        <v>382</v>
      </c>
      <c r="B136" s="30" t="s">
        <v>384</v>
      </c>
      <c r="C136" s="20" t="s">
        <v>172</v>
      </c>
      <c r="D136" s="21">
        <f>VLOOKUP($C136,'S0 remplacer avec S44'!$C:$BQ,55,0)</f>
        <v>231.5</v>
      </c>
      <c r="E136" s="21">
        <f>VLOOKUP($C136,'S0 remplacer avec S44'!$C:$BQ,62,0)</f>
        <v>0</v>
      </c>
      <c r="F136" s="21">
        <f>VLOOKUP($C136,'S0 remplacer avec S44'!$C:$BQ,63,0)</f>
        <v>0</v>
      </c>
      <c r="G136" s="21">
        <f>VLOOKUP($C136,'S0 remplacer avec S44'!$C:$BQ,45,0)</f>
        <v>2134.2360399999998</v>
      </c>
      <c r="H136" s="28">
        <f>VLOOKUP($C136,'S0 remplacer avec S44'!$C:$BQ,52,0)</f>
        <v>0</v>
      </c>
      <c r="I136" s="28">
        <f>VLOOKUP($C136,'S0 remplacer avec S44'!$C:$BQ,53,0)</f>
        <v>0</v>
      </c>
      <c r="J136" s="28">
        <f>VLOOKUP($C136,'S0 remplacer avec S44'!$C:$BQ,15,0)</f>
        <v>133</v>
      </c>
      <c r="K136" s="28">
        <f>VLOOKUP($C136,'S0 remplacer avec S44'!$C:$BQ,22,0)</f>
        <v>0</v>
      </c>
      <c r="L136" s="28">
        <f>VLOOKUP($C136,'S0 remplacer avec S44'!$C:$BQ,23,0)</f>
        <v>0</v>
      </c>
      <c r="M136" s="28">
        <f>VLOOKUP($C136,'S0 remplacer avec S44'!$C:$BQ,35,0)</f>
        <v>2314.1425300000001</v>
      </c>
      <c r="N136" s="28">
        <f>VLOOKUP($C136,'S0 remplacer avec S44'!$C:$BQ,42,0)</f>
        <v>0</v>
      </c>
      <c r="O136" s="28">
        <f>VLOOKUP($C136,'S0 remplacer avec S44'!$C:$BQ,43,0)</f>
        <v>0</v>
      </c>
      <c r="P136" s="21">
        <f>VLOOKUP($C136,'S45'!$C:$BQ,55,0)</f>
        <v>230.5</v>
      </c>
      <c r="Q136" s="21">
        <f>VLOOKUP($C136,'S45'!$C:$BQ,62,0)</f>
        <v>0</v>
      </c>
      <c r="R136" s="21">
        <f>VLOOKUP($C136,'S45'!$C:$BQ,63,0)</f>
        <v>0</v>
      </c>
      <c r="S136" s="21">
        <f>VLOOKUP($C136,'S45'!$C:$BQ,45,0)</f>
        <v>2139.36915</v>
      </c>
      <c r="T136" s="28">
        <f>VLOOKUP($C136,'S45'!$C:$BQ,52,0)</f>
        <v>0</v>
      </c>
      <c r="U136" s="28">
        <f>VLOOKUP($C136,'S45'!$C:$BQ,53,0)</f>
        <v>0</v>
      </c>
      <c r="V136" s="28">
        <f>VLOOKUP($C136,'S45'!$C:$BQ,15,0)</f>
        <v>135</v>
      </c>
      <c r="W136" s="28">
        <f>VLOOKUP($C136,'S45'!$C:$BQ,22,0)</f>
        <v>0</v>
      </c>
      <c r="X136" s="28">
        <f>VLOOKUP($C136,'S45'!$C:$BQ,23,0)</f>
        <v>0</v>
      </c>
      <c r="Y136" s="28">
        <f>VLOOKUP($C136,'S45'!$C:$BQ,35,0)</f>
        <v>2344.6644200000001</v>
      </c>
      <c r="Z136" s="28">
        <f>VLOOKUP($C136,'S45'!$C:$BQ,42,0)</f>
        <v>0</v>
      </c>
      <c r="AA136" s="28">
        <f>VLOOKUP($C136,'S45'!$C:$BQ,43,0)</f>
        <v>0</v>
      </c>
      <c r="AB136" s="21">
        <f>VLOOKUP($C136,'S46'!$C:$BQ,55,0)</f>
        <v>232.5</v>
      </c>
      <c r="AC136" s="21">
        <f>VLOOKUP($C136,'S46'!$C:$BQ,62,0)</f>
        <v>0</v>
      </c>
      <c r="AD136" s="21">
        <f>VLOOKUP($C136,'S46'!$C:$BQ,63,0)</f>
        <v>0</v>
      </c>
      <c r="AE136" s="21">
        <f>VLOOKUP($C136,'S46'!$C:$BQ,45,0)</f>
        <v>2166.3701299999998</v>
      </c>
      <c r="AF136" s="28">
        <f>VLOOKUP($C136,'S46'!$C:$BQ,52,0)</f>
        <v>0</v>
      </c>
      <c r="AG136" s="28">
        <f>VLOOKUP($C136,'S46'!$C:$BQ,53,0)</f>
        <v>0</v>
      </c>
      <c r="AH136" s="28">
        <f>VLOOKUP($C136,'S46'!$C:$BQ,15,0)</f>
        <v>135</v>
      </c>
      <c r="AI136" s="28">
        <f>VLOOKUP($C136,'S46'!$C:$BQ,22,0)</f>
        <v>0</v>
      </c>
      <c r="AJ136" s="28">
        <f>VLOOKUP($C136,'S46'!$C:$BQ,23,0)</f>
        <v>0</v>
      </c>
      <c r="AK136" s="28">
        <f>VLOOKUP($C136,'S46'!$C:$BQ,35,0)</f>
        <v>2361.6444200000001</v>
      </c>
      <c r="AL136" s="28">
        <f>VLOOKUP($C136,'S46'!$C:$BQ,42,0)</f>
        <v>0</v>
      </c>
      <c r="AM136" s="28">
        <f>VLOOKUP($C136,'S46'!$C:$BQ,43,0)</f>
        <v>0</v>
      </c>
      <c r="AN136" s="21">
        <f>VLOOKUP($C136,'S47'!$C:$BQ,55,0)</f>
        <v>233.5</v>
      </c>
      <c r="AO136" s="21">
        <f>VLOOKUP($C136,'S47'!$C:$BQ,62,0)</f>
        <v>0</v>
      </c>
      <c r="AP136" s="21">
        <f>VLOOKUP($C136,'S47'!$C:$BQ,63,0)</f>
        <v>0</v>
      </c>
      <c r="AQ136" s="21">
        <f>VLOOKUP($C136,'S47'!$C:$BQ,45,0)</f>
        <v>2176.2334799999999</v>
      </c>
      <c r="AR136" s="28">
        <f>VLOOKUP($C136,'S47'!$C:$BQ,52,0)</f>
        <v>0</v>
      </c>
      <c r="AS136" s="28">
        <f>VLOOKUP($C136,'S47'!$C:$BQ,53,0)</f>
        <v>0</v>
      </c>
      <c r="AT136" s="28">
        <f>VLOOKUP($C136,'S47'!$C:$BQ,15,0)</f>
        <v>138</v>
      </c>
      <c r="AU136" s="28">
        <f>VLOOKUP($C136,'S47'!$C:$BQ,22,0)</f>
        <v>0</v>
      </c>
      <c r="AV136" s="28">
        <f>VLOOKUP($C136,'S47'!$C:$BQ,23,0)</f>
        <v>0</v>
      </c>
      <c r="AW136" s="28">
        <f>VLOOKUP($C136,'S47'!$C:$BQ,35,0)</f>
        <v>2367.02988</v>
      </c>
      <c r="AX136" s="28">
        <f>VLOOKUP($C136,'S47'!$C:$BQ,42,0)</f>
        <v>0</v>
      </c>
      <c r="AY136" s="28">
        <f>VLOOKUP($C136,'S47'!$C:$BQ,43,0)</f>
        <v>0</v>
      </c>
      <c r="AZ136" s="21">
        <f>VLOOKUP($C136,'S48'!$C:$BQ,55,0)</f>
        <v>235.5</v>
      </c>
      <c r="BA136" s="21">
        <f>VLOOKUP($C136,'S48'!$C:$BQ,62,0)</f>
        <v>0</v>
      </c>
      <c r="BB136" s="21">
        <f>VLOOKUP($C136,'S48'!$C:$BQ,63,0)</f>
        <v>51</v>
      </c>
      <c r="BC136" s="21">
        <f>VLOOKUP($C136,'S48'!$C:$BQ,45,0)</f>
        <v>2178.7133899999999</v>
      </c>
      <c r="BD136" s="28">
        <f>VLOOKUP($C136,'S48'!$C:$BQ,52,0)</f>
        <v>0</v>
      </c>
      <c r="BE136" s="28">
        <f>VLOOKUP($C136,'S48'!$C:$BQ,53,0)</f>
        <v>0</v>
      </c>
      <c r="BF136" s="28">
        <f>VLOOKUP($C136,'S48'!$C:$BQ,15,0)</f>
        <v>138</v>
      </c>
      <c r="BG136" s="28">
        <f>VLOOKUP($C136,'S48'!$C:$BQ,22,0)</f>
        <v>0</v>
      </c>
      <c r="BH136" s="28">
        <f>VLOOKUP($C136,'S48'!$C:$BQ,23,0)</f>
        <v>0</v>
      </c>
      <c r="BI136" s="28">
        <f>VLOOKUP($C136,'S48'!$C:$BQ,35,0)</f>
        <v>2372.4785299999999</v>
      </c>
      <c r="BJ136" s="28">
        <f>VLOOKUP($C136,'S48'!$C:$BQ,42,0)</f>
        <v>0</v>
      </c>
      <c r="BK136" s="28">
        <f>VLOOKUP($C136,'S48'!$C:$BQ,43,0)</f>
        <v>0</v>
      </c>
      <c r="BL136" s="21" t="e">
        <f>VLOOKUP($C136,'S49'!$C:$BQ,55,0)</f>
        <v>#N/A</v>
      </c>
      <c r="BM136" s="21" t="e">
        <f>VLOOKUP($C136,'S49'!$C:$BQ,62,0)</f>
        <v>#N/A</v>
      </c>
      <c r="BN136" s="21" t="e">
        <f>VLOOKUP($C136,'S49'!$C:$BQ,63,0)</f>
        <v>#N/A</v>
      </c>
      <c r="BO136" s="21" t="e">
        <f>VLOOKUP($C136,'S49'!$C:$BQ,45,0)</f>
        <v>#N/A</v>
      </c>
      <c r="BP136" s="28" t="e">
        <f>VLOOKUP($C136,'S49'!$C:$BQ,52,0)</f>
        <v>#N/A</v>
      </c>
      <c r="BQ136" s="28" t="e">
        <f>VLOOKUP($C136,'S49'!$C:$BQ,53,0)</f>
        <v>#N/A</v>
      </c>
      <c r="BR136" s="28" t="e">
        <f>VLOOKUP($C136,'S49'!$C:$BQ,15,0)</f>
        <v>#N/A</v>
      </c>
      <c r="BS136" s="28" t="e">
        <f>VLOOKUP($C136,'S49'!$C:$BQ,22,0)</f>
        <v>#N/A</v>
      </c>
      <c r="BT136" s="28" t="e">
        <f>VLOOKUP($C136,'S49'!$C:$BQ,23,0)</f>
        <v>#N/A</v>
      </c>
      <c r="BU136" s="28" t="e">
        <f>VLOOKUP($C136,'S49'!$C:$BQ,35,0)</f>
        <v>#N/A</v>
      </c>
      <c r="BV136" s="28" t="e">
        <f>VLOOKUP($C136,'S49'!$C:$BQ,42,0)</f>
        <v>#N/A</v>
      </c>
      <c r="BW136" s="28" t="e">
        <f>VLOOKUP($C136,'S49'!$C:$BQ,43,0)</f>
        <v>#N/A</v>
      </c>
      <c r="BX136" s="21" t="e">
        <f>VLOOKUP($C136,'S50'!$C:$BQ,55,0)</f>
        <v>#N/A</v>
      </c>
      <c r="BY136" s="21" t="e">
        <f>VLOOKUP($C136,'S50'!$C:$BQ,62,0)</f>
        <v>#N/A</v>
      </c>
      <c r="BZ136" s="21" t="e">
        <f>VLOOKUP($C136,'S50'!$C:$BQ,63,0)</f>
        <v>#N/A</v>
      </c>
      <c r="CA136" s="21" t="e">
        <f>VLOOKUP($C136,'S50'!$C:$BQ,45,0)</f>
        <v>#N/A</v>
      </c>
      <c r="CB136" s="28" t="e">
        <f>VLOOKUP($C136,'S50'!$C:$BQ,52,0)</f>
        <v>#N/A</v>
      </c>
      <c r="CC136" s="28" t="e">
        <f>VLOOKUP($C136,'S50'!$C:$BQ,53,0)</f>
        <v>#N/A</v>
      </c>
      <c r="CD136" s="28" t="e">
        <f>VLOOKUP($C136,'S50'!$C:$BQ,15,0)</f>
        <v>#N/A</v>
      </c>
      <c r="CE136" s="28" t="e">
        <f>VLOOKUP($C136,'S50'!$C:$BQ,22,0)</f>
        <v>#N/A</v>
      </c>
      <c r="CF136" s="28" t="e">
        <f>VLOOKUP($C136,'S50'!$C:$BQ,23,0)</f>
        <v>#N/A</v>
      </c>
      <c r="CG136" s="28" t="e">
        <f>VLOOKUP($C136,'S50'!$C:$BQ,35,0)</f>
        <v>#N/A</v>
      </c>
      <c r="CH136" s="28" t="e">
        <f>VLOOKUP($C136,'S50'!$C:$BQ,42,0)</f>
        <v>#N/A</v>
      </c>
      <c r="CI136" s="28" t="e">
        <f>VLOOKUP($C136,'S50'!$C:$BQ,43,0)</f>
        <v>#N/A</v>
      </c>
    </row>
    <row r="137" spans="1:87" hidden="1" x14ac:dyDescent="0.2">
      <c r="A137" s="30" t="e">
        <v>#N/A</v>
      </c>
      <c r="B137" s="30" t="e">
        <v>#N/A</v>
      </c>
      <c r="C137" s="20" t="s">
        <v>173</v>
      </c>
      <c r="D137" s="21" t="e">
        <f>VLOOKUP($C137,'S0 remplacer avec S44'!$C:$BQ,55,0)</f>
        <v>#N/A</v>
      </c>
      <c r="E137" s="21" t="e">
        <f>VLOOKUP($C137,'S0 remplacer avec S44'!$C:$BQ,62,0)</f>
        <v>#N/A</v>
      </c>
      <c r="F137" s="21" t="e">
        <f>VLOOKUP($C137,'S0 remplacer avec S44'!$C:$BQ,63,0)</f>
        <v>#N/A</v>
      </c>
      <c r="G137" s="21" t="e">
        <f>VLOOKUP($C137,'S0 remplacer avec S44'!$C:$BQ,45,0)</f>
        <v>#N/A</v>
      </c>
      <c r="H137" s="28" t="e">
        <f>VLOOKUP($C137,'S0 remplacer avec S44'!$C:$BQ,52,0)</f>
        <v>#N/A</v>
      </c>
      <c r="I137" s="28" t="e">
        <f>VLOOKUP($C137,'S0 remplacer avec S44'!$C:$BQ,53,0)</f>
        <v>#N/A</v>
      </c>
      <c r="J137" s="28" t="e">
        <f>VLOOKUP($C137,'S0 remplacer avec S44'!$C:$BQ,15,0)</f>
        <v>#N/A</v>
      </c>
      <c r="K137" s="28" t="e">
        <f>VLOOKUP($C137,'S0 remplacer avec S44'!$C:$BQ,22,0)</f>
        <v>#N/A</v>
      </c>
      <c r="L137" s="28" t="e">
        <f>VLOOKUP($C137,'S0 remplacer avec S44'!$C:$BQ,23,0)</f>
        <v>#N/A</v>
      </c>
      <c r="M137" s="28" t="e">
        <f>VLOOKUP($C137,'S0 remplacer avec S44'!$C:$BQ,35,0)</f>
        <v>#N/A</v>
      </c>
      <c r="N137" s="28" t="e">
        <f>VLOOKUP($C137,'S0 remplacer avec S44'!$C:$BQ,42,0)</f>
        <v>#N/A</v>
      </c>
      <c r="O137" s="28" t="e">
        <f>VLOOKUP($C137,'S0 remplacer avec S44'!$C:$BQ,43,0)</f>
        <v>#N/A</v>
      </c>
      <c r="P137" s="21" t="e">
        <f>VLOOKUP($C137,'S45'!$C:$BQ,55,0)</f>
        <v>#N/A</v>
      </c>
      <c r="Q137" s="21" t="e">
        <f>VLOOKUP($C137,'S45'!$C:$BQ,62,0)</f>
        <v>#N/A</v>
      </c>
      <c r="R137" s="21" t="e">
        <f>VLOOKUP($C137,'S45'!$C:$BQ,63,0)</f>
        <v>#N/A</v>
      </c>
      <c r="S137" s="21" t="e">
        <f>VLOOKUP($C137,'S45'!$C:$BQ,45,0)</f>
        <v>#N/A</v>
      </c>
      <c r="T137" s="28" t="e">
        <f>VLOOKUP($C137,'S45'!$C:$BQ,52,0)</f>
        <v>#N/A</v>
      </c>
      <c r="U137" s="28" t="e">
        <f>VLOOKUP($C137,'S45'!$C:$BQ,53,0)</f>
        <v>#N/A</v>
      </c>
      <c r="V137" s="28" t="e">
        <f>VLOOKUP($C137,'S45'!$C:$BQ,15,0)</f>
        <v>#N/A</v>
      </c>
      <c r="W137" s="28" t="e">
        <f>VLOOKUP($C137,'S45'!$C:$BQ,22,0)</f>
        <v>#N/A</v>
      </c>
      <c r="X137" s="28" t="e">
        <f>VLOOKUP($C137,'S45'!$C:$BQ,23,0)</f>
        <v>#N/A</v>
      </c>
      <c r="Y137" s="28" t="e">
        <f>VLOOKUP($C137,'S45'!$C:$BQ,35,0)</f>
        <v>#N/A</v>
      </c>
      <c r="Z137" s="28" t="e">
        <f>VLOOKUP($C137,'S45'!$C:$BQ,42,0)</f>
        <v>#N/A</v>
      </c>
      <c r="AA137" s="28" t="e">
        <f>VLOOKUP($C137,'S45'!$C:$BQ,43,0)</f>
        <v>#N/A</v>
      </c>
      <c r="AB137" s="21" t="e">
        <f>VLOOKUP($C137,'S46'!$C:$BQ,55,0)</f>
        <v>#N/A</v>
      </c>
      <c r="AC137" s="21" t="e">
        <f>VLOOKUP($C137,'S46'!$C:$BQ,62,0)</f>
        <v>#N/A</v>
      </c>
      <c r="AD137" s="21" t="e">
        <f>VLOOKUP($C137,'S46'!$C:$BQ,63,0)</f>
        <v>#N/A</v>
      </c>
      <c r="AE137" s="21" t="e">
        <f>VLOOKUP($C137,'S46'!$C:$BQ,45,0)</f>
        <v>#N/A</v>
      </c>
      <c r="AF137" s="28" t="e">
        <f>VLOOKUP($C137,'S46'!$C:$BQ,52,0)</f>
        <v>#N/A</v>
      </c>
      <c r="AG137" s="28" t="e">
        <f>VLOOKUP($C137,'S46'!$C:$BQ,53,0)</f>
        <v>#N/A</v>
      </c>
      <c r="AH137" s="28" t="e">
        <f>VLOOKUP($C137,'S46'!$C:$BQ,15,0)</f>
        <v>#N/A</v>
      </c>
      <c r="AI137" s="28" t="e">
        <f>VLOOKUP($C137,'S46'!$C:$BQ,22,0)</f>
        <v>#N/A</v>
      </c>
      <c r="AJ137" s="28" t="e">
        <f>VLOOKUP($C137,'S46'!$C:$BQ,23,0)</f>
        <v>#N/A</v>
      </c>
      <c r="AK137" s="28" t="e">
        <f>VLOOKUP($C137,'S46'!$C:$BQ,35,0)</f>
        <v>#N/A</v>
      </c>
      <c r="AL137" s="28" t="e">
        <f>VLOOKUP($C137,'S46'!$C:$BQ,42,0)</f>
        <v>#N/A</v>
      </c>
      <c r="AM137" s="28" t="e">
        <f>VLOOKUP($C137,'S46'!$C:$BQ,43,0)</f>
        <v>#N/A</v>
      </c>
      <c r="AN137" s="21" t="e">
        <f>VLOOKUP($C137,'S47'!$C:$BQ,55,0)</f>
        <v>#N/A</v>
      </c>
      <c r="AO137" s="21" t="e">
        <f>VLOOKUP($C137,'S47'!$C:$BQ,62,0)</f>
        <v>#N/A</v>
      </c>
      <c r="AP137" s="21" t="e">
        <f>VLOOKUP($C137,'S47'!$C:$BQ,63,0)</f>
        <v>#N/A</v>
      </c>
      <c r="AQ137" s="21" t="e">
        <f>VLOOKUP($C137,'S47'!$C:$BQ,45,0)</f>
        <v>#N/A</v>
      </c>
      <c r="AR137" s="28" t="e">
        <f>VLOOKUP($C137,'S47'!$C:$BQ,52,0)</f>
        <v>#N/A</v>
      </c>
      <c r="AS137" s="28" t="e">
        <f>VLOOKUP($C137,'S47'!$C:$BQ,53,0)</f>
        <v>#N/A</v>
      </c>
      <c r="AT137" s="28" t="e">
        <f>VLOOKUP($C137,'S47'!$C:$BQ,15,0)</f>
        <v>#N/A</v>
      </c>
      <c r="AU137" s="28" t="e">
        <f>VLOOKUP($C137,'S47'!$C:$BQ,22,0)</f>
        <v>#N/A</v>
      </c>
      <c r="AV137" s="28" t="e">
        <f>VLOOKUP($C137,'S47'!$C:$BQ,23,0)</f>
        <v>#N/A</v>
      </c>
      <c r="AW137" s="28" t="e">
        <f>VLOOKUP($C137,'S47'!$C:$BQ,35,0)</f>
        <v>#N/A</v>
      </c>
      <c r="AX137" s="28" t="e">
        <f>VLOOKUP($C137,'S47'!$C:$BQ,42,0)</f>
        <v>#N/A</v>
      </c>
      <c r="AY137" s="28" t="e">
        <f>VLOOKUP($C137,'S47'!$C:$BQ,43,0)</f>
        <v>#N/A</v>
      </c>
      <c r="AZ137" s="21" t="e">
        <f>VLOOKUP($C137,'S48'!$C:$BQ,55,0)</f>
        <v>#N/A</v>
      </c>
      <c r="BA137" s="21" t="e">
        <f>VLOOKUP($C137,'S48'!$C:$BQ,62,0)</f>
        <v>#N/A</v>
      </c>
      <c r="BB137" s="21" t="e">
        <f>VLOOKUP($C137,'S48'!$C:$BQ,63,0)</f>
        <v>#N/A</v>
      </c>
      <c r="BC137" s="21" t="e">
        <f>VLOOKUP($C137,'S48'!$C:$BQ,45,0)</f>
        <v>#N/A</v>
      </c>
      <c r="BD137" s="28" t="e">
        <f>VLOOKUP($C137,'S48'!$C:$BQ,52,0)</f>
        <v>#N/A</v>
      </c>
      <c r="BE137" s="28" t="e">
        <f>VLOOKUP($C137,'S48'!$C:$BQ,53,0)</f>
        <v>#N/A</v>
      </c>
      <c r="BF137" s="28" t="e">
        <f>VLOOKUP($C137,'S48'!$C:$BQ,15,0)</f>
        <v>#N/A</v>
      </c>
      <c r="BG137" s="28" t="e">
        <f>VLOOKUP($C137,'S48'!$C:$BQ,22,0)</f>
        <v>#N/A</v>
      </c>
      <c r="BH137" s="28" t="e">
        <f>VLOOKUP($C137,'S48'!$C:$BQ,23,0)</f>
        <v>#N/A</v>
      </c>
      <c r="BI137" s="28" t="e">
        <f>VLOOKUP($C137,'S48'!$C:$BQ,35,0)</f>
        <v>#N/A</v>
      </c>
      <c r="BJ137" s="28" t="e">
        <f>VLOOKUP($C137,'S48'!$C:$BQ,42,0)</f>
        <v>#N/A</v>
      </c>
      <c r="BK137" s="28" t="e">
        <f>VLOOKUP($C137,'S48'!$C:$BQ,43,0)</f>
        <v>#N/A</v>
      </c>
      <c r="BL137" s="21" t="e">
        <f>VLOOKUP($C137,'S49'!$C:$BQ,55,0)</f>
        <v>#N/A</v>
      </c>
      <c r="BM137" s="21" t="e">
        <f>VLOOKUP($C137,'S49'!$C:$BQ,62,0)</f>
        <v>#N/A</v>
      </c>
      <c r="BN137" s="21" t="e">
        <f>VLOOKUP($C137,'S49'!$C:$BQ,63,0)</f>
        <v>#N/A</v>
      </c>
      <c r="BO137" s="21" t="e">
        <f>VLOOKUP($C137,'S49'!$C:$BQ,45,0)</f>
        <v>#N/A</v>
      </c>
      <c r="BP137" s="28" t="e">
        <f>VLOOKUP($C137,'S49'!$C:$BQ,52,0)</f>
        <v>#N/A</v>
      </c>
      <c r="BQ137" s="28" t="e">
        <f>VLOOKUP($C137,'S49'!$C:$BQ,53,0)</f>
        <v>#N/A</v>
      </c>
      <c r="BR137" s="28" t="e">
        <f>VLOOKUP($C137,'S49'!$C:$BQ,15,0)</f>
        <v>#N/A</v>
      </c>
      <c r="BS137" s="28" t="e">
        <f>VLOOKUP($C137,'S49'!$C:$BQ,22,0)</f>
        <v>#N/A</v>
      </c>
      <c r="BT137" s="28" t="e">
        <f>VLOOKUP($C137,'S49'!$C:$BQ,23,0)</f>
        <v>#N/A</v>
      </c>
      <c r="BU137" s="28" t="e">
        <f>VLOOKUP($C137,'S49'!$C:$BQ,35,0)</f>
        <v>#N/A</v>
      </c>
      <c r="BV137" s="28" t="e">
        <f>VLOOKUP($C137,'S49'!$C:$BQ,42,0)</f>
        <v>#N/A</v>
      </c>
      <c r="BW137" s="28" t="e">
        <f>VLOOKUP($C137,'S49'!$C:$BQ,43,0)</f>
        <v>#N/A</v>
      </c>
      <c r="BX137" s="21" t="e">
        <f>VLOOKUP($C137,'S50'!$C:$BQ,55,0)</f>
        <v>#N/A</v>
      </c>
      <c r="BY137" s="21" t="e">
        <f>VLOOKUP($C137,'S50'!$C:$BQ,62,0)</f>
        <v>#N/A</v>
      </c>
      <c r="BZ137" s="21" t="e">
        <f>VLOOKUP($C137,'S50'!$C:$BQ,63,0)</f>
        <v>#N/A</v>
      </c>
      <c r="CA137" s="21" t="e">
        <f>VLOOKUP($C137,'S50'!$C:$BQ,45,0)</f>
        <v>#N/A</v>
      </c>
      <c r="CB137" s="28" t="e">
        <f>VLOOKUP($C137,'S50'!$C:$BQ,52,0)</f>
        <v>#N/A</v>
      </c>
      <c r="CC137" s="28" t="e">
        <f>VLOOKUP($C137,'S50'!$C:$BQ,53,0)</f>
        <v>#N/A</v>
      </c>
      <c r="CD137" s="28" t="e">
        <f>VLOOKUP($C137,'S50'!$C:$BQ,15,0)</f>
        <v>#N/A</v>
      </c>
      <c r="CE137" s="28" t="e">
        <f>VLOOKUP($C137,'S50'!$C:$BQ,22,0)</f>
        <v>#N/A</v>
      </c>
      <c r="CF137" s="28" t="e">
        <f>VLOOKUP($C137,'S50'!$C:$BQ,23,0)</f>
        <v>#N/A</v>
      </c>
      <c r="CG137" s="28" t="e">
        <f>VLOOKUP($C137,'S50'!$C:$BQ,35,0)</f>
        <v>#N/A</v>
      </c>
      <c r="CH137" s="28" t="e">
        <f>VLOOKUP($C137,'S50'!$C:$BQ,42,0)</f>
        <v>#N/A</v>
      </c>
      <c r="CI137" s="28" t="e">
        <f>VLOOKUP($C137,'S50'!$C:$BQ,43,0)</f>
        <v>#N/A</v>
      </c>
    </row>
    <row r="138" spans="1:87" hidden="1" x14ac:dyDescent="0.2">
      <c r="A138" s="30" t="s">
        <v>382</v>
      </c>
      <c r="B138" s="30" t="s">
        <v>174</v>
      </c>
      <c r="C138" s="20" t="s">
        <v>175</v>
      </c>
      <c r="D138" s="21">
        <f>VLOOKUP($C138,'S0 remplacer avec S44'!$C:$BQ,55,0)</f>
        <v>171.1</v>
      </c>
      <c r="E138" s="21">
        <f>VLOOKUP($C138,'S0 remplacer avec S44'!$C:$BQ,62,0)</f>
        <v>0</v>
      </c>
      <c r="F138" s="21">
        <f>VLOOKUP($C138,'S0 remplacer avec S44'!$C:$BQ,63,0)</f>
        <v>21</v>
      </c>
      <c r="G138" s="21">
        <f>VLOOKUP($C138,'S0 remplacer avec S44'!$C:$BQ,45,0)</f>
        <v>1566.3309200000001</v>
      </c>
      <c r="H138" s="28">
        <f>VLOOKUP($C138,'S0 remplacer avec S44'!$C:$BQ,52,0)</f>
        <v>0</v>
      </c>
      <c r="I138" s="28">
        <f>VLOOKUP($C138,'S0 remplacer avec S44'!$C:$BQ,53,0)</f>
        <v>121</v>
      </c>
      <c r="J138" s="28">
        <f>VLOOKUP($C138,'S0 remplacer avec S44'!$C:$BQ,15,0)</f>
        <v>147</v>
      </c>
      <c r="K138" s="28">
        <f>VLOOKUP($C138,'S0 remplacer avec S44'!$C:$BQ,22,0)</f>
        <v>0</v>
      </c>
      <c r="L138" s="28">
        <f>VLOOKUP($C138,'S0 remplacer avec S44'!$C:$BQ,23,0)</f>
        <v>0</v>
      </c>
      <c r="M138" s="28">
        <f>VLOOKUP($C138,'S0 remplacer avec S44'!$C:$BQ,35,0)</f>
        <v>2222.53503</v>
      </c>
      <c r="N138" s="28">
        <f>VLOOKUP($C138,'S0 remplacer avec S44'!$C:$BQ,42,0)</f>
        <v>0</v>
      </c>
      <c r="O138" s="28">
        <f>VLOOKUP($C138,'S0 remplacer avec S44'!$C:$BQ,43,0)</f>
        <v>215</v>
      </c>
      <c r="P138" s="21">
        <f>VLOOKUP($C138,'S45'!$C:$BQ,55,0)</f>
        <v>171.4</v>
      </c>
      <c r="Q138" s="21">
        <f>VLOOKUP($C138,'S45'!$C:$BQ,62,0)</f>
        <v>0</v>
      </c>
      <c r="R138" s="21">
        <f>VLOOKUP($C138,'S45'!$C:$BQ,63,0)</f>
        <v>20</v>
      </c>
      <c r="S138" s="21">
        <f>VLOOKUP($C138,'S45'!$C:$BQ,45,0)</f>
        <v>1573.65858</v>
      </c>
      <c r="T138" s="28">
        <f>VLOOKUP($C138,'S45'!$C:$BQ,52,0)</f>
        <v>0</v>
      </c>
      <c r="U138" s="28">
        <f>VLOOKUP($C138,'S45'!$C:$BQ,53,0)</f>
        <v>114</v>
      </c>
      <c r="V138" s="28">
        <f>VLOOKUP($C138,'S45'!$C:$BQ,15,0)</f>
        <v>148</v>
      </c>
      <c r="W138" s="28">
        <f>VLOOKUP($C138,'S45'!$C:$BQ,22,0)</f>
        <v>0</v>
      </c>
      <c r="X138" s="28">
        <f>VLOOKUP($C138,'S45'!$C:$BQ,23,0)</f>
        <v>0</v>
      </c>
      <c r="Y138" s="28">
        <f>VLOOKUP($C138,'S45'!$C:$BQ,35,0)</f>
        <v>2296.0401900000002</v>
      </c>
      <c r="Z138" s="28">
        <f>VLOOKUP($C138,'S45'!$C:$BQ,42,0)</f>
        <v>0</v>
      </c>
      <c r="AA138" s="28">
        <f>VLOOKUP($C138,'S45'!$C:$BQ,43,0)</f>
        <v>142</v>
      </c>
      <c r="AB138" s="21">
        <f>VLOOKUP($C138,'S46'!$C:$BQ,55,0)</f>
        <v>173.2</v>
      </c>
      <c r="AC138" s="21">
        <f>VLOOKUP($C138,'S46'!$C:$BQ,62,0)</f>
        <v>0</v>
      </c>
      <c r="AD138" s="21">
        <f>VLOOKUP($C138,'S46'!$C:$BQ,63,0)</f>
        <v>19</v>
      </c>
      <c r="AE138" s="21">
        <f>VLOOKUP($C138,'S46'!$C:$BQ,45,0)</f>
        <v>1641.63204</v>
      </c>
      <c r="AF138" s="28">
        <f>VLOOKUP($C138,'S46'!$C:$BQ,52,0)</f>
        <v>0</v>
      </c>
      <c r="AG138" s="28">
        <f>VLOOKUP($C138,'S46'!$C:$BQ,53,0)</f>
        <v>46</v>
      </c>
      <c r="AH138" s="28">
        <f>VLOOKUP($C138,'S46'!$C:$BQ,15,0)</f>
        <v>148</v>
      </c>
      <c r="AI138" s="28">
        <f>VLOOKUP($C138,'S46'!$C:$BQ,22,0)</f>
        <v>0</v>
      </c>
      <c r="AJ138" s="28">
        <f>VLOOKUP($C138,'S46'!$C:$BQ,23,0)</f>
        <v>0</v>
      </c>
      <c r="AK138" s="28">
        <f>VLOOKUP($C138,'S46'!$C:$BQ,35,0)</f>
        <v>2306.0401900000002</v>
      </c>
      <c r="AL138" s="28">
        <f>VLOOKUP($C138,'S46'!$C:$BQ,42,0)</f>
        <v>0</v>
      </c>
      <c r="AM138" s="28">
        <f>VLOOKUP($C138,'S46'!$C:$BQ,43,0)</f>
        <v>132</v>
      </c>
      <c r="AN138" s="21">
        <f>VLOOKUP($C138,'S47'!$C:$BQ,55,0)</f>
        <v>177.2</v>
      </c>
      <c r="AO138" s="21">
        <f>VLOOKUP($C138,'S47'!$C:$BQ,62,0)</f>
        <v>0</v>
      </c>
      <c r="AP138" s="21">
        <f>VLOOKUP($C138,'S47'!$C:$BQ,63,0)</f>
        <v>15</v>
      </c>
      <c r="AQ138" s="21">
        <f>VLOOKUP($C138,'S47'!$C:$BQ,45,0)</f>
        <v>1709.1283800000001</v>
      </c>
      <c r="AR138" s="28">
        <f>VLOOKUP($C138,'S47'!$C:$BQ,52,0)</f>
        <v>0</v>
      </c>
      <c r="AS138" s="28">
        <f>VLOOKUP($C138,'S47'!$C:$BQ,53,0)</f>
        <v>0</v>
      </c>
      <c r="AT138" s="28">
        <f>VLOOKUP($C138,'S47'!$C:$BQ,15,0)</f>
        <v>148</v>
      </c>
      <c r="AU138" s="28">
        <f>VLOOKUP($C138,'S47'!$C:$BQ,22,0)</f>
        <v>0</v>
      </c>
      <c r="AV138" s="28">
        <f>VLOOKUP($C138,'S47'!$C:$BQ,23,0)</f>
        <v>0</v>
      </c>
      <c r="AW138" s="28">
        <f>VLOOKUP($C138,'S47'!$C:$BQ,35,0)</f>
        <v>2719.7147199999999</v>
      </c>
      <c r="AX138" s="28">
        <f>VLOOKUP($C138,'S47'!$C:$BQ,42,0)</f>
        <v>0</v>
      </c>
      <c r="AY138" s="28">
        <f>VLOOKUP($C138,'S47'!$C:$BQ,43,0)</f>
        <v>0</v>
      </c>
      <c r="AZ138" s="21">
        <f>VLOOKUP($C138,'S48'!$C:$BQ,55,0)</f>
        <v>176.2</v>
      </c>
      <c r="BA138" s="21">
        <f>VLOOKUP($C138,'S48'!$C:$BQ,62,0)</f>
        <v>0</v>
      </c>
      <c r="BB138" s="21">
        <f>VLOOKUP($C138,'S48'!$C:$BQ,63,0)</f>
        <v>63</v>
      </c>
      <c r="BC138" s="21">
        <f>VLOOKUP($C138,'S48'!$C:$BQ,45,0)</f>
        <v>1730.64635</v>
      </c>
      <c r="BD138" s="28">
        <f>VLOOKUP($C138,'S48'!$C:$BQ,52,0)</f>
        <v>0</v>
      </c>
      <c r="BE138" s="28">
        <f>VLOOKUP($C138,'S48'!$C:$BQ,53,0)</f>
        <v>0</v>
      </c>
      <c r="BF138" s="28">
        <f>VLOOKUP($C138,'S48'!$C:$BQ,15,0)</f>
        <v>148</v>
      </c>
      <c r="BG138" s="28">
        <f>VLOOKUP($C138,'S48'!$C:$BQ,22,0)</f>
        <v>0</v>
      </c>
      <c r="BH138" s="28">
        <f>VLOOKUP($C138,'S48'!$C:$BQ,23,0)</f>
        <v>0</v>
      </c>
      <c r="BI138" s="28">
        <f>VLOOKUP($C138,'S48'!$C:$BQ,35,0)</f>
        <v>2723.0728800000002</v>
      </c>
      <c r="BJ138" s="28">
        <f>VLOOKUP($C138,'S48'!$C:$BQ,42,0)</f>
        <v>0</v>
      </c>
      <c r="BK138" s="28">
        <f>VLOOKUP($C138,'S48'!$C:$BQ,43,0)</f>
        <v>0</v>
      </c>
      <c r="BL138" s="21" t="e">
        <f>VLOOKUP($C138,'S49'!$C:$BQ,55,0)</f>
        <v>#N/A</v>
      </c>
      <c r="BM138" s="21" t="e">
        <f>VLOOKUP($C138,'S49'!$C:$BQ,62,0)</f>
        <v>#N/A</v>
      </c>
      <c r="BN138" s="21" t="e">
        <f>VLOOKUP($C138,'S49'!$C:$BQ,63,0)</f>
        <v>#N/A</v>
      </c>
      <c r="BO138" s="21" t="e">
        <f>VLOOKUP($C138,'S49'!$C:$BQ,45,0)</f>
        <v>#N/A</v>
      </c>
      <c r="BP138" s="28" t="e">
        <f>VLOOKUP($C138,'S49'!$C:$BQ,52,0)</f>
        <v>#N/A</v>
      </c>
      <c r="BQ138" s="28" t="e">
        <f>VLOOKUP($C138,'S49'!$C:$BQ,53,0)</f>
        <v>#N/A</v>
      </c>
      <c r="BR138" s="28" t="e">
        <f>VLOOKUP($C138,'S49'!$C:$BQ,15,0)</f>
        <v>#N/A</v>
      </c>
      <c r="BS138" s="28" t="e">
        <f>VLOOKUP($C138,'S49'!$C:$BQ,22,0)</f>
        <v>#N/A</v>
      </c>
      <c r="BT138" s="28" t="e">
        <f>VLOOKUP($C138,'S49'!$C:$BQ,23,0)</f>
        <v>#N/A</v>
      </c>
      <c r="BU138" s="28" t="e">
        <f>VLOOKUP($C138,'S49'!$C:$BQ,35,0)</f>
        <v>#N/A</v>
      </c>
      <c r="BV138" s="28" t="e">
        <f>VLOOKUP($C138,'S49'!$C:$BQ,42,0)</f>
        <v>#N/A</v>
      </c>
      <c r="BW138" s="28" t="e">
        <f>VLOOKUP($C138,'S49'!$C:$BQ,43,0)</f>
        <v>#N/A</v>
      </c>
      <c r="BX138" s="21" t="e">
        <f>VLOOKUP($C138,'S50'!$C:$BQ,55,0)</f>
        <v>#N/A</v>
      </c>
      <c r="BY138" s="21" t="e">
        <f>VLOOKUP($C138,'S50'!$C:$BQ,62,0)</f>
        <v>#N/A</v>
      </c>
      <c r="BZ138" s="21" t="e">
        <f>VLOOKUP($C138,'S50'!$C:$BQ,63,0)</f>
        <v>#N/A</v>
      </c>
      <c r="CA138" s="21" t="e">
        <f>VLOOKUP($C138,'S50'!$C:$BQ,45,0)</f>
        <v>#N/A</v>
      </c>
      <c r="CB138" s="28" t="e">
        <f>VLOOKUP($C138,'S50'!$C:$BQ,52,0)</f>
        <v>#N/A</v>
      </c>
      <c r="CC138" s="28" t="e">
        <f>VLOOKUP($C138,'S50'!$C:$BQ,53,0)</f>
        <v>#N/A</v>
      </c>
      <c r="CD138" s="28" t="e">
        <f>VLOOKUP($C138,'S50'!$C:$BQ,15,0)</f>
        <v>#N/A</v>
      </c>
      <c r="CE138" s="28" t="e">
        <f>VLOOKUP($C138,'S50'!$C:$BQ,22,0)</f>
        <v>#N/A</v>
      </c>
      <c r="CF138" s="28" t="e">
        <f>VLOOKUP($C138,'S50'!$C:$BQ,23,0)</f>
        <v>#N/A</v>
      </c>
      <c r="CG138" s="28" t="e">
        <f>VLOOKUP($C138,'S50'!$C:$BQ,35,0)</f>
        <v>#N/A</v>
      </c>
      <c r="CH138" s="28" t="e">
        <f>VLOOKUP($C138,'S50'!$C:$BQ,42,0)</f>
        <v>#N/A</v>
      </c>
      <c r="CI138" s="28" t="e">
        <f>VLOOKUP($C138,'S50'!$C:$BQ,43,0)</f>
        <v>#N/A</v>
      </c>
    </row>
    <row r="139" spans="1:87" hidden="1" x14ac:dyDescent="0.2">
      <c r="A139" s="30" t="s">
        <v>382</v>
      </c>
      <c r="B139" s="30" t="s">
        <v>174</v>
      </c>
      <c r="C139" s="20" t="s">
        <v>176</v>
      </c>
      <c r="D139" s="21">
        <f>VLOOKUP($C139,'S0 remplacer avec S44'!$C:$BQ,55,0)</f>
        <v>229.9</v>
      </c>
      <c r="E139" s="21">
        <f>VLOOKUP($C139,'S0 remplacer avec S44'!$C:$BQ,62,0)</f>
        <v>0</v>
      </c>
      <c r="F139" s="21">
        <f>VLOOKUP($C139,'S0 remplacer avec S44'!$C:$BQ,63,0)</f>
        <v>2</v>
      </c>
      <c r="G139" s="21">
        <f>VLOOKUP($C139,'S0 remplacer avec S44'!$C:$BQ,45,0)</f>
        <v>2446.04828</v>
      </c>
      <c r="H139" s="28">
        <f>VLOOKUP($C139,'S0 remplacer avec S44'!$C:$BQ,52,0)</f>
        <v>0</v>
      </c>
      <c r="I139" s="28">
        <f>VLOOKUP($C139,'S0 remplacer avec S44'!$C:$BQ,53,0)</f>
        <v>0</v>
      </c>
      <c r="J139" s="28">
        <f>VLOOKUP($C139,'S0 remplacer avec S44'!$C:$BQ,15,0)</f>
        <v>202</v>
      </c>
      <c r="K139" s="28">
        <f>VLOOKUP($C139,'S0 remplacer avec S44'!$C:$BQ,22,0)</f>
        <v>0</v>
      </c>
      <c r="L139" s="28">
        <f>VLOOKUP($C139,'S0 remplacer avec S44'!$C:$BQ,23,0)</f>
        <v>0</v>
      </c>
      <c r="M139" s="28">
        <f>VLOOKUP($C139,'S0 remplacer avec S44'!$C:$BQ,35,0)</f>
        <v>3706.0291999999999</v>
      </c>
      <c r="N139" s="28">
        <f>VLOOKUP($C139,'S0 remplacer avec S44'!$C:$BQ,42,0)</f>
        <v>0</v>
      </c>
      <c r="O139" s="28">
        <f>VLOOKUP($C139,'S0 remplacer avec S44'!$C:$BQ,43,0)</f>
        <v>0</v>
      </c>
      <c r="P139" s="21">
        <f>VLOOKUP($C139,'S45'!$C:$BQ,55,0)</f>
        <v>230.9</v>
      </c>
      <c r="Q139" s="21">
        <f>VLOOKUP($C139,'S45'!$C:$BQ,62,0)</f>
        <v>0</v>
      </c>
      <c r="R139" s="21">
        <f>VLOOKUP($C139,'S45'!$C:$BQ,63,0)</f>
        <v>1</v>
      </c>
      <c r="S139" s="21">
        <f>VLOOKUP($C139,'S45'!$C:$BQ,45,0)</f>
        <v>2448.8759100000002</v>
      </c>
      <c r="T139" s="28">
        <f>VLOOKUP($C139,'S45'!$C:$BQ,52,0)</f>
        <v>0</v>
      </c>
      <c r="U139" s="28">
        <f>VLOOKUP($C139,'S45'!$C:$BQ,53,0)</f>
        <v>0</v>
      </c>
      <c r="V139" s="28">
        <f>VLOOKUP($C139,'S45'!$C:$BQ,15,0)</f>
        <v>205</v>
      </c>
      <c r="W139" s="28">
        <f>VLOOKUP($C139,'S45'!$C:$BQ,22,0)</f>
        <v>0</v>
      </c>
      <c r="X139" s="28">
        <f>VLOOKUP($C139,'S45'!$C:$BQ,23,0)</f>
        <v>0</v>
      </c>
      <c r="Y139" s="28">
        <f>VLOOKUP($C139,'S45'!$C:$BQ,35,0)</f>
        <v>3714.4191999999998</v>
      </c>
      <c r="Z139" s="28">
        <f>VLOOKUP($C139,'S45'!$C:$BQ,42,0)</f>
        <v>0</v>
      </c>
      <c r="AA139" s="28">
        <f>VLOOKUP($C139,'S45'!$C:$BQ,43,0)</f>
        <v>0</v>
      </c>
      <c r="AB139" s="21">
        <f>VLOOKUP($C139,'S46'!$C:$BQ,55,0)</f>
        <v>231.9</v>
      </c>
      <c r="AC139" s="21">
        <f>VLOOKUP($C139,'S46'!$C:$BQ,62,0)</f>
        <v>0</v>
      </c>
      <c r="AD139" s="21">
        <f>VLOOKUP($C139,'S46'!$C:$BQ,63,0)</f>
        <v>0</v>
      </c>
      <c r="AE139" s="21">
        <f>VLOOKUP($C139,'S46'!$C:$BQ,45,0)</f>
        <v>2447.998</v>
      </c>
      <c r="AF139" s="28">
        <f>VLOOKUP($C139,'S46'!$C:$BQ,52,0)</f>
        <v>0</v>
      </c>
      <c r="AG139" s="28">
        <f>VLOOKUP($C139,'S46'!$C:$BQ,53,0)</f>
        <v>0</v>
      </c>
      <c r="AH139" s="28">
        <f>VLOOKUP($C139,'S46'!$C:$BQ,15,0)</f>
        <v>213</v>
      </c>
      <c r="AI139" s="28">
        <f>VLOOKUP($C139,'S46'!$C:$BQ,22,0)</f>
        <v>0</v>
      </c>
      <c r="AJ139" s="28">
        <f>VLOOKUP($C139,'S46'!$C:$BQ,23,0)</f>
        <v>0</v>
      </c>
      <c r="AK139" s="28">
        <f>VLOOKUP($C139,'S46'!$C:$BQ,35,0)</f>
        <v>3794.5691000000002</v>
      </c>
      <c r="AL139" s="28">
        <f>VLOOKUP($C139,'S46'!$C:$BQ,42,0)</f>
        <v>0</v>
      </c>
      <c r="AM139" s="28">
        <f>VLOOKUP($C139,'S46'!$C:$BQ,43,0)</f>
        <v>0</v>
      </c>
      <c r="AN139" s="21">
        <f>VLOOKUP($C139,'S47'!$C:$BQ,55,0)</f>
        <v>230.9</v>
      </c>
      <c r="AO139" s="21">
        <f>VLOOKUP($C139,'S47'!$C:$BQ,62,0)</f>
        <v>0</v>
      </c>
      <c r="AP139" s="21">
        <f>VLOOKUP($C139,'S47'!$C:$BQ,63,0)</f>
        <v>1</v>
      </c>
      <c r="AQ139" s="21">
        <f>VLOOKUP($C139,'S47'!$C:$BQ,45,0)</f>
        <v>2501.64941</v>
      </c>
      <c r="AR139" s="28">
        <f>VLOOKUP($C139,'S47'!$C:$BQ,52,0)</f>
        <v>0</v>
      </c>
      <c r="AS139" s="28">
        <f>VLOOKUP($C139,'S47'!$C:$BQ,53,0)</f>
        <v>0</v>
      </c>
      <c r="AT139" s="28">
        <f>VLOOKUP($C139,'S47'!$C:$BQ,15,0)</f>
        <v>222</v>
      </c>
      <c r="AU139" s="28">
        <f>VLOOKUP($C139,'S47'!$C:$BQ,22,0)</f>
        <v>0</v>
      </c>
      <c r="AV139" s="28">
        <f>VLOOKUP($C139,'S47'!$C:$BQ,23,0)</f>
        <v>0</v>
      </c>
      <c r="AW139" s="28">
        <f>VLOOKUP($C139,'S47'!$C:$BQ,35,0)</f>
        <v>3810.2528299999999</v>
      </c>
      <c r="AX139" s="28">
        <f>VLOOKUP($C139,'S47'!$C:$BQ,42,0)</f>
        <v>0</v>
      </c>
      <c r="AY139" s="28">
        <f>VLOOKUP($C139,'S47'!$C:$BQ,43,0)</f>
        <v>0</v>
      </c>
      <c r="AZ139" s="21">
        <f>VLOOKUP($C139,'S48'!$C:$BQ,55,0)</f>
        <v>232.9</v>
      </c>
      <c r="BA139" s="21">
        <f>VLOOKUP($C139,'S48'!$C:$BQ,62,0)</f>
        <v>0</v>
      </c>
      <c r="BB139" s="21">
        <f>VLOOKUP($C139,'S48'!$C:$BQ,63,0)</f>
        <v>57</v>
      </c>
      <c r="BC139" s="21">
        <f>VLOOKUP($C139,'S48'!$C:$BQ,45,0)</f>
        <v>2543.3975</v>
      </c>
      <c r="BD139" s="28">
        <f>VLOOKUP($C139,'S48'!$C:$BQ,52,0)</f>
        <v>0</v>
      </c>
      <c r="BE139" s="28">
        <f>VLOOKUP($C139,'S48'!$C:$BQ,53,0)</f>
        <v>0</v>
      </c>
      <c r="BF139" s="28">
        <f>VLOOKUP($C139,'S48'!$C:$BQ,15,0)</f>
        <v>230</v>
      </c>
      <c r="BG139" s="28">
        <f>VLOOKUP($C139,'S48'!$C:$BQ,22,0)</f>
        <v>0</v>
      </c>
      <c r="BH139" s="28">
        <f>VLOOKUP($C139,'S48'!$C:$BQ,23,0)</f>
        <v>0</v>
      </c>
      <c r="BI139" s="28">
        <f>VLOOKUP($C139,'S48'!$C:$BQ,35,0)</f>
        <v>3901.8759700000001</v>
      </c>
      <c r="BJ139" s="28">
        <f>VLOOKUP($C139,'S48'!$C:$BQ,42,0)</f>
        <v>0</v>
      </c>
      <c r="BK139" s="28">
        <f>VLOOKUP($C139,'S48'!$C:$BQ,43,0)</f>
        <v>0</v>
      </c>
      <c r="BL139" s="21" t="e">
        <f>VLOOKUP($C139,'S49'!$C:$BQ,55,0)</f>
        <v>#N/A</v>
      </c>
      <c r="BM139" s="21" t="e">
        <f>VLOOKUP($C139,'S49'!$C:$BQ,62,0)</f>
        <v>#N/A</v>
      </c>
      <c r="BN139" s="21" t="e">
        <f>VLOOKUP($C139,'S49'!$C:$BQ,63,0)</f>
        <v>#N/A</v>
      </c>
      <c r="BO139" s="21" t="e">
        <f>VLOOKUP($C139,'S49'!$C:$BQ,45,0)</f>
        <v>#N/A</v>
      </c>
      <c r="BP139" s="28" t="e">
        <f>VLOOKUP($C139,'S49'!$C:$BQ,52,0)</f>
        <v>#N/A</v>
      </c>
      <c r="BQ139" s="28" t="e">
        <f>VLOOKUP($C139,'S49'!$C:$BQ,53,0)</f>
        <v>#N/A</v>
      </c>
      <c r="BR139" s="28" t="e">
        <f>VLOOKUP($C139,'S49'!$C:$BQ,15,0)</f>
        <v>#N/A</v>
      </c>
      <c r="BS139" s="28" t="e">
        <f>VLOOKUP($C139,'S49'!$C:$BQ,22,0)</f>
        <v>#N/A</v>
      </c>
      <c r="BT139" s="28" t="e">
        <f>VLOOKUP($C139,'S49'!$C:$BQ,23,0)</f>
        <v>#N/A</v>
      </c>
      <c r="BU139" s="28" t="e">
        <f>VLOOKUP($C139,'S49'!$C:$BQ,35,0)</f>
        <v>#N/A</v>
      </c>
      <c r="BV139" s="28" t="e">
        <f>VLOOKUP($C139,'S49'!$C:$BQ,42,0)</f>
        <v>#N/A</v>
      </c>
      <c r="BW139" s="28" t="e">
        <f>VLOOKUP($C139,'S49'!$C:$BQ,43,0)</f>
        <v>#N/A</v>
      </c>
      <c r="BX139" s="21" t="e">
        <f>VLOOKUP($C139,'S50'!$C:$BQ,55,0)</f>
        <v>#N/A</v>
      </c>
      <c r="BY139" s="21" t="e">
        <f>VLOOKUP($C139,'S50'!$C:$BQ,62,0)</f>
        <v>#N/A</v>
      </c>
      <c r="BZ139" s="21" t="e">
        <f>VLOOKUP($C139,'S50'!$C:$BQ,63,0)</f>
        <v>#N/A</v>
      </c>
      <c r="CA139" s="21" t="e">
        <f>VLOOKUP($C139,'S50'!$C:$BQ,45,0)</f>
        <v>#N/A</v>
      </c>
      <c r="CB139" s="28" t="e">
        <f>VLOOKUP($C139,'S50'!$C:$BQ,52,0)</f>
        <v>#N/A</v>
      </c>
      <c r="CC139" s="28" t="e">
        <f>VLOOKUP($C139,'S50'!$C:$BQ,53,0)</f>
        <v>#N/A</v>
      </c>
      <c r="CD139" s="28" t="e">
        <f>VLOOKUP($C139,'S50'!$C:$BQ,15,0)</f>
        <v>#N/A</v>
      </c>
      <c r="CE139" s="28" t="e">
        <f>VLOOKUP($C139,'S50'!$C:$BQ,22,0)</f>
        <v>#N/A</v>
      </c>
      <c r="CF139" s="28" t="e">
        <f>VLOOKUP($C139,'S50'!$C:$BQ,23,0)</f>
        <v>#N/A</v>
      </c>
      <c r="CG139" s="28" t="e">
        <f>VLOOKUP($C139,'S50'!$C:$BQ,35,0)</f>
        <v>#N/A</v>
      </c>
      <c r="CH139" s="28" t="e">
        <f>VLOOKUP($C139,'S50'!$C:$BQ,42,0)</f>
        <v>#N/A</v>
      </c>
      <c r="CI139" s="28" t="e">
        <f>VLOOKUP($C139,'S50'!$C:$BQ,43,0)</f>
        <v>#N/A</v>
      </c>
    </row>
    <row r="140" spans="1:87" hidden="1" x14ac:dyDescent="0.2">
      <c r="A140" s="30" t="s">
        <v>382</v>
      </c>
      <c r="B140" s="30" t="s">
        <v>174</v>
      </c>
      <c r="C140" s="20" t="s">
        <v>177</v>
      </c>
      <c r="D140" s="21">
        <f>VLOOKUP($C140,'S0 remplacer avec S44'!$C:$BQ,55,0)</f>
        <v>159.80000000000001</v>
      </c>
      <c r="E140" s="21">
        <f>VLOOKUP($C140,'S0 remplacer avec S44'!$C:$BQ,62,0)</f>
        <v>0</v>
      </c>
      <c r="F140" s="21">
        <f>VLOOKUP($C140,'S0 remplacer avec S44'!$C:$BQ,63,0)</f>
        <v>13</v>
      </c>
      <c r="G140" s="21">
        <f>VLOOKUP($C140,'S0 remplacer avec S44'!$C:$BQ,45,0)</f>
        <v>1473.4192700000001</v>
      </c>
      <c r="H140" s="28">
        <f>VLOOKUP($C140,'S0 remplacer avec S44'!$C:$BQ,52,0)</f>
        <v>0</v>
      </c>
      <c r="I140" s="28">
        <f>VLOOKUP($C140,'S0 remplacer avec S44'!$C:$BQ,53,0)</f>
        <v>45</v>
      </c>
      <c r="J140" s="28">
        <f>VLOOKUP($C140,'S0 remplacer avec S44'!$C:$BQ,15,0)</f>
        <v>130</v>
      </c>
      <c r="K140" s="28">
        <f>VLOOKUP($C140,'S0 remplacer avec S44'!$C:$BQ,22,0)</f>
        <v>0</v>
      </c>
      <c r="L140" s="28">
        <f>VLOOKUP($C140,'S0 remplacer avec S44'!$C:$BQ,23,0)</f>
        <v>0</v>
      </c>
      <c r="M140" s="28">
        <f>VLOOKUP($C140,'S0 remplacer avec S44'!$C:$BQ,35,0)</f>
        <v>2836.99629</v>
      </c>
      <c r="N140" s="28">
        <f>VLOOKUP($C140,'S0 remplacer avec S44'!$C:$BQ,42,0)</f>
        <v>0</v>
      </c>
      <c r="O140" s="28">
        <f>VLOOKUP($C140,'S0 remplacer avec S44'!$C:$BQ,43,0)</f>
        <v>0</v>
      </c>
      <c r="P140" s="21">
        <f>VLOOKUP($C140,'S45'!$C:$BQ,55,0)</f>
        <v>162.1</v>
      </c>
      <c r="Q140" s="21">
        <f>VLOOKUP($C140,'S45'!$C:$BQ,62,0)</f>
        <v>0</v>
      </c>
      <c r="R140" s="21">
        <f>VLOOKUP($C140,'S45'!$C:$BQ,63,0)</f>
        <v>11</v>
      </c>
      <c r="S140" s="21">
        <f>VLOOKUP($C140,'S45'!$C:$BQ,45,0)</f>
        <v>1557.96387</v>
      </c>
      <c r="T140" s="28">
        <f>VLOOKUP($C140,'S45'!$C:$BQ,52,0)</f>
        <v>0</v>
      </c>
      <c r="U140" s="28">
        <f>VLOOKUP($C140,'S45'!$C:$BQ,53,0)</f>
        <v>0</v>
      </c>
      <c r="V140" s="28">
        <f>VLOOKUP($C140,'S45'!$C:$BQ,15,0)</f>
        <v>131</v>
      </c>
      <c r="W140" s="28">
        <f>VLOOKUP($C140,'S45'!$C:$BQ,22,0)</f>
        <v>0</v>
      </c>
      <c r="X140" s="28">
        <f>VLOOKUP($C140,'S45'!$C:$BQ,23,0)</f>
        <v>0</v>
      </c>
      <c r="Y140" s="28">
        <f>VLOOKUP($C140,'S45'!$C:$BQ,35,0)</f>
        <v>2873.3525100000002</v>
      </c>
      <c r="Z140" s="28">
        <f>VLOOKUP($C140,'S45'!$C:$BQ,42,0)</f>
        <v>0</v>
      </c>
      <c r="AA140" s="28">
        <f>VLOOKUP($C140,'S45'!$C:$BQ,43,0)</f>
        <v>0</v>
      </c>
      <c r="AB140" s="21">
        <f>VLOOKUP($C140,'S46'!$C:$BQ,55,0)</f>
        <v>163.1</v>
      </c>
      <c r="AC140" s="21">
        <f>VLOOKUP($C140,'S46'!$C:$BQ,62,0)</f>
        <v>0</v>
      </c>
      <c r="AD140" s="21">
        <f>VLOOKUP($C140,'S46'!$C:$BQ,63,0)</f>
        <v>10</v>
      </c>
      <c r="AE140" s="21">
        <f>VLOOKUP($C140,'S46'!$C:$BQ,45,0)</f>
        <v>1584.79988</v>
      </c>
      <c r="AF140" s="28">
        <f>VLOOKUP($C140,'S46'!$C:$BQ,52,0)</f>
        <v>0</v>
      </c>
      <c r="AG140" s="28">
        <f>VLOOKUP($C140,'S46'!$C:$BQ,53,0)</f>
        <v>0</v>
      </c>
      <c r="AH140" s="28">
        <f>VLOOKUP($C140,'S46'!$C:$BQ,15,0)</f>
        <v>138</v>
      </c>
      <c r="AI140" s="28">
        <f>VLOOKUP($C140,'S46'!$C:$BQ,22,0)</f>
        <v>0</v>
      </c>
      <c r="AJ140" s="28">
        <f>VLOOKUP($C140,'S46'!$C:$BQ,23,0)</f>
        <v>0</v>
      </c>
      <c r="AK140" s="28">
        <f>VLOOKUP($C140,'S46'!$C:$BQ,35,0)</f>
        <v>2873.55251</v>
      </c>
      <c r="AL140" s="28">
        <f>VLOOKUP($C140,'S46'!$C:$BQ,42,0)</f>
        <v>0</v>
      </c>
      <c r="AM140" s="28">
        <f>VLOOKUP($C140,'S46'!$C:$BQ,43,0)</f>
        <v>0</v>
      </c>
      <c r="AN140" s="21">
        <f>VLOOKUP($C140,'S47'!$C:$BQ,55,0)</f>
        <v>163.30000000000001</v>
      </c>
      <c r="AO140" s="21">
        <f>VLOOKUP($C140,'S47'!$C:$BQ,62,0)</f>
        <v>0</v>
      </c>
      <c r="AP140" s="21">
        <f>VLOOKUP($C140,'S47'!$C:$BQ,63,0)</f>
        <v>9</v>
      </c>
      <c r="AQ140" s="21">
        <f>VLOOKUP($C140,'S47'!$C:$BQ,45,0)</f>
        <v>1591.47038</v>
      </c>
      <c r="AR140" s="28">
        <f>VLOOKUP($C140,'S47'!$C:$BQ,52,0)</f>
        <v>0</v>
      </c>
      <c r="AS140" s="28">
        <f>VLOOKUP($C140,'S47'!$C:$BQ,53,0)</f>
        <v>0</v>
      </c>
      <c r="AT140" s="28">
        <f>VLOOKUP($C140,'S47'!$C:$BQ,15,0)</f>
        <v>139</v>
      </c>
      <c r="AU140" s="28">
        <f>VLOOKUP($C140,'S47'!$C:$BQ,22,0)</f>
        <v>0</v>
      </c>
      <c r="AV140" s="28">
        <f>VLOOKUP($C140,'S47'!$C:$BQ,23,0)</f>
        <v>0</v>
      </c>
      <c r="AW140" s="28">
        <f>VLOOKUP($C140,'S47'!$C:$BQ,35,0)</f>
        <v>2884.4305100000001</v>
      </c>
      <c r="AX140" s="28">
        <f>VLOOKUP($C140,'S47'!$C:$BQ,42,0)</f>
        <v>0</v>
      </c>
      <c r="AY140" s="28">
        <f>VLOOKUP($C140,'S47'!$C:$BQ,43,0)</f>
        <v>0</v>
      </c>
      <c r="AZ140" s="21">
        <f>VLOOKUP($C140,'S48'!$C:$BQ,55,0)</f>
        <v>165.3</v>
      </c>
      <c r="BA140" s="21">
        <f>VLOOKUP($C140,'S48'!$C:$BQ,62,0)</f>
        <v>0</v>
      </c>
      <c r="BB140" s="21">
        <f>VLOOKUP($C140,'S48'!$C:$BQ,63,0)</f>
        <v>50</v>
      </c>
      <c r="BC140" s="21">
        <f>VLOOKUP($C140,'S48'!$C:$BQ,45,0)</f>
        <v>1606.86969</v>
      </c>
      <c r="BD140" s="28">
        <f>VLOOKUP($C140,'S48'!$C:$BQ,52,0)</f>
        <v>0</v>
      </c>
      <c r="BE140" s="28">
        <f>VLOOKUP($C140,'S48'!$C:$BQ,53,0)</f>
        <v>0</v>
      </c>
      <c r="BF140" s="28">
        <f>VLOOKUP($C140,'S48'!$C:$BQ,15,0)</f>
        <v>143</v>
      </c>
      <c r="BG140" s="28">
        <f>VLOOKUP($C140,'S48'!$C:$BQ,22,0)</f>
        <v>0</v>
      </c>
      <c r="BH140" s="28">
        <f>VLOOKUP($C140,'S48'!$C:$BQ,23,0)</f>
        <v>0</v>
      </c>
      <c r="BI140" s="28">
        <f>VLOOKUP($C140,'S48'!$C:$BQ,35,0)</f>
        <v>2962.18055</v>
      </c>
      <c r="BJ140" s="28">
        <f>VLOOKUP($C140,'S48'!$C:$BQ,42,0)</f>
        <v>0</v>
      </c>
      <c r="BK140" s="28">
        <f>VLOOKUP($C140,'S48'!$C:$BQ,43,0)</f>
        <v>0</v>
      </c>
      <c r="BL140" s="21" t="e">
        <f>VLOOKUP($C140,'S49'!$C:$BQ,55,0)</f>
        <v>#N/A</v>
      </c>
      <c r="BM140" s="21" t="e">
        <f>VLOOKUP($C140,'S49'!$C:$BQ,62,0)</f>
        <v>#N/A</v>
      </c>
      <c r="BN140" s="21" t="e">
        <f>VLOOKUP($C140,'S49'!$C:$BQ,63,0)</f>
        <v>#N/A</v>
      </c>
      <c r="BO140" s="21" t="e">
        <f>VLOOKUP($C140,'S49'!$C:$BQ,45,0)</f>
        <v>#N/A</v>
      </c>
      <c r="BP140" s="28" t="e">
        <f>VLOOKUP($C140,'S49'!$C:$BQ,52,0)</f>
        <v>#N/A</v>
      </c>
      <c r="BQ140" s="28" t="e">
        <f>VLOOKUP($C140,'S49'!$C:$BQ,53,0)</f>
        <v>#N/A</v>
      </c>
      <c r="BR140" s="28" t="e">
        <f>VLOOKUP($C140,'S49'!$C:$BQ,15,0)</f>
        <v>#N/A</v>
      </c>
      <c r="BS140" s="28" t="e">
        <f>VLOOKUP($C140,'S49'!$C:$BQ,22,0)</f>
        <v>#N/A</v>
      </c>
      <c r="BT140" s="28" t="e">
        <f>VLOOKUP($C140,'S49'!$C:$BQ,23,0)</f>
        <v>#N/A</v>
      </c>
      <c r="BU140" s="28" t="e">
        <f>VLOOKUP($C140,'S49'!$C:$BQ,35,0)</f>
        <v>#N/A</v>
      </c>
      <c r="BV140" s="28" t="e">
        <f>VLOOKUP($C140,'S49'!$C:$BQ,42,0)</f>
        <v>#N/A</v>
      </c>
      <c r="BW140" s="28" t="e">
        <f>VLOOKUP($C140,'S49'!$C:$BQ,43,0)</f>
        <v>#N/A</v>
      </c>
      <c r="BX140" s="21" t="e">
        <f>VLOOKUP($C140,'S50'!$C:$BQ,55,0)</f>
        <v>#N/A</v>
      </c>
      <c r="BY140" s="21" t="e">
        <f>VLOOKUP($C140,'S50'!$C:$BQ,62,0)</f>
        <v>#N/A</v>
      </c>
      <c r="BZ140" s="21" t="e">
        <f>VLOOKUP($C140,'S50'!$C:$BQ,63,0)</f>
        <v>#N/A</v>
      </c>
      <c r="CA140" s="21" t="e">
        <f>VLOOKUP($C140,'S50'!$C:$BQ,45,0)</f>
        <v>#N/A</v>
      </c>
      <c r="CB140" s="28" t="e">
        <f>VLOOKUP($C140,'S50'!$C:$BQ,52,0)</f>
        <v>#N/A</v>
      </c>
      <c r="CC140" s="28" t="e">
        <f>VLOOKUP($C140,'S50'!$C:$BQ,53,0)</f>
        <v>#N/A</v>
      </c>
      <c r="CD140" s="28" t="e">
        <f>VLOOKUP($C140,'S50'!$C:$BQ,15,0)</f>
        <v>#N/A</v>
      </c>
      <c r="CE140" s="28" t="e">
        <f>VLOOKUP($C140,'S50'!$C:$BQ,22,0)</f>
        <v>#N/A</v>
      </c>
      <c r="CF140" s="28" t="e">
        <f>VLOOKUP($C140,'S50'!$C:$BQ,23,0)</f>
        <v>#N/A</v>
      </c>
      <c r="CG140" s="28" t="e">
        <f>VLOOKUP($C140,'S50'!$C:$BQ,35,0)</f>
        <v>#N/A</v>
      </c>
      <c r="CH140" s="28" t="e">
        <f>VLOOKUP($C140,'S50'!$C:$BQ,42,0)</f>
        <v>#N/A</v>
      </c>
      <c r="CI140" s="28" t="e">
        <f>VLOOKUP($C140,'S50'!$C:$BQ,43,0)</f>
        <v>#N/A</v>
      </c>
    </row>
    <row r="141" spans="1:87" hidden="1" x14ac:dyDescent="0.2">
      <c r="A141" s="30" t="s">
        <v>382</v>
      </c>
      <c r="B141" s="30" t="s">
        <v>174</v>
      </c>
      <c r="C141" s="20" t="s">
        <v>178</v>
      </c>
      <c r="D141" s="21">
        <f>VLOOKUP($C141,'S0 remplacer avec S44'!$C:$BQ,55,0)</f>
        <v>144.4</v>
      </c>
      <c r="E141" s="21">
        <f>VLOOKUP($C141,'S0 remplacer avec S44'!$C:$BQ,62,0)</f>
        <v>16</v>
      </c>
      <c r="F141" s="21">
        <f>VLOOKUP($C141,'S0 remplacer avec S44'!$C:$BQ,63,0)</f>
        <v>48</v>
      </c>
      <c r="G141" s="21">
        <f>VLOOKUP($C141,'S0 remplacer avec S44'!$C:$BQ,45,0)</f>
        <v>1511.0225399999999</v>
      </c>
      <c r="H141" s="28">
        <f>VLOOKUP($C141,'S0 remplacer avec S44'!$C:$BQ,52,0)</f>
        <v>0</v>
      </c>
      <c r="I141" s="28">
        <f>VLOOKUP($C141,'S0 remplacer avec S44'!$C:$BQ,53,0)</f>
        <v>180</v>
      </c>
      <c r="J141" s="28">
        <f>VLOOKUP($C141,'S0 remplacer avec S44'!$C:$BQ,15,0)</f>
        <v>92</v>
      </c>
      <c r="K141" s="28">
        <f>VLOOKUP($C141,'S0 remplacer avec S44'!$C:$BQ,22,0)</f>
        <v>0</v>
      </c>
      <c r="L141" s="28">
        <f>VLOOKUP($C141,'S0 remplacer avec S44'!$C:$BQ,23,0)</f>
        <v>15</v>
      </c>
      <c r="M141" s="28">
        <f>VLOOKUP($C141,'S0 remplacer avec S44'!$C:$BQ,35,0)</f>
        <v>1658.96677</v>
      </c>
      <c r="N141" s="28">
        <f>VLOOKUP($C141,'S0 remplacer avec S44'!$C:$BQ,42,0)</f>
        <v>231</v>
      </c>
      <c r="O141" s="28">
        <f>VLOOKUP($C141,'S0 remplacer avec S44'!$C:$BQ,43,0)</f>
        <v>609</v>
      </c>
      <c r="P141" s="21">
        <f>VLOOKUP($C141,'S45'!$C:$BQ,55,0)</f>
        <v>145.9</v>
      </c>
      <c r="Q141" s="21">
        <f>VLOOKUP($C141,'S45'!$C:$BQ,62,0)</f>
        <v>14</v>
      </c>
      <c r="R141" s="21">
        <f>VLOOKUP($C141,'S45'!$C:$BQ,63,0)</f>
        <v>46</v>
      </c>
      <c r="S141" s="21">
        <f>VLOOKUP($C141,'S45'!$C:$BQ,45,0)</f>
        <v>1509.76008</v>
      </c>
      <c r="T141" s="28">
        <f>VLOOKUP($C141,'S45'!$C:$BQ,52,0)</f>
        <v>0</v>
      </c>
      <c r="U141" s="28">
        <f>VLOOKUP($C141,'S45'!$C:$BQ,53,0)</f>
        <v>181</v>
      </c>
      <c r="V141" s="28">
        <f>VLOOKUP($C141,'S45'!$C:$BQ,15,0)</f>
        <v>92</v>
      </c>
      <c r="W141" s="28">
        <f>VLOOKUP($C141,'S45'!$C:$BQ,22,0)</f>
        <v>0</v>
      </c>
      <c r="X141" s="28">
        <f>VLOOKUP($C141,'S45'!$C:$BQ,23,0)</f>
        <v>15</v>
      </c>
      <c r="Y141" s="28">
        <f>VLOOKUP($C141,'S45'!$C:$BQ,35,0)</f>
        <v>1792.72308</v>
      </c>
      <c r="Z141" s="28">
        <f>VLOOKUP($C141,'S45'!$C:$BQ,42,0)</f>
        <v>97</v>
      </c>
      <c r="AA141" s="28">
        <f>VLOOKUP($C141,'S45'!$C:$BQ,43,0)</f>
        <v>475</v>
      </c>
      <c r="AB141" s="21">
        <f>VLOOKUP($C141,'S46'!$C:$BQ,55,0)</f>
        <v>154.80000000000001</v>
      </c>
      <c r="AC141" s="21">
        <f>VLOOKUP($C141,'S46'!$C:$BQ,62,0)</f>
        <v>5</v>
      </c>
      <c r="AD141" s="21">
        <f>VLOOKUP($C141,'S46'!$C:$BQ,63,0)</f>
        <v>37</v>
      </c>
      <c r="AE141" s="21">
        <f>VLOOKUP($C141,'S46'!$C:$BQ,45,0)</f>
        <v>1546.61509</v>
      </c>
      <c r="AF141" s="28">
        <f>VLOOKUP($C141,'S46'!$C:$BQ,52,0)</f>
        <v>0</v>
      </c>
      <c r="AG141" s="28">
        <f>VLOOKUP($C141,'S46'!$C:$BQ,53,0)</f>
        <v>144</v>
      </c>
      <c r="AH141" s="28">
        <f>VLOOKUP($C141,'S46'!$C:$BQ,15,0)</f>
        <v>94</v>
      </c>
      <c r="AI141" s="28">
        <f>VLOOKUP($C141,'S46'!$C:$BQ,22,0)</f>
        <v>0</v>
      </c>
      <c r="AJ141" s="28">
        <f>VLOOKUP($C141,'S46'!$C:$BQ,23,0)</f>
        <v>13</v>
      </c>
      <c r="AK141" s="28">
        <f>VLOOKUP($C141,'S46'!$C:$BQ,35,0)</f>
        <v>1824.9388899999999</v>
      </c>
      <c r="AL141" s="28">
        <f>VLOOKUP($C141,'S46'!$C:$BQ,42,0)</f>
        <v>65</v>
      </c>
      <c r="AM141" s="28">
        <f>VLOOKUP($C141,'S46'!$C:$BQ,43,0)</f>
        <v>443</v>
      </c>
      <c r="AN141" s="21">
        <f>VLOOKUP($C141,'S47'!$C:$BQ,55,0)</f>
        <v>157</v>
      </c>
      <c r="AO141" s="21">
        <f>VLOOKUP($C141,'S47'!$C:$BQ,62,0)</f>
        <v>3</v>
      </c>
      <c r="AP141" s="21">
        <f>VLOOKUP($C141,'S47'!$C:$BQ,63,0)</f>
        <v>35</v>
      </c>
      <c r="AQ141" s="21">
        <f>VLOOKUP($C141,'S47'!$C:$BQ,45,0)</f>
        <v>1595.85652</v>
      </c>
      <c r="AR141" s="28">
        <f>VLOOKUP($C141,'S47'!$C:$BQ,52,0)</f>
        <v>0</v>
      </c>
      <c r="AS141" s="28">
        <f>VLOOKUP($C141,'S47'!$C:$BQ,53,0)</f>
        <v>95</v>
      </c>
      <c r="AT141" s="28">
        <f>VLOOKUP($C141,'S47'!$C:$BQ,15,0)</f>
        <v>95</v>
      </c>
      <c r="AU141" s="28">
        <f>VLOOKUP($C141,'S47'!$C:$BQ,22,0)</f>
        <v>0</v>
      </c>
      <c r="AV141" s="28">
        <f>VLOOKUP($C141,'S47'!$C:$BQ,23,0)</f>
        <v>12</v>
      </c>
      <c r="AW141" s="28">
        <f>VLOOKUP($C141,'S47'!$C:$BQ,35,0)</f>
        <v>1830.6537800000001</v>
      </c>
      <c r="AX141" s="28">
        <f>VLOOKUP($C141,'S47'!$C:$BQ,42,0)</f>
        <v>59</v>
      </c>
      <c r="AY141" s="28">
        <f>VLOOKUP($C141,'S47'!$C:$BQ,43,0)</f>
        <v>437</v>
      </c>
      <c r="AZ141" s="21">
        <f>VLOOKUP($C141,'S48'!$C:$BQ,55,0)</f>
        <v>161.6</v>
      </c>
      <c r="BA141" s="21">
        <f>VLOOKUP($C141,'S48'!$C:$BQ,62,0)</f>
        <v>0</v>
      </c>
      <c r="BB141" s="21">
        <f>VLOOKUP($C141,'S48'!$C:$BQ,63,0)</f>
        <v>79</v>
      </c>
      <c r="BC141" s="21">
        <f>VLOOKUP($C141,'S48'!$C:$BQ,45,0)</f>
        <v>1603.8598300000001</v>
      </c>
      <c r="BD141" s="28">
        <f>VLOOKUP($C141,'S48'!$C:$BQ,52,0)</f>
        <v>0</v>
      </c>
      <c r="BE141" s="28">
        <f>VLOOKUP($C141,'S48'!$C:$BQ,53,0)</f>
        <v>87</v>
      </c>
      <c r="BF141" s="28">
        <f>VLOOKUP($C141,'S48'!$C:$BQ,15,0)</f>
        <v>102</v>
      </c>
      <c r="BG141" s="28">
        <f>VLOOKUP($C141,'S48'!$C:$BQ,22,0)</f>
        <v>0</v>
      </c>
      <c r="BH141" s="28">
        <f>VLOOKUP($C141,'S48'!$C:$BQ,23,0)</f>
        <v>5</v>
      </c>
      <c r="BI141" s="28">
        <f>VLOOKUP($C141,'S48'!$C:$BQ,35,0)</f>
        <v>1834.1103800000001</v>
      </c>
      <c r="BJ141" s="28">
        <f>VLOOKUP($C141,'S48'!$C:$BQ,42,0)</f>
        <v>56</v>
      </c>
      <c r="BK141" s="28">
        <f>VLOOKUP($C141,'S48'!$C:$BQ,43,0)</f>
        <v>434</v>
      </c>
      <c r="BL141" s="21" t="e">
        <f>VLOOKUP($C141,'S49'!$C:$BQ,55,0)</f>
        <v>#N/A</v>
      </c>
      <c r="BM141" s="21" t="e">
        <f>VLOOKUP($C141,'S49'!$C:$BQ,62,0)</f>
        <v>#N/A</v>
      </c>
      <c r="BN141" s="21" t="e">
        <f>VLOOKUP($C141,'S49'!$C:$BQ,63,0)</f>
        <v>#N/A</v>
      </c>
      <c r="BO141" s="21" t="e">
        <f>VLOOKUP($C141,'S49'!$C:$BQ,45,0)</f>
        <v>#N/A</v>
      </c>
      <c r="BP141" s="28" t="e">
        <f>VLOOKUP($C141,'S49'!$C:$BQ,52,0)</f>
        <v>#N/A</v>
      </c>
      <c r="BQ141" s="28" t="e">
        <f>VLOOKUP($C141,'S49'!$C:$BQ,53,0)</f>
        <v>#N/A</v>
      </c>
      <c r="BR141" s="28" t="e">
        <f>VLOOKUP($C141,'S49'!$C:$BQ,15,0)</f>
        <v>#N/A</v>
      </c>
      <c r="BS141" s="28" t="e">
        <f>VLOOKUP($C141,'S49'!$C:$BQ,22,0)</f>
        <v>#N/A</v>
      </c>
      <c r="BT141" s="28" t="e">
        <f>VLOOKUP($C141,'S49'!$C:$BQ,23,0)</f>
        <v>#N/A</v>
      </c>
      <c r="BU141" s="28" t="e">
        <f>VLOOKUP($C141,'S49'!$C:$BQ,35,0)</f>
        <v>#N/A</v>
      </c>
      <c r="BV141" s="28" t="e">
        <f>VLOOKUP($C141,'S49'!$C:$BQ,42,0)</f>
        <v>#N/A</v>
      </c>
      <c r="BW141" s="28" t="e">
        <f>VLOOKUP($C141,'S49'!$C:$BQ,43,0)</f>
        <v>#N/A</v>
      </c>
      <c r="BX141" s="21" t="e">
        <f>VLOOKUP($C141,'S50'!$C:$BQ,55,0)</f>
        <v>#N/A</v>
      </c>
      <c r="BY141" s="21" t="e">
        <f>VLOOKUP($C141,'S50'!$C:$BQ,62,0)</f>
        <v>#N/A</v>
      </c>
      <c r="BZ141" s="21" t="e">
        <f>VLOOKUP($C141,'S50'!$C:$BQ,63,0)</f>
        <v>#N/A</v>
      </c>
      <c r="CA141" s="21" t="e">
        <f>VLOOKUP($C141,'S50'!$C:$BQ,45,0)</f>
        <v>#N/A</v>
      </c>
      <c r="CB141" s="28" t="e">
        <f>VLOOKUP($C141,'S50'!$C:$BQ,52,0)</f>
        <v>#N/A</v>
      </c>
      <c r="CC141" s="28" t="e">
        <f>VLOOKUP($C141,'S50'!$C:$BQ,53,0)</f>
        <v>#N/A</v>
      </c>
      <c r="CD141" s="28" t="e">
        <f>VLOOKUP($C141,'S50'!$C:$BQ,15,0)</f>
        <v>#N/A</v>
      </c>
      <c r="CE141" s="28" t="e">
        <f>VLOOKUP($C141,'S50'!$C:$BQ,22,0)</f>
        <v>#N/A</v>
      </c>
      <c r="CF141" s="28" t="e">
        <f>VLOOKUP($C141,'S50'!$C:$BQ,23,0)</f>
        <v>#N/A</v>
      </c>
      <c r="CG141" s="28" t="e">
        <f>VLOOKUP($C141,'S50'!$C:$BQ,35,0)</f>
        <v>#N/A</v>
      </c>
      <c r="CH141" s="28" t="e">
        <f>VLOOKUP($C141,'S50'!$C:$BQ,42,0)</f>
        <v>#N/A</v>
      </c>
      <c r="CI141" s="28" t="e">
        <f>VLOOKUP($C141,'S50'!$C:$BQ,43,0)</f>
        <v>#N/A</v>
      </c>
    </row>
    <row r="142" spans="1:87" hidden="1" x14ac:dyDescent="0.2">
      <c r="A142" s="30" t="s">
        <v>382</v>
      </c>
      <c r="B142" s="30" t="s">
        <v>174</v>
      </c>
      <c r="C142" s="20" t="s">
        <v>179</v>
      </c>
      <c r="D142" s="21">
        <f>VLOOKUP($C142,'S0 remplacer avec S44'!$C:$BQ,55,0)</f>
        <v>579.5</v>
      </c>
      <c r="E142" s="21">
        <f>VLOOKUP($C142,'S0 remplacer avec S44'!$C:$BQ,62,0)</f>
        <v>164</v>
      </c>
      <c r="F142" s="21">
        <f>VLOOKUP($C142,'S0 remplacer avec S44'!$C:$BQ,63,0)</f>
        <v>313</v>
      </c>
      <c r="G142" s="21">
        <f>VLOOKUP($C142,'S0 remplacer avec S44'!$C:$BQ,45,0)</f>
        <v>6553.8383100000001</v>
      </c>
      <c r="H142" s="28">
        <f>VLOOKUP($C142,'S0 remplacer avec S44'!$C:$BQ,52,0)</f>
        <v>0</v>
      </c>
      <c r="I142" s="28">
        <f>VLOOKUP($C142,'S0 remplacer avec S44'!$C:$BQ,53,0)</f>
        <v>1308</v>
      </c>
      <c r="J142" s="28">
        <f>VLOOKUP($C142,'S0 remplacer avec S44'!$C:$BQ,15,0)</f>
        <v>489</v>
      </c>
      <c r="K142" s="28">
        <f>VLOOKUP($C142,'S0 remplacer avec S44'!$C:$BQ,22,0)</f>
        <v>0</v>
      </c>
      <c r="L142" s="28">
        <f>VLOOKUP($C142,'S0 remplacer avec S44'!$C:$BQ,23,0)</f>
        <v>5</v>
      </c>
      <c r="M142" s="28">
        <f>VLOOKUP($C142,'S0 remplacer avec S44'!$C:$BQ,35,0)</f>
        <v>11422.932709999999</v>
      </c>
      <c r="N142" s="28">
        <f>VLOOKUP($C142,'S0 remplacer avec S44'!$C:$BQ,42,0)</f>
        <v>0</v>
      </c>
      <c r="O142" s="28">
        <f>VLOOKUP($C142,'S0 remplacer avec S44'!$C:$BQ,43,0)</f>
        <v>0</v>
      </c>
      <c r="P142" s="21">
        <f>VLOOKUP($C142,'S45'!$C:$BQ,55,0)</f>
        <v>582.20000000000005</v>
      </c>
      <c r="Q142" s="21">
        <f>VLOOKUP($C142,'S45'!$C:$BQ,62,0)</f>
        <v>161</v>
      </c>
      <c r="R142" s="21">
        <f>VLOOKUP($C142,'S45'!$C:$BQ,63,0)</f>
        <v>310</v>
      </c>
      <c r="S142" s="21">
        <f>VLOOKUP($C142,'S45'!$C:$BQ,45,0)</f>
        <v>6810.9215899999999</v>
      </c>
      <c r="T142" s="28">
        <f>VLOOKUP($C142,'S45'!$C:$BQ,52,0)</f>
        <v>0</v>
      </c>
      <c r="U142" s="28">
        <f>VLOOKUP($C142,'S45'!$C:$BQ,53,0)</f>
        <v>1051</v>
      </c>
      <c r="V142" s="28">
        <f>VLOOKUP($C142,'S45'!$C:$BQ,15,0)</f>
        <v>496</v>
      </c>
      <c r="W142" s="28">
        <f>VLOOKUP($C142,'S45'!$C:$BQ,22,0)</f>
        <v>0</v>
      </c>
      <c r="X142" s="28">
        <f>VLOOKUP($C142,'S45'!$C:$BQ,23,0)</f>
        <v>0</v>
      </c>
      <c r="Y142" s="28">
        <f>VLOOKUP($C142,'S45'!$C:$BQ,35,0)</f>
        <v>11559.1994</v>
      </c>
      <c r="Z142" s="28">
        <f>VLOOKUP($C142,'S45'!$C:$BQ,42,0)</f>
        <v>0</v>
      </c>
      <c r="AA142" s="28">
        <f>VLOOKUP($C142,'S45'!$C:$BQ,43,0)</f>
        <v>0</v>
      </c>
      <c r="AB142" s="21">
        <f>VLOOKUP($C142,'S46'!$C:$BQ,55,0)</f>
        <v>591.79999999999995</v>
      </c>
      <c r="AC142" s="21">
        <f>VLOOKUP($C142,'S46'!$C:$BQ,62,0)</f>
        <v>152</v>
      </c>
      <c r="AD142" s="21">
        <f>VLOOKUP($C142,'S46'!$C:$BQ,63,0)</f>
        <v>300</v>
      </c>
      <c r="AE142" s="21">
        <f>VLOOKUP($C142,'S46'!$C:$BQ,45,0)</f>
        <v>6938.9082500000004</v>
      </c>
      <c r="AF142" s="28">
        <f>VLOOKUP($C142,'S46'!$C:$BQ,52,0)</f>
        <v>0</v>
      </c>
      <c r="AG142" s="28">
        <f>VLOOKUP($C142,'S46'!$C:$BQ,53,0)</f>
        <v>923</v>
      </c>
      <c r="AH142" s="28">
        <f>VLOOKUP($C142,'S46'!$C:$BQ,15,0)</f>
        <v>503</v>
      </c>
      <c r="AI142" s="28">
        <f>VLOOKUP($C142,'S46'!$C:$BQ,22,0)</f>
        <v>0</v>
      </c>
      <c r="AJ142" s="28">
        <f>VLOOKUP($C142,'S46'!$C:$BQ,23,0)</f>
        <v>0</v>
      </c>
      <c r="AK142" s="28">
        <f>VLOOKUP($C142,'S46'!$C:$BQ,35,0)</f>
        <v>11653.202569999999</v>
      </c>
      <c r="AL142" s="28">
        <f>VLOOKUP($C142,'S46'!$C:$BQ,42,0)</f>
        <v>0</v>
      </c>
      <c r="AM142" s="28">
        <f>VLOOKUP($C142,'S46'!$C:$BQ,43,0)</f>
        <v>0</v>
      </c>
      <c r="AN142" s="21">
        <f>VLOOKUP($C142,'S47'!$C:$BQ,55,0)</f>
        <v>602.79999999999995</v>
      </c>
      <c r="AO142" s="21">
        <f>VLOOKUP($C142,'S47'!$C:$BQ,62,0)</f>
        <v>141</v>
      </c>
      <c r="AP142" s="21">
        <f>VLOOKUP($C142,'S47'!$C:$BQ,63,0)</f>
        <v>289</v>
      </c>
      <c r="AQ142" s="21">
        <f>VLOOKUP($C142,'S47'!$C:$BQ,45,0)</f>
        <v>7195.2797300000002</v>
      </c>
      <c r="AR142" s="28">
        <f>VLOOKUP($C142,'S47'!$C:$BQ,52,0)</f>
        <v>0</v>
      </c>
      <c r="AS142" s="28">
        <f>VLOOKUP($C142,'S47'!$C:$BQ,53,0)</f>
        <v>667</v>
      </c>
      <c r="AT142" s="28">
        <f>VLOOKUP($C142,'S47'!$C:$BQ,15,0)</f>
        <v>514</v>
      </c>
      <c r="AU142" s="28">
        <f>VLOOKUP($C142,'S47'!$C:$BQ,22,0)</f>
        <v>0</v>
      </c>
      <c r="AV142" s="28">
        <f>VLOOKUP($C142,'S47'!$C:$BQ,23,0)</f>
        <v>0</v>
      </c>
      <c r="AW142" s="28">
        <f>VLOOKUP($C142,'S47'!$C:$BQ,35,0)</f>
        <v>11756.28098</v>
      </c>
      <c r="AX142" s="28">
        <f>VLOOKUP($C142,'S47'!$C:$BQ,42,0)</f>
        <v>0</v>
      </c>
      <c r="AY142" s="28">
        <f>VLOOKUP($C142,'S47'!$C:$BQ,43,0)</f>
        <v>0</v>
      </c>
      <c r="AZ142" s="21">
        <f>VLOOKUP($C142,'S48'!$C:$BQ,55,0)</f>
        <v>607.6</v>
      </c>
      <c r="BA142" s="21">
        <f>VLOOKUP($C142,'S48'!$C:$BQ,62,0)</f>
        <v>62</v>
      </c>
      <c r="BB142" s="21">
        <f>VLOOKUP($C142,'S48'!$C:$BQ,63,0)</f>
        <v>508</v>
      </c>
      <c r="BC142" s="21">
        <f>VLOOKUP($C142,'S48'!$C:$BQ,45,0)</f>
        <v>7292.0384100000001</v>
      </c>
      <c r="BD142" s="28">
        <f>VLOOKUP($C142,'S48'!$C:$BQ,52,0)</f>
        <v>0</v>
      </c>
      <c r="BE142" s="28">
        <f>VLOOKUP($C142,'S48'!$C:$BQ,53,0)</f>
        <v>570</v>
      </c>
      <c r="BF142" s="28">
        <f>VLOOKUP($C142,'S48'!$C:$BQ,15,0)</f>
        <v>520</v>
      </c>
      <c r="BG142" s="28">
        <f>VLOOKUP($C142,'S48'!$C:$BQ,22,0)</f>
        <v>0</v>
      </c>
      <c r="BH142" s="28">
        <f>VLOOKUP($C142,'S48'!$C:$BQ,23,0)</f>
        <v>0</v>
      </c>
      <c r="BI142" s="28">
        <f>VLOOKUP($C142,'S48'!$C:$BQ,35,0)</f>
        <v>12003.135399999999</v>
      </c>
      <c r="BJ142" s="28">
        <f>VLOOKUP($C142,'S48'!$C:$BQ,42,0)</f>
        <v>0</v>
      </c>
      <c r="BK142" s="28">
        <f>VLOOKUP($C142,'S48'!$C:$BQ,43,0)</f>
        <v>0</v>
      </c>
      <c r="BL142" s="21" t="e">
        <f>VLOOKUP($C142,'S49'!$C:$BQ,55,0)</f>
        <v>#N/A</v>
      </c>
      <c r="BM142" s="21" t="e">
        <f>VLOOKUP($C142,'S49'!$C:$BQ,62,0)</f>
        <v>#N/A</v>
      </c>
      <c r="BN142" s="21" t="e">
        <f>VLOOKUP($C142,'S49'!$C:$BQ,63,0)</f>
        <v>#N/A</v>
      </c>
      <c r="BO142" s="21" t="e">
        <f>VLOOKUP($C142,'S49'!$C:$BQ,45,0)</f>
        <v>#N/A</v>
      </c>
      <c r="BP142" s="28" t="e">
        <f>VLOOKUP($C142,'S49'!$C:$BQ,52,0)</f>
        <v>#N/A</v>
      </c>
      <c r="BQ142" s="28" t="e">
        <f>VLOOKUP($C142,'S49'!$C:$BQ,53,0)</f>
        <v>#N/A</v>
      </c>
      <c r="BR142" s="28" t="e">
        <f>VLOOKUP($C142,'S49'!$C:$BQ,15,0)</f>
        <v>#N/A</v>
      </c>
      <c r="BS142" s="28" t="e">
        <f>VLOOKUP($C142,'S49'!$C:$BQ,22,0)</f>
        <v>#N/A</v>
      </c>
      <c r="BT142" s="28" t="e">
        <f>VLOOKUP($C142,'S49'!$C:$BQ,23,0)</f>
        <v>#N/A</v>
      </c>
      <c r="BU142" s="28" t="e">
        <f>VLOOKUP($C142,'S49'!$C:$BQ,35,0)</f>
        <v>#N/A</v>
      </c>
      <c r="BV142" s="28" t="e">
        <f>VLOOKUP($C142,'S49'!$C:$BQ,42,0)</f>
        <v>#N/A</v>
      </c>
      <c r="BW142" s="28" t="e">
        <f>VLOOKUP($C142,'S49'!$C:$BQ,43,0)</f>
        <v>#N/A</v>
      </c>
      <c r="BX142" s="21" t="e">
        <f>VLOOKUP($C142,'S50'!$C:$BQ,55,0)</f>
        <v>#N/A</v>
      </c>
      <c r="BY142" s="21" t="e">
        <f>VLOOKUP($C142,'S50'!$C:$BQ,62,0)</f>
        <v>#N/A</v>
      </c>
      <c r="BZ142" s="21" t="e">
        <f>VLOOKUP($C142,'S50'!$C:$BQ,63,0)</f>
        <v>#N/A</v>
      </c>
      <c r="CA142" s="21" t="e">
        <f>VLOOKUP($C142,'S50'!$C:$BQ,45,0)</f>
        <v>#N/A</v>
      </c>
      <c r="CB142" s="28" t="e">
        <f>VLOOKUP($C142,'S50'!$C:$BQ,52,0)</f>
        <v>#N/A</v>
      </c>
      <c r="CC142" s="28" t="e">
        <f>VLOOKUP($C142,'S50'!$C:$BQ,53,0)</f>
        <v>#N/A</v>
      </c>
      <c r="CD142" s="28" t="e">
        <f>VLOOKUP($C142,'S50'!$C:$BQ,15,0)</f>
        <v>#N/A</v>
      </c>
      <c r="CE142" s="28" t="e">
        <f>VLOOKUP($C142,'S50'!$C:$BQ,22,0)</f>
        <v>#N/A</v>
      </c>
      <c r="CF142" s="28" t="e">
        <f>VLOOKUP($C142,'S50'!$C:$BQ,23,0)</f>
        <v>#N/A</v>
      </c>
      <c r="CG142" s="28" t="e">
        <f>VLOOKUP($C142,'S50'!$C:$BQ,35,0)</f>
        <v>#N/A</v>
      </c>
      <c r="CH142" s="28" t="e">
        <f>VLOOKUP($C142,'S50'!$C:$BQ,42,0)</f>
        <v>#N/A</v>
      </c>
      <c r="CI142" s="28" t="e">
        <f>VLOOKUP($C142,'S50'!$C:$BQ,43,0)</f>
        <v>#N/A</v>
      </c>
    </row>
    <row r="143" spans="1:87" hidden="1" x14ac:dyDescent="0.2">
      <c r="A143" s="30" t="s">
        <v>382</v>
      </c>
      <c r="B143" s="30" t="s">
        <v>174</v>
      </c>
      <c r="C143" s="20" t="s">
        <v>180</v>
      </c>
      <c r="D143" s="21">
        <f>VLOOKUP($C143,'S0 remplacer avec S44'!$C:$BQ,55,0)</f>
        <v>139.9</v>
      </c>
      <c r="E143" s="21">
        <f>VLOOKUP($C143,'S0 remplacer avec S44'!$C:$BQ,62,0)</f>
        <v>49</v>
      </c>
      <c r="F143" s="21">
        <f>VLOOKUP($C143,'S0 remplacer avec S44'!$C:$BQ,63,0)</f>
        <v>87</v>
      </c>
      <c r="G143" s="21">
        <f>VLOOKUP($C143,'S0 remplacer avec S44'!$C:$BQ,45,0)</f>
        <v>1780.4201800000001</v>
      </c>
      <c r="H143" s="28">
        <f>VLOOKUP($C143,'S0 remplacer avec S44'!$C:$BQ,52,0)</f>
        <v>0</v>
      </c>
      <c r="I143" s="28">
        <f>VLOOKUP($C143,'S0 remplacer avec S44'!$C:$BQ,53,0)</f>
        <v>218</v>
      </c>
      <c r="J143" s="28">
        <f>VLOOKUP($C143,'S0 remplacer avec S44'!$C:$BQ,15,0)</f>
        <v>149</v>
      </c>
      <c r="K143" s="28">
        <f>VLOOKUP($C143,'S0 remplacer avec S44'!$C:$BQ,22,0)</f>
        <v>0</v>
      </c>
      <c r="L143" s="28">
        <f>VLOOKUP($C143,'S0 remplacer avec S44'!$C:$BQ,23,0)</f>
        <v>0</v>
      </c>
      <c r="M143" s="28">
        <f>VLOOKUP($C143,'S0 remplacer avec S44'!$C:$BQ,35,0)</f>
        <v>2157.4052299999998</v>
      </c>
      <c r="N143" s="28">
        <f>VLOOKUP($C143,'S0 remplacer avec S44'!$C:$BQ,42,0)</f>
        <v>0</v>
      </c>
      <c r="O143" s="28">
        <f>VLOOKUP($C143,'S0 remplacer avec S44'!$C:$BQ,43,0)</f>
        <v>0</v>
      </c>
      <c r="P143" s="21">
        <f>VLOOKUP($C143,'S45'!$C:$BQ,55,0)</f>
        <v>139.9</v>
      </c>
      <c r="Q143" s="21">
        <f>VLOOKUP($C143,'S45'!$C:$BQ,62,0)</f>
        <v>49</v>
      </c>
      <c r="R143" s="21">
        <f>VLOOKUP($C143,'S45'!$C:$BQ,63,0)</f>
        <v>87</v>
      </c>
      <c r="S143" s="21">
        <f>VLOOKUP($C143,'S45'!$C:$BQ,45,0)</f>
        <v>1807.0095699999999</v>
      </c>
      <c r="T143" s="28">
        <f>VLOOKUP($C143,'S45'!$C:$BQ,52,0)</f>
        <v>0</v>
      </c>
      <c r="U143" s="28">
        <f>VLOOKUP($C143,'S45'!$C:$BQ,53,0)</f>
        <v>192</v>
      </c>
      <c r="V143" s="28">
        <f>VLOOKUP($C143,'S45'!$C:$BQ,15,0)</f>
        <v>149</v>
      </c>
      <c r="W143" s="28">
        <f>VLOOKUP($C143,'S45'!$C:$BQ,22,0)</f>
        <v>0</v>
      </c>
      <c r="X143" s="28">
        <f>VLOOKUP($C143,'S45'!$C:$BQ,23,0)</f>
        <v>0</v>
      </c>
      <c r="Y143" s="28">
        <f>VLOOKUP($C143,'S45'!$C:$BQ,35,0)</f>
        <v>2159.7705500000002</v>
      </c>
      <c r="Z143" s="28">
        <f>VLOOKUP($C143,'S45'!$C:$BQ,42,0)</f>
        <v>0</v>
      </c>
      <c r="AA143" s="28">
        <f>VLOOKUP($C143,'S45'!$C:$BQ,43,0)</f>
        <v>0</v>
      </c>
      <c r="AB143" s="21">
        <f>VLOOKUP($C143,'S46'!$C:$BQ,55,0)</f>
        <v>145.19999999999999</v>
      </c>
      <c r="AC143" s="21">
        <f>VLOOKUP($C143,'S46'!$C:$BQ,62,0)</f>
        <v>44</v>
      </c>
      <c r="AD143" s="21">
        <f>VLOOKUP($C143,'S46'!$C:$BQ,63,0)</f>
        <v>82</v>
      </c>
      <c r="AE143" s="21">
        <f>VLOOKUP($C143,'S46'!$C:$BQ,45,0)</f>
        <v>1867.3395399999999</v>
      </c>
      <c r="AF143" s="28">
        <f>VLOOKUP($C143,'S46'!$C:$BQ,52,0)</f>
        <v>0</v>
      </c>
      <c r="AG143" s="28">
        <f>VLOOKUP($C143,'S46'!$C:$BQ,53,0)</f>
        <v>131</v>
      </c>
      <c r="AH143" s="28">
        <f>VLOOKUP($C143,'S46'!$C:$BQ,15,0)</f>
        <v>149</v>
      </c>
      <c r="AI143" s="28">
        <f>VLOOKUP($C143,'S46'!$C:$BQ,22,0)</f>
        <v>0</v>
      </c>
      <c r="AJ143" s="28">
        <f>VLOOKUP($C143,'S46'!$C:$BQ,23,0)</f>
        <v>0</v>
      </c>
      <c r="AK143" s="28">
        <f>VLOOKUP($C143,'S46'!$C:$BQ,35,0)</f>
        <v>2159.7705500000002</v>
      </c>
      <c r="AL143" s="28">
        <f>VLOOKUP($C143,'S46'!$C:$BQ,42,0)</f>
        <v>0</v>
      </c>
      <c r="AM143" s="28">
        <f>VLOOKUP($C143,'S46'!$C:$BQ,43,0)</f>
        <v>0</v>
      </c>
      <c r="AN143" s="21">
        <f>VLOOKUP($C143,'S47'!$C:$BQ,55,0)</f>
        <v>145.19999999999999</v>
      </c>
      <c r="AO143" s="21">
        <f>VLOOKUP($C143,'S47'!$C:$BQ,62,0)</f>
        <v>44</v>
      </c>
      <c r="AP143" s="21">
        <f>VLOOKUP($C143,'S47'!$C:$BQ,63,0)</f>
        <v>82</v>
      </c>
      <c r="AQ143" s="21">
        <f>VLOOKUP($C143,'S47'!$C:$BQ,45,0)</f>
        <v>1945.2418</v>
      </c>
      <c r="AR143" s="28">
        <f>VLOOKUP($C143,'S47'!$C:$BQ,52,0)</f>
        <v>0</v>
      </c>
      <c r="AS143" s="28">
        <f>VLOOKUP($C143,'S47'!$C:$BQ,53,0)</f>
        <v>53</v>
      </c>
      <c r="AT143" s="28">
        <f>VLOOKUP($C143,'S47'!$C:$BQ,15,0)</f>
        <v>155</v>
      </c>
      <c r="AU143" s="28">
        <f>VLOOKUP($C143,'S47'!$C:$BQ,22,0)</f>
        <v>0</v>
      </c>
      <c r="AV143" s="28">
        <f>VLOOKUP($C143,'S47'!$C:$BQ,23,0)</f>
        <v>0</v>
      </c>
      <c r="AW143" s="28">
        <f>VLOOKUP($C143,'S47'!$C:$BQ,35,0)</f>
        <v>2223.8856999999998</v>
      </c>
      <c r="AX143" s="28">
        <f>VLOOKUP($C143,'S47'!$C:$BQ,42,0)</f>
        <v>0</v>
      </c>
      <c r="AY143" s="28">
        <f>VLOOKUP($C143,'S47'!$C:$BQ,43,0)</f>
        <v>0</v>
      </c>
      <c r="AZ143" s="21">
        <f>VLOOKUP($C143,'S48'!$C:$BQ,55,0)</f>
        <v>146.19999999999999</v>
      </c>
      <c r="BA143" s="21">
        <f>VLOOKUP($C143,'S48'!$C:$BQ,62,0)</f>
        <v>24</v>
      </c>
      <c r="BB143" s="21">
        <f>VLOOKUP($C143,'S48'!$C:$BQ,63,0)</f>
        <v>138</v>
      </c>
      <c r="BC143" s="21">
        <f>VLOOKUP($C143,'S48'!$C:$BQ,45,0)</f>
        <v>2026.2297799999999</v>
      </c>
      <c r="BD143" s="28">
        <f>VLOOKUP($C143,'S48'!$C:$BQ,52,0)</f>
        <v>0</v>
      </c>
      <c r="BE143" s="28">
        <f>VLOOKUP($C143,'S48'!$C:$BQ,53,0)</f>
        <v>0</v>
      </c>
      <c r="BF143" s="28">
        <f>VLOOKUP($C143,'S48'!$C:$BQ,15,0)</f>
        <v>157</v>
      </c>
      <c r="BG143" s="28">
        <f>VLOOKUP($C143,'S48'!$C:$BQ,22,0)</f>
        <v>0</v>
      </c>
      <c r="BH143" s="28">
        <f>VLOOKUP($C143,'S48'!$C:$BQ,23,0)</f>
        <v>0</v>
      </c>
      <c r="BI143" s="28">
        <f>VLOOKUP($C143,'S48'!$C:$BQ,35,0)</f>
        <v>2227.0665800000002</v>
      </c>
      <c r="BJ143" s="28">
        <f>VLOOKUP($C143,'S48'!$C:$BQ,42,0)</f>
        <v>0</v>
      </c>
      <c r="BK143" s="28">
        <f>VLOOKUP($C143,'S48'!$C:$BQ,43,0)</f>
        <v>0</v>
      </c>
      <c r="BL143" s="21" t="e">
        <f>VLOOKUP($C143,'S49'!$C:$BQ,55,0)</f>
        <v>#N/A</v>
      </c>
      <c r="BM143" s="21" t="e">
        <f>VLOOKUP($C143,'S49'!$C:$BQ,62,0)</f>
        <v>#N/A</v>
      </c>
      <c r="BN143" s="21" t="e">
        <f>VLOOKUP($C143,'S49'!$C:$BQ,63,0)</f>
        <v>#N/A</v>
      </c>
      <c r="BO143" s="21" t="e">
        <f>VLOOKUP($C143,'S49'!$C:$BQ,45,0)</f>
        <v>#N/A</v>
      </c>
      <c r="BP143" s="28" t="e">
        <f>VLOOKUP($C143,'S49'!$C:$BQ,52,0)</f>
        <v>#N/A</v>
      </c>
      <c r="BQ143" s="28" t="e">
        <f>VLOOKUP($C143,'S49'!$C:$BQ,53,0)</f>
        <v>#N/A</v>
      </c>
      <c r="BR143" s="28" t="e">
        <f>VLOOKUP($C143,'S49'!$C:$BQ,15,0)</f>
        <v>#N/A</v>
      </c>
      <c r="BS143" s="28" t="e">
        <f>VLOOKUP($C143,'S49'!$C:$BQ,22,0)</f>
        <v>#N/A</v>
      </c>
      <c r="BT143" s="28" t="e">
        <f>VLOOKUP($C143,'S49'!$C:$BQ,23,0)</f>
        <v>#N/A</v>
      </c>
      <c r="BU143" s="28" t="e">
        <f>VLOOKUP($C143,'S49'!$C:$BQ,35,0)</f>
        <v>#N/A</v>
      </c>
      <c r="BV143" s="28" t="e">
        <f>VLOOKUP($C143,'S49'!$C:$BQ,42,0)</f>
        <v>#N/A</v>
      </c>
      <c r="BW143" s="28" t="e">
        <f>VLOOKUP($C143,'S49'!$C:$BQ,43,0)</f>
        <v>#N/A</v>
      </c>
      <c r="BX143" s="21" t="e">
        <f>VLOOKUP($C143,'S50'!$C:$BQ,55,0)</f>
        <v>#N/A</v>
      </c>
      <c r="BY143" s="21" t="e">
        <f>VLOOKUP($C143,'S50'!$C:$BQ,62,0)</f>
        <v>#N/A</v>
      </c>
      <c r="BZ143" s="21" t="e">
        <f>VLOOKUP($C143,'S50'!$C:$BQ,63,0)</f>
        <v>#N/A</v>
      </c>
      <c r="CA143" s="21" t="e">
        <f>VLOOKUP($C143,'S50'!$C:$BQ,45,0)</f>
        <v>#N/A</v>
      </c>
      <c r="CB143" s="28" t="e">
        <f>VLOOKUP($C143,'S50'!$C:$BQ,52,0)</f>
        <v>#N/A</v>
      </c>
      <c r="CC143" s="28" t="e">
        <f>VLOOKUP($C143,'S50'!$C:$BQ,53,0)</f>
        <v>#N/A</v>
      </c>
      <c r="CD143" s="28" t="e">
        <f>VLOOKUP($C143,'S50'!$C:$BQ,15,0)</f>
        <v>#N/A</v>
      </c>
      <c r="CE143" s="28" t="e">
        <f>VLOOKUP($C143,'S50'!$C:$BQ,22,0)</f>
        <v>#N/A</v>
      </c>
      <c r="CF143" s="28" t="e">
        <f>VLOOKUP($C143,'S50'!$C:$BQ,23,0)</f>
        <v>#N/A</v>
      </c>
      <c r="CG143" s="28" t="e">
        <f>VLOOKUP($C143,'S50'!$C:$BQ,35,0)</f>
        <v>#N/A</v>
      </c>
      <c r="CH143" s="28" t="e">
        <f>VLOOKUP($C143,'S50'!$C:$BQ,42,0)</f>
        <v>#N/A</v>
      </c>
      <c r="CI143" s="28" t="e">
        <f>VLOOKUP($C143,'S50'!$C:$BQ,43,0)</f>
        <v>#N/A</v>
      </c>
    </row>
    <row r="144" spans="1:87" hidden="1" x14ac:dyDescent="0.2">
      <c r="A144" s="30" t="s">
        <v>382</v>
      </c>
      <c r="B144" s="30" t="s">
        <v>174</v>
      </c>
      <c r="C144" s="20" t="s">
        <v>181</v>
      </c>
      <c r="D144" s="21">
        <f>VLOOKUP($C144,'S0 remplacer avec S44'!$C:$BQ,55,0)</f>
        <v>122.5</v>
      </c>
      <c r="E144" s="21">
        <f>VLOOKUP($C144,'S0 remplacer avec S44'!$C:$BQ,62,0)</f>
        <v>2</v>
      </c>
      <c r="F144" s="21">
        <f>VLOOKUP($C144,'S0 remplacer avec S44'!$C:$BQ,63,0)</f>
        <v>27</v>
      </c>
      <c r="G144" s="21">
        <f>VLOOKUP($C144,'S0 remplacer avec S44'!$C:$BQ,45,0)</f>
        <v>1189.7846199999999</v>
      </c>
      <c r="H144" s="28">
        <f>VLOOKUP($C144,'S0 remplacer avec S44'!$C:$BQ,52,0)</f>
        <v>0</v>
      </c>
      <c r="I144" s="28">
        <f>VLOOKUP($C144,'S0 remplacer avec S44'!$C:$BQ,53,0)</f>
        <v>127</v>
      </c>
      <c r="J144" s="28">
        <f>VLOOKUP($C144,'S0 remplacer avec S44'!$C:$BQ,15,0)</f>
        <v>89</v>
      </c>
      <c r="K144" s="28">
        <f>VLOOKUP($C144,'S0 remplacer avec S44'!$C:$BQ,22,0)</f>
        <v>0</v>
      </c>
      <c r="L144" s="28">
        <f>VLOOKUP($C144,'S0 remplacer avec S44'!$C:$BQ,23,0)</f>
        <v>0</v>
      </c>
      <c r="M144" s="28">
        <f>VLOOKUP($C144,'S0 remplacer avec S44'!$C:$BQ,35,0)</f>
        <v>1799.40526</v>
      </c>
      <c r="N144" s="28">
        <f>VLOOKUP($C144,'S0 remplacer avec S44'!$C:$BQ,42,0)</f>
        <v>0</v>
      </c>
      <c r="O144" s="28">
        <f>VLOOKUP($C144,'S0 remplacer avec S44'!$C:$BQ,43,0)</f>
        <v>19</v>
      </c>
      <c r="P144" s="21">
        <f>VLOOKUP($C144,'S45'!$C:$BQ,55,0)</f>
        <v>124.8</v>
      </c>
      <c r="Q144" s="21">
        <f>VLOOKUP($C144,'S45'!$C:$BQ,62,0)</f>
        <v>0</v>
      </c>
      <c r="R144" s="21">
        <f>VLOOKUP($C144,'S45'!$C:$BQ,63,0)</f>
        <v>25</v>
      </c>
      <c r="S144" s="21">
        <f>VLOOKUP($C144,'S45'!$C:$BQ,45,0)</f>
        <v>1179.33591</v>
      </c>
      <c r="T144" s="28">
        <f>VLOOKUP($C144,'S45'!$C:$BQ,52,0)</f>
        <v>0</v>
      </c>
      <c r="U144" s="28">
        <f>VLOOKUP($C144,'S45'!$C:$BQ,53,0)</f>
        <v>137</v>
      </c>
      <c r="V144" s="28">
        <f>VLOOKUP($C144,'S45'!$C:$BQ,15,0)</f>
        <v>90</v>
      </c>
      <c r="W144" s="28">
        <f>VLOOKUP($C144,'S45'!$C:$BQ,22,0)</f>
        <v>0</v>
      </c>
      <c r="X144" s="28">
        <f>VLOOKUP($C144,'S45'!$C:$BQ,23,0)</f>
        <v>0</v>
      </c>
      <c r="Y144" s="28">
        <f>VLOOKUP($C144,'S45'!$C:$BQ,35,0)</f>
        <v>1801.6956</v>
      </c>
      <c r="Z144" s="28">
        <f>VLOOKUP($C144,'S45'!$C:$BQ,42,0)</f>
        <v>0</v>
      </c>
      <c r="AA144" s="28">
        <f>VLOOKUP($C144,'S45'!$C:$BQ,43,0)</f>
        <v>17</v>
      </c>
      <c r="AB144" s="21">
        <f>VLOOKUP($C144,'S46'!$C:$BQ,55,0)</f>
        <v>124.8</v>
      </c>
      <c r="AC144" s="21">
        <f>VLOOKUP($C144,'S46'!$C:$BQ,62,0)</f>
        <v>0</v>
      </c>
      <c r="AD144" s="21">
        <f>VLOOKUP($C144,'S46'!$C:$BQ,63,0)</f>
        <v>25</v>
      </c>
      <c r="AE144" s="21">
        <f>VLOOKUP($C144,'S46'!$C:$BQ,45,0)</f>
        <v>1206.6236799999999</v>
      </c>
      <c r="AF144" s="28">
        <f>VLOOKUP($C144,'S46'!$C:$BQ,52,0)</f>
        <v>0</v>
      </c>
      <c r="AG144" s="28">
        <f>VLOOKUP($C144,'S46'!$C:$BQ,53,0)</f>
        <v>110</v>
      </c>
      <c r="AH144" s="28">
        <f>VLOOKUP($C144,'S46'!$C:$BQ,15,0)</f>
        <v>93</v>
      </c>
      <c r="AI144" s="28">
        <f>VLOOKUP($C144,'S46'!$C:$BQ,22,0)</f>
        <v>0</v>
      </c>
      <c r="AJ144" s="28">
        <f>VLOOKUP($C144,'S46'!$C:$BQ,23,0)</f>
        <v>0</v>
      </c>
      <c r="AK144" s="28">
        <f>VLOOKUP($C144,'S46'!$C:$BQ,35,0)</f>
        <v>1810.1956</v>
      </c>
      <c r="AL144" s="28">
        <f>VLOOKUP($C144,'S46'!$C:$BQ,42,0)</f>
        <v>0</v>
      </c>
      <c r="AM144" s="28">
        <f>VLOOKUP($C144,'S46'!$C:$BQ,43,0)</f>
        <v>8</v>
      </c>
      <c r="AN144" s="21">
        <f>VLOOKUP($C144,'S47'!$C:$BQ,55,0)</f>
        <v>125.8</v>
      </c>
      <c r="AO144" s="21">
        <f>VLOOKUP($C144,'S47'!$C:$BQ,62,0)</f>
        <v>0</v>
      </c>
      <c r="AP144" s="21">
        <f>VLOOKUP($C144,'S47'!$C:$BQ,63,0)</f>
        <v>24</v>
      </c>
      <c r="AQ144" s="21">
        <f>VLOOKUP($C144,'S47'!$C:$BQ,45,0)</f>
        <v>1210.3958399999999</v>
      </c>
      <c r="AR144" s="28">
        <f>VLOOKUP($C144,'S47'!$C:$BQ,52,0)</f>
        <v>0</v>
      </c>
      <c r="AS144" s="28">
        <f>VLOOKUP($C144,'S47'!$C:$BQ,53,0)</f>
        <v>106</v>
      </c>
      <c r="AT144" s="28">
        <f>VLOOKUP($C144,'S47'!$C:$BQ,15,0)</f>
        <v>93</v>
      </c>
      <c r="AU144" s="28">
        <f>VLOOKUP($C144,'S47'!$C:$BQ,22,0)</f>
        <v>0</v>
      </c>
      <c r="AV144" s="28">
        <f>VLOOKUP($C144,'S47'!$C:$BQ,23,0)</f>
        <v>0</v>
      </c>
      <c r="AW144" s="28">
        <f>VLOOKUP($C144,'S47'!$C:$BQ,35,0)</f>
        <v>1832.67606</v>
      </c>
      <c r="AX144" s="28">
        <f>VLOOKUP($C144,'S47'!$C:$BQ,42,0)</f>
        <v>0</v>
      </c>
      <c r="AY144" s="28">
        <f>VLOOKUP($C144,'S47'!$C:$BQ,43,0)</f>
        <v>0</v>
      </c>
      <c r="AZ144" s="21">
        <f>VLOOKUP($C144,'S48'!$C:$BQ,55,0)</f>
        <v>125.8</v>
      </c>
      <c r="BA144" s="21">
        <f>VLOOKUP($C144,'S48'!$C:$BQ,62,0)</f>
        <v>0</v>
      </c>
      <c r="BB144" s="21">
        <f>VLOOKUP($C144,'S48'!$C:$BQ,63,0)</f>
        <v>61</v>
      </c>
      <c r="BC144" s="21">
        <f>VLOOKUP($C144,'S48'!$C:$BQ,45,0)</f>
        <v>1216.93166</v>
      </c>
      <c r="BD144" s="28">
        <f>VLOOKUP($C144,'S48'!$C:$BQ,52,0)</f>
        <v>0</v>
      </c>
      <c r="BE144" s="28">
        <f>VLOOKUP($C144,'S48'!$C:$BQ,53,0)</f>
        <v>100</v>
      </c>
      <c r="BF144" s="28">
        <f>VLOOKUP($C144,'S48'!$C:$BQ,15,0)</f>
        <v>94</v>
      </c>
      <c r="BG144" s="28">
        <f>VLOOKUP($C144,'S48'!$C:$BQ,22,0)</f>
        <v>0</v>
      </c>
      <c r="BH144" s="28">
        <f>VLOOKUP($C144,'S48'!$C:$BQ,23,0)</f>
        <v>0</v>
      </c>
      <c r="BI144" s="28">
        <f>VLOOKUP($C144,'S48'!$C:$BQ,35,0)</f>
        <v>1836.21558</v>
      </c>
      <c r="BJ144" s="28">
        <f>VLOOKUP($C144,'S48'!$C:$BQ,42,0)</f>
        <v>0</v>
      </c>
      <c r="BK144" s="28">
        <f>VLOOKUP($C144,'S48'!$C:$BQ,43,0)</f>
        <v>0</v>
      </c>
      <c r="BL144" s="21" t="e">
        <f>VLOOKUP($C144,'S49'!$C:$BQ,55,0)</f>
        <v>#N/A</v>
      </c>
      <c r="BM144" s="21" t="e">
        <f>VLOOKUP($C144,'S49'!$C:$BQ,62,0)</f>
        <v>#N/A</v>
      </c>
      <c r="BN144" s="21" t="e">
        <f>VLOOKUP($C144,'S49'!$C:$BQ,63,0)</f>
        <v>#N/A</v>
      </c>
      <c r="BO144" s="21" t="e">
        <f>VLOOKUP($C144,'S49'!$C:$BQ,45,0)</f>
        <v>#N/A</v>
      </c>
      <c r="BP144" s="28" t="e">
        <f>VLOOKUP($C144,'S49'!$C:$BQ,52,0)</f>
        <v>#N/A</v>
      </c>
      <c r="BQ144" s="28" t="e">
        <f>VLOOKUP($C144,'S49'!$C:$BQ,53,0)</f>
        <v>#N/A</v>
      </c>
      <c r="BR144" s="28" t="e">
        <f>VLOOKUP($C144,'S49'!$C:$BQ,15,0)</f>
        <v>#N/A</v>
      </c>
      <c r="BS144" s="28" t="e">
        <f>VLOOKUP($C144,'S49'!$C:$BQ,22,0)</f>
        <v>#N/A</v>
      </c>
      <c r="BT144" s="28" t="e">
        <f>VLOOKUP($C144,'S49'!$C:$BQ,23,0)</f>
        <v>#N/A</v>
      </c>
      <c r="BU144" s="28" t="e">
        <f>VLOOKUP($C144,'S49'!$C:$BQ,35,0)</f>
        <v>#N/A</v>
      </c>
      <c r="BV144" s="28" t="e">
        <f>VLOOKUP($C144,'S49'!$C:$BQ,42,0)</f>
        <v>#N/A</v>
      </c>
      <c r="BW144" s="28" t="e">
        <f>VLOOKUP($C144,'S49'!$C:$BQ,43,0)</f>
        <v>#N/A</v>
      </c>
      <c r="BX144" s="21" t="e">
        <f>VLOOKUP($C144,'S50'!$C:$BQ,55,0)</f>
        <v>#N/A</v>
      </c>
      <c r="BY144" s="21" t="e">
        <f>VLOOKUP($C144,'S50'!$C:$BQ,62,0)</f>
        <v>#N/A</v>
      </c>
      <c r="BZ144" s="21" t="e">
        <f>VLOOKUP($C144,'S50'!$C:$BQ,63,0)</f>
        <v>#N/A</v>
      </c>
      <c r="CA144" s="21" t="e">
        <f>VLOOKUP($C144,'S50'!$C:$BQ,45,0)</f>
        <v>#N/A</v>
      </c>
      <c r="CB144" s="28" t="e">
        <f>VLOOKUP($C144,'S50'!$C:$BQ,52,0)</f>
        <v>#N/A</v>
      </c>
      <c r="CC144" s="28" t="e">
        <f>VLOOKUP($C144,'S50'!$C:$BQ,53,0)</f>
        <v>#N/A</v>
      </c>
      <c r="CD144" s="28" t="e">
        <f>VLOOKUP($C144,'S50'!$C:$BQ,15,0)</f>
        <v>#N/A</v>
      </c>
      <c r="CE144" s="28" t="e">
        <f>VLOOKUP($C144,'S50'!$C:$BQ,22,0)</f>
        <v>#N/A</v>
      </c>
      <c r="CF144" s="28" t="e">
        <f>VLOOKUP($C144,'S50'!$C:$BQ,23,0)</f>
        <v>#N/A</v>
      </c>
      <c r="CG144" s="28" t="e">
        <f>VLOOKUP($C144,'S50'!$C:$BQ,35,0)</f>
        <v>#N/A</v>
      </c>
      <c r="CH144" s="28" t="e">
        <f>VLOOKUP($C144,'S50'!$C:$BQ,42,0)</f>
        <v>#N/A</v>
      </c>
      <c r="CI144" s="28" t="e">
        <f>VLOOKUP($C144,'S50'!$C:$BQ,43,0)</f>
        <v>#N/A</v>
      </c>
    </row>
    <row r="145" spans="1:87" hidden="1" x14ac:dyDescent="0.2">
      <c r="A145" s="30" t="s">
        <v>382</v>
      </c>
      <c r="B145" s="30" t="s">
        <v>174</v>
      </c>
      <c r="C145" s="20" t="s">
        <v>182</v>
      </c>
      <c r="D145" s="21">
        <f>VLOOKUP($C145,'S0 remplacer avec S44'!$C:$BQ,55,0)</f>
        <v>537.20000000000005</v>
      </c>
      <c r="E145" s="21">
        <f>VLOOKUP($C145,'S0 remplacer avec S44'!$C:$BQ,62,0)</f>
        <v>0</v>
      </c>
      <c r="F145" s="21">
        <f>VLOOKUP($C145,'S0 remplacer avec S44'!$C:$BQ,63,0)</f>
        <v>39</v>
      </c>
      <c r="G145" s="21">
        <f>VLOOKUP($C145,'S0 remplacer avec S44'!$C:$BQ,45,0)</f>
        <v>5378.8257100000001</v>
      </c>
      <c r="H145" s="28">
        <f>VLOOKUP($C145,'S0 remplacer avec S44'!$C:$BQ,52,0)</f>
        <v>0</v>
      </c>
      <c r="I145" s="28">
        <f>VLOOKUP($C145,'S0 remplacer avec S44'!$C:$BQ,53,0)</f>
        <v>0</v>
      </c>
      <c r="J145" s="28">
        <f>VLOOKUP($C145,'S0 remplacer avec S44'!$C:$BQ,15,0)</f>
        <v>423</v>
      </c>
      <c r="K145" s="28">
        <f>VLOOKUP($C145,'S0 remplacer avec S44'!$C:$BQ,22,0)</f>
        <v>0</v>
      </c>
      <c r="L145" s="28">
        <f>VLOOKUP($C145,'S0 remplacer avec S44'!$C:$BQ,23,0)</f>
        <v>0</v>
      </c>
      <c r="M145" s="28">
        <f>VLOOKUP($C145,'S0 remplacer avec S44'!$C:$BQ,35,0)</f>
        <v>5480.3847299999998</v>
      </c>
      <c r="N145" s="28">
        <f>VLOOKUP($C145,'S0 remplacer avec S44'!$C:$BQ,42,0)</f>
        <v>635</v>
      </c>
      <c r="O145" s="28">
        <f>VLOOKUP($C145,'S0 remplacer avec S44'!$C:$BQ,43,0)</f>
        <v>1858</v>
      </c>
      <c r="P145" s="21">
        <f>VLOOKUP($C145,'S45'!$C:$BQ,55,0)</f>
        <v>540.29999999999995</v>
      </c>
      <c r="Q145" s="21">
        <f>VLOOKUP($C145,'S45'!$C:$BQ,62,0)</f>
        <v>0</v>
      </c>
      <c r="R145" s="21">
        <f>VLOOKUP($C145,'S45'!$C:$BQ,63,0)</f>
        <v>36</v>
      </c>
      <c r="S145" s="21">
        <f>VLOOKUP($C145,'S45'!$C:$BQ,45,0)</f>
        <v>5450.4191000000001</v>
      </c>
      <c r="T145" s="28">
        <f>VLOOKUP($C145,'S45'!$C:$BQ,52,0)</f>
        <v>0</v>
      </c>
      <c r="U145" s="28">
        <f>VLOOKUP($C145,'S45'!$C:$BQ,53,0)</f>
        <v>0</v>
      </c>
      <c r="V145" s="28">
        <f>VLOOKUP($C145,'S45'!$C:$BQ,15,0)</f>
        <v>426</v>
      </c>
      <c r="W145" s="28">
        <f>VLOOKUP($C145,'S45'!$C:$BQ,22,0)</f>
        <v>0</v>
      </c>
      <c r="X145" s="28">
        <f>VLOOKUP($C145,'S45'!$C:$BQ,23,0)</f>
        <v>0</v>
      </c>
      <c r="Y145" s="28">
        <f>VLOOKUP($C145,'S45'!$C:$BQ,35,0)</f>
        <v>5482.5890099999997</v>
      </c>
      <c r="Z145" s="28">
        <f>VLOOKUP($C145,'S45'!$C:$BQ,42,0)</f>
        <v>633</v>
      </c>
      <c r="AA145" s="28">
        <f>VLOOKUP($C145,'S45'!$C:$BQ,43,0)</f>
        <v>1856</v>
      </c>
      <c r="AB145" s="21">
        <f>VLOOKUP($C145,'S46'!$C:$BQ,55,0)</f>
        <v>540.29999999999995</v>
      </c>
      <c r="AC145" s="21">
        <f>VLOOKUP($C145,'S46'!$C:$BQ,62,0)</f>
        <v>0</v>
      </c>
      <c r="AD145" s="21">
        <f>VLOOKUP($C145,'S46'!$C:$BQ,63,0)</f>
        <v>36</v>
      </c>
      <c r="AE145" s="21">
        <f>VLOOKUP($C145,'S46'!$C:$BQ,45,0)</f>
        <v>5536.8189300000004</v>
      </c>
      <c r="AF145" s="28">
        <f>VLOOKUP($C145,'S46'!$C:$BQ,52,0)</f>
        <v>0</v>
      </c>
      <c r="AG145" s="28">
        <f>VLOOKUP($C145,'S46'!$C:$BQ,53,0)</f>
        <v>0</v>
      </c>
      <c r="AH145" s="28">
        <f>VLOOKUP($C145,'S46'!$C:$BQ,15,0)</f>
        <v>439</v>
      </c>
      <c r="AI145" s="28">
        <f>VLOOKUP($C145,'S46'!$C:$BQ,22,0)</f>
        <v>0</v>
      </c>
      <c r="AJ145" s="28">
        <f>VLOOKUP($C145,'S46'!$C:$BQ,23,0)</f>
        <v>0</v>
      </c>
      <c r="AK145" s="28">
        <f>VLOOKUP($C145,'S46'!$C:$BQ,35,0)</f>
        <v>5482.5571799999998</v>
      </c>
      <c r="AL145" s="28">
        <f>VLOOKUP($C145,'S46'!$C:$BQ,42,0)</f>
        <v>633</v>
      </c>
      <c r="AM145" s="28">
        <f>VLOOKUP($C145,'S46'!$C:$BQ,43,0)</f>
        <v>1856</v>
      </c>
      <c r="AN145" s="21">
        <f>VLOOKUP($C145,'S47'!$C:$BQ,55,0)</f>
        <v>547.5</v>
      </c>
      <c r="AO145" s="21">
        <f>VLOOKUP($C145,'S47'!$C:$BQ,62,0)</f>
        <v>0</v>
      </c>
      <c r="AP145" s="21">
        <f>VLOOKUP($C145,'S47'!$C:$BQ,63,0)</f>
        <v>29</v>
      </c>
      <c r="AQ145" s="21">
        <f>VLOOKUP($C145,'S47'!$C:$BQ,45,0)</f>
        <v>5556.4374299999999</v>
      </c>
      <c r="AR145" s="28">
        <f>VLOOKUP($C145,'S47'!$C:$BQ,52,0)</f>
        <v>0</v>
      </c>
      <c r="AS145" s="28">
        <f>VLOOKUP($C145,'S47'!$C:$BQ,53,0)</f>
        <v>0</v>
      </c>
      <c r="AT145" s="28">
        <f>VLOOKUP($C145,'S47'!$C:$BQ,15,0)</f>
        <v>453</v>
      </c>
      <c r="AU145" s="28">
        <f>VLOOKUP($C145,'S47'!$C:$BQ,22,0)</f>
        <v>0</v>
      </c>
      <c r="AV145" s="28">
        <f>VLOOKUP($C145,'S47'!$C:$BQ,23,0)</f>
        <v>0</v>
      </c>
      <c r="AW145" s="28">
        <f>VLOOKUP($C145,'S47'!$C:$BQ,35,0)</f>
        <v>5497.6140999999998</v>
      </c>
      <c r="AX145" s="28">
        <f>VLOOKUP($C145,'S47'!$C:$BQ,42,0)</f>
        <v>618</v>
      </c>
      <c r="AY145" s="28">
        <f>VLOOKUP($C145,'S47'!$C:$BQ,43,0)</f>
        <v>1841</v>
      </c>
      <c r="AZ145" s="21">
        <f>VLOOKUP($C145,'S48'!$C:$BQ,55,0)</f>
        <v>552.5</v>
      </c>
      <c r="BA145" s="21">
        <f>VLOOKUP($C145,'S48'!$C:$BQ,62,0)</f>
        <v>0</v>
      </c>
      <c r="BB145" s="21">
        <f>VLOOKUP($C145,'S48'!$C:$BQ,63,0)</f>
        <v>168</v>
      </c>
      <c r="BC145" s="21">
        <f>VLOOKUP($C145,'S48'!$C:$BQ,45,0)</f>
        <v>5758.9658099999997</v>
      </c>
      <c r="BD145" s="28">
        <f>VLOOKUP($C145,'S48'!$C:$BQ,52,0)</f>
        <v>0</v>
      </c>
      <c r="BE145" s="28">
        <f>VLOOKUP($C145,'S48'!$C:$BQ,53,0)</f>
        <v>0</v>
      </c>
      <c r="BF145" s="28">
        <f>VLOOKUP($C145,'S48'!$C:$BQ,15,0)</f>
        <v>460</v>
      </c>
      <c r="BG145" s="28">
        <f>VLOOKUP($C145,'S48'!$C:$BQ,22,0)</f>
        <v>0</v>
      </c>
      <c r="BH145" s="28">
        <f>VLOOKUP($C145,'S48'!$C:$BQ,23,0)</f>
        <v>0</v>
      </c>
      <c r="BI145" s="28">
        <f>VLOOKUP($C145,'S48'!$C:$BQ,35,0)</f>
        <v>5598.60556</v>
      </c>
      <c r="BJ145" s="28">
        <f>VLOOKUP($C145,'S48'!$C:$BQ,42,0)</f>
        <v>517</v>
      </c>
      <c r="BK145" s="28">
        <f>VLOOKUP($C145,'S48'!$C:$BQ,43,0)</f>
        <v>1740</v>
      </c>
      <c r="BL145" s="21" t="e">
        <f>VLOOKUP($C145,'S49'!$C:$BQ,55,0)</f>
        <v>#N/A</v>
      </c>
      <c r="BM145" s="21" t="e">
        <f>VLOOKUP($C145,'S49'!$C:$BQ,62,0)</f>
        <v>#N/A</v>
      </c>
      <c r="BN145" s="21" t="e">
        <f>VLOOKUP($C145,'S49'!$C:$BQ,63,0)</f>
        <v>#N/A</v>
      </c>
      <c r="BO145" s="21" t="e">
        <f>VLOOKUP($C145,'S49'!$C:$BQ,45,0)</f>
        <v>#N/A</v>
      </c>
      <c r="BP145" s="28" t="e">
        <f>VLOOKUP($C145,'S49'!$C:$BQ,52,0)</f>
        <v>#N/A</v>
      </c>
      <c r="BQ145" s="28" t="e">
        <f>VLOOKUP($C145,'S49'!$C:$BQ,53,0)</f>
        <v>#N/A</v>
      </c>
      <c r="BR145" s="28" t="e">
        <f>VLOOKUP($C145,'S49'!$C:$BQ,15,0)</f>
        <v>#N/A</v>
      </c>
      <c r="BS145" s="28" t="e">
        <f>VLOOKUP($C145,'S49'!$C:$BQ,22,0)</f>
        <v>#N/A</v>
      </c>
      <c r="BT145" s="28" t="e">
        <f>VLOOKUP($C145,'S49'!$C:$BQ,23,0)</f>
        <v>#N/A</v>
      </c>
      <c r="BU145" s="28" t="e">
        <f>VLOOKUP($C145,'S49'!$C:$BQ,35,0)</f>
        <v>#N/A</v>
      </c>
      <c r="BV145" s="28" t="e">
        <f>VLOOKUP($C145,'S49'!$C:$BQ,42,0)</f>
        <v>#N/A</v>
      </c>
      <c r="BW145" s="28" t="e">
        <f>VLOOKUP($C145,'S49'!$C:$BQ,43,0)</f>
        <v>#N/A</v>
      </c>
      <c r="BX145" s="21" t="e">
        <f>VLOOKUP($C145,'S50'!$C:$BQ,55,0)</f>
        <v>#N/A</v>
      </c>
      <c r="BY145" s="21" t="e">
        <f>VLOOKUP($C145,'S50'!$C:$BQ,62,0)</f>
        <v>#N/A</v>
      </c>
      <c r="BZ145" s="21" t="e">
        <f>VLOOKUP($C145,'S50'!$C:$BQ,63,0)</f>
        <v>#N/A</v>
      </c>
      <c r="CA145" s="21" t="e">
        <f>VLOOKUP($C145,'S50'!$C:$BQ,45,0)</f>
        <v>#N/A</v>
      </c>
      <c r="CB145" s="28" t="e">
        <f>VLOOKUP($C145,'S50'!$C:$BQ,52,0)</f>
        <v>#N/A</v>
      </c>
      <c r="CC145" s="28" t="e">
        <f>VLOOKUP($C145,'S50'!$C:$BQ,53,0)</f>
        <v>#N/A</v>
      </c>
      <c r="CD145" s="28" t="e">
        <f>VLOOKUP($C145,'S50'!$C:$BQ,15,0)</f>
        <v>#N/A</v>
      </c>
      <c r="CE145" s="28" t="e">
        <f>VLOOKUP($C145,'S50'!$C:$BQ,22,0)</f>
        <v>#N/A</v>
      </c>
      <c r="CF145" s="28" t="e">
        <f>VLOOKUP($C145,'S50'!$C:$BQ,23,0)</f>
        <v>#N/A</v>
      </c>
      <c r="CG145" s="28" t="e">
        <f>VLOOKUP($C145,'S50'!$C:$BQ,35,0)</f>
        <v>#N/A</v>
      </c>
      <c r="CH145" s="28" t="e">
        <f>VLOOKUP($C145,'S50'!$C:$BQ,42,0)</f>
        <v>#N/A</v>
      </c>
      <c r="CI145" s="28" t="e">
        <f>VLOOKUP($C145,'S50'!$C:$BQ,43,0)</f>
        <v>#N/A</v>
      </c>
    </row>
    <row r="146" spans="1:87" hidden="1" x14ac:dyDescent="0.2">
      <c r="A146" s="30" t="s">
        <v>382</v>
      </c>
      <c r="B146" s="30" t="s">
        <v>174</v>
      </c>
      <c r="C146" s="20" t="s">
        <v>183</v>
      </c>
      <c r="D146" s="21">
        <f>VLOOKUP($C146,'S0 remplacer avec S44'!$C:$BQ,55,0)</f>
        <v>274.7</v>
      </c>
      <c r="E146" s="21">
        <f>VLOOKUP($C146,'S0 remplacer avec S44'!$C:$BQ,62,0)</f>
        <v>0</v>
      </c>
      <c r="F146" s="21">
        <f>VLOOKUP($C146,'S0 remplacer avec S44'!$C:$BQ,63,0)</f>
        <v>43</v>
      </c>
      <c r="G146" s="21">
        <f>VLOOKUP($C146,'S0 remplacer avec S44'!$C:$BQ,45,0)</f>
        <v>2362.1154999999999</v>
      </c>
      <c r="H146" s="28">
        <f>VLOOKUP($C146,'S0 remplacer avec S44'!$C:$BQ,52,0)</f>
        <v>0</v>
      </c>
      <c r="I146" s="28">
        <f>VLOOKUP($C146,'S0 remplacer avec S44'!$C:$BQ,53,0)</f>
        <v>433</v>
      </c>
      <c r="J146" s="28">
        <f>VLOOKUP($C146,'S0 remplacer avec S44'!$C:$BQ,15,0)</f>
        <v>217</v>
      </c>
      <c r="K146" s="28">
        <f>VLOOKUP($C146,'S0 remplacer avec S44'!$C:$BQ,22,0)</f>
        <v>0</v>
      </c>
      <c r="L146" s="28">
        <f>VLOOKUP($C146,'S0 remplacer avec S44'!$C:$BQ,23,0)</f>
        <v>0</v>
      </c>
      <c r="M146" s="28">
        <f>VLOOKUP($C146,'S0 remplacer avec S44'!$C:$BQ,35,0)</f>
        <v>2572.4050999999999</v>
      </c>
      <c r="N146" s="28">
        <f>VLOOKUP($C146,'S0 remplacer avec S44'!$C:$BQ,42,0)</f>
        <v>369</v>
      </c>
      <c r="O146" s="28">
        <f>VLOOKUP($C146,'S0 remplacer avec S44'!$C:$BQ,43,0)</f>
        <v>957</v>
      </c>
      <c r="P146" s="21">
        <f>VLOOKUP($C146,'S45'!$C:$BQ,55,0)</f>
        <v>274.7</v>
      </c>
      <c r="Q146" s="21">
        <f>VLOOKUP($C146,'S45'!$C:$BQ,62,0)</f>
        <v>0</v>
      </c>
      <c r="R146" s="21">
        <f>VLOOKUP($C146,'S45'!$C:$BQ,63,0)</f>
        <v>43</v>
      </c>
      <c r="S146" s="21">
        <f>VLOOKUP($C146,'S45'!$C:$BQ,45,0)</f>
        <v>2419.9621699999998</v>
      </c>
      <c r="T146" s="28">
        <f>VLOOKUP($C146,'S45'!$C:$BQ,52,0)</f>
        <v>0</v>
      </c>
      <c r="U146" s="28">
        <f>VLOOKUP($C146,'S45'!$C:$BQ,53,0)</f>
        <v>375</v>
      </c>
      <c r="V146" s="28">
        <f>VLOOKUP($C146,'S45'!$C:$BQ,15,0)</f>
        <v>220</v>
      </c>
      <c r="W146" s="28">
        <f>VLOOKUP($C146,'S45'!$C:$BQ,22,0)</f>
        <v>0</v>
      </c>
      <c r="X146" s="28">
        <f>VLOOKUP($C146,'S45'!$C:$BQ,23,0)</f>
        <v>0</v>
      </c>
      <c r="Y146" s="28">
        <f>VLOOKUP($C146,'S45'!$C:$BQ,35,0)</f>
        <v>2643.3331699999999</v>
      </c>
      <c r="Z146" s="28">
        <f>VLOOKUP($C146,'S45'!$C:$BQ,42,0)</f>
        <v>298</v>
      </c>
      <c r="AA146" s="28">
        <f>VLOOKUP($C146,'S45'!$C:$BQ,43,0)</f>
        <v>886</v>
      </c>
      <c r="AB146" s="21">
        <f>VLOOKUP($C146,'S46'!$C:$BQ,55,0)</f>
        <v>274.39999999999998</v>
      </c>
      <c r="AC146" s="21">
        <f>VLOOKUP($C146,'S46'!$C:$BQ,62,0)</f>
        <v>0</v>
      </c>
      <c r="AD146" s="21">
        <f>VLOOKUP($C146,'S46'!$C:$BQ,63,0)</f>
        <v>43</v>
      </c>
      <c r="AE146" s="21">
        <f>VLOOKUP($C146,'S46'!$C:$BQ,45,0)</f>
        <v>2403.6412599999999</v>
      </c>
      <c r="AF146" s="28">
        <f>VLOOKUP($C146,'S46'!$C:$BQ,52,0)</f>
        <v>0</v>
      </c>
      <c r="AG146" s="28">
        <f>VLOOKUP($C146,'S46'!$C:$BQ,53,0)</f>
        <v>391</v>
      </c>
      <c r="AH146" s="28">
        <f>VLOOKUP($C146,'S46'!$C:$BQ,15,0)</f>
        <v>226</v>
      </c>
      <c r="AI146" s="28">
        <f>VLOOKUP($C146,'S46'!$C:$BQ,22,0)</f>
        <v>0</v>
      </c>
      <c r="AJ146" s="28">
        <f>VLOOKUP($C146,'S46'!$C:$BQ,23,0)</f>
        <v>0</v>
      </c>
      <c r="AK146" s="28">
        <f>VLOOKUP($C146,'S46'!$C:$BQ,35,0)</f>
        <v>2653.1970500000002</v>
      </c>
      <c r="AL146" s="28">
        <f>VLOOKUP($C146,'S46'!$C:$BQ,42,0)</f>
        <v>288</v>
      </c>
      <c r="AM146" s="28">
        <f>VLOOKUP($C146,'S46'!$C:$BQ,43,0)</f>
        <v>876</v>
      </c>
      <c r="AN146" s="21">
        <f>VLOOKUP($C146,'S47'!$C:$BQ,55,0)</f>
        <v>274.10000000000002</v>
      </c>
      <c r="AO146" s="21">
        <f>VLOOKUP($C146,'S47'!$C:$BQ,62,0)</f>
        <v>0</v>
      </c>
      <c r="AP146" s="21">
        <f>VLOOKUP($C146,'S47'!$C:$BQ,63,0)</f>
        <v>43</v>
      </c>
      <c r="AQ146" s="21">
        <f>VLOOKUP($C146,'S47'!$C:$BQ,45,0)</f>
        <v>2490.9717099999998</v>
      </c>
      <c r="AR146" s="28">
        <f>VLOOKUP($C146,'S47'!$C:$BQ,52,0)</f>
        <v>0</v>
      </c>
      <c r="AS146" s="28">
        <f>VLOOKUP($C146,'S47'!$C:$BQ,53,0)</f>
        <v>304</v>
      </c>
      <c r="AT146" s="28">
        <f>VLOOKUP($C146,'S47'!$C:$BQ,15,0)</f>
        <v>229</v>
      </c>
      <c r="AU146" s="28">
        <f>VLOOKUP($C146,'S47'!$C:$BQ,22,0)</f>
        <v>0</v>
      </c>
      <c r="AV146" s="28">
        <f>VLOOKUP($C146,'S47'!$C:$BQ,23,0)</f>
        <v>0</v>
      </c>
      <c r="AW146" s="28">
        <f>VLOOKUP($C146,'S47'!$C:$BQ,35,0)</f>
        <v>2685.0725299999999</v>
      </c>
      <c r="AX146" s="28">
        <f>VLOOKUP($C146,'S47'!$C:$BQ,42,0)</f>
        <v>256</v>
      </c>
      <c r="AY146" s="28">
        <f>VLOOKUP($C146,'S47'!$C:$BQ,43,0)</f>
        <v>844</v>
      </c>
      <c r="AZ146" s="21">
        <f>VLOOKUP($C146,'S48'!$C:$BQ,55,0)</f>
        <v>279.10000000000002</v>
      </c>
      <c r="BA146" s="21">
        <f>VLOOKUP($C146,'S48'!$C:$BQ,62,0)</f>
        <v>0</v>
      </c>
      <c r="BB146" s="21">
        <f>VLOOKUP($C146,'S48'!$C:$BQ,63,0)</f>
        <v>118</v>
      </c>
      <c r="BC146" s="21">
        <f>VLOOKUP($C146,'S48'!$C:$BQ,45,0)</f>
        <v>2602.7224799999999</v>
      </c>
      <c r="BD146" s="28">
        <f>VLOOKUP($C146,'S48'!$C:$BQ,52,0)</f>
        <v>0</v>
      </c>
      <c r="BE146" s="28">
        <f>VLOOKUP($C146,'S48'!$C:$BQ,53,0)</f>
        <v>192</v>
      </c>
      <c r="BF146" s="28">
        <f>VLOOKUP($C146,'S48'!$C:$BQ,15,0)</f>
        <v>229</v>
      </c>
      <c r="BG146" s="28">
        <f>VLOOKUP($C146,'S48'!$C:$BQ,22,0)</f>
        <v>0</v>
      </c>
      <c r="BH146" s="28">
        <f>VLOOKUP($C146,'S48'!$C:$BQ,23,0)</f>
        <v>0</v>
      </c>
      <c r="BI146" s="28">
        <f>VLOOKUP($C146,'S48'!$C:$BQ,35,0)</f>
        <v>2690.8737000000001</v>
      </c>
      <c r="BJ146" s="28">
        <f>VLOOKUP($C146,'S48'!$C:$BQ,42,0)</f>
        <v>250</v>
      </c>
      <c r="BK146" s="28">
        <f>VLOOKUP($C146,'S48'!$C:$BQ,43,0)</f>
        <v>838</v>
      </c>
      <c r="BL146" s="21" t="e">
        <f>VLOOKUP($C146,'S49'!$C:$BQ,55,0)</f>
        <v>#N/A</v>
      </c>
      <c r="BM146" s="21" t="e">
        <f>VLOOKUP($C146,'S49'!$C:$BQ,62,0)</f>
        <v>#N/A</v>
      </c>
      <c r="BN146" s="21" t="e">
        <f>VLOOKUP($C146,'S49'!$C:$BQ,63,0)</f>
        <v>#N/A</v>
      </c>
      <c r="BO146" s="21" t="e">
        <f>VLOOKUP($C146,'S49'!$C:$BQ,45,0)</f>
        <v>#N/A</v>
      </c>
      <c r="BP146" s="28" t="e">
        <f>VLOOKUP($C146,'S49'!$C:$BQ,52,0)</f>
        <v>#N/A</v>
      </c>
      <c r="BQ146" s="28" t="e">
        <f>VLOOKUP($C146,'S49'!$C:$BQ,53,0)</f>
        <v>#N/A</v>
      </c>
      <c r="BR146" s="28" t="e">
        <f>VLOOKUP($C146,'S49'!$C:$BQ,15,0)</f>
        <v>#N/A</v>
      </c>
      <c r="BS146" s="28" t="e">
        <f>VLOOKUP($C146,'S49'!$C:$BQ,22,0)</f>
        <v>#N/A</v>
      </c>
      <c r="BT146" s="28" t="e">
        <f>VLOOKUP($C146,'S49'!$C:$BQ,23,0)</f>
        <v>#N/A</v>
      </c>
      <c r="BU146" s="28" t="e">
        <f>VLOOKUP($C146,'S49'!$C:$BQ,35,0)</f>
        <v>#N/A</v>
      </c>
      <c r="BV146" s="28" t="e">
        <f>VLOOKUP($C146,'S49'!$C:$BQ,42,0)</f>
        <v>#N/A</v>
      </c>
      <c r="BW146" s="28" t="e">
        <f>VLOOKUP($C146,'S49'!$C:$BQ,43,0)</f>
        <v>#N/A</v>
      </c>
      <c r="BX146" s="21" t="e">
        <f>VLOOKUP($C146,'S50'!$C:$BQ,55,0)</f>
        <v>#N/A</v>
      </c>
      <c r="BY146" s="21" t="e">
        <f>VLOOKUP($C146,'S50'!$C:$BQ,62,0)</f>
        <v>#N/A</v>
      </c>
      <c r="BZ146" s="21" t="e">
        <f>VLOOKUP($C146,'S50'!$C:$BQ,63,0)</f>
        <v>#N/A</v>
      </c>
      <c r="CA146" s="21" t="e">
        <f>VLOOKUP($C146,'S50'!$C:$BQ,45,0)</f>
        <v>#N/A</v>
      </c>
      <c r="CB146" s="28" t="e">
        <f>VLOOKUP($C146,'S50'!$C:$BQ,52,0)</f>
        <v>#N/A</v>
      </c>
      <c r="CC146" s="28" t="e">
        <f>VLOOKUP($C146,'S50'!$C:$BQ,53,0)</f>
        <v>#N/A</v>
      </c>
      <c r="CD146" s="28" t="e">
        <f>VLOOKUP($C146,'S50'!$C:$BQ,15,0)</f>
        <v>#N/A</v>
      </c>
      <c r="CE146" s="28" t="e">
        <f>VLOOKUP($C146,'S50'!$C:$BQ,22,0)</f>
        <v>#N/A</v>
      </c>
      <c r="CF146" s="28" t="e">
        <f>VLOOKUP($C146,'S50'!$C:$BQ,23,0)</f>
        <v>#N/A</v>
      </c>
      <c r="CG146" s="28" t="e">
        <f>VLOOKUP($C146,'S50'!$C:$BQ,35,0)</f>
        <v>#N/A</v>
      </c>
      <c r="CH146" s="28" t="e">
        <f>VLOOKUP($C146,'S50'!$C:$BQ,42,0)</f>
        <v>#N/A</v>
      </c>
      <c r="CI146" s="28" t="e">
        <f>VLOOKUP($C146,'S50'!$C:$BQ,43,0)</f>
        <v>#N/A</v>
      </c>
    </row>
    <row r="147" spans="1:87" hidden="1" x14ac:dyDescent="0.2">
      <c r="A147" s="30" t="s">
        <v>382</v>
      </c>
      <c r="B147" s="30" t="s">
        <v>174</v>
      </c>
      <c r="C147" s="20" t="s">
        <v>184</v>
      </c>
      <c r="D147" s="21">
        <f>VLOOKUP($C147,'S0 remplacer avec S44'!$C:$BQ,55,0)</f>
        <v>173.9</v>
      </c>
      <c r="E147" s="21">
        <f>VLOOKUP($C147,'S0 remplacer avec S44'!$C:$BQ,62,0)</f>
        <v>6</v>
      </c>
      <c r="F147" s="21">
        <f>VLOOKUP($C147,'S0 remplacer avec S44'!$C:$BQ,63,0)</f>
        <v>41</v>
      </c>
      <c r="G147" s="21">
        <f>VLOOKUP($C147,'S0 remplacer avec S44'!$C:$BQ,45,0)</f>
        <v>1464.7414699999999</v>
      </c>
      <c r="H147" s="28">
        <f>VLOOKUP($C147,'S0 remplacer avec S44'!$C:$BQ,52,0)</f>
        <v>114</v>
      </c>
      <c r="I147" s="28">
        <f>VLOOKUP($C147,'S0 remplacer avec S44'!$C:$BQ,53,0)</f>
        <v>429</v>
      </c>
      <c r="J147" s="28">
        <f>VLOOKUP($C147,'S0 remplacer avec S44'!$C:$BQ,15,0)</f>
        <v>100</v>
      </c>
      <c r="K147" s="28">
        <f>VLOOKUP($C147,'S0 remplacer avec S44'!$C:$BQ,22,0)</f>
        <v>0</v>
      </c>
      <c r="L147" s="28">
        <f>VLOOKUP($C147,'S0 remplacer avec S44'!$C:$BQ,23,0)</f>
        <v>19</v>
      </c>
      <c r="M147" s="28">
        <f>VLOOKUP($C147,'S0 remplacer avec S44'!$C:$BQ,35,0)</f>
        <v>2255.1907099999999</v>
      </c>
      <c r="N147" s="28">
        <f>VLOOKUP($C147,'S0 remplacer avec S44'!$C:$BQ,42,0)</f>
        <v>0</v>
      </c>
      <c r="O147" s="28">
        <f>VLOOKUP($C147,'S0 remplacer avec S44'!$C:$BQ,43,0)</f>
        <v>0</v>
      </c>
      <c r="P147" s="21">
        <f>VLOOKUP($C147,'S45'!$C:$BQ,55,0)</f>
        <v>175.7</v>
      </c>
      <c r="Q147" s="21">
        <f>VLOOKUP($C147,'S45'!$C:$BQ,62,0)</f>
        <v>4</v>
      </c>
      <c r="R147" s="21">
        <f>VLOOKUP($C147,'S45'!$C:$BQ,63,0)</f>
        <v>40</v>
      </c>
      <c r="S147" s="21">
        <f>VLOOKUP($C147,'S45'!$C:$BQ,45,0)</f>
        <v>1479.16263</v>
      </c>
      <c r="T147" s="28">
        <f>VLOOKUP($C147,'S45'!$C:$BQ,52,0)</f>
        <v>99</v>
      </c>
      <c r="U147" s="28">
        <f>VLOOKUP($C147,'S45'!$C:$BQ,53,0)</f>
        <v>415</v>
      </c>
      <c r="V147" s="28">
        <f>VLOOKUP($C147,'S45'!$C:$BQ,15,0)</f>
        <v>100</v>
      </c>
      <c r="W147" s="28">
        <f>VLOOKUP($C147,'S45'!$C:$BQ,22,0)</f>
        <v>0</v>
      </c>
      <c r="X147" s="28">
        <f>VLOOKUP($C147,'S45'!$C:$BQ,23,0)</f>
        <v>19</v>
      </c>
      <c r="Y147" s="28">
        <f>VLOOKUP($C147,'S45'!$C:$BQ,35,0)</f>
        <v>2326.4888500000002</v>
      </c>
      <c r="Z147" s="28">
        <f>VLOOKUP($C147,'S45'!$C:$BQ,42,0)</f>
        <v>0</v>
      </c>
      <c r="AA147" s="28">
        <f>VLOOKUP($C147,'S45'!$C:$BQ,43,0)</f>
        <v>0</v>
      </c>
      <c r="AB147" s="21">
        <f>VLOOKUP($C147,'S46'!$C:$BQ,55,0)</f>
        <v>179</v>
      </c>
      <c r="AC147" s="21">
        <f>VLOOKUP($C147,'S46'!$C:$BQ,62,0)</f>
        <v>0</v>
      </c>
      <c r="AD147" s="21">
        <f>VLOOKUP($C147,'S46'!$C:$BQ,63,0)</f>
        <v>36</v>
      </c>
      <c r="AE147" s="21">
        <f>VLOOKUP($C147,'S46'!$C:$BQ,45,0)</f>
        <v>1491.2529500000001</v>
      </c>
      <c r="AF147" s="28">
        <f>VLOOKUP($C147,'S46'!$C:$BQ,52,0)</f>
        <v>87</v>
      </c>
      <c r="AG147" s="28">
        <f>VLOOKUP($C147,'S46'!$C:$BQ,53,0)</f>
        <v>403</v>
      </c>
      <c r="AH147" s="28">
        <f>VLOOKUP($C147,'S46'!$C:$BQ,15,0)</f>
        <v>102</v>
      </c>
      <c r="AI147" s="28">
        <f>VLOOKUP($C147,'S46'!$C:$BQ,22,0)</f>
        <v>0</v>
      </c>
      <c r="AJ147" s="28">
        <f>VLOOKUP($C147,'S46'!$C:$BQ,23,0)</f>
        <v>17</v>
      </c>
      <c r="AK147" s="28">
        <f>VLOOKUP($C147,'S46'!$C:$BQ,35,0)</f>
        <v>2326.45885</v>
      </c>
      <c r="AL147" s="28">
        <f>VLOOKUP($C147,'S46'!$C:$BQ,42,0)</f>
        <v>0</v>
      </c>
      <c r="AM147" s="28">
        <f>VLOOKUP($C147,'S46'!$C:$BQ,43,0)</f>
        <v>0</v>
      </c>
      <c r="AN147" s="21">
        <f>VLOOKUP($C147,'S47'!$C:$BQ,55,0)</f>
        <v>182.8</v>
      </c>
      <c r="AO147" s="21">
        <f>VLOOKUP($C147,'S47'!$C:$BQ,62,0)</f>
        <v>0</v>
      </c>
      <c r="AP147" s="21">
        <f>VLOOKUP($C147,'S47'!$C:$BQ,63,0)</f>
        <v>32</v>
      </c>
      <c r="AQ147" s="21">
        <f>VLOOKUP($C147,'S47'!$C:$BQ,45,0)</f>
        <v>1570.6912299999999</v>
      </c>
      <c r="AR147" s="28">
        <f>VLOOKUP($C147,'S47'!$C:$BQ,52,0)</f>
        <v>8</v>
      </c>
      <c r="AS147" s="28">
        <f>VLOOKUP($C147,'S47'!$C:$BQ,53,0)</f>
        <v>323</v>
      </c>
      <c r="AT147" s="28">
        <f>VLOOKUP($C147,'S47'!$C:$BQ,15,0)</f>
        <v>103</v>
      </c>
      <c r="AU147" s="28">
        <f>VLOOKUP($C147,'S47'!$C:$BQ,22,0)</f>
        <v>0</v>
      </c>
      <c r="AV147" s="28">
        <f>VLOOKUP($C147,'S47'!$C:$BQ,23,0)</f>
        <v>16</v>
      </c>
      <c r="AW147" s="28">
        <f>VLOOKUP($C147,'S47'!$C:$BQ,35,0)</f>
        <v>2483.2588500000002</v>
      </c>
      <c r="AX147" s="28">
        <f>VLOOKUP($C147,'S47'!$C:$BQ,42,0)</f>
        <v>0</v>
      </c>
      <c r="AY147" s="28">
        <f>VLOOKUP($C147,'S47'!$C:$BQ,43,0)</f>
        <v>0</v>
      </c>
      <c r="AZ147" s="21">
        <f>VLOOKUP($C147,'S48'!$C:$BQ,55,0)</f>
        <v>183.8</v>
      </c>
      <c r="BA147" s="21">
        <f>VLOOKUP($C147,'S48'!$C:$BQ,62,0)</f>
        <v>0</v>
      </c>
      <c r="BB147" s="21">
        <f>VLOOKUP($C147,'S48'!$C:$BQ,63,0)</f>
        <v>85</v>
      </c>
      <c r="BC147" s="21">
        <f>VLOOKUP($C147,'S48'!$C:$BQ,45,0)</f>
        <v>1608.7246</v>
      </c>
      <c r="BD147" s="28">
        <f>VLOOKUP($C147,'S48'!$C:$BQ,52,0)</f>
        <v>0</v>
      </c>
      <c r="BE147" s="28">
        <f>VLOOKUP($C147,'S48'!$C:$BQ,53,0)</f>
        <v>285</v>
      </c>
      <c r="BF147" s="28">
        <f>VLOOKUP($C147,'S48'!$C:$BQ,15,0)</f>
        <v>106</v>
      </c>
      <c r="BG147" s="28">
        <f>VLOOKUP($C147,'S48'!$C:$BQ,22,0)</f>
        <v>0</v>
      </c>
      <c r="BH147" s="28">
        <f>VLOOKUP($C147,'S48'!$C:$BQ,23,0)</f>
        <v>13</v>
      </c>
      <c r="BI147" s="28">
        <f>VLOOKUP($C147,'S48'!$C:$BQ,35,0)</f>
        <v>2507.08473</v>
      </c>
      <c r="BJ147" s="28">
        <f>VLOOKUP($C147,'S48'!$C:$BQ,42,0)</f>
        <v>0</v>
      </c>
      <c r="BK147" s="28">
        <f>VLOOKUP($C147,'S48'!$C:$BQ,43,0)</f>
        <v>0</v>
      </c>
      <c r="BL147" s="21" t="e">
        <f>VLOOKUP($C147,'S49'!$C:$BQ,55,0)</f>
        <v>#N/A</v>
      </c>
      <c r="BM147" s="21" t="e">
        <f>VLOOKUP($C147,'S49'!$C:$BQ,62,0)</f>
        <v>#N/A</v>
      </c>
      <c r="BN147" s="21" t="e">
        <f>VLOOKUP($C147,'S49'!$C:$BQ,63,0)</f>
        <v>#N/A</v>
      </c>
      <c r="BO147" s="21" t="e">
        <f>VLOOKUP($C147,'S49'!$C:$BQ,45,0)</f>
        <v>#N/A</v>
      </c>
      <c r="BP147" s="28" t="e">
        <f>VLOOKUP($C147,'S49'!$C:$BQ,52,0)</f>
        <v>#N/A</v>
      </c>
      <c r="BQ147" s="28" t="e">
        <f>VLOOKUP($C147,'S49'!$C:$BQ,53,0)</f>
        <v>#N/A</v>
      </c>
      <c r="BR147" s="28" t="e">
        <f>VLOOKUP($C147,'S49'!$C:$BQ,15,0)</f>
        <v>#N/A</v>
      </c>
      <c r="BS147" s="28" t="e">
        <f>VLOOKUP($C147,'S49'!$C:$BQ,22,0)</f>
        <v>#N/A</v>
      </c>
      <c r="BT147" s="28" t="e">
        <f>VLOOKUP($C147,'S49'!$C:$BQ,23,0)</f>
        <v>#N/A</v>
      </c>
      <c r="BU147" s="28" t="e">
        <f>VLOOKUP($C147,'S49'!$C:$BQ,35,0)</f>
        <v>#N/A</v>
      </c>
      <c r="BV147" s="28" t="e">
        <f>VLOOKUP($C147,'S49'!$C:$BQ,42,0)</f>
        <v>#N/A</v>
      </c>
      <c r="BW147" s="28" t="e">
        <f>VLOOKUP($C147,'S49'!$C:$BQ,43,0)</f>
        <v>#N/A</v>
      </c>
      <c r="BX147" s="21" t="e">
        <f>VLOOKUP($C147,'S50'!$C:$BQ,55,0)</f>
        <v>#N/A</v>
      </c>
      <c r="BY147" s="21" t="e">
        <f>VLOOKUP($C147,'S50'!$C:$BQ,62,0)</f>
        <v>#N/A</v>
      </c>
      <c r="BZ147" s="21" t="e">
        <f>VLOOKUP($C147,'S50'!$C:$BQ,63,0)</f>
        <v>#N/A</v>
      </c>
      <c r="CA147" s="21" t="e">
        <f>VLOOKUP($C147,'S50'!$C:$BQ,45,0)</f>
        <v>#N/A</v>
      </c>
      <c r="CB147" s="28" t="e">
        <f>VLOOKUP($C147,'S50'!$C:$BQ,52,0)</f>
        <v>#N/A</v>
      </c>
      <c r="CC147" s="28" t="e">
        <f>VLOOKUP($C147,'S50'!$C:$BQ,53,0)</f>
        <v>#N/A</v>
      </c>
      <c r="CD147" s="28" t="e">
        <f>VLOOKUP($C147,'S50'!$C:$BQ,15,0)</f>
        <v>#N/A</v>
      </c>
      <c r="CE147" s="28" t="e">
        <f>VLOOKUP($C147,'S50'!$C:$BQ,22,0)</f>
        <v>#N/A</v>
      </c>
      <c r="CF147" s="28" t="e">
        <f>VLOOKUP($C147,'S50'!$C:$BQ,23,0)</f>
        <v>#N/A</v>
      </c>
      <c r="CG147" s="28" t="e">
        <f>VLOOKUP($C147,'S50'!$C:$BQ,35,0)</f>
        <v>#N/A</v>
      </c>
      <c r="CH147" s="28" t="e">
        <f>VLOOKUP($C147,'S50'!$C:$BQ,42,0)</f>
        <v>#N/A</v>
      </c>
      <c r="CI147" s="28" t="e">
        <f>VLOOKUP($C147,'S50'!$C:$BQ,43,0)</f>
        <v>#N/A</v>
      </c>
    </row>
    <row r="148" spans="1:87" hidden="1" x14ac:dyDescent="0.2">
      <c r="A148" s="30" t="s">
        <v>382</v>
      </c>
      <c r="B148" s="30" t="s">
        <v>174</v>
      </c>
      <c r="C148" s="20" t="s">
        <v>185</v>
      </c>
      <c r="D148" s="21">
        <f>VLOOKUP($C148,'S0 remplacer avec S44'!$C:$BQ,55,0)</f>
        <v>239.7</v>
      </c>
      <c r="E148" s="21">
        <f>VLOOKUP($C148,'S0 remplacer avec S44'!$C:$BQ,62,0)</f>
        <v>6</v>
      </c>
      <c r="F148" s="21">
        <f>VLOOKUP($C148,'S0 remplacer avec S44'!$C:$BQ,63,0)</f>
        <v>55</v>
      </c>
      <c r="G148" s="21">
        <f>VLOOKUP($C148,'S0 remplacer avec S44'!$C:$BQ,45,0)</f>
        <v>2405.51262</v>
      </c>
      <c r="H148" s="28">
        <f>VLOOKUP($C148,'S0 remplacer avec S44'!$C:$BQ,52,0)</f>
        <v>0</v>
      </c>
      <c r="I148" s="28">
        <f>VLOOKUP($C148,'S0 remplacer avec S44'!$C:$BQ,53,0)</f>
        <v>193</v>
      </c>
      <c r="J148" s="28">
        <f>VLOOKUP($C148,'S0 remplacer avec S44'!$C:$BQ,15,0)</f>
        <v>259</v>
      </c>
      <c r="K148" s="28">
        <f>VLOOKUP($C148,'S0 remplacer avec S44'!$C:$BQ,22,0)</f>
        <v>0</v>
      </c>
      <c r="L148" s="28">
        <f>VLOOKUP($C148,'S0 remplacer avec S44'!$C:$BQ,23,0)</f>
        <v>0</v>
      </c>
      <c r="M148" s="28">
        <f>VLOOKUP($C148,'S0 remplacer avec S44'!$C:$BQ,35,0)</f>
        <v>2846.6036100000001</v>
      </c>
      <c r="N148" s="28">
        <f>VLOOKUP($C148,'S0 remplacer avec S44'!$C:$BQ,42,0)</f>
        <v>0</v>
      </c>
      <c r="O148" s="28">
        <f>VLOOKUP($C148,'S0 remplacer avec S44'!$C:$BQ,43,0)</f>
        <v>396</v>
      </c>
      <c r="P148" s="21">
        <f>VLOOKUP($C148,'S45'!$C:$BQ,55,0)</f>
        <v>250.9</v>
      </c>
      <c r="Q148" s="21">
        <f>VLOOKUP($C148,'S45'!$C:$BQ,62,0)</f>
        <v>0</v>
      </c>
      <c r="R148" s="21">
        <f>VLOOKUP($C148,'S45'!$C:$BQ,63,0)</f>
        <v>44</v>
      </c>
      <c r="S148" s="21">
        <f>VLOOKUP($C148,'S45'!$C:$BQ,45,0)</f>
        <v>2548.2959900000001</v>
      </c>
      <c r="T148" s="28">
        <f>VLOOKUP($C148,'S45'!$C:$BQ,52,0)</f>
        <v>0</v>
      </c>
      <c r="U148" s="28">
        <f>VLOOKUP($C148,'S45'!$C:$BQ,53,0)</f>
        <v>50</v>
      </c>
      <c r="V148" s="28">
        <f>VLOOKUP($C148,'S45'!$C:$BQ,15,0)</f>
        <v>262</v>
      </c>
      <c r="W148" s="28">
        <f>VLOOKUP($C148,'S45'!$C:$BQ,22,0)</f>
        <v>0</v>
      </c>
      <c r="X148" s="28">
        <f>VLOOKUP($C148,'S45'!$C:$BQ,23,0)</f>
        <v>0</v>
      </c>
      <c r="Y148" s="28">
        <f>VLOOKUP($C148,'S45'!$C:$BQ,35,0)</f>
        <v>2853.2276700000002</v>
      </c>
      <c r="Z148" s="28">
        <f>VLOOKUP($C148,'S45'!$C:$BQ,42,0)</f>
        <v>0</v>
      </c>
      <c r="AA148" s="28">
        <f>VLOOKUP($C148,'S45'!$C:$BQ,43,0)</f>
        <v>389</v>
      </c>
      <c r="AB148" s="21">
        <f>VLOOKUP($C148,'S46'!$C:$BQ,55,0)</f>
        <v>256.10000000000002</v>
      </c>
      <c r="AC148" s="21">
        <f>VLOOKUP($C148,'S46'!$C:$BQ,62,0)</f>
        <v>0</v>
      </c>
      <c r="AD148" s="21">
        <f>VLOOKUP($C148,'S46'!$C:$BQ,63,0)</f>
        <v>39</v>
      </c>
      <c r="AE148" s="21">
        <f>VLOOKUP($C148,'S46'!$C:$BQ,45,0)</f>
        <v>2599.0257299999998</v>
      </c>
      <c r="AF148" s="28">
        <f>VLOOKUP($C148,'S46'!$C:$BQ,52,0)</f>
        <v>0</v>
      </c>
      <c r="AG148" s="28">
        <f>VLOOKUP($C148,'S46'!$C:$BQ,53,0)</f>
        <v>0</v>
      </c>
      <c r="AH148" s="28">
        <f>VLOOKUP($C148,'S46'!$C:$BQ,15,0)</f>
        <v>269</v>
      </c>
      <c r="AI148" s="28">
        <f>VLOOKUP($C148,'S46'!$C:$BQ,22,0)</f>
        <v>0</v>
      </c>
      <c r="AJ148" s="28">
        <f>VLOOKUP($C148,'S46'!$C:$BQ,23,0)</f>
        <v>0</v>
      </c>
      <c r="AK148" s="28">
        <f>VLOOKUP($C148,'S46'!$C:$BQ,35,0)</f>
        <v>2898.1952000000001</v>
      </c>
      <c r="AL148" s="28">
        <f>VLOOKUP($C148,'S46'!$C:$BQ,42,0)</f>
        <v>0</v>
      </c>
      <c r="AM148" s="28">
        <f>VLOOKUP($C148,'S46'!$C:$BQ,43,0)</f>
        <v>344</v>
      </c>
      <c r="AN148" s="21">
        <f>VLOOKUP($C148,'S47'!$C:$BQ,55,0)</f>
        <v>258.89999999999998</v>
      </c>
      <c r="AO148" s="21">
        <f>VLOOKUP($C148,'S47'!$C:$BQ,62,0)</f>
        <v>0</v>
      </c>
      <c r="AP148" s="21">
        <f>VLOOKUP($C148,'S47'!$C:$BQ,63,0)</f>
        <v>36</v>
      </c>
      <c r="AQ148" s="21">
        <f>VLOOKUP($C148,'S47'!$C:$BQ,45,0)</f>
        <v>2697.2932000000001</v>
      </c>
      <c r="AR148" s="28">
        <f>VLOOKUP($C148,'S47'!$C:$BQ,52,0)</f>
        <v>0</v>
      </c>
      <c r="AS148" s="28">
        <f>VLOOKUP($C148,'S47'!$C:$BQ,53,0)</f>
        <v>0</v>
      </c>
      <c r="AT148" s="28">
        <f>VLOOKUP($C148,'S47'!$C:$BQ,15,0)</f>
        <v>278</v>
      </c>
      <c r="AU148" s="28">
        <f>VLOOKUP($C148,'S47'!$C:$BQ,22,0)</f>
        <v>0</v>
      </c>
      <c r="AV148" s="28">
        <f>VLOOKUP($C148,'S47'!$C:$BQ,23,0)</f>
        <v>0</v>
      </c>
      <c r="AW148" s="28">
        <f>VLOOKUP($C148,'S47'!$C:$BQ,35,0)</f>
        <v>2990.3005899999998</v>
      </c>
      <c r="AX148" s="28">
        <f>VLOOKUP($C148,'S47'!$C:$BQ,42,0)</f>
        <v>0</v>
      </c>
      <c r="AY148" s="28">
        <f>VLOOKUP($C148,'S47'!$C:$BQ,43,0)</f>
        <v>252</v>
      </c>
      <c r="AZ148" s="21">
        <f>VLOOKUP($C148,'S48'!$C:$BQ,55,0)</f>
        <v>267.7</v>
      </c>
      <c r="BA148" s="21">
        <f>VLOOKUP($C148,'S48'!$C:$BQ,62,0)</f>
        <v>0</v>
      </c>
      <c r="BB148" s="21">
        <f>VLOOKUP($C148,'S48'!$C:$BQ,63,0)</f>
        <v>101</v>
      </c>
      <c r="BC148" s="21">
        <f>VLOOKUP($C148,'S48'!$C:$BQ,45,0)</f>
        <v>2794.1749399999999</v>
      </c>
      <c r="BD148" s="28">
        <f>VLOOKUP($C148,'S48'!$C:$BQ,52,0)</f>
        <v>0</v>
      </c>
      <c r="BE148" s="28">
        <f>VLOOKUP($C148,'S48'!$C:$BQ,53,0)</f>
        <v>0</v>
      </c>
      <c r="BF148" s="28">
        <f>VLOOKUP($C148,'S48'!$C:$BQ,15,0)</f>
        <v>283</v>
      </c>
      <c r="BG148" s="28">
        <f>VLOOKUP($C148,'S48'!$C:$BQ,22,0)</f>
        <v>0</v>
      </c>
      <c r="BH148" s="28">
        <f>VLOOKUP($C148,'S48'!$C:$BQ,23,0)</f>
        <v>0</v>
      </c>
      <c r="BI148" s="28">
        <f>VLOOKUP($C148,'S48'!$C:$BQ,35,0)</f>
        <v>3039.88904</v>
      </c>
      <c r="BJ148" s="28">
        <f>VLOOKUP($C148,'S48'!$C:$BQ,42,0)</f>
        <v>0</v>
      </c>
      <c r="BK148" s="28">
        <f>VLOOKUP($C148,'S48'!$C:$BQ,43,0)</f>
        <v>203</v>
      </c>
      <c r="BL148" s="21" t="e">
        <f>VLOOKUP($C148,'S49'!$C:$BQ,55,0)</f>
        <v>#N/A</v>
      </c>
      <c r="BM148" s="21" t="e">
        <f>VLOOKUP($C148,'S49'!$C:$BQ,62,0)</f>
        <v>#N/A</v>
      </c>
      <c r="BN148" s="21" t="e">
        <f>VLOOKUP($C148,'S49'!$C:$BQ,63,0)</f>
        <v>#N/A</v>
      </c>
      <c r="BO148" s="21" t="e">
        <f>VLOOKUP($C148,'S49'!$C:$BQ,45,0)</f>
        <v>#N/A</v>
      </c>
      <c r="BP148" s="28" t="e">
        <f>VLOOKUP($C148,'S49'!$C:$BQ,52,0)</f>
        <v>#N/A</v>
      </c>
      <c r="BQ148" s="28" t="e">
        <f>VLOOKUP($C148,'S49'!$C:$BQ,53,0)</f>
        <v>#N/A</v>
      </c>
      <c r="BR148" s="28" t="e">
        <f>VLOOKUP($C148,'S49'!$C:$BQ,15,0)</f>
        <v>#N/A</v>
      </c>
      <c r="BS148" s="28" t="e">
        <f>VLOOKUP($C148,'S49'!$C:$BQ,22,0)</f>
        <v>#N/A</v>
      </c>
      <c r="BT148" s="28" t="e">
        <f>VLOOKUP($C148,'S49'!$C:$BQ,23,0)</f>
        <v>#N/A</v>
      </c>
      <c r="BU148" s="28" t="e">
        <f>VLOOKUP($C148,'S49'!$C:$BQ,35,0)</f>
        <v>#N/A</v>
      </c>
      <c r="BV148" s="28" t="e">
        <f>VLOOKUP($C148,'S49'!$C:$BQ,42,0)</f>
        <v>#N/A</v>
      </c>
      <c r="BW148" s="28" t="e">
        <f>VLOOKUP($C148,'S49'!$C:$BQ,43,0)</f>
        <v>#N/A</v>
      </c>
      <c r="BX148" s="21" t="e">
        <f>VLOOKUP($C148,'S50'!$C:$BQ,55,0)</f>
        <v>#N/A</v>
      </c>
      <c r="BY148" s="21" t="e">
        <f>VLOOKUP($C148,'S50'!$C:$BQ,62,0)</f>
        <v>#N/A</v>
      </c>
      <c r="BZ148" s="21" t="e">
        <f>VLOOKUP($C148,'S50'!$C:$BQ,63,0)</f>
        <v>#N/A</v>
      </c>
      <c r="CA148" s="21" t="e">
        <f>VLOOKUP($C148,'S50'!$C:$BQ,45,0)</f>
        <v>#N/A</v>
      </c>
      <c r="CB148" s="28" t="e">
        <f>VLOOKUP($C148,'S50'!$C:$BQ,52,0)</f>
        <v>#N/A</v>
      </c>
      <c r="CC148" s="28" t="e">
        <f>VLOOKUP($C148,'S50'!$C:$BQ,53,0)</f>
        <v>#N/A</v>
      </c>
      <c r="CD148" s="28" t="e">
        <f>VLOOKUP($C148,'S50'!$C:$BQ,15,0)</f>
        <v>#N/A</v>
      </c>
      <c r="CE148" s="28" t="e">
        <f>VLOOKUP($C148,'S50'!$C:$BQ,22,0)</f>
        <v>#N/A</v>
      </c>
      <c r="CF148" s="28" t="e">
        <f>VLOOKUP($C148,'S50'!$C:$BQ,23,0)</f>
        <v>#N/A</v>
      </c>
      <c r="CG148" s="28" t="e">
        <f>VLOOKUP($C148,'S50'!$C:$BQ,35,0)</f>
        <v>#N/A</v>
      </c>
      <c r="CH148" s="28" t="e">
        <f>VLOOKUP($C148,'S50'!$C:$BQ,42,0)</f>
        <v>#N/A</v>
      </c>
      <c r="CI148" s="28" t="e">
        <f>VLOOKUP($C148,'S50'!$C:$BQ,43,0)</f>
        <v>#N/A</v>
      </c>
    </row>
    <row r="149" spans="1:87" hidden="1" x14ac:dyDescent="0.2">
      <c r="A149" s="30" t="s">
        <v>382</v>
      </c>
      <c r="B149" s="30" t="s">
        <v>174</v>
      </c>
      <c r="C149" s="20" t="s">
        <v>186</v>
      </c>
      <c r="D149" s="21">
        <f>VLOOKUP($C149,'S0 remplacer avec S44'!$C:$BQ,55,0)</f>
        <v>528.79999999999995</v>
      </c>
      <c r="E149" s="21">
        <f>VLOOKUP($C149,'S0 remplacer avec S44'!$C:$BQ,62,0)</f>
        <v>6</v>
      </c>
      <c r="F149" s="21">
        <f>VLOOKUP($C149,'S0 remplacer avec S44'!$C:$BQ,63,0)</f>
        <v>112</v>
      </c>
      <c r="G149" s="21">
        <f>VLOOKUP($C149,'S0 remplacer avec S44'!$C:$BQ,45,0)</f>
        <v>4745.03377</v>
      </c>
      <c r="H149" s="28">
        <f>VLOOKUP($C149,'S0 remplacer avec S44'!$C:$BQ,52,0)</f>
        <v>0</v>
      </c>
      <c r="I149" s="28">
        <f>VLOOKUP($C149,'S0 remplacer avec S44'!$C:$BQ,53,0)</f>
        <v>904</v>
      </c>
      <c r="J149" s="28">
        <f>VLOOKUP($C149,'S0 remplacer avec S44'!$C:$BQ,15,0)</f>
        <v>458</v>
      </c>
      <c r="K149" s="28">
        <f>VLOOKUP($C149,'S0 remplacer avec S44'!$C:$BQ,22,0)</f>
        <v>0</v>
      </c>
      <c r="L149" s="28">
        <f>VLOOKUP($C149,'S0 remplacer avec S44'!$C:$BQ,23,0)</f>
        <v>0</v>
      </c>
      <c r="M149" s="28">
        <f>VLOOKUP($C149,'S0 remplacer avec S44'!$C:$BQ,35,0)</f>
        <v>11682.837820000001</v>
      </c>
      <c r="N149" s="28">
        <f>VLOOKUP($C149,'S0 remplacer avec S44'!$C:$BQ,42,0)</f>
        <v>0</v>
      </c>
      <c r="O149" s="28">
        <f>VLOOKUP($C149,'S0 remplacer avec S44'!$C:$BQ,43,0)</f>
        <v>0</v>
      </c>
      <c r="P149" s="21">
        <f>VLOOKUP($C149,'S45'!$C:$BQ,55,0)</f>
        <v>539.9</v>
      </c>
      <c r="Q149" s="21">
        <f>VLOOKUP($C149,'S45'!$C:$BQ,62,0)</f>
        <v>0</v>
      </c>
      <c r="R149" s="21">
        <f>VLOOKUP($C149,'S45'!$C:$BQ,63,0)</f>
        <v>101</v>
      </c>
      <c r="S149" s="21">
        <f>VLOOKUP($C149,'S45'!$C:$BQ,45,0)</f>
        <v>4833.4719699999996</v>
      </c>
      <c r="T149" s="28">
        <f>VLOOKUP($C149,'S45'!$C:$BQ,52,0)</f>
        <v>0</v>
      </c>
      <c r="U149" s="28">
        <f>VLOOKUP($C149,'S45'!$C:$BQ,53,0)</f>
        <v>815</v>
      </c>
      <c r="V149" s="28">
        <f>VLOOKUP($C149,'S45'!$C:$BQ,15,0)</f>
        <v>469</v>
      </c>
      <c r="W149" s="28">
        <f>VLOOKUP($C149,'S45'!$C:$BQ,22,0)</f>
        <v>0</v>
      </c>
      <c r="X149" s="28">
        <f>VLOOKUP($C149,'S45'!$C:$BQ,23,0)</f>
        <v>0</v>
      </c>
      <c r="Y149" s="28">
        <f>VLOOKUP($C149,'S45'!$C:$BQ,35,0)</f>
        <v>11691.490390000001</v>
      </c>
      <c r="Z149" s="28">
        <f>VLOOKUP($C149,'S45'!$C:$BQ,42,0)</f>
        <v>0</v>
      </c>
      <c r="AA149" s="28">
        <f>VLOOKUP($C149,'S45'!$C:$BQ,43,0)</f>
        <v>0</v>
      </c>
      <c r="AB149" s="21">
        <f>VLOOKUP($C149,'S46'!$C:$BQ,55,0)</f>
        <v>544.4</v>
      </c>
      <c r="AC149" s="21">
        <f>VLOOKUP($C149,'S46'!$C:$BQ,62,0)</f>
        <v>0</v>
      </c>
      <c r="AD149" s="21">
        <f>VLOOKUP($C149,'S46'!$C:$BQ,63,0)</f>
        <v>97</v>
      </c>
      <c r="AE149" s="21">
        <f>VLOOKUP($C149,'S46'!$C:$BQ,45,0)</f>
        <v>5005.3867</v>
      </c>
      <c r="AF149" s="28">
        <f>VLOOKUP($C149,'S46'!$C:$BQ,52,0)</f>
        <v>0</v>
      </c>
      <c r="AG149" s="28">
        <f>VLOOKUP($C149,'S46'!$C:$BQ,53,0)</f>
        <v>644</v>
      </c>
      <c r="AH149" s="28">
        <f>VLOOKUP($C149,'S46'!$C:$BQ,15,0)</f>
        <v>478</v>
      </c>
      <c r="AI149" s="28">
        <f>VLOOKUP($C149,'S46'!$C:$BQ,22,0)</f>
        <v>0</v>
      </c>
      <c r="AJ149" s="28">
        <f>VLOOKUP($C149,'S46'!$C:$BQ,23,0)</f>
        <v>0</v>
      </c>
      <c r="AK149" s="28">
        <f>VLOOKUP($C149,'S46'!$C:$BQ,35,0)</f>
        <v>11858.04096</v>
      </c>
      <c r="AL149" s="28">
        <f>VLOOKUP($C149,'S46'!$C:$BQ,42,0)</f>
        <v>0</v>
      </c>
      <c r="AM149" s="28">
        <f>VLOOKUP($C149,'S46'!$C:$BQ,43,0)</f>
        <v>0</v>
      </c>
      <c r="AN149" s="21">
        <f>VLOOKUP($C149,'S47'!$C:$BQ,55,0)</f>
        <v>547.6</v>
      </c>
      <c r="AO149" s="21">
        <f>VLOOKUP($C149,'S47'!$C:$BQ,62,0)</f>
        <v>0</v>
      </c>
      <c r="AP149" s="21">
        <f>VLOOKUP($C149,'S47'!$C:$BQ,63,0)</f>
        <v>94</v>
      </c>
      <c r="AQ149" s="21">
        <f>VLOOKUP($C149,'S47'!$C:$BQ,45,0)</f>
        <v>5301.9998800000003</v>
      </c>
      <c r="AR149" s="28">
        <f>VLOOKUP($C149,'S47'!$C:$BQ,52,0)</f>
        <v>0</v>
      </c>
      <c r="AS149" s="28">
        <f>VLOOKUP($C149,'S47'!$C:$BQ,53,0)</f>
        <v>347</v>
      </c>
      <c r="AT149" s="28">
        <f>VLOOKUP($C149,'S47'!$C:$BQ,15,0)</f>
        <v>485</v>
      </c>
      <c r="AU149" s="28">
        <f>VLOOKUP($C149,'S47'!$C:$BQ,22,0)</f>
        <v>0</v>
      </c>
      <c r="AV149" s="28">
        <f>VLOOKUP($C149,'S47'!$C:$BQ,23,0)</f>
        <v>0</v>
      </c>
      <c r="AW149" s="28">
        <f>VLOOKUP($C149,'S47'!$C:$BQ,35,0)</f>
        <v>11884.35584</v>
      </c>
      <c r="AX149" s="28">
        <f>VLOOKUP($C149,'S47'!$C:$BQ,42,0)</f>
        <v>0</v>
      </c>
      <c r="AY149" s="28">
        <f>VLOOKUP($C149,'S47'!$C:$BQ,43,0)</f>
        <v>0</v>
      </c>
      <c r="AZ149" s="21">
        <f>VLOOKUP($C149,'S48'!$C:$BQ,55,0)</f>
        <v>550.20000000000005</v>
      </c>
      <c r="BA149" s="21">
        <f>VLOOKUP($C149,'S48'!$C:$BQ,62,0)</f>
        <v>0</v>
      </c>
      <c r="BB149" s="21">
        <f>VLOOKUP($C149,'S48'!$C:$BQ,63,0)</f>
        <v>251</v>
      </c>
      <c r="BC149" s="21">
        <f>VLOOKUP($C149,'S48'!$C:$BQ,45,0)</f>
        <v>5446.8824299999997</v>
      </c>
      <c r="BD149" s="28">
        <f>VLOOKUP($C149,'S48'!$C:$BQ,52,0)</f>
        <v>0</v>
      </c>
      <c r="BE149" s="28">
        <f>VLOOKUP($C149,'S48'!$C:$BQ,53,0)</f>
        <v>202</v>
      </c>
      <c r="BF149" s="28">
        <f>VLOOKUP($C149,'S48'!$C:$BQ,15,0)</f>
        <v>491</v>
      </c>
      <c r="BG149" s="28">
        <f>VLOOKUP($C149,'S48'!$C:$BQ,22,0)</f>
        <v>0</v>
      </c>
      <c r="BH149" s="28">
        <f>VLOOKUP($C149,'S48'!$C:$BQ,23,0)</f>
        <v>0</v>
      </c>
      <c r="BI149" s="28">
        <f>VLOOKUP($C149,'S48'!$C:$BQ,35,0)</f>
        <v>12241.218220000001</v>
      </c>
      <c r="BJ149" s="28">
        <f>VLOOKUP($C149,'S48'!$C:$BQ,42,0)</f>
        <v>0</v>
      </c>
      <c r="BK149" s="28">
        <f>VLOOKUP($C149,'S48'!$C:$BQ,43,0)</f>
        <v>0</v>
      </c>
      <c r="BL149" s="21" t="e">
        <f>VLOOKUP($C149,'S49'!$C:$BQ,55,0)</f>
        <v>#N/A</v>
      </c>
      <c r="BM149" s="21" t="e">
        <f>VLOOKUP($C149,'S49'!$C:$BQ,62,0)</f>
        <v>#N/A</v>
      </c>
      <c r="BN149" s="21" t="e">
        <f>VLOOKUP($C149,'S49'!$C:$BQ,63,0)</f>
        <v>#N/A</v>
      </c>
      <c r="BO149" s="21" t="e">
        <f>VLOOKUP($C149,'S49'!$C:$BQ,45,0)</f>
        <v>#N/A</v>
      </c>
      <c r="BP149" s="28" t="e">
        <f>VLOOKUP($C149,'S49'!$C:$BQ,52,0)</f>
        <v>#N/A</v>
      </c>
      <c r="BQ149" s="28" t="e">
        <f>VLOOKUP($C149,'S49'!$C:$BQ,53,0)</f>
        <v>#N/A</v>
      </c>
      <c r="BR149" s="28" t="e">
        <f>VLOOKUP($C149,'S49'!$C:$BQ,15,0)</f>
        <v>#N/A</v>
      </c>
      <c r="BS149" s="28" t="e">
        <f>VLOOKUP($C149,'S49'!$C:$BQ,22,0)</f>
        <v>#N/A</v>
      </c>
      <c r="BT149" s="28" t="e">
        <f>VLOOKUP($C149,'S49'!$C:$BQ,23,0)</f>
        <v>#N/A</v>
      </c>
      <c r="BU149" s="28" t="e">
        <f>VLOOKUP($C149,'S49'!$C:$BQ,35,0)</f>
        <v>#N/A</v>
      </c>
      <c r="BV149" s="28" t="e">
        <f>VLOOKUP($C149,'S49'!$C:$BQ,42,0)</f>
        <v>#N/A</v>
      </c>
      <c r="BW149" s="28" t="e">
        <f>VLOOKUP($C149,'S49'!$C:$BQ,43,0)</f>
        <v>#N/A</v>
      </c>
      <c r="BX149" s="21" t="e">
        <f>VLOOKUP($C149,'S50'!$C:$BQ,55,0)</f>
        <v>#N/A</v>
      </c>
      <c r="BY149" s="21" t="e">
        <f>VLOOKUP($C149,'S50'!$C:$BQ,62,0)</f>
        <v>#N/A</v>
      </c>
      <c r="BZ149" s="21" t="e">
        <f>VLOOKUP($C149,'S50'!$C:$BQ,63,0)</f>
        <v>#N/A</v>
      </c>
      <c r="CA149" s="21" t="e">
        <f>VLOOKUP($C149,'S50'!$C:$BQ,45,0)</f>
        <v>#N/A</v>
      </c>
      <c r="CB149" s="28" t="e">
        <f>VLOOKUP($C149,'S50'!$C:$BQ,52,0)</f>
        <v>#N/A</v>
      </c>
      <c r="CC149" s="28" t="e">
        <f>VLOOKUP($C149,'S50'!$C:$BQ,53,0)</f>
        <v>#N/A</v>
      </c>
      <c r="CD149" s="28" t="e">
        <f>VLOOKUP($C149,'S50'!$C:$BQ,15,0)</f>
        <v>#N/A</v>
      </c>
      <c r="CE149" s="28" t="e">
        <f>VLOOKUP($C149,'S50'!$C:$BQ,22,0)</f>
        <v>#N/A</v>
      </c>
      <c r="CF149" s="28" t="e">
        <f>VLOOKUP($C149,'S50'!$C:$BQ,23,0)</f>
        <v>#N/A</v>
      </c>
      <c r="CG149" s="28" t="e">
        <f>VLOOKUP($C149,'S50'!$C:$BQ,35,0)</f>
        <v>#N/A</v>
      </c>
      <c r="CH149" s="28" t="e">
        <f>VLOOKUP($C149,'S50'!$C:$BQ,42,0)</f>
        <v>#N/A</v>
      </c>
      <c r="CI149" s="28" t="e">
        <f>VLOOKUP($C149,'S50'!$C:$BQ,43,0)</f>
        <v>#N/A</v>
      </c>
    </row>
    <row r="150" spans="1:87" hidden="1" x14ac:dyDescent="0.2">
      <c r="A150" s="30" t="s">
        <v>382</v>
      </c>
      <c r="B150" s="30" t="s">
        <v>174</v>
      </c>
      <c r="C150" s="20" t="s">
        <v>187</v>
      </c>
      <c r="D150" s="21">
        <f>VLOOKUP($C150,'S0 remplacer avec S44'!$C:$BQ,55,0)</f>
        <v>252.4</v>
      </c>
      <c r="E150" s="21">
        <f>VLOOKUP($C150,'S0 remplacer avec S44'!$C:$BQ,62,0)</f>
        <v>25</v>
      </c>
      <c r="F150" s="21">
        <f>VLOOKUP($C150,'S0 remplacer avec S44'!$C:$BQ,63,0)</f>
        <v>81</v>
      </c>
      <c r="G150" s="21">
        <f>VLOOKUP($C150,'S0 remplacer avec S44'!$C:$BQ,45,0)</f>
        <v>2036.1053899999999</v>
      </c>
      <c r="H150" s="28">
        <f>VLOOKUP($C150,'S0 remplacer avec S44'!$C:$BQ,52,0)</f>
        <v>407</v>
      </c>
      <c r="I150" s="28">
        <f>VLOOKUP($C150,'S0 remplacer avec S44'!$C:$BQ,53,0)</f>
        <v>895</v>
      </c>
      <c r="J150" s="28">
        <f>VLOOKUP($C150,'S0 remplacer avec S44'!$C:$BQ,15,0)</f>
        <v>205</v>
      </c>
      <c r="K150" s="28">
        <f>VLOOKUP($C150,'S0 remplacer avec S44'!$C:$BQ,22,0)</f>
        <v>0</v>
      </c>
      <c r="L150" s="28">
        <f>VLOOKUP($C150,'S0 remplacer avec S44'!$C:$BQ,23,0)</f>
        <v>0</v>
      </c>
      <c r="M150" s="28">
        <f>VLOOKUP($C150,'S0 remplacer avec S44'!$C:$BQ,35,0)</f>
        <v>2093.53665</v>
      </c>
      <c r="N150" s="28">
        <f>VLOOKUP($C150,'S0 remplacer avec S44'!$C:$BQ,42,0)</f>
        <v>787</v>
      </c>
      <c r="O150" s="28">
        <f>VLOOKUP($C150,'S0 remplacer avec S44'!$C:$BQ,43,0)</f>
        <v>1364</v>
      </c>
      <c r="P150" s="21">
        <f>VLOOKUP($C150,'S45'!$C:$BQ,55,0)</f>
        <v>258.39999999999998</v>
      </c>
      <c r="Q150" s="21">
        <f>VLOOKUP($C150,'S45'!$C:$BQ,62,0)</f>
        <v>19</v>
      </c>
      <c r="R150" s="21">
        <f>VLOOKUP($C150,'S45'!$C:$BQ,63,0)</f>
        <v>75</v>
      </c>
      <c r="S150" s="21">
        <f>VLOOKUP($C150,'S45'!$C:$BQ,45,0)</f>
        <v>2064.1943799999999</v>
      </c>
      <c r="T150" s="28">
        <f>VLOOKUP($C150,'S45'!$C:$BQ,52,0)</f>
        <v>379</v>
      </c>
      <c r="U150" s="28">
        <f>VLOOKUP($C150,'S45'!$C:$BQ,53,0)</f>
        <v>867</v>
      </c>
      <c r="V150" s="28">
        <f>VLOOKUP($C150,'S45'!$C:$BQ,15,0)</f>
        <v>208</v>
      </c>
      <c r="W150" s="28">
        <f>VLOOKUP($C150,'S45'!$C:$BQ,22,0)</f>
        <v>0</v>
      </c>
      <c r="X150" s="28">
        <f>VLOOKUP($C150,'S45'!$C:$BQ,23,0)</f>
        <v>0</v>
      </c>
      <c r="Y150" s="28">
        <f>VLOOKUP($C150,'S45'!$C:$BQ,35,0)</f>
        <v>2103.8881500000002</v>
      </c>
      <c r="Z150" s="28">
        <f>VLOOKUP($C150,'S45'!$C:$BQ,42,0)</f>
        <v>777</v>
      </c>
      <c r="AA150" s="28">
        <f>VLOOKUP($C150,'S45'!$C:$BQ,43,0)</f>
        <v>1353</v>
      </c>
      <c r="AB150" s="21">
        <f>VLOOKUP($C150,'S46'!$C:$BQ,55,0)</f>
        <v>261.10000000000002</v>
      </c>
      <c r="AC150" s="21">
        <f>VLOOKUP($C150,'S46'!$C:$BQ,62,0)</f>
        <v>16</v>
      </c>
      <c r="AD150" s="21">
        <f>VLOOKUP($C150,'S46'!$C:$BQ,63,0)</f>
        <v>72</v>
      </c>
      <c r="AE150" s="21">
        <f>VLOOKUP($C150,'S46'!$C:$BQ,45,0)</f>
        <v>2172.5820100000001</v>
      </c>
      <c r="AF150" s="28">
        <f>VLOOKUP($C150,'S46'!$C:$BQ,52,0)</f>
        <v>270</v>
      </c>
      <c r="AG150" s="28">
        <f>VLOOKUP($C150,'S46'!$C:$BQ,53,0)</f>
        <v>759</v>
      </c>
      <c r="AH150" s="28">
        <f>VLOOKUP($C150,'S46'!$C:$BQ,15,0)</f>
        <v>208</v>
      </c>
      <c r="AI150" s="28">
        <f>VLOOKUP($C150,'S46'!$C:$BQ,22,0)</f>
        <v>0</v>
      </c>
      <c r="AJ150" s="28">
        <f>VLOOKUP($C150,'S46'!$C:$BQ,23,0)</f>
        <v>0</v>
      </c>
      <c r="AK150" s="28">
        <f>VLOOKUP($C150,'S46'!$C:$BQ,35,0)</f>
        <v>2155.9401400000002</v>
      </c>
      <c r="AL150" s="28">
        <f>VLOOKUP($C150,'S46'!$C:$BQ,42,0)</f>
        <v>725</v>
      </c>
      <c r="AM150" s="28">
        <f>VLOOKUP($C150,'S46'!$C:$BQ,43,0)</f>
        <v>1301</v>
      </c>
      <c r="AN150" s="21">
        <f>VLOOKUP($C150,'S47'!$C:$BQ,55,0)</f>
        <v>264.89999999999998</v>
      </c>
      <c r="AO150" s="21">
        <f>VLOOKUP($C150,'S47'!$C:$BQ,62,0)</f>
        <v>13</v>
      </c>
      <c r="AP150" s="21">
        <f>VLOOKUP($C150,'S47'!$C:$BQ,63,0)</f>
        <v>68</v>
      </c>
      <c r="AQ150" s="21">
        <f>VLOOKUP($C150,'S47'!$C:$BQ,45,0)</f>
        <v>2234.0607799999998</v>
      </c>
      <c r="AR150" s="28">
        <f>VLOOKUP($C150,'S47'!$C:$BQ,52,0)</f>
        <v>209</v>
      </c>
      <c r="AS150" s="28">
        <f>VLOOKUP($C150,'S47'!$C:$BQ,53,0)</f>
        <v>697</v>
      </c>
      <c r="AT150" s="28">
        <f>VLOOKUP($C150,'S47'!$C:$BQ,15,0)</f>
        <v>215</v>
      </c>
      <c r="AU150" s="28">
        <f>VLOOKUP($C150,'S47'!$C:$BQ,22,0)</f>
        <v>0</v>
      </c>
      <c r="AV150" s="28">
        <f>VLOOKUP($C150,'S47'!$C:$BQ,23,0)</f>
        <v>0</v>
      </c>
      <c r="AW150" s="28">
        <f>VLOOKUP($C150,'S47'!$C:$BQ,35,0)</f>
        <v>2169.8474500000002</v>
      </c>
      <c r="AX150" s="28">
        <f>VLOOKUP($C150,'S47'!$C:$BQ,42,0)</f>
        <v>711</v>
      </c>
      <c r="AY150" s="28">
        <f>VLOOKUP($C150,'S47'!$C:$BQ,43,0)</f>
        <v>1287</v>
      </c>
      <c r="AZ150" s="21">
        <f>VLOOKUP($C150,'S48'!$C:$BQ,55,0)</f>
        <v>268.7</v>
      </c>
      <c r="BA150" s="21">
        <f>VLOOKUP($C150,'S48'!$C:$BQ,62,0)</f>
        <v>0</v>
      </c>
      <c r="BB150" s="21">
        <f>VLOOKUP($C150,'S48'!$C:$BQ,63,0)</f>
        <v>147</v>
      </c>
      <c r="BC150" s="21">
        <f>VLOOKUP($C150,'S48'!$C:$BQ,45,0)</f>
        <v>2250.1889099999999</v>
      </c>
      <c r="BD150" s="28">
        <f>VLOOKUP($C150,'S48'!$C:$BQ,52,0)</f>
        <v>193</v>
      </c>
      <c r="BE150" s="28">
        <f>VLOOKUP($C150,'S48'!$C:$BQ,53,0)</f>
        <v>681</v>
      </c>
      <c r="BF150" s="28">
        <f>VLOOKUP($C150,'S48'!$C:$BQ,15,0)</f>
        <v>216</v>
      </c>
      <c r="BG150" s="28">
        <f>VLOOKUP($C150,'S48'!$C:$BQ,22,0)</f>
        <v>0</v>
      </c>
      <c r="BH150" s="28">
        <f>VLOOKUP($C150,'S48'!$C:$BQ,23,0)</f>
        <v>0</v>
      </c>
      <c r="BI150" s="28">
        <f>VLOOKUP($C150,'S48'!$C:$BQ,35,0)</f>
        <v>2217.3942299999999</v>
      </c>
      <c r="BJ150" s="28">
        <f>VLOOKUP($C150,'S48'!$C:$BQ,42,0)</f>
        <v>664</v>
      </c>
      <c r="BK150" s="28">
        <f>VLOOKUP($C150,'S48'!$C:$BQ,43,0)</f>
        <v>1240</v>
      </c>
      <c r="BL150" s="21" t="e">
        <f>VLOOKUP($C150,'S49'!$C:$BQ,55,0)</f>
        <v>#N/A</v>
      </c>
      <c r="BM150" s="21" t="e">
        <f>VLOOKUP($C150,'S49'!$C:$BQ,62,0)</f>
        <v>#N/A</v>
      </c>
      <c r="BN150" s="21" t="e">
        <f>VLOOKUP($C150,'S49'!$C:$BQ,63,0)</f>
        <v>#N/A</v>
      </c>
      <c r="BO150" s="21" t="e">
        <f>VLOOKUP($C150,'S49'!$C:$BQ,45,0)</f>
        <v>#N/A</v>
      </c>
      <c r="BP150" s="28" t="e">
        <f>VLOOKUP($C150,'S49'!$C:$BQ,52,0)</f>
        <v>#N/A</v>
      </c>
      <c r="BQ150" s="28" t="e">
        <f>VLOOKUP($C150,'S49'!$C:$BQ,53,0)</f>
        <v>#N/A</v>
      </c>
      <c r="BR150" s="28" t="e">
        <f>VLOOKUP($C150,'S49'!$C:$BQ,15,0)</f>
        <v>#N/A</v>
      </c>
      <c r="BS150" s="28" t="e">
        <f>VLOOKUP($C150,'S49'!$C:$BQ,22,0)</f>
        <v>#N/A</v>
      </c>
      <c r="BT150" s="28" t="e">
        <f>VLOOKUP($C150,'S49'!$C:$BQ,23,0)</f>
        <v>#N/A</v>
      </c>
      <c r="BU150" s="28" t="e">
        <f>VLOOKUP($C150,'S49'!$C:$BQ,35,0)</f>
        <v>#N/A</v>
      </c>
      <c r="BV150" s="28" t="e">
        <f>VLOOKUP($C150,'S49'!$C:$BQ,42,0)</f>
        <v>#N/A</v>
      </c>
      <c r="BW150" s="28" t="e">
        <f>VLOOKUP($C150,'S49'!$C:$BQ,43,0)</f>
        <v>#N/A</v>
      </c>
      <c r="BX150" s="21" t="e">
        <f>VLOOKUP($C150,'S50'!$C:$BQ,55,0)</f>
        <v>#N/A</v>
      </c>
      <c r="BY150" s="21" t="e">
        <f>VLOOKUP($C150,'S50'!$C:$BQ,62,0)</f>
        <v>#N/A</v>
      </c>
      <c r="BZ150" s="21" t="e">
        <f>VLOOKUP($C150,'S50'!$C:$BQ,63,0)</f>
        <v>#N/A</v>
      </c>
      <c r="CA150" s="21" t="e">
        <f>VLOOKUP($C150,'S50'!$C:$BQ,45,0)</f>
        <v>#N/A</v>
      </c>
      <c r="CB150" s="28" t="e">
        <f>VLOOKUP($C150,'S50'!$C:$BQ,52,0)</f>
        <v>#N/A</v>
      </c>
      <c r="CC150" s="28" t="e">
        <f>VLOOKUP($C150,'S50'!$C:$BQ,53,0)</f>
        <v>#N/A</v>
      </c>
      <c r="CD150" s="28" t="e">
        <f>VLOOKUP($C150,'S50'!$C:$BQ,15,0)</f>
        <v>#N/A</v>
      </c>
      <c r="CE150" s="28" t="e">
        <f>VLOOKUP($C150,'S50'!$C:$BQ,22,0)</f>
        <v>#N/A</v>
      </c>
      <c r="CF150" s="28" t="e">
        <f>VLOOKUP($C150,'S50'!$C:$BQ,23,0)</f>
        <v>#N/A</v>
      </c>
      <c r="CG150" s="28" t="e">
        <f>VLOOKUP($C150,'S50'!$C:$BQ,35,0)</f>
        <v>#N/A</v>
      </c>
      <c r="CH150" s="28" t="e">
        <f>VLOOKUP($C150,'S50'!$C:$BQ,42,0)</f>
        <v>#N/A</v>
      </c>
      <c r="CI150" s="28" t="e">
        <f>VLOOKUP($C150,'S50'!$C:$BQ,43,0)</f>
        <v>#N/A</v>
      </c>
    </row>
    <row r="151" spans="1:87" hidden="1" x14ac:dyDescent="0.2">
      <c r="A151" s="30" t="e">
        <v>#N/A</v>
      </c>
      <c r="B151" s="30" t="e">
        <v>#N/A</v>
      </c>
      <c r="C151" s="20" t="s">
        <v>188</v>
      </c>
      <c r="D151" s="21">
        <f>VLOOKUP($C151,'S0 remplacer avec S44'!$C:$BQ,55,0)</f>
        <v>75.900000000000006</v>
      </c>
      <c r="E151" s="21">
        <f>VLOOKUP($C151,'S0 remplacer avec S44'!$C:$BQ,62,0)</f>
        <v>54</v>
      </c>
      <c r="F151" s="21">
        <f>VLOOKUP($C151,'S0 remplacer avec S44'!$C:$BQ,63,0)</f>
        <v>80</v>
      </c>
      <c r="G151" s="21">
        <f>VLOOKUP($C151,'S0 remplacer avec S44'!$C:$BQ,45,0)</f>
        <v>774.27668000000006</v>
      </c>
      <c r="H151" s="28">
        <f>VLOOKUP($C151,'S0 remplacer avec S44'!$C:$BQ,52,0)</f>
        <v>370</v>
      </c>
      <c r="I151" s="28">
        <f>VLOOKUP($C151,'S0 remplacer avec S44'!$C:$BQ,53,0)</f>
        <v>599</v>
      </c>
      <c r="J151" s="28">
        <f>VLOOKUP($C151,'S0 remplacer avec S44'!$C:$BQ,15,0)</f>
        <v>57</v>
      </c>
      <c r="K151" s="28">
        <f>VLOOKUP($C151,'S0 remplacer avec S44'!$C:$BQ,22,0)</f>
        <v>15</v>
      </c>
      <c r="L151" s="28">
        <f>VLOOKUP($C151,'S0 remplacer avec S44'!$C:$BQ,23,0)</f>
        <v>30</v>
      </c>
      <c r="M151" s="28">
        <f>VLOOKUP($C151,'S0 remplacer avec S44'!$C:$BQ,35,0)</f>
        <v>1200.1869099999999</v>
      </c>
      <c r="N151" s="28">
        <f>VLOOKUP($C151,'S0 remplacer avec S44'!$C:$BQ,42,0)</f>
        <v>173</v>
      </c>
      <c r="O151" s="28">
        <f>VLOOKUP($C151,'S0 remplacer avec S44'!$C:$BQ,43,0)</f>
        <v>447</v>
      </c>
      <c r="P151" s="21">
        <f>VLOOKUP($C151,'S45'!$C:$BQ,55,0)</f>
        <v>75.900000000000006</v>
      </c>
      <c r="Q151" s="21">
        <f>VLOOKUP($C151,'S45'!$C:$BQ,62,0)</f>
        <v>54</v>
      </c>
      <c r="R151" s="21">
        <f>VLOOKUP($C151,'S45'!$C:$BQ,63,0)</f>
        <v>80</v>
      </c>
      <c r="S151" s="21">
        <f>VLOOKUP($C151,'S45'!$C:$BQ,45,0)</f>
        <v>774.27668000000006</v>
      </c>
      <c r="T151" s="28">
        <f>VLOOKUP($C151,'S45'!$C:$BQ,52,0)</f>
        <v>370</v>
      </c>
      <c r="U151" s="28">
        <f>VLOOKUP($C151,'S45'!$C:$BQ,53,0)</f>
        <v>599</v>
      </c>
      <c r="V151" s="28">
        <f>VLOOKUP($C151,'S45'!$C:$BQ,15,0)</f>
        <v>57</v>
      </c>
      <c r="W151" s="28">
        <f>VLOOKUP($C151,'S45'!$C:$BQ,22,0)</f>
        <v>15</v>
      </c>
      <c r="X151" s="28">
        <f>VLOOKUP($C151,'S45'!$C:$BQ,23,0)</f>
        <v>30</v>
      </c>
      <c r="Y151" s="28">
        <f>VLOOKUP($C151,'S45'!$C:$BQ,35,0)</f>
        <v>1200.1869099999999</v>
      </c>
      <c r="Z151" s="28">
        <f>VLOOKUP($C151,'S45'!$C:$BQ,42,0)</f>
        <v>173</v>
      </c>
      <c r="AA151" s="28">
        <f>VLOOKUP($C151,'S45'!$C:$BQ,43,0)</f>
        <v>447</v>
      </c>
      <c r="AB151" s="21">
        <f>VLOOKUP($C151,'S46'!$C:$BQ,55,0)</f>
        <v>75.900000000000006</v>
      </c>
      <c r="AC151" s="21">
        <f>VLOOKUP($C151,'S46'!$C:$BQ,62,0)</f>
        <v>54</v>
      </c>
      <c r="AD151" s="21">
        <f>VLOOKUP($C151,'S46'!$C:$BQ,63,0)</f>
        <v>80</v>
      </c>
      <c r="AE151" s="21">
        <f>VLOOKUP($C151,'S46'!$C:$BQ,45,0)</f>
        <v>774.27668000000006</v>
      </c>
      <c r="AF151" s="28">
        <f>VLOOKUP($C151,'S46'!$C:$BQ,52,0)</f>
        <v>370</v>
      </c>
      <c r="AG151" s="28">
        <f>VLOOKUP($C151,'S46'!$C:$BQ,53,0)</f>
        <v>599</v>
      </c>
      <c r="AH151" s="28">
        <f>VLOOKUP($C151,'S46'!$C:$BQ,15,0)</f>
        <v>57</v>
      </c>
      <c r="AI151" s="28">
        <f>VLOOKUP($C151,'S46'!$C:$BQ,22,0)</f>
        <v>15</v>
      </c>
      <c r="AJ151" s="28">
        <f>VLOOKUP($C151,'S46'!$C:$BQ,23,0)</f>
        <v>30</v>
      </c>
      <c r="AK151" s="28">
        <f>VLOOKUP($C151,'S46'!$C:$BQ,35,0)</f>
        <v>1200.1869099999999</v>
      </c>
      <c r="AL151" s="28">
        <f>VLOOKUP($C151,'S46'!$C:$BQ,42,0)</f>
        <v>173</v>
      </c>
      <c r="AM151" s="28">
        <f>VLOOKUP($C151,'S46'!$C:$BQ,43,0)</f>
        <v>447</v>
      </c>
      <c r="AN151" s="21">
        <f>VLOOKUP($C151,'S47'!$C:$BQ,55,0)</f>
        <v>75.900000000000006</v>
      </c>
      <c r="AO151" s="21">
        <f>VLOOKUP($C151,'S47'!$C:$BQ,62,0)</f>
        <v>54</v>
      </c>
      <c r="AP151" s="21">
        <f>VLOOKUP($C151,'S47'!$C:$BQ,63,0)</f>
        <v>80</v>
      </c>
      <c r="AQ151" s="21">
        <f>VLOOKUP($C151,'S47'!$C:$BQ,45,0)</f>
        <v>774.27668000000006</v>
      </c>
      <c r="AR151" s="28">
        <f>VLOOKUP($C151,'S47'!$C:$BQ,52,0)</f>
        <v>370</v>
      </c>
      <c r="AS151" s="28">
        <f>VLOOKUP($C151,'S47'!$C:$BQ,53,0)</f>
        <v>599</v>
      </c>
      <c r="AT151" s="28">
        <f>VLOOKUP($C151,'S47'!$C:$BQ,15,0)</f>
        <v>57</v>
      </c>
      <c r="AU151" s="28">
        <f>VLOOKUP($C151,'S47'!$C:$BQ,22,0)</f>
        <v>15</v>
      </c>
      <c r="AV151" s="28">
        <f>VLOOKUP($C151,'S47'!$C:$BQ,23,0)</f>
        <v>30</v>
      </c>
      <c r="AW151" s="28">
        <f>VLOOKUP($C151,'S47'!$C:$BQ,35,0)</f>
        <v>1200.1869099999999</v>
      </c>
      <c r="AX151" s="28">
        <f>VLOOKUP($C151,'S47'!$C:$BQ,42,0)</f>
        <v>173</v>
      </c>
      <c r="AY151" s="28">
        <f>VLOOKUP($C151,'S47'!$C:$BQ,43,0)</f>
        <v>447</v>
      </c>
      <c r="AZ151" s="21">
        <f>VLOOKUP($C151,'S48'!$C:$BQ,55,0)</f>
        <v>75.900000000000006</v>
      </c>
      <c r="BA151" s="21">
        <f>VLOOKUP($C151,'S48'!$C:$BQ,62,0)</f>
        <v>41</v>
      </c>
      <c r="BB151" s="21">
        <f>VLOOKUP($C151,'S48'!$C:$BQ,63,0)</f>
        <v>119</v>
      </c>
      <c r="BC151" s="21">
        <f>VLOOKUP($C151,'S48'!$C:$BQ,45,0)</f>
        <v>774.27668000000006</v>
      </c>
      <c r="BD151" s="28">
        <f>VLOOKUP($C151,'S48'!$C:$BQ,52,0)</f>
        <v>370</v>
      </c>
      <c r="BE151" s="28">
        <f>VLOOKUP($C151,'S48'!$C:$BQ,53,0)</f>
        <v>599</v>
      </c>
      <c r="BF151" s="28">
        <f>VLOOKUP($C151,'S48'!$C:$BQ,15,0)</f>
        <v>57</v>
      </c>
      <c r="BG151" s="28">
        <f>VLOOKUP($C151,'S48'!$C:$BQ,22,0)</f>
        <v>15</v>
      </c>
      <c r="BH151" s="28">
        <f>VLOOKUP($C151,'S48'!$C:$BQ,23,0)</f>
        <v>30</v>
      </c>
      <c r="BI151" s="28">
        <f>VLOOKUP($C151,'S48'!$C:$BQ,35,0)</f>
        <v>1200.1869099999999</v>
      </c>
      <c r="BJ151" s="28">
        <f>VLOOKUP($C151,'S48'!$C:$BQ,42,0)</f>
        <v>173</v>
      </c>
      <c r="BK151" s="28">
        <f>VLOOKUP($C151,'S48'!$C:$BQ,43,0)</f>
        <v>447</v>
      </c>
      <c r="BL151" s="21" t="e">
        <f>VLOOKUP($C151,'S49'!$C:$BQ,55,0)</f>
        <v>#N/A</v>
      </c>
      <c r="BM151" s="21" t="e">
        <f>VLOOKUP($C151,'S49'!$C:$BQ,62,0)</f>
        <v>#N/A</v>
      </c>
      <c r="BN151" s="21" t="e">
        <f>VLOOKUP($C151,'S49'!$C:$BQ,63,0)</f>
        <v>#N/A</v>
      </c>
      <c r="BO151" s="21" t="e">
        <f>VLOOKUP($C151,'S49'!$C:$BQ,45,0)</f>
        <v>#N/A</v>
      </c>
      <c r="BP151" s="28" t="e">
        <f>VLOOKUP($C151,'S49'!$C:$BQ,52,0)</f>
        <v>#N/A</v>
      </c>
      <c r="BQ151" s="28" t="e">
        <f>VLOOKUP($C151,'S49'!$C:$BQ,53,0)</f>
        <v>#N/A</v>
      </c>
      <c r="BR151" s="28" t="e">
        <f>VLOOKUP($C151,'S49'!$C:$BQ,15,0)</f>
        <v>#N/A</v>
      </c>
      <c r="BS151" s="28" t="e">
        <f>VLOOKUP($C151,'S49'!$C:$BQ,22,0)</f>
        <v>#N/A</v>
      </c>
      <c r="BT151" s="28" t="e">
        <f>VLOOKUP($C151,'S49'!$C:$BQ,23,0)</f>
        <v>#N/A</v>
      </c>
      <c r="BU151" s="28" t="e">
        <f>VLOOKUP($C151,'S49'!$C:$BQ,35,0)</f>
        <v>#N/A</v>
      </c>
      <c r="BV151" s="28" t="e">
        <f>VLOOKUP($C151,'S49'!$C:$BQ,42,0)</f>
        <v>#N/A</v>
      </c>
      <c r="BW151" s="28" t="e">
        <f>VLOOKUP($C151,'S49'!$C:$BQ,43,0)</f>
        <v>#N/A</v>
      </c>
      <c r="BX151" s="21" t="e">
        <f>VLOOKUP($C151,'S50'!$C:$BQ,55,0)</f>
        <v>#N/A</v>
      </c>
      <c r="BY151" s="21" t="e">
        <f>VLOOKUP($C151,'S50'!$C:$BQ,62,0)</f>
        <v>#N/A</v>
      </c>
      <c r="BZ151" s="21" t="e">
        <f>VLOOKUP($C151,'S50'!$C:$BQ,63,0)</f>
        <v>#N/A</v>
      </c>
      <c r="CA151" s="21" t="e">
        <f>VLOOKUP($C151,'S50'!$C:$BQ,45,0)</f>
        <v>#N/A</v>
      </c>
      <c r="CB151" s="28" t="e">
        <f>VLOOKUP($C151,'S50'!$C:$BQ,52,0)</f>
        <v>#N/A</v>
      </c>
      <c r="CC151" s="28" t="e">
        <f>VLOOKUP($C151,'S50'!$C:$BQ,53,0)</f>
        <v>#N/A</v>
      </c>
      <c r="CD151" s="28" t="e">
        <f>VLOOKUP($C151,'S50'!$C:$BQ,15,0)</f>
        <v>#N/A</v>
      </c>
      <c r="CE151" s="28" t="e">
        <f>VLOOKUP($C151,'S50'!$C:$BQ,22,0)</f>
        <v>#N/A</v>
      </c>
      <c r="CF151" s="28" t="e">
        <f>VLOOKUP($C151,'S50'!$C:$BQ,23,0)</f>
        <v>#N/A</v>
      </c>
      <c r="CG151" s="28" t="e">
        <f>VLOOKUP($C151,'S50'!$C:$BQ,35,0)</f>
        <v>#N/A</v>
      </c>
      <c r="CH151" s="28" t="e">
        <f>VLOOKUP($C151,'S50'!$C:$BQ,42,0)</f>
        <v>#N/A</v>
      </c>
      <c r="CI151" s="28" t="e">
        <f>VLOOKUP($C151,'S50'!$C:$BQ,43,0)</f>
        <v>#N/A</v>
      </c>
    </row>
    <row r="152" spans="1:87" hidden="1" x14ac:dyDescent="0.2">
      <c r="A152" s="30" t="s">
        <v>382</v>
      </c>
      <c r="B152" s="30" t="s">
        <v>174</v>
      </c>
      <c r="C152" s="20" t="s">
        <v>189</v>
      </c>
      <c r="D152" s="21">
        <f>VLOOKUP($C152,'S0 remplacer avec S44'!$C:$BQ,55,0)</f>
        <v>301.7</v>
      </c>
      <c r="E152" s="21">
        <f>VLOOKUP($C152,'S0 remplacer avec S44'!$C:$BQ,62,0)</f>
        <v>1</v>
      </c>
      <c r="F152" s="21">
        <f>VLOOKUP($C152,'S0 remplacer avec S44'!$C:$BQ,63,0)</f>
        <v>62</v>
      </c>
      <c r="G152" s="21">
        <f>VLOOKUP($C152,'S0 remplacer avec S44'!$C:$BQ,45,0)</f>
        <v>2722.8266600000002</v>
      </c>
      <c r="H152" s="28">
        <f>VLOOKUP($C152,'S0 remplacer avec S44'!$C:$BQ,52,0)</f>
        <v>0</v>
      </c>
      <c r="I152" s="28">
        <f>VLOOKUP($C152,'S0 remplacer avec S44'!$C:$BQ,53,0)</f>
        <v>479</v>
      </c>
      <c r="J152" s="28">
        <f>VLOOKUP($C152,'S0 remplacer avec S44'!$C:$BQ,15,0)</f>
        <v>200</v>
      </c>
      <c r="K152" s="28">
        <f>VLOOKUP($C152,'S0 remplacer avec S44'!$C:$BQ,22,0)</f>
        <v>0</v>
      </c>
      <c r="L152" s="28">
        <f>VLOOKUP($C152,'S0 remplacer avec S44'!$C:$BQ,23,0)</f>
        <v>2</v>
      </c>
      <c r="M152" s="28">
        <f>VLOOKUP($C152,'S0 remplacer avec S44'!$C:$BQ,35,0)</f>
        <v>3198.9463099999998</v>
      </c>
      <c r="N152" s="28">
        <f>VLOOKUP($C152,'S0 remplacer avec S44'!$C:$BQ,42,0)</f>
        <v>656</v>
      </c>
      <c r="O152" s="28">
        <f>VLOOKUP($C152,'S0 remplacer avec S44'!$C:$BQ,43,0)</f>
        <v>1427</v>
      </c>
      <c r="P152" s="21">
        <f>VLOOKUP($C152,'S45'!$C:$BQ,55,0)</f>
        <v>304.89999999999998</v>
      </c>
      <c r="Q152" s="21">
        <f>VLOOKUP($C152,'S45'!$C:$BQ,62,0)</f>
        <v>0</v>
      </c>
      <c r="R152" s="21">
        <f>VLOOKUP($C152,'S45'!$C:$BQ,63,0)</f>
        <v>59</v>
      </c>
      <c r="S152" s="21">
        <f>VLOOKUP($C152,'S45'!$C:$BQ,45,0)</f>
        <v>2782.3444</v>
      </c>
      <c r="T152" s="28">
        <f>VLOOKUP($C152,'S45'!$C:$BQ,52,0)</f>
        <v>0</v>
      </c>
      <c r="U152" s="28">
        <f>VLOOKUP($C152,'S45'!$C:$BQ,53,0)</f>
        <v>419</v>
      </c>
      <c r="V152" s="28">
        <f>VLOOKUP($C152,'S45'!$C:$BQ,15,0)</f>
        <v>208</v>
      </c>
      <c r="W152" s="28">
        <f>VLOOKUP($C152,'S45'!$C:$BQ,22,0)</f>
        <v>0</v>
      </c>
      <c r="X152" s="28">
        <f>VLOOKUP($C152,'S45'!$C:$BQ,23,0)</f>
        <v>0</v>
      </c>
      <c r="Y152" s="28">
        <f>VLOOKUP($C152,'S45'!$C:$BQ,35,0)</f>
        <v>3226.7105000000001</v>
      </c>
      <c r="Z152" s="28">
        <f>VLOOKUP($C152,'S45'!$C:$BQ,42,0)</f>
        <v>629</v>
      </c>
      <c r="AA152" s="28">
        <f>VLOOKUP($C152,'S45'!$C:$BQ,43,0)</f>
        <v>1400</v>
      </c>
      <c r="AB152" s="21">
        <f>VLOOKUP($C152,'S46'!$C:$BQ,55,0)</f>
        <v>306.89999999999998</v>
      </c>
      <c r="AC152" s="21">
        <f>VLOOKUP($C152,'S46'!$C:$BQ,62,0)</f>
        <v>0</v>
      </c>
      <c r="AD152" s="21">
        <f>VLOOKUP($C152,'S46'!$C:$BQ,63,0)</f>
        <v>57</v>
      </c>
      <c r="AE152" s="21">
        <f>VLOOKUP($C152,'S46'!$C:$BQ,45,0)</f>
        <v>2882.5131200000001</v>
      </c>
      <c r="AF152" s="28">
        <f>VLOOKUP($C152,'S46'!$C:$BQ,52,0)</f>
        <v>0</v>
      </c>
      <c r="AG152" s="28">
        <f>VLOOKUP($C152,'S46'!$C:$BQ,53,0)</f>
        <v>319</v>
      </c>
      <c r="AH152" s="28">
        <f>VLOOKUP($C152,'S46'!$C:$BQ,15,0)</f>
        <v>208</v>
      </c>
      <c r="AI152" s="28">
        <f>VLOOKUP($C152,'S46'!$C:$BQ,22,0)</f>
        <v>0</v>
      </c>
      <c r="AJ152" s="28">
        <f>VLOOKUP($C152,'S46'!$C:$BQ,23,0)</f>
        <v>0</v>
      </c>
      <c r="AK152" s="28">
        <f>VLOOKUP($C152,'S46'!$C:$BQ,35,0)</f>
        <v>3230.69929</v>
      </c>
      <c r="AL152" s="28">
        <f>VLOOKUP($C152,'S46'!$C:$BQ,42,0)</f>
        <v>625</v>
      </c>
      <c r="AM152" s="28">
        <f>VLOOKUP($C152,'S46'!$C:$BQ,43,0)</f>
        <v>1396</v>
      </c>
      <c r="AN152" s="21">
        <f>VLOOKUP($C152,'S47'!$C:$BQ,55,0)</f>
        <v>315.10000000000002</v>
      </c>
      <c r="AO152" s="21">
        <f>VLOOKUP($C152,'S47'!$C:$BQ,62,0)</f>
        <v>0</v>
      </c>
      <c r="AP152" s="21">
        <f>VLOOKUP($C152,'S47'!$C:$BQ,63,0)</f>
        <v>49</v>
      </c>
      <c r="AQ152" s="21">
        <f>VLOOKUP($C152,'S47'!$C:$BQ,45,0)</f>
        <v>2976.6222400000001</v>
      </c>
      <c r="AR152" s="28">
        <f>VLOOKUP($C152,'S47'!$C:$BQ,52,0)</f>
        <v>0</v>
      </c>
      <c r="AS152" s="28">
        <f>VLOOKUP($C152,'S47'!$C:$BQ,53,0)</f>
        <v>225</v>
      </c>
      <c r="AT152" s="28">
        <f>VLOOKUP($C152,'S47'!$C:$BQ,15,0)</f>
        <v>217</v>
      </c>
      <c r="AU152" s="28">
        <f>VLOOKUP($C152,'S47'!$C:$BQ,22,0)</f>
        <v>0</v>
      </c>
      <c r="AV152" s="28">
        <f>VLOOKUP($C152,'S47'!$C:$BQ,23,0)</f>
        <v>0</v>
      </c>
      <c r="AW152" s="28">
        <f>VLOOKUP($C152,'S47'!$C:$BQ,35,0)</f>
        <v>3316.8735900000001</v>
      </c>
      <c r="AX152" s="28">
        <f>VLOOKUP($C152,'S47'!$C:$BQ,42,0)</f>
        <v>538</v>
      </c>
      <c r="AY152" s="28">
        <f>VLOOKUP($C152,'S47'!$C:$BQ,43,0)</f>
        <v>1309</v>
      </c>
      <c r="AZ152" s="21">
        <f>VLOOKUP($C152,'S48'!$C:$BQ,55,0)</f>
        <v>316.89999999999998</v>
      </c>
      <c r="BA152" s="21">
        <f>VLOOKUP($C152,'S48'!$C:$BQ,62,0)</f>
        <v>0</v>
      </c>
      <c r="BB152" s="21">
        <f>VLOOKUP($C152,'S48'!$C:$BQ,63,0)</f>
        <v>138</v>
      </c>
      <c r="BC152" s="21">
        <f>VLOOKUP($C152,'S48'!$C:$BQ,45,0)</f>
        <v>3186.41536</v>
      </c>
      <c r="BD152" s="28">
        <f>VLOOKUP($C152,'S48'!$C:$BQ,52,0)</f>
        <v>0</v>
      </c>
      <c r="BE152" s="28">
        <f>VLOOKUP($C152,'S48'!$C:$BQ,53,0)</f>
        <v>15</v>
      </c>
      <c r="BF152" s="28">
        <f>VLOOKUP($C152,'S48'!$C:$BQ,15,0)</f>
        <v>224</v>
      </c>
      <c r="BG152" s="28">
        <f>VLOOKUP($C152,'S48'!$C:$BQ,22,0)</f>
        <v>0</v>
      </c>
      <c r="BH152" s="28">
        <f>VLOOKUP($C152,'S48'!$C:$BQ,23,0)</f>
        <v>0</v>
      </c>
      <c r="BI152" s="28">
        <f>VLOOKUP($C152,'S48'!$C:$BQ,35,0)</f>
        <v>3367.33842</v>
      </c>
      <c r="BJ152" s="28">
        <f>VLOOKUP($C152,'S48'!$C:$BQ,42,0)</f>
        <v>488</v>
      </c>
      <c r="BK152" s="28">
        <f>VLOOKUP($C152,'S48'!$C:$BQ,43,0)</f>
        <v>1259</v>
      </c>
      <c r="BL152" s="21" t="e">
        <f>VLOOKUP($C152,'S49'!$C:$BQ,55,0)</f>
        <v>#N/A</v>
      </c>
      <c r="BM152" s="21" t="e">
        <f>VLOOKUP($C152,'S49'!$C:$BQ,62,0)</f>
        <v>#N/A</v>
      </c>
      <c r="BN152" s="21" t="e">
        <f>VLOOKUP($C152,'S49'!$C:$BQ,63,0)</f>
        <v>#N/A</v>
      </c>
      <c r="BO152" s="21" t="e">
        <f>VLOOKUP($C152,'S49'!$C:$BQ,45,0)</f>
        <v>#N/A</v>
      </c>
      <c r="BP152" s="28" t="e">
        <f>VLOOKUP($C152,'S49'!$C:$BQ,52,0)</f>
        <v>#N/A</v>
      </c>
      <c r="BQ152" s="28" t="e">
        <f>VLOOKUP($C152,'S49'!$C:$BQ,53,0)</f>
        <v>#N/A</v>
      </c>
      <c r="BR152" s="28" t="e">
        <f>VLOOKUP($C152,'S49'!$C:$BQ,15,0)</f>
        <v>#N/A</v>
      </c>
      <c r="BS152" s="28" t="e">
        <f>VLOOKUP($C152,'S49'!$C:$BQ,22,0)</f>
        <v>#N/A</v>
      </c>
      <c r="BT152" s="28" t="e">
        <f>VLOOKUP($C152,'S49'!$C:$BQ,23,0)</f>
        <v>#N/A</v>
      </c>
      <c r="BU152" s="28" t="e">
        <f>VLOOKUP($C152,'S49'!$C:$BQ,35,0)</f>
        <v>#N/A</v>
      </c>
      <c r="BV152" s="28" t="e">
        <f>VLOOKUP($C152,'S49'!$C:$BQ,42,0)</f>
        <v>#N/A</v>
      </c>
      <c r="BW152" s="28" t="e">
        <f>VLOOKUP($C152,'S49'!$C:$BQ,43,0)</f>
        <v>#N/A</v>
      </c>
      <c r="BX152" s="21" t="e">
        <f>VLOOKUP($C152,'S50'!$C:$BQ,55,0)</f>
        <v>#N/A</v>
      </c>
      <c r="BY152" s="21" t="e">
        <f>VLOOKUP($C152,'S50'!$C:$BQ,62,0)</f>
        <v>#N/A</v>
      </c>
      <c r="BZ152" s="21" t="e">
        <f>VLOOKUP($C152,'S50'!$C:$BQ,63,0)</f>
        <v>#N/A</v>
      </c>
      <c r="CA152" s="21" t="e">
        <f>VLOOKUP($C152,'S50'!$C:$BQ,45,0)</f>
        <v>#N/A</v>
      </c>
      <c r="CB152" s="28" t="e">
        <f>VLOOKUP($C152,'S50'!$C:$BQ,52,0)</f>
        <v>#N/A</v>
      </c>
      <c r="CC152" s="28" t="e">
        <f>VLOOKUP($C152,'S50'!$C:$BQ,53,0)</f>
        <v>#N/A</v>
      </c>
      <c r="CD152" s="28" t="e">
        <f>VLOOKUP($C152,'S50'!$C:$BQ,15,0)</f>
        <v>#N/A</v>
      </c>
      <c r="CE152" s="28" t="e">
        <f>VLOOKUP($C152,'S50'!$C:$BQ,22,0)</f>
        <v>#N/A</v>
      </c>
      <c r="CF152" s="28" t="e">
        <f>VLOOKUP($C152,'S50'!$C:$BQ,23,0)</f>
        <v>#N/A</v>
      </c>
      <c r="CG152" s="28" t="e">
        <f>VLOOKUP($C152,'S50'!$C:$BQ,35,0)</f>
        <v>#N/A</v>
      </c>
      <c r="CH152" s="28" t="e">
        <f>VLOOKUP($C152,'S50'!$C:$BQ,42,0)</f>
        <v>#N/A</v>
      </c>
      <c r="CI152" s="28" t="e">
        <f>VLOOKUP($C152,'S50'!$C:$BQ,43,0)</f>
        <v>#N/A</v>
      </c>
    </row>
    <row r="153" spans="1:87" hidden="1" x14ac:dyDescent="0.2">
      <c r="A153" s="30" t="s">
        <v>382</v>
      </c>
      <c r="B153" s="30" t="s">
        <v>174</v>
      </c>
      <c r="C153" s="20" t="s">
        <v>190</v>
      </c>
      <c r="D153" s="21">
        <f>VLOOKUP($C153,'S0 remplacer avec S44'!$C:$BQ,55,0)</f>
        <v>240.8</v>
      </c>
      <c r="E153" s="21">
        <f>VLOOKUP($C153,'S0 remplacer avec S44'!$C:$BQ,62,0)</f>
        <v>0</v>
      </c>
      <c r="F153" s="21">
        <f>VLOOKUP($C153,'S0 remplacer avec S44'!$C:$BQ,63,0)</f>
        <v>0</v>
      </c>
      <c r="G153" s="21">
        <f>VLOOKUP($C153,'S0 remplacer avec S44'!$C:$BQ,45,0)</f>
        <v>2031.65291</v>
      </c>
      <c r="H153" s="28">
        <f>VLOOKUP($C153,'S0 remplacer avec S44'!$C:$BQ,52,0)</f>
        <v>0</v>
      </c>
      <c r="I153" s="28">
        <f>VLOOKUP($C153,'S0 remplacer avec S44'!$C:$BQ,53,0)</f>
        <v>21</v>
      </c>
      <c r="J153" s="28">
        <f>VLOOKUP($C153,'S0 remplacer avec S44'!$C:$BQ,15,0)</f>
        <v>207</v>
      </c>
      <c r="K153" s="28">
        <f>VLOOKUP($C153,'S0 remplacer avec S44'!$C:$BQ,22,0)</f>
        <v>0</v>
      </c>
      <c r="L153" s="28">
        <f>VLOOKUP($C153,'S0 remplacer avec S44'!$C:$BQ,23,0)</f>
        <v>0</v>
      </c>
      <c r="M153" s="28">
        <f>VLOOKUP($C153,'S0 remplacer avec S44'!$C:$BQ,35,0)</f>
        <v>2432.5830299999998</v>
      </c>
      <c r="N153" s="28">
        <f>VLOOKUP($C153,'S0 remplacer avec S44'!$C:$BQ,42,0)</f>
        <v>0</v>
      </c>
      <c r="O153" s="28">
        <f>VLOOKUP($C153,'S0 remplacer avec S44'!$C:$BQ,43,0)</f>
        <v>314</v>
      </c>
      <c r="P153" s="21">
        <f>VLOOKUP($C153,'S45'!$C:$BQ,55,0)</f>
        <v>240.8</v>
      </c>
      <c r="Q153" s="21">
        <f>VLOOKUP($C153,'S45'!$C:$BQ,62,0)</f>
        <v>0</v>
      </c>
      <c r="R153" s="21">
        <f>VLOOKUP($C153,'S45'!$C:$BQ,63,0)</f>
        <v>0</v>
      </c>
      <c r="S153" s="21">
        <f>VLOOKUP($C153,'S45'!$C:$BQ,45,0)</f>
        <v>2039.38411</v>
      </c>
      <c r="T153" s="28">
        <f>VLOOKUP($C153,'S45'!$C:$BQ,52,0)</f>
        <v>0</v>
      </c>
      <c r="U153" s="28">
        <f>VLOOKUP($C153,'S45'!$C:$BQ,53,0)</f>
        <v>13</v>
      </c>
      <c r="V153" s="28">
        <f>VLOOKUP($C153,'S45'!$C:$BQ,15,0)</f>
        <v>213</v>
      </c>
      <c r="W153" s="28">
        <f>VLOOKUP($C153,'S45'!$C:$BQ,22,0)</f>
        <v>0</v>
      </c>
      <c r="X153" s="28">
        <f>VLOOKUP($C153,'S45'!$C:$BQ,23,0)</f>
        <v>0</v>
      </c>
      <c r="Y153" s="28">
        <f>VLOOKUP($C153,'S45'!$C:$BQ,35,0)</f>
        <v>2433.80969</v>
      </c>
      <c r="Z153" s="28">
        <f>VLOOKUP($C153,'S45'!$C:$BQ,42,0)</f>
        <v>0</v>
      </c>
      <c r="AA153" s="28">
        <f>VLOOKUP($C153,'S45'!$C:$BQ,43,0)</f>
        <v>313</v>
      </c>
      <c r="AB153" s="21">
        <f>VLOOKUP($C153,'S46'!$C:$BQ,55,0)</f>
        <v>244.4</v>
      </c>
      <c r="AC153" s="21">
        <f>VLOOKUP($C153,'S46'!$C:$BQ,62,0)</f>
        <v>0</v>
      </c>
      <c r="AD153" s="21">
        <f>VLOOKUP($C153,'S46'!$C:$BQ,63,0)</f>
        <v>0</v>
      </c>
      <c r="AE153" s="21">
        <f>VLOOKUP($C153,'S46'!$C:$BQ,45,0)</f>
        <v>2033.4147700000001</v>
      </c>
      <c r="AF153" s="28">
        <f>VLOOKUP($C153,'S46'!$C:$BQ,52,0)</f>
        <v>0</v>
      </c>
      <c r="AG153" s="28">
        <f>VLOOKUP($C153,'S46'!$C:$BQ,53,0)</f>
        <v>19</v>
      </c>
      <c r="AH153" s="28">
        <f>VLOOKUP($C153,'S46'!$C:$BQ,15,0)</f>
        <v>224</v>
      </c>
      <c r="AI153" s="28">
        <f>VLOOKUP($C153,'S46'!$C:$BQ,22,0)</f>
        <v>0</v>
      </c>
      <c r="AJ153" s="28">
        <f>VLOOKUP($C153,'S46'!$C:$BQ,23,0)</f>
        <v>0</v>
      </c>
      <c r="AK153" s="28">
        <f>VLOOKUP($C153,'S46'!$C:$BQ,35,0)</f>
        <v>2433.7796899999998</v>
      </c>
      <c r="AL153" s="28">
        <f>VLOOKUP($C153,'S46'!$C:$BQ,42,0)</f>
        <v>0</v>
      </c>
      <c r="AM153" s="28">
        <f>VLOOKUP($C153,'S46'!$C:$BQ,43,0)</f>
        <v>313</v>
      </c>
      <c r="AN153" s="21">
        <f>VLOOKUP($C153,'S47'!$C:$BQ,55,0)</f>
        <v>248.6</v>
      </c>
      <c r="AO153" s="21">
        <f>VLOOKUP($C153,'S47'!$C:$BQ,62,0)</f>
        <v>0</v>
      </c>
      <c r="AP153" s="21">
        <f>VLOOKUP($C153,'S47'!$C:$BQ,63,0)</f>
        <v>0</v>
      </c>
      <c r="AQ153" s="21">
        <f>VLOOKUP($C153,'S47'!$C:$BQ,45,0)</f>
        <v>2050.1729</v>
      </c>
      <c r="AR153" s="28">
        <f>VLOOKUP($C153,'S47'!$C:$BQ,52,0)</f>
        <v>0</v>
      </c>
      <c r="AS153" s="28">
        <f>VLOOKUP($C153,'S47'!$C:$BQ,53,0)</f>
        <v>3</v>
      </c>
      <c r="AT153" s="28">
        <f>VLOOKUP($C153,'S47'!$C:$BQ,15,0)</f>
        <v>233</v>
      </c>
      <c r="AU153" s="28">
        <f>VLOOKUP($C153,'S47'!$C:$BQ,22,0)</f>
        <v>0</v>
      </c>
      <c r="AV153" s="28">
        <f>VLOOKUP($C153,'S47'!$C:$BQ,23,0)</f>
        <v>0</v>
      </c>
      <c r="AW153" s="28">
        <f>VLOOKUP($C153,'S47'!$C:$BQ,35,0)</f>
        <v>2552.6413200000002</v>
      </c>
      <c r="AX153" s="28">
        <f>VLOOKUP($C153,'S47'!$C:$BQ,42,0)</f>
        <v>0</v>
      </c>
      <c r="AY153" s="28">
        <f>VLOOKUP($C153,'S47'!$C:$BQ,43,0)</f>
        <v>194</v>
      </c>
      <c r="AZ153" s="21">
        <f>VLOOKUP($C153,'S48'!$C:$BQ,55,0)</f>
        <v>247.8</v>
      </c>
      <c r="BA153" s="21">
        <f>VLOOKUP($C153,'S48'!$C:$BQ,62,0)</f>
        <v>0</v>
      </c>
      <c r="BB153" s="21">
        <f>VLOOKUP($C153,'S48'!$C:$BQ,63,0)</f>
        <v>44</v>
      </c>
      <c r="BC153" s="21">
        <f>VLOOKUP($C153,'S48'!$C:$BQ,45,0)</f>
        <v>2082.4222100000002</v>
      </c>
      <c r="BD153" s="28">
        <f>VLOOKUP($C153,'S48'!$C:$BQ,52,0)</f>
        <v>0</v>
      </c>
      <c r="BE153" s="28">
        <f>VLOOKUP($C153,'S48'!$C:$BQ,53,0)</f>
        <v>0</v>
      </c>
      <c r="BF153" s="28">
        <f>VLOOKUP($C153,'S48'!$C:$BQ,15,0)</f>
        <v>237</v>
      </c>
      <c r="BG153" s="28">
        <f>VLOOKUP($C153,'S48'!$C:$BQ,22,0)</f>
        <v>0</v>
      </c>
      <c r="BH153" s="28">
        <f>VLOOKUP($C153,'S48'!$C:$BQ,23,0)</f>
        <v>0</v>
      </c>
      <c r="BI153" s="28">
        <f>VLOOKUP($C153,'S48'!$C:$BQ,35,0)</f>
        <v>2558.27828</v>
      </c>
      <c r="BJ153" s="28">
        <f>VLOOKUP($C153,'S48'!$C:$BQ,42,0)</f>
        <v>0</v>
      </c>
      <c r="BK153" s="28">
        <f>VLOOKUP($C153,'S48'!$C:$BQ,43,0)</f>
        <v>189</v>
      </c>
      <c r="BL153" s="21" t="e">
        <f>VLOOKUP($C153,'S49'!$C:$BQ,55,0)</f>
        <v>#N/A</v>
      </c>
      <c r="BM153" s="21" t="e">
        <f>VLOOKUP($C153,'S49'!$C:$BQ,62,0)</f>
        <v>#N/A</v>
      </c>
      <c r="BN153" s="21" t="e">
        <f>VLOOKUP($C153,'S49'!$C:$BQ,63,0)</f>
        <v>#N/A</v>
      </c>
      <c r="BO153" s="21" t="e">
        <f>VLOOKUP($C153,'S49'!$C:$BQ,45,0)</f>
        <v>#N/A</v>
      </c>
      <c r="BP153" s="28" t="e">
        <f>VLOOKUP($C153,'S49'!$C:$BQ,52,0)</f>
        <v>#N/A</v>
      </c>
      <c r="BQ153" s="28" t="e">
        <f>VLOOKUP($C153,'S49'!$C:$BQ,53,0)</f>
        <v>#N/A</v>
      </c>
      <c r="BR153" s="28" t="e">
        <f>VLOOKUP($C153,'S49'!$C:$BQ,15,0)</f>
        <v>#N/A</v>
      </c>
      <c r="BS153" s="28" t="e">
        <f>VLOOKUP($C153,'S49'!$C:$BQ,22,0)</f>
        <v>#N/A</v>
      </c>
      <c r="BT153" s="28" t="e">
        <f>VLOOKUP($C153,'S49'!$C:$BQ,23,0)</f>
        <v>#N/A</v>
      </c>
      <c r="BU153" s="28" t="e">
        <f>VLOOKUP($C153,'S49'!$C:$BQ,35,0)</f>
        <v>#N/A</v>
      </c>
      <c r="BV153" s="28" t="e">
        <f>VLOOKUP($C153,'S49'!$C:$BQ,42,0)</f>
        <v>#N/A</v>
      </c>
      <c r="BW153" s="28" t="e">
        <f>VLOOKUP($C153,'S49'!$C:$BQ,43,0)</f>
        <v>#N/A</v>
      </c>
      <c r="BX153" s="21" t="e">
        <f>VLOOKUP($C153,'S50'!$C:$BQ,55,0)</f>
        <v>#N/A</v>
      </c>
      <c r="BY153" s="21" t="e">
        <f>VLOOKUP($C153,'S50'!$C:$BQ,62,0)</f>
        <v>#N/A</v>
      </c>
      <c r="BZ153" s="21" t="e">
        <f>VLOOKUP($C153,'S50'!$C:$BQ,63,0)</f>
        <v>#N/A</v>
      </c>
      <c r="CA153" s="21" t="e">
        <f>VLOOKUP($C153,'S50'!$C:$BQ,45,0)</f>
        <v>#N/A</v>
      </c>
      <c r="CB153" s="28" t="e">
        <f>VLOOKUP($C153,'S50'!$C:$BQ,52,0)</f>
        <v>#N/A</v>
      </c>
      <c r="CC153" s="28" t="e">
        <f>VLOOKUP($C153,'S50'!$C:$BQ,53,0)</f>
        <v>#N/A</v>
      </c>
      <c r="CD153" s="28" t="e">
        <f>VLOOKUP($C153,'S50'!$C:$BQ,15,0)</f>
        <v>#N/A</v>
      </c>
      <c r="CE153" s="28" t="e">
        <f>VLOOKUP($C153,'S50'!$C:$BQ,22,0)</f>
        <v>#N/A</v>
      </c>
      <c r="CF153" s="28" t="e">
        <f>VLOOKUP($C153,'S50'!$C:$BQ,23,0)</f>
        <v>#N/A</v>
      </c>
      <c r="CG153" s="28" t="e">
        <f>VLOOKUP($C153,'S50'!$C:$BQ,35,0)</f>
        <v>#N/A</v>
      </c>
      <c r="CH153" s="28" t="e">
        <f>VLOOKUP($C153,'S50'!$C:$BQ,42,0)</f>
        <v>#N/A</v>
      </c>
      <c r="CI153" s="28" t="e">
        <f>VLOOKUP($C153,'S50'!$C:$BQ,43,0)</f>
        <v>#N/A</v>
      </c>
    </row>
    <row r="154" spans="1:87" hidden="1" x14ac:dyDescent="0.2">
      <c r="A154" s="30" t="s">
        <v>382</v>
      </c>
      <c r="B154" s="30" t="s">
        <v>174</v>
      </c>
      <c r="C154" s="20" t="s">
        <v>191</v>
      </c>
      <c r="D154" s="21">
        <f>VLOOKUP($C154,'S0 remplacer avec S44'!$C:$BQ,55,0)</f>
        <v>395.2</v>
      </c>
      <c r="E154" s="21">
        <f>VLOOKUP($C154,'S0 remplacer avec S44'!$C:$BQ,62,0)</f>
        <v>91</v>
      </c>
      <c r="F154" s="21">
        <f>VLOOKUP($C154,'S0 remplacer avec S44'!$C:$BQ,63,0)</f>
        <v>188</v>
      </c>
      <c r="G154" s="21">
        <f>VLOOKUP($C154,'S0 remplacer avec S44'!$C:$BQ,45,0)</f>
        <v>4848.52369</v>
      </c>
      <c r="H154" s="28">
        <f>VLOOKUP($C154,'S0 remplacer avec S44'!$C:$BQ,52,0)</f>
        <v>0</v>
      </c>
      <c r="I154" s="28">
        <f>VLOOKUP($C154,'S0 remplacer avec S44'!$C:$BQ,53,0)</f>
        <v>291</v>
      </c>
      <c r="J154" s="28">
        <f>VLOOKUP($C154,'S0 remplacer avec S44'!$C:$BQ,15,0)</f>
        <v>365</v>
      </c>
      <c r="K154" s="28">
        <f>VLOOKUP($C154,'S0 remplacer avec S44'!$C:$BQ,22,0)</f>
        <v>0</v>
      </c>
      <c r="L154" s="28">
        <f>VLOOKUP($C154,'S0 remplacer avec S44'!$C:$BQ,23,0)</f>
        <v>0</v>
      </c>
      <c r="M154" s="28">
        <f>VLOOKUP($C154,'S0 remplacer avec S44'!$C:$BQ,35,0)</f>
        <v>8843.0268199999991</v>
      </c>
      <c r="N154" s="28">
        <f>VLOOKUP($C154,'S0 remplacer avec S44'!$C:$BQ,42,0)</f>
        <v>0</v>
      </c>
      <c r="O154" s="28">
        <f>VLOOKUP($C154,'S0 remplacer avec S44'!$C:$BQ,43,0)</f>
        <v>0</v>
      </c>
      <c r="P154" s="21">
        <f>VLOOKUP($C154,'S45'!$C:$BQ,55,0)</f>
        <v>400.8</v>
      </c>
      <c r="Q154" s="21">
        <f>VLOOKUP($C154,'S45'!$C:$BQ,62,0)</f>
        <v>86</v>
      </c>
      <c r="R154" s="21">
        <f>VLOOKUP($C154,'S45'!$C:$BQ,63,0)</f>
        <v>183</v>
      </c>
      <c r="S154" s="21">
        <f>VLOOKUP($C154,'S45'!$C:$BQ,45,0)</f>
        <v>4884.6051699999998</v>
      </c>
      <c r="T154" s="28">
        <f>VLOOKUP($C154,'S45'!$C:$BQ,52,0)</f>
        <v>0</v>
      </c>
      <c r="U154" s="28">
        <f>VLOOKUP($C154,'S45'!$C:$BQ,53,0)</f>
        <v>255</v>
      </c>
      <c r="V154" s="28">
        <f>VLOOKUP($C154,'S45'!$C:$BQ,15,0)</f>
        <v>372</v>
      </c>
      <c r="W154" s="28">
        <f>VLOOKUP($C154,'S45'!$C:$BQ,22,0)</f>
        <v>0</v>
      </c>
      <c r="X154" s="28">
        <f>VLOOKUP($C154,'S45'!$C:$BQ,23,0)</f>
        <v>0</v>
      </c>
      <c r="Y154" s="28">
        <f>VLOOKUP($C154,'S45'!$C:$BQ,35,0)</f>
        <v>8886.26181</v>
      </c>
      <c r="Z154" s="28">
        <f>VLOOKUP($C154,'S45'!$C:$BQ,42,0)</f>
        <v>0</v>
      </c>
      <c r="AA154" s="28">
        <f>VLOOKUP($C154,'S45'!$C:$BQ,43,0)</f>
        <v>0</v>
      </c>
      <c r="AB154" s="21">
        <f>VLOOKUP($C154,'S46'!$C:$BQ,55,0)</f>
        <v>400.9</v>
      </c>
      <c r="AC154" s="21">
        <f>VLOOKUP($C154,'S46'!$C:$BQ,62,0)</f>
        <v>85</v>
      </c>
      <c r="AD154" s="21">
        <f>VLOOKUP($C154,'S46'!$C:$BQ,63,0)</f>
        <v>183</v>
      </c>
      <c r="AE154" s="21">
        <f>VLOOKUP($C154,'S46'!$C:$BQ,45,0)</f>
        <v>5006.2190300000002</v>
      </c>
      <c r="AF154" s="28">
        <f>VLOOKUP($C154,'S46'!$C:$BQ,52,0)</f>
        <v>0</v>
      </c>
      <c r="AG154" s="28">
        <f>VLOOKUP($C154,'S46'!$C:$BQ,53,0)</f>
        <v>134</v>
      </c>
      <c r="AH154" s="28">
        <f>VLOOKUP($C154,'S46'!$C:$BQ,15,0)</f>
        <v>376</v>
      </c>
      <c r="AI154" s="28">
        <f>VLOOKUP($C154,'S46'!$C:$BQ,22,0)</f>
        <v>0</v>
      </c>
      <c r="AJ154" s="28">
        <f>VLOOKUP($C154,'S46'!$C:$BQ,23,0)</f>
        <v>0</v>
      </c>
      <c r="AK154" s="28">
        <f>VLOOKUP($C154,'S46'!$C:$BQ,35,0)</f>
        <v>8960.7768099999994</v>
      </c>
      <c r="AL154" s="28">
        <f>VLOOKUP($C154,'S46'!$C:$BQ,42,0)</f>
        <v>0</v>
      </c>
      <c r="AM154" s="28">
        <f>VLOOKUP($C154,'S46'!$C:$BQ,43,0)</f>
        <v>0</v>
      </c>
      <c r="AN154" s="21">
        <f>VLOOKUP($C154,'S47'!$C:$BQ,55,0)</f>
        <v>405.5</v>
      </c>
      <c r="AO154" s="21">
        <f>VLOOKUP($C154,'S47'!$C:$BQ,62,0)</f>
        <v>81</v>
      </c>
      <c r="AP154" s="21">
        <f>VLOOKUP($C154,'S47'!$C:$BQ,63,0)</f>
        <v>178</v>
      </c>
      <c r="AQ154" s="21">
        <f>VLOOKUP($C154,'S47'!$C:$BQ,45,0)</f>
        <v>5074.9797699999999</v>
      </c>
      <c r="AR154" s="28">
        <f>VLOOKUP($C154,'S47'!$C:$BQ,52,0)</f>
        <v>0</v>
      </c>
      <c r="AS154" s="28">
        <f>VLOOKUP($C154,'S47'!$C:$BQ,53,0)</f>
        <v>65</v>
      </c>
      <c r="AT154" s="28">
        <f>VLOOKUP($C154,'S47'!$C:$BQ,15,0)</f>
        <v>385</v>
      </c>
      <c r="AU154" s="28">
        <f>VLOOKUP($C154,'S47'!$C:$BQ,22,0)</f>
        <v>0</v>
      </c>
      <c r="AV154" s="28">
        <f>VLOOKUP($C154,'S47'!$C:$BQ,23,0)</f>
        <v>0</v>
      </c>
      <c r="AW154" s="28">
        <f>VLOOKUP($C154,'S47'!$C:$BQ,35,0)</f>
        <v>9017.1376999999993</v>
      </c>
      <c r="AX154" s="28">
        <f>VLOOKUP($C154,'S47'!$C:$BQ,42,0)</f>
        <v>0</v>
      </c>
      <c r="AY154" s="28">
        <f>VLOOKUP($C154,'S47'!$C:$BQ,43,0)</f>
        <v>0</v>
      </c>
      <c r="AZ154" s="21">
        <f>VLOOKUP($C154,'S48'!$C:$BQ,55,0)</f>
        <v>410.2</v>
      </c>
      <c r="BA154" s="21">
        <f>VLOOKUP($C154,'S48'!$C:$BQ,62,0)</f>
        <v>28</v>
      </c>
      <c r="BB154" s="21">
        <f>VLOOKUP($C154,'S48'!$C:$BQ,63,0)</f>
        <v>319</v>
      </c>
      <c r="BC154" s="21">
        <f>VLOOKUP($C154,'S48'!$C:$BQ,45,0)</f>
        <v>5180.81916</v>
      </c>
      <c r="BD154" s="28">
        <f>VLOOKUP($C154,'S48'!$C:$BQ,52,0)</f>
        <v>0</v>
      </c>
      <c r="BE154" s="28">
        <f>VLOOKUP($C154,'S48'!$C:$BQ,53,0)</f>
        <v>0</v>
      </c>
      <c r="BF154" s="28">
        <f>VLOOKUP($C154,'S48'!$C:$BQ,15,0)</f>
        <v>388</v>
      </c>
      <c r="BG154" s="28">
        <f>VLOOKUP($C154,'S48'!$C:$BQ,22,0)</f>
        <v>0</v>
      </c>
      <c r="BH154" s="28">
        <f>VLOOKUP($C154,'S48'!$C:$BQ,23,0)</f>
        <v>0</v>
      </c>
      <c r="BI154" s="28">
        <f>VLOOKUP($C154,'S48'!$C:$BQ,35,0)</f>
        <v>9049.89833</v>
      </c>
      <c r="BJ154" s="28">
        <f>VLOOKUP($C154,'S48'!$C:$BQ,42,0)</f>
        <v>0</v>
      </c>
      <c r="BK154" s="28">
        <f>VLOOKUP($C154,'S48'!$C:$BQ,43,0)</f>
        <v>0</v>
      </c>
      <c r="BL154" s="21" t="e">
        <f>VLOOKUP($C154,'S49'!$C:$BQ,55,0)</f>
        <v>#N/A</v>
      </c>
      <c r="BM154" s="21" t="e">
        <f>VLOOKUP($C154,'S49'!$C:$BQ,62,0)</f>
        <v>#N/A</v>
      </c>
      <c r="BN154" s="21" t="e">
        <f>VLOOKUP($C154,'S49'!$C:$BQ,63,0)</f>
        <v>#N/A</v>
      </c>
      <c r="BO154" s="21" t="e">
        <f>VLOOKUP($C154,'S49'!$C:$BQ,45,0)</f>
        <v>#N/A</v>
      </c>
      <c r="BP154" s="28" t="e">
        <f>VLOOKUP($C154,'S49'!$C:$BQ,52,0)</f>
        <v>#N/A</v>
      </c>
      <c r="BQ154" s="28" t="e">
        <f>VLOOKUP($C154,'S49'!$C:$BQ,53,0)</f>
        <v>#N/A</v>
      </c>
      <c r="BR154" s="28" t="e">
        <f>VLOOKUP($C154,'S49'!$C:$BQ,15,0)</f>
        <v>#N/A</v>
      </c>
      <c r="BS154" s="28" t="e">
        <f>VLOOKUP($C154,'S49'!$C:$BQ,22,0)</f>
        <v>#N/A</v>
      </c>
      <c r="BT154" s="28" t="e">
        <f>VLOOKUP($C154,'S49'!$C:$BQ,23,0)</f>
        <v>#N/A</v>
      </c>
      <c r="BU154" s="28" t="e">
        <f>VLOOKUP($C154,'S49'!$C:$BQ,35,0)</f>
        <v>#N/A</v>
      </c>
      <c r="BV154" s="28" t="e">
        <f>VLOOKUP($C154,'S49'!$C:$BQ,42,0)</f>
        <v>#N/A</v>
      </c>
      <c r="BW154" s="28" t="e">
        <f>VLOOKUP($C154,'S49'!$C:$BQ,43,0)</f>
        <v>#N/A</v>
      </c>
      <c r="BX154" s="21" t="e">
        <f>VLOOKUP($C154,'S50'!$C:$BQ,55,0)</f>
        <v>#N/A</v>
      </c>
      <c r="BY154" s="21" t="e">
        <f>VLOOKUP($C154,'S50'!$C:$BQ,62,0)</f>
        <v>#N/A</v>
      </c>
      <c r="BZ154" s="21" t="e">
        <f>VLOOKUP($C154,'S50'!$C:$BQ,63,0)</f>
        <v>#N/A</v>
      </c>
      <c r="CA154" s="21" t="e">
        <f>VLOOKUP($C154,'S50'!$C:$BQ,45,0)</f>
        <v>#N/A</v>
      </c>
      <c r="CB154" s="28" t="e">
        <f>VLOOKUP($C154,'S50'!$C:$BQ,52,0)</f>
        <v>#N/A</v>
      </c>
      <c r="CC154" s="28" t="e">
        <f>VLOOKUP($C154,'S50'!$C:$BQ,53,0)</f>
        <v>#N/A</v>
      </c>
      <c r="CD154" s="28" t="e">
        <f>VLOOKUP($C154,'S50'!$C:$BQ,15,0)</f>
        <v>#N/A</v>
      </c>
      <c r="CE154" s="28" t="e">
        <f>VLOOKUP($C154,'S50'!$C:$BQ,22,0)</f>
        <v>#N/A</v>
      </c>
      <c r="CF154" s="28" t="e">
        <f>VLOOKUP($C154,'S50'!$C:$BQ,23,0)</f>
        <v>#N/A</v>
      </c>
      <c r="CG154" s="28" t="e">
        <f>VLOOKUP($C154,'S50'!$C:$BQ,35,0)</f>
        <v>#N/A</v>
      </c>
      <c r="CH154" s="28" t="e">
        <f>VLOOKUP($C154,'S50'!$C:$BQ,42,0)</f>
        <v>#N/A</v>
      </c>
      <c r="CI154" s="28" t="e">
        <f>VLOOKUP($C154,'S50'!$C:$BQ,43,0)</f>
        <v>#N/A</v>
      </c>
    </row>
    <row r="155" spans="1:87" hidden="1" x14ac:dyDescent="0.2">
      <c r="A155" s="30" t="s">
        <v>382</v>
      </c>
      <c r="B155" s="30" t="s">
        <v>174</v>
      </c>
      <c r="C155" s="20" t="s">
        <v>192</v>
      </c>
      <c r="D155" s="21">
        <f>VLOOKUP($C155,'S0 remplacer avec S44'!$C:$BQ,55,0)</f>
        <v>403.8</v>
      </c>
      <c r="E155" s="21">
        <f>VLOOKUP($C155,'S0 remplacer avec S44'!$C:$BQ,62,0)</f>
        <v>0</v>
      </c>
      <c r="F155" s="21">
        <f>VLOOKUP($C155,'S0 remplacer avec S44'!$C:$BQ,63,0)</f>
        <v>50</v>
      </c>
      <c r="G155" s="21">
        <f>VLOOKUP($C155,'S0 remplacer avec S44'!$C:$BQ,45,0)</f>
        <v>3214.03586</v>
      </c>
      <c r="H155" s="28">
        <f>VLOOKUP($C155,'S0 remplacer avec S44'!$C:$BQ,52,0)</f>
        <v>119</v>
      </c>
      <c r="I155" s="28">
        <f>VLOOKUP($C155,'S0 remplacer avec S44'!$C:$BQ,53,0)</f>
        <v>786</v>
      </c>
      <c r="J155" s="28">
        <f>VLOOKUP($C155,'S0 remplacer avec S44'!$C:$BQ,15,0)</f>
        <v>386</v>
      </c>
      <c r="K155" s="28">
        <f>VLOOKUP($C155,'S0 remplacer avec S44'!$C:$BQ,22,0)</f>
        <v>0</v>
      </c>
      <c r="L155" s="28">
        <f>VLOOKUP($C155,'S0 remplacer avec S44'!$C:$BQ,23,0)</f>
        <v>0</v>
      </c>
      <c r="M155" s="28">
        <f>VLOOKUP($C155,'S0 remplacer avec S44'!$C:$BQ,35,0)</f>
        <v>5511.6229700000004</v>
      </c>
      <c r="N155" s="28">
        <f>VLOOKUP($C155,'S0 remplacer avec S44'!$C:$BQ,42,0)</f>
        <v>0</v>
      </c>
      <c r="O155" s="28">
        <f>VLOOKUP($C155,'S0 remplacer avec S44'!$C:$BQ,43,0)</f>
        <v>0</v>
      </c>
      <c r="P155" s="21">
        <f>VLOOKUP($C155,'S45'!$C:$BQ,55,0)</f>
        <v>408.9</v>
      </c>
      <c r="Q155" s="21">
        <f>VLOOKUP($C155,'S45'!$C:$BQ,62,0)</f>
        <v>0</v>
      </c>
      <c r="R155" s="21">
        <f>VLOOKUP($C155,'S45'!$C:$BQ,63,0)</f>
        <v>45</v>
      </c>
      <c r="S155" s="21">
        <f>VLOOKUP($C155,'S45'!$C:$BQ,45,0)</f>
        <v>3317.6422600000001</v>
      </c>
      <c r="T155" s="28">
        <f>VLOOKUP($C155,'S45'!$C:$BQ,52,0)</f>
        <v>16</v>
      </c>
      <c r="U155" s="28">
        <f>VLOOKUP($C155,'S45'!$C:$BQ,53,0)</f>
        <v>682</v>
      </c>
      <c r="V155" s="28">
        <f>VLOOKUP($C155,'S45'!$C:$BQ,15,0)</f>
        <v>392</v>
      </c>
      <c r="W155" s="28">
        <f>VLOOKUP($C155,'S45'!$C:$BQ,22,0)</f>
        <v>0</v>
      </c>
      <c r="X155" s="28">
        <f>VLOOKUP($C155,'S45'!$C:$BQ,23,0)</f>
        <v>0</v>
      </c>
      <c r="Y155" s="28">
        <f>VLOOKUP($C155,'S45'!$C:$BQ,35,0)</f>
        <v>5556.4425600000004</v>
      </c>
      <c r="Z155" s="28">
        <f>VLOOKUP($C155,'S45'!$C:$BQ,42,0)</f>
        <v>0</v>
      </c>
      <c r="AA155" s="28">
        <f>VLOOKUP($C155,'S45'!$C:$BQ,43,0)</f>
        <v>0</v>
      </c>
      <c r="AB155" s="21">
        <f>VLOOKUP($C155,'S46'!$C:$BQ,55,0)</f>
        <v>408.5</v>
      </c>
      <c r="AC155" s="21">
        <f>VLOOKUP($C155,'S46'!$C:$BQ,62,0)</f>
        <v>0</v>
      </c>
      <c r="AD155" s="21">
        <f>VLOOKUP($C155,'S46'!$C:$BQ,63,0)</f>
        <v>46</v>
      </c>
      <c r="AE155" s="21">
        <f>VLOOKUP($C155,'S46'!$C:$BQ,45,0)</f>
        <v>3433.5852399999999</v>
      </c>
      <c r="AF155" s="28">
        <f>VLOOKUP($C155,'S46'!$C:$BQ,52,0)</f>
        <v>0</v>
      </c>
      <c r="AG155" s="28">
        <f>VLOOKUP($C155,'S46'!$C:$BQ,53,0)</f>
        <v>566</v>
      </c>
      <c r="AH155" s="28">
        <f>VLOOKUP($C155,'S46'!$C:$BQ,15,0)</f>
        <v>392</v>
      </c>
      <c r="AI155" s="28">
        <f>VLOOKUP($C155,'S46'!$C:$BQ,22,0)</f>
        <v>0</v>
      </c>
      <c r="AJ155" s="28">
        <f>VLOOKUP($C155,'S46'!$C:$BQ,23,0)</f>
        <v>0</v>
      </c>
      <c r="AK155" s="28">
        <f>VLOOKUP($C155,'S46'!$C:$BQ,35,0)</f>
        <v>5570.0425599999999</v>
      </c>
      <c r="AL155" s="28">
        <f>VLOOKUP($C155,'S46'!$C:$BQ,42,0)</f>
        <v>0</v>
      </c>
      <c r="AM155" s="28">
        <f>VLOOKUP($C155,'S46'!$C:$BQ,43,0)</f>
        <v>0</v>
      </c>
      <c r="AN155" s="21">
        <f>VLOOKUP($C155,'S47'!$C:$BQ,55,0)</f>
        <v>411.5</v>
      </c>
      <c r="AO155" s="21">
        <f>VLOOKUP($C155,'S47'!$C:$BQ,62,0)</f>
        <v>0</v>
      </c>
      <c r="AP155" s="21">
        <f>VLOOKUP($C155,'S47'!$C:$BQ,63,0)</f>
        <v>43</v>
      </c>
      <c r="AQ155" s="21">
        <f>VLOOKUP($C155,'S47'!$C:$BQ,45,0)</f>
        <v>3509.75875</v>
      </c>
      <c r="AR155" s="28">
        <f>VLOOKUP($C155,'S47'!$C:$BQ,52,0)</f>
        <v>0</v>
      </c>
      <c r="AS155" s="28">
        <f>VLOOKUP($C155,'S47'!$C:$BQ,53,0)</f>
        <v>490</v>
      </c>
      <c r="AT155" s="28">
        <f>VLOOKUP($C155,'S47'!$C:$BQ,15,0)</f>
        <v>396</v>
      </c>
      <c r="AU155" s="28">
        <f>VLOOKUP($C155,'S47'!$C:$BQ,22,0)</f>
        <v>0</v>
      </c>
      <c r="AV155" s="28">
        <f>VLOOKUP($C155,'S47'!$C:$BQ,23,0)</f>
        <v>0</v>
      </c>
      <c r="AW155" s="28">
        <f>VLOOKUP($C155,'S47'!$C:$BQ,35,0)</f>
        <v>5616.0089600000001</v>
      </c>
      <c r="AX155" s="28">
        <f>VLOOKUP($C155,'S47'!$C:$BQ,42,0)</f>
        <v>0</v>
      </c>
      <c r="AY155" s="28">
        <f>VLOOKUP($C155,'S47'!$C:$BQ,43,0)</f>
        <v>0</v>
      </c>
      <c r="AZ155" s="21">
        <f>VLOOKUP($C155,'S48'!$C:$BQ,55,0)</f>
        <v>415.7</v>
      </c>
      <c r="BA155" s="21">
        <f>VLOOKUP($C155,'S48'!$C:$BQ,62,0)</f>
        <v>0</v>
      </c>
      <c r="BB155" s="21">
        <f>VLOOKUP($C155,'S48'!$C:$BQ,63,0)</f>
        <v>152</v>
      </c>
      <c r="BC155" s="21">
        <f>VLOOKUP($C155,'S48'!$C:$BQ,45,0)</f>
        <v>3753.56846</v>
      </c>
      <c r="BD155" s="28">
        <f>VLOOKUP($C155,'S48'!$C:$BQ,52,0)</f>
        <v>0</v>
      </c>
      <c r="BE155" s="28">
        <f>VLOOKUP($C155,'S48'!$C:$BQ,53,0)</f>
        <v>246</v>
      </c>
      <c r="BF155" s="28">
        <f>VLOOKUP($C155,'S48'!$C:$BQ,15,0)</f>
        <v>401</v>
      </c>
      <c r="BG155" s="28">
        <f>VLOOKUP($C155,'S48'!$C:$BQ,22,0)</f>
        <v>0</v>
      </c>
      <c r="BH155" s="28">
        <f>VLOOKUP($C155,'S48'!$C:$BQ,23,0)</f>
        <v>0</v>
      </c>
      <c r="BI155" s="28">
        <f>VLOOKUP($C155,'S48'!$C:$BQ,35,0)</f>
        <v>6017.3788000000004</v>
      </c>
      <c r="BJ155" s="28">
        <f>VLOOKUP($C155,'S48'!$C:$BQ,42,0)</f>
        <v>0</v>
      </c>
      <c r="BK155" s="28">
        <f>VLOOKUP($C155,'S48'!$C:$BQ,43,0)</f>
        <v>0</v>
      </c>
      <c r="BL155" s="21" t="e">
        <f>VLOOKUP($C155,'S49'!$C:$BQ,55,0)</f>
        <v>#N/A</v>
      </c>
      <c r="BM155" s="21" t="e">
        <f>VLOOKUP($C155,'S49'!$C:$BQ,62,0)</f>
        <v>#N/A</v>
      </c>
      <c r="BN155" s="21" t="e">
        <f>VLOOKUP($C155,'S49'!$C:$BQ,63,0)</f>
        <v>#N/A</v>
      </c>
      <c r="BO155" s="21" t="e">
        <f>VLOOKUP($C155,'S49'!$C:$BQ,45,0)</f>
        <v>#N/A</v>
      </c>
      <c r="BP155" s="28" t="e">
        <f>VLOOKUP($C155,'S49'!$C:$BQ,52,0)</f>
        <v>#N/A</v>
      </c>
      <c r="BQ155" s="28" t="e">
        <f>VLOOKUP($C155,'S49'!$C:$BQ,53,0)</f>
        <v>#N/A</v>
      </c>
      <c r="BR155" s="28" t="e">
        <f>VLOOKUP($C155,'S49'!$C:$BQ,15,0)</f>
        <v>#N/A</v>
      </c>
      <c r="BS155" s="28" t="e">
        <f>VLOOKUP($C155,'S49'!$C:$BQ,22,0)</f>
        <v>#N/A</v>
      </c>
      <c r="BT155" s="28" t="e">
        <f>VLOOKUP($C155,'S49'!$C:$BQ,23,0)</f>
        <v>#N/A</v>
      </c>
      <c r="BU155" s="28" t="e">
        <f>VLOOKUP($C155,'S49'!$C:$BQ,35,0)</f>
        <v>#N/A</v>
      </c>
      <c r="BV155" s="28" t="e">
        <f>VLOOKUP($C155,'S49'!$C:$BQ,42,0)</f>
        <v>#N/A</v>
      </c>
      <c r="BW155" s="28" t="e">
        <f>VLOOKUP($C155,'S49'!$C:$BQ,43,0)</f>
        <v>#N/A</v>
      </c>
      <c r="BX155" s="21" t="e">
        <f>VLOOKUP($C155,'S50'!$C:$BQ,55,0)</f>
        <v>#N/A</v>
      </c>
      <c r="BY155" s="21" t="e">
        <f>VLOOKUP($C155,'S50'!$C:$BQ,62,0)</f>
        <v>#N/A</v>
      </c>
      <c r="BZ155" s="21" t="e">
        <f>VLOOKUP($C155,'S50'!$C:$BQ,63,0)</f>
        <v>#N/A</v>
      </c>
      <c r="CA155" s="21" t="e">
        <f>VLOOKUP($C155,'S50'!$C:$BQ,45,0)</f>
        <v>#N/A</v>
      </c>
      <c r="CB155" s="28" t="e">
        <f>VLOOKUP($C155,'S50'!$C:$BQ,52,0)</f>
        <v>#N/A</v>
      </c>
      <c r="CC155" s="28" t="e">
        <f>VLOOKUP($C155,'S50'!$C:$BQ,53,0)</f>
        <v>#N/A</v>
      </c>
      <c r="CD155" s="28" t="e">
        <f>VLOOKUP($C155,'S50'!$C:$BQ,15,0)</f>
        <v>#N/A</v>
      </c>
      <c r="CE155" s="28" t="e">
        <f>VLOOKUP($C155,'S50'!$C:$BQ,22,0)</f>
        <v>#N/A</v>
      </c>
      <c r="CF155" s="28" t="e">
        <f>VLOOKUP($C155,'S50'!$C:$BQ,23,0)</f>
        <v>#N/A</v>
      </c>
      <c r="CG155" s="28" t="e">
        <f>VLOOKUP($C155,'S50'!$C:$BQ,35,0)</f>
        <v>#N/A</v>
      </c>
      <c r="CH155" s="28" t="e">
        <f>VLOOKUP($C155,'S50'!$C:$BQ,42,0)</f>
        <v>#N/A</v>
      </c>
      <c r="CI155" s="28" t="e">
        <f>VLOOKUP($C155,'S50'!$C:$BQ,43,0)</f>
        <v>#N/A</v>
      </c>
    </row>
    <row r="156" spans="1:87" hidden="1" x14ac:dyDescent="0.2">
      <c r="A156" s="30" t="s">
        <v>385</v>
      </c>
      <c r="B156" s="30" t="s">
        <v>193</v>
      </c>
      <c r="C156" s="20" t="s">
        <v>194</v>
      </c>
      <c r="D156" s="21">
        <f>VLOOKUP($C156,'S0 remplacer avec S44'!$C:$BQ,55,0)</f>
        <v>166.6</v>
      </c>
      <c r="E156" s="21">
        <f>VLOOKUP($C156,'S0 remplacer avec S44'!$C:$BQ,62,0)</f>
        <v>11</v>
      </c>
      <c r="F156" s="21">
        <f>VLOOKUP($C156,'S0 remplacer avec S44'!$C:$BQ,63,0)</f>
        <v>46</v>
      </c>
      <c r="G156" s="21">
        <f>VLOOKUP($C156,'S0 remplacer avec S44'!$C:$BQ,45,0)</f>
        <v>1455.62625</v>
      </c>
      <c r="H156" s="28">
        <f>VLOOKUP($C156,'S0 remplacer avec S44'!$C:$BQ,52,0)</f>
        <v>104</v>
      </c>
      <c r="I156" s="28">
        <f>VLOOKUP($C156,'S0 remplacer avec S44'!$C:$BQ,53,0)</f>
        <v>416</v>
      </c>
      <c r="J156" s="28">
        <f>VLOOKUP($C156,'S0 remplacer avec S44'!$C:$BQ,15,0)</f>
        <v>94</v>
      </c>
      <c r="K156" s="28">
        <f>VLOOKUP($C156,'S0 remplacer avec S44'!$C:$BQ,22,0)</f>
        <v>4</v>
      </c>
      <c r="L156" s="28">
        <f>VLOOKUP($C156,'S0 remplacer avec S44'!$C:$BQ,23,0)</f>
        <v>24</v>
      </c>
      <c r="M156" s="28">
        <f>VLOOKUP($C156,'S0 remplacer avec S44'!$C:$BQ,35,0)</f>
        <v>1931.20462</v>
      </c>
      <c r="N156" s="28">
        <f>VLOOKUP($C156,'S0 remplacer avec S44'!$C:$BQ,42,0)</f>
        <v>42</v>
      </c>
      <c r="O156" s="28">
        <f>VLOOKUP($C156,'S0 remplacer avec S44'!$C:$BQ,43,0)</f>
        <v>436</v>
      </c>
      <c r="P156" s="21">
        <f>VLOOKUP($C156,'S45'!$C:$BQ,55,0)</f>
        <v>168.7</v>
      </c>
      <c r="Q156" s="21">
        <f>VLOOKUP($C156,'S45'!$C:$BQ,62,0)</f>
        <v>9</v>
      </c>
      <c r="R156" s="21">
        <f>VLOOKUP($C156,'S45'!$C:$BQ,63,0)</f>
        <v>44</v>
      </c>
      <c r="S156" s="21">
        <f>VLOOKUP($C156,'S45'!$C:$BQ,45,0)</f>
        <v>1503.22072</v>
      </c>
      <c r="T156" s="28">
        <f>VLOOKUP($C156,'S45'!$C:$BQ,52,0)</f>
        <v>57</v>
      </c>
      <c r="U156" s="28">
        <f>VLOOKUP($C156,'S45'!$C:$BQ,53,0)</f>
        <v>369</v>
      </c>
      <c r="V156" s="28">
        <f>VLOOKUP($C156,'S45'!$C:$BQ,15,0)</f>
        <v>95</v>
      </c>
      <c r="W156" s="28">
        <f>VLOOKUP($C156,'S45'!$C:$BQ,22,0)</f>
        <v>3</v>
      </c>
      <c r="X156" s="28">
        <f>VLOOKUP($C156,'S45'!$C:$BQ,23,0)</f>
        <v>23</v>
      </c>
      <c r="Y156" s="28">
        <f>VLOOKUP($C156,'S45'!$C:$BQ,35,0)</f>
        <v>1963.13337</v>
      </c>
      <c r="Z156" s="28">
        <f>VLOOKUP($C156,'S45'!$C:$BQ,42,0)</f>
        <v>10</v>
      </c>
      <c r="AA156" s="28">
        <f>VLOOKUP($C156,'S45'!$C:$BQ,43,0)</f>
        <v>404</v>
      </c>
      <c r="AB156" s="21">
        <f>VLOOKUP($C156,'S46'!$C:$BQ,55,0)</f>
        <v>174.7</v>
      </c>
      <c r="AC156" s="21">
        <f>VLOOKUP($C156,'S46'!$C:$BQ,62,0)</f>
        <v>3</v>
      </c>
      <c r="AD156" s="21">
        <f>VLOOKUP($C156,'S46'!$C:$BQ,63,0)</f>
        <v>38</v>
      </c>
      <c r="AE156" s="21">
        <f>VLOOKUP($C156,'S46'!$C:$BQ,45,0)</f>
        <v>1564.6321399999999</v>
      </c>
      <c r="AF156" s="28">
        <f>VLOOKUP($C156,'S46'!$C:$BQ,52,0)</f>
        <v>0</v>
      </c>
      <c r="AG156" s="28">
        <f>VLOOKUP($C156,'S46'!$C:$BQ,53,0)</f>
        <v>307</v>
      </c>
      <c r="AH156" s="28">
        <f>VLOOKUP($C156,'S46'!$C:$BQ,15,0)</f>
        <v>97</v>
      </c>
      <c r="AI156" s="28">
        <f>VLOOKUP($C156,'S46'!$C:$BQ,22,0)</f>
        <v>1</v>
      </c>
      <c r="AJ156" s="28">
        <f>VLOOKUP($C156,'S46'!$C:$BQ,23,0)</f>
        <v>21</v>
      </c>
      <c r="AK156" s="28">
        <f>VLOOKUP($C156,'S46'!$C:$BQ,35,0)</f>
        <v>1962.9833699999999</v>
      </c>
      <c r="AL156" s="28">
        <f>VLOOKUP($C156,'S46'!$C:$BQ,42,0)</f>
        <v>10</v>
      </c>
      <c r="AM156" s="28">
        <f>VLOOKUP($C156,'S46'!$C:$BQ,43,0)</f>
        <v>404</v>
      </c>
      <c r="AN156" s="21">
        <f>VLOOKUP($C156,'S47'!$C:$BQ,55,0)</f>
        <v>173.7</v>
      </c>
      <c r="AO156" s="21">
        <f>VLOOKUP($C156,'S47'!$C:$BQ,62,0)</f>
        <v>4</v>
      </c>
      <c r="AP156" s="21">
        <f>VLOOKUP($C156,'S47'!$C:$BQ,63,0)</f>
        <v>39</v>
      </c>
      <c r="AQ156" s="21">
        <f>VLOOKUP($C156,'S47'!$C:$BQ,45,0)</f>
        <v>1599.77414</v>
      </c>
      <c r="AR156" s="28">
        <f>VLOOKUP($C156,'S47'!$C:$BQ,52,0)</f>
        <v>0</v>
      </c>
      <c r="AS156" s="28">
        <f>VLOOKUP($C156,'S47'!$C:$BQ,53,0)</f>
        <v>272</v>
      </c>
      <c r="AT156" s="28">
        <f>VLOOKUP($C156,'S47'!$C:$BQ,15,0)</f>
        <v>98</v>
      </c>
      <c r="AU156" s="28">
        <f>VLOOKUP($C156,'S47'!$C:$BQ,22,0)</f>
        <v>0</v>
      </c>
      <c r="AV156" s="28">
        <f>VLOOKUP($C156,'S47'!$C:$BQ,23,0)</f>
        <v>20</v>
      </c>
      <c r="AW156" s="28">
        <f>VLOOKUP($C156,'S47'!$C:$BQ,35,0)</f>
        <v>2011.5718300000001</v>
      </c>
      <c r="AX156" s="28">
        <f>VLOOKUP($C156,'S47'!$C:$BQ,42,0)</f>
        <v>0</v>
      </c>
      <c r="AY156" s="28">
        <f>VLOOKUP($C156,'S47'!$C:$BQ,43,0)</f>
        <v>356</v>
      </c>
      <c r="AZ156" s="21">
        <f>VLOOKUP($C156,'S48'!$C:$BQ,55,0)</f>
        <v>176.7</v>
      </c>
      <c r="BA156" s="21">
        <f>VLOOKUP($C156,'S48'!$C:$BQ,62,0)</f>
        <v>0</v>
      </c>
      <c r="BB156" s="21">
        <f>VLOOKUP($C156,'S48'!$C:$BQ,63,0)</f>
        <v>89</v>
      </c>
      <c r="BC156" s="21">
        <f>VLOOKUP($C156,'S48'!$C:$BQ,45,0)</f>
        <v>1607.56907</v>
      </c>
      <c r="BD156" s="28">
        <f>VLOOKUP($C156,'S48'!$C:$BQ,52,0)</f>
        <v>0</v>
      </c>
      <c r="BE156" s="28">
        <f>VLOOKUP($C156,'S48'!$C:$BQ,53,0)</f>
        <v>264</v>
      </c>
      <c r="BF156" s="28">
        <f>VLOOKUP($C156,'S48'!$C:$BQ,15,0)</f>
        <v>102</v>
      </c>
      <c r="BG156" s="28">
        <f>VLOOKUP($C156,'S48'!$C:$BQ,22,0)</f>
        <v>0</v>
      </c>
      <c r="BH156" s="28">
        <f>VLOOKUP($C156,'S48'!$C:$BQ,23,0)</f>
        <v>16</v>
      </c>
      <c r="BI156" s="28">
        <f>VLOOKUP($C156,'S48'!$C:$BQ,35,0)</f>
        <v>2016.6900700000001</v>
      </c>
      <c r="BJ156" s="28">
        <f>VLOOKUP($C156,'S48'!$C:$BQ,42,0)</f>
        <v>0</v>
      </c>
      <c r="BK156" s="28">
        <f>VLOOKUP($C156,'S48'!$C:$BQ,43,0)</f>
        <v>351</v>
      </c>
      <c r="BL156" s="21" t="e">
        <f>VLOOKUP($C156,'S49'!$C:$BQ,55,0)</f>
        <v>#N/A</v>
      </c>
      <c r="BM156" s="21" t="e">
        <f>VLOOKUP($C156,'S49'!$C:$BQ,62,0)</f>
        <v>#N/A</v>
      </c>
      <c r="BN156" s="21" t="e">
        <f>VLOOKUP($C156,'S49'!$C:$BQ,63,0)</f>
        <v>#N/A</v>
      </c>
      <c r="BO156" s="21" t="e">
        <f>VLOOKUP($C156,'S49'!$C:$BQ,45,0)</f>
        <v>#N/A</v>
      </c>
      <c r="BP156" s="28" t="e">
        <f>VLOOKUP($C156,'S49'!$C:$BQ,52,0)</f>
        <v>#N/A</v>
      </c>
      <c r="BQ156" s="28" t="e">
        <f>VLOOKUP($C156,'S49'!$C:$BQ,53,0)</f>
        <v>#N/A</v>
      </c>
      <c r="BR156" s="28" t="e">
        <f>VLOOKUP($C156,'S49'!$C:$BQ,15,0)</f>
        <v>#N/A</v>
      </c>
      <c r="BS156" s="28" t="e">
        <f>VLOOKUP($C156,'S49'!$C:$BQ,22,0)</f>
        <v>#N/A</v>
      </c>
      <c r="BT156" s="28" t="e">
        <f>VLOOKUP($C156,'S49'!$C:$BQ,23,0)</f>
        <v>#N/A</v>
      </c>
      <c r="BU156" s="28" t="e">
        <f>VLOOKUP($C156,'S49'!$C:$BQ,35,0)</f>
        <v>#N/A</v>
      </c>
      <c r="BV156" s="28" t="e">
        <f>VLOOKUP($C156,'S49'!$C:$BQ,42,0)</f>
        <v>#N/A</v>
      </c>
      <c r="BW156" s="28" t="e">
        <f>VLOOKUP($C156,'S49'!$C:$BQ,43,0)</f>
        <v>#N/A</v>
      </c>
      <c r="BX156" s="21" t="e">
        <f>VLOOKUP($C156,'S50'!$C:$BQ,55,0)</f>
        <v>#N/A</v>
      </c>
      <c r="BY156" s="21" t="e">
        <f>VLOOKUP($C156,'S50'!$C:$BQ,62,0)</f>
        <v>#N/A</v>
      </c>
      <c r="BZ156" s="21" t="e">
        <f>VLOOKUP($C156,'S50'!$C:$BQ,63,0)</f>
        <v>#N/A</v>
      </c>
      <c r="CA156" s="21" t="e">
        <f>VLOOKUP($C156,'S50'!$C:$BQ,45,0)</f>
        <v>#N/A</v>
      </c>
      <c r="CB156" s="28" t="e">
        <f>VLOOKUP($C156,'S50'!$C:$BQ,52,0)</f>
        <v>#N/A</v>
      </c>
      <c r="CC156" s="28" t="e">
        <f>VLOOKUP($C156,'S50'!$C:$BQ,53,0)</f>
        <v>#N/A</v>
      </c>
      <c r="CD156" s="28" t="e">
        <f>VLOOKUP($C156,'S50'!$C:$BQ,15,0)</f>
        <v>#N/A</v>
      </c>
      <c r="CE156" s="28" t="e">
        <f>VLOOKUP($C156,'S50'!$C:$BQ,22,0)</f>
        <v>#N/A</v>
      </c>
      <c r="CF156" s="28" t="e">
        <f>VLOOKUP($C156,'S50'!$C:$BQ,23,0)</f>
        <v>#N/A</v>
      </c>
      <c r="CG156" s="28" t="e">
        <f>VLOOKUP($C156,'S50'!$C:$BQ,35,0)</f>
        <v>#N/A</v>
      </c>
      <c r="CH156" s="28" t="e">
        <f>VLOOKUP($C156,'S50'!$C:$BQ,42,0)</f>
        <v>#N/A</v>
      </c>
      <c r="CI156" s="28" t="e">
        <f>VLOOKUP($C156,'S50'!$C:$BQ,43,0)</f>
        <v>#N/A</v>
      </c>
    </row>
    <row r="157" spans="1:87" hidden="1" x14ac:dyDescent="0.2">
      <c r="A157" s="30" t="e">
        <v>#N/A</v>
      </c>
      <c r="B157" s="30" t="e">
        <v>#N/A</v>
      </c>
      <c r="C157" s="20" t="s">
        <v>195</v>
      </c>
      <c r="D157" s="21" t="e">
        <f>VLOOKUP($C157,'S0 remplacer avec S44'!$C:$BQ,55,0)</f>
        <v>#N/A</v>
      </c>
      <c r="E157" s="21" t="e">
        <f>VLOOKUP($C157,'S0 remplacer avec S44'!$C:$BQ,62,0)</f>
        <v>#N/A</v>
      </c>
      <c r="F157" s="21" t="e">
        <f>VLOOKUP($C157,'S0 remplacer avec S44'!$C:$BQ,63,0)</f>
        <v>#N/A</v>
      </c>
      <c r="G157" s="21" t="e">
        <f>VLOOKUP($C157,'S0 remplacer avec S44'!$C:$BQ,45,0)</f>
        <v>#N/A</v>
      </c>
      <c r="H157" s="28" t="e">
        <f>VLOOKUP($C157,'S0 remplacer avec S44'!$C:$BQ,52,0)</f>
        <v>#N/A</v>
      </c>
      <c r="I157" s="28" t="e">
        <f>VLOOKUP($C157,'S0 remplacer avec S44'!$C:$BQ,53,0)</f>
        <v>#N/A</v>
      </c>
      <c r="J157" s="28" t="e">
        <f>VLOOKUP($C157,'S0 remplacer avec S44'!$C:$BQ,15,0)</f>
        <v>#N/A</v>
      </c>
      <c r="K157" s="28" t="e">
        <f>VLOOKUP($C157,'S0 remplacer avec S44'!$C:$BQ,22,0)</f>
        <v>#N/A</v>
      </c>
      <c r="L157" s="28" t="e">
        <f>VLOOKUP($C157,'S0 remplacer avec S44'!$C:$BQ,23,0)</f>
        <v>#N/A</v>
      </c>
      <c r="M157" s="28" t="e">
        <f>VLOOKUP($C157,'S0 remplacer avec S44'!$C:$BQ,35,0)</f>
        <v>#N/A</v>
      </c>
      <c r="N157" s="28" t="e">
        <f>VLOOKUP($C157,'S0 remplacer avec S44'!$C:$BQ,42,0)</f>
        <v>#N/A</v>
      </c>
      <c r="O157" s="28" t="e">
        <f>VLOOKUP($C157,'S0 remplacer avec S44'!$C:$BQ,43,0)</f>
        <v>#N/A</v>
      </c>
      <c r="P157" s="21" t="e">
        <f>VLOOKUP($C157,'S45'!$C:$BQ,55,0)</f>
        <v>#N/A</v>
      </c>
      <c r="Q157" s="21" t="e">
        <f>VLOOKUP($C157,'S45'!$C:$BQ,62,0)</f>
        <v>#N/A</v>
      </c>
      <c r="R157" s="21" t="e">
        <f>VLOOKUP($C157,'S45'!$C:$BQ,63,0)</f>
        <v>#N/A</v>
      </c>
      <c r="S157" s="21" t="e">
        <f>VLOOKUP($C157,'S45'!$C:$BQ,45,0)</f>
        <v>#N/A</v>
      </c>
      <c r="T157" s="28" t="e">
        <f>VLOOKUP($C157,'S45'!$C:$BQ,52,0)</f>
        <v>#N/A</v>
      </c>
      <c r="U157" s="28" t="e">
        <f>VLOOKUP($C157,'S45'!$C:$BQ,53,0)</f>
        <v>#N/A</v>
      </c>
      <c r="V157" s="28" t="e">
        <f>VLOOKUP($C157,'S45'!$C:$BQ,15,0)</f>
        <v>#N/A</v>
      </c>
      <c r="W157" s="28" t="e">
        <f>VLOOKUP($C157,'S45'!$C:$BQ,22,0)</f>
        <v>#N/A</v>
      </c>
      <c r="X157" s="28" t="e">
        <f>VLOOKUP($C157,'S45'!$C:$BQ,23,0)</f>
        <v>#N/A</v>
      </c>
      <c r="Y157" s="28" t="e">
        <f>VLOOKUP($C157,'S45'!$C:$BQ,35,0)</f>
        <v>#N/A</v>
      </c>
      <c r="Z157" s="28" t="e">
        <f>VLOOKUP($C157,'S45'!$C:$BQ,42,0)</f>
        <v>#N/A</v>
      </c>
      <c r="AA157" s="28" t="e">
        <f>VLOOKUP($C157,'S45'!$C:$BQ,43,0)</f>
        <v>#N/A</v>
      </c>
      <c r="AB157" s="21" t="e">
        <f>VLOOKUP($C157,'S46'!$C:$BQ,55,0)</f>
        <v>#N/A</v>
      </c>
      <c r="AC157" s="21" t="e">
        <f>VLOOKUP($C157,'S46'!$C:$BQ,62,0)</f>
        <v>#N/A</v>
      </c>
      <c r="AD157" s="21" t="e">
        <f>VLOOKUP($C157,'S46'!$C:$BQ,63,0)</f>
        <v>#N/A</v>
      </c>
      <c r="AE157" s="21" t="e">
        <f>VLOOKUP($C157,'S46'!$C:$BQ,45,0)</f>
        <v>#N/A</v>
      </c>
      <c r="AF157" s="28" t="e">
        <f>VLOOKUP($C157,'S46'!$C:$BQ,52,0)</f>
        <v>#N/A</v>
      </c>
      <c r="AG157" s="28" t="e">
        <f>VLOOKUP($C157,'S46'!$C:$BQ,53,0)</f>
        <v>#N/A</v>
      </c>
      <c r="AH157" s="28" t="e">
        <f>VLOOKUP($C157,'S46'!$C:$BQ,15,0)</f>
        <v>#N/A</v>
      </c>
      <c r="AI157" s="28" t="e">
        <f>VLOOKUP($C157,'S46'!$C:$BQ,22,0)</f>
        <v>#N/A</v>
      </c>
      <c r="AJ157" s="28" t="e">
        <f>VLOOKUP($C157,'S46'!$C:$BQ,23,0)</f>
        <v>#N/A</v>
      </c>
      <c r="AK157" s="28" t="e">
        <f>VLOOKUP($C157,'S46'!$C:$BQ,35,0)</f>
        <v>#N/A</v>
      </c>
      <c r="AL157" s="28" t="e">
        <f>VLOOKUP($C157,'S46'!$C:$BQ,42,0)</f>
        <v>#N/A</v>
      </c>
      <c r="AM157" s="28" t="e">
        <f>VLOOKUP($C157,'S46'!$C:$BQ,43,0)</f>
        <v>#N/A</v>
      </c>
      <c r="AN157" s="21" t="e">
        <f>VLOOKUP($C157,'S47'!$C:$BQ,55,0)</f>
        <v>#N/A</v>
      </c>
      <c r="AO157" s="21" t="e">
        <f>VLOOKUP($C157,'S47'!$C:$BQ,62,0)</f>
        <v>#N/A</v>
      </c>
      <c r="AP157" s="21" t="e">
        <f>VLOOKUP($C157,'S47'!$C:$BQ,63,0)</f>
        <v>#N/A</v>
      </c>
      <c r="AQ157" s="21" t="e">
        <f>VLOOKUP($C157,'S47'!$C:$BQ,45,0)</f>
        <v>#N/A</v>
      </c>
      <c r="AR157" s="28" t="e">
        <f>VLOOKUP($C157,'S47'!$C:$BQ,52,0)</f>
        <v>#N/A</v>
      </c>
      <c r="AS157" s="28" t="e">
        <f>VLOOKUP($C157,'S47'!$C:$BQ,53,0)</f>
        <v>#N/A</v>
      </c>
      <c r="AT157" s="28" t="e">
        <f>VLOOKUP($C157,'S47'!$C:$BQ,15,0)</f>
        <v>#N/A</v>
      </c>
      <c r="AU157" s="28" t="e">
        <f>VLOOKUP($C157,'S47'!$C:$BQ,22,0)</f>
        <v>#N/A</v>
      </c>
      <c r="AV157" s="28" t="e">
        <f>VLOOKUP($C157,'S47'!$C:$BQ,23,0)</f>
        <v>#N/A</v>
      </c>
      <c r="AW157" s="28" t="e">
        <f>VLOOKUP($C157,'S47'!$C:$BQ,35,0)</f>
        <v>#N/A</v>
      </c>
      <c r="AX157" s="28" t="e">
        <f>VLOOKUP($C157,'S47'!$C:$BQ,42,0)</f>
        <v>#N/A</v>
      </c>
      <c r="AY157" s="28" t="e">
        <f>VLOOKUP($C157,'S47'!$C:$BQ,43,0)</f>
        <v>#N/A</v>
      </c>
      <c r="AZ157" s="21" t="e">
        <f>VLOOKUP($C157,'S48'!$C:$BQ,55,0)</f>
        <v>#N/A</v>
      </c>
      <c r="BA157" s="21" t="e">
        <f>VLOOKUP($C157,'S48'!$C:$BQ,62,0)</f>
        <v>#N/A</v>
      </c>
      <c r="BB157" s="21" t="e">
        <f>VLOOKUP($C157,'S48'!$C:$BQ,63,0)</f>
        <v>#N/A</v>
      </c>
      <c r="BC157" s="21" t="e">
        <f>VLOOKUP($C157,'S48'!$C:$BQ,45,0)</f>
        <v>#N/A</v>
      </c>
      <c r="BD157" s="28" t="e">
        <f>VLOOKUP($C157,'S48'!$C:$BQ,52,0)</f>
        <v>#N/A</v>
      </c>
      <c r="BE157" s="28" t="e">
        <f>VLOOKUP($C157,'S48'!$C:$BQ,53,0)</f>
        <v>#N/A</v>
      </c>
      <c r="BF157" s="28" t="e">
        <f>VLOOKUP($C157,'S48'!$C:$BQ,15,0)</f>
        <v>#N/A</v>
      </c>
      <c r="BG157" s="28" t="e">
        <f>VLOOKUP($C157,'S48'!$C:$BQ,22,0)</f>
        <v>#N/A</v>
      </c>
      <c r="BH157" s="28" t="e">
        <f>VLOOKUP($C157,'S48'!$C:$BQ,23,0)</f>
        <v>#N/A</v>
      </c>
      <c r="BI157" s="28" t="e">
        <f>VLOOKUP($C157,'S48'!$C:$BQ,35,0)</f>
        <v>#N/A</v>
      </c>
      <c r="BJ157" s="28" t="e">
        <f>VLOOKUP($C157,'S48'!$C:$BQ,42,0)</f>
        <v>#N/A</v>
      </c>
      <c r="BK157" s="28" t="e">
        <f>VLOOKUP($C157,'S48'!$C:$BQ,43,0)</f>
        <v>#N/A</v>
      </c>
      <c r="BL157" s="21" t="e">
        <f>VLOOKUP($C157,'S49'!$C:$BQ,55,0)</f>
        <v>#N/A</v>
      </c>
      <c r="BM157" s="21" t="e">
        <f>VLOOKUP($C157,'S49'!$C:$BQ,62,0)</f>
        <v>#N/A</v>
      </c>
      <c r="BN157" s="21" t="e">
        <f>VLOOKUP($C157,'S49'!$C:$BQ,63,0)</f>
        <v>#N/A</v>
      </c>
      <c r="BO157" s="21" t="e">
        <f>VLOOKUP($C157,'S49'!$C:$BQ,45,0)</f>
        <v>#N/A</v>
      </c>
      <c r="BP157" s="28" t="e">
        <f>VLOOKUP($C157,'S49'!$C:$BQ,52,0)</f>
        <v>#N/A</v>
      </c>
      <c r="BQ157" s="28" t="e">
        <f>VLOOKUP($C157,'S49'!$C:$BQ,53,0)</f>
        <v>#N/A</v>
      </c>
      <c r="BR157" s="28" t="e">
        <f>VLOOKUP($C157,'S49'!$C:$BQ,15,0)</f>
        <v>#N/A</v>
      </c>
      <c r="BS157" s="28" t="e">
        <f>VLOOKUP($C157,'S49'!$C:$BQ,22,0)</f>
        <v>#N/A</v>
      </c>
      <c r="BT157" s="28" t="e">
        <f>VLOOKUP($C157,'S49'!$C:$BQ,23,0)</f>
        <v>#N/A</v>
      </c>
      <c r="BU157" s="28" t="e">
        <f>VLOOKUP($C157,'S49'!$C:$BQ,35,0)</f>
        <v>#N/A</v>
      </c>
      <c r="BV157" s="28" t="e">
        <f>VLOOKUP($C157,'S49'!$C:$BQ,42,0)</f>
        <v>#N/A</v>
      </c>
      <c r="BW157" s="28" t="e">
        <f>VLOOKUP($C157,'S49'!$C:$BQ,43,0)</f>
        <v>#N/A</v>
      </c>
      <c r="BX157" s="21" t="e">
        <f>VLOOKUP($C157,'S50'!$C:$BQ,55,0)</f>
        <v>#N/A</v>
      </c>
      <c r="BY157" s="21" t="e">
        <f>VLOOKUP($C157,'S50'!$C:$BQ,62,0)</f>
        <v>#N/A</v>
      </c>
      <c r="BZ157" s="21" t="e">
        <f>VLOOKUP($C157,'S50'!$C:$BQ,63,0)</f>
        <v>#N/A</v>
      </c>
      <c r="CA157" s="21" t="e">
        <f>VLOOKUP($C157,'S50'!$C:$BQ,45,0)</f>
        <v>#N/A</v>
      </c>
      <c r="CB157" s="28" t="e">
        <f>VLOOKUP($C157,'S50'!$C:$BQ,52,0)</f>
        <v>#N/A</v>
      </c>
      <c r="CC157" s="28" t="e">
        <f>VLOOKUP($C157,'S50'!$C:$BQ,53,0)</f>
        <v>#N/A</v>
      </c>
      <c r="CD157" s="28" t="e">
        <f>VLOOKUP($C157,'S50'!$C:$BQ,15,0)</f>
        <v>#N/A</v>
      </c>
      <c r="CE157" s="28" t="e">
        <f>VLOOKUP($C157,'S50'!$C:$BQ,22,0)</f>
        <v>#N/A</v>
      </c>
      <c r="CF157" s="28" t="e">
        <f>VLOOKUP($C157,'S50'!$C:$BQ,23,0)</f>
        <v>#N/A</v>
      </c>
      <c r="CG157" s="28" t="e">
        <f>VLOOKUP($C157,'S50'!$C:$BQ,35,0)</f>
        <v>#N/A</v>
      </c>
      <c r="CH157" s="28" t="e">
        <f>VLOOKUP($C157,'S50'!$C:$BQ,42,0)</f>
        <v>#N/A</v>
      </c>
      <c r="CI157" s="28" t="e">
        <f>VLOOKUP($C157,'S50'!$C:$BQ,43,0)</f>
        <v>#N/A</v>
      </c>
    </row>
    <row r="158" spans="1:87" hidden="1" x14ac:dyDescent="0.2">
      <c r="A158" s="30" t="s">
        <v>385</v>
      </c>
      <c r="B158" s="30" t="s">
        <v>193</v>
      </c>
      <c r="C158" s="20" t="s">
        <v>196</v>
      </c>
      <c r="D158" s="21">
        <f>VLOOKUP($C158,'S0 remplacer avec S44'!$C:$BQ,55,0)</f>
        <v>226.9</v>
      </c>
      <c r="E158" s="21">
        <f>VLOOKUP($C158,'S0 remplacer avec S44'!$C:$BQ,62,0)</f>
        <v>0</v>
      </c>
      <c r="F158" s="21">
        <f>VLOOKUP($C158,'S0 remplacer avec S44'!$C:$BQ,63,0)</f>
        <v>32</v>
      </c>
      <c r="G158" s="21">
        <f>VLOOKUP($C158,'S0 remplacer avec S44'!$C:$BQ,45,0)</f>
        <v>2062.24683</v>
      </c>
      <c r="H158" s="28">
        <f>VLOOKUP($C158,'S0 remplacer avec S44'!$C:$BQ,52,0)</f>
        <v>0</v>
      </c>
      <c r="I158" s="28">
        <f>VLOOKUP($C158,'S0 remplacer avec S44'!$C:$BQ,53,0)</f>
        <v>216</v>
      </c>
      <c r="J158" s="28">
        <f>VLOOKUP($C158,'S0 remplacer avec S44'!$C:$BQ,15,0)</f>
        <v>155</v>
      </c>
      <c r="K158" s="28">
        <f>VLOOKUP($C158,'S0 remplacer avec S44'!$C:$BQ,22,0)</f>
        <v>0</v>
      </c>
      <c r="L158" s="28">
        <f>VLOOKUP($C158,'S0 remplacer avec S44'!$C:$BQ,23,0)</f>
        <v>0</v>
      </c>
      <c r="M158" s="28">
        <f>VLOOKUP($C158,'S0 remplacer avec S44'!$C:$BQ,35,0)</f>
        <v>3547.63841</v>
      </c>
      <c r="N158" s="28">
        <f>VLOOKUP($C158,'S0 remplacer avec S44'!$C:$BQ,42,0)</f>
        <v>0</v>
      </c>
      <c r="O158" s="28">
        <f>VLOOKUP($C158,'S0 remplacer avec S44'!$C:$BQ,43,0)</f>
        <v>0</v>
      </c>
      <c r="P158" s="21">
        <f>VLOOKUP($C158,'S45'!$C:$BQ,55,0)</f>
        <v>229.7</v>
      </c>
      <c r="Q158" s="21">
        <f>VLOOKUP($C158,'S45'!$C:$BQ,62,0)</f>
        <v>0</v>
      </c>
      <c r="R158" s="21">
        <f>VLOOKUP($C158,'S45'!$C:$BQ,63,0)</f>
        <v>29</v>
      </c>
      <c r="S158" s="21">
        <f>VLOOKUP($C158,'S45'!$C:$BQ,45,0)</f>
        <v>2112.4908599999999</v>
      </c>
      <c r="T158" s="28">
        <f>VLOOKUP($C158,'S45'!$C:$BQ,52,0)</f>
        <v>0</v>
      </c>
      <c r="U158" s="28">
        <f>VLOOKUP($C158,'S45'!$C:$BQ,53,0)</f>
        <v>166</v>
      </c>
      <c r="V158" s="28">
        <f>VLOOKUP($C158,'S45'!$C:$BQ,15,0)</f>
        <v>155</v>
      </c>
      <c r="W158" s="28">
        <f>VLOOKUP($C158,'S45'!$C:$BQ,22,0)</f>
        <v>0</v>
      </c>
      <c r="X158" s="28">
        <f>VLOOKUP($C158,'S45'!$C:$BQ,23,0)</f>
        <v>0</v>
      </c>
      <c r="Y158" s="28">
        <f>VLOOKUP($C158,'S45'!$C:$BQ,35,0)</f>
        <v>3614.1948200000002</v>
      </c>
      <c r="Z158" s="28">
        <f>VLOOKUP($C158,'S45'!$C:$BQ,42,0)</f>
        <v>0</v>
      </c>
      <c r="AA158" s="28">
        <f>VLOOKUP($C158,'S45'!$C:$BQ,43,0)</f>
        <v>0</v>
      </c>
      <c r="AB158" s="21">
        <f>VLOOKUP($C158,'S46'!$C:$BQ,55,0)</f>
        <v>235.7</v>
      </c>
      <c r="AC158" s="21">
        <f>VLOOKUP($C158,'S46'!$C:$BQ,62,0)</f>
        <v>0</v>
      </c>
      <c r="AD158" s="21">
        <f>VLOOKUP($C158,'S46'!$C:$BQ,63,0)</f>
        <v>23</v>
      </c>
      <c r="AE158" s="21">
        <f>VLOOKUP($C158,'S46'!$C:$BQ,45,0)</f>
        <v>2130.0400800000002</v>
      </c>
      <c r="AF158" s="28">
        <f>VLOOKUP($C158,'S46'!$C:$BQ,52,0)</f>
        <v>0</v>
      </c>
      <c r="AG158" s="28">
        <f>VLOOKUP($C158,'S46'!$C:$BQ,53,0)</f>
        <v>148</v>
      </c>
      <c r="AH158" s="28">
        <f>VLOOKUP($C158,'S46'!$C:$BQ,15,0)</f>
        <v>158</v>
      </c>
      <c r="AI158" s="28">
        <f>VLOOKUP($C158,'S46'!$C:$BQ,22,0)</f>
        <v>0</v>
      </c>
      <c r="AJ158" s="28">
        <f>VLOOKUP($C158,'S46'!$C:$BQ,23,0)</f>
        <v>0</v>
      </c>
      <c r="AK158" s="28">
        <f>VLOOKUP($C158,'S46'!$C:$BQ,35,0)</f>
        <v>3614.1948200000002</v>
      </c>
      <c r="AL158" s="28">
        <f>VLOOKUP($C158,'S46'!$C:$BQ,42,0)</f>
        <v>0</v>
      </c>
      <c r="AM158" s="28">
        <f>VLOOKUP($C158,'S46'!$C:$BQ,43,0)</f>
        <v>0</v>
      </c>
      <c r="AN158" s="21">
        <f>VLOOKUP($C158,'S47'!$C:$BQ,55,0)</f>
        <v>235.7</v>
      </c>
      <c r="AO158" s="21">
        <f>VLOOKUP($C158,'S47'!$C:$BQ,62,0)</f>
        <v>0</v>
      </c>
      <c r="AP158" s="21">
        <f>VLOOKUP($C158,'S47'!$C:$BQ,63,0)</f>
        <v>23</v>
      </c>
      <c r="AQ158" s="21">
        <f>VLOOKUP($C158,'S47'!$C:$BQ,45,0)</f>
        <v>2168.30701</v>
      </c>
      <c r="AR158" s="28">
        <f>VLOOKUP($C158,'S47'!$C:$BQ,52,0)</f>
        <v>0</v>
      </c>
      <c r="AS158" s="28">
        <f>VLOOKUP($C158,'S47'!$C:$BQ,53,0)</f>
        <v>110</v>
      </c>
      <c r="AT158" s="28">
        <f>VLOOKUP($C158,'S47'!$C:$BQ,15,0)</f>
        <v>161</v>
      </c>
      <c r="AU158" s="28">
        <f>VLOOKUP($C158,'S47'!$C:$BQ,22,0)</f>
        <v>0</v>
      </c>
      <c r="AV158" s="28">
        <f>VLOOKUP($C158,'S47'!$C:$BQ,23,0)</f>
        <v>0</v>
      </c>
      <c r="AW158" s="28">
        <f>VLOOKUP($C158,'S47'!$C:$BQ,35,0)</f>
        <v>3992.6688399999998</v>
      </c>
      <c r="AX158" s="28">
        <f>VLOOKUP($C158,'S47'!$C:$BQ,42,0)</f>
        <v>0</v>
      </c>
      <c r="AY158" s="28">
        <f>VLOOKUP($C158,'S47'!$C:$BQ,43,0)</f>
        <v>0</v>
      </c>
      <c r="AZ158" s="21">
        <f>VLOOKUP($C158,'S48'!$C:$BQ,55,0)</f>
        <v>240.7</v>
      </c>
      <c r="BA158" s="21">
        <f>VLOOKUP($C158,'S48'!$C:$BQ,62,0)</f>
        <v>0</v>
      </c>
      <c r="BB158" s="21">
        <f>VLOOKUP($C158,'S48'!$C:$BQ,63,0)</f>
        <v>83</v>
      </c>
      <c r="BC158" s="21">
        <f>VLOOKUP($C158,'S48'!$C:$BQ,45,0)</f>
        <v>2207.8121299999998</v>
      </c>
      <c r="BD158" s="28">
        <f>VLOOKUP($C158,'S48'!$C:$BQ,52,0)</f>
        <v>0</v>
      </c>
      <c r="BE158" s="28">
        <f>VLOOKUP($C158,'S48'!$C:$BQ,53,0)</f>
        <v>70</v>
      </c>
      <c r="BF158" s="28">
        <f>VLOOKUP($C158,'S48'!$C:$BQ,15,0)</f>
        <v>164</v>
      </c>
      <c r="BG158" s="28">
        <f>VLOOKUP($C158,'S48'!$C:$BQ,22,0)</f>
        <v>0</v>
      </c>
      <c r="BH158" s="28">
        <f>VLOOKUP($C158,'S48'!$C:$BQ,23,0)</f>
        <v>0</v>
      </c>
      <c r="BI158" s="28">
        <f>VLOOKUP($C158,'S48'!$C:$BQ,35,0)</f>
        <v>3997.7384699999998</v>
      </c>
      <c r="BJ158" s="28">
        <f>VLOOKUP($C158,'S48'!$C:$BQ,42,0)</f>
        <v>0</v>
      </c>
      <c r="BK158" s="28">
        <f>VLOOKUP($C158,'S48'!$C:$BQ,43,0)</f>
        <v>0</v>
      </c>
      <c r="BL158" s="21" t="e">
        <f>VLOOKUP($C158,'S49'!$C:$BQ,55,0)</f>
        <v>#N/A</v>
      </c>
      <c r="BM158" s="21" t="e">
        <f>VLOOKUP($C158,'S49'!$C:$BQ,62,0)</f>
        <v>#N/A</v>
      </c>
      <c r="BN158" s="21" t="e">
        <f>VLOOKUP($C158,'S49'!$C:$BQ,63,0)</f>
        <v>#N/A</v>
      </c>
      <c r="BO158" s="21" t="e">
        <f>VLOOKUP($C158,'S49'!$C:$BQ,45,0)</f>
        <v>#N/A</v>
      </c>
      <c r="BP158" s="28" t="e">
        <f>VLOOKUP($C158,'S49'!$C:$BQ,52,0)</f>
        <v>#N/A</v>
      </c>
      <c r="BQ158" s="28" t="e">
        <f>VLOOKUP($C158,'S49'!$C:$BQ,53,0)</f>
        <v>#N/A</v>
      </c>
      <c r="BR158" s="28" t="e">
        <f>VLOOKUP($C158,'S49'!$C:$BQ,15,0)</f>
        <v>#N/A</v>
      </c>
      <c r="BS158" s="28" t="e">
        <f>VLOOKUP($C158,'S49'!$C:$BQ,22,0)</f>
        <v>#N/A</v>
      </c>
      <c r="BT158" s="28" t="e">
        <f>VLOOKUP($C158,'S49'!$C:$BQ,23,0)</f>
        <v>#N/A</v>
      </c>
      <c r="BU158" s="28" t="e">
        <f>VLOOKUP($C158,'S49'!$C:$BQ,35,0)</f>
        <v>#N/A</v>
      </c>
      <c r="BV158" s="28" t="e">
        <f>VLOOKUP($C158,'S49'!$C:$BQ,42,0)</f>
        <v>#N/A</v>
      </c>
      <c r="BW158" s="28" t="e">
        <f>VLOOKUP($C158,'S49'!$C:$BQ,43,0)</f>
        <v>#N/A</v>
      </c>
      <c r="BX158" s="21" t="e">
        <f>VLOOKUP($C158,'S50'!$C:$BQ,55,0)</f>
        <v>#N/A</v>
      </c>
      <c r="BY158" s="21" t="e">
        <f>VLOOKUP($C158,'S50'!$C:$BQ,62,0)</f>
        <v>#N/A</v>
      </c>
      <c r="BZ158" s="21" t="e">
        <f>VLOOKUP($C158,'S50'!$C:$BQ,63,0)</f>
        <v>#N/A</v>
      </c>
      <c r="CA158" s="21" t="e">
        <f>VLOOKUP($C158,'S50'!$C:$BQ,45,0)</f>
        <v>#N/A</v>
      </c>
      <c r="CB158" s="28" t="e">
        <f>VLOOKUP($C158,'S50'!$C:$BQ,52,0)</f>
        <v>#N/A</v>
      </c>
      <c r="CC158" s="28" t="e">
        <f>VLOOKUP($C158,'S50'!$C:$BQ,53,0)</f>
        <v>#N/A</v>
      </c>
      <c r="CD158" s="28" t="e">
        <f>VLOOKUP($C158,'S50'!$C:$BQ,15,0)</f>
        <v>#N/A</v>
      </c>
      <c r="CE158" s="28" t="e">
        <f>VLOOKUP($C158,'S50'!$C:$BQ,22,0)</f>
        <v>#N/A</v>
      </c>
      <c r="CF158" s="28" t="e">
        <f>VLOOKUP($C158,'S50'!$C:$BQ,23,0)</f>
        <v>#N/A</v>
      </c>
      <c r="CG158" s="28" t="e">
        <f>VLOOKUP($C158,'S50'!$C:$BQ,35,0)</f>
        <v>#N/A</v>
      </c>
      <c r="CH158" s="28" t="e">
        <f>VLOOKUP($C158,'S50'!$C:$BQ,42,0)</f>
        <v>#N/A</v>
      </c>
      <c r="CI158" s="28" t="e">
        <f>VLOOKUP($C158,'S50'!$C:$BQ,43,0)</f>
        <v>#N/A</v>
      </c>
    </row>
    <row r="159" spans="1:87" hidden="1" x14ac:dyDescent="0.2">
      <c r="A159" s="30" t="s">
        <v>385</v>
      </c>
      <c r="B159" s="30" t="s">
        <v>193</v>
      </c>
      <c r="C159" s="20" t="s">
        <v>197</v>
      </c>
      <c r="D159" s="21">
        <f>VLOOKUP($C159,'S0 remplacer avec S44'!$C:$BQ,55,0)</f>
        <v>105.4</v>
      </c>
      <c r="E159" s="21">
        <f>VLOOKUP($C159,'S0 remplacer avec S44'!$C:$BQ,62,0)</f>
        <v>0</v>
      </c>
      <c r="F159" s="21">
        <f>VLOOKUP($C159,'S0 remplacer avec S44'!$C:$BQ,63,0)</f>
        <v>16</v>
      </c>
      <c r="G159" s="21">
        <f>VLOOKUP($C159,'S0 remplacer avec S44'!$C:$BQ,45,0)</f>
        <v>783.08434999999997</v>
      </c>
      <c r="H159" s="28">
        <f>VLOOKUP($C159,'S0 remplacer avec S44'!$C:$BQ,52,0)</f>
        <v>106</v>
      </c>
      <c r="I159" s="28">
        <f>VLOOKUP($C159,'S0 remplacer avec S44'!$C:$BQ,53,0)</f>
        <v>284</v>
      </c>
      <c r="J159" s="28">
        <f>VLOOKUP($C159,'S0 remplacer avec S44'!$C:$BQ,15,0)</f>
        <v>81</v>
      </c>
      <c r="K159" s="28">
        <f>VLOOKUP($C159,'S0 remplacer avec S44'!$C:$BQ,22,0)</f>
        <v>0</v>
      </c>
      <c r="L159" s="28">
        <f>VLOOKUP($C159,'S0 remplacer avec S44'!$C:$BQ,23,0)</f>
        <v>0</v>
      </c>
      <c r="M159" s="28">
        <f>VLOOKUP($C159,'S0 remplacer avec S44'!$C:$BQ,35,0)</f>
        <v>626.36645999999996</v>
      </c>
      <c r="N159" s="28">
        <f>VLOOKUP($C159,'S0 remplacer avec S44'!$C:$BQ,42,0)</f>
        <v>323</v>
      </c>
      <c r="O159" s="28">
        <f>VLOOKUP($C159,'S0 remplacer avec S44'!$C:$BQ,43,0)</f>
        <v>513</v>
      </c>
      <c r="P159" s="21">
        <f>VLOOKUP($C159,'S45'!$C:$BQ,55,0)</f>
        <v>105.4</v>
      </c>
      <c r="Q159" s="21">
        <f>VLOOKUP($C159,'S45'!$C:$BQ,62,0)</f>
        <v>0</v>
      </c>
      <c r="R159" s="21">
        <f>VLOOKUP($C159,'S45'!$C:$BQ,63,0)</f>
        <v>16</v>
      </c>
      <c r="S159" s="21">
        <f>VLOOKUP($C159,'S45'!$C:$BQ,45,0)</f>
        <v>805.32474999999999</v>
      </c>
      <c r="T159" s="28">
        <f>VLOOKUP($C159,'S45'!$C:$BQ,52,0)</f>
        <v>84</v>
      </c>
      <c r="U159" s="28">
        <f>VLOOKUP($C159,'S45'!$C:$BQ,53,0)</f>
        <v>262</v>
      </c>
      <c r="V159" s="28">
        <f>VLOOKUP($C159,'S45'!$C:$BQ,15,0)</f>
        <v>81</v>
      </c>
      <c r="W159" s="28">
        <f>VLOOKUP($C159,'S45'!$C:$BQ,22,0)</f>
        <v>0</v>
      </c>
      <c r="X159" s="28">
        <f>VLOOKUP($C159,'S45'!$C:$BQ,23,0)</f>
        <v>0</v>
      </c>
      <c r="Y159" s="28">
        <f>VLOOKUP($C159,'S45'!$C:$BQ,35,0)</f>
        <v>628.50095999999996</v>
      </c>
      <c r="Z159" s="28">
        <f>VLOOKUP($C159,'S45'!$C:$BQ,42,0)</f>
        <v>321</v>
      </c>
      <c r="AA159" s="28">
        <f>VLOOKUP($C159,'S45'!$C:$BQ,43,0)</f>
        <v>511</v>
      </c>
      <c r="AB159" s="21">
        <f>VLOOKUP($C159,'S46'!$C:$BQ,55,0)</f>
        <v>106.4</v>
      </c>
      <c r="AC159" s="21">
        <f>VLOOKUP($C159,'S46'!$C:$BQ,62,0)</f>
        <v>0</v>
      </c>
      <c r="AD159" s="21">
        <f>VLOOKUP($C159,'S46'!$C:$BQ,63,0)</f>
        <v>15</v>
      </c>
      <c r="AE159" s="21">
        <f>VLOOKUP($C159,'S46'!$C:$BQ,45,0)</f>
        <v>806.37941000000001</v>
      </c>
      <c r="AF159" s="28">
        <f>VLOOKUP($C159,'S46'!$C:$BQ,52,0)</f>
        <v>83</v>
      </c>
      <c r="AG159" s="28">
        <f>VLOOKUP($C159,'S46'!$C:$BQ,53,0)</f>
        <v>260</v>
      </c>
      <c r="AH159" s="28">
        <f>VLOOKUP($C159,'S46'!$C:$BQ,15,0)</f>
        <v>81</v>
      </c>
      <c r="AI159" s="28">
        <f>VLOOKUP($C159,'S46'!$C:$BQ,22,0)</f>
        <v>0</v>
      </c>
      <c r="AJ159" s="28">
        <f>VLOOKUP($C159,'S46'!$C:$BQ,23,0)</f>
        <v>0</v>
      </c>
      <c r="AK159" s="28">
        <f>VLOOKUP($C159,'S46'!$C:$BQ,35,0)</f>
        <v>628.50095999999996</v>
      </c>
      <c r="AL159" s="28">
        <f>VLOOKUP($C159,'S46'!$C:$BQ,42,0)</f>
        <v>321</v>
      </c>
      <c r="AM159" s="28">
        <f>VLOOKUP($C159,'S46'!$C:$BQ,43,0)</f>
        <v>511</v>
      </c>
      <c r="AN159" s="21">
        <f>VLOOKUP($C159,'S47'!$C:$BQ,55,0)</f>
        <v>106.4</v>
      </c>
      <c r="AO159" s="21">
        <f>VLOOKUP($C159,'S47'!$C:$BQ,62,0)</f>
        <v>0</v>
      </c>
      <c r="AP159" s="21">
        <f>VLOOKUP($C159,'S47'!$C:$BQ,63,0)</f>
        <v>15</v>
      </c>
      <c r="AQ159" s="21">
        <f>VLOOKUP($C159,'S47'!$C:$BQ,45,0)</f>
        <v>810.29940999999997</v>
      </c>
      <c r="AR159" s="28">
        <f>VLOOKUP($C159,'S47'!$C:$BQ,52,0)</f>
        <v>79</v>
      </c>
      <c r="AS159" s="28">
        <f>VLOOKUP($C159,'S47'!$C:$BQ,53,0)</f>
        <v>257</v>
      </c>
      <c r="AT159" s="28">
        <f>VLOOKUP($C159,'S47'!$C:$BQ,15,0)</f>
        <v>82</v>
      </c>
      <c r="AU159" s="28">
        <f>VLOOKUP($C159,'S47'!$C:$BQ,22,0)</f>
        <v>0</v>
      </c>
      <c r="AV159" s="28">
        <f>VLOOKUP($C159,'S47'!$C:$BQ,23,0)</f>
        <v>0</v>
      </c>
      <c r="AW159" s="28">
        <f>VLOOKUP($C159,'S47'!$C:$BQ,35,0)</f>
        <v>631.50139999999999</v>
      </c>
      <c r="AX159" s="28">
        <f>VLOOKUP($C159,'S47'!$C:$BQ,42,0)</f>
        <v>318</v>
      </c>
      <c r="AY159" s="28">
        <f>VLOOKUP($C159,'S47'!$C:$BQ,43,0)</f>
        <v>508</v>
      </c>
      <c r="AZ159" s="21">
        <f>VLOOKUP($C159,'S48'!$C:$BQ,55,0)</f>
        <v>110.2</v>
      </c>
      <c r="BA159" s="21">
        <f>VLOOKUP($C159,'S48'!$C:$BQ,62,0)</f>
        <v>0</v>
      </c>
      <c r="BB159" s="21">
        <f>VLOOKUP($C159,'S48'!$C:$BQ,63,0)</f>
        <v>42</v>
      </c>
      <c r="BC159" s="21">
        <f>VLOOKUP($C159,'S48'!$C:$BQ,45,0)</f>
        <v>856.24319000000003</v>
      </c>
      <c r="BD159" s="28">
        <f>VLOOKUP($C159,'S48'!$C:$BQ,52,0)</f>
        <v>33</v>
      </c>
      <c r="BE159" s="28">
        <f>VLOOKUP($C159,'S48'!$C:$BQ,53,0)</f>
        <v>211</v>
      </c>
      <c r="BF159" s="28">
        <f>VLOOKUP($C159,'S48'!$C:$BQ,15,0)</f>
        <v>83</v>
      </c>
      <c r="BG159" s="28">
        <f>VLOOKUP($C159,'S48'!$C:$BQ,22,0)</f>
        <v>0</v>
      </c>
      <c r="BH159" s="28">
        <f>VLOOKUP($C159,'S48'!$C:$BQ,23,0)</f>
        <v>0</v>
      </c>
      <c r="BI159" s="28">
        <f>VLOOKUP($C159,'S48'!$C:$BQ,35,0)</f>
        <v>633.24887999999999</v>
      </c>
      <c r="BJ159" s="28">
        <f>VLOOKUP($C159,'S48'!$C:$BQ,42,0)</f>
        <v>316</v>
      </c>
      <c r="BK159" s="28">
        <f>VLOOKUP($C159,'S48'!$C:$BQ,43,0)</f>
        <v>506</v>
      </c>
      <c r="BL159" s="21" t="e">
        <f>VLOOKUP($C159,'S49'!$C:$BQ,55,0)</f>
        <v>#N/A</v>
      </c>
      <c r="BM159" s="21" t="e">
        <f>VLOOKUP($C159,'S49'!$C:$BQ,62,0)</f>
        <v>#N/A</v>
      </c>
      <c r="BN159" s="21" t="e">
        <f>VLOOKUP($C159,'S49'!$C:$BQ,63,0)</f>
        <v>#N/A</v>
      </c>
      <c r="BO159" s="21" t="e">
        <f>VLOOKUP($C159,'S49'!$C:$BQ,45,0)</f>
        <v>#N/A</v>
      </c>
      <c r="BP159" s="28" t="e">
        <f>VLOOKUP($C159,'S49'!$C:$BQ,52,0)</f>
        <v>#N/A</v>
      </c>
      <c r="BQ159" s="28" t="e">
        <f>VLOOKUP($C159,'S49'!$C:$BQ,53,0)</f>
        <v>#N/A</v>
      </c>
      <c r="BR159" s="28" t="e">
        <f>VLOOKUP($C159,'S49'!$C:$BQ,15,0)</f>
        <v>#N/A</v>
      </c>
      <c r="BS159" s="28" t="e">
        <f>VLOOKUP($C159,'S49'!$C:$BQ,22,0)</f>
        <v>#N/A</v>
      </c>
      <c r="BT159" s="28" t="e">
        <f>VLOOKUP($C159,'S49'!$C:$BQ,23,0)</f>
        <v>#N/A</v>
      </c>
      <c r="BU159" s="28" t="e">
        <f>VLOOKUP($C159,'S49'!$C:$BQ,35,0)</f>
        <v>#N/A</v>
      </c>
      <c r="BV159" s="28" t="e">
        <f>VLOOKUP($C159,'S49'!$C:$BQ,42,0)</f>
        <v>#N/A</v>
      </c>
      <c r="BW159" s="28" t="e">
        <f>VLOOKUP($C159,'S49'!$C:$BQ,43,0)</f>
        <v>#N/A</v>
      </c>
      <c r="BX159" s="21" t="e">
        <f>VLOOKUP($C159,'S50'!$C:$BQ,55,0)</f>
        <v>#N/A</v>
      </c>
      <c r="BY159" s="21" t="e">
        <f>VLOOKUP($C159,'S50'!$C:$BQ,62,0)</f>
        <v>#N/A</v>
      </c>
      <c r="BZ159" s="21" t="e">
        <f>VLOOKUP($C159,'S50'!$C:$BQ,63,0)</f>
        <v>#N/A</v>
      </c>
      <c r="CA159" s="21" t="e">
        <f>VLOOKUP($C159,'S50'!$C:$BQ,45,0)</f>
        <v>#N/A</v>
      </c>
      <c r="CB159" s="28" t="e">
        <f>VLOOKUP($C159,'S50'!$C:$BQ,52,0)</f>
        <v>#N/A</v>
      </c>
      <c r="CC159" s="28" t="e">
        <f>VLOOKUP($C159,'S50'!$C:$BQ,53,0)</f>
        <v>#N/A</v>
      </c>
      <c r="CD159" s="28" t="e">
        <f>VLOOKUP($C159,'S50'!$C:$BQ,15,0)</f>
        <v>#N/A</v>
      </c>
      <c r="CE159" s="28" t="e">
        <f>VLOOKUP($C159,'S50'!$C:$BQ,22,0)</f>
        <v>#N/A</v>
      </c>
      <c r="CF159" s="28" t="e">
        <f>VLOOKUP($C159,'S50'!$C:$BQ,23,0)</f>
        <v>#N/A</v>
      </c>
      <c r="CG159" s="28" t="e">
        <f>VLOOKUP($C159,'S50'!$C:$BQ,35,0)</f>
        <v>#N/A</v>
      </c>
      <c r="CH159" s="28" t="e">
        <f>VLOOKUP($C159,'S50'!$C:$BQ,42,0)</f>
        <v>#N/A</v>
      </c>
      <c r="CI159" s="28" t="e">
        <f>VLOOKUP($C159,'S50'!$C:$BQ,43,0)</f>
        <v>#N/A</v>
      </c>
    </row>
    <row r="160" spans="1:87" hidden="1" x14ac:dyDescent="0.2">
      <c r="A160" s="30" t="s">
        <v>385</v>
      </c>
      <c r="B160" s="30" t="s">
        <v>193</v>
      </c>
      <c r="C160" s="20" t="s">
        <v>198</v>
      </c>
      <c r="D160" s="21">
        <f>VLOOKUP($C160,'S0 remplacer avec S44'!$C:$BQ,55,0)</f>
        <v>279.7</v>
      </c>
      <c r="E160" s="21">
        <f>VLOOKUP($C160,'S0 remplacer avec S44'!$C:$BQ,62,0)</f>
        <v>0</v>
      </c>
      <c r="F160" s="21">
        <f>VLOOKUP($C160,'S0 remplacer avec S44'!$C:$BQ,63,0)</f>
        <v>6</v>
      </c>
      <c r="G160" s="21">
        <f>VLOOKUP($C160,'S0 remplacer avec S44'!$C:$BQ,45,0)</f>
        <v>2628.5477799999999</v>
      </c>
      <c r="H160" s="28">
        <f>VLOOKUP($C160,'S0 remplacer avec S44'!$C:$BQ,52,0)</f>
        <v>0</v>
      </c>
      <c r="I160" s="28">
        <f>VLOOKUP($C160,'S0 remplacer avec S44'!$C:$BQ,53,0)</f>
        <v>0</v>
      </c>
      <c r="J160" s="28">
        <f>VLOOKUP($C160,'S0 remplacer avec S44'!$C:$BQ,15,0)</f>
        <v>170</v>
      </c>
      <c r="K160" s="28">
        <f>VLOOKUP($C160,'S0 remplacer avec S44'!$C:$BQ,22,0)</f>
        <v>0</v>
      </c>
      <c r="L160" s="28">
        <f>VLOOKUP($C160,'S0 remplacer avec S44'!$C:$BQ,23,0)</f>
        <v>0</v>
      </c>
      <c r="M160" s="28">
        <f>VLOOKUP($C160,'S0 remplacer avec S44'!$C:$BQ,35,0)</f>
        <v>4298.4015300000001</v>
      </c>
      <c r="N160" s="28">
        <f>VLOOKUP($C160,'S0 remplacer avec S44'!$C:$BQ,42,0)</f>
        <v>0</v>
      </c>
      <c r="O160" s="28">
        <f>VLOOKUP($C160,'S0 remplacer avec S44'!$C:$BQ,43,0)</f>
        <v>0</v>
      </c>
      <c r="P160" s="21">
        <f>VLOOKUP($C160,'S45'!$C:$BQ,55,0)</f>
        <v>282.7</v>
      </c>
      <c r="Q160" s="21">
        <f>VLOOKUP($C160,'S45'!$C:$BQ,62,0)</f>
        <v>0</v>
      </c>
      <c r="R160" s="21">
        <f>VLOOKUP($C160,'S45'!$C:$BQ,63,0)</f>
        <v>3</v>
      </c>
      <c r="S160" s="21">
        <f>VLOOKUP($C160,'S45'!$C:$BQ,45,0)</f>
        <v>2633.7490299999999</v>
      </c>
      <c r="T160" s="28">
        <f>VLOOKUP($C160,'S45'!$C:$BQ,52,0)</f>
        <v>0</v>
      </c>
      <c r="U160" s="28">
        <f>VLOOKUP($C160,'S45'!$C:$BQ,53,0)</f>
        <v>0</v>
      </c>
      <c r="V160" s="28">
        <f>VLOOKUP($C160,'S45'!$C:$BQ,15,0)</f>
        <v>172</v>
      </c>
      <c r="W160" s="28">
        <f>VLOOKUP($C160,'S45'!$C:$BQ,22,0)</f>
        <v>0</v>
      </c>
      <c r="X160" s="28">
        <f>VLOOKUP($C160,'S45'!$C:$BQ,23,0)</f>
        <v>0</v>
      </c>
      <c r="Y160" s="28">
        <f>VLOOKUP($C160,'S45'!$C:$BQ,35,0)</f>
        <v>4312.3134099999997</v>
      </c>
      <c r="Z160" s="28">
        <f>VLOOKUP($C160,'S45'!$C:$BQ,42,0)</f>
        <v>0</v>
      </c>
      <c r="AA160" s="28">
        <f>VLOOKUP($C160,'S45'!$C:$BQ,43,0)</f>
        <v>0</v>
      </c>
      <c r="AB160" s="21">
        <f>VLOOKUP($C160,'S46'!$C:$BQ,55,0)</f>
        <v>292.5</v>
      </c>
      <c r="AC160" s="21">
        <f>VLOOKUP($C160,'S46'!$C:$BQ,62,0)</f>
        <v>0</v>
      </c>
      <c r="AD160" s="21">
        <f>VLOOKUP($C160,'S46'!$C:$BQ,63,0)</f>
        <v>0</v>
      </c>
      <c r="AE160" s="21">
        <f>VLOOKUP($C160,'S46'!$C:$BQ,45,0)</f>
        <v>2703.44677</v>
      </c>
      <c r="AF160" s="28">
        <f>VLOOKUP($C160,'S46'!$C:$BQ,52,0)</f>
        <v>0</v>
      </c>
      <c r="AG160" s="28">
        <f>VLOOKUP($C160,'S46'!$C:$BQ,53,0)</f>
        <v>0</v>
      </c>
      <c r="AH160" s="28">
        <f>VLOOKUP($C160,'S46'!$C:$BQ,15,0)</f>
        <v>176</v>
      </c>
      <c r="AI160" s="28">
        <f>VLOOKUP($C160,'S46'!$C:$BQ,22,0)</f>
        <v>0</v>
      </c>
      <c r="AJ160" s="28">
        <f>VLOOKUP($C160,'S46'!$C:$BQ,23,0)</f>
        <v>0</v>
      </c>
      <c r="AK160" s="28">
        <f>VLOOKUP($C160,'S46'!$C:$BQ,35,0)</f>
        <v>4441.3134099999997</v>
      </c>
      <c r="AL160" s="28">
        <f>VLOOKUP($C160,'S46'!$C:$BQ,42,0)</f>
        <v>0</v>
      </c>
      <c r="AM160" s="28">
        <f>VLOOKUP($C160,'S46'!$C:$BQ,43,0)</f>
        <v>0</v>
      </c>
      <c r="AN160" s="21">
        <f>VLOOKUP($C160,'S47'!$C:$BQ,55,0)</f>
        <v>291.89999999999998</v>
      </c>
      <c r="AO160" s="21">
        <f>VLOOKUP($C160,'S47'!$C:$BQ,62,0)</f>
        <v>0</v>
      </c>
      <c r="AP160" s="21">
        <f>VLOOKUP($C160,'S47'!$C:$BQ,63,0)</f>
        <v>0</v>
      </c>
      <c r="AQ160" s="21">
        <f>VLOOKUP($C160,'S47'!$C:$BQ,45,0)</f>
        <v>2722.7340199999999</v>
      </c>
      <c r="AR160" s="28">
        <f>VLOOKUP($C160,'S47'!$C:$BQ,52,0)</f>
        <v>0</v>
      </c>
      <c r="AS160" s="28">
        <f>VLOOKUP($C160,'S47'!$C:$BQ,53,0)</f>
        <v>0</v>
      </c>
      <c r="AT160" s="28">
        <f>VLOOKUP($C160,'S47'!$C:$BQ,15,0)</f>
        <v>181</v>
      </c>
      <c r="AU160" s="28">
        <f>VLOOKUP($C160,'S47'!$C:$BQ,22,0)</f>
        <v>0</v>
      </c>
      <c r="AV160" s="28">
        <f>VLOOKUP($C160,'S47'!$C:$BQ,23,0)</f>
        <v>0</v>
      </c>
      <c r="AW160" s="28">
        <f>VLOOKUP($C160,'S47'!$C:$BQ,35,0)</f>
        <v>4459.3331200000002</v>
      </c>
      <c r="AX160" s="28">
        <f>VLOOKUP($C160,'S47'!$C:$BQ,42,0)</f>
        <v>0</v>
      </c>
      <c r="AY160" s="28">
        <f>VLOOKUP($C160,'S47'!$C:$BQ,43,0)</f>
        <v>0</v>
      </c>
      <c r="AZ160" s="21">
        <f>VLOOKUP($C160,'S48'!$C:$BQ,55,0)</f>
        <v>303.89999999999998</v>
      </c>
      <c r="BA160" s="21">
        <f>VLOOKUP($C160,'S48'!$C:$BQ,62,0)</f>
        <v>0</v>
      </c>
      <c r="BB160" s="21">
        <f>VLOOKUP($C160,'S48'!$C:$BQ,63,0)</f>
        <v>53</v>
      </c>
      <c r="BC160" s="21">
        <f>VLOOKUP($C160,'S48'!$C:$BQ,45,0)</f>
        <v>2796.7617700000001</v>
      </c>
      <c r="BD160" s="28">
        <f>VLOOKUP($C160,'S48'!$C:$BQ,52,0)</f>
        <v>0</v>
      </c>
      <c r="BE160" s="28">
        <f>VLOOKUP($C160,'S48'!$C:$BQ,53,0)</f>
        <v>0</v>
      </c>
      <c r="BF160" s="28">
        <f>VLOOKUP($C160,'S48'!$C:$BQ,15,0)</f>
        <v>181</v>
      </c>
      <c r="BG160" s="28">
        <f>VLOOKUP($C160,'S48'!$C:$BQ,22,0)</f>
        <v>0</v>
      </c>
      <c r="BH160" s="28">
        <f>VLOOKUP($C160,'S48'!$C:$BQ,23,0)</f>
        <v>0</v>
      </c>
      <c r="BI160" s="28">
        <f>VLOOKUP($C160,'S48'!$C:$BQ,35,0)</f>
        <v>4462.69175</v>
      </c>
      <c r="BJ160" s="28">
        <f>VLOOKUP($C160,'S48'!$C:$BQ,42,0)</f>
        <v>0</v>
      </c>
      <c r="BK160" s="28">
        <f>VLOOKUP($C160,'S48'!$C:$BQ,43,0)</f>
        <v>0</v>
      </c>
      <c r="BL160" s="21" t="e">
        <f>VLOOKUP($C160,'S49'!$C:$BQ,55,0)</f>
        <v>#N/A</v>
      </c>
      <c r="BM160" s="21" t="e">
        <f>VLOOKUP($C160,'S49'!$C:$BQ,62,0)</f>
        <v>#N/A</v>
      </c>
      <c r="BN160" s="21" t="e">
        <f>VLOOKUP($C160,'S49'!$C:$BQ,63,0)</f>
        <v>#N/A</v>
      </c>
      <c r="BO160" s="21" t="e">
        <f>VLOOKUP($C160,'S49'!$C:$BQ,45,0)</f>
        <v>#N/A</v>
      </c>
      <c r="BP160" s="28" t="e">
        <f>VLOOKUP($C160,'S49'!$C:$BQ,52,0)</f>
        <v>#N/A</v>
      </c>
      <c r="BQ160" s="28" t="e">
        <f>VLOOKUP($C160,'S49'!$C:$BQ,53,0)</f>
        <v>#N/A</v>
      </c>
      <c r="BR160" s="28" t="e">
        <f>VLOOKUP($C160,'S49'!$C:$BQ,15,0)</f>
        <v>#N/A</v>
      </c>
      <c r="BS160" s="28" t="e">
        <f>VLOOKUP($C160,'S49'!$C:$BQ,22,0)</f>
        <v>#N/A</v>
      </c>
      <c r="BT160" s="28" t="e">
        <f>VLOOKUP($C160,'S49'!$C:$BQ,23,0)</f>
        <v>#N/A</v>
      </c>
      <c r="BU160" s="28" t="e">
        <f>VLOOKUP($C160,'S49'!$C:$BQ,35,0)</f>
        <v>#N/A</v>
      </c>
      <c r="BV160" s="28" t="e">
        <f>VLOOKUP($C160,'S49'!$C:$BQ,42,0)</f>
        <v>#N/A</v>
      </c>
      <c r="BW160" s="28" t="e">
        <f>VLOOKUP($C160,'S49'!$C:$BQ,43,0)</f>
        <v>#N/A</v>
      </c>
      <c r="BX160" s="21" t="e">
        <f>VLOOKUP($C160,'S50'!$C:$BQ,55,0)</f>
        <v>#N/A</v>
      </c>
      <c r="BY160" s="21" t="e">
        <f>VLOOKUP($C160,'S50'!$C:$BQ,62,0)</f>
        <v>#N/A</v>
      </c>
      <c r="BZ160" s="21" t="e">
        <f>VLOOKUP($C160,'S50'!$C:$BQ,63,0)</f>
        <v>#N/A</v>
      </c>
      <c r="CA160" s="21" t="e">
        <f>VLOOKUP($C160,'S50'!$C:$BQ,45,0)</f>
        <v>#N/A</v>
      </c>
      <c r="CB160" s="28" t="e">
        <f>VLOOKUP($C160,'S50'!$C:$BQ,52,0)</f>
        <v>#N/A</v>
      </c>
      <c r="CC160" s="28" t="e">
        <f>VLOOKUP($C160,'S50'!$C:$BQ,53,0)</f>
        <v>#N/A</v>
      </c>
      <c r="CD160" s="28" t="e">
        <f>VLOOKUP($C160,'S50'!$C:$BQ,15,0)</f>
        <v>#N/A</v>
      </c>
      <c r="CE160" s="28" t="e">
        <f>VLOOKUP($C160,'S50'!$C:$BQ,22,0)</f>
        <v>#N/A</v>
      </c>
      <c r="CF160" s="28" t="e">
        <f>VLOOKUP($C160,'S50'!$C:$BQ,23,0)</f>
        <v>#N/A</v>
      </c>
      <c r="CG160" s="28" t="e">
        <f>VLOOKUP($C160,'S50'!$C:$BQ,35,0)</f>
        <v>#N/A</v>
      </c>
      <c r="CH160" s="28" t="e">
        <f>VLOOKUP($C160,'S50'!$C:$BQ,42,0)</f>
        <v>#N/A</v>
      </c>
      <c r="CI160" s="28" t="e">
        <f>VLOOKUP($C160,'S50'!$C:$BQ,43,0)</f>
        <v>#N/A</v>
      </c>
    </row>
    <row r="161" spans="1:87" hidden="1" x14ac:dyDescent="0.2">
      <c r="A161" s="30" t="s">
        <v>385</v>
      </c>
      <c r="B161" s="30" t="s">
        <v>193</v>
      </c>
      <c r="C161" s="20" t="s">
        <v>199</v>
      </c>
      <c r="D161" s="21">
        <f>VLOOKUP($C161,'S0 remplacer avec S44'!$C:$BQ,55,0)</f>
        <v>178.3</v>
      </c>
      <c r="E161" s="21">
        <f>VLOOKUP($C161,'S0 remplacer avec S44'!$C:$BQ,62,0)</f>
        <v>77</v>
      </c>
      <c r="F161" s="21">
        <f>VLOOKUP($C161,'S0 remplacer avec S44'!$C:$BQ,63,0)</f>
        <v>128</v>
      </c>
      <c r="G161" s="21">
        <f>VLOOKUP($C161,'S0 remplacer avec S44'!$C:$BQ,45,0)</f>
        <v>2148.5445399999999</v>
      </c>
      <c r="H161" s="28">
        <f>VLOOKUP($C161,'S0 remplacer avec S44'!$C:$BQ,52,0)</f>
        <v>102</v>
      </c>
      <c r="I161" s="28">
        <f>VLOOKUP($C161,'S0 remplacer avec S44'!$C:$BQ,53,0)</f>
        <v>552</v>
      </c>
      <c r="J161" s="28">
        <f>VLOOKUP($C161,'S0 remplacer avec S44'!$C:$BQ,15,0)</f>
        <v>154</v>
      </c>
      <c r="K161" s="28">
        <f>VLOOKUP($C161,'S0 remplacer avec S44'!$C:$BQ,22,0)</f>
        <v>0</v>
      </c>
      <c r="L161" s="28">
        <f>VLOOKUP($C161,'S0 remplacer avec S44'!$C:$BQ,23,0)</f>
        <v>16</v>
      </c>
      <c r="M161" s="28">
        <f>VLOOKUP($C161,'S0 remplacer avec S44'!$C:$BQ,35,0)</f>
        <v>2369.88114</v>
      </c>
      <c r="N161" s="28">
        <f>VLOOKUP($C161,'S0 remplacer avec S44'!$C:$BQ,42,0)</f>
        <v>722</v>
      </c>
      <c r="O161" s="28">
        <f>VLOOKUP($C161,'S0 remplacer avec S44'!$C:$BQ,43,0)</f>
        <v>1340</v>
      </c>
      <c r="P161" s="21">
        <f>VLOOKUP($C161,'S45'!$C:$BQ,55,0)</f>
        <v>178.3</v>
      </c>
      <c r="Q161" s="21">
        <f>VLOOKUP($C161,'S45'!$C:$BQ,62,0)</f>
        <v>77</v>
      </c>
      <c r="R161" s="21">
        <f>VLOOKUP($C161,'S45'!$C:$BQ,63,0)</f>
        <v>128</v>
      </c>
      <c r="S161" s="21">
        <f>VLOOKUP($C161,'S45'!$C:$BQ,45,0)</f>
        <v>2177.6467600000001</v>
      </c>
      <c r="T161" s="28">
        <f>VLOOKUP($C161,'S45'!$C:$BQ,52,0)</f>
        <v>73</v>
      </c>
      <c r="U161" s="28">
        <f>VLOOKUP($C161,'S45'!$C:$BQ,53,0)</f>
        <v>522</v>
      </c>
      <c r="V161" s="28">
        <f>VLOOKUP($C161,'S45'!$C:$BQ,15,0)</f>
        <v>158</v>
      </c>
      <c r="W161" s="28">
        <f>VLOOKUP($C161,'S45'!$C:$BQ,22,0)</f>
        <v>0</v>
      </c>
      <c r="X161" s="28">
        <f>VLOOKUP($C161,'S45'!$C:$BQ,23,0)</f>
        <v>12</v>
      </c>
      <c r="Y161" s="28">
        <f>VLOOKUP($C161,'S45'!$C:$BQ,35,0)</f>
        <v>2372.52898</v>
      </c>
      <c r="Z161" s="28">
        <f>VLOOKUP($C161,'S45'!$C:$BQ,42,0)</f>
        <v>719</v>
      </c>
      <c r="AA161" s="28">
        <f>VLOOKUP($C161,'S45'!$C:$BQ,43,0)</f>
        <v>1337</v>
      </c>
      <c r="AB161" s="21">
        <f>VLOOKUP($C161,'S46'!$C:$BQ,55,0)</f>
        <v>179.3</v>
      </c>
      <c r="AC161" s="21">
        <f>VLOOKUP($C161,'S46'!$C:$BQ,62,0)</f>
        <v>76</v>
      </c>
      <c r="AD161" s="21">
        <f>VLOOKUP($C161,'S46'!$C:$BQ,63,0)</f>
        <v>127</v>
      </c>
      <c r="AE161" s="21">
        <f>VLOOKUP($C161,'S46'!$C:$BQ,45,0)</f>
        <v>2171.9211599999999</v>
      </c>
      <c r="AF161" s="28">
        <f>VLOOKUP($C161,'S46'!$C:$BQ,52,0)</f>
        <v>78</v>
      </c>
      <c r="AG161" s="28">
        <f>VLOOKUP($C161,'S46'!$C:$BQ,53,0)</f>
        <v>528</v>
      </c>
      <c r="AH161" s="28">
        <f>VLOOKUP($C161,'S46'!$C:$BQ,15,0)</f>
        <v>162</v>
      </c>
      <c r="AI161" s="28">
        <f>VLOOKUP($C161,'S46'!$C:$BQ,22,0)</f>
        <v>0</v>
      </c>
      <c r="AJ161" s="28">
        <f>VLOOKUP($C161,'S46'!$C:$BQ,23,0)</f>
        <v>8</v>
      </c>
      <c r="AK161" s="28">
        <f>VLOOKUP($C161,'S46'!$C:$BQ,35,0)</f>
        <v>2389.4225299999998</v>
      </c>
      <c r="AL161" s="28">
        <f>VLOOKUP($C161,'S46'!$C:$BQ,42,0)</f>
        <v>702</v>
      </c>
      <c r="AM161" s="28">
        <f>VLOOKUP($C161,'S46'!$C:$BQ,43,0)</f>
        <v>1320</v>
      </c>
      <c r="AN161" s="21">
        <f>VLOOKUP($C161,'S47'!$C:$BQ,55,0)</f>
        <v>179.5</v>
      </c>
      <c r="AO161" s="21">
        <f>VLOOKUP($C161,'S47'!$C:$BQ,62,0)</f>
        <v>76</v>
      </c>
      <c r="AP161" s="21">
        <f>VLOOKUP($C161,'S47'!$C:$BQ,63,0)</f>
        <v>127</v>
      </c>
      <c r="AQ161" s="21">
        <f>VLOOKUP($C161,'S47'!$C:$BQ,45,0)</f>
        <v>2199.4272999999998</v>
      </c>
      <c r="AR161" s="28">
        <f>VLOOKUP($C161,'S47'!$C:$BQ,52,0)</f>
        <v>51</v>
      </c>
      <c r="AS161" s="28">
        <f>VLOOKUP($C161,'S47'!$C:$BQ,53,0)</f>
        <v>501</v>
      </c>
      <c r="AT161" s="28">
        <f>VLOOKUP($C161,'S47'!$C:$BQ,15,0)</f>
        <v>165</v>
      </c>
      <c r="AU161" s="28">
        <f>VLOOKUP($C161,'S47'!$C:$BQ,22,0)</f>
        <v>0</v>
      </c>
      <c r="AV161" s="28">
        <f>VLOOKUP($C161,'S47'!$C:$BQ,23,0)</f>
        <v>5</v>
      </c>
      <c r="AW161" s="28">
        <f>VLOOKUP($C161,'S47'!$C:$BQ,35,0)</f>
        <v>2416.6584400000002</v>
      </c>
      <c r="AX161" s="28">
        <f>VLOOKUP($C161,'S47'!$C:$BQ,42,0)</f>
        <v>675</v>
      </c>
      <c r="AY161" s="28">
        <f>VLOOKUP($C161,'S47'!$C:$BQ,43,0)</f>
        <v>1293</v>
      </c>
      <c r="AZ161" s="21">
        <f>VLOOKUP($C161,'S48'!$C:$BQ,55,0)</f>
        <v>185.3</v>
      </c>
      <c r="BA161" s="21">
        <f>VLOOKUP($C161,'S48'!$C:$BQ,62,0)</f>
        <v>45</v>
      </c>
      <c r="BB161" s="21">
        <f>VLOOKUP($C161,'S48'!$C:$BQ,63,0)</f>
        <v>198</v>
      </c>
      <c r="BC161" s="21">
        <f>VLOOKUP($C161,'S48'!$C:$BQ,45,0)</f>
        <v>2253.1521299999999</v>
      </c>
      <c r="BD161" s="28">
        <f>VLOOKUP($C161,'S48'!$C:$BQ,52,0)</f>
        <v>0</v>
      </c>
      <c r="BE161" s="28">
        <f>VLOOKUP($C161,'S48'!$C:$BQ,53,0)</f>
        <v>447</v>
      </c>
      <c r="BF161" s="28">
        <f>VLOOKUP($C161,'S48'!$C:$BQ,15,0)</f>
        <v>169</v>
      </c>
      <c r="BG161" s="28">
        <f>VLOOKUP($C161,'S48'!$C:$BQ,22,0)</f>
        <v>0</v>
      </c>
      <c r="BH161" s="28">
        <f>VLOOKUP($C161,'S48'!$C:$BQ,23,0)</f>
        <v>1</v>
      </c>
      <c r="BI161" s="28">
        <f>VLOOKUP($C161,'S48'!$C:$BQ,35,0)</f>
        <v>2423.6176300000002</v>
      </c>
      <c r="BJ161" s="28">
        <f>VLOOKUP($C161,'S48'!$C:$BQ,42,0)</f>
        <v>668</v>
      </c>
      <c r="BK161" s="28">
        <f>VLOOKUP($C161,'S48'!$C:$BQ,43,0)</f>
        <v>1286</v>
      </c>
      <c r="BL161" s="21" t="e">
        <f>VLOOKUP($C161,'S49'!$C:$BQ,55,0)</f>
        <v>#N/A</v>
      </c>
      <c r="BM161" s="21" t="e">
        <f>VLOOKUP($C161,'S49'!$C:$BQ,62,0)</f>
        <v>#N/A</v>
      </c>
      <c r="BN161" s="21" t="e">
        <f>VLOOKUP($C161,'S49'!$C:$BQ,63,0)</f>
        <v>#N/A</v>
      </c>
      <c r="BO161" s="21" t="e">
        <f>VLOOKUP($C161,'S49'!$C:$BQ,45,0)</f>
        <v>#N/A</v>
      </c>
      <c r="BP161" s="28" t="e">
        <f>VLOOKUP($C161,'S49'!$C:$BQ,52,0)</f>
        <v>#N/A</v>
      </c>
      <c r="BQ161" s="28" t="e">
        <f>VLOOKUP($C161,'S49'!$C:$BQ,53,0)</f>
        <v>#N/A</v>
      </c>
      <c r="BR161" s="28" t="e">
        <f>VLOOKUP($C161,'S49'!$C:$BQ,15,0)</f>
        <v>#N/A</v>
      </c>
      <c r="BS161" s="28" t="e">
        <f>VLOOKUP($C161,'S49'!$C:$BQ,22,0)</f>
        <v>#N/A</v>
      </c>
      <c r="BT161" s="28" t="e">
        <f>VLOOKUP($C161,'S49'!$C:$BQ,23,0)</f>
        <v>#N/A</v>
      </c>
      <c r="BU161" s="28" t="e">
        <f>VLOOKUP($C161,'S49'!$C:$BQ,35,0)</f>
        <v>#N/A</v>
      </c>
      <c r="BV161" s="28" t="e">
        <f>VLOOKUP($C161,'S49'!$C:$BQ,42,0)</f>
        <v>#N/A</v>
      </c>
      <c r="BW161" s="28" t="e">
        <f>VLOOKUP($C161,'S49'!$C:$BQ,43,0)</f>
        <v>#N/A</v>
      </c>
      <c r="BX161" s="21" t="e">
        <f>VLOOKUP($C161,'S50'!$C:$BQ,55,0)</f>
        <v>#N/A</v>
      </c>
      <c r="BY161" s="21" t="e">
        <f>VLOOKUP($C161,'S50'!$C:$BQ,62,0)</f>
        <v>#N/A</v>
      </c>
      <c r="BZ161" s="21" t="e">
        <f>VLOOKUP($C161,'S50'!$C:$BQ,63,0)</f>
        <v>#N/A</v>
      </c>
      <c r="CA161" s="21" t="e">
        <f>VLOOKUP($C161,'S50'!$C:$BQ,45,0)</f>
        <v>#N/A</v>
      </c>
      <c r="CB161" s="28" t="e">
        <f>VLOOKUP($C161,'S50'!$C:$BQ,52,0)</f>
        <v>#N/A</v>
      </c>
      <c r="CC161" s="28" t="e">
        <f>VLOOKUP($C161,'S50'!$C:$BQ,53,0)</f>
        <v>#N/A</v>
      </c>
      <c r="CD161" s="28" t="e">
        <f>VLOOKUP($C161,'S50'!$C:$BQ,15,0)</f>
        <v>#N/A</v>
      </c>
      <c r="CE161" s="28" t="e">
        <f>VLOOKUP($C161,'S50'!$C:$BQ,22,0)</f>
        <v>#N/A</v>
      </c>
      <c r="CF161" s="28" t="e">
        <f>VLOOKUP($C161,'S50'!$C:$BQ,23,0)</f>
        <v>#N/A</v>
      </c>
      <c r="CG161" s="28" t="e">
        <f>VLOOKUP($C161,'S50'!$C:$BQ,35,0)</f>
        <v>#N/A</v>
      </c>
      <c r="CH161" s="28" t="e">
        <f>VLOOKUP($C161,'S50'!$C:$BQ,42,0)</f>
        <v>#N/A</v>
      </c>
      <c r="CI161" s="28" t="e">
        <f>VLOOKUP($C161,'S50'!$C:$BQ,43,0)</f>
        <v>#N/A</v>
      </c>
    </row>
    <row r="162" spans="1:87" hidden="1" x14ac:dyDescent="0.2">
      <c r="A162" s="30" t="s">
        <v>385</v>
      </c>
      <c r="B162" s="30" t="s">
        <v>193</v>
      </c>
      <c r="C162" s="20" t="s">
        <v>200</v>
      </c>
      <c r="D162" s="21">
        <f>VLOOKUP($C162,'S0 remplacer avec S44'!$C:$BQ,55,0)</f>
        <v>322.60000000000002</v>
      </c>
      <c r="E162" s="21">
        <f>VLOOKUP($C162,'S0 remplacer avec S44'!$C:$BQ,62,0)</f>
        <v>0</v>
      </c>
      <c r="F162" s="21">
        <f>VLOOKUP($C162,'S0 remplacer avec S44'!$C:$BQ,63,0)</f>
        <v>0</v>
      </c>
      <c r="G162" s="21">
        <f>VLOOKUP($C162,'S0 remplacer avec S44'!$C:$BQ,45,0)</f>
        <v>2096.7580200000002</v>
      </c>
      <c r="H162" s="28">
        <f>VLOOKUP($C162,'S0 remplacer avec S44'!$C:$BQ,52,0)</f>
        <v>0</v>
      </c>
      <c r="I162" s="28">
        <f>VLOOKUP($C162,'S0 remplacer avec S44'!$C:$BQ,53,0)</f>
        <v>207</v>
      </c>
      <c r="J162" s="28">
        <f>VLOOKUP($C162,'S0 remplacer avec S44'!$C:$BQ,15,0)</f>
        <v>203</v>
      </c>
      <c r="K162" s="28">
        <f>VLOOKUP($C162,'S0 remplacer avec S44'!$C:$BQ,22,0)</f>
        <v>0</v>
      </c>
      <c r="L162" s="28">
        <f>VLOOKUP($C162,'S0 remplacer avec S44'!$C:$BQ,23,0)</f>
        <v>0</v>
      </c>
      <c r="M162" s="28">
        <f>VLOOKUP($C162,'S0 remplacer avec S44'!$C:$BQ,35,0)</f>
        <v>2487.1116200000001</v>
      </c>
      <c r="N162" s="28">
        <f>VLOOKUP($C162,'S0 remplacer avec S44'!$C:$BQ,42,0)</f>
        <v>0</v>
      </c>
      <c r="O162" s="28">
        <f>VLOOKUP($C162,'S0 remplacer avec S44'!$C:$BQ,43,0)</f>
        <v>461</v>
      </c>
      <c r="P162" s="21">
        <f>VLOOKUP($C162,'S45'!$C:$BQ,55,0)</f>
        <v>330.4</v>
      </c>
      <c r="Q162" s="21">
        <f>VLOOKUP($C162,'S45'!$C:$BQ,62,0)</f>
        <v>0</v>
      </c>
      <c r="R162" s="21">
        <f>VLOOKUP($C162,'S45'!$C:$BQ,63,0)</f>
        <v>0</v>
      </c>
      <c r="S162" s="21">
        <f>VLOOKUP($C162,'S45'!$C:$BQ,45,0)</f>
        <v>2190.0342300000002</v>
      </c>
      <c r="T162" s="28">
        <f>VLOOKUP($C162,'S45'!$C:$BQ,52,0)</f>
        <v>0</v>
      </c>
      <c r="U162" s="28">
        <f>VLOOKUP($C162,'S45'!$C:$BQ,53,0)</f>
        <v>114</v>
      </c>
      <c r="V162" s="28">
        <f>VLOOKUP($C162,'S45'!$C:$BQ,15,0)</f>
        <v>204</v>
      </c>
      <c r="W162" s="28">
        <f>VLOOKUP($C162,'S45'!$C:$BQ,22,0)</f>
        <v>0</v>
      </c>
      <c r="X162" s="28">
        <f>VLOOKUP($C162,'S45'!$C:$BQ,23,0)</f>
        <v>0</v>
      </c>
      <c r="Y162" s="28">
        <f>VLOOKUP($C162,'S45'!$C:$BQ,35,0)</f>
        <v>2566.5035699999999</v>
      </c>
      <c r="Z162" s="28">
        <f>VLOOKUP($C162,'S45'!$C:$BQ,42,0)</f>
        <v>0</v>
      </c>
      <c r="AA162" s="28">
        <f>VLOOKUP($C162,'S45'!$C:$BQ,43,0)</f>
        <v>382</v>
      </c>
      <c r="AB162" s="21">
        <f>VLOOKUP($C162,'S46'!$C:$BQ,55,0)</f>
        <v>335</v>
      </c>
      <c r="AC162" s="21">
        <f>VLOOKUP($C162,'S46'!$C:$BQ,62,0)</f>
        <v>0</v>
      </c>
      <c r="AD162" s="21">
        <f>VLOOKUP($C162,'S46'!$C:$BQ,63,0)</f>
        <v>0</v>
      </c>
      <c r="AE162" s="21">
        <f>VLOOKUP($C162,'S46'!$C:$BQ,45,0)</f>
        <v>2219.0016999999998</v>
      </c>
      <c r="AF162" s="28">
        <f>VLOOKUP($C162,'S46'!$C:$BQ,52,0)</f>
        <v>0</v>
      </c>
      <c r="AG162" s="28">
        <f>VLOOKUP($C162,'S46'!$C:$BQ,53,0)</f>
        <v>85</v>
      </c>
      <c r="AH162" s="28">
        <f>VLOOKUP($C162,'S46'!$C:$BQ,15,0)</f>
        <v>209</v>
      </c>
      <c r="AI162" s="28">
        <f>VLOOKUP($C162,'S46'!$C:$BQ,22,0)</f>
        <v>0</v>
      </c>
      <c r="AJ162" s="28">
        <f>VLOOKUP($C162,'S46'!$C:$BQ,23,0)</f>
        <v>0</v>
      </c>
      <c r="AK162" s="28">
        <f>VLOOKUP($C162,'S46'!$C:$BQ,35,0)</f>
        <v>2674.6548499999999</v>
      </c>
      <c r="AL162" s="28">
        <f>VLOOKUP($C162,'S46'!$C:$BQ,42,0)</f>
        <v>0</v>
      </c>
      <c r="AM162" s="28">
        <f>VLOOKUP($C162,'S46'!$C:$BQ,43,0)</f>
        <v>274</v>
      </c>
      <c r="AN162" s="21">
        <f>VLOOKUP($C162,'S47'!$C:$BQ,55,0)</f>
        <v>337</v>
      </c>
      <c r="AO162" s="21">
        <f>VLOOKUP($C162,'S47'!$C:$BQ,62,0)</f>
        <v>0</v>
      </c>
      <c r="AP162" s="21">
        <f>VLOOKUP($C162,'S47'!$C:$BQ,63,0)</f>
        <v>0</v>
      </c>
      <c r="AQ162" s="21">
        <f>VLOOKUP($C162,'S47'!$C:$BQ,45,0)</f>
        <v>2262.7985699999999</v>
      </c>
      <c r="AR162" s="28">
        <f>VLOOKUP($C162,'S47'!$C:$BQ,52,0)</f>
        <v>0</v>
      </c>
      <c r="AS162" s="28">
        <f>VLOOKUP($C162,'S47'!$C:$BQ,53,0)</f>
        <v>41</v>
      </c>
      <c r="AT162" s="28">
        <f>VLOOKUP($C162,'S47'!$C:$BQ,15,0)</f>
        <v>214</v>
      </c>
      <c r="AU162" s="28">
        <f>VLOOKUP($C162,'S47'!$C:$BQ,22,0)</f>
        <v>0</v>
      </c>
      <c r="AV162" s="28">
        <f>VLOOKUP($C162,'S47'!$C:$BQ,23,0)</f>
        <v>0</v>
      </c>
      <c r="AW162" s="28">
        <f>VLOOKUP($C162,'S47'!$C:$BQ,35,0)</f>
        <v>2698.71603</v>
      </c>
      <c r="AX162" s="28">
        <f>VLOOKUP($C162,'S47'!$C:$BQ,42,0)</f>
        <v>0</v>
      </c>
      <c r="AY162" s="28">
        <f>VLOOKUP($C162,'S47'!$C:$BQ,43,0)</f>
        <v>250</v>
      </c>
      <c r="AZ162" s="21">
        <f>VLOOKUP($C162,'S48'!$C:$BQ,55,0)</f>
        <v>341.5</v>
      </c>
      <c r="BA162" s="21">
        <f>VLOOKUP($C162,'S48'!$C:$BQ,62,0)</f>
        <v>0</v>
      </c>
      <c r="BB162" s="21">
        <f>VLOOKUP($C162,'S48'!$C:$BQ,63,0)</f>
        <v>0</v>
      </c>
      <c r="BC162" s="21">
        <f>VLOOKUP($C162,'S48'!$C:$BQ,45,0)</f>
        <v>2323.5152800000001</v>
      </c>
      <c r="BD162" s="28">
        <f>VLOOKUP($C162,'S48'!$C:$BQ,52,0)</f>
        <v>0</v>
      </c>
      <c r="BE162" s="28">
        <f>VLOOKUP($C162,'S48'!$C:$BQ,53,0)</f>
        <v>0</v>
      </c>
      <c r="BF162" s="28">
        <f>VLOOKUP($C162,'S48'!$C:$BQ,15,0)</f>
        <v>215</v>
      </c>
      <c r="BG162" s="28">
        <f>VLOOKUP($C162,'S48'!$C:$BQ,22,0)</f>
        <v>0</v>
      </c>
      <c r="BH162" s="28">
        <f>VLOOKUP($C162,'S48'!$C:$BQ,23,0)</f>
        <v>0</v>
      </c>
      <c r="BI162" s="28">
        <f>VLOOKUP($C162,'S48'!$C:$BQ,35,0)</f>
        <v>2775.51917</v>
      </c>
      <c r="BJ162" s="28">
        <f>VLOOKUP($C162,'S48'!$C:$BQ,42,0)</f>
        <v>0</v>
      </c>
      <c r="BK162" s="28">
        <f>VLOOKUP($C162,'S48'!$C:$BQ,43,0)</f>
        <v>173</v>
      </c>
      <c r="BL162" s="21" t="e">
        <f>VLOOKUP($C162,'S49'!$C:$BQ,55,0)</f>
        <v>#N/A</v>
      </c>
      <c r="BM162" s="21" t="e">
        <f>VLOOKUP($C162,'S49'!$C:$BQ,62,0)</f>
        <v>#N/A</v>
      </c>
      <c r="BN162" s="21" t="e">
        <f>VLOOKUP($C162,'S49'!$C:$BQ,63,0)</f>
        <v>#N/A</v>
      </c>
      <c r="BO162" s="21" t="e">
        <f>VLOOKUP($C162,'S49'!$C:$BQ,45,0)</f>
        <v>#N/A</v>
      </c>
      <c r="BP162" s="28" t="e">
        <f>VLOOKUP($C162,'S49'!$C:$BQ,52,0)</f>
        <v>#N/A</v>
      </c>
      <c r="BQ162" s="28" t="e">
        <f>VLOOKUP($C162,'S49'!$C:$BQ,53,0)</f>
        <v>#N/A</v>
      </c>
      <c r="BR162" s="28" t="e">
        <f>VLOOKUP($C162,'S49'!$C:$BQ,15,0)</f>
        <v>#N/A</v>
      </c>
      <c r="BS162" s="28" t="e">
        <f>VLOOKUP($C162,'S49'!$C:$BQ,22,0)</f>
        <v>#N/A</v>
      </c>
      <c r="BT162" s="28" t="e">
        <f>VLOOKUP($C162,'S49'!$C:$BQ,23,0)</f>
        <v>#N/A</v>
      </c>
      <c r="BU162" s="28" t="e">
        <f>VLOOKUP($C162,'S49'!$C:$BQ,35,0)</f>
        <v>#N/A</v>
      </c>
      <c r="BV162" s="28" t="e">
        <f>VLOOKUP($C162,'S49'!$C:$BQ,42,0)</f>
        <v>#N/A</v>
      </c>
      <c r="BW162" s="28" t="e">
        <f>VLOOKUP($C162,'S49'!$C:$BQ,43,0)</f>
        <v>#N/A</v>
      </c>
      <c r="BX162" s="21" t="e">
        <f>VLOOKUP($C162,'S50'!$C:$BQ,55,0)</f>
        <v>#N/A</v>
      </c>
      <c r="BY162" s="21" t="e">
        <f>VLOOKUP($C162,'S50'!$C:$BQ,62,0)</f>
        <v>#N/A</v>
      </c>
      <c r="BZ162" s="21" t="e">
        <f>VLOOKUP($C162,'S50'!$C:$BQ,63,0)</f>
        <v>#N/A</v>
      </c>
      <c r="CA162" s="21" t="e">
        <f>VLOOKUP($C162,'S50'!$C:$BQ,45,0)</f>
        <v>#N/A</v>
      </c>
      <c r="CB162" s="28" t="e">
        <f>VLOOKUP($C162,'S50'!$C:$BQ,52,0)</f>
        <v>#N/A</v>
      </c>
      <c r="CC162" s="28" t="e">
        <f>VLOOKUP($C162,'S50'!$C:$BQ,53,0)</f>
        <v>#N/A</v>
      </c>
      <c r="CD162" s="28" t="e">
        <f>VLOOKUP($C162,'S50'!$C:$BQ,15,0)</f>
        <v>#N/A</v>
      </c>
      <c r="CE162" s="28" t="e">
        <f>VLOOKUP($C162,'S50'!$C:$BQ,22,0)</f>
        <v>#N/A</v>
      </c>
      <c r="CF162" s="28" t="e">
        <f>VLOOKUP($C162,'S50'!$C:$BQ,23,0)</f>
        <v>#N/A</v>
      </c>
      <c r="CG162" s="28" t="e">
        <f>VLOOKUP($C162,'S50'!$C:$BQ,35,0)</f>
        <v>#N/A</v>
      </c>
      <c r="CH162" s="28" t="e">
        <f>VLOOKUP($C162,'S50'!$C:$BQ,42,0)</f>
        <v>#N/A</v>
      </c>
      <c r="CI162" s="28" t="e">
        <f>VLOOKUP($C162,'S50'!$C:$BQ,43,0)</f>
        <v>#N/A</v>
      </c>
    </row>
    <row r="163" spans="1:87" hidden="1" x14ac:dyDescent="0.2">
      <c r="A163" s="30" t="s">
        <v>385</v>
      </c>
      <c r="B163" s="30" t="s">
        <v>193</v>
      </c>
      <c r="C163" s="20" t="s">
        <v>201</v>
      </c>
      <c r="D163" s="21">
        <f>VLOOKUP($C163,'S0 remplacer avec S44'!$C:$BQ,55,0)</f>
        <v>726.1</v>
      </c>
      <c r="E163" s="21">
        <f>VLOOKUP($C163,'S0 remplacer avec S44'!$C:$BQ,62,0)</f>
        <v>0</v>
      </c>
      <c r="F163" s="21">
        <f>VLOOKUP($C163,'S0 remplacer avec S44'!$C:$BQ,63,0)</f>
        <v>52</v>
      </c>
      <c r="G163" s="21">
        <f>VLOOKUP($C163,'S0 remplacer avec S44'!$C:$BQ,45,0)</f>
        <v>6978.0438400000003</v>
      </c>
      <c r="H163" s="28">
        <f>VLOOKUP($C163,'S0 remplacer avec S44'!$C:$BQ,52,0)</f>
        <v>0</v>
      </c>
      <c r="I163" s="28">
        <f>VLOOKUP($C163,'S0 remplacer avec S44'!$C:$BQ,53,0)</f>
        <v>0</v>
      </c>
      <c r="J163" s="28">
        <f>VLOOKUP($C163,'S0 remplacer avec S44'!$C:$BQ,15,0)</f>
        <v>482</v>
      </c>
      <c r="K163" s="28">
        <f>VLOOKUP($C163,'S0 remplacer avec S44'!$C:$BQ,22,0)</f>
        <v>0</v>
      </c>
      <c r="L163" s="28">
        <f>VLOOKUP($C163,'S0 remplacer avec S44'!$C:$BQ,23,0)</f>
        <v>0</v>
      </c>
      <c r="M163" s="28">
        <f>VLOOKUP($C163,'S0 remplacer avec S44'!$C:$BQ,35,0)</f>
        <v>10975.962879999999</v>
      </c>
      <c r="N163" s="28">
        <f>VLOOKUP($C163,'S0 remplacer avec S44'!$C:$BQ,42,0)</f>
        <v>0</v>
      </c>
      <c r="O163" s="28">
        <f>VLOOKUP($C163,'S0 remplacer avec S44'!$C:$BQ,43,0)</f>
        <v>0</v>
      </c>
      <c r="P163" s="21">
        <f>VLOOKUP($C163,'S45'!$C:$BQ,55,0)</f>
        <v>734.8</v>
      </c>
      <c r="Q163" s="21">
        <f>VLOOKUP($C163,'S45'!$C:$BQ,62,0)</f>
        <v>0</v>
      </c>
      <c r="R163" s="21">
        <f>VLOOKUP($C163,'S45'!$C:$BQ,63,0)</f>
        <v>43</v>
      </c>
      <c r="S163" s="21">
        <f>VLOOKUP($C163,'S45'!$C:$BQ,45,0)</f>
        <v>7019.4215100000001</v>
      </c>
      <c r="T163" s="28">
        <f>VLOOKUP($C163,'S45'!$C:$BQ,52,0)</f>
        <v>0</v>
      </c>
      <c r="U163" s="28">
        <f>VLOOKUP($C163,'S45'!$C:$BQ,53,0)</f>
        <v>0</v>
      </c>
      <c r="V163" s="28">
        <f>VLOOKUP($C163,'S45'!$C:$BQ,15,0)</f>
        <v>484</v>
      </c>
      <c r="W163" s="28">
        <f>VLOOKUP($C163,'S45'!$C:$BQ,22,0)</f>
        <v>0</v>
      </c>
      <c r="X163" s="28">
        <f>VLOOKUP($C163,'S45'!$C:$BQ,23,0)</f>
        <v>0</v>
      </c>
      <c r="Y163" s="28">
        <f>VLOOKUP($C163,'S45'!$C:$BQ,35,0)</f>
        <v>11084.76679</v>
      </c>
      <c r="Z163" s="28">
        <f>VLOOKUP($C163,'S45'!$C:$BQ,42,0)</f>
        <v>0</v>
      </c>
      <c r="AA163" s="28">
        <f>VLOOKUP($C163,'S45'!$C:$BQ,43,0)</f>
        <v>0</v>
      </c>
      <c r="AB163" s="21">
        <f>VLOOKUP($C163,'S46'!$C:$BQ,55,0)</f>
        <v>746.2</v>
      </c>
      <c r="AC163" s="21">
        <f>VLOOKUP($C163,'S46'!$C:$BQ,62,0)</f>
        <v>0</v>
      </c>
      <c r="AD163" s="21">
        <f>VLOOKUP($C163,'S46'!$C:$BQ,63,0)</f>
        <v>31</v>
      </c>
      <c r="AE163" s="21">
        <f>VLOOKUP($C163,'S46'!$C:$BQ,45,0)</f>
        <v>7160.1473999999998</v>
      </c>
      <c r="AF163" s="28">
        <f>VLOOKUP($C163,'S46'!$C:$BQ,52,0)</f>
        <v>0</v>
      </c>
      <c r="AG163" s="28">
        <f>VLOOKUP($C163,'S46'!$C:$BQ,53,0)</f>
        <v>0</v>
      </c>
      <c r="AH163" s="28">
        <f>VLOOKUP($C163,'S46'!$C:$BQ,15,0)</f>
        <v>492</v>
      </c>
      <c r="AI163" s="28">
        <f>VLOOKUP($C163,'S46'!$C:$BQ,22,0)</f>
        <v>0</v>
      </c>
      <c r="AJ163" s="28">
        <f>VLOOKUP($C163,'S46'!$C:$BQ,23,0)</f>
        <v>0</v>
      </c>
      <c r="AK163" s="28">
        <f>VLOOKUP($C163,'S46'!$C:$BQ,35,0)</f>
        <v>11084.633110000001</v>
      </c>
      <c r="AL163" s="28">
        <f>VLOOKUP($C163,'S46'!$C:$BQ,42,0)</f>
        <v>0</v>
      </c>
      <c r="AM163" s="28">
        <f>VLOOKUP($C163,'S46'!$C:$BQ,43,0)</f>
        <v>0</v>
      </c>
      <c r="AN163" s="21">
        <f>VLOOKUP($C163,'S47'!$C:$BQ,55,0)</f>
        <v>750.2</v>
      </c>
      <c r="AO163" s="21">
        <f>VLOOKUP($C163,'S47'!$C:$BQ,62,0)</f>
        <v>0</v>
      </c>
      <c r="AP163" s="21">
        <f>VLOOKUP($C163,'S47'!$C:$BQ,63,0)</f>
        <v>27</v>
      </c>
      <c r="AQ163" s="21">
        <f>VLOOKUP($C163,'S47'!$C:$BQ,45,0)</f>
        <v>7251.29493</v>
      </c>
      <c r="AR163" s="28">
        <f>VLOOKUP($C163,'S47'!$C:$BQ,52,0)</f>
        <v>0</v>
      </c>
      <c r="AS163" s="28">
        <f>VLOOKUP($C163,'S47'!$C:$BQ,53,0)</f>
        <v>0</v>
      </c>
      <c r="AT163" s="28">
        <f>VLOOKUP($C163,'S47'!$C:$BQ,15,0)</f>
        <v>500</v>
      </c>
      <c r="AU163" s="28">
        <f>VLOOKUP($C163,'S47'!$C:$BQ,22,0)</f>
        <v>0</v>
      </c>
      <c r="AV163" s="28">
        <f>VLOOKUP($C163,'S47'!$C:$BQ,23,0)</f>
        <v>0</v>
      </c>
      <c r="AW163" s="28">
        <f>VLOOKUP($C163,'S47'!$C:$BQ,35,0)</f>
        <v>11273.676090000001</v>
      </c>
      <c r="AX163" s="28">
        <f>VLOOKUP($C163,'S47'!$C:$BQ,42,0)</f>
        <v>0</v>
      </c>
      <c r="AY163" s="28">
        <f>VLOOKUP($C163,'S47'!$C:$BQ,43,0)</f>
        <v>0</v>
      </c>
      <c r="AZ163" s="21">
        <f>VLOOKUP($C163,'S48'!$C:$BQ,55,0)</f>
        <v>786</v>
      </c>
      <c r="BA163" s="21">
        <f>VLOOKUP($C163,'S48'!$C:$BQ,62,0)</f>
        <v>0</v>
      </c>
      <c r="BB163" s="21">
        <f>VLOOKUP($C163,'S48'!$C:$BQ,63,0)</f>
        <v>186</v>
      </c>
      <c r="BC163" s="21">
        <f>VLOOKUP($C163,'S48'!$C:$BQ,45,0)</f>
        <v>7466.86438</v>
      </c>
      <c r="BD163" s="28">
        <f>VLOOKUP($C163,'S48'!$C:$BQ,52,0)</f>
        <v>0</v>
      </c>
      <c r="BE163" s="28">
        <f>VLOOKUP($C163,'S48'!$C:$BQ,53,0)</f>
        <v>0</v>
      </c>
      <c r="BF163" s="28">
        <f>VLOOKUP($C163,'S48'!$C:$BQ,15,0)</f>
        <v>513</v>
      </c>
      <c r="BG163" s="28">
        <f>VLOOKUP($C163,'S48'!$C:$BQ,22,0)</f>
        <v>0</v>
      </c>
      <c r="BH163" s="28">
        <f>VLOOKUP($C163,'S48'!$C:$BQ,23,0)</f>
        <v>0</v>
      </c>
      <c r="BI163" s="28">
        <f>VLOOKUP($C163,'S48'!$C:$BQ,35,0)</f>
        <v>11732.915370000001</v>
      </c>
      <c r="BJ163" s="28">
        <f>VLOOKUP($C163,'S48'!$C:$BQ,42,0)</f>
        <v>0</v>
      </c>
      <c r="BK163" s="28">
        <f>VLOOKUP($C163,'S48'!$C:$BQ,43,0)</f>
        <v>0</v>
      </c>
      <c r="BL163" s="21" t="e">
        <f>VLOOKUP($C163,'S49'!$C:$BQ,55,0)</f>
        <v>#N/A</v>
      </c>
      <c r="BM163" s="21" t="e">
        <f>VLOOKUP($C163,'S49'!$C:$BQ,62,0)</f>
        <v>#N/A</v>
      </c>
      <c r="BN163" s="21" t="e">
        <f>VLOOKUP($C163,'S49'!$C:$BQ,63,0)</f>
        <v>#N/A</v>
      </c>
      <c r="BO163" s="21" t="e">
        <f>VLOOKUP($C163,'S49'!$C:$BQ,45,0)</f>
        <v>#N/A</v>
      </c>
      <c r="BP163" s="28" t="e">
        <f>VLOOKUP($C163,'S49'!$C:$BQ,52,0)</f>
        <v>#N/A</v>
      </c>
      <c r="BQ163" s="28" t="e">
        <f>VLOOKUP($C163,'S49'!$C:$BQ,53,0)</f>
        <v>#N/A</v>
      </c>
      <c r="BR163" s="28" t="e">
        <f>VLOOKUP($C163,'S49'!$C:$BQ,15,0)</f>
        <v>#N/A</v>
      </c>
      <c r="BS163" s="28" t="e">
        <f>VLOOKUP($C163,'S49'!$C:$BQ,22,0)</f>
        <v>#N/A</v>
      </c>
      <c r="BT163" s="28" t="e">
        <f>VLOOKUP($C163,'S49'!$C:$BQ,23,0)</f>
        <v>#N/A</v>
      </c>
      <c r="BU163" s="28" t="e">
        <f>VLOOKUP($C163,'S49'!$C:$BQ,35,0)</f>
        <v>#N/A</v>
      </c>
      <c r="BV163" s="28" t="e">
        <f>VLOOKUP($C163,'S49'!$C:$BQ,42,0)</f>
        <v>#N/A</v>
      </c>
      <c r="BW163" s="28" t="e">
        <f>VLOOKUP($C163,'S49'!$C:$BQ,43,0)</f>
        <v>#N/A</v>
      </c>
      <c r="BX163" s="21" t="e">
        <f>VLOOKUP($C163,'S50'!$C:$BQ,55,0)</f>
        <v>#N/A</v>
      </c>
      <c r="BY163" s="21" t="e">
        <f>VLOOKUP($C163,'S50'!$C:$BQ,62,0)</f>
        <v>#N/A</v>
      </c>
      <c r="BZ163" s="21" t="e">
        <f>VLOOKUP($C163,'S50'!$C:$BQ,63,0)</f>
        <v>#N/A</v>
      </c>
      <c r="CA163" s="21" t="e">
        <f>VLOOKUP($C163,'S50'!$C:$BQ,45,0)</f>
        <v>#N/A</v>
      </c>
      <c r="CB163" s="28" t="e">
        <f>VLOOKUP($C163,'S50'!$C:$BQ,52,0)</f>
        <v>#N/A</v>
      </c>
      <c r="CC163" s="28" t="e">
        <f>VLOOKUP($C163,'S50'!$C:$BQ,53,0)</f>
        <v>#N/A</v>
      </c>
      <c r="CD163" s="28" t="e">
        <f>VLOOKUP($C163,'S50'!$C:$BQ,15,0)</f>
        <v>#N/A</v>
      </c>
      <c r="CE163" s="28" t="e">
        <f>VLOOKUP($C163,'S50'!$C:$BQ,22,0)</f>
        <v>#N/A</v>
      </c>
      <c r="CF163" s="28" t="e">
        <f>VLOOKUP($C163,'S50'!$C:$BQ,23,0)</f>
        <v>#N/A</v>
      </c>
      <c r="CG163" s="28" t="e">
        <f>VLOOKUP($C163,'S50'!$C:$BQ,35,0)</f>
        <v>#N/A</v>
      </c>
      <c r="CH163" s="28" t="e">
        <f>VLOOKUP($C163,'S50'!$C:$BQ,42,0)</f>
        <v>#N/A</v>
      </c>
      <c r="CI163" s="28" t="e">
        <f>VLOOKUP($C163,'S50'!$C:$BQ,43,0)</f>
        <v>#N/A</v>
      </c>
    </row>
    <row r="164" spans="1:87" hidden="1" x14ac:dyDescent="0.2">
      <c r="A164" s="30" t="e">
        <v>#N/A</v>
      </c>
      <c r="B164" s="30" t="e">
        <v>#N/A</v>
      </c>
      <c r="C164" s="20" t="s">
        <v>202</v>
      </c>
      <c r="D164" s="21" t="e">
        <f>VLOOKUP($C164,'S0 remplacer avec S44'!$C:$BQ,55,0)</f>
        <v>#N/A</v>
      </c>
      <c r="E164" s="21" t="e">
        <f>VLOOKUP($C164,'S0 remplacer avec S44'!$C:$BQ,62,0)</f>
        <v>#N/A</v>
      </c>
      <c r="F164" s="21" t="e">
        <f>VLOOKUP($C164,'S0 remplacer avec S44'!$C:$BQ,63,0)</f>
        <v>#N/A</v>
      </c>
      <c r="G164" s="21" t="e">
        <f>VLOOKUP($C164,'S0 remplacer avec S44'!$C:$BQ,45,0)</f>
        <v>#N/A</v>
      </c>
      <c r="H164" s="28" t="e">
        <f>VLOOKUP($C164,'S0 remplacer avec S44'!$C:$BQ,52,0)</f>
        <v>#N/A</v>
      </c>
      <c r="I164" s="28" t="e">
        <f>VLOOKUP($C164,'S0 remplacer avec S44'!$C:$BQ,53,0)</f>
        <v>#N/A</v>
      </c>
      <c r="J164" s="28" t="e">
        <f>VLOOKUP($C164,'S0 remplacer avec S44'!$C:$BQ,15,0)</f>
        <v>#N/A</v>
      </c>
      <c r="K164" s="28" t="e">
        <f>VLOOKUP($C164,'S0 remplacer avec S44'!$C:$BQ,22,0)</f>
        <v>#N/A</v>
      </c>
      <c r="L164" s="28" t="e">
        <f>VLOOKUP($C164,'S0 remplacer avec S44'!$C:$BQ,23,0)</f>
        <v>#N/A</v>
      </c>
      <c r="M164" s="28" t="e">
        <f>VLOOKUP($C164,'S0 remplacer avec S44'!$C:$BQ,35,0)</f>
        <v>#N/A</v>
      </c>
      <c r="N164" s="28" t="e">
        <f>VLOOKUP($C164,'S0 remplacer avec S44'!$C:$BQ,42,0)</f>
        <v>#N/A</v>
      </c>
      <c r="O164" s="28" t="e">
        <f>VLOOKUP($C164,'S0 remplacer avec S44'!$C:$BQ,43,0)</f>
        <v>#N/A</v>
      </c>
      <c r="P164" s="21" t="e">
        <f>VLOOKUP($C164,'S45'!$C:$BQ,55,0)</f>
        <v>#N/A</v>
      </c>
      <c r="Q164" s="21" t="e">
        <f>VLOOKUP($C164,'S45'!$C:$BQ,62,0)</f>
        <v>#N/A</v>
      </c>
      <c r="R164" s="21" t="e">
        <f>VLOOKUP($C164,'S45'!$C:$BQ,63,0)</f>
        <v>#N/A</v>
      </c>
      <c r="S164" s="21" t="e">
        <f>VLOOKUP($C164,'S45'!$C:$BQ,45,0)</f>
        <v>#N/A</v>
      </c>
      <c r="T164" s="28" t="e">
        <f>VLOOKUP($C164,'S45'!$C:$BQ,52,0)</f>
        <v>#N/A</v>
      </c>
      <c r="U164" s="28" t="e">
        <f>VLOOKUP($C164,'S45'!$C:$BQ,53,0)</f>
        <v>#N/A</v>
      </c>
      <c r="V164" s="28" t="e">
        <f>VLOOKUP($C164,'S45'!$C:$BQ,15,0)</f>
        <v>#N/A</v>
      </c>
      <c r="W164" s="28" t="e">
        <f>VLOOKUP($C164,'S45'!$C:$BQ,22,0)</f>
        <v>#N/A</v>
      </c>
      <c r="X164" s="28" t="e">
        <f>VLOOKUP($C164,'S45'!$C:$BQ,23,0)</f>
        <v>#N/A</v>
      </c>
      <c r="Y164" s="28" t="e">
        <f>VLOOKUP($C164,'S45'!$C:$BQ,35,0)</f>
        <v>#N/A</v>
      </c>
      <c r="Z164" s="28" t="e">
        <f>VLOOKUP($C164,'S45'!$C:$BQ,42,0)</f>
        <v>#N/A</v>
      </c>
      <c r="AA164" s="28" t="e">
        <f>VLOOKUP($C164,'S45'!$C:$BQ,43,0)</f>
        <v>#N/A</v>
      </c>
      <c r="AB164" s="21" t="e">
        <f>VLOOKUP($C164,'S46'!$C:$BQ,55,0)</f>
        <v>#N/A</v>
      </c>
      <c r="AC164" s="21" t="e">
        <f>VLOOKUP($C164,'S46'!$C:$BQ,62,0)</f>
        <v>#N/A</v>
      </c>
      <c r="AD164" s="21" t="e">
        <f>VLOOKUP($C164,'S46'!$C:$BQ,63,0)</f>
        <v>#N/A</v>
      </c>
      <c r="AE164" s="21" t="e">
        <f>VLOOKUP($C164,'S46'!$C:$BQ,45,0)</f>
        <v>#N/A</v>
      </c>
      <c r="AF164" s="28" t="e">
        <f>VLOOKUP($C164,'S46'!$C:$BQ,52,0)</f>
        <v>#N/A</v>
      </c>
      <c r="AG164" s="28" t="e">
        <f>VLOOKUP($C164,'S46'!$C:$BQ,53,0)</f>
        <v>#N/A</v>
      </c>
      <c r="AH164" s="28" t="e">
        <f>VLOOKUP($C164,'S46'!$C:$BQ,15,0)</f>
        <v>#N/A</v>
      </c>
      <c r="AI164" s="28" t="e">
        <f>VLOOKUP($C164,'S46'!$C:$BQ,22,0)</f>
        <v>#N/A</v>
      </c>
      <c r="AJ164" s="28" t="e">
        <f>VLOOKUP($C164,'S46'!$C:$BQ,23,0)</f>
        <v>#N/A</v>
      </c>
      <c r="AK164" s="28" t="e">
        <f>VLOOKUP($C164,'S46'!$C:$BQ,35,0)</f>
        <v>#N/A</v>
      </c>
      <c r="AL164" s="28" t="e">
        <f>VLOOKUP($C164,'S46'!$C:$BQ,42,0)</f>
        <v>#N/A</v>
      </c>
      <c r="AM164" s="28" t="e">
        <f>VLOOKUP($C164,'S46'!$C:$BQ,43,0)</f>
        <v>#N/A</v>
      </c>
      <c r="AN164" s="21" t="e">
        <f>VLOOKUP($C164,'S47'!$C:$BQ,55,0)</f>
        <v>#N/A</v>
      </c>
      <c r="AO164" s="21" t="e">
        <f>VLOOKUP($C164,'S47'!$C:$BQ,62,0)</f>
        <v>#N/A</v>
      </c>
      <c r="AP164" s="21" t="e">
        <f>VLOOKUP($C164,'S47'!$C:$BQ,63,0)</f>
        <v>#N/A</v>
      </c>
      <c r="AQ164" s="21" t="e">
        <f>VLOOKUP($C164,'S47'!$C:$BQ,45,0)</f>
        <v>#N/A</v>
      </c>
      <c r="AR164" s="28" t="e">
        <f>VLOOKUP($C164,'S47'!$C:$BQ,52,0)</f>
        <v>#N/A</v>
      </c>
      <c r="AS164" s="28" t="e">
        <f>VLOOKUP($C164,'S47'!$C:$BQ,53,0)</f>
        <v>#N/A</v>
      </c>
      <c r="AT164" s="28" t="e">
        <f>VLOOKUP($C164,'S47'!$C:$BQ,15,0)</f>
        <v>#N/A</v>
      </c>
      <c r="AU164" s="28" t="e">
        <f>VLOOKUP($C164,'S47'!$C:$BQ,22,0)</f>
        <v>#N/A</v>
      </c>
      <c r="AV164" s="28" t="e">
        <f>VLOOKUP($C164,'S47'!$C:$BQ,23,0)</f>
        <v>#N/A</v>
      </c>
      <c r="AW164" s="28" t="e">
        <f>VLOOKUP($C164,'S47'!$C:$BQ,35,0)</f>
        <v>#N/A</v>
      </c>
      <c r="AX164" s="28" t="e">
        <f>VLOOKUP($C164,'S47'!$C:$BQ,42,0)</f>
        <v>#N/A</v>
      </c>
      <c r="AY164" s="28" t="e">
        <f>VLOOKUP($C164,'S47'!$C:$BQ,43,0)</f>
        <v>#N/A</v>
      </c>
      <c r="AZ164" s="21" t="e">
        <f>VLOOKUP($C164,'S48'!$C:$BQ,55,0)</f>
        <v>#N/A</v>
      </c>
      <c r="BA164" s="21" t="e">
        <f>VLOOKUP($C164,'S48'!$C:$BQ,62,0)</f>
        <v>#N/A</v>
      </c>
      <c r="BB164" s="21" t="e">
        <f>VLOOKUP($C164,'S48'!$C:$BQ,63,0)</f>
        <v>#N/A</v>
      </c>
      <c r="BC164" s="21" t="e">
        <f>VLOOKUP($C164,'S48'!$C:$BQ,45,0)</f>
        <v>#N/A</v>
      </c>
      <c r="BD164" s="28" t="e">
        <f>VLOOKUP($C164,'S48'!$C:$BQ,52,0)</f>
        <v>#N/A</v>
      </c>
      <c r="BE164" s="28" t="e">
        <f>VLOOKUP($C164,'S48'!$C:$BQ,53,0)</f>
        <v>#N/A</v>
      </c>
      <c r="BF164" s="28" t="e">
        <f>VLOOKUP($C164,'S48'!$C:$BQ,15,0)</f>
        <v>#N/A</v>
      </c>
      <c r="BG164" s="28" t="e">
        <f>VLOOKUP($C164,'S48'!$C:$BQ,22,0)</f>
        <v>#N/A</v>
      </c>
      <c r="BH164" s="28" t="e">
        <f>VLOOKUP($C164,'S48'!$C:$BQ,23,0)</f>
        <v>#N/A</v>
      </c>
      <c r="BI164" s="28" t="e">
        <f>VLOOKUP($C164,'S48'!$C:$BQ,35,0)</f>
        <v>#N/A</v>
      </c>
      <c r="BJ164" s="28" t="e">
        <f>VLOOKUP($C164,'S48'!$C:$BQ,42,0)</f>
        <v>#N/A</v>
      </c>
      <c r="BK164" s="28" t="e">
        <f>VLOOKUP($C164,'S48'!$C:$BQ,43,0)</f>
        <v>#N/A</v>
      </c>
      <c r="BL164" s="21" t="e">
        <f>VLOOKUP($C164,'S49'!$C:$BQ,55,0)</f>
        <v>#N/A</v>
      </c>
      <c r="BM164" s="21" t="e">
        <f>VLOOKUP($C164,'S49'!$C:$BQ,62,0)</f>
        <v>#N/A</v>
      </c>
      <c r="BN164" s="21" t="e">
        <f>VLOOKUP($C164,'S49'!$C:$BQ,63,0)</f>
        <v>#N/A</v>
      </c>
      <c r="BO164" s="21" t="e">
        <f>VLOOKUP($C164,'S49'!$C:$BQ,45,0)</f>
        <v>#N/A</v>
      </c>
      <c r="BP164" s="28" t="e">
        <f>VLOOKUP($C164,'S49'!$C:$BQ,52,0)</f>
        <v>#N/A</v>
      </c>
      <c r="BQ164" s="28" t="e">
        <f>VLOOKUP($C164,'S49'!$C:$BQ,53,0)</f>
        <v>#N/A</v>
      </c>
      <c r="BR164" s="28" t="e">
        <f>VLOOKUP($C164,'S49'!$C:$BQ,15,0)</f>
        <v>#N/A</v>
      </c>
      <c r="BS164" s="28" t="e">
        <f>VLOOKUP($C164,'S49'!$C:$BQ,22,0)</f>
        <v>#N/A</v>
      </c>
      <c r="BT164" s="28" t="e">
        <f>VLOOKUP($C164,'S49'!$C:$BQ,23,0)</f>
        <v>#N/A</v>
      </c>
      <c r="BU164" s="28" t="e">
        <f>VLOOKUP($C164,'S49'!$C:$BQ,35,0)</f>
        <v>#N/A</v>
      </c>
      <c r="BV164" s="28" t="e">
        <f>VLOOKUP($C164,'S49'!$C:$BQ,42,0)</f>
        <v>#N/A</v>
      </c>
      <c r="BW164" s="28" t="e">
        <f>VLOOKUP($C164,'S49'!$C:$BQ,43,0)</f>
        <v>#N/A</v>
      </c>
      <c r="BX164" s="21" t="e">
        <f>VLOOKUP($C164,'S50'!$C:$BQ,55,0)</f>
        <v>#N/A</v>
      </c>
      <c r="BY164" s="21" t="e">
        <f>VLOOKUP($C164,'S50'!$C:$BQ,62,0)</f>
        <v>#N/A</v>
      </c>
      <c r="BZ164" s="21" t="e">
        <f>VLOOKUP($C164,'S50'!$C:$BQ,63,0)</f>
        <v>#N/A</v>
      </c>
      <c r="CA164" s="21" t="e">
        <f>VLOOKUP($C164,'S50'!$C:$BQ,45,0)</f>
        <v>#N/A</v>
      </c>
      <c r="CB164" s="28" t="e">
        <f>VLOOKUP($C164,'S50'!$C:$BQ,52,0)</f>
        <v>#N/A</v>
      </c>
      <c r="CC164" s="28" t="e">
        <f>VLOOKUP($C164,'S50'!$C:$BQ,53,0)</f>
        <v>#N/A</v>
      </c>
      <c r="CD164" s="28" t="e">
        <f>VLOOKUP($C164,'S50'!$C:$BQ,15,0)</f>
        <v>#N/A</v>
      </c>
      <c r="CE164" s="28" t="e">
        <f>VLOOKUP($C164,'S50'!$C:$BQ,22,0)</f>
        <v>#N/A</v>
      </c>
      <c r="CF164" s="28" t="e">
        <f>VLOOKUP($C164,'S50'!$C:$BQ,23,0)</f>
        <v>#N/A</v>
      </c>
      <c r="CG164" s="28" t="e">
        <f>VLOOKUP($C164,'S50'!$C:$BQ,35,0)</f>
        <v>#N/A</v>
      </c>
      <c r="CH164" s="28" t="e">
        <f>VLOOKUP($C164,'S50'!$C:$BQ,42,0)</f>
        <v>#N/A</v>
      </c>
      <c r="CI164" s="28" t="e">
        <f>VLOOKUP($C164,'S50'!$C:$BQ,43,0)</f>
        <v>#N/A</v>
      </c>
    </row>
    <row r="165" spans="1:87" hidden="1" x14ac:dyDescent="0.2">
      <c r="A165" s="30" t="s">
        <v>385</v>
      </c>
      <c r="B165" s="30" t="s">
        <v>193</v>
      </c>
      <c r="C165" s="20" t="s">
        <v>203</v>
      </c>
      <c r="D165" s="21">
        <f>VLOOKUP($C165,'S0 remplacer avec S44'!$C:$BQ,55,0)</f>
        <v>167.2</v>
      </c>
      <c r="E165" s="21">
        <f>VLOOKUP($C165,'S0 remplacer avec S44'!$C:$BQ,62,0)</f>
        <v>0</v>
      </c>
      <c r="F165" s="21">
        <f>VLOOKUP($C165,'S0 remplacer avec S44'!$C:$BQ,63,0)</f>
        <v>31</v>
      </c>
      <c r="G165" s="21">
        <f>VLOOKUP($C165,'S0 remplacer avec S44'!$C:$BQ,45,0)</f>
        <v>1807.89661</v>
      </c>
      <c r="H165" s="28">
        <f>VLOOKUP($C165,'S0 remplacer avec S44'!$C:$BQ,52,0)</f>
        <v>0</v>
      </c>
      <c r="I165" s="28">
        <f>VLOOKUP($C165,'S0 remplacer avec S44'!$C:$BQ,53,0)</f>
        <v>0</v>
      </c>
      <c r="J165" s="28">
        <f>VLOOKUP($C165,'S0 remplacer avec S44'!$C:$BQ,15,0)</f>
        <v>129</v>
      </c>
      <c r="K165" s="28">
        <f>VLOOKUP($C165,'S0 remplacer avec S44'!$C:$BQ,22,0)</f>
        <v>0</v>
      </c>
      <c r="L165" s="28">
        <f>VLOOKUP($C165,'S0 remplacer avec S44'!$C:$BQ,23,0)</f>
        <v>0</v>
      </c>
      <c r="M165" s="28">
        <f>VLOOKUP($C165,'S0 remplacer avec S44'!$C:$BQ,35,0)</f>
        <v>1787.37826</v>
      </c>
      <c r="N165" s="28">
        <f>VLOOKUP($C165,'S0 remplacer avec S44'!$C:$BQ,42,0)</f>
        <v>178</v>
      </c>
      <c r="O165" s="28">
        <f>VLOOKUP($C165,'S0 remplacer avec S44'!$C:$BQ,43,0)</f>
        <v>571</v>
      </c>
      <c r="P165" s="21">
        <f>VLOOKUP($C165,'S45'!$C:$BQ,55,0)</f>
        <v>167.2</v>
      </c>
      <c r="Q165" s="21">
        <f>VLOOKUP($C165,'S45'!$C:$BQ,62,0)</f>
        <v>0</v>
      </c>
      <c r="R165" s="21">
        <f>VLOOKUP($C165,'S45'!$C:$BQ,63,0)</f>
        <v>31</v>
      </c>
      <c r="S165" s="21">
        <f>VLOOKUP($C165,'S45'!$C:$BQ,45,0)</f>
        <v>1809.72019</v>
      </c>
      <c r="T165" s="28">
        <f>VLOOKUP($C165,'S45'!$C:$BQ,52,0)</f>
        <v>0</v>
      </c>
      <c r="U165" s="28">
        <f>VLOOKUP($C165,'S45'!$C:$BQ,53,0)</f>
        <v>0</v>
      </c>
      <c r="V165" s="28">
        <f>VLOOKUP($C165,'S45'!$C:$BQ,15,0)</f>
        <v>132</v>
      </c>
      <c r="W165" s="28">
        <f>VLOOKUP($C165,'S45'!$C:$BQ,22,0)</f>
        <v>0</v>
      </c>
      <c r="X165" s="28">
        <f>VLOOKUP($C165,'S45'!$C:$BQ,23,0)</f>
        <v>0</v>
      </c>
      <c r="Y165" s="28">
        <f>VLOOKUP($C165,'S45'!$C:$BQ,35,0)</f>
        <v>1813.6967</v>
      </c>
      <c r="Z165" s="28">
        <f>VLOOKUP($C165,'S45'!$C:$BQ,42,0)</f>
        <v>152</v>
      </c>
      <c r="AA165" s="28">
        <f>VLOOKUP($C165,'S45'!$C:$BQ,43,0)</f>
        <v>545</v>
      </c>
      <c r="AB165" s="21">
        <f>VLOOKUP($C165,'S46'!$C:$BQ,55,0)</f>
        <v>175.5</v>
      </c>
      <c r="AC165" s="21">
        <f>VLOOKUP($C165,'S46'!$C:$BQ,62,0)</f>
        <v>0</v>
      </c>
      <c r="AD165" s="21">
        <f>VLOOKUP($C165,'S46'!$C:$BQ,63,0)</f>
        <v>23</v>
      </c>
      <c r="AE165" s="21">
        <f>VLOOKUP($C165,'S46'!$C:$BQ,45,0)</f>
        <v>1781.8349900000001</v>
      </c>
      <c r="AF165" s="28">
        <f>VLOOKUP($C165,'S46'!$C:$BQ,52,0)</f>
        <v>0</v>
      </c>
      <c r="AG165" s="28">
        <f>VLOOKUP($C165,'S46'!$C:$BQ,53,0)</f>
        <v>0</v>
      </c>
      <c r="AH165" s="28">
        <f>VLOOKUP($C165,'S46'!$C:$BQ,15,0)</f>
        <v>135</v>
      </c>
      <c r="AI165" s="28">
        <f>VLOOKUP($C165,'S46'!$C:$BQ,22,0)</f>
        <v>0</v>
      </c>
      <c r="AJ165" s="28">
        <f>VLOOKUP($C165,'S46'!$C:$BQ,23,0)</f>
        <v>0</v>
      </c>
      <c r="AK165" s="28">
        <f>VLOOKUP($C165,'S46'!$C:$BQ,35,0)</f>
        <v>1844.4167</v>
      </c>
      <c r="AL165" s="28">
        <f>VLOOKUP($C165,'S46'!$C:$BQ,42,0)</f>
        <v>121</v>
      </c>
      <c r="AM165" s="28">
        <f>VLOOKUP($C165,'S46'!$C:$BQ,43,0)</f>
        <v>514</v>
      </c>
      <c r="AN165" s="21">
        <f>VLOOKUP($C165,'S47'!$C:$BQ,55,0)</f>
        <v>179.5</v>
      </c>
      <c r="AO165" s="21">
        <f>VLOOKUP($C165,'S47'!$C:$BQ,62,0)</f>
        <v>0</v>
      </c>
      <c r="AP165" s="21">
        <f>VLOOKUP($C165,'S47'!$C:$BQ,63,0)</f>
        <v>19</v>
      </c>
      <c r="AQ165" s="21">
        <f>VLOOKUP($C165,'S47'!$C:$BQ,45,0)</f>
        <v>1816.6000200000001</v>
      </c>
      <c r="AR165" s="28">
        <f>VLOOKUP($C165,'S47'!$C:$BQ,52,0)</f>
        <v>0</v>
      </c>
      <c r="AS165" s="28">
        <f>VLOOKUP($C165,'S47'!$C:$BQ,53,0)</f>
        <v>0</v>
      </c>
      <c r="AT165" s="28">
        <f>VLOOKUP($C165,'S47'!$C:$BQ,15,0)</f>
        <v>140</v>
      </c>
      <c r="AU165" s="28">
        <f>VLOOKUP($C165,'S47'!$C:$BQ,22,0)</f>
        <v>0</v>
      </c>
      <c r="AV165" s="28">
        <f>VLOOKUP($C165,'S47'!$C:$BQ,23,0)</f>
        <v>0</v>
      </c>
      <c r="AW165" s="28">
        <f>VLOOKUP($C165,'S47'!$C:$BQ,35,0)</f>
        <v>1866.1026999999999</v>
      </c>
      <c r="AX165" s="28">
        <f>VLOOKUP($C165,'S47'!$C:$BQ,42,0)</f>
        <v>99</v>
      </c>
      <c r="AY165" s="28">
        <f>VLOOKUP($C165,'S47'!$C:$BQ,43,0)</f>
        <v>492</v>
      </c>
      <c r="AZ165" s="21">
        <f>VLOOKUP($C165,'S48'!$C:$BQ,55,0)</f>
        <v>181.5</v>
      </c>
      <c r="BA165" s="21">
        <f>VLOOKUP($C165,'S48'!$C:$BQ,62,0)</f>
        <v>0</v>
      </c>
      <c r="BB165" s="21">
        <f>VLOOKUP($C165,'S48'!$C:$BQ,63,0)</f>
        <v>66</v>
      </c>
      <c r="BC165" s="21">
        <f>VLOOKUP($C165,'S48'!$C:$BQ,45,0)</f>
        <v>1875.42111</v>
      </c>
      <c r="BD165" s="28">
        <f>VLOOKUP($C165,'S48'!$C:$BQ,52,0)</f>
        <v>0</v>
      </c>
      <c r="BE165" s="28">
        <f>VLOOKUP($C165,'S48'!$C:$BQ,53,0)</f>
        <v>0</v>
      </c>
      <c r="BF165" s="28">
        <f>VLOOKUP($C165,'S48'!$C:$BQ,15,0)</f>
        <v>145</v>
      </c>
      <c r="BG165" s="28">
        <f>VLOOKUP($C165,'S48'!$C:$BQ,22,0)</f>
        <v>0</v>
      </c>
      <c r="BH165" s="28">
        <f>VLOOKUP($C165,'S48'!$C:$BQ,23,0)</f>
        <v>0</v>
      </c>
      <c r="BI165" s="28">
        <f>VLOOKUP($C165,'S48'!$C:$BQ,35,0)</f>
        <v>1928.06078</v>
      </c>
      <c r="BJ165" s="28">
        <f>VLOOKUP($C165,'S48'!$C:$BQ,42,0)</f>
        <v>37</v>
      </c>
      <c r="BK165" s="28">
        <f>VLOOKUP($C165,'S48'!$C:$BQ,43,0)</f>
        <v>430</v>
      </c>
      <c r="BL165" s="21" t="e">
        <f>VLOOKUP($C165,'S49'!$C:$BQ,55,0)</f>
        <v>#N/A</v>
      </c>
      <c r="BM165" s="21" t="e">
        <f>VLOOKUP($C165,'S49'!$C:$BQ,62,0)</f>
        <v>#N/A</v>
      </c>
      <c r="BN165" s="21" t="e">
        <f>VLOOKUP($C165,'S49'!$C:$BQ,63,0)</f>
        <v>#N/A</v>
      </c>
      <c r="BO165" s="21" t="e">
        <f>VLOOKUP($C165,'S49'!$C:$BQ,45,0)</f>
        <v>#N/A</v>
      </c>
      <c r="BP165" s="28" t="e">
        <f>VLOOKUP($C165,'S49'!$C:$BQ,52,0)</f>
        <v>#N/A</v>
      </c>
      <c r="BQ165" s="28" t="e">
        <f>VLOOKUP($C165,'S49'!$C:$BQ,53,0)</f>
        <v>#N/A</v>
      </c>
      <c r="BR165" s="28" t="e">
        <f>VLOOKUP($C165,'S49'!$C:$BQ,15,0)</f>
        <v>#N/A</v>
      </c>
      <c r="BS165" s="28" t="e">
        <f>VLOOKUP($C165,'S49'!$C:$BQ,22,0)</f>
        <v>#N/A</v>
      </c>
      <c r="BT165" s="28" t="e">
        <f>VLOOKUP($C165,'S49'!$C:$BQ,23,0)</f>
        <v>#N/A</v>
      </c>
      <c r="BU165" s="28" t="e">
        <f>VLOOKUP($C165,'S49'!$C:$BQ,35,0)</f>
        <v>#N/A</v>
      </c>
      <c r="BV165" s="28" t="e">
        <f>VLOOKUP($C165,'S49'!$C:$BQ,42,0)</f>
        <v>#N/A</v>
      </c>
      <c r="BW165" s="28" t="e">
        <f>VLOOKUP($C165,'S49'!$C:$BQ,43,0)</f>
        <v>#N/A</v>
      </c>
      <c r="BX165" s="21" t="e">
        <f>VLOOKUP($C165,'S50'!$C:$BQ,55,0)</f>
        <v>#N/A</v>
      </c>
      <c r="BY165" s="21" t="e">
        <f>VLOOKUP($C165,'S50'!$C:$BQ,62,0)</f>
        <v>#N/A</v>
      </c>
      <c r="BZ165" s="21" t="e">
        <f>VLOOKUP($C165,'S50'!$C:$BQ,63,0)</f>
        <v>#N/A</v>
      </c>
      <c r="CA165" s="21" t="e">
        <f>VLOOKUP($C165,'S50'!$C:$BQ,45,0)</f>
        <v>#N/A</v>
      </c>
      <c r="CB165" s="28" t="e">
        <f>VLOOKUP($C165,'S50'!$C:$BQ,52,0)</f>
        <v>#N/A</v>
      </c>
      <c r="CC165" s="28" t="e">
        <f>VLOOKUP($C165,'S50'!$C:$BQ,53,0)</f>
        <v>#N/A</v>
      </c>
      <c r="CD165" s="28" t="e">
        <f>VLOOKUP($C165,'S50'!$C:$BQ,15,0)</f>
        <v>#N/A</v>
      </c>
      <c r="CE165" s="28" t="e">
        <f>VLOOKUP($C165,'S50'!$C:$BQ,22,0)</f>
        <v>#N/A</v>
      </c>
      <c r="CF165" s="28" t="e">
        <f>VLOOKUP($C165,'S50'!$C:$BQ,23,0)</f>
        <v>#N/A</v>
      </c>
      <c r="CG165" s="28" t="e">
        <f>VLOOKUP($C165,'S50'!$C:$BQ,35,0)</f>
        <v>#N/A</v>
      </c>
      <c r="CH165" s="28" t="e">
        <f>VLOOKUP($C165,'S50'!$C:$BQ,42,0)</f>
        <v>#N/A</v>
      </c>
      <c r="CI165" s="28" t="e">
        <f>VLOOKUP($C165,'S50'!$C:$BQ,43,0)</f>
        <v>#N/A</v>
      </c>
    </row>
    <row r="166" spans="1:87" hidden="1" x14ac:dyDescent="0.2">
      <c r="A166" s="30" t="e">
        <v>#N/A</v>
      </c>
      <c r="B166" s="30" t="e">
        <v>#N/A</v>
      </c>
      <c r="C166" s="20" t="s">
        <v>204</v>
      </c>
      <c r="D166" s="21" t="e">
        <f>VLOOKUP($C166,'S0 remplacer avec S44'!$C:$BQ,55,0)</f>
        <v>#N/A</v>
      </c>
      <c r="E166" s="21" t="e">
        <f>VLOOKUP($C166,'S0 remplacer avec S44'!$C:$BQ,62,0)</f>
        <v>#N/A</v>
      </c>
      <c r="F166" s="21" t="e">
        <f>VLOOKUP($C166,'S0 remplacer avec S44'!$C:$BQ,63,0)</f>
        <v>#N/A</v>
      </c>
      <c r="G166" s="21" t="e">
        <f>VLOOKUP($C166,'S0 remplacer avec S44'!$C:$BQ,45,0)</f>
        <v>#N/A</v>
      </c>
      <c r="H166" s="28" t="e">
        <f>VLOOKUP($C166,'S0 remplacer avec S44'!$C:$BQ,52,0)</f>
        <v>#N/A</v>
      </c>
      <c r="I166" s="28" t="e">
        <f>VLOOKUP($C166,'S0 remplacer avec S44'!$C:$BQ,53,0)</f>
        <v>#N/A</v>
      </c>
      <c r="J166" s="28" t="e">
        <f>VLOOKUP($C166,'S0 remplacer avec S44'!$C:$BQ,15,0)</f>
        <v>#N/A</v>
      </c>
      <c r="K166" s="28" t="e">
        <f>VLOOKUP($C166,'S0 remplacer avec S44'!$C:$BQ,22,0)</f>
        <v>#N/A</v>
      </c>
      <c r="L166" s="28" t="e">
        <f>VLOOKUP($C166,'S0 remplacer avec S44'!$C:$BQ,23,0)</f>
        <v>#N/A</v>
      </c>
      <c r="M166" s="28" t="e">
        <f>VLOOKUP($C166,'S0 remplacer avec S44'!$C:$BQ,35,0)</f>
        <v>#N/A</v>
      </c>
      <c r="N166" s="28" t="e">
        <f>VLOOKUP($C166,'S0 remplacer avec S44'!$C:$BQ,42,0)</f>
        <v>#N/A</v>
      </c>
      <c r="O166" s="28" t="e">
        <f>VLOOKUP($C166,'S0 remplacer avec S44'!$C:$BQ,43,0)</f>
        <v>#N/A</v>
      </c>
      <c r="P166" s="21" t="e">
        <f>VLOOKUP($C166,'S45'!$C:$BQ,55,0)</f>
        <v>#N/A</v>
      </c>
      <c r="Q166" s="21" t="e">
        <f>VLOOKUP($C166,'S45'!$C:$BQ,62,0)</f>
        <v>#N/A</v>
      </c>
      <c r="R166" s="21" t="e">
        <f>VLOOKUP($C166,'S45'!$C:$BQ,63,0)</f>
        <v>#N/A</v>
      </c>
      <c r="S166" s="21" t="e">
        <f>VLOOKUP($C166,'S45'!$C:$BQ,45,0)</f>
        <v>#N/A</v>
      </c>
      <c r="T166" s="28" t="e">
        <f>VLOOKUP($C166,'S45'!$C:$BQ,52,0)</f>
        <v>#N/A</v>
      </c>
      <c r="U166" s="28" t="e">
        <f>VLOOKUP($C166,'S45'!$C:$BQ,53,0)</f>
        <v>#N/A</v>
      </c>
      <c r="V166" s="28" t="e">
        <f>VLOOKUP($C166,'S45'!$C:$BQ,15,0)</f>
        <v>#N/A</v>
      </c>
      <c r="W166" s="28" t="e">
        <f>VLOOKUP($C166,'S45'!$C:$BQ,22,0)</f>
        <v>#N/A</v>
      </c>
      <c r="X166" s="28" t="e">
        <f>VLOOKUP($C166,'S45'!$C:$BQ,23,0)</f>
        <v>#N/A</v>
      </c>
      <c r="Y166" s="28" t="e">
        <f>VLOOKUP($C166,'S45'!$C:$BQ,35,0)</f>
        <v>#N/A</v>
      </c>
      <c r="Z166" s="28" t="e">
        <f>VLOOKUP($C166,'S45'!$C:$BQ,42,0)</f>
        <v>#N/A</v>
      </c>
      <c r="AA166" s="28" t="e">
        <f>VLOOKUP($C166,'S45'!$C:$BQ,43,0)</f>
        <v>#N/A</v>
      </c>
      <c r="AB166" s="21" t="e">
        <f>VLOOKUP($C166,'S46'!$C:$BQ,55,0)</f>
        <v>#N/A</v>
      </c>
      <c r="AC166" s="21" t="e">
        <f>VLOOKUP($C166,'S46'!$C:$BQ,62,0)</f>
        <v>#N/A</v>
      </c>
      <c r="AD166" s="21" t="e">
        <f>VLOOKUP($C166,'S46'!$C:$BQ,63,0)</f>
        <v>#N/A</v>
      </c>
      <c r="AE166" s="21" t="e">
        <f>VLOOKUP($C166,'S46'!$C:$BQ,45,0)</f>
        <v>#N/A</v>
      </c>
      <c r="AF166" s="28" t="e">
        <f>VLOOKUP($C166,'S46'!$C:$BQ,52,0)</f>
        <v>#N/A</v>
      </c>
      <c r="AG166" s="28" t="e">
        <f>VLOOKUP($C166,'S46'!$C:$BQ,53,0)</f>
        <v>#N/A</v>
      </c>
      <c r="AH166" s="28" t="e">
        <f>VLOOKUP($C166,'S46'!$C:$BQ,15,0)</f>
        <v>#N/A</v>
      </c>
      <c r="AI166" s="28" t="e">
        <f>VLOOKUP($C166,'S46'!$C:$BQ,22,0)</f>
        <v>#N/A</v>
      </c>
      <c r="AJ166" s="28" t="e">
        <f>VLOOKUP($C166,'S46'!$C:$BQ,23,0)</f>
        <v>#N/A</v>
      </c>
      <c r="AK166" s="28" t="e">
        <f>VLOOKUP($C166,'S46'!$C:$BQ,35,0)</f>
        <v>#N/A</v>
      </c>
      <c r="AL166" s="28" t="e">
        <f>VLOOKUP($C166,'S46'!$C:$BQ,42,0)</f>
        <v>#N/A</v>
      </c>
      <c r="AM166" s="28" t="e">
        <f>VLOOKUP($C166,'S46'!$C:$BQ,43,0)</f>
        <v>#N/A</v>
      </c>
      <c r="AN166" s="21" t="e">
        <f>VLOOKUP($C166,'S47'!$C:$BQ,55,0)</f>
        <v>#N/A</v>
      </c>
      <c r="AO166" s="21" t="e">
        <f>VLOOKUP($C166,'S47'!$C:$BQ,62,0)</f>
        <v>#N/A</v>
      </c>
      <c r="AP166" s="21" t="e">
        <f>VLOOKUP($C166,'S47'!$C:$BQ,63,0)</f>
        <v>#N/A</v>
      </c>
      <c r="AQ166" s="21" t="e">
        <f>VLOOKUP($C166,'S47'!$C:$BQ,45,0)</f>
        <v>#N/A</v>
      </c>
      <c r="AR166" s="28" t="e">
        <f>VLOOKUP($C166,'S47'!$C:$BQ,52,0)</f>
        <v>#N/A</v>
      </c>
      <c r="AS166" s="28" t="e">
        <f>VLOOKUP($C166,'S47'!$C:$BQ,53,0)</f>
        <v>#N/A</v>
      </c>
      <c r="AT166" s="28" t="e">
        <f>VLOOKUP($C166,'S47'!$C:$BQ,15,0)</f>
        <v>#N/A</v>
      </c>
      <c r="AU166" s="28" t="e">
        <f>VLOOKUP($C166,'S47'!$C:$BQ,22,0)</f>
        <v>#N/A</v>
      </c>
      <c r="AV166" s="28" t="e">
        <f>VLOOKUP($C166,'S47'!$C:$BQ,23,0)</f>
        <v>#N/A</v>
      </c>
      <c r="AW166" s="28" t="e">
        <f>VLOOKUP($C166,'S47'!$C:$BQ,35,0)</f>
        <v>#N/A</v>
      </c>
      <c r="AX166" s="28" t="e">
        <f>VLOOKUP($C166,'S47'!$C:$BQ,42,0)</f>
        <v>#N/A</v>
      </c>
      <c r="AY166" s="28" t="e">
        <f>VLOOKUP($C166,'S47'!$C:$BQ,43,0)</f>
        <v>#N/A</v>
      </c>
      <c r="AZ166" s="21" t="e">
        <f>VLOOKUP($C166,'S48'!$C:$BQ,55,0)</f>
        <v>#N/A</v>
      </c>
      <c r="BA166" s="21" t="e">
        <f>VLOOKUP($C166,'S48'!$C:$BQ,62,0)</f>
        <v>#N/A</v>
      </c>
      <c r="BB166" s="21" t="e">
        <f>VLOOKUP($C166,'S48'!$C:$BQ,63,0)</f>
        <v>#N/A</v>
      </c>
      <c r="BC166" s="21" t="e">
        <f>VLOOKUP($C166,'S48'!$C:$BQ,45,0)</f>
        <v>#N/A</v>
      </c>
      <c r="BD166" s="28" t="e">
        <f>VLOOKUP($C166,'S48'!$C:$BQ,52,0)</f>
        <v>#N/A</v>
      </c>
      <c r="BE166" s="28" t="e">
        <f>VLOOKUP($C166,'S48'!$C:$BQ,53,0)</f>
        <v>#N/A</v>
      </c>
      <c r="BF166" s="28" t="e">
        <f>VLOOKUP($C166,'S48'!$C:$BQ,15,0)</f>
        <v>#N/A</v>
      </c>
      <c r="BG166" s="28" t="e">
        <f>VLOOKUP($C166,'S48'!$C:$BQ,22,0)</f>
        <v>#N/A</v>
      </c>
      <c r="BH166" s="28" t="e">
        <f>VLOOKUP($C166,'S48'!$C:$BQ,23,0)</f>
        <v>#N/A</v>
      </c>
      <c r="BI166" s="28" t="e">
        <f>VLOOKUP($C166,'S48'!$C:$BQ,35,0)</f>
        <v>#N/A</v>
      </c>
      <c r="BJ166" s="28" t="e">
        <f>VLOOKUP($C166,'S48'!$C:$BQ,42,0)</f>
        <v>#N/A</v>
      </c>
      <c r="BK166" s="28" t="e">
        <f>VLOOKUP($C166,'S48'!$C:$BQ,43,0)</f>
        <v>#N/A</v>
      </c>
      <c r="BL166" s="21" t="e">
        <f>VLOOKUP($C166,'S49'!$C:$BQ,55,0)</f>
        <v>#N/A</v>
      </c>
      <c r="BM166" s="21" t="e">
        <f>VLOOKUP($C166,'S49'!$C:$BQ,62,0)</f>
        <v>#N/A</v>
      </c>
      <c r="BN166" s="21" t="e">
        <f>VLOOKUP($C166,'S49'!$C:$BQ,63,0)</f>
        <v>#N/A</v>
      </c>
      <c r="BO166" s="21" t="e">
        <f>VLOOKUP($C166,'S49'!$C:$BQ,45,0)</f>
        <v>#N/A</v>
      </c>
      <c r="BP166" s="28" t="e">
        <f>VLOOKUP($C166,'S49'!$C:$BQ,52,0)</f>
        <v>#N/A</v>
      </c>
      <c r="BQ166" s="28" t="e">
        <f>VLOOKUP($C166,'S49'!$C:$BQ,53,0)</f>
        <v>#N/A</v>
      </c>
      <c r="BR166" s="28" t="e">
        <f>VLOOKUP($C166,'S49'!$C:$BQ,15,0)</f>
        <v>#N/A</v>
      </c>
      <c r="BS166" s="28" t="e">
        <f>VLOOKUP($C166,'S49'!$C:$BQ,22,0)</f>
        <v>#N/A</v>
      </c>
      <c r="BT166" s="28" t="e">
        <f>VLOOKUP($C166,'S49'!$C:$BQ,23,0)</f>
        <v>#N/A</v>
      </c>
      <c r="BU166" s="28" t="e">
        <f>VLOOKUP($C166,'S49'!$C:$BQ,35,0)</f>
        <v>#N/A</v>
      </c>
      <c r="BV166" s="28" t="e">
        <f>VLOOKUP($C166,'S49'!$C:$BQ,42,0)</f>
        <v>#N/A</v>
      </c>
      <c r="BW166" s="28" t="e">
        <f>VLOOKUP($C166,'S49'!$C:$BQ,43,0)</f>
        <v>#N/A</v>
      </c>
      <c r="BX166" s="21" t="e">
        <f>VLOOKUP($C166,'S50'!$C:$BQ,55,0)</f>
        <v>#N/A</v>
      </c>
      <c r="BY166" s="21" t="e">
        <f>VLOOKUP($C166,'S50'!$C:$BQ,62,0)</f>
        <v>#N/A</v>
      </c>
      <c r="BZ166" s="21" t="e">
        <f>VLOOKUP($C166,'S50'!$C:$BQ,63,0)</f>
        <v>#N/A</v>
      </c>
      <c r="CA166" s="21" t="e">
        <f>VLOOKUP($C166,'S50'!$C:$BQ,45,0)</f>
        <v>#N/A</v>
      </c>
      <c r="CB166" s="28" t="e">
        <f>VLOOKUP($C166,'S50'!$C:$BQ,52,0)</f>
        <v>#N/A</v>
      </c>
      <c r="CC166" s="28" t="e">
        <f>VLOOKUP($C166,'S50'!$C:$BQ,53,0)</f>
        <v>#N/A</v>
      </c>
      <c r="CD166" s="28" t="e">
        <f>VLOOKUP($C166,'S50'!$C:$BQ,15,0)</f>
        <v>#N/A</v>
      </c>
      <c r="CE166" s="28" t="e">
        <f>VLOOKUP($C166,'S50'!$C:$BQ,22,0)</f>
        <v>#N/A</v>
      </c>
      <c r="CF166" s="28" t="e">
        <f>VLOOKUP($C166,'S50'!$C:$BQ,23,0)</f>
        <v>#N/A</v>
      </c>
      <c r="CG166" s="28" t="e">
        <f>VLOOKUP($C166,'S50'!$C:$BQ,35,0)</f>
        <v>#N/A</v>
      </c>
      <c r="CH166" s="28" t="e">
        <f>VLOOKUP($C166,'S50'!$C:$BQ,42,0)</f>
        <v>#N/A</v>
      </c>
      <c r="CI166" s="28" t="e">
        <f>VLOOKUP($C166,'S50'!$C:$BQ,43,0)</f>
        <v>#N/A</v>
      </c>
    </row>
    <row r="167" spans="1:87" hidden="1" x14ac:dyDescent="0.2">
      <c r="A167" s="30" t="s">
        <v>385</v>
      </c>
      <c r="B167" s="30" t="s">
        <v>193</v>
      </c>
      <c r="C167" s="20" t="s">
        <v>205</v>
      </c>
      <c r="D167" s="21">
        <f>VLOOKUP($C167,'S0 remplacer avec S44'!$C:$BQ,55,0)</f>
        <v>1096.7</v>
      </c>
      <c r="E167" s="21">
        <f>VLOOKUP($C167,'S0 remplacer avec S44'!$C:$BQ,62,0)</f>
        <v>0</v>
      </c>
      <c r="F167" s="21">
        <f>VLOOKUP($C167,'S0 remplacer avec S44'!$C:$BQ,63,0)</f>
        <v>0</v>
      </c>
      <c r="G167" s="21">
        <f>VLOOKUP($C167,'S0 remplacer avec S44'!$C:$BQ,45,0)</f>
        <v>6865.0496899999998</v>
      </c>
      <c r="H167" s="28">
        <f>VLOOKUP($C167,'S0 remplacer avec S44'!$C:$BQ,52,0)</f>
        <v>0</v>
      </c>
      <c r="I167" s="28">
        <f>VLOOKUP($C167,'S0 remplacer avec S44'!$C:$BQ,53,0)</f>
        <v>991</v>
      </c>
      <c r="J167" s="28">
        <f>VLOOKUP($C167,'S0 remplacer avec S44'!$C:$BQ,15,0)</f>
        <v>1039</v>
      </c>
      <c r="K167" s="28">
        <f>VLOOKUP($C167,'S0 remplacer avec S44'!$C:$BQ,22,0)</f>
        <v>0</v>
      </c>
      <c r="L167" s="28">
        <f>VLOOKUP($C167,'S0 remplacer avec S44'!$C:$BQ,23,0)</f>
        <v>0</v>
      </c>
      <c r="M167" s="28">
        <f>VLOOKUP($C167,'S0 remplacer avec S44'!$C:$BQ,35,0)</f>
        <v>9612.6550000000007</v>
      </c>
      <c r="N167" s="28">
        <f>VLOOKUP($C167,'S0 remplacer avec S44'!$C:$BQ,42,0)</f>
        <v>0</v>
      </c>
      <c r="O167" s="28">
        <f>VLOOKUP($C167,'S0 remplacer avec S44'!$C:$BQ,43,0)</f>
        <v>1740</v>
      </c>
      <c r="P167" s="21">
        <f>VLOOKUP($C167,'S45'!$C:$BQ,55,0)</f>
        <v>1102.4000000000001</v>
      </c>
      <c r="Q167" s="21">
        <f>VLOOKUP($C167,'S45'!$C:$BQ,62,0)</f>
        <v>0</v>
      </c>
      <c r="R167" s="21">
        <f>VLOOKUP($C167,'S45'!$C:$BQ,63,0)</f>
        <v>0</v>
      </c>
      <c r="S167" s="21">
        <f>VLOOKUP($C167,'S45'!$C:$BQ,45,0)</f>
        <v>6849.7761099999998</v>
      </c>
      <c r="T167" s="28">
        <f>VLOOKUP($C167,'S45'!$C:$BQ,52,0)</f>
        <v>0</v>
      </c>
      <c r="U167" s="28">
        <f>VLOOKUP($C167,'S45'!$C:$BQ,53,0)</f>
        <v>1007</v>
      </c>
      <c r="V167" s="28">
        <f>VLOOKUP($C167,'S45'!$C:$BQ,15,0)</f>
        <v>1042</v>
      </c>
      <c r="W167" s="28">
        <f>VLOOKUP($C167,'S45'!$C:$BQ,22,0)</f>
        <v>0</v>
      </c>
      <c r="X167" s="28">
        <f>VLOOKUP($C167,'S45'!$C:$BQ,23,0)</f>
        <v>0</v>
      </c>
      <c r="Y167" s="28">
        <f>VLOOKUP($C167,'S45'!$C:$BQ,35,0)</f>
        <v>9695.5348599999998</v>
      </c>
      <c r="Z167" s="28">
        <f>VLOOKUP($C167,'S45'!$C:$BQ,42,0)</f>
        <v>0</v>
      </c>
      <c r="AA167" s="28">
        <f>VLOOKUP($C167,'S45'!$C:$BQ,43,0)</f>
        <v>1657</v>
      </c>
      <c r="AB167" s="21">
        <f>VLOOKUP($C167,'S46'!$C:$BQ,55,0)</f>
        <v>1114.8</v>
      </c>
      <c r="AC167" s="21">
        <f>VLOOKUP($C167,'S46'!$C:$BQ,62,0)</f>
        <v>0</v>
      </c>
      <c r="AD167" s="21">
        <f>VLOOKUP($C167,'S46'!$C:$BQ,63,0)</f>
        <v>0</v>
      </c>
      <c r="AE167" s="21">
        <f>VLOOKUP($C167,'S46'!$C:$BQ,45,0)</f>
        <v>6955.5385699999997</v>
      </c>
      <c r="AF167" s="28">
        <f>VLOOKUP($C167,'S46'!$C:$BQ,52,0)</f>
        <v>0</v>
      </c>
      <c r="AG167" s="28">
        <f>VLOOKUP($C167,'S46'!$C:$BQ,53,0)</f>
        <v>901</v>
      </c>
      <c r="AH167" s="28">
        <f>VLOOKUP($C167,'S46'!$C:$BQ,15,0)</f>
        <v>1057</v>
      </c>
      <c r="AI167" s="28">
        <f>VLOOKUP($C167,'S46'!$C:$BQ,22,0)</f>
        <v>0</v>
      </c>
      <c r="AJ167" s="28">
        <f>VLOOKUP($C167,'S46'!$C:$BQ,23,0)</f>
        <v>0</v>
      </c>
      <c r="AK167" s="28">
        <f>VLOOKUP($C167,'S46'!$C:$BQ,35,0)</f>
        <v>10046.53486</v>
      </c>
      <c r="AL167" s="28">
        <f>VLOOKUP($C167,'S46'!$C:$BQ,42,0)</f>
        <v>0</v>
      </c>
      <c r="AM167" s="28">
        <f>VLOOKUP($C167,'S46'!$C:$BQ,43,0)</f>
        <v>1306</v>
      </c>
      <c r="AN167" s="21">
        <f>VLOOKUP($C167,'S47'!$C:$BQ,55,0)</f>
        <v>1129.5999999999999</v>
      </c>
      <c r="AO167" s="21">
        <f>VLOOKUP($C167,'S47'!$C:$BQ,62,0)</f>
        <v>0</v>
      </c>
      <c r="AP167" s="21">
        <f>VLOOKUP($C167,'S47'!$C:$BQ,63,0)</f>
        <v>0</v>
      </c>
      <c r="AQ167" s="21">
        <f>VLOOKUP($C167,'S47'!$C:$BQ,45,0)</f>
        <v>7118.2659800000001</v>
      </c>
      <c r="AR167" s="28">
        <f>VLOOKUP($C167,'S47'!$C:$BQ,52,0)</f>
        <v>0</v>
      </c>
      <c r="AS167" s="28">
        <f>VLOOKUP($C167,'S47'!$C:$BQ,53,0)</f>
        <v>738</v>
      </c>
      <c r="AT167" s="28">
        <f>VLOOKUP($C167,'S47'!$C:$BQ,15,0)</f>
        <v>1077</v>
      </c>
      <c r="AU167" s="28">
        <f>VLOOKUP($C167,'S47'!$C:$BQ,22,0)</f>
        <v>0</v>
      </c>
      <c r="AV167" s="28">
        <f>VLOOKUP($C167,'S47'!$C:$BQ,23,0)</f>
        <v>0</v>
      </c>
      <c r="AW167" s="28">
        <f>VLOOKUP($C167,'S47'!$C:$BQ,35,0)</f>
        <v>10075.342839999999</v>
      </c>
      <c r="AX167" s="28">
        <f>VLOOKUP($C167,'S47'!$C:$BQ,42,0)</f>
        <v>0</v>
      </c>
      <c r="AY167" s="28">
        <f>VLOOKUP($C167,'S47'!$C:$BQ,43,0)</f>
        <v>1277</v>
      </c>
      <c r="AZ167" s="21">
        <f>VLOOKUP($C167,'S48'!$C:$BQ,55,0)</f>
        <v>1144.7</v>
      </c>
      <c r="BA167" s="21">
        <f>VLOOKUP($C167,'S48'!$C:$BQ,62,0)</f>
        <v>0</v>
      </c>
      <c r="BB167" s="21">
        <f>VLOOKUP($C167,'S48'!$C:$BQ,63,0)</f>
        <v>0</v>
      </c>
      <c r="BC167" s="21">
        <f>VLOOKUP($C167,'S48'!$C:$BQ,45,0)</f>
        <v>7458.4729799999996</v>
      </c>
      <c r="BD167" s="28">
        <f>VLOOKUP($C167,'S48'!$C:$BQ,52,0)</f>
        <v>0</v>
      </c>
      <c r="BE167" s="28">
        <f>VLOOKUP($C167,'S48'!$C:$BQ,53,0)</f>
        <v>398</v>
      </c>
      <c r="BF167" s="28">
        <f>VLOOKUP($C167,'S48'!$C:$BQ,15,0)</f>
        <v>1095</v>
      </c>
      <c r="BG167" s="28">
        <f>VLOOKUP($C167,'S48'!$C:$BQ,22,0)</f>
        <v>0</v>
      </c>
      <c r="BH167" s="28">
        <f>VLOOKUP($C167,'S48'!$C:$BQ,23,0)</f>
        <v>0</v>
      </c>
      <c r="BI167" s="28">
        <f>VLOOKUP($C167,'S48'!$C:$BQ,35,0)</f>
        <v>10260.30998</v>
      </c>
      <c r="BJ167" s="28">
        <f>VLOOKUP($C167,'S48'!$C:$BQ,42,0)</f>
        <v>0</v>
      </c>
      <c r="BK167" s="28">
        <f>VLOOKUP($C167,'S48'!$C:$BQ,43,0)</f>
        <v>1092</v>
      </c>
      <c r="BL167" s="21" t="e">
        <f>VLOOKUP($C167,'S49'!$C:$BQ,55,0)</f>
        <v>#N/A</v>
      </c>
      <c r="BM167" s="21" t="e">
        <f>VLOOKUP($C167,'S49'!$C:$BQ,62,0)</f>
        <v>#N/A</v>
      </c>
      <c r="BN167" s="21" t="e">
        <f>VLOOKUP($C167,'S49'!$C:$BQ,63,0)</f>
        <v>#N/A</v>
      </c>
      <c r="BO167" s="21" t="e">
        <f>VLOOKUP($C167,'S49'!$C:$BQ,45,0)</f>
        <v>#N/A</v>
      </c>
      <c r="BP167" s="28" t="e">
        <f>VLOOKUP($C167,'S49'!$C:$BQ,52,0)</f>
        <v>#N/A</v>
      </c>
      <c r="BQ167" s="28" t="e">
        <f>VLOOKUP($C167,'S49'!$C:$BQ,53,0)</f>
        <v>#N/A</v>
      </c>
      <c r="BR167" s="28" t="e">
        <f>VLOOKUP($C167,'S49'!$C:$BQ,15,0)</f>
        <v>#N/A</v>
      </c>
      <c r="BS167" s="28" t="e">
        <f>VLOOKUP($C167,'S49'!$C:$BQ,22,0)</f>
        <v>#N/A</v>
      </c>
      <c r="BT167" s="28" t="e">
        <f>VLOOKUP($C167,'S49'!$C:$BQ,23,0)</f>
        <v>#N/A</v>
      </c>
      <c r="BU167" s="28" t="e">
        <f>VLOOKUP($C167,'S49'!$C:$BQ,35,0)</f>
        <v>#N/A</v>
      </c>
      <c r="BV167" s="28" t="e">
        <f>VLOOKUP($C167,'S49'!$C:$BQ,42,0)</f>
        <v>#N/A</v>
      </c>
      <c r="BW167" s="28" t="e">
        <f>VLOOKUP($C167,'S49'!$C:$BQ,43,0)</f>
        <v>#N/A</v>
      </c>
      <c r="BX167" s="21" t="e">
        <f>VLOOKUP($C167,'S50'!$C:$BQ,55,0)</f>
        <v>#N/A</v>
      </c>
      <c r="BY167" s="21" t="e">
        <f>VLOOKUP($C167,'S50'!$C:$BQ,62,0)</f>
        <v>#N/A</v>
      </c>
      <c r="BZ167" s="21" t="e">
        <f>VLOOKUP($C167,'S50'!$C:$BQ,63,0)</f>
        <v>#N/A</v>
      </c>
      <c r="CA167" s="21" t="e">
        <f>VLOOKUP($C167,'S50'!$C:$BQ,45,0)</f>
        <v>#N/A</v>
      </c>
      <c r="CB167" s="28" t="e">
        <f>VLOOKUP($C167,'S50'!$C:$BQ,52,0)</f>
        <v>#N/A</v>
      </c>
      <c r="CC167" s="28" t="e">
        <f>VLOOKUP($C167,'S50'!$C:$BQ,53,0)</f>
        <v>#N/A</v>
      </c>
      <c r="CD167" s="28" t="e">
        <f>VLOOKUP($C167,'S50'!$C:$BQ,15,0)</f>
        <v>#N/A</v>
      </c>
      <c r="CE167" s="28" t="e">
        <f>VLOOKUP($C167,'S50'!$C:$BQ,22,0)</f>
        <v>#N/A</v>
      </c>
      <c r="CF167" s="28" t="e">
        <f>VLOOKUP($C167,'S50'!$C:$BQ,23,0)</f>
        <v>#N/A</v>
      </c>
      <c r="CG167" s="28" t="e">
        <f>VLOOKUP($C167,'S50'!$C:$BQ,35,0)</f>
        <v>#N/A</v>
      </c>
      <c r="CH167" s="28" t="e">
        <f>VLOOKUP($C167,'S50'!$C:$BQ,42,0)</f>
        <v>#N/A</v>
      </c>
      <c r="CI167" s="28" t="e">
        <f>VLOOKUP($C167,'S50'!$C:$BQ,43,0)</f>
        <v>#N/A</v>
      </c>
    </row>
    <row r="168" spans="1:87" hidden="1" x14ac:dyDescent="0.2">
      <c r="A168" s="30" t="s">
        <v>385</v>
      </c>
      <c r="B168" s="30" t="s">
        <v>193</v>
      </c>
      <c r="C168" s="20" t="s">
        <v>206</v>
      </c>
      <c r="D168" s="21">
        <f>VLOOKUP($C168,'S0 remplacer avec S44'!$C:$BQ,55,0)</f>
        <v>216.1</v>
      </c>
      <c r="E168" s="21">
        <f>VLOOKUP($C168,'S0 remplacer avec S44'!$C:$BQ,62,0)</f>
        <v>50</v>
      </c>
      <c r="F168" s="21">
        <f>VLOOKUP($C168,'S0 remplacer avec S44'!$C:$BQ,63,0)</f>
        <v>103</v>
      </c>
      <c r="G168" s="21">
        <f>VLOOKUP($C168,'S0 remplacer avec S44'!$C:$BQ,45,0)</f>
        <v>2186.9131499999999</v>
      </c>
      <c r="H168" s="28">
        <f>VLOOKUP($C168,'S0 remplacer avec S44'!$C:$BQ,52,0)</f>
        <v>151</v>
      </c>
      <c r="I168" s="28">
        <f>VLOOKUP($C168,'S0 remplacer avec S44'!$C:$BQ,53,0)</f>
        <v>619</v>
      </c>
      <c r="J168" s="28">
        <f>VLOOKUP($C168,'S0 remplacer avec S44'!$C:$BQ,15,0)</f>
        <v>207</v>
      </c>
      <c r="K168" s="28">
        <f>VLOOKUP($C168,'S0 remplacer avec S44'!$C:$BQ,22,0)</f>
        <v>0</v>
      </c>
      <c r="L168" s="28">
        <f>VLOOKUP($C168,'S0 remplacer avec S44'!$C:$BQ,23,0)</f>
        <v>0</v>
      </c>
      <c r="M168" s="28">
        <f>VLOOKUP($C168,'S0 remplacer avec S44'!$C:$BQ,35,0)</f>
        <v>1532.3776399999999</v>
      </c>
      <c r="N168" s="28">
        <f>VLOOKUP($C168,'S0 remplacer avec S44'!$C:$BQ,42,0)</f>
        <v>1460</v>
      </c>
      <c r="O168" s="28">
        <f>VLOOKUP($C168,'S0 remplacer avec S44'!$C:$BQ,43,0)</f>
        <v>2058</v>
      </c>
      <c r="P168" s="21">
        <f>VLOOKUP($C168,'S45'!$C:$BQ,55,0)</f>
        <v>221.7</v>
      </c>
      <c r="Q168" s="21">
        <f>VLOOKUP($C168,'S45'!$C:$BQ,62,0)</f>
        <v>44</v>
      </c>
      <c r="R168" s="21">
        <f>VLOOKUP($C168,'S45'!$C:$BQ,63,0)</f>
        <v>97</v>
      </c>
      <c r="S168" s="21">
        <f>VLOOKUP($C168,'S45'!$C:$BQ,45,0)</f>
        <v>2274.17668</v>
      </c>
      <c r="T168" s="28">
        <f>VLOOKUP($C168,'S45'!$C:$BQ,52,0)</f>
        <v>64</v>
      </c>
      <c r="U168" s="28">
        <f>VLOOKUP($C168,'S45'!$C:$BQ,53,0)</f>
        <v>532</v>
      </c>
      <c r="V168" s="28">
        <f>VLOOKUP($C168,'S45'!$C:$BQ,15,0)</f>
        <v>207</v>
      </c>
      <c r="W168" s="28">
        <f>VLOOKUP($C168,'S45'!$C:$BQ,22,0)</f>
        <v>0</v>
      </c>
      <c r="X168" s="28">
        <f>VLOOKUP($C168,'S45'!$C:$BQ,23,0)</f>
        <v>0</v>
      </c>
      <c r="Y168" s="28">
        <f>VLOOKUP($C168,'S45'!$C:$BQ,35,0)</f>
        <v>1535.0249100000001</v>
      </c>
      <c r="Z168" s="28">
        <f>VLOOKUP($C168,'S45'!$C:$BQ,42,0)</f>
        <v>1457</v>
      </c>
      <c r="AA168" s="28">
        <f>VLOOKUP($C168,'S45'!$C:$BQ,43,0)</f>
        <v>2056</v>
      </c>
      <c r="AB168" s="21">
        <f>VLOOKUP($C168,'S46'!$C:$BQ,55,0)</f>
        <v>223.2</v>
      </c>
      <c r="AC168" s="21">
        <f>VLOOKUP($C168,'S46'!$C:$BQ,62,0)</f>
        <v>43</v>
      </c>
      <c r="AD168" s="21">
        <f>VLOOKUP($C168,'S46'!$C:$BQ,63,0)</f>
        <v>96</v>
      </c>
      <c r="AE168" s="21">
        <f>VLOOKUP($C168,'S46'!$C:$BQ,45,0)</f>
        <v>2279.5260499999999</v>
      </c>
      <c r="AF168" s="28">
        <f>VLOOKUP($C168,'S46'!$C:$BQ,52,0)</f>
        <v>59</v>
      </c>
      <c r="AG168" s="28">
        <f>VLOOKUP($C168,'S46'!$C:$BQ,53,0)</f>
        <v>526</v>
      </c>
      <c r="AH168" s="28">
        <f>VLOOKUP($C168,'S46'!$C:$BQ,15,0)</f>
        <v>209</v>
      </c>
      <c r="AI168" s="28">
        <f>VLOOKUP($C168,'S46'!$C:$BQ,22,0)</f>
        <v>0</v>
      </c>
      <c r="AJ168" s="28">
        <f>VLOOKUP($C168,'S46'!$C:$BQ,23,0)</f>
        <v>0</v>
      </c>
      <c r="AK168" s="28">
        <f>VLOOKUP($C168,'S46'!$C:$BQ,35,0)</f>
        <v>1561.0115800000001</v>
      </c>
      <c r="AL168" s="28">
        <f>VLOOKUP($C168,'S46'!$C:$BQ,42,0)</f>
        <v>1431</v>
      </c>
      <c r="AM168" s="28">
        <f>VLOOKUP($C168,'S46'!$C:$BQ,43,0)</f>
        <v>2030</v>
      </c>
      <c r="AN168" s="21">
        <f>VLOOKUP($C168,'S47'!$C:$BQ,55,0)</f>
        <v>226.2</v>
      </c>
      <c r="AO168" s="21">
        <f>VLOOKUP($C168,'S47'!$C:$BQ,62,0)</f>
        <v>40</v>
      </c>
      <c r="AP168" s="21">
        <f>VLOOKUP($C168,'S47'!$C:$BQ,63,0)</f>
        <v>93</v>
      </c>
      <c r="AQ168" s="21">
        <f>VLOOKUP($C168,'S47'!$C:$BQ,45,0)</f>
        <v>2326.2964499999998</v>
      </c>
      <c r="AR168" s="28">
        <f>VLOOKUP($C168,'S47'!$C:$BQ,52,0)</f>
        <v>12</v>
      </c>
      <c r="AS168" s="28">
        <f>VLOOKUP($C168,'S47'!$C:$BQ,53,0)</f>
        <v>480</v>
      </c>
      <c r="AT168" s="28">
        <f>VLOOKUP($C168,'S47'!$C:$BQ,15,0)</f>
        <v>213</v>
      </c>
      <c r="AU168" s="28">
        <f>VLOOKUP($C168,'S47'!$C:$BQ,22,0)</f>
        <v>0</v>
      </c>
      <c r="AV168" s="28">
        <f>VLOOKUP($C168,'S47'!$C:$BQ,23,0)</f>
        <v>0</v>
      </c>
      <c r="AW168" s="28">
        <f>VLOOKUP($C168,'S47'!$C:$BQ,35,0)</f>
        <v>1576.4775299999999</v>
      </c>
      <c r="AX168" s="28">
        <f>VLOOKUP($C168,'S47'!$C:$BQ,42,0)</f>
        <v>1416</v>
      </c>
      <c r="AY168" s="28">
        <f>VLOOKUP($C168,'S47'!$C:$BQ,43,0)</f>
        <v>2014</v>
      </c>
      <c r="AZ168" s="21">
        <f>VLOOKUP($C168,'S48'!$C:$BQ,55,0)</f>
        <v>227.6</v>
      </c>
      <c r="BA168" s="21">
        <f>VLOOKUP($C168,'S48'!$C:$BQ,62,0)</f>
        <v>12</v>
      </c>
      <c r="BB168" s="21">
        <f>VLOOKUP($C168,'S48'!$C:$BQ,63,0)</f>
        <v>171</v>
      </c>
      <c r="BC168" s="21">
        <f>VLOOKUP($C168,'S48'!$C:$BQ,45,0)</f>
        <v>2352.9389700000002</v>
      </c>
      <c r="BD168" s="28">
        <f>VLOOKUP($C168,'S48'!$C:$BQ,52,0)</f>
        <v>0</v>
      </c>
      <c r="BE168" s="28">
        <f>VLOOKUP($C168,'S48'!$C:$BQ,53,0)</f>
        <v>453</v>
      </c>
      <c r="BF168" s="28">
        <f>VLOOKUP($C168,'S48'!$C:$BQ,15,0)</f>
        <v>216</v>
      </c>
      <c r="BG168" s="28">
        <f>VLOOKUP($C168,'S48'!$C:$BQ,22,0)</f>
        <v>0</v>
      </c>
      <c r="BH168" s="28">
        <f>VLOOKUP($C168,'S48'!$C:$BQ,23,0)</f>
        <v>0</v>
      </c>
      <c r="BI168" s="28">
        <f>VLOOKUP($C168,'S48'!$C:$BQ,35,0)</f>
        <v>1580.1648299999999</v>
      </c>
      <c r="BJ168" s="28">
        <f>VLOOKUP($C168,'S48'!$C:$BQ,42,0)</f>
        <v>1412</v>
      </c>
      <c r="BK168" s="28">
        <f>VLOOKUP($C168,'S48'!$C:$BQ,43,0)</f>
        <v>2011</v>
      </c>
      <c r="BL168" s="21" t="e">
        <f>VLOOKUP($C168,'S49'!$C:$BQ,55,0)</f>
        <v>#N/A</v>
      </c>
      <c r="BM168" s="21" t="e">
        <f>VLOOKUP($C168,'S49'!$C:$BQ,62,0)</f>
        <v>#N/A</v>
      </c>
      <c r="BN168" s="21" t="e">
        <f>VLOOKUP($C168,'S49'!$C:$BQ,63,0)</f>
        <v>#N/A</v>
      </c>
      <c r="BO168" s="21" t="e">
        <f>VLOOKUP($C168,'S49'!$C:$BQ,45,0)</f>
        <v>#N/A</v>
      </c>
      <c r="BP168" s="28" t="e">
        <f>VLOOKUP($C168,'S49'!$C:$BQ,52,0)</f>
        <v>#N/A</v>
      </c>
      <c r="BQ168" s="28" t="e">
        <f>VLOOKUP($C168,'S49'!$C:$BQ,53,0)</f>
        <v>#N/A</v>
      </c>
      <c r="BR168" s="28" t="e">
        <f>VLOOKUP($C168,'S49'!$C:$BQ,15,0)</f>
        <v>#N/A</v>
      </c>
      <c r="BS168" s="28" t="e">
        <f>VLOOKUP($C168,'S49'!$C:$BQ,22,0)</f>
        <v>#N/A</v>
      </c>
      <c r="BT168" s="28" t="e">
        <f>VLOOKUP($C168,'S49'!$C:$BQ,23,0)</f>
        <v>#N/A</v>
      </c>
      <c r="BU168" s="28" t="e">
        <f>VLOOKUP($C168,'S49'!$C:$BQ,35,0)</f>
        <v>#N/A</v>
      </c>
      <c r="BV168" s="28" t="e">
        <f>VLOOKUP($C168,'S49'!$C:$BQ,42,0)</f>
        <v>#N/A</v>
      </c>
      <c r="BW168" s="28" t="e">
        <f>VLOOKUP($C168,'S49'!$C:$BQ,43,0)</f>
        <v>#N/A</v>
      </c>
      <c r="BX168" s="21" t="e">
        <f>VLOOKUP($C168,'S50'!$C:$BQ,55,0)</f>
        <v>#N/A</v>
      </c>
      <c r="BY168" s="21" t="e">
        <f>VLOOKUP($C168,'S50'!$C:$BQ,62,0)</f>
        <v>#N/A</v>
      </c>
      <c r="BZ168" s="21" t="e">
        <f>VLOOKUP($C168,'S50'!$C:$BQ,63,0)</f>
        <v>#N/A</v>
      </c>
      <c r="CA168" s="21" t="e">
        <f>VLOOKUP($C168,'S50'!$C:$BQ,45,0)</f>
        <v>#N/A</v>
      </c>
      <c r="CB168" s="28" t="e">
        <f>VLOOKUP($C168,'S50'!$C:$BQ,52,0)</f>
        <v>#N/A</v>
      </c>
      <c r="CC168" s="28" t="e">
        <f>VLOOKUP($C168,'S50'!$C:$BQ,53,0)</f>
        <v>#N/A</v>
      </c>
      <c r="CD168" s="28" t="e">
        <f>VLOOKUP($C168,'S50'!$C:$BQ,15,0)</f>
        <v>#N/A</v>
      </c>
      <c r="CE168" s="28" t="e">
        <f>VLOOKUP($C168,'S50'!$C:$BQ,22,0)</f>
        <v>#N/A</v>
      </c>
      <c r="CF168" s="28" t="e">
        <f>VLOOKUP($C168,'S50'!$C:$BQ,23,0)</f>
        <v>#N/A</v>
      </c>
      <c r="CG168" s="28" t="e">
        <f>VLOOKUP($C168,'S50'!$C:$BQ,35,0)</f>
        <v>#N/A</v>
      </c>
      <c r="CH168" s="28" t="e">
        <f>VLOOKUP($C168,'S50'!$C:$BQ,42,0)</f>
        <v>#N/A</v>
      </c>
      <c r="CI168" s="28" t="e">
        <f>VLOOKUP($C168,'S50'!$C:$BQ,43,0)</f>
        <v>#N/A</v>
      </c>
    </row>
    <row r="169" spans="1:87" hidden="1" x14ac:dyDescent="0.2">
      <c r="A169" s="30" t="s">
        <v>385</v>
      </c>
      <c r="B169" s="30" t="s">
        <v>193</v>
      </c>
      <c r="C169" s="20" t="s">
        <v>207</v>
      </c>
      <c r="D169" s="21">
        <f>VLOOKUP($C169,'S0 remplacer avec S44'!$C:$BQ,55,0)</f>
        <v>284.89999999999998</v>
      </c>
      <c r="E169" s="21">
        <f>VLOOKUP($C169,'S0 remplacer avec S44'!$C:$BQ,62,0)</f>
        <v>55</v>
      </c>
      <c r="F169" s="21">
        <f>VLOOKUP($C169,'S0 remplacer avec S44'!$C:$BQ,63,0)</f>
        <v>123</v>
      </c>
      <c r="G169" s="21">
        <f>VLOOKUP($C169,'S0 remplacer avec S44'!$C:$BQ,45,0)</f>
        <v>1988.1584499999999</v>
      </c>
      <c r="H169" s="28">
        <f>VLOOKUP($C169,'S0 remplacer avec S44'!$C:$BQ,52,0)</f>
        <v>1005</v>
      </c>
      <c r="I169" s="28">
        <f>VLOOKUP($C169,'S0 remplacer avec S44'!$C:$BQ,53,0)</f>
        <v>1604</v>
      </c>
      <c r="J169" s="28">
        <f>VLOOKUP($C169,'S0 remplacer avec S44'!$C:$BQ,15,0)</f>
        <v>160</v>
      </c>
      <c r="K169" s="28">
        <f>VLOOKUP($C169,'S0 remplacer avec S44'!$C:$BQ,22,0)</f>
        <v>29</v>
      </c>
      <c r="L169" s="28">
        <f>VLOOKUP($C169,'S0 remplacer avec S44'!$C:$BQ,23,0)</f>
        <v>66</v>
      </c>
      <c r="M169" s="28">
        <f>VLOOKUP($C169,'S0 remplacer avec S44'!$C:$BQ,35,0)</f>
        <v>4120.6668499999996</v>
      </c>
      <c r="N169" s="28">
        <f>VLOOKUP($C169,'S0 remplacer avec S44'!$C:$BQ,42,0)</f>
        <v>104</v>
      </c>
      <c r="O169" s="28">
        <f>VLOOKUP($C169,'S0 remplacer avec S44'!$C:$BQ,43,0)</f>
        <v>949</v>
      </c>
      <c r="P169" s="21">
        <f>VLOOKUP($C169,'S45'!$C:$BQ,55,0)</f>
        <v>284.2</v>
      </c>
      <c r="Q169" s="21">
        <f>VLOOKUP($C169,'S45'!$C:$BQ,62,0)</f>
        <v>56</v>
      </c>
      <c r="R169" s="21">
        <f>VLOOKUP($C169,'S45'!$C:$BQ,63,0)</f>
        <v>124</v>
      </c>
      <c r="S169" s="21">
        <f>VLOOKUP($C169,'S45'!$C:$BQ,45,0)</f>
        <v>2028.8059699999999</v>
      </c>
      <c r="T169" s="28">
        <f>VLOOKUP($C169,'S45'!$C:$BQ,52,0)</f>
        <v>965</v>
      </c>
      <c r="U169" s="28">
        <f>VLOOKUP($C169,'S45'!$C:$BQ,53,0)</f>
        <v>1563</v>
      </c>
      <c r="V169" s="28">
        <f>VLOOKUP($C169,'S45'!$C:$BQ,15,0)</f>
        <v>161</v>
      </c>
      <c r="W169" s="28">
        <f>VLOOKUP($C169,'S45'!$C:$BQ,22,0)</f>
        <v>28</v>
      </c>
      <c r="X169" s="28">
        <f>VLOOKUP($C169,'S45'!$C:$BQ,23,0)</f>
        <v>65</v>
      </c>
      <c r="Y169" s="28">
        <f>VLOOKUP($C169,'S45'!$C:$BQ,35,0)</f>
        <v>4157.3085499999997</v>
      </c>
      <c r="Z169" s="28">
        <f>VLOOKUP($C169,'S45'!$C:$BQ,42,0)</f>
        <v>68</v>
      </c>
      <c r="AA169" s="28">
        <f>VLOOKUP($C169,'S45'!$C:$BQ,43,0)</f>
        <v>912</v>
      </c>
      <c r="AB169" s="21">
        <f>VLOOKUP($C169,'S46'!$C:$BQ,55,0)</f>
        <v>291.8</v>
      </c>
      <c r="AC169" s="21">
        <f>VLOOKUP($C169,'S46'!$C:$BQ,62,0)</f>
        <v>48</v>
      </c>
      <c r="AD169" s="21">
        <f>VLOOKUP($C169,'S46'!$C:$BQ,63,0)</f>
        <v>116</v>
      </c>
      <c r="AE169" s="21">
        <f>VLOOKUP($C169,'S46'!$C:$BQ,45,0)</f>
        <v>2077.2935600000001</v>
      </c>
      <c r="AF169" s="28">
        <f>VLOOKUP($C169,'S46'!$C:$BQ,52,0)</f>
        <v>916</v>
      </c>
      <c r="AG169" s="28">
        <f>VLOOKUP($C169,'S46'!$C:$BQ,53,0)</f>
        <v>1515</v>
      </c>
      <c r="AH169" s="28">
        <f>VLOOKUP($C169,'S46'!$C:$BQ,15,0)</f>
        <v>163</v>
      </c>
      <c r="AI169" s="28">
        <f>VLOOKUP($C169,'S46'!$C:$BQ,22,0)</f>
        <v>26</v>
      </c>
      <c r="AJ169" s="28">
        <f>VLOOKUP($C169,'S46'!$C:$BQ,23,0)</f>
        <v>63</v>
      </c>
      <c r="AK169" s="28">
        <f>VLOOKUP($C169,'S46'!$C:$BQ,35,0)</f>
        <v>4160.7967200000003</v>
      </c>
      <c r="AL169" s="28">
        <f>VLOOKUP($C169,'S46'!$C:$BQ,42,0)</f>
        <v>64</v>
      </c>
      <c r="AM169" s="28">
        <f>VLOOKUP($C169,'S46'!$C:$BQ,43,0)</f>
        <v>909</v>
      </c>
      <c r="AN169" s="21">
        <f>VLOOKUP($C169,'S47'!$C:$BQ,55,0)</f>
        <v>292</v>
      </c>
      <c r="AO169" s="21">
        <f>VLOOKUP($C169,'S47'!$C:$BQ,62,0)</f>
        <v>48</v>
      </c>
      <c r="AP169" s="21">
        <f>VLOOKUP($C169,'S47'!$C:$BQ,63,0)</f>
        <v>116</v>
      </c>
      <c r="AQ169" s="21">
        <f>VLOOKUP($C169,'S47'!$C:$BQ,45,0)</f>
        <v>2109.7544800000001</v>
      </c>
      <c r="AR169" s="28">
        <f>VLOOKUP($C169,'S47'!$C:$BQ,52,0)</f>
        <v>884</v>
      </c>
      <c r="AS169" s="28">
        <f>VLOOKUP($C169,'S47'!$C:$BQ,53,0)</f>
        <v>1483</v>
      </c>
      <c r="AT169" s="28">
        <f>VLOOKUP($C169,'S47'!$C:$BQ,15,0)</f>
        <v>164</v>
      </c>
      <c r="AU169" s="28">
        <f>VLOOKUP($C169,'S47'!$C:$BQ,22,0)</f>
        <v>25</v>
      </c>
      <c r="AV169" s="28">
        <f>VLOOKUP($C169,'S47'!$C:$BQ,23,0)</f>
        <v>62</v>
      </c>
      <c r="AW169" s="28">
        <f>VLOOKUP($C169,'S47'!$C:$BQ,35,0)</f>
        <v>4310.8455400000003</v>
      </c>
      <c r="AX169" s="28">
        <f>VLOOKUP($C169,'S47'!$C:$BQ,42,0)</f>
        <v>0</v>
      </c>
      <c r="AY169" s="28">
        <f>VLOOKUP($C169,'S47'!$C:$BQ,43,0)</f>
        <v>759</v>
      </c>
      <c r="AZ169" s="21">
        <f>VLOOKUP($C169,'S48'!$C:$BQ,55,0)</f>
        <v>299.60000000000002</v>
      </c>
      <c r="BA169" s="21">
        <f>VLOOKUP($C169,'S48'!$C:$BQ,62,0)</f>
        <v>6</v>
      </c>
      <c r="BB169" s="21">
        <f>VLOOKUP($C169,'S48'!$C:$BQ,63,0)</f>
        <v>210</v>
      </c>
      <c r="BC169" s="21">
        <f>VLOOKUP($C169,'S48'!$C:$BQ,45,0)</f>
        <v>2156.6333800000002</v>
      </c>
      <c r="BD169" s="28">
        <f>VLOOKUP($C169,'S48'!$C:$BQ,52,0)</f>
        <v>837</v>
      </c>
      <c r="BE169" s="28">
        <f>VLOOKUP($C169,'S48'!$C:$BQ,53,0)</f>
        <v>1436</v>
      </c>
      <c r="BF169" s="28">
        <f>VLOOKUP($C169,'S48'!$C:$BQ,15,0)</f>
        <v>166</v>
      </c>
      <c r="BG169" s="28">
        <f>VLOOKUP($C169,'S48'!$C:$BQ,22,0)</f>
        <v>23</v>
      </c>
      <c r="BH169" s="28">
        <f>VLOOKUP($C169,'S48'!$C:$BQ,23,0)</f>
        <v>60</v>
      </c>
      <c r="BI169" s="28">
        <f>VLOOKUP($C169,'S48'!$C:$BQ,35,0)</f>
        <v>4330.6419699999997</v>
      </c>
      <c r="BJ169" s="28">
        <f>VLOOKUP($C169,'S48'!$C:$BQ,42,0)</f>
        <v>0</v>
      </c>
      <c r="BK169" s="28">
        <f>VLOOKUP($C169,'S48'!$C:$BQ,43,0)</f>
        <v>739</v>
      </c>
      <c r="BL169" s="21" t="e">
        <f>VLOOKUP($C169,'S49'!$C:$BQ,55,0)</f>
        <v>#N/A</v>
      </c>
      <c r="BM169" s="21" t="e">
        <f>VLOOKUP($C169,'S49'!$C:$BQ,62,0)</f>
        <v>#N/A</v>
      </c>
      <c r="BN169" s="21" t="e">
        <f>VLOOKUP($C169,'S49'!$C:$BQ,63,0)</f>
        <v>#N/A</v>
      </c>
      <c r="BO169" s="21" t="e">
        <f>VLOOKUP($C169,'S49'!$C:$BQ,45,0)</f>
        <v>#N/A</v>
      </c>
      <c r="BP169" s="28" t="e">
        <f>VLOOKUP($C169,'S49'!$C:$BQ,52,0)</f>
        <v>#N/A</v>
      </c>
      <c r="BQ169" s="28" t="e">
        <f>VLOOKUP($C169,'S49'!$C:$BQ,53,0)</f>
        <v>#N/A</v>
      </c>
      <c r="BR169" s="28" t="e">
        <f>VLOOKUP($C169,'S49'!$C:$BQ,15,0)</f>
        <v>#N/A</v>
      </c>
      <c r="BS169" s="28" t="e">
        <f>VLOOKUP($C169,'S49'!$C:$BQ,22,0)</f>
        <v>#N/A</v>
      </c>
      <c r="BT169" s="28" t="e">
        <f>VLOOKUP($C169,'S49'!$C:$BQ,23,0)</f>
        <v>#N/A</v>
      </c>
      <c r="BU169" s="28" t="e">
        <f>VLOOKUP($C169,'S49'!$C:$BQ,35,0)</f>
        <v>#N/A</v>
      </c>
      <c r="BV169" s="28" t="e">
        <f>VLOOKUP($C169,'S49'!$C:$BQ,42,0)</f>
        <v>#N/A</v>
      </c>
      <c r="BW169" s="28" t="e">
        <f>VLOOKUP($C169,'S49'!$C:$BQ,43,0)</f>
        <v>#N/A</v>
      </c>
      <c r="BX169" s="21" t="e">
        <f>VLOOKUP($C169,'S50'!$C:$BQ,55,0)</f>
        <v>#N/A</v>
      </c>
      <c r="BY169" s="21" t="e">
        <f>VLOOKUP($C169,'S50'!$C:$BQ,62,0)</f>
        <v>#N/A</v>
      </c>
      <c r="BZ169" s="21" t="e">
        <f>VLOOKUP($C169,'S50'!$C:$BQ,63,0)</f>
        <v>#N/A</v>
      </c>
      <c r="CA169" s="21" t="e">
        <f>VLOOKUP($C169,'S50'!$C:$BQ,45,0)</f>
        <v>#N/A</v>
      </c>
      <c r="CB169" s="28" t="e">
        <f>VLOOKUP($C169,'S50'!$C:$BQ,52,0)</f>
        <v>#N/A</v>
      </c>
      <c r="CC169" s="28" t="e">
        <f>VLOOKUP($C169,'S50'!$C:$BQ,53,0)</f>
        <v>#N/A</v>
      </c>
      <c r="CD169" s="28" t="e">
        <f>VLOOKUP($C169,'S50'!$C:$BQ,15,0)</f>
        <v>#N/A</v>
      </c>
      <c r="CE169" s="28" t="e">
        <f>VLOOKUP($C169,'S50'!$C:$BQ,22,0)</f>
        <v>#N/A</v>
      </c>
      <c r="CF169" s="28" t="e">
        <f>VLOOKUP($C169,'S50'!$C:$BQ,23,0)</f>
        <v>#N/A</v>
      </c>
      <c r="CG169" s="28" t="e">
        <f>VLOOKUP($C169,'S50'!$C:$BQ,35,0)</f>
        <v>#N/A</v>
      </c>
      <c r="CH169" s="28" t="e">
        <f>VLOOKUP($C169,'S50'!$C:$BQ,42,0)</f>
        <v>#N/A</v>
      </c>
      <c r="CI169" s="28" t="e">
        <f>VLOOKUP($C169,'S50'!$C:$BQ,43,0)</f>
        <v>#N/A</v>
      </c>
    </row>
    <row r="170" spans="1:87" hidden="1" x14ac:dyDescent="0.2">
      <c r="A170" s="30" t="s">
        <v>385</v>
      </c>
      <c r="B170" s="30" t="s">
        <v>193</v>
      </c>
      <c r="C170" s="20" t="s">
        <v>208</v>
      </c>
      <c r="D170" s="21">
        <f>VLOOKUP($C170,'S0 remplacer avec S44'!$C:$BQ,55,0)</f>
        <v>316</v>
      </c>
      <c r="E170" s="21">
        <f>VLOOKUP($C170,'S0 remplacer avec S44'!$C:$BQ,62,0)</f>
        <v>0</v>
      </c>
      <c r="F170" s="21">
        <f>VLOOKUP($C170,'S0 remplacer avec S44'!$C:$BQ,63,0)</f>
        <v>0</v>
      </c>
      <c r="G170" s="21">
        <f>VLOOKUP($C170,'S0 remplacer avec S44'!$C:$BQ,45,0)</f>
        <v>2246.5269199999998</v>
      </c>
      <c r="H170" s="28">
        <f>VLOOKUP($C170,'S0 remplacer avec S44'!$C:$BQ,52,0)</f>
        <v>44</v>
      </c>
      <c r="I170" s="28">
        <f>VLOOKUP($C170,'S0 remplacer avec S44'!$C:$BQ,53,0)</f>
        <v>501</v>
      </c>
      <c r="J170" s="28">
        <f>VLOOKUP($C170,'S0 remplacer avec S44'!$C:$BQ,15,0)</f>
        <v>151</v>
      </c>
      <c r="K170" s="28">
        <f>VLOOKUP($C170,'S0 remplacer avec S44'!$C:$BQ,22,0)</f>
        <v>0</v>
      </c>
      <c r="L170" s="28">
        <f>VLOOKUP($C170,'S0 remplacer avec S44'!$C:$BQ,23,0)</f>
        <v>22</v>
      </c>
      <c r="M170" s="28">
        <f>VLOOKUP($C170,'S0 remplacer avec S44'!$C:$BQ,35,0)</f>
        <v>3808.7105700000002</v>
      </c>
      <c r="N170" s="28">
        <f>VLOOKUP($C170,'S0 remplacer avec S44'!$C:$BQ,42,0)</f>
        <v>0</v>
      </c>
      <c r="O170" s="28">
        <f>VLOOKUP($C170,'S0 remplacer avec S44'!$C:$BQ,43,0)</f>
        <v>0</v>
      </c>
      <c r="P170" s="21">
        <f>VLOOKUP($C170,'S45'!$C:$BQ,55,0)</f>
        <v>324.10000000000002</v>
      </c>
      <c r="Q170" s="21">
        <f>VLOOKUP($C170,'S45'!$C:$BQ,62,0)</f>
        <v>0</v>
      </c>
      <c r="R170" s="21">
        <f>VLOOKUP($C170,'S45'!$C:$BQ,63,0)</f>
        <v>0</v>
      </c>
      <c r="S170" s="21">
        <f>VLOOKUP($C170,'S45'!$C:$BQ,45,0)</f>
        <v>2310.8541</v>
      </c>
      <c r="T170" s="28">
        <f>VLOOKUP($C170,'S45'!$C:$BQ,52,0)</f>
        <v>0</v>
      </c>
      <c r="U170" s="28">
        <f>VLOOKUP($C170,'S45'!$C:$BQ,53,0)</f>
        <v>437</v>
      </c>
      <c r="V170" s="28">
        <f>VLOOKUP($C170,'S45'!$C:$BQ,15,0)</f>
        <v>153</v>
      </c>
      <c r="W170" s="28">
        <f>VLOOKUP($C170,'S45'!$C:$BQ,22,0)</f>
        <v>0</v>
      </c>
      <c r="X170" s="28">
        <f>VLOOKUP($C170,'S45'!$C:$BQ,23,0)</f>
        <v>20</v>
      </c>
      <c r="Y170" s="28">
        <f>VLOOKUP($C170,'S45'!$C:$BQ,35,0)</f>
        <v>3981.1109000000001</v>
      </c>
      <c r="Z170" s="28">
        <f>VLOOKUP($C170,'S45'!$C:$BQ,42,0)</f>
        <v>0</v>
      </c>
      <c r="AA170" s="28">
        <f>VLOOKUP($C170,'S45'!$C:$BQ,43,0)</f>
        <v>0</v>
      </c>
      <c r="AB170" s="21">
        <f>VLOOKUP($C170,'S46'!$C:$BQ,55,0)</f>
        <v>329.4</v>
      </c>
      <c r="AC170" s="21">
        <f>VLOOKUP($C170,'S46'!$C:$BQ,62,0)</f>
        <v>0</v>
      </c>
      <c r="AD170" s="21">
        <f>VLOOKUP($C170,'S46'!$C:$BQ,63,0)</f>
        <v>0</v>
      </c>
      <c r="AE170" s="21">
        <f>VLOOKUP($C170,'S46'!$C:$BQ,45,0)</f>
        <v>2386.9992900000002</v>
      </c>
      <c r="AF170" s="28">
        <f>VLOOKUP($C170,'S46'!$C:$BQ,52,0)</f>
        <v>0</v>
      </c>
      <c r="AG170" s="28">
        <f>VLOOKUP($C170,'S46'!$C:$BQ,53,0)</f>
        <v>361</v>
      </c>
      <c r="AH170" s="28">
        <f>VLOOKUP($C170,'S46'!$C:$BQ,15,0)</f>
        <v>158</v>
      </c>
      <c r="AI170" s="28">
        <f>VLOOKUP($C170,'S46'!$C:$BQ,22,0)</f>
        <v>0</v>
      </c>
      <c r="AJ170" s="28">
        <f>VLOOKUP($C170,'S46'!$C:$BQ,23,0)</f>
        <v>15</v>
      </c>
      <c r="AK170" s="28">
        <f>VLOOKUP($C170,'S46'!$C:$BQ,35,0)</f>
        <v>4027.9597800000001</v>
      </c>
      <c r="AL170" s="28">
        <f>VLOOKUP($C170,'S46'!$C:$BQ,42,0)</f>
        <v>0</v>
      </c>
      <c r="AM170" s="28">
        <f>VLOOKUP($C170,'S46'!$C:$BQ,43,0)</f>
        <v>0</v>
      </c>
      <c r="AN170" s="21">
        <f>VLOOKUP($C170,'S47'!$C:$BQ,55,0)</f>
        <v>332.2</v>
      </c>
      <c r="AO170" s="21">
        <f>VLOOKUP($C170,'S47'!$C:$BQ,62,0)</f>
        <v>0</v>
      </c>
      <c r="AP170" s="21">
        <f>VLOOKUP($C170,'S47'!$C:$BQ,63,0)</f>
        <v>0</v>
      </c>
      <c r="AQ170" s="21">
        <f>VLOOKUP($C170,'S47'!$C:$BQ,45,0)</f>
        <v>2388.1198599999998</v>
      </c>
      <c r="AR170" s="28">
        <f>VLOOKUP($C170,'S47'!$C:$BQ,52,0)</f>
        <v>0</v>
      </c>
      <c r="AS170" s="28">
        <f>VLOOKUP($C170,'S47'!$C:$BQ,53,0)</f>
        <v>360</v>
      </c>
      <c r="AT170" s="28">
        <f>VLOOKUP($C170,'S47'!$C:$BQ,15,0)</f>
        <v>160</v>
      </c>
      <c r="AU170" s="28">
        <f>VLOOKUP($C170,'S47'!$C:$BQ,22,0)</f>
        <v>0</v>
      </c>
      <c r="AV170" s="28">
        <f>VLOOKUP($C170,'S47'!$C:$BQ,23,0)</f>
        <v>13</v>
      </c>
      <c r="AW170" s="28">
        <f>VLOOKUP($C170,'S47'!$C:$BQ,35,0)</f>
        <v>4060.9469300000001</v>
      </c>
      <c r="AX170" s="28">
        <f>VLOOKUP($C170,'S47'!$C:$BQ,42,0)</f>
        <v>0</v>
      </c>
      <c r="AY170" s="28">
        <f>VLOOKUP($C170,'S47'!$C:$BQ,43,0)</f>
        <v>0</v>
      </c>
      <c r="AZ170" s="21">
        <f>VLOOKUP($C170,'S48'!$C:$BQ,55,0)</f>
        <v>335</v>
      </c>
      <c r="BA170" s="21">
        <f>VLOOKUP($C170,'S48'!$C:$BQ,62,0)</f>
        <v>0</v>
      </c>
      <c r="BB170" s="21">
        <f>VLOOKUP($C170,'S48'!$C:$BQ,63,0)</f>
        <v>55</v>
      </c>
      <c r="BC170" s="21">
        <f>VLOOKUP($C170,'S48'!$C:$BQ,45,0)</f>
        <v>2437.5696200000002</v>
      </c>
      <c r="BD170" s="28">
        <f>VLOOKUP($C170,'S48'!$C:$BQ,52,0)</f>
        <v>0</v>
      </c>
      <c r="BE170" s="28">
        <f>VLOOKUP($C170,'S48'!$C:$BQ,53,0)</f>
        <v>310</v>
      </c>
      <c r="BF170" s="28">
        <f>VLOOKUP($C170,'S48'!$C:$BQ,15,0)</f>
        <v>162</v>
      </c>
      <c r="BG170" s="28">
        <f>VLOOKUP($C170,'S48'!$C:$BQ,22,0)</f>
        <v>0</v>
      </c>
      <c r="BH170" s="28">
        <f>VLOOKUP($C170,'S48'!$C:$BQ,23,0)</f>
        <v>11</v>
      </c>
      <c r="BI170" s="28">
        <f>VLOOKUP($C170,'S48'!$C:$BQ,35,0)</f>
        <v>4097.7672000000002</v>
      </c>
      <c r="BJ170" s="28">
        <f>VLOOKUP($C170,'S48'!$C:$BQ,42,0)</f>
        <v>0</v>
      </c>
      <c r="BK170" s="28">
        <f>VLOOKUP($C170,'S48'!$C:$BQ,43,0)</f>
        <v>0</v>
      </c>
      <c r="BL170" s="21" t="e">
        <f>VLOOKUP($C170,'S49'!$C:$BQ,55,0)</f>
        <v>#N/A</v>
      </c>
      <c r="BM170" s="21" t="e">
        <f>VLOOKUP($C170,'S49'!$C:$BQ,62,0)</f>
        <v>#N/A</v>
      </c>
      <c r="BN170" s="21" t="e">
        <f>VLOOKUP($C170,'S49'!$C:$BQ,63,0)</f>
        <v>#N/A</v>
      </c>
      <c r="BO170" s="21" t="e">
        <f>VLOOKUP($C170,'S49'!$C:$BQ,45,0)</f>
        <v>#N/A</v>
      </c>
      <c r="BP170" s="28" t="e">
        <f>VLOOKUP($C170,'S49'!$C:$BQ,52,0)</f>
        <v>#N/A</v>
      </c>
      <c r="BQ170" s="28" t="e">
        <f>VLOOKUP($C170,'S49'!$C:$BQ,53,0)</f>
        <v>#N/A</v>
      </c>
      <c r="BR170" s="28" t="e">
        <f>VLOOKUP($C170,'S49'!$C:$BQ,15,0)</f>
        <v>#N/A</v>
      </c>
      <c r="BS170" s="28" t="e">
        <f>VLOOKUP($C170,'S49'!$C:$BQ,22,0)</f>
        <v>#N/A</v>
      </c>
      <c r="BT170" s="28" t="e">
        <f>VLOOKUP($C170,'S49'!$C:$BQ,23,0)</f>
        <v>#N/A</v>
      </c>
      <c r="BU170" s="28" t="e">
        <f>VLOOKUP($C170,'S49'!$C:$BQ,35,0)</f>
        <v>#N/A</v>
      </c>
      <c r="BV170" s="28" t="e">
        <f>VLOOKUP($C170,'S49'!$C:$BQ,42,0)</f>
        <v>#N/A</v>
      </c>
      <c r="BW170" s="28" t="e">
        <f>VLOOKUP($C170,'S49'!$C:$BQ,43,0)</f>
        <v>#N/A</v>
      </c>
      <c r="BX170" s="21" t="e">
        <f>VLOOKUP($C170,'S50'!$C:$BQ,55,0)</f>
        <v>#N/A</v>
      </c>
      <c r="BY170" s="21" t="e">
        <f>VLOOKUP($C170,'S50'!$C:$BQ,62,0)</f>
        <v>#N/A</v>
      </c>
      <c r="BZ170" s="21" t="e">
        <f>VLOOKUP($C170,'S50'!$C:$BQ,63,0)</f>
        <v>#N/A</v>
      </c>
      <c r="CA170" s="21" t="e">
        <f>VLOOKUP($C170,'S50'!$C:$BQ,45,0)</f>
        <v>#N/A</v>
      </c>
      <c r="CB170" s="28" t="e">
        <f>VLOOKUP($C170,'S50'!$C:$BQ,52,0)</f>
        <v>#N/A</v>
      </c>
      <c r="CC170" s="28" t="e">
        <f>VLOOKUP($C170,'S50'!$C:$BQ,53,0)</f>
        <v>#N/A</v>
      </c>
      <c r="CD170" s="28" t="e">
        <f>VLOOKUP($C170,'S50'!$C:$BQ,15,0)</f>
        <v>#N/A</v>
      </c>
      <c r="CE170" s="28" t="e">
        <f>VLOOKUP($C170,'S50'!$C:$BQ,22,0)</f>
        <v>#N/A</v>
      </c>
      <c r="CF170" s="28" t="e">
        <f>VLOOKUP($C170,'S50'!$C:$BQ,23,0)</f>
        <v>#N/A</v>
      </c>
      <c r="CG170" s="28" t="e">
        <f>VLOOKUP($C170,'S50'!$C:$BQ,35,0)</f>
        <v>#N/A</v>
      </c>
      <c r="CH170" s="28" t="e">
        <f>VLOOKUP($C170,'S50'!$C:$BQ,42,0)</f>
        <v>#N/A</v>
      </c>
      <c r="CI170" s="28" t="e">
        <f>VLOOKUP($C170,'S50'!$C:$BQ,43,0)</f>
        <v>#N/A</v>
      </c>
    </row>
    <row r="171" spans="1:87" hidden="1" x14ac:dyDescent="0.2">
      <c r="A171" s="30" t="s">
        <v>385</v>
      </c>
      <c r="B171" s="30" t="s">
        <v>193</v>
      </c>
      <c r="C171" s="20" t="s">
        <v>209</v>
      </c>
      <c r="D171" s="21">
        <f>VLOOKUP($C171,'S0 remplacer avec S44'!$C:$BQ,55,0)</f>
        <v>115.1</v>
      </c>
      <c r="E171" s="21">
        <f>VLOOKUP($C171,'S0 remplacer avec S44'!$C:$BQ,62,0)</f>
        <v>73</v>
      </c>
      <c r="F171" s="21">
        <f>VLOOKUP($C171,'S0 remplacer avec S44'!$C:$BQ,63,0)</f>
        <v>111</v>
      </c>
      <c r="G171" s="21">
        <f>VLOOKUP($C171,'S0 remplacer avec S44'!$C:$BQ,45,0)</f>
        <v>1265.4545700000001</v>
      </c>
      <c r="H171" s="28">
        <f>VLOOKUP($C171,'S0 remplacer avec S44'!$C:$BQ,52,0)</f>
        <v>389</v>
      </c>
      <c r="I171" s="28">
        <f>VLOOKUP($C171,'S0 remplacer avec S44'!$C:$BQ,53,0)</f>
        <v>720</v>
      </c>
      <c r="J171" s="28">
        <f>VLOOKUP($C171,'S0 remplacer avec S44'!$C:$BQ,15,0)</f>
        <v>121</v>
      </c>
      <c r="K171" s="28">
        <f>VLOOKUP($C171,'S0 remplacer avec S44'!$C:$BQ,22,0)</f>
        <v>0</v>
      </c>
      <c r="L171" s="28">
        <f>VLOOKUP($C171,'S0 remplacer avec S44'!$C:$BQ,23,0)</f>
        <v>4</v>
      </c>
      <c r="M171" s="28">
        <f>VLOOKUP($C171,'S0 remplacer avec S44'!$C:$BQ,35,0)</f>
        <v>1235.2826500000001</v>
      </c>
      <c r="N171" s="28">
        <f>VLOOKUP($C171,'S0 remplacer avec S44'!$C:$BQ,42,0)</f>
        <v>824</v>
      </c>
      <c r="O171" s="28">
        <f>VLOOKUP($C171,'S0 remplacer avec S44'!$C:$BQ,43,0)</f>
        <v>1236</v>
      </c>
      <c r="P171" s="21">
        <f>VLOOKUP($C171,'S45'!$C:$BQ,55,0)</f>
        <v>116.1</v>
      </c>
      <c r="Q171" s="21">
        <f>VLOOKUP($C171,'S45'!$C:$BQ,62,0)</f>
        <v>72</v>
      </c>
      <c r="R171" s="21">
        <f>VLOOKUP($C171,'S45'!$C:$BQ,63,0)</f>
        <v>110</v>
      </c>
      <c r="S171" s="21">
        <f>VLOOKUP($C171,'S45'!$C:$BQ,45,0)</f>
        <v>1270.69928</v>
      </c>
      <c r="T171" s="28">
        <f>VLOOKUP($C171,'S45'!$C:$BQ,52,0)</f>
        <v>384</v>
      </c>
      <c r="U171" s="28">
        <f>VLOOKUP($C171,'S45'!$C:$BQ,53,0)</f>
        <v>714</v>
      </c>
      <c r="V171" s="28">
        <f>VLOOKUP($C171,'S45'!$C:$BQ,15,0)</f>
        <v>122</v>
      </c>
      <c r="W171" s="28">
        <f>VLOOKUP($C171,'S45'!$C:$BQ,22,0)</f>
        <v>0</v>
      </c>
      <c r="X171" s="28">
        <f>VLOOKUP($C171,'S45'!$C:$BQ,23,0)</f>
        <v>3</v>
      </c>
      <c r="Y171" s="28">
        <f>VLOOKUP($C171,'S45'!$C:$BQ,35,0)</f>
        <v>1308.27136</v>
      </c>
      <c r="Z171" s="28">
        <f>VLOOKUP($C171,'S45'!$C:$BQ,42,0)</f>
        <v>751</v>
      </c>
      <c r="AA171" s="28">
        <f>VLOOKUP($C171,'S45'!$C:$BQ,43,0)</f>
        <v>1163</v>
      </c>
      <c r="AB171" s="21">
        <f>VLOOKUP($C171,'S46'!$C:$BQ,55,0)</f>
        <v>119.4</v>
      </c>
      <c r="AC171" s="21">
        <f>VLOOKUP($C171,'S46'!$C:$BQ,62,0)</f>
        <v>69</v>
      </c>
      <c r="AD171" s="21">
        <f>VLOOKUP($C171,'S46'!$C:$BQ,63,0)</f>
        <v>106</v>
      </c>
      <c r="AE171" s="21">
        <f>VLOOKUP($C171,'S46'!$C:$BQ,45,0)</f>
        <v>1283.97264</v>
      </c>
      <c r="AF171" s="28">
        <f>VLOOKUP($C171,'S46'!$C:$BQ,52,0)</f>
        <v>370</v>
      </c>
      <c r="AG171" s="28">
        <f>VLOOKUP($C171,'S46'!$C:$BQ,53,0)</f>
        <v>701</v>
      </c>
      <c r="AH171" s="28">
        <f>VLOOKUP($C171,'S46'!$C:$BQ,15,0)</f>
        <v>125</v>
      </c>
      <c r="AI171" s="28">
        <f>VLOOKUP($C171,'S46'!$C:$BQ,22,0)</f>
        <v>0</v>
      </c>
      <c r="AJ171" s="28">
        <f>VLOOKUP($C171,'S46'!$C:$BQ,23,0)</f>
        <v>0</v>
      </c>
      <c r="AK171" s="28">
        <f>VLOOKUP($C171,'S46'!$C:$BQ,35,0)</f>
        <v>1308.27136</v>
      </c>
      <c r="AL171" s="28">
        <f>VLOOKUP($C171,'S46'!$C:$BQ,42,0)</f>
        <v>751</v>
      </c>
      <c r="AM171" s="28">
        <f>VLOOKUP($C171,'S46'!$C:$BQ,43,0)</f>
        <v>1163</v>
      </c>
      <c r="AN171" s="21">
        <f>VLOOKUP($C171,'S47'!$C:$BQ,55,0)</f>
        <v>122.4</v>
      </c>
      <c r="AO171" s="21">
        <f>VLOOKUP($C171,'S47'!$C:$BQ,62,0)</f>
        <v>66</v>
      </c>
      <c r="AP171" s="21">
        <f>VLOOKUP($C171,'S47'!$C:$BQ,63,0)</f>
        <v>103</v>
      </c>
      <c r="AQ171" s="21">
        <f>VLOOKUP($C171,'S47'!$C:$BQ,45,0)</f>
        <v>1361.7545700000001</v>
      </c>
      <c r="AR171" s="28">
        <f>VLOOKUP($C171,'S47'!$C:$BQ,52,0)</f>
        <v>293</v>
      </c>
      <c r="AS171" s="28">
        <f>VLOOKUP($C171,'S47'!$C:$BQ,53,0)</f>
        <v>623</v>
      </c>
      <c r="AT171" s="28">
        <f>VLOOKUP($C171,'S47'!$C:$BQ,15,0)</f>
        <v>125</v>
      </c>
      <c r="AU171" s="28">
        <f>VLOOKUP($C171,'S47'!$C:$BQ,22,0)</f>
        <v>0</v>
      </c>
      <c r="AV171" s="28">
        <f>VLOOKUP($C171,'S47'!$C:$BQ,23,0)</f>
        <v>0</v>
      </c>
      <c r="AW171" s="28">
        <f>VLOOKUP($C171,'S47'!$C:$BQ,35,0)</f>
        <v>1317.17878</v>
      </c>
      <c r="AX171" s="28">
        <f>VLOOKUP($C171,'S47'!$C:$BQ,42,0)</f>
        <v>742</v>
      </c>
      <c r="AY171" s="28">
        <f>VLOOKUP($C171,'S47'!$C:$BQ,43,0)</f>
        <v>1154</v>
      </c>
      <c r="AZ171" s="21">
        <f>VLOOKUP($C171,'S48'!$C:$BQ,55,0)</f>
        <v>125.4</v>
      </c>
      <c r="BA171" s="21">
        <f>VLOOKUP($C171,'S48'!$C:$BQ,62,0)</f>
        <v>44</v>
      </c>
      <c r="BB171" s="21">
        <f>VLOOKUP($C171,'S48'!$C:$BQ,63,0)</f>
        <v>157</v>
      </c>
      <c r="BC171" s="21">
        <f>VLOOKUP($C171,'S48'!$C:$BQ,45,0)</f>
        <v>1366.1164900000001</v>
      </c>
      <c r="BD171" s="28">
        <f>VLOOKUP($C171,'S48'!$C:$BQ,52,0)</f>
        <v>288</v>
      </c>
      <c r="BE171" s="28">
        <f>VLOOKUP($C171,'S48'!$C:$BQ,53,0)</f>
        <v>619</v>
      </c>
      <c r="BF171" s="28">
        <f>VLOOKUP($C171,'S48'!$C:$BQ,15,0)</f>
        <v>129</v>
      </c>
      <c r="BG171" s="28">
        <f>VLOOKUP($C171,'S48'!$C:$BQ,22,0)</f>
        <v>0</v>
      </c>
      <c r="BH171" s="28">
        <f>VLOOKUP($C171,'S48'!$C:$BQ,23,0)</f>
        <v>0</v>
      </c>
      <c r="BI171" s="28">
        <f>VLOOKUP($C171,'S48'!$C:$BQ,35,0)</f>
        <v>1322.7376400000001</v>
      </c>
      <c r="BJ171" s="28">
        <f>VLOOKUP($C171,'S48'!$C:$BQ,42,0)</f>
        <v>737</v>
      </c>
      <c r="BK171" s="28">
        <f>VLOOKUP($C171,'S48'!$C:$BQ,43,0)</f>
        <v>1149</v>
      </c>
      <c r="BL171" s="21" t="e">
        <f>VLOOKUP($C171,'S49'!$C:$BQ,55,0)</f>
        <v>#N/A</v>
      </c>
      <c r="BM171" s="21" t="e">
        <f>VLOOKUP($C171,'S49'!$C:$BQ,62,0)</f>
        <v>#N/A</v>
      </c>
      <c r="BN171" s="21" t="e">
        <f>VLOOKUP($C171,'S49'!$C:$BQ,63,0)</f>
        <v>#N/A</v>
      </c>
      <c r="BO171" s="21" t="e">
        <f>VLOOKUP($C171,'S49'!$C:$BQ,45,0)</f>
        <v>#N/A</v>
      </c>
      <c r="BP171" s="28" t="e">
        <f>VLOOKUP($C171,'S49'!$C:$BQ,52,0)</f>
        <v>#N/A</v>
      </c>
      <c r="BQ171" s="28" t="e">
        <f>VLOOKUP($C171,'S49'!$C:$BQ,53,0)</f>
        <v>#N/A</v>
      </c>
      <c r="BR171" s="28" t="e">
        <f>VLOOKUP($C171,'S49'!$C:$BQ,15,0)</f>
        <v>#N/A</v>
      </c>
      <c r="BS171" s="28" t="e">
        <f>VLOOKUP($C171,'S49'!$C:$BQ,22,0)</f>
        <v>#N/A</v>
      </c>
      <c r="BT171" s="28" t="e">
        <f>VLOOKUP($C171,'S49'!$C:$BQ,23,0)</f>
        <v>#N/A</v>
      </c>
      <c r="BU171" s="28" t="e">
        <f>VLOOKUP($C171,'S49'!$C:$BQ,35,0)</f>
        <v>#N/A</v>
      </c>
      <c r="BV171" s="28" t="e">
        <f>VLOOKUP($C171,'S49'!$C:$BQ,42,0)</f>
        <v>#N/A</v>
      </c>
      <c r="BW171" s="28" t="e">
        <f>VLOOKUP($C171,'S49'!$C:$BQ,43,0)</f>
        <v>#N/A</v>
      </c>
      <c r="BX171" s="21" t="e">
        <f>VLOOKUP($C171,'S50'!$C:$BQ,55,0)</f>
        <v>#N/A</v>
      </c>
      <c r="BY171" s="21" t="e">
        <f>VLOOKUP($C171,'S50'!$C:$BQ,62,0)</f>
        <v>#N/A</v>
      </c>
      <c r="BZ171" s="21" t="e">
        <f>VLOOKUP($C171,'S50'!$C:$BQ,63,0)</f>
        <v>#N/A</v>
      </c>
      <c r="CA171" s="21" t="e">
        <f>VLOOKUP($C171,'S50'!$C:$BQ,45,0)</f>
        <v>#N/A</v>
      </c>
      <c r="CB171" s="28" t="e">
        <f>VLOOKUP($C171,'S50'!$C:$BQ,52,0)</f>
        <v>#N/A</v>
      </c>
      <c r="CC171" s="28" t="e">
        <f>VLOOKUP($C171,'S50'!$C:$BQ,53,0)</f>
        <v>#N/A</v>
      </c>
      <c r="CD171" s="28" t="e">
        <f>VLOOKUP($C171,'S50'!$C:$BQ,15,0)</f>
        <v>#N/A</v>
      </c>
      <c r="CE171" s="28" t="e">
        <f>VLOOKUP($C171,'S50'!$C:$BQ,22,0)</f>
        <v>#N/A</v>
      </c>
      <c r="CF171" s="28" t="e">
        <f>VLOOKUP($C171,'S50'!$C:$BQ,23,0)</f>
        <v>#N/A</v>
      </c>
      <c r="CG171" s="28" t="e">
        <f>VLOOKUP($C171,'S50'!$C:$BQ,35,0)</f>
        <v>#N/A</v>
      </c>
      <c r="CH171" s="28" t="e">
        <f>VLOOKUP($C171,'S50'!$C:$BQ,42,0)</f>
        <v>#N/A</v>
      </c>
      <c r="CI171" s="28" t="e">
        <f>VLOOKUP($C171,'S50'!$C:$BQ,43,0)</f>
        <v>#N/A</v>
      </c>
    </row>
    <row r="172" spans="1:87" hidden="1" x14ac:dyDescent="0.2">
      <c r="A172" s="30" t="s">
        <v>385</v>
      </c>
      <c r="B172" s="30" t="s">
        <v>193</v>
      </c>
      <c r="C172" s="20" t="s">
        <v>210</v>
      </c>
      <c r="D172" s="21">
        <f>VLOOKUP($C172,'S0 remplacer avec S44'!$C:$BQ,55,0)</f>
        <v>191.3</v>
      </c>
      <c r="E172" s="21">
        <f>VLOOKUP($C172,'S0 remplacer avec S44'!$C:$BQ,62,0)</f>
        <v>0</v>
      </c>
      <c r="F172" s="21">
        <f>VLOOKUP($C172,'S0 remplacer avec S44'!$C:$BQ,63,0)</f>
        <v>19</v>
      </c>
      <c r="G172" s="21">
        <f>VLOOKUP($C172,'S0 remplacer avec S44'!$C:$BQ,45,0)</f>
        <v>1474.35896</v>
      </c>
      <c r="H172" s="28">
        <f>VLOOKUP($C172,'S0 remplacer avec S44'!$C:$BQ,52,0)</f>
        <v>71</v>
      </c>
      <c r="I172" s="28">
        <f>VLOOKUP($C172,'S0 remplacer avec S44'!$C:$BQ,53,0)</f>
        <v>379</v>
      </c>
      <c r="J172" s="28">
        <f>VLOOKUP($C172,'S0 remplacer avec S44'!$C:$BQ,15,0)</f>
        <v>107</v>
      </c>
      <c r="K172" s="28">
        <f>VLOOKUP($C172,'S0 remplacer avec S44'!$C:$BQ,22,0)</f>
        <v>0</v>
      </c>
      <c r="L172" s="28">
        <f>VLOOKUP($C172,'S0 remplacer avec S44'!$C:$BQ,23,0)</f>
        <v>10</v>
      </c>
      <c r="M172" s="28">
        <f>VLOOKUP($C172,'S0 remplacer avec S44'!$C:$BQ,35,0)</f>
        <v>1635.5432900000001</v>
      </c>
      <c r="N172" s="28">
        <f>VLOOKUP($C172,'S0 remplacer avec S44'!$C:$BQ,42,0)</f>
        <v>226</v>
      </c>
      <c r="O172" s="28">
        <f>VLOOKUP($C172,'S0 remplacer avec S44'!$C:$BQ,43,0)</f>
        <v>598</v>
      </c>
      <c r="P172" s="21">
        <f>VLOOKUP($C172,'S45'!$C:$BQ,55,0)</f>
        <v>196.5</v>
      </c>
      <c r="Q172" s="21">
        <f>VLOOKUP($C172,'S45'!$C:$BQ,62,0)</f>
        <v>0</v>
      </c>
      <c r="R172" s="21">
        <f>VLOOKUP($C172,'S45'!$C:$BQ,63,0)</f>
        <v>14</v>
      </c>
      <c r="S172" s="21">
        <f>VLOOKUP($C172,'S45'!$C:$BQ,45,0)</f>
        <v>1478.98134</v>
      </c>
      <c r="T172" s="28">
        <f>VLOOKUP($C172,'S45'!$C:$BQ,52,0)</f>
        <v>66</v>
      </c>
      <c r="U172" s="28">
        <f>VLOOKUP($C172,'S45'!$C:$BQ,53,0)</f>
        <v>375</v>
      </c>
      <c r="V172" s="28">
        <f>VLOOKUP($C172,'S45'!$C:$BQ,15,0)</f>
        <v>107</v>
      </c>
      <c r="W172" s="28">
        <f>VLOOKUP($C172,'S45'!$C:$BQ,22,0)</f>
        <v>0</v>
      </c>
      <c r="X172" s="28">
        <f>VLOOKUP($C172,'S45'!$C:$BQ,23,0)</f>
        <v>10</v>
      </c>
      <c r="Y172" s="28">
        <f>VLOOKUP($C172,'S45'!$C:$BQ,35,0)</f>
        <v>1730.3879300000001</v>
      </c>
      <c r="Z172" s="28">
        <f>VLOOKUP($C172,'S45'!$C:$BQ,42,0)</f>
        <v>131</v>
      </c>
      <c r="AA172" s="28">
        <f>VLOOKUP($C172,'S45'!$C:$BQ,43,0)</f>
        <v>504</v>
      </c>
      <c r="AB172" s="21">
        <f>VLOOKUP($C172,'S46'!$C:$BQ,55,0)</f>
        <v>206.4</v>
      </c>
      <c r="AC172" s="21">
        <f>VLOOKUP($C172,'S46'!$C:$BQ,62,0)</f>
        <v>0</v>
      </c>
      <c r="AD172" s="21">
        <f>VLOOKUP($C172,'S46'!$C:$BQ,63,0)</f>
        <v>4</v>
      </c>
      <c r="AE172" s="21">
        <f>VLOOKUP($C172,'S46'!$C:$BQ,45,0)</f>
        <v>1505.6569300000001</v>
      </c>
      <c r="AF172" s="28">
        <f>VLOOKUP($C172,'S46'!$C:$BQ,52,0)</f>
        <v>39</v>
      </c>
      <c r="AG172" s="28">
        <f>VLOOKUP($C172,'S46'!$C:$BQ,53,0)</f>
        <v>348</v>
      </c>
      <c r="AH172" s="28">
        <f>VLOOKUP($C172,'S46'!$C:$BQ,15,0)</f>
        <v>111</v>
      </c>
      <c r="AI172" s="28">
        <f>VLOOKUP($C172,'S46'!$C:$BQ,22,0)</f>
        <v>0</v>
      </c>
      <c r="AJ172" s="28">
        <f>VLOOKUP($C172,'S46'!$C:$BQ,23,0)</f>
        <v>6</v>
      </c>
      <c r="AK172" s="28">
        <f>VLOOKUP($C172,'S46'!$C:$BQ,35,0)</f>
        <v>1730.3879300000001</v>
      </c>
      <c r="AL172" s="28">
        <f>VLOOKUP($C172,'S46'!$C:$BQ,42,0)</f>
        <v>131</v>
      </c>
      <c r="AM172" s="28">
        <f>VLOOKUP($C172,'S46'!$C:$BQ,43,0)</f>
        <v>504</v>
      </c>
      <c r="AN172" s="21">
        <f>VLOOKUP($C172,'S47'!$C:$BQ,55,0)</f>
        <v>206.4</v>
      </c>
      <c r="AO172" s="21">
        <f>VLOOKUP($C172,'S47'!$C:$BQ,62,0)</f>
        <v>0</v>
      </c>
      <c r="AP172" s="21">
        <f>VLOOKUP($C172,'S47'!$C:$BQ,63,0)</f>
        <v>4</v>
      </c>
      <c r="AQ172" s="21">
        <f>VLOOKUP($C172,'S47'!$C:$BQ,45,0)</f>
        <v>1559.8392200000001</v>
      </c>
      <c r="AR172" s="28">
        <f>VLOOKUP($C172,'S47'!$C:$BQ,52,0)</f>
        <v>0</v>
      </c>
      <c r="AS172" s="28">
        <f>VLOOKUP($C172,'S47'!$C:$BQ,53,0)</f>
        <v>294</v>
      </c>
      <c r="AT172" s="28">
        <f>VLOOKUP($C172,'S47'!$C:$BQ,15,0)</f>
        <v>114</v>
      </c>
      <c r="AU172" s="28">
        <f>VLOOKUP($C172,'S47'!$C:$BQ,22,0)</f>
        <v>0</v>
      </c>
      <c r="AV172" s="28">
        <f>VLOOKUP($C172,'S47'!$C:$BQ,23,0)</f>
        <v>3</v>
      </c>
      <c r="AW172" s="28">
        <f>VLOOKUP($C172,'S47'!$C:$BQ,35,0)</f>
        <v>1736.7875300000001</v>
      </c>
      <c r="AX172" s="28">
        <f>VLOOKUP($C172,'S47'!$C:$BQ,42,0)</f>
        <v>125</v>
      </c>
      <c r="AY172" s="28">
        <f>VLOOKUP($C172,'S47'!$C:$BQ,43,0)</f>
        <v>497</v>
      </c>
      <c r="AZ172" s="21">
        <f>VLOOKUP($C172,'S48'!$C:$BQ,55,0)</f>
        <v>209.4</v>
      </c>
      <c r="BA172" s="21">
        <f>VLOOKUP($C172,'S48'!$C:$BQ,62,0)</f>
        <v>0</v>
      </c>
      <c r="BB172" s="21">
        <f>VLOOKUP($C172,'S48'!$C:$BQ,63,0)</f>
        <v>54</v>
      </c>
      <c r="BC172" s="21">
        <f>VLOOKUP($C172,'S48'!$C:$BQ,45,0)</f>
        <v>1597.8313599999999</v>
      </c>
      <c r="BD172" s="28">
        <f>VLOOKUP($C172,'S48'!$C:$BQ,52,0)</f>
        <v>0</v>
      </c>
      <c r="BE172" s="28">
        <f>VLOOKUP($C172,'S48'!$C:$BQ,53,0)</f>
        <v>256</v>
      </c>
      <c r="BF172" s="28">
        <f>VLOOKUP($C172,'S48'!$C:$BQ,15,0)</f>
        <v>116</v>
      </c>
      <c r="BG172" s="28">
        <f>VLOOKUP($C172,'S48'!$C:$BQ,22,0)</f>
        <v>0</v>
      </c>
      <c r="BH172" s="28">
        <f>VLOOKUP($C172,'S48'!$C:$BQ,23,0)</f>
        <v>1</v>
      </c>
      <c r="BI172" s="28">
        <f>VLOOKUP($C172,'S48'!$C:$BQ,35,0)</f>
        <v>1839.69739</v>
      </c>
      <c r="BJ172" s="28">
        <f>VLOOKUP($C172,'S48'!$C:$BQ,42,0)</f>
        <v>22</v>
      </c>
      <c r="BK172" s="28">
        <f>VLOOKUP($C172,'S48'!$C:$BQ,43,0)</f>
        <v>394</v>
      </c>
      <c r="BL172" s="21" t="e">
        <f>VLOOKUP($C172,'S49'!$C:$BQ,55,0)</f>
        <v>#N/A</v>
      </c>
      <c r="BM172" s="21" t="e">
        <f>VLOOKUP($C172,'S49'!$C:$BQ,62,0)</f>
        <v>#N/A</v>
      </c>
      <c r="BN172" s="21" t="e">
        <f>VLOOKUP($C172,'S49'!$C:$BQ,63,0)</f>
        <v>#N/A</v>
      </c>
      <c r="BO172" s="21" t="e">
        <f>VLOOKUP($C172,'S49'!$C:$BQ,45,0)</f>
        <v>#N/A</v>
      </c>
      <c r="BP172" s="28" t="e">
        <f>VLOOKUP($C172,'S49'!$C:$BQ,52,0)</f>
        <v>#N/A</v>
      </c>
      <c r="BQ172" s="28" t="e">
        <f>VLOOKUP($C172,'S49'!$C:$BQ,53,0)</f>
        <v>#N/A</v>
      </c>
      <c r="BR172" s="28" t="e">
        <f>VLOOKUP($C172,'S49'!$C:$BQ,15,0)</f>
        <v>#N/A</v>
      </c>
      <c r="BS172" s="28" t="e">
        <f>VLOOKUP($C172,'S49'!$C:$BQ,22,0)</f>
        <v>#N/A</v>
      </c>
      <c r="BT172" s="28" t="e">
        <f>VLOOKUP($C172,'S49'!$C:$BQ,23,0)</f>
        <v>#N/A</v>
      </c>
      <c r="BU172" s="28" t="e">
        <f>VLOOKUP($C172,'S49'!$C:$BQ,35,0)</f>
        <v>#N/A</v>
      </c>
      <c r="BV172" s="28" t="e">
        <f>VLOOKUP($C172,'S49'!$C:$BQ,42,0)</f>
        <v>#N/A</v>
      </c>
      <c r="BW172" s="28" t="e">
        <f>VLOOKUP($C172,'S49'!$C:$BQ,43,0)</f>
        <v>#N/A</v>
      </c>
      <c r="BX172" s="21" t="e">
        <f>VLOOKUP($C172,'S50'!$C:$BQ,55,0)</f>
        <v>#N/A</v>
      </c>
      <c r="BY172" s="21" t="e">
        <f>VLOOKUP($C172,'S50'!$C:$BQ,62,0)</f>
        <v>#N/A</v>
      </c>
      <c r="BZ172" s="21" t="e">
        <f>VLOOKUP($C172,'S50'!$C:$BQ,63,0)</f>
        <v>#N/A</v>
      </c>
      <c r="CA172" s="21" t="e">
        <f>VLOOKUP($C172,'S50'!$C:$BQ,45,0)</f>
        <v>#N/A</v>
      </c>
      <c r="CB172" s="28" t="e">
        <f>VLOOKUP($C172,'S50'!$C:$BQ,52,0)</f>
        <v>#N/A</v>
      </c>
      <c r="CC172" s="28" t="e">
        <f>VLOOKUP($C172,'S50'!$C:$BQ,53,0)</f>
        <v>#N/A</v>
      </c>
      <c r="CD172" s="28" t="e">
        <f>VLOOKUP($C172,'S50'!$C:$BQ,15,0)</f>
        <v>#N/A</v>
      </c>
      <c r="CE172" s="28" t="e">
        <f>VLOOKUP($C172,'S50'!$C:$BQ,22,0)</f>
        <v>#N/A</v>
      </c>
      <c r="CF172" s="28" t="e">
        <f>VLOOKUP($C172,'S50'!$C:$BQ,23,0)</f>
        <v>#N/A</v>
      </c>
      <c r="CG172" s="28" t="e">
        <f>VLOOKUP($C172,'S50'!$C:$BQ,35,0)</f>
        <v>#N/A</v>
      </c>
      <c r="CH172" s="28" t="e">
        <f>VLOOKUP($C172,'S50'!$C:$BQ,42,0)</f>
        <v>#N/A</v>
      </c>
      <c r="CI172" s="28" t="e">
        <f>VLOOKUP($C172,'S50'!$C:$BQ,43,0)</f>
        <v>#N/A</v>
      </c>
    </row>
    <row r="173" spans="1:87" hidden="1" x14ac:dyDescent="0.2">
      <c r="A173" s="30" t="s">
        <v>385</v>
      </c>
      <c r="B173" s="30" t="s">
        <v>193</v>
      </c>
      <c r="C173" s="20" t="s">
        <v>211</v>
      </c>
      <c r="D173" s="21">
        <f>VLOOKUP($C173,'S0 remplacer avec S44'!$C:$BQ,55,0)</f>
        <v>210.6</v>
      </c>
      <c r="E173" s="21">
        <f>VLOOKUP($C173,'S0 remplacer avec S44'!$C:$BQ,62,0)</f>
        <v>75</v>
      </c>
      <c r="F173" s="21">
        <f>VLOOKUP($C173,'S0 remplacer avec S44'!$C:$BQ,63,0)</f>
        <v>132</v>
      </c>
      <c r="G173" s="21">
        <f>VLOOKUP($C173,'S0 remplacer avec S44'!$C:$BQ,45,0)</f>
        <v>2109.3916100000001</v>
      </c>
      <c r="H173" s="28">
        <f>VLOOKUP($C173,'S0 remplacer avec S44'!$C:$BQ,52,0)</f>
        <v>404</v>
      </c>
      <c r="I173" s="28">
        <f>VLOOKUP($C173,'S0 remplacer avec S44'!$C:$BQ,53,0)</f>
        <v>906</v>
      </c>
      <c r="J173" s="28">
        <f>VLOOKUP($C173,'S0 remplacer avec S44'!$C:$BQ,15,0)</f>
        <v>225</v>
      </c>
      <c r="K173" s="28">
        <f>VLOOKUP($C173,'S0 remplacer avec S44'!$C:$BQ,22,0)</f>
        <v>0</v>
      </c>
      <c r="L173" s="28">
        <f>VLOOKUP($C173,'S0 remplacer avec S44'!$C:$BQ,23,0)</f>
        <v>0</v>
      </c>
      <c r="M173" s="28">
        <f>VLOOKUP($C173,'S0 remplacer avec S44'!$C:$BQ,35,0)</f>
        <v>3438.6789699999999</v>
      </c>
      <c r="N173" s="28">
        <f>VLOOKUP($C173,'S0 remplacer avec S44'!$C:$BQ,42,0)</f>
        <v>0</v>
      </c>
      <c r="O173" s="28">
        <f>VLOOKUP($C173,'S0 remplacer avec S44'!$C:$BQ,43,0)</f>
        <v>524</v>
      </c>
      <c r="P173" s="21">
        <f>VLOOKUP($C173,'S45'!$C:$BQ,55,0)</f>
        <v>214.7</v>
      </c>
      <c r="Q173" s="21">
        <f>VLOOKUP($C173,'S45'!$C:$BQ,62,0)</f>
        <v>71</v>
      </c>
      <c r="R173" s="21">
        <f>VLOOKUP($C173,'S45'!$C:$BQ,63,0)</f>
        <v>128</v>
      </c>
      <c r="S173" s="21">
        <f>VLOOKUP($C173,'S45'!$C:$BQ,45,0)</f>
        <v>2134.44056</v>
      </c>
      <c r="T173" s="28">
        <f>VLOOKUP($C173,'S45'!$C:$BQ,52,0)</f>
        <v>379</v>
      </c>
      <c r="U173" s="28">
        <f>VLOOKUP($C173,'S45'!$C:$BQ,53,0)</f>
        <v>881</v>
      </c>
      <c r="V173" s="28">
        <f>VLOOKUP($C173,'S45'!$C:$BQ,15,0)</f>
        <v>229</v>
      </c>
      <c r="W173" s="28">
        <f>VLOOKUP($C173,'S45'!$C:$BQ,22,0)</f>
        <v>0</v>
      </c>
      <c r="X173" s="28">
        <f>VLOOKUP($C173,'S45'!$C:$BQ,23,0)</f>
        <v>0</v>
      </c>
      <c r="Y173" s="28">
        <f>VLOOKUP($C173,'S45'!$C:$BQ,35,0)</f>
        <v>3443.37219</v>
      </c>
      <c r="Z173" s="28">
        <f>VLOOKUP($C173,'S45'!$C:$BQ,42,0)</f>
        <v>0</v>
      </c>
      <c r="AA173" s="28">
        <f>VLOOKUP($C173,'S45'!$C:$BQ,43,0)</f>
        <v>520</v>
      </c>
      <c r="AB173" s="21">
        <f>VLOOKUP($C173,'S46'!$C:$BQ,55,0)</f>
        <v>218.7</v>
      </c>
      <c r="AC173" s="21">
        <f>VLOOKUP($C173,'S46'!$C:$BQ,62,0)</f>
        <v>67</v>
      </c>
      <c r="AD173" s="21">
        <f>VLOOKUP($C173,'S46'!$C:$BQ,63,0)</f>
        <v>124</v>
      </c>
      <c r="AE173" s="21">
        <f>VLOOKUP($C173,'S46'!$C:$BQ,45,0)</f>
        <v>2183.0674399999998</v>
      </c>
      <c r="AF173" s="28">
        <f>VLOOKUP($C173,'S46'!$C:$BQ,52,0)</f>
        <v>330</v>
      </c>
      <c r="AG173" s="28">
        <f>VLOOKUP($C173,'S46'!$C:$BQ,53,0)</f>
        <v>832</v>
      </c>
      <c r="AH173" s="28">
        <f>VLOOKUP($C173,'S46'!$C:$BQ,15,0)</f>
        <v>231</v>
      </c>
      <c r="AI173" s="28">
        <f>VLOOKUP($C173,'S46'!$C:$BQ,22,0)</f>
        <v>0</v>
      </c>
      <c r="AJ173" s="28">
        <f>VLOOKUP($C173,'S46'!$C:$BQ,23,0)</f>
        <v>0</v>
      </c>
      <c r="AK173" s="28">
        <f>VLOOKUP($C173,'S46'!$C:$BQ,35,0)</f>
        <v>3443.2869900000001</v>
      </c>
      <c r="AL173" s="28">
        <f>VLOOKUP($C173,'S46'!$C:$BQ,42,0)</f>
        <v>0</v>
      </c>
      <c r="AM173" s="28">
        <f>VLOOKUP($C173,'S46'!$C:$BQ,43,0)</f>
        <v>520</v>
      </c>
      <c r="AN173" s="21">
        <f>VLOOKUP($C173,'S47'!$C:$BQ,55,0)</f>
        <v>215.9</v>
      </c>
      <c r="AO173" s="21">
        <f>VLOOKUP($C173,'S47'!$C:$BQ,62,0)</f>
        <v>70</v>
      </c>
      <c r="AP173" s="21">
        <f>VLOOKUP($C173,'S47'!$C:$BQ,63,0)</f>
        <v>127</v>
      </c>
      <c r="AQ173" s="21">
        <f>VLOOKUP($C173,'S47'!$C:$BQ,45,0)</f>
        <v>2212.8053199999999</v>
      </c>
      <c r="AR173" s="28">
        <f>VLOOKUP($C173,'S47'!$C:$BQ,52,0)</f>
        <v>300</v>
      </c>
      <c r="AS173" s="28">
        <f>VLOOKUP($C173,'S47'!$C:$BQ,53,0)</f>
        <v>803</v>
      </c>
      <c r="AT173" s="28">
        <f>VLOOKUP($C173,'S47'!$C:$BQ,15,0)</f>
        <v>237</v>
      </c>
      <c r="AU173" s="28">
        <f>VLOOKUP($C173,'S47'!$C:$BQ,22,0)</f>
        <v>0</v>
      </c>
      <c r="AV173" s="28">
        <f>VLOOKUP($C173,'S47'!$C:$BQ,23,0)</f>
        <v>0</v>
      </c>
      <c r="AW173" s="28">
        <f>VLOOKUP($C173,'S47'!$C:$BQ,35,0)</f>
        <v>3450.76755</v>
      </c>
      <c r="AX173" s="28">
        <f>VLOOKUP($C173,'S47'!$C:$BQ,42,0)</f>
        <v>0</v>
      </c>
      <c r="AY173" s="28">
        <f>VLOOKUP($C173,'S47'!$C:$BQ,43,0)</f>
        <v>512</v>
      </c>
      <c r="AZ173" s="21">
        <f>VLOOKUP($C173,'S48'!$C:$BQ,55,0)</f>
        <v>223.9</v>
      </c>
      <c r="BA173" s="21">
        <f>VLOOKUP($C173,'S48'!$C:$BQ,62,0)</f>
        <v>33</v>
      </c>
      <c r="BB173" s="21">
        <f>VLOOKUP($C173,'S48'!$C:$BQ,63,0)</f>
        <v>204</v>
      </c>
      <c r="BC173" s="21">
        <f>VLOOKUP($C173,'S48'!$C:$BQ,45,0)</f>
        <v>2262.5487699999999</v>
      </c>
      <c r="BD173" s="28">
        <f>VLOOKUP($C173,'S48'!$C:$BQ,52,0)</f>
        <v>250</v>
      </c>
      <c r="BE173" s="28">
        <f>VLOOKUP($C173,'S48'!$C:$BQ,53,0)</f>
        <v>753</v>
      </c>
      <c r="BF173" s="28">
        <f>VLOOKUP($C173,'S48'!$C:$BQ,15,0)</f>
        <v>242</v>
      </c>
      <c r="BG173" s="28">
        <f>VLOOKUP($C173,'S48'!$C:$BQ,22,0)</f>
        <v>0</v>
      </c>
      <c r="BH173" s="28">
        <f>VLOOKUP($C173,'S48'!$C:$BQ,23,0)</f>
        <v>0</v>
      </c>
      <c r="BI173" s="28">
        <f>VLOOKUP($C173,'S48'!$C:$BQ,35,0)</f>
        <v>3486.61834</v>
      </c>
      <c r="BJ173" s="28">
        <f>VLOOKUP($C173,'S48'!$C:$BQ,42,0)</f>
        <v>0</v>
      </c>
      <c r="BK173" s="28">
        <f>VLOOKUP($C173,'S48'!$C:$BQ,43,0)</f>
        <v>477</v>
      </c>
      <c r="BL173" s="21" t="e">
        <f>VLOOKUP($C173,'S49'!$C:$BQ,55,0)</f>
        <v>#N/A</v>
      </c>
      <c r="BM173" s="21" t="e">
        <f>VLOOKUP($C173,'S49'!$C:$BQ,62,0)</f>
        <v>#N/A</v>
      </c>
      <c r="BN173" s="21" t="e">
        <f>VLOOKUP($C173,'S49'!$C:$BQ,63,0)</f>
        <v>#N/A</v>
      </c>
      <c r="BO173" s="21" t="e">
        <f>VLOOKUP($C173,'S49'!$C:$BQ,45,0)</f>
        <v>#N/A</v>
      </c>
      <c r="BP173" s="28" t="e">
        <f>VLOOKUP($C173,'S49'!$C:$BQ,52,0)</f>
        <v>#N/A</v>
      </c>
      <c r="BQ173" s="28" t="e">
        <f>VLOOKUP($C173,'S49'!$C:$BQ,53,0)</f>
        <v>#N/A</v>
      </c>
      <c r="BR173" s="28" t="e">
        <f>VLOOKUP($C173,'S49'!$C:$BQ,15,0)</f>
        <v>#N/A</v>
      </c>
      <c r="BS173" s="28" t="e">
        <f>VLOOKUP($C173,'S49'!$C:$BQ,22,0)</f>
        <v>#N/A</v>
      </c>
      <c r="BT173" s="28" t="e">
        <f>VLOOKUP($C173,'S49'!$C:$BQ,23,0)</f>
        <v>#N/A</v>
      </c>
      <c r="BU173" s="28" t="e">
        <f>VLOOKUP($C173,'S49'!$C:$BQ,35,0)</f>
        <v>#N/A</v>
      </c>
      <c r="BV173" s="28" t="e">
        <f>VLOOKUP($C173,'S49'!$C:$BQ,42,0)</f>
        <v>#N/A</v>
      </c>
      <c r="BW173" s="28" t="e">
        <f>VLOOKUP($C173,'S49'!$C:$BQ,43,0)</f>
        <v>#N/A</v>
      </c>
      <c r="BX173" s="21" t="e">
        <f>VLOOKUP($C173,'S50'!$C:$BQ,55,0)</f>
        <v>#N/A</v>
      </c>
      <c r="BY173" s="21" t="e">
        <f>VLOOKUP($C173,'S50'!$C:$BQ,62,0)</f>
        <v>#N/A</v>
      </c>
      <c r="BZ173" s="21" t="e">
        <f>VLOOKUP($C173,'S50'!$C:$BQ,63,0)</f>
        <v>#N/A</v>
      </c>
      <c r="CA173" s="21" t="e">
        <f>VLOOKUP($C173,'S50'!$C:$BQ,45,0)</f>
        <v>#N/A</v>
      </c>
      <c r="CB173" s="28" t="e">
        <f>VLOOKUP($C173,'S50'!$C:$BQ,52,0)</f>
        <v>#N/A</v>
      </c>
      <c r="CC173" s="28" t="e">
        <f>VLOOKUP($C173,'S50'!$C:$BQ,53,0)</f>
        <v>#N/A</v>
      </c>
      <c r="CD173" s="28" t="e">
        <f>VLOOKUP($C173,'S50'!$C:$BQ,15,0)</f>
        <v>#N/A</v>
      </c>
      <c r="CE173" s="28" t="e">
        <f>VLOOKUP($C173,'S50'!$C:$BQ,22,0)</f>
        <v>#N/A</v>
      </c>
      <c r="CF173" s="28" t="e">
        <f>VLOOKUP($C173,'S50'!$C:$BQ,23,0)</f>
        <v>#N/A</v>
      </c>
      <c r="CG173" s="28" t="e">
        <f>VLOOKUP($C173,'S50'!$C:$BQ,35,0)</f>
        <v>#N/A</v>
      </c>
      <c r="CH173" s="28" t="e">
        <f>VLOOKUP($C173,'S50'!$C:$BQ,42,0)</f>
        <v>#N/A</v>
      </c>
      <c r="CI173" s="28" t="e">
        <f>VLOOKUP($C173,'S50'!$C:$BQ,43,0)</f>
        <v>#N/A</v>
      </c>
    </row>
    <row r="174" spans="1:87" hidden="1" x14ac:dyDescent="0.2">
      <c r="A174" s="30" t="s">
        <v>385</v>
      </c>
      <c r="B174" s="30" t="s">
        <v>386</v>
      </c>
      <c r="C174" s="20" t="s">
        <v>212</v>
      </c>
      <c r="D174" s="21">
        <f>VLOOKUP($C174,'S0 remplacer avec S44'!$C:$BQ,55,0)</f>
        <v>243.1</v>
      </c>
      <c r="E174" s="21">
        <f>VLOOKUP($C174,'S0 remplacer avec S44'!$C:$BQ,62,0)</f>
        <v>61</v>
      </c>
      <c r="F174" s="21">
        <f>VLOOKUP($C174,'S0 remplacer avec S44'!$C:$BQ,63,0)</f>
        <v>121</v>
      </c>
      <c r="G174" s="21">
        <f>VLOOKUP($C174,'S0 remplacer avec S44'!$C:$BQ,45,0)</f>
        <v>2900.1934000000001</v>
      </c>
      <c r="H174" s="28">
        <f>VLOOKUP($C174,'S0 remplacer avec S44'!$C:$BQ,52,0)</f>
        <v>0</v>
      </c>
      <c r="I174" s="28">
        <f>VLOOKUP($C174,'S0 remplacer avec S44'!$C:$BQ,53,0)</f>
        <v>307</v>
      </c>
      <c r="J174" s="28">
        <f>VLOOKUP($C174,'S0 remplacer avec S44'!$C:$BQ,15,0)</f>
        <v>149</v>
      </c>
      <c r="K174" s="28">
        <f>VLOOKUP($C174,'S0 remplacer avec S44'!$C:$BQ,22,0)</f>
        <v>19</v>
      </c>
      <c r="L174" s="28">
        <f>VLOOKUP($C174,'S0 remplacer avec S44'!$C:$BQ,23,0)</f>
        <v>53</v>
      </c>
      <c r="M174" s="28">
        <f>VLOOKUP($C174,'S0 remplacer avec S44'!$C:$BQ,35,0)</f>
        <v>4504.4562900000001</v>
      </c>
      <c r="N174" s="28">
        <f>VLOOKUP($C174,'S0 remplacer avec S44'!$C:$BQ,42,0)</f>
        <v>0</v>
      </c>
      <c r="O174" s="28">
        <f>VLOOKUP($C174,'S0 remplacer avec S44'!$C:$BQ,43,0)</f>
        <v>0</v>
      </c>
      <c r="P174" s="21">
        <f>VLOOKUP($C174,'S45'!$C:$BQ,55,0)</f>
        <v>247.7</v>
      </c>
      <c r="Q174" s="21">
        <f>VLOOKUP($C174,'S45'!$C:$BQ,62,0)</f>
        <v>56</v>
      </c>
      <c r="R174" s="21">
        <f>VLOOKUP($C174,'S45'!$C:$BQ,63,0)</f>
        <v>117</v>
      </c>
      <c r="S174" s="21">
        <f>VLOOKUP($C174,'S45'!$C:$BQ,45,0)</f>
        <v>2904.1069299999999</v>
      </c>
      <c r="T174" s="28">
        <f>VLOOKUP($C174,'S45'!$C:$BQ,52,0)</f>
        <v>0</v>
      </c>
      <c r="U174" s="28">
        <f>VLOOKUP($C174,'S45'!$C:$BQ,53,0)</f>
        <v>303</v>
      </c>
      <c r="V174" s="28">
        <f>VLOOKUP($C174,'S45'!$C:$BQ,15,0)</f>
        <v>151</v>
      </c>
      <c r="W174" s="28">
        <f>VLOOKUP($C174,'S45'!$C:$BQ,22,0)</f>
        <v>17</v>
      </c>
      <c r="X174" s="28">
        <f>VLOOKUP($C174,'S45'!$C:$BQ,23,0)</f>
        <v>51</v>
      </c>
      <c r="Y174" s="28">
        <f>VLOOKUP($C174,'S45'!$C:$BQ,35,0)</f>
        <v>4507.3580599999996</v>
      </c>
      <c r="Z174" s="28">
        <f>VLOOKUP($C174,'S45'!$C:$BQ,42,0)</f>
        <v>0</v>
      </c>
      <c r="AA174" s="28">
        <f>VLOOKUP($C174,'S45'!$C:$BQ,43,0)</f>
        <v>0</v>
      </c>
      <c r="AB174" s="21">
        <f>VLOOKUP($C174,'S46'!$C:$BQ,55,0)</f>
        <v>250.3</v>
      </c>
      <c r="AC174" s="21">
        <f>VLOOKUP($C174,'S46'!$C:$BQ,62,0)</f>
        <v>53</v>
      </c>
      <c r="AD174" s="21">
        <f>VLOOKUP($C174,'S46'!$C:$BQ,63,0)</f>
        <v>114</v>
      </c>
      <c r="AE174" s="21">
        <f>VLOOKUP($C174,'S46'!$C:$BQ,45,0)</f>
        <v>2914.35664</v>
      </c>
      <c r="AF174" s="28">
        <f>VLOOKUP($C174,'S46'!$C:$BQ,52,0)</f>
        <v>0</v>
      </c>
      <c r="AG174" s="28">
        <f>VLOOKUP($C174,'S46'!$C:$BQ,53,0)</f>
        <v>293</v>
      </c>
      <c r="AH174" s="28">
        <f>VLOOKUP($C174,'S46'!$C:$BQ,15,0)</f>
        <v>152</v>
      </c>
      <c r="AI174" s="28">
        <f>VLOOKUP($C174,'S46'!$C:$BQ,22,0)</f>
        <v>16</v>
      </c>
      <c r="AJ174" s="28">
        <f>VLOOKUP($C174,'S46'!$C:$BQ,23,0)</f>
        <v>50</v>
      </c>
      <c r="AK174" s="28">
        <f>VLOOKUP($C174,'S46'!$C:$BQ,35,0)</f>
        <v>4605.3262299999997</v>
      </c>
      <c r="AL174" s="28">
        <f>VLOOKUP($C174,'S46'!$C:$BQ,42,0)</f>
        <v>0</v>
      </c>
      <c r="AM174" s="28">
        <f>VLOOKUP($C174,'S46'!$C:$BQ,43,0)</f>
        <v>0</v>
      </c>
      <c r="AN174" s="21">
        <f>VLOOKUP($C174,'S47'!$C:$BQ,55,0)</f>
        <v>249.3</v>
      </c>
      <c r="AO174" s="21">
        <f>VLOOKUP($C174,'S47'!$C:$BQ,62,0)</f>
        <v>54</v>
      </c>
      <c r="AP174" s="21">
        <f>VLOOKUP($C174,'S47'!$C:$BQ,63,0)</f>
        <v>115</v>
      </c>
      <c r="AQ174" s="21">
        <f>VLOOKUP($C174,'S47'!$C:$BQ,45,0)</f>
        <v>3052.40625</v>
      </c>
      <c r="AR174" s="28">
        <f>VLOOKUP($C174,'S47'!$C:$BQ,52,0)</f>
        <v>0</v>
      </c>
      <c r="AS174" s="28">
        <f>VLOOKUP($C174,'S47'!$C:$BQ,53,0)</f>
        <v>155</v>
      </c>
      <c r="AT174" s="28">
        <f>VLOOKUP($C174,'S47'!$C:$BQ,15,0)</f>
        <v>156</v>
      </c>
      <c r="AU174" s="28">
        <f>VLOOKUP($C174,'S47'!$C:$BQ,22,0)</f>
        <v>12</v>
      </c>
      <c r="AV174" s="28">
        <f>VLOOKUP($C174,'S47'!$C:$BQ,23,0)</f>
        <v>46</v>
      </c>
      <c r="AW174" s="28">
        <f>VLOOKUP($C174,'S47'!$C:$BQ,35,0)</f>
        <v>4655.7438899999997</v>
      </c>
      <c r="AX174" s="28">
        <f>VLOOKUP($C174,'S47'!$C:$BQ,42,0)</f>
        <v>0</v>
      </c>
      <c r="AY174" s="28">
        <f>VLOOKUP($C174,'S47'!$C:$BQ,43,0)</f>
        <v>0</v>
      </c>
      <c r="AZ174" s="21">
        <f>VLOOKUP($C174,'S48'!$C:$BQ,55,0)</f>
        <v>256.3</v>
      </c>
      <c r="BA174" s="21">
        <f>VLOOKUP($C174,'S48'!$C:$BQ,62,0)</f>
        <v>17</v>
      </c>
      <c r="BB174" s="21">
        <f>VLOOKUP($C174,'S48'!$C:$BQ,63,0)</f>
        <v>199</v>
      </c>
      <c r="BC174" s="21">
        <f>VLOOKUP($C174,'S48'!$C:$BQ,45,0)</f>
        <v>3110.6935899999999</v>
      </c>
      <c r="BD174" s="28">
        <f>VLOOKUP($C174,'S48'!$C:$BQ,52,0)</f>
        <v>0</v>
      </c>
      <c r="BE174" s="28">
        <f>VLOOKUP($C174,'S48'!$C:$BQ,53,0)</f>
        <v>96</v>
      </c>
      <c r="BF174" s="28">
        <f>VLOOKUP($C174,'S48'!$C:$BQ,15,0)</f>
        <v>158</v>
      </c>
      <c r="BG174" s="28">
        <f>VLOOKUP($C174,'S48'!$C:$BQ,22,0)</f>
        <v>10</v>
      </c>
      <c r="BH174" s="28">
        <f>VLOOKUP($C174,'S48'!$C:$BQ,23,0)</f>
        <v>44</v>
      </c>
      <c r="BI174" s="28">
        <f>VLOOKUP($C174,'S48'!$C:$BQ,35,0)</f>
        <v>4675.3247499999998</v>
      </c>
      <c r="BJ174" s="28">
        <f>VLOOKUP($C174,'S48'!$C:$BQ,42,0)</f>
        <v>0</v>
      </c>
      <c r="BK174" s="28">
        <f>VLOOKUP($C174,'S48'!$C:$BQ,43,0)</f>
        <v>0</v>
      </c>
      <c r="BL174" s="21" t="e">
        <f>VLOOKUP($C174,'S49'!$C:$BQ,55,0)</f>
        <v>#N/A</v>
      </c>
      <c r="BM174" s="21" t="e">
        <f>VLOOKUP($C174,'S49'!$C:$BQ,62,0)</f>
        <v>#N/A</v>
      </c>
      <c r="BN174" s="21" t="e">
        <f>VLOOKUP($C174,'S49'!$C:$BQ,63,0)</f>
        <v>#N/A</v>
      </c>
      <c r="BO174" s="21" t="e">
        <f>VLOOKUP($C174,'S49'!$C:$BQ,45,0)</f>
        <v>#N/A</v>
      </c>
      <c r="BP174" s="28" t="e">
        <f>VLOOKUP($C174,'S49'!$C:$BQ,52,0)</f>
        <v>#N/A</v>
      </c>
      <c r="BQ174" s="28" t="e">
        <f>VLOOKUP($C174,'S49'!$C:$BQ,53,0)</f>
        <v>#N/A</v>
      </c>
      <c r="BR174" s="28" t="e">
        <f>VLOOKUP($C174,'S49'!$C:$BQ,15,0)</f>
        <v>#N/A</v>
      </c>
      <c r="BS174" s="28" t="e">
        <f>VLOOKUP($C174,'S49'!$C:$BQ,22,0)</f>
        <v>#N/A</v>
      </c>
      <c r="BT174" s="28" t="e">
        <f>VLOOKUP($C174,'S49'!$C:$BQ,23,0)</f>
        <v>#N/A</v>
      </c>
      <c r="BU174" s="28" t="e">
        <f>VLOOKUP($C174,'S49'!$C:$BQ,35,0)</f>
        <v>#N/A</v>
      </c>
      <c r="BV174" s="28" t="e">
        <f>VLOOKUP($C174,'S49'!$C:$BQ,42,0)</f>
        <v>#N/A</v>
      </c>
      <c r="BW174" s="28" t="e">
        <f>VLOOKUP($C174,'S49'!$C:$BQ,43,0)</f>
        <v>#N/A</v>
      </c>
      <c r="BX174" s="21" t="e">
        <f>VLOOKUP($C174,'S50'!$C:$BQ,55,0)</f>
        <v>#N/A</v>
      </c>
      <c r="BY174" s="21" t="e">
        <f>VLOOKUP($C174,'S50'!$C:$BQ,62,0)</f>
        <v>#N/A</v>
      </c>
      <c r="BZ174" s="21" t="e">
        <f>VLOOKUP($C174,'S50'!$C:$BQ,63,0)</f>
        <v>#N/A</v>
      </c>
      <c r="CA174" s="21" t="e">
        <f>VLOOKUP($C174,'S50'!$C:$BQ,45,0)</f>
        <v>#N/A</v>
      </c>
      <c r="CB174" s="28" t="e">
        <f>VLOOKUP($C174,'S50'!$C:$BQ,52,0)</f>
        <v>#N/A</v>
      </c>
      <c r="CC174" s="28" t="e">
        <f>VLOOKUP($C174,'S50'!$C:$BQ,53,0)</f>
        <v>#N/A</v>
      </c>
      <c r="CD174" s="28" t="e">
        <f>VLOOKUP($C174,'S50'!$C:$BQ,15,0)</f>
        <v>#N/A</v>
      </c>
      <c r="CE174" s="28" t="e">
        <f>VLOOKUP($C174,'S50'!$C:$BQ,22,0)</f>
        <v>#N/A</v>
      </c>
      <c r="CF174" s="28" t="e">
        <f>VLOOKUP($C174,'S50'!$C:$BQ,23,0)</f>
        <v>#N/A</v>
      </c>
      <c r="CG174" s="28" t="e">
        <f>VLOOKUP($C174,'S50'!$C:$BQ,35,0)</f>
        <v>#N/A</v>
      </c>
      <c r="CH174" s="28" t="e">
        <f>VLOOKUP($C174,'S50'!$C:$BQ,42,0)</f>
        <v>#N/A</v>
      </c>
      <c r="CI174" s="28" t="e">
        <f>VLOOKUP($C174,'S50'!$C:$BQ,43,0)</f>
        <v>#N/A</v>
      </c>
    </row>
    <row r="175" spans="1:87" hidden="1" x14ac:dyDescent="0.2">
      <c r="A175" s="30" t="s">
        <v>385</v>
      </c>
      <c r="B175" s="30" t="s">
        <v>386</v>
      </c>
      <c r="C175" s="20" t="s">
        <v>213</v>
      </c>
      <c r="D175" s="21">
        <f>VLOOKUP($C175,'S0 remplacer avec S44'!$C:$BQ,55,0)</f>
        <v>269.7</v>
      </c>
      <c r="E175" s="21">
        <f>VLOOKUP($C175,'S0 remplacer avec S44'!$C:$BQ,62,0)</f>
        <v>0</v>
      </c>
      <c r="F175" s="21">
        <f>VLOOKUP($C175,'S0 remplacer avec S44'!$C:$BQ,63,0)</f>
        <v>23</v>
      </c>
      <c r="G175" s="21">
        <f>VLOOKUP($C175,'S0 remplacer avec S44'!$C:$BQ,45,0)</f>
        <v>1965.4692299999999</v>
      </c>
      <c r="H175" s="28">
        <f>VLOOKUP($C175,'S0 remplacer avec S44'!$C:$BQ,52,0)</f>
        <v>185</v>
      </c>
      <c r="I175" s="28">
        <f>VLOOKUP($C175,'S0 remplacer avec S44'!$C:$BQ,53,0)</f>
        <v>615</v>
      </c>
      <c r="J175" s="28">
        <f>VLOOKUP($C175,'S0 remplacer avec S44'!$C:$BQ,15,0)</f>
        <v>227</v>
      </c>
      <c r="K175" s="28">
        <f>VLOOKUP($C175,'S0 remplacer avec S44'!$C:$BQ,22,0)</f>
        <v>0</v>
      </c>
      <c r="L175" s="28">
        <f>VLOOKUP($C175,'S0 remplacer avec S44'!$C:$BQ,23,0)</f>
        <v>0</v>
      </c>
      <c r="M175" s="28">
        <f>VLOOKUP($C175,'S0 remplacer avec S44'!$C:$BQ,35,0)</f>
        <v>2510.52423</v>
      </c>
      <c r="N175" s="28">
        <f>VLOOKUP($C175,'S0 remplacer avec S44'!$C:$BQ,42,0)</f>
        <v>171</v>
      </c>
      <c r="O175" s="28">
        <f>VLOOKUP($C175,'S0 remplacer avec S44'!$C:$BQ,43,0)</f>
        <v>707</v>
      </c>
      <c r="P175" s="21">
        <f>VLOOKUP($C175,'S45'!$C:$BQ,55,0)</f>
        <v>274.10000000000002</v>
      </c>
      <c r="Q175" s="21">
        <f>VLOOKUP($C175,'S45'!$C:$BQ,62,0)</f>
        <v>0</v>
      </c>
      <c r="R175" s="21">
        <f>VLOOKUP($C175,'S45'!$C:$BQ,63,0)</f>
        <v>19</v>
      </c>
      <c r="S175" s="21">
        <f>VLOOKUP($C175,'S45'!$C:$BQ,45,0)</f>
        <v>2178.8363399999998</v>
      </c>
      <c r="T175" s="28">
        <f>VLOOKUP($C175,'S45'!$C:$BQ,52,0)</f>
        <v>0</v>
      </c>
      <c r="U175" s="28">
        <f>VLOOKUP($C175,'S45'!$C:$BQ,53,0)</f>
        <v>401</v>
      </c>
      <c r="V175" s="28">
        <f>VLOOKUP($C175,'S45'!$C:$BQ,15,0)</f>
        <v>232</v>
      </c>
      <c r="W175" s="28">
        <f>VLOOKUP($C175,'S45'!$C:$BQ,22,0)</f>
        <v>0</v>
      </c>
      <c r="X175" s="28">
        <f>VLOOKUP($C175,'S45'!$C:$BQ,23,0)</f>
        <v>0</v>
      </c>
      <c r="Y175" s="28">
        <f>VLOOKUP($C175,'S45'!$C:$BQ,35,0)</f>
        <v>2569.6830300000001</v>
      </c>
      <c r="Z175" s="28">
        <f>VLOOKUP($C175,'S45'!$C:$BQ,42,0)</f>
        <v>112</v>
      </c>
      <c r="AA175" s="28">
        <f>VLOOKUP($C175,'S45'!$C:$BQ,43,0)</f>
        <v>648</v>
      </c>
      <c r="AB175" s="21">
        <f>VLOOKUP($C175,'S46'!$C:$BQ,55,0)</f>
        <v>282</v>
      </c>
      <c r="AC175" s="21">
        <f>VLOOKUP($C175,'S46'!$C:$BQ,62,0)</f>
        <v>0</v>
      </c>
      <c r="AD175" s="21">
        <f>VLOOKUP($C175,'S46'!$C:$BQ,63,0)</f>
        <v>11</v>
      </c>
      <c r="AE175" s="21">
        <f>VLOOKUP($C175,'S46'!$C:$BQ,45,0)</f>
        <v>2186.9050400000001</v>
      </c>
      <c r="AF175" s="28">
        <f>VLOOKUP($C175,'S46'!$C:$BQ,52,0)</f>
        <v>0</v>
      </c>
      <c r="AG175" s="28">
        <f>VLOOKUP($C175,'S46'!$C:$BQ,53,0)</f>
        <v>393</v>
      </c>
      <c r="AH175" s="28">
        <f>VLOOKUP($C175,'S46'!$C:$BQ,15,0)</f>
        <v>237</v>
      </c>
      <c r="AI175" s="28">
        <f>VLOOKUP($C175,'S46'!$C:$BQ,22,0)</f>
        <v>0</v>
      </c>
      <c r="AJ175" s="28">
        <f>VLOOKUP($C175,'S46'!$C:$BQ,23,0)</f>
        <v>0</v>
      </c>
      <c r="AK175" s="28">
        <f>VLOOKUP($C175,'S46'!$C:$BQ,35,0)</f>
        <v>2646.49811</v>
      </c>
      <c r="AL175" s="28">
        <f>VLOOKUP($C175,'S46'!$C:$BQ,42,0)</f>
        <v>35</v>
      </c>
      <c r="AM175" s="28">
        <f>VLOOKUP($C175,'S46'!$C:$BQ,43,0)</f>
        <v>571</v>
      </c>
      <c r="AN175" s="21">
        <f>VLOOKUP($C175,'S47'!$C:$BQ,55,0)</f>
        <v>279.39999999999998</v>
      </c>
      <c r="AO175" s="21">
        <f>VLOOKUP($C175,'S47'!$C:$BQ,62,0)</f>
        <v>0</v>
      </c>
      <c r="AP175" s="21">
        <f>VLOOKUP($C175,'S47'!$C:$BQ,63,0)</f>
        <v>14</v>
      </c>
      <c r="AQ175" s="21">
        <f>VLOOKUP($C175,'S47'!$C:$BQ,45,0)</f>
        <v>2217.4052999999999</v>
      </c>
      <c r="AR175" s="28">
        <f>VLOOKUP($C175,'S47'!$C:$BQ,52,0)</f>
        <v>0</v>
      </c>
      <c r="AS175" s="28">
        <f>VLOOKUP($C175,'S47'!$C:$BQ,53,0)</f>
        <v>363</v>
      </c>
      <c r="AT175" s="28">
        <f>VLOOKUP($C175,'S47'!$C:$BQ,15,0)</f>
        <v>242</v>
      </c>
      <c r="AU175" s="28">
        <f>VLOOKUP($C175,'S47'!$C:$BQ,22,0)</f>
        <v>0</v>
      </c>
      <c r="AV175" s="28">
        <f>VLOOKUP($C175,'S47'!$C:$BQ,23,0)</f>
        <v>0</v>
      </c>
      <c r="AW175" s="28">
        <f>VLOOKUP($C175,'S47'!$C:$BQ,35,0)</f>
        <v>2810.9225099999999</v>
      </c>
      <c r="AX175" s="28">
        <f>VLOOKUP($C175,'S47'!$C:$BQ,42,0)</f>
        <v>0</v>
      </c>
      <c r="AY175" s="28">
        <f>VLOOKUP($C175,'S47'!$C:$BQ,43,0)</f>
        <v>407</v>
      </c>
      <c r="AZ175" s="21">
        <f>VLOOKUP($C175,'S48'!$C:$BQ,55,0)</f>
        <v>282.2</v>
      </c>
      <c r="BA175" s="21">
        <f>VLOOKUP($C175,'S48'!$C:$BQ,62,0)</f>
        <v>0</v>
      </c>
      <c r="BB175" s="21">
        <f>VLOOKUP($C175,'S48'!$C:$BQ,63,0)</f>
        <v>84</v>
      </c>
      <c r="BC175" s="21">
        <f>VLOOKUP($C175,'S48'!$C:$BQ,45,0)</f>
        <v>2234.1567799999998</v>
      </c>
      <c r="BD175" s="28">
        <f>VLOOKUP($C175,'S48'!$C:$BQ,52,0)</f>
        <v>0</v>
      </c>
      <c r="BE175" s="28">
        <f>VLOOKUP($C175,'S48'!$C:$BQ,53,0)</f>
        <v>346</v>
      </c>
      <c r="BF175" s="28">
        <f>VLOOKUP($C175,'S48'!$C:$BQ,15,0)</f>
        <v>245</v>
      </c>
      <c r="BG175" s="28">
        <f>VLOOKUP($C175,'S48'!$C:$BQ,22,0)</f>
        <v>0</v>
      </c>
      <c r="BH175" s="28">
        <f>VLOOKUP($C175,'S48'!$C:$BQ,23,0)</f>
        <v>0</v>
      </c>
      <c r="BI175" s="28">
        <f>VLOOKUP($C175,'S48'!$C:$BQ,35,0)</f>
        <v>2931.9651199999998</v>
      </c>
      <c r="BJ175" s="28">
        <f>VLOOKUP($C175,'S48'!$C:$BQ,42,0)</f>
        <v>0</v>
      </c>
      <c r="BK175" s="28">
        <f>VLOOKUP($C175,'S48'!$C:$BQ,43,0)</f>
        <v>286</v>
      </c>
      <c r="BL175" s="21" t="e">
        <f>VLOOKUP($C175,'S49'!$C:$BQ,55,0)</f>
        <v>#N/A</v>
      </c>
      <c r="BM175" s="21" t="e">
        <f>VLOOKUP($C175,'S49'!$C:$BQ,62,0)</f>
        <v>#N/A</v>
      </c>
      <c r="BN175" s="21" t="e">
        <f>VLOOKUP($C175,'S49'!$C:$BQ,63,0)</f>
        <v>#N/A</v>
      </c>
      <c r="BO175" s="21" t="e">
        <f>VLOOKUP($C175,'S49'!$C:$BQ,45,0)</f>
        <v>#N/A</v>
      </c>
      <c r="BP175" s="28" t="e">
        <f>VLOOKUP($C175,'S49'!$C:$BQ,52,0)</f>
        <v>#N/A</v>
      </c>
      <c r="BQ175" s="28" t="e">
        <f>VLOOKUP($C175,'S49'!$C:$BQ,53,0)</f>
        <v>#N/A</v>
      </c>
      <c r="BR175" s="28" t="e">
        <f>VLOOKUP($C175,'S49'!$C:$BQ,15,0)</f>
        <v>#N/A</v>
      </c>
      <c r="BS175" s="28" t="e">
        <f>VLOOKUP($C175,'S49'!$C:$BQ,22,0)</f>
        <v>#N/A</v>
      </c>
      <c r="BT175" s="28" t="e">
        <f>VLOOKUP($C175,'S49'!$C:$BQ,23,0)</f>
        <v>#N/A</v>
      </c>
      <c r="BU175" s="28" t="e">
        <f>VLOOKUP($C175,'S49'!$C:$BQ,35,0)</f>
        <v>#N/A</v>
      </c>
      <c r="BV175" s="28" t="e">
        <f>VLOOKUP($C175,'S49'!$C:$BQ,42,0)</f>
        <v>#N/A</v>
      </c>
      <c r="BW175" s="28" t="e">
        <f>VLOOKUP($C175,'S49'!$C:$BQ,43,0)</f>
        <v>#N/A</v>
      </c>
      <c r="BX175" s="21" t="e">
        <f>VLOOKUP($C175,'S50'!$C:$BQ,55,0)</f>
        <v>#N/A</v>
      </c>
      <c r="BY175" s="21" t="e">
        <f>VLOOKUP($C175,'S50'!$C:$BQ,62,0)</f>
        <v>#N/A</v>
      </c>
      <c r="BZ175" s="21" t="e">
        <f>VLOOKUP($C175,'S50'!$C:$BQ,63,0)</f>
        <v>#N/A</v>
      </c>
      <c r="CA175" s="21" t="e">
        <f>VLOOKUP($C175,'S50'!$C:$BQ,45,0)</f>
        <v>#N/A</v>
      </c>
      <c r="CB175" s="28" t="e">
        <f>VLOOKUP($C175,'S50'!$C:$BQ,52,0)</f>
        <v>#N/A</v>
      </c>
      <c r="CC175" s="28" t="e">
        <f>VLOOKUP($C175,'S50'!$C:$BQ,53,0)</f>
        <v>#N/A</v>
      </c>
      <c r="CD175" s="28" t="e">
        <f>VLOOKUP($C175,'S50'!$C:$BQ,15,0)</f>
        <v>#N/A</v>
      </c>
      <c r="CE175" s="28" t="e">
        <f>VLOOKUP($C175,'S50'!$C:$BQ,22,0)</f>
        <v>#N/A</v>
      </c>
      <c r="CF175" s="28" t="e">
        <f>VLOOKUP($C175,'S50'!$C:$BQ,23,0)</f>
        <v>#N/A</v>
      </c>
      <c r="CG175" s="28" t="e">
        <f>VLOOKUP($C175,'S50'!$C:$BQ,35,0)</f>
        <v>#N/A</v>
      </c>
      <c r="CH175" s="28" t="e">
        <f>VLOOKUP($C175,'S50'!$C:$BQ,42,0)</f>
        <v>#N/A</v>
      </c>
      <c r="CI175" s="28" t="e">
        <f>VLOOKUP($C175,'S50'!$C:$BQ,43,0)</f>
        <v>#N/A</v>
      </c>
    </row>
    <row r="176" spans="1:87" hidden="1" x14ac:dyDescent="0.2">
      <c r="A176" s="30" t="s">
        <v>385</v>
      </c>
      <c r="B176" s="30" t="s">
        <v>386</v>
      </c>
      <c r="C176" s="20" t="s">
        <v>214</v>
      </c>
      <c r="D176" s="21">
        <f>VLOOKUP($C176,'S0 remplacer avec S44'!$C:$BQ,55,0)</f>
        <v>206.9</v>
      </c>
      <c r="E176" s="21">
        <f>VLOOKUP($C176,'S0 remplacer avec S44'!$C:$BQ,62,0)</f>
        <v>29</v>
      </c>
      <c r="F176" s="21">
        <f>VLOOKUP($C176,'S0 remplacer avec S44'!$C:$BQ,63,0)</f>
        <v>76</v>
      </c>
      <c r="G176" s="21">
        <f>VLOOKUP($C176,'S0 remplacer avec S44'!$C:$BQ,45,0)</f>
        <v>1621.5435600000001</v>
      </c>
      <c r="H176" s="28">
        <f>VLOOKUP($C176,'S0 remplacer avec S44'!$C:$BQ,52,0)</f>
        <v>450</v>
      </c>
      <c r="I176" s="28">
        <f>VLOOKUP($C176,'S0 remplacer avec S44'!$C:$BQ,53,0)</f>
        <v>865</v>
      </c>
      <c r="J176" s="28">
        <f>VLOOKUP($C176,'S0 remplacer avec S44'!$C:$BQ,15,0)</f>
        <v>118</v>
      </c>
      <c r="K176" s="28">
        <f>VLOOKUP($C176,'S0 remplacer avec S44'!$C:$BQ,22,0)</f>
        <v>13</v>
      </c>
      <c r="L176" s="28">
        <f>VLOOKUP($C176,'S0 remplacer avec S44'!$C:$BQ,23,0)</f>
        <v>39</v>
      </c>
      <c r="M176" s="28">
        <f>VLOOKUP($C176,'S0 remplacer avec S44'!$C:$BQ,35,0)</f>
        <v>1490.4333099999999</v>
      </c>
      <c r="N176" s="28">
        <f>VLOOKUP($C176,'S0 remplacer avec S44'!$C:$BQ,42,0)</f>
        <v>1086</v>
      </c>
      <c r="O176" s="28">
        <f>VLOOKUP($C176,'S0 remplacer avec S44'!$C:$BQ,43,0)</f>
        <v>1601</v>
      </c>
      <c r="P176" s="21">
        <f>VLOOKUP($C176,'S45'!$C:$BQ,55,0)</f>
        <v>213</v>
      </c>
      <c r="Q176" s="21">
        <f>VLOOKUP($C176,'S45'!$C:$BQ,62,0)</f>
        <v>22</v>
      </c>
      <c r="R176" s="21">
        <f>VLOOKUP($C176,'S45'!$C:$BQ,63,0)</f>
        <v>69</v>
      </c>
      <c r="S176" s="21">
        <f>VLOOKUP($C176,'S45'!$C:$BQ,45,0)</f>
        <v>1664.1423600000001</v>
      </c>
      <c r="T176" s="28">
        <f>VLOOKUP($C176,'S45'!$C:$BQ,52,0)</f>
        <v>408</v>
      </c>
      <c r="U176" s="28">
        <f>VLOOKUP($C176,'S45'!$C:$BQ,53,0)</f>
        <v>822</v>
      </c>
      <c r="V176" s="28">
        <f>VLOOKUP($C176,'S45'!$C:$BQ,15,0)</f>
        <v>119</v>
      </c>
      <c r="W176" s="28">
        <f>VLOOKUP($C176,'S45'!$C:$BQ,22,0)</f>
        <v>12</v>
      </c>
      <c r="X176" s="28">
        <f>VLOOKUP($C176,'S45'!$C:$BQ,23,0)</f>
        <v>38</v>
      </c>
      <c r="Y176" s="28">
        <f>VLOOKUP($C176,'S45'!$C:$BQ,35,0)</f>
        <v>1517.40338</v>
      </c>
      <c r="Z176" s="28">
        <f>VLOOKUP($C176,'S45'!$C:$BQ,42,0)</f>
        <v>1059</v>
      </c>
      <c r="AA176" s="28">
        <f>VLOOKUP($C176,'S45'!$C:$BQ,43,0)</f>
        <v>1574</v>
      </c>
      <c r="AB176" s="21">
        <f>VLOOKUP($C176,'S46'!$C:$BQ,55,0)</f>
        <v>224.3</v>
      </c>
      <c r="AC176" s="21">
        <f>VLOOKUP($C176,'S46'!$C:$BQ,62,0)</f>
        <v>11</v>
      </c>
      <c r="AD176" s="21">
        <f>VLOOKUP($C176,'S46'!$C:$BQ,63,0)</f>
        <v>58</v>
      </c>
      <c r="AE176" s="21">
        <f>VLOOKUP($C176,'S46'!$C:$BQ,45,0)</f>
        <v>1702.2469599999999</v>
      </c>
      <c r="AF176" s="28">
        <f>VLOOKUP($C176,'S46'!$C:$BQ,52,0)</f>
        <v>370</v>
      </c>
      <c r="AG176" s="28">
        <f>VLOOKUP($C176,'S46'!$C:$BQ,53,0)</f>
        <v>784</v>
      </c>
      <c r="AH176" s="28">
        <f>VLOOKUP($C176,'S46'!$C:$BQ,15,0)</f>
        <v>123</v>
      </c>
      <c r="AI176" s="28">
        <f>VLOOKUP($C176,'S46'!$C:$BQ,22,0)</f>
        <v>8</v>
      </c>
      <c r="AJ176" s="28">
        <f>VLOOKUP($C176,'S46'!$C:$BQ,23,0)</f>
        <v>34</v>
      </c>
      <c r="AK176" s="28">
        <f>VLOOKUP($C176,'S46'!$C:$BQ,35,0)</f>
        <v>1532.40338</v>
      </c>
      <c r="AL176" s="28">
        <f>VLOOKUP($C176,'S46'!$C:$BQ,42,0)</f>
        <v>1044</v>
      </c>
      <c r="AM176" s="28">
        <f>VLOOKUP($C176,'S46'!$C:$BQ,43,0)</f>
        <v>1559</v>
      </c>
      <c r="AN176" s="21">
        <f>VLOOKUP($C176,'S47'!$C:$BQ,55,0)</f>
        <v>226.5</v>
      </c>
      <c r="AO176" s="21">
        <f>VLOOKUP($C176,'S47'!$C:$BQ,62,0)</f>
        <v>9</v>
      </c>
      <c r="AP176" s="21">
        <f>VLOOKUP($C176,'S47'!$C:$BQ,63,0)</f>
        <v>56</v>
      </c>
      <c r="AQ176" s="21">
        <f>VLOOKUP($C176,'S47'!$C:$BQ,45,0)</f>
        <v>1732.96532</v>
      </c>
      <c r="AR176" s="28">
        <f>VLOOKUP($C176,'S47'!$C:$BQ,52,0)</f>
        <v>339</v>
      </c>
      <c r="AS176" s="28">
        <f>VLOOKUP($C176,'S47'!$C:$BQ,53,0)</f>
        <v>753</v>
      </c>
      <c r="AT176" s="28">
        <f>VLOOKUP($C176,'S47'!$C:$BQ,15,0)</f>
        <v>127</v>
      </c>
      <c r="AU176" s="28">
        <f>VLOOKUP($C176,'S47'!$C:$BQ,22,0)</f>
        <v>4</v>
      </c>
      <c r="AV176" s="28">
        <f>VLOOKUP($C176,'S47'!$C:$BQ,23,0)</f>
        <v>30</v>
      </c>
      <c r="AW176" s="28">
        <f>VLOOKUP($C176,'S47'!$C:$BQ,35,0)</f>
        <v>1552.5581099999999</v>
      </c>
      <c r="AX176" s="28">
        <f>VLOOKUP($C176,'S47'!$C:$BQ,42,0)</f>
        <v>1024</v>
      </c>
      <c r="AY176" s="28">
        <f>VLOOKUP($C176,'S47'!$C:$BQ,43,0)</f>
        <v>1539</v>
      </c>
      <c r="AZ176" s="21">
        <f>VLOOKUP($C176,'S48'!$C:$BQ,55,0)</f>
        <v>231.6</v>
      </c>
      <c r="BA176" s="21">
        <f>VLOOKUP($C176,'S48'!$C:$BQ,62,0)</f>
        <v>0</v>
      </c>
      <c r="BB176" s="21">
        <f>VLOOKUP($C176,'S48'!$C:$BQ,63,0)</f>
        <v>121</v>
      </c>
      <c r="BC176" s="21">
        <f>VLOOKUP($C176,'S48'!$C:$BQ,45,0)</f>
        <v>1736.4219399999999</v>
      </c>
      <c r="BD176" s="28">
        <f>VLOOKUP($C176,'S48'!$C:$BQ,52,0)</f>
        <v>335</v>
      </c>
      <c r="BE176" s="28">
        <f>VLOOKUP($C176,'S48'!$C:$BQ,53,0)</f>
        <v>750</v>
      </c>
      <c r="BF176" s="28">
        <f>VLOOKUP($C176,'S48'!$C:$BQ,15,0)</f>
        <v>131</v>
      </c>
      <c r="BG176" s="28">
        <f>VLOOKUP($C176,'S48'!$C:$BQ,22,0)</f>
        <v>0</v>
      </c>
      <c r="BH176" s="28">
        <f>VLOOKUP($C176,'S48'!$C:$BQ,23,0)</f>
        <v>26</v>
      </c>
      <c r="BI176" s="28">
        <f>VLOOKUP($C176,'S48'!$C:$BQ,35,0)</f>
        <v>1557.1201699999999</v>
      </c>
      <c r="BJ176" s="28">
        <f>VLOOKUP($C176,'S48'!$C:$BQ,42,0)</f>
        <v>1019</v>
      </c>
      <c r="BK176" s="28">
        <f>VLOOKUP($C176,'S48'!$C:$BQ,43,0)</f>
        <v>1535</v>
      </c>
      <c r="BL176" s="21" t="e">
        <f>VLOOKUP($C176,'S49'!$C:$BQ,55,0)</f>
        <v>#N/A</v>
      </c>
      <c r="BM176" s="21" t="e">
        <f>VLOOKUP($C176,'S49'!$C:$BQ,62,0)</f>
        <v>#N/A</v>
      </c>
      <c r="BN176" s="21" t="e">
        <f>VLOOKUP($C176,'S49'!$C:$BQ,63,0)</f>
        <v>#N/A</v>
      </c>
      <c r="BO176" s="21" t="e">
        <f>VLOOKUP($C176,'S49'!$C:$BQ,45,0)</f>
        <v>#N/A</v>
      </c>
      <c r="BP176" s="28" t="e">
        <f>VLOOKUP($C176,'S49'!$C:$BQ,52,0)</f>
        <v>#N/A</v>
      </c>
      <c r="BQ176" s="28" t="e">
        <f>VLOOKUP($C176,'S49'!$C:$BQ,53,0)</f>
        <v>#N/A</v>
      </c>
      <c r="BR176" s="28" t="e">
        <f>VLOOKUP($C176,'S49'!$C:$BQ,15,0)</f>
        <v>#N/A</v>
      </c>
      <c r="BS176" s="28" t="e">
        <f>VLOOKUP($C176,'S49'!$C:$BQ,22,0)</f>
        <v>#N/A</v>
      </c>
      <c r="BT176" s="28" t="e">
        <f>VLOOKUP($C176,'S49'!$C:$BQ,23,0)</f>
        <v>#N/A</v>
      </c>
      <c r="BU176" s="28" t="e">
        <f>VLOOKUP($C176,'S49'!$C:$BQ,35,0)</f>
        <v>#N/A</v>
      </c>
      <c r="BV176" s="28" t="e">
        <f>VLOOKUP($C176,'S49'!$C:$BQ,42,0)</f>
        <v>#N/A</v>
      </c>
      <c r="BW176" s="28" t="e">
        <f>VLOOKUP($C176,'S49'!$C:$BQ,43,0)</f>
        <v>#N/A</v>
      </c>
      <c r="BX176" s="21" t="e">
        <f>VLOOKUP($C176,'S50'!$C:$BQ,55,0)</f>
        <v>#N/A</v>
      </c>
      <c r="BY176" s="21" t="e">
        <f>VLOOKUP($C176,'S50'!$C:$BQ,62,0)</f>
        <v>#N/A</v>
      </c>
      <c r="BZ176" s="21" t="e">
        <f>VLOOKUP($C176,'S50'!$C:$BQ,63,0)</f>
        <v>#N/A</v>
      </c>
      <c r="CA176" s="21" t="e">
        <f>VLOOKUP($C176,'S50'!$C:$BQ,45,0)</f>
        <v>#N/A</v>
      </c>
      <c r="CB176" s="28" t="e">
        <f>VLOOKUP($C176,'S50'!$C:$BQ,52,0)</f>
        <v>#N/A</v>
      </c>
      <c r="CC176" s="28" t="e">
        <f>VLOOKUP($C176,'S50'!$C:$BQ,53,0)</f>
        <v>#N/A</v>
      </c>
      <c r="CD176" s="28" t="e">
        <f>VLOOKUP($C176,'S50'!$C:$BQ,15,0)</f>
        <v>#N/A</v>
      </c>
      <c r="CE176" s="28" t="e">
        <f>VLOOKUP($C176,'S50'!$C:$BQ,22,0)</f>
        <v>#N/A</v>
      </c>
      <c r="CF176" s="28" t="e">
        <f>VLOOKUP($C176,'S50'!$C:$BQ,23,0)</f>
        <v>#N/A</v>
      </c>
      <c r="CG176" s="28" t="e">
        <f>VLOOKUP($C176,'S50'!$C:$BQ,35,0)</f>
        <v>#N/A</v>
      </c>
      <c r="CH176" s="28" t="e">
        <f>VLOOKUP($C176,'S50'!$C:$BQ,42,0)</f>
        <v>#N/A</v>
      </c>
      <c r="CI176" s="28" t="e">
        <f>VLOOKUP($C176,'S50'!$C:$BQ,43,0)</f>
        <v>#N/A</v>
      </c>
    </row>
    <row r="177" spans="1:87" hidden="1" x14ac:dyDescent="0.2">
      <c r="A177" s="30" t="s">
        <v>385</v>
      </c>
      <c r="B177" s="30" t="s">
        <v>386</v>
      </c>
      <c r="C177" s="20" t="s">
        <v>215</v>
      </c>
      <c r="D177" s="21">
        <f>VLOOKUP($C177,'S0 remplacer avec S44'!$C:$BQ,55,0)</f>
        <v>150</v>
      </c>
      <c r="E177" s="21">
        <f>VLOOKUP($C177,'S0 remplacer avec S44'!$C:$BQ,62,0)</f>
        <v>73</v>
      </c>
      <c r="F177" s="21">
        <f>VLOOKUP($C177,'S0 remplacer avec S44'!$C:$BQ,63,0)</f>
        <v>117</v>
      </c>
      <c r="G177" s="21">
        <f>VLOOKUP($C177,'S0 remplacer avec S44'!$C:$BQ,45,0)</f>
        <v>1793.97803</v>
      </c>
      <c r="H177" s="28">
        <f>VLOOKUP($C177,'S0 remplacer avec S44'!$C:$BQ,52,0)</f>
        <v>166</v>
      </c>
      <c r="I177" s="28">
        <f>VLOOKUP($C177,'S0 remplacer avec S44'!$C:$BQ,53,0)</f>
        <v>558</v>
      </c>
      <c r="J177" s="28">
        <f>VLOOKUP($C177,'S0 remplacer avec S44'!$C:$BQ,15,0)</f>
        <v>89</v>
      </c>
      <c r="K177" s="28">
        <f>VLOOKUP($C177,'S0 remplacer avec S44'!$C:$BQ,22,0)</f>
        <v>35</v>
      </c>
      <c r="L177" s="28">
        <f>VLOOKUP($C177,'S0 remplacer avec S44'!$C:$BQ,23,0)</f>
        <v>59</v>
      </c>
      <c r="M177" s="28">
        <f>VLOOKUP($C177,'S0 remplacer avec S44'!$C:$BQ,35,0)</f>
        <v>1471.9718700000001</v>
      </c>
      <c r="N177" s="28">
        <f>VLOOKUP($C177,'S0 remplacer avec S44'!$C:$BQ,42,0)</f>
        <v>856</v>
      </c>
      <c r="O177" s="28">
        <f>VLOOKUP($C177,'S0 remplacer avec S44'!$C:$BQ,43,0)</f>
        <v>1321</v>
      </c>
      <c r="P177" s="21">
        <f>VLOOKUP($C177,'S45'!$C:$BQ,55,0)</f>
        <v>152</v>
      </c>
      <c r="Q177" s="21">
        <f>VLOOKUP($C177,'S45'!$C:$BQ,62,0)</f>
        <v>71</v>
      </c>
      <c r="R177" s="21">
        <f>VLOOKUP($C177,'S45'!$C:$BQ,63,0)</f>
        <v>115</v>
      </c>
      <c r="S177" s="21">
        <f>VLOOKUP($C177,'S45'!$C:$BQ,45,0)</f>
        <v>1886.63426</v>
      </c>
      <c r="T177" s="28">
        <f>VLOOKUP($C177,'S45'!$C:$BQ,52,0)</f>
        <v>73</v>
      </c>
      <c r="U177" s="28">
        <f>VLOOKUP($C177,'S45'!$C:$BQ,53,0)</f>
        <v>465</v>
      </c>
      <c r="V177" s="28">
        <f>VLOOKUP($C177,'S45'!$C:$BQ,15,0)</f>
        <v>90</v>
      </c>
      <c r="W177" s="28">
        <f>VLOOKUP($C177,'S45'!$C:$BQ,22,0)</f>
        <v>34</v>
      </c>
      <c r="X177" s="28">
        <f>VLOOKUP($C177,'S45'!$C:$BQ,23,0)</f>
        <v>58</v>
      </c>
      <c r="Y177" s="28">
        <f>VLOOKUP($C177,'S45'!$C:$BQ,35,0)</f>
        <v>1545.7496000000001</v>
      </c>
      <c r="Z177" s="28">
        <f>VLOOKUP($C177,'S45'!$C:$BQ,42,0)</f>
        <v>782</v>
      </c>
      <c r="AA177" s="28">
        <f>VLOOKUP($C177,'S45'!$C:$BQ,43,0)</f>
        <v>1247</v>
      </c>
      <c r="AB177" s="21">
        <f>VLOOKUP($C177,'S46'!$C:$BQ,55,0)</f>
        <v>155</v>
      </c>
      <c r="AC177" s="21">
        <f>VLOOKUP($C177,'S46'!$C:$BQ,62,0)</f>
        <v>68</v>
      </c>
      <c r="AD177" s="21">
        <f>VLOOKUP($C177,'S46'!$C:$BQ,63,0)</f>
        <v>112</v>
      </c>
      <c r="AE177" s="21">
        <f>VLOOKUP($C177,'S46'!$C:$BQ,45,0)</f>
        <v>1891.5219199999999</v>
      </c>
      <c r="AF177" s="28">
        <f>VLOOKUP($C177,'S46'!$C:$BQ,52,0)</f>
        <v>68</v>
      </c>
      <c r="AG177" s="28">
        <f>VLOOKUP($C177,'S46'!$C:$BQ,53,0)</f>
        <v>460</v>
      </c>
      <c r="AH177" s="28">
        <f>VLOOKUP($C177,'S46'!$C:$BQ,15,0)</f>
        <v>92</v>
      </c>
      <c r="AI177" s="28">
        <f>VLOOKUP($C177,'S46'!$C:$BQ,22,0)</f>
        <v>32</v>
      </c>
      <c r="AJ177" s="28">
        <f>VLOOKUP($C177,'S46'!$C:$BQ,23,0)</f>
        <v>56</v>
      </c>
      <c r="AK177" s="28">
        <f>VLOOKUP($C177,'S46'!$C:$BQ,35,0)</f>
        <v>1546.0996</v>
      </c>
      <c r="AL177" s="28">
        <f>VLOOKUP($C177,'S46'!$C:$BQ,42,0)</f>
        <v>782</v>
      </c>
      <c r="AM177" s="28">
        <f>VLOOKUP($C177,'S46'!$C:$BQ,43,0)</f>
        <v>1247</v>
      </c>
      <c r="AN177" s="21">
        <f>VLOOKUP($C177,'S47'!$C:$BQ,55,0)</f>
        <v>154</v>
      </c>
      <c r="AO177" s="21">
        <f>VLOOKUP($C177,'S47'!$C:$BQ,62,0)</f>
        <v>69</v>
      </c>
      <c r="AP177" s="21">
        <f>VLOOKUP($C177,'S47'!$C:$BQ,63,0)</f>
        <v>113</v>
      </c>
      <c r="AQ177" s="21">
        <f>VLOOKUP($C177,'S47'!$C:$BQ,45,0)</f>
        <v>1947.4075399999999</v>
      </c>
      <c r="AR177" s="28">
        <f>VLOOKUP($C177,'S47'!$C:$BQ,52,0)</f>
        <v>13</v>
      </c>
      <c r="AS177" s="28">
        <f>VLOOKUP($C177,'S47'!$C:$BQ,53,0)</f>
        <v>405</v>
      </c>
      <c r="AT177" s="28">
        <f>VLOOKUP($C177,'S47'!$C:$BQ,15,0)</f>
        <v>92</v>
      </c>
      <c r="AU177" s="28">
        <f>VLOOKUP($C177,'S47'!$C:$BQ,22,0)</f>
        <v>32</v>
      </c>
      <c r="AV177" s="28">
        <f>VLOOKUP($C177,'S47'!$C:$BQ,23,0)</f>
        <v>56</v>
      </c>
      <c r="AW177" s="28">
        <f>VLOOKUP($C177,'S47'!$C:$BQ,35,0)</f>
        <v>1564.3654899999999</v>
      </c>
      <c r="AX177" s="28">
        <f>VLOOKUP($C177,'S47'!$C:$BQ,42,0)</f>
        <v>763</v>
      </c>
      <c r="AY177" s="28">
        <f>VLOOKUP($C177,'S47'!$C:$BQ,43,0)</f>
        <v>1229</v>
      </c>
      <c r="AZ177" s="21">
        <f>VLOOKUP($C177,'S48'!$C:$BQ,55,0)</f>
        <v>154</v>
      </c>
      <c r="BA177" s="21">
        <f>VLOOKUP($C177,'S48'!$C:$BQ,62,0)</f>
        <v>47</v>
      </c>
      <c r="BB177" s="21">
        <f>VLOOKUP($C177,'S48'!$C:$BQ,63,0)</f>
        <v>180</v>
      </c>
      <c r="BC177" s="21">
        <f>VLOOKUP($C177,'S48'!$C:$BQ,45,0)</f>
        <v>1953.75837</v>
      </c>
      <c r="BD177" s="28">
        <f>VLOOKUP($C177,'S48'!$C:$BQ,52,0)</f>
        <v>6</v>
      </c>
      <c r="BE177" s="28">
        <f>VLOOKUP($C177,'S48'!$C:$BQ,53,0)</f>
        <v>398</v>
      </c>
      <c r="BF177" s="28">
        <f>VLOOKUP($C177,'S48'!$C:$BQ,15,0)</f>
        <v>92</v>
      </c>
      <c r="BG177" s="28">
        <f>VLOOKUP($C177,'S48'!$C:$BQ,22,0)</f>
        <v>32</v>
      </c>
      <c r="BH177" s="28">
        <f>VLOOKUP($C177,'S48'!$C:$BQ,23,0)</f>
        <v>56</v>
      </c>
      <c r="BI177" s="28">
        <f>VLOOKUP($C177,'S48'!$C:$BQ,35,0)</f>
        <v>1574.84034</v>
      </c>
      <c r="BJ177" s="28">
        <f>VLOOKUP($C177,'S48'!$C:$BQ,42,0)</f>
        <v>753</v>
      </c>
      <c r="BK177" s="28">
        <f>VLOOKUP($C177,'S48'!$C:$BQ,43,0)</f>
        <v>1218</v>
      </c>
      <c r="BL177" s="21" t="e">
        <f>VLOOKUP($C177,'S49'!$C:$BQ,55,0)</f>
        <v>#N/A</v>
      </c>
      <c r="BM177" s="21" t="e">
        <f>VLOOKUP($C177,'S49'!$C:$BQ,62,0)</f>
        <v>#N/A</v>
      </c>
      <c r="BN177" s="21" t="e">
        <f>VLOOKUP($C177,'S49'!$C:$BQ,63,0)</f>
        <v>#N/A</v>
      </c>
      <c r="BO177" s="21" t="e">
        <f>VLOOKUP($C177,'S49'!$C:$BQ,45,0)</f>
        <v>#N/A</v>
      </c>
      <c r="BP177" s="28" t="e">
        <f>VLOOKUP($C177,'S49'!$C:$BQ,52,0)</f>
        <v>#N/A</v>
      </c>
      <c r="BQ177" s="28" t="e">
        <f>VLOOKUP($C177,'S49'!$C:$BQ,53,0)</f>
        <v>#N/A</v>
      </c>
      <c r="BR177" s="28" t="e">
        <f>VLOOKUP($C177,'S49'!$C:$BQ,15,0)</f>
        <v>#N/A</v>
      </c>
      <c r="BS177" s="28" t="e">
        <f>VLOOKUP($C177,'S49'!$C:$BQ,22,0)</f>
        <v>#N/A</v>
      </c>
      <c r="BT177" s="28" t="e">
        <f>VLOOKUP($C177,'S49'!$C:$BQ,23,0)</f>
        <v>#N/A</v>
      </c>
      <c r="BU177" s="28" t="e">
        <f>VLOOKUP($C177,'S49'!$C:$BQ,35,0)</f>
        <v>#N/A</v>
      </c>
      <c r="BV177" s="28" t="e">
        <f>VLOOKUP($C177,'S49'!$C:$BQ,42,0)</f>
        <v>#N/A</v>
      </c>
      <c r="BW177" s="28" t="e">
        <f>VLOOKUP($C177,'S49'!$C:$BQ,43,0)</f>
        <v>#N/A</v>
      </c>
      <c r="BX177" s="21" t="e">
        <f>VLOOKUP($C177,'S50'!$C:$BQ,55,0)</f>
        <v>#N/A</v>
      </c>
      <c r="BY177" s="21" t="e">
        <f>VLOOKUP($C177,'S50'!$C:$BQ,62,0)</f>
        <v>#N/A</v>
      </c>
      <c r="BZ177" s="21" t="e">
        <f>VLOOKUP($C177,'S50'!$C:$BQ,63,0)</f>
        <v>#N/A</v>
      </c>
      <c r="CA177" s="21" t="e">
        <f>VLOOKUP($C177,'S50'!$C:$BQ,45,0)</f>
        <v>#N/A</v>
      </c>
      <c r="CB177" s="28" t="e">
        <f>VLOOKUP($C177,'S50'!$C:$BQ,52,0)</f>
        <v>#N/A</v>
      </c>
      <c r="CC177" s="28" t="e">
        <f>VLOOKUP($C177,'S50'!$C:$BQ,53,0)</f>
        <v>#N/A</v>
      </c>
      <c r="CD177" s="28" t="e">
        <f>VLOOKUP($C177,'S50'!$C:$BQ,15,0)</f>
        <v>#N/A</v>
      </c>
      <c r="CE177" s="28" t="e">
        <f>VLOOKUP($C177,'S50'!$C:$BQ,22,0)</f>
        <v>#N/A</v>
      </c>
      <c r="CF177" s="28" t="e">
        <f>VLOOKUP($C177,'S50'!$C:$BQ,23,0)</f>
        <v>#N/A</v>
      </c>
      <c r="CG177" s="28" t="e">
        <f>VLOOKUP($C177,'S50'!$C:$BQ,35,0)</f>
        <v>#N/A</v>
      </c>
      <c r="CH177" s="28" t="e">
        <f>VLOOKUP($C177,'S50'!$C:$BQ,42,0)</f>
        <v>#N/A</v>
      </c>
      <c r="CI177" s="28" t="e">
        <f>VLOOKUP($C177,'S50'!$C:$BQ,43,0)</f>
        <v>#N/A</v>
      </c>
    </row>
    <row r="178" spans="1:87" hidden="1" x14ac:dyDescent="0.2">
      <c r="A178" s="30" t="s">
        <v>385</v>
      </c>
      <c r="B178" s="30" t="s">
        <v>386</v>
      </c>
      <c r="C178" s="20" t="s">
        <v>216</v>
      </c>
      <c r="D178" s="21">
        <f>VLOOKUP($C178,'S0 remplacer avec S44'!$C:$BQ,55,0)</f>
        <v>159.69999999999999</v>
      </c>
      <c r="E178" s="21">
        <f>VLOOKUP($C178,'S0 remplacer avec S44'!$C:$BQ,62,0)</f>
        <v>29</v>
      </c>
      <c r="F178" s="21">
        <f>VLOOKUP($C178,'S0 remplacer avec S44'!$C:$BQ,63,0)</f>
        <v>66</v>
      </c>
      <c r="G178" s="21">
        <f>VLOOKUP($C178,'S0 remplacer avec S44'!$C:$BQ,45,0)</f>
        <v>1375.3625300000001</v>
      </c>
      <c r="H178" s="28">
        <f>VLOOKUP($C178,'S0 remplacer avec S44'!$C:$BQ,52,0)</f>
        <v>280</v>
      </c>
      <c r="I178" s="28">
        <f>VLOOKUP($C178,'S0 remplacer avec S44'!$C:$BQ,53,0)</f>
        <v>612</v>
      </c>
      <c r="J178" s="28">
        <f>VLOOKUP($C178,'S0 remplacer avec S44'!$C:$BQ,15,0)</f>
        <v>102</v>
      </c>
      <c r="K178" s="28">
        <f>VLOOKUP($C178,'S0 remplacer avec S44'!$C:$BQ,22,0)</f>
        <v>3</v>
      </c>
      <c r="L178" s="28">
        <f>VLOOKUP($C178,'S0 remplacer avec S44'!$C:$BQ,23,0)</f>
        <v>23</v>
      </c>
      <c r="M178" s="28">
        <f>VLOOKUP($C178,'S0 remplacer avec S44'!$C:$BQ,35,0)</f>
        <v>2694.7454600000001</v>
      </c>
      <c r="N178" s="28">
        <f>VLOOKUP($C178,'S0 remplacer avec S44'!$C:$BQ,42,0)</f>
        <v>0</v>
      </c>
      <c r="O178" s="28">
        <f>VLOOKUP($C178,'S0 remplacer avec S44'!$C:$BQ,43,0)</f>
        <v>0</v>
      </c>
      <c r="P178" s="21">
        <f>VLOOKUP($C178,'S45'!$C:$BQ,55,0)</f>
        <v>159.4</v>
      </c>
      <c r="Q178" s="21">
        <f>VLOOKUP($C178,'S45'!$C:$BQ,62,0)</f>
        <v>29</v>
      </c>
      <c r="R178" s="21">
        <f>VLOOKUP($C178,'S45'!$C:$BQ,63,0)</f>
        <v>66</v>
      </c>
      <c r="S178" s="21">
        <f>VLOOKUP($C178,'S45'!$C:$BQ,45,0)</f>
        <v>1381.4655299999999</v>
      </c>
      <c r="T178" s="28">
        <f>VLOOKUP($C178,'S45'!$C:$BQ,52,0)</f>
        <v>274</v>
      </c>
      <c r="U178" s="28">
        <f>VLOOKUP($C178,'S45'!$C:$BQ,53,0)</f>
        <v>605</v>
      </c>
      <c r="V178" s="28">
        <f>VLOOKUP($C178,'S45'!$C:$BQ,15,0)</f>
        <v>103</v>
      </c>
      <c r="W178" s="28">
        <f>VLOOKUP($C178,'S45'!$C:$BQ,22,0)</f>
        <v>2</v>
      </c>
      <c r="X178" s="28">
        <f>VLOOKUP($C178,'S45'!$C:$BQ,23,0)</f>
        <v>22</v>
      </c>
      <c r="Y178" s="28">
        <f>VLOOKUP($C178,'S45'!$C:$BQ,35,0)</f>
        <v>2695.6355600000002</v>
      </c>
      <c r="Z178" s="28">
        <f>VLOOKUP($C178,'S45'!$C:$BQ,42,0)</f>
        <v>0</v>
      </c>
      <c r="AA178" s="28">
        <f>VLOOKUP($C178,'S45'!$C:$BQ,43,0)</f>
        <v>0</v>
      </c>
      <c r="AB178" s="21">
        <f>VLOOKUP($C178,'S46'!$C:$BQ,55,0)</f>
        <v>159.4</v>
      </c>
      <c r="AC178" s="21">
        <f>VLOOKUP($C178,'S46'!$C:$BQ,62,0)</f>
        <v>29</v>
      </c>
      <c r="AD178" s="21">
        <f>VLOOKUP($C178,'S46'!$C:$BQ,63,0)</f>
        <v>66</v>
      </c>
      <c r="AE178" s="21">
        <f>VLOOKUP($C178,'S46'!$C:$BQ,45,0)</f>
        <v>1384.7345299999999</v>
      </c>
      <c r="AF178" s="28">
        <f>VLOOKUP($C178,'S46'!$C:$BQ,52,0)</f>
        <v>271</v>
      </c>
      <c r="AG178" s="28">
        <f>VLOOKUP($C178,'S46'!$C:$BQ,53,0)</f>
        <v>602</v>
      </c>
      <c r="AH178" s="28">
        <f>VLOOKUP($C178,'S46'!$C:$BQ,15,0)</f>
        <v>104</v>
      </c>
      <c r="AI178" s="28">
        <f>VLOOKUP($C178,'S46'!$C:$BQ,22,0)</f>
        <v>0</v>
      </c>
      <c r="AJ178" s="28">
        <f>VLOOKUP($C178,'S46'!$C:$BQ,23,0)</f>
        <v>21</v>
      </c>
      <c r="AK178" s="28">
        <f>VLOOKUP($C178,'S46'!$C:$BQ,35,0)</f>
        <v>2695.6355600000002</v>
      </c>
      <c r="AL178" s="28">
        <f>VLOOKUP($C178,'S46'!$C:$BQ,42,0)</f>
        <v>0</v>
      </c>
      <c r="AM178" s="28">
        <f>VLOOKUP($C178,'S46'!$C:$BQ,43,0)</f>
        <v>0</v>
      </c>
      <c r="AN178" s="21">
        <f>VLOOKUP($C178,'S47'!$C:$BQ,55,0)</f>
        <v>159.4</v>
      </c>
      <c r="AO178" s="21">
        <f>VLOOKUP($C178,'S47'!$C:$BQ,62,0)</f>
        <v>29</v>
      </c>
      <c r="AP178" s="21">
        <f>VLOOKUP($C178,'S47'!$C:$BQ,63,0)</f>
        <v>66</v>
      </c>
      <c r="AQ178" s="21">
        <f>VLOOKUP($C178,'S47'!$C:$BQ,45,0)</f>
        <v>1384.7345299999999</v>
      </c>
      <c r="AR178" s="28">
        <f>VLOOKUP($C178,'S47'!$C:$BQ,52,0)</f>
        <v>271</v>
      </c>
      <c r="AS178" s="28">
        <f>VLOOKUP($C178,'S47'!$C:$BQ,53,0)</f>
        <v>602</v>
      </c>
      <c r="AT178" s="28">
        <f>VLOOKUP($C178,'S47'!$C:$BQ,15,0)</f>
        <v>104</v>
      </c>
      <c r="AU178" s="28">
        <f>VLOOKUP($C178,'S47'!$C:$BQ,22,0)</f>
        <v>0</v>
      </c>
      <c r="AV178" s="28">
        <f>VLOOKUP($C178,'S47'!$C:$BQ,23,0)</f>
        <v>21</v>
      </c>
      <c r="AW178" s="28">
        <f>VLOOKUP($C178,'S47'!$C:$BQ,35,0)</f>
        <v>2695.6355600000002</v>
      </c>
      <c r="AX178" s="28">
        <f>VLOOKUP($C178,'S47'!$C:$BQ,42,0)</f>
        <v>0</v>
      </c>
      <c r="AY178" s="28">
        <f>VLOOKUP($C178,'S47'!$C:$BQ,43,0)</f>
        <v>0</v>
      </c>
      <c r="AZ178" s="21">
        <f>VLOOKUP($C178,'S48'!$C:$BQ,55,0)</f>
        <v>159.4</v>
      </c>
      <c r="BA178" s="21">
        <f>VLOOKUP($C178,'S48'!$C:$BQ,62,0)</f>
        <v>10</v>
      </c>
      <c r="BB178" s="21">
        <f>VLOOKUP($C178,'S48'!$C:$BQ,63,0)</f>
        <v>123</v>
      </c>
      <c r="BC178" s="21">
        <f>VLOOKUP($C178,'S48'!$C:$BQ,45,0)</f>
        <v>1384.7345299999999</v>
      </c>
      <c r="BD178" s="28">
        <f>VLOOKUP($C178,'S48'!$C:$BQ,52,0)</f>
        <v>271</v>
      </c>
      <c r="BE178" s="28">
        <f>VLOOKUP($C178,'S48'!$C:$BQ,53,0)</f>
        <v>602</v>
      </c>
      <c r="BF178" s="28">
        <f>VLOOKUP($C178,'S48'!$C:$BQ,15,0)</f>
        <v>104</v>
      </c>
      <c r="BG178" s="28">
        <f>VLOOKUP($C178,'S48'!$C:$BQ,22,0)</f>
        <v>0</v>
      </c>
      <c r="BH178" s="28">
        <f>VLOOKUP($C178,'S48'!$C:$BQ,23,0)</f>
        <v>21</v>
      </c>
      <c r="BI178" s="28">
        <f>VLOOKUP($C178,'S48'!$C:$BQ,35,0)</f>
        <v>2695.6355600000002</v>
      </c>
      <c r="BJ178" s="28">
        <f>VLOOKUP($C178,'S48'!$C:$BQ,42,0)</f>
        <v>0</v>
      </c>
      <c r="BK178" s="28">
        <f>VLOOKUP($C178,'S48'!$C:$BQ,43,0)</f>
        <v>0</v>
      </c>
      <c r="BL178" s="21" t="e">
        <f>VLOOKUP($C178,'S49'!$C:$BQ,55,0)</f>
        <v>#N/A</v>
      </c>
      <c r="BM178" s="21" t="e">
        <f>VLOOKUP($C178,'S49'!$C:$BQ,62,0)</f>
        <v>#N/A</v>
      </c>
      <c r="BN178" s="21" t="e">
        <f>VLOOKUP($C178,'S49'!$C:$BQ,63,0)</f>
        <v>#N/A</v>
      </c>
      <c r="BO178" s="21" t="e">
        <f>VLOOKUP($C178,'S49'!$C:$BQ,45,0)</f>
        <v>#N/A</v>
      </c>
      <c r="BP178" s="28" t="e">
        <f>VLOOKUP($C178,'S49'!$C:$BQ,52,0)</f>
        <v>#N/A</v>
      </c>
      <c r="BQ178" s="28" t="e">
        <f>VLOOKUP($C178,'S49'!$C:$BQ,53,0)</f>
        <v>#N/A</v>
      </c>
      <c r="BR178" s="28" t="e">
        <f>VLOOKUP($C178,'S49'!$C:$BQ,15,0)</f>
        <v>#N/A</v>
      </c>
      <c r="BS178" s="28" t="e">
        <f>VLOOKUP($C178,'S49'!$C:$BQ,22,0)</f>
        <v>#N/A</v>
      </c>
      <c r="BT178" s="28" t="e">
        <f>VLOOKUP($C178,'S49'!$C:$BQ,23,0)</f>
        <v>#N/A</v>
      </c>
      <c r="BU178" s="28" t="e">
        <f>VLOOKUP($C178,'S49'!$C:$BQ,35,0)</f>
        <v>#N/A</v>
      </c>
      <c r="BV178" s="28" t="e">
        <f>VLOOKUP($C178,'S49'!$C:$BQ,42,0)</f>
        <v>#N/A</v>
      </c>
      <c r="BW178" s="28" t="e">
        <f>VLOOKUP($C178,'S49'!$C:$BQ,43,0)</f>
        <v>#N/A</v>
      </c>
      <c r="BX178" s="21" t="e">
        <f>VLOOKUP($C178,'S50'!$C:$BQ,55,0)</f>
        <v>#N/A</v>
      </c>
      <c r="BY178" s="21" t="e">
        <f>VLOOKUP($C178,'S50'!$C:$BQ,62,0)</f>
        <v>#N/A</v>
      </c>
      <c r="BZ178" s="21" t="e">
        <f>VLOOKUP($C178,'S50'!$C:$BQ,63,0)</f>
        <v>#N/A</v>
      </c>
      <c r="CA178" s="21" t="e">
        <f>VLOOKUP($C178,'S50'!$C:$BQ,45,0)</f>
        <v>#N/A</v>
      </c>
      <c r="CB178" s="28" t="e">
        <f>VLOOKUP($C178,'S50'!$C:$BQ,52,0)</f>
        <v>#N/A</v>
      </c>
      <c r="CC178" s="28" t="e">
        <f>VLOOKUP($C178,'S50'!$C:$BQ,53,0)</f>
        <v>#N/A</v>
      </c>
      <c r="CD178" s="28" t="e">
        <f>VLOOKUP($C178,'S50'!$C:$BQ,15,0)</f>
        <v>#N/A</v>
      </c>
      <c r="CE178" s="28" t="e">
        <f>VLOOKUP($C178,'S50'!$C:$BQ,22,0)</f>
        <v>#N/A</v>
      </c>
      <c r="CF178" s="28" t="e">
        <f>VLOOKUP($C178,'S50'!$C:$BQ,23,0)</f>
        <v>#N/A</v>
      </c>
      <c r="CG178" s="28" t="e">
        <f>VLOOKUP($C178,'S50'!$C:$BQ,35,0)</f>
        <v>#N/A</v>
      </c>
      <c r="CH178" s="28" t="e">
        <f>VLOOKUP($C178,'S50'!$C:$BQ,42,0)</f>
        <v>#N/A</v>
      </c>
      <c r="CI178" s="28" t="e">
        <f>VLOOKUP($C178,'S50'!$C:$BQ,43,0)</f>
        <v>#N/A</v>
      </c>
    </row>
    <row r="179" spans="1:87" hidden="1" x14ac:dyDescent="0.2">
      <c r="A179" s="30" t="s">
        <v>385</v>
      </c>
      <c r="B179" s="30" t="s">
        <v>386</v>
      </c>
      <c r="C179" s="20" t="s">
        <v>217</v>
      </c>
      <c r="D179" s="21">
        <f>VLOOKUP($C179,'S0 remplacer avec S44'!$C:$BQ,55,0)</f>
        <v>303.3</v>
      </c>
      <c r="E179" s="21">
        <f>VLOOKUP($C179,'S0 remplacer avec S44'!$C:$BQ,62,0)</f>
        <v>15</v>
      </c>
      <c r="F179" s="21">
        <f>VLOOKUP($C179,'S0 remplacer avec S44'!$C:$BQ,63,0)</f>
        <v>79</v>
      </c>
      <c r="G179" s="21">
        <f>VLOOKUP($C179,'S0 remplacer avec S44'!$C:$BQ,45,0)</f>
        <v>1816.6116300000001</v>
      </c>
      <c r="H179" s="28">
        <f>VLOOKUP($C179,'S0 remplacer avec S44'!$C:$BQ,52,0)</f>
        <v>990</v>
      </c>
      <c r="I179" s="28">
        <f>VLOOKUP($C179,'S0 remplacer avec S44'!$C:$BQ,53,0)</f>
        <v>1551</v>
      </c>
      <c r="J179" s="28">
        <f>VLOOKUP($C179,'S0 remplacer avec S44'!$C:$BQ,15,0)</f>
        <v>162</v>
      </c>
      <c r="K179" s="28">
        <f>VLOOKUP($C179,'S0 remplacer avec S44'!$C:$BQ,22,0)</f>
        <v>15</v>
      </c>
      <c r="L179" s="28">
        <f>VLOOKUP($C179,'S0 remplacer avec S44'!$C:$BQ,23,0)</f>
        <v>50</v>
      </c>
      <c r="M179" s="28">
        <f>VLOOKUP($C179,'S0 remplacer avec S44'!$C:$BQ,35,0)</f>
        <v>5236.6852699999999</v>
      </c>
      <c r="N179" s="28">
        <f>VLOOKUP($C179,'S0 remplacer avec S44'!$C:$BQ,42,0)</f>
        <v>0</v>
      </c>
      <c r="O179" s="28">
        <f>VLOOKUP($C179,'S0 remplacer avec S44'!$C:$BQ,43,0)</f>
        <v>0</v>
      </c>
      <c r="P179" s="21">
        <f>VLOOKUP($C179,'S45'!$C:$BQ,55,0)</f>
        <v>314.60000000000002</v>
      </c>
      <c r="Q179" s="21">
        <f>VLOOKUP($C179,'S45'!$C:$BQ,62,0)</f>
        <v>4</v>
      </c>
      <c r="R179" s="21">
        <f>VLOOKUP($C179,'S45'!$C:$BQ,63,0)</f>
        <v>68</v>
      </c>
      <c r="S179" s="21">
        <f>VLOOKUP($C179,'S45'!$C:$BQ,45,0)</f>
        <v>1903.29403</v>
      </c>
      <c r="T179" s="28">
        <f>VLOOKUP($C179,'S45'!$C:$BQ,52,0)</f>
        <v>903</v>
      </c>
      <c r="U179" s="28">
        <f>VLOOKUP($C179,'S45'!$C:$BQ,53,0)</f>
        <v>1464</v>
      </c>
      <c r="V179" s="28">
        <f>VLOOKUP($C179,'S45'!$C:$BQ,15,0)</f>
        <v>165</v>
      </c>
      <c r="W179" s="28">
        <f>VLOOKUP($C179,'S45'!$C:$BQ,22,0)</f>
        <v>12</v>
      </c>
      <c r="X179" s="28">
        <f>VLOOKUP($C179,'S45'!$C:$BQ,23,0)</f>
        <v>47</v>
      </c>
      <c r="Y179" s="28">
        <f>VLOOKUP($C179,'S45'!$C:$BQ,35,0)</f>
        <v>5266.0888400000003</v>
      </c>
      <c r="Z179" s="28">
        <f>VLOOKUP($C179,'S45'!$C:$BQ,42,0)</f>
        <v>0</v>
      </c>
      <c r="AA179" s="28">
        <f>VLOOKUP($C179,'S45'!$C:$BQ,43,0)</f>
        <v>0</v>
      </c>
      <c r="AB179" s="21">
        <f>VLOOKUP($C179,'S46'!$C:$BQ,55,0)</f>
        <v>317.39999999999998</v>
      </c>
      <c r="AC179" s="21">
        <f>VLOOKUP($C179,'S46'!$C:$BQ,62,0)</f>
        <v>1</v>
      </c>
      <c r="AD179" s="21">
        <f>VLOOKUP($C179,'S46'!$C:$BQ,63,0)</f>
        <v>65</v>
      </c>
      <c r="AE179" s="21">
        <f>VLOOKUP($C179,'S46'!$C:$BQ,45,0)</f>
        <v>1919.4329299999999</v>
      </c>
      <c r="AF179" s="28">
        <f>VLOOKUP($C179,'S46'!$C:$BQ,52,0)</f>
        <v>887</v>
      </c>
      <c r="AG179" s="28">
        <f>VLOOKUP($C179,'S46'!$C:$BQ,53,0)</f>
        <v>1448</v>
      </c>
      <c r="AH179" s="28">
        <f>VLOOKUP($C179,'S46'!$C:$BQ,15,0)</f>
        <v>172</v>
      </c>
      <c r="AI179" s="28">
        <f>VLOOKUP($C179,'S46'!$C:$BQ,22,0)</f>
        <v>5</v>
      </c>
      <c r="AJ179" s="28">
        <f>VLOOKUP($C179,'S46'!$C:$BQ,23,0)</f>
        <v>40</v>
      </c>
      <c r="AK179" s="28">
        <f>VLOOKUP($C179,'S46'!$C:$BQ,35,0)</f>
        <v>5266.0588399999997</v>
      </c>
      <c r="AL179" s="28">
        <f>VLOOKUP($C179,'S46'!$C:$BQ,42,0)</f>
        <v>0</v>
      </c>
      <c r="AM179" s="28">
        <f>VLOOKUP($C179,'S46'!$C:$BQ,43,0)</f>
        <v>0</v>
      </c>
      <c r="AN179" s="21">
        <f>VLOOKUP($C179,'S47'!$C:$BQ,55,0)</f>
        <v>318.2</v>
      </c>
      <c r="AO179" s="21">
        <f>VLOOKUP($C179,'S47'!$C:$BQ,62,0)</f>
        <v>1</v>
      </c>
      <c r="AP179" s="21">
        <f>VLOOKUP($C179,'S47'!$C:$BQ,63,0)</f>
        <v>64</v>
      </c>
      <c r="AQ179" s="21">
        <f>VLOOKUP($C179,'S47'!$C:$BQ,45,0)</f>
        <v>1929.23552</v>
      </c>
      <c r="AR179" s="28">
        <f>VLOOKUP($C179,'S47'!$C:$BQ,52,0)</f>
        <v>877</v>
      </c>
      <c r="AS179" s="28">
        <f>VLOOKUP($C179,'S47'!$C:$BQ,53,0)</f>
        <v>1438</v>
      </c>
      <c r="AT179" s="28">
        <f>VLOOKUP($C179,'S47'!$C:$BQ,15,0)</f>
        <v>173</v>
      </c>
      <c r="AU179" s="28">
        <f>VLOOKUP($C179,'S47'!$C:$BQ,22,0)</f>
        <v>4</v>
      </c>
      <c r="AV179" s="28">
        <f>VLOOKUP($C179,'S47'!$C:$BQ,23,0)</f>
        <v>39</v>
      </c>
      <c r="AW179" s="28">
        <f>VLOOKUP($C179,'S47'!$C:$BQ,35,0)</f>
        <v>5280.5719499999996</v>
      </c>
      <c r="AX179" s="28">
        <f>VLOOKUP($C179,'S47'!$C:$BQ,42,0)</f>
        <v>0</v>
      </c>
      <c r="AY179" s="28">
        <f>VLOOKUP($C179,'S47'!$C:$BQ,43,0)</f>
        <v>0</v>
      </c>
      <c r="AZ179" s="21">
        <f>VLOOKUP($C179,'S48'!$C:$BQ,55,0)</f>
        <v>324.8</v>
      </c>
      <c r="BA179" s="21">
        <f>VLOOKUP($C179,'S48'!$C:$BQ,62,0)</f>
        <v>0</v>
      </c>
      <c r="BB179" s="21">
        <f>VLOOKUP($C179,'S48'!$C:$BQ,63,0)</f>
        <v>153</v>
      </c>
      <c r="BC179" s="21">
        <f>VLOOKUP($C179,'S48'!$C:$BQ,45,0)</f>
        <v>1978.10898</v>
      </c>
      <c r="BD179" s="28">
        <f>VLOOKUP($C179,'S48'!$C:$BQ,52,0)</f>
        <v>828</v>
      </c>
      <c r="BE179" s="28">
        <f>VLOOKUP($C179,'S48'!$C:$BQ,53,0)</f>
        <v>1389</v>
      </c>
      <c r="BF179" s="28">
        <f>VLOOKUP($C179,'S48'!$C:$BQ,15,0)</f>
        <v>176</v>
      </c>
      <c r="BG179" s="28">
        <f>VLOOKUP($C179,'S48'!$C:$BQ,22,0)</f>
        <v>1</v>
      </c>
      <c r="BH179" s="28">
        <f>VLOOKUP($C179,'S48'!$C:$BQ,23,0)</f>
        <v>36</v>
      </c>
      <c r="BI179" s="28">
        <f>VLOOKUP($C179,'S48'!$C:$BQ,35,0)</f>
        <v>5322.5140199999996</v>
      </c>
      <c r="BJ179" s="28">
        <f>VLOOKUP($C179,'S48'!$C:$BQ,42,0)</f>
        <v>0</v>
      </c>
      <c r="BK179" s="28">
        <f>VLOOKUP($C179,'S48'!$C:$BQ,43,0)</f>
        <v>0</v>
      </c>
      <c r="BL179" s="21" t="e">
        <f>VLOOKUP($C179,'S49'!$C:$BQ,55,0)</f>
        <v>#N/A</v>
      </c>
      <c r="BM179" s="21" t="e">
        <f>VLOOKUP($C179,'S49'!$C:$BQ,62,0)</f>
        <v>#N/A</v>
      </c>
      <c r="BN179" s="21" t="e">
        <f>VLOOKUP($C179,'S49'!$C:$BQ,63,0)</f>
        <v>#N/A</v>
      </c>
      <c r="BO179" s="21" t="e">
        <f>VLOOKUP($C179,'S49'!$C:$BQ,45,0)</f>
        <v>#N/A</v>
      </c>
      <c r="BP179" s="28" t="e">
        <f>VLOOKUP($C179,'S49'!$C:$BQ,52,0)</f>
        <v>#N/A</v>
      </c>
      <c r="BQ179" s="28" t="e">
        <f>VLOOKUP($C179,'S49'!$C:$BQ,53,0)</f>
        <v>#N/A</v>
      </c>
      <c r="BR179" s="28" t="e">
        <f>VLOOKUP($C179,'S49'!$C:$BQ,15,0)</f>
        <v>#N/A</v>
      </c>
      <c r="BS179" s="28" t="e">
        <f>VLOOKUP($C179,'S49'!$C:$BQ,22,0)</f>
        <v>#N/A</v>
      </c>
      <c r="BT179" s="28" t="e">
        <f>VLOOKUP($C179,'S49'!$C:$BQ,23,0)</f>
        <v>#N/A</v>
      </c>
      <c r="BU179" s="28" t="e">
        <f>VLOOKUP($C179,'S49'!$C:$BQ,35,0)</f>
        <v>#N/A</v>
      </c>
      <c r="BV179" s="28" t="e">
        <f>VLOOKUP($C179,'S49'!$C:$BQ,42,0)</f>
        <v>#N/A</v>
      </c>
      <c r="BW179" s="28" t="e">
        <f>VLOOKUP($C179,'S49'!$C:$BQ,43,0)</f>
        <v>#N/A</v>
      </c>
      <c r="BX179" s="21" t="e">
        <f>VLOOKUP($C179,'S50'!$C:$BQ,55,0)</f>
        <v>#N/A</v>
      </c>
      <c r="BY179" s="21" t="e">
        <f>VLOOKUP($C179,'S50'!$C:$BQ,62,0)</f>
        <v>#N/A</v>
      </c>
      <c r="BZ179" s="21" t="e">
        <f>VLOOKUP($C179,'S50'!$C:$BQ,63,0)</f>
        <v>#N/A</v>
      </c>
      <c r="CA179" s="21" t="e">
        <f>VLOOKUP($C179,'S50'!$C:$BQ,45,0)</f>
        <v>#N/A</v>
      </c>
      <c r="CB179" s="28" t="e">
        <f>VLOOKUP($C179,'S50'!$C:$BQ,52,0)</f>
        <v>#N/A</v>
      </c>
      <c r="CC179" s="28" t="e">
        <f>VLOOKUP($C179,'S50'!$C:$BQ,53,0)</f>
        <v>#N/A</v>
      </c>
      <c r="CD179" s="28" t="e">
        <f>VLOOKUP($C179,'S50'!$C:$BQ,15,0)</f>
        <v>#N/A</v>
      </c>
      <c r="CE179" s="28" t="e">
        <f>VLOOKUP($C179,'S50'!$C:$BQ,22,0)</f>
        <v>#N/A</v>
      </c>
      <c r="CF179" s="28" t="e">
        <f>VLOOKUP($C179,'S50'!$C:$BQ,23,0)</f>
        <v>#N/A</v>
      </c>
      <c r="CG179" s="28" t="e">
        <f>VLOOKUP($C179,'S50'!$C:$BQ,35,0)</f>
        <v>#N/A</v>
      </c>
      <c r="CH179" s="28" t="e">
        <f>VLOOKUP($C179,'S50'!$C:$BQ,42,0)</f>
        <v>#N/A</v>
      </c>
      <c r="CI179" s="28" t="e">
        <f>VLOOKUP($C179,'S50'!$C:$BQ,43,0)</f>
        <v>#N/A</v>
      </c>
    </row>
    <row r="180" spans="1:87" hidden="1" x14ac:dyDescent="0.2">
      <c r="A180" s="30" t="s">
        <v>385</v>
      </c>
      <c r="B180" s="30" t="s">
        <v>386</v>
      </c>
      <c r="C180" s="20" t="s">
        <v>218</v>
      </c>
      <c r="D180" s="21">
        <f>VLOOKUP($C180,'S0 remplacer avec S44'!$C:$BQ,55,0)</f>
        <v>260</v>
      </c>
      <c r="E180" s="21">
        <f>VLOOKUP($C180,'S0 remplacer avec S44'!$C:$BQ,62,0)</f>
        <v>0</v>
      </c>
      <c r="F180" s="21">
        <f>VLOOKUP($C180,'S0 remplacer avec S44'!$C:$BQ,63,0)</f>
        <v>36</v>
      </c>
      <c r="G180" s="21">
        <f>VLOOKUP($C180,'S0 remplacer avec S44'!$C:$BQ,45,0)</f>
        <v>2466.3556800000001</v>
      </c>
      <c r="H180" s="28">
        <f>VLOOKUP($C180,'S0 remplacer avec S44'!$C:$BQ,52,0)</f>
        <v>0</v>
      </c>
      <c r="I180" s="28">
        <f>VLOOKUP($C180,'S0 remplacer avec S44'!$C:$BQ,53,0)</f>
        <v>142</v>
      </c>
      <c r="J180" s="28">
        <f>VLOOKUP($C180,'S0 remplacer avec S44'!$C:$BQ,15,0)</f>
        <v>173</v>
      </c>
      <c r="K180" s="28">
        <f>VLOOKUP($C180,'S0 remplacer avec S44'!$C:$BQ,22,0)</f>
        <v>0</v>
      </c>
      <c r="L180" s="28">
        <f>VLOOKUP($C180,'S0 remplacer avec S44'!$C:$BQ,23,0)</f>
        <v>0</v>
      </c>
      <c r="M180" s="28">
        <f>VLOOKUP($C180,'S0 remplacer avec S44'!$C:$BQ,35,0)</f>
        <v>1161.3639000000001</v>
      </c>
      <c r="N180" s="28">
        <f>VLOOKUP($C180,'S0 remplacer avec S44'!$C:$BQ,42,0)</f>
        <v>1249</v>
      </c>
      <c r="O180" s="28">
        <f>VLOOKUP($C180,'S0 remplacer avec S44'!$C:$BQ,43,0)</f>
        <v>1731</v>
      </c>
      <c r="P180" s="21">
        <f>VLOOKUP($C180,'S45'!$C:$BQ,55,0)</f>
        <v>267.89999999999998</v>
      </c>
      <c r="Q180" s="21">
        <f>VLOOKUP($C180,'S45'!$C:$BQ,62,0)</f>
        <v>0</v>
      </c>
      <c r="R180" s="21">
        <f>VLOOKUP($C180,'S45'!$C:$BQ,63,0)</f>
        <v>28</v>
      </c>
      <c r="S180" s="21">
        <f>VLOOKUP($C180,'S45'!$C:$BQ,45,0)</f>
        <v>2577.9979400000002</v>
      </c>
      <c r="T180" s="28">
        <f>VLOOKUP($C180,'S45'!$C:$BQ,52,0)</f>
        <v>0</v>
      </c>
      <c r="U180" s="28">
        <f>VLOOKUP($C180,'S45'!$C:$BQ,53,0)</f>
        <v>31</v>
      </c>
      <c r="V180" s="28">
        <f>VLOOKUP($C180,'S45'!$C:$BQ,15,0)</f>
        <v>176</v>
      </c>
      <c r="W180" s="28">
        <f>VLOOKUP($C180,'S45'!$C:$BQ,22,0)</f>
        <v>0</v>
      </c>
      <c r="X180" s="28">
        <f>VLOOKUP($C180,'S45'!$C:$BQ,23,0)</f>
        <v>0</v>
      </c>
      <c r="Y180" s="28">
        <f>VLOOKUP($C180,'S45'!$C:$BQ,35,0)</f>
        <v>1204.4435000000001</v>
      </c>
      <c r="Z180" s="28">
        <f>VLOOKUP($C180,'S45'!$C:$BQ,42,0)</f>
        <v>1206</v>
      </c>
      <c r="AA180" s="28">
        <f>VLOOKUP($C180,'S45'!$C:$BQ,43,0)</f>
        <v>1688</v>
      </c>
      <c r="AB180" s="21">
        <f>VLOOKUP($C180,'S46'!$C:$BQ,55,0)</f>
        <v>276</v>
      </c>
      <c r="AC180" s="21">
        <f>VLOOKUP($C180,'S46'!$C:$BQ,62,0)</f>
        <v>0</v>
      </c>
      <c r="AD180" s="21">
        <f>VLOOKUP($C180,'S46'!$C:$BQ,63,0)</f>
        <v>20</v>
      </c>
      <c r="AE180" s="21">
        <f>VLOOKUP($C180,'S46'!$C:$BQ,45,0)</f>
        <v>2625.4263299999998</v>
      </c>
      <c r="AF180" s="28">
        <f>VLOOKUP($C180,'S46'!$C:$BQ,52,0)</f>
        <v>0</v>
      </c>
      <c r="AG180" s="28">
        <f>VLOOKUP($C180,'S46'!$C:$BQ,53,0)</f>
        <v>0</v>
      </c>
      <c r="AH180" s="28">
        <f>VLOOKUP($C180,'S46'!$C:$BQ,15,0)</f>
        <v>177</v>
      </c>
      <c r="AI180" s="28">
        <f>VLOOKUP($C180,'S46'!$C:$BQ,22,0)</f>
        <v>0</v>
      </c>
      <c r="AJ180" s="28">
        <f>VLOOKUP($C180,'S46'!$C:$BQ,23,0)</f>
        <v>0</v>
      </c>
      <c r="AK180" s="28">
        <f>VLOOKUP($C180,'S46'!$C:$BQ,35,0)</f>
        <v>1204.3904399999999</v>
      </c>
      <c r="AL180" s="28">
        <f>VLOOKUP($C180,'S46'!$C:$BQ,42,0)</f>
        <v>1206</v>
      </c>
      <c r="AM180" s="28">
        <f>VLOOKUP($C180,'S46'!$C:$BQ,43,0)</f>
        <v>1688</v>
      </c>
      <c r="AN180" s="21">
        <f>VLOOKUP($C180,'S47'!$C:$BQ,55,0)</f>
        <v>275.2</v>
      </c>
      <c r="AO180" s="21">
        <f>VLOOKUP($C180,'S47'!$C:$BQ,62,0)</f>
        <v>0</v>
      </c>
      <c r="AP180" s="21">
        <f>VLOOKUP($C180,'S47'!$C:$BQ,63,0)</f>
        <v>21</v>
      </c>
      <c r="AQ180" s="21">
        <f>VLOOKUP($C180,'S47'!$C:$BQ,45,0)</f>
        <v>2655.3512900000001</v>
      </c>
      <c r="AR180" s="28">
        <f>VLOOKUP($C180,'S47'!$C:$BQ,52,0)</f>
        <v>0</v>
      </c>
      <c r="AS180" s="28">
        <f>VLOOKUP($C180,'S47'!$C:$BQ,53,0)</f>
        <v>0</v>
      </c>
      <c r="AT180" s="28">
        <f>VLOOKUP($C180,'S47'!$C:$BQ,15,0)</f>
        <v>181</v>
      </c>
      <c r="AU180" s="28">
        <f>VLOOKUP($C180,'S47'!$C:$BQ,22,0)</f>
        <v>0</v>
      </c>
      <c r="AV180" s="28">
        <f>VLOOKUP($C180,'S47'!$C:$BQ,23,0)</f>
        <v>0</v>
      </c>
      <c r="AW180" s="28">
        <f>VLOOKUP($C180,'S47'!$C:$BQ,35,0)</f>
        <v>1210.7726299999999</v>
      </c>
      <c r="AX180" s="28">
        <f>VLOOKUP($C180,'S47'!$C:$BQ,42,0)</f>
        <v>1200</v>
      </c>
      <c r="AY180" s="28">
        <f>VLOOKUP($C180,'S47'!$C:$BQ,43,0)</f>
        <v>1682</v>
      </c>
      <c r="AZ180" s="21">
        <f>VLOOKUP($C180,'S48'!$C:$BQ,55,0)</f>
        <v>274.39999999999998</v>
      </c>
      <c r="BA180" s="21">
        <f>VLOOKUP($C180,'S48'!$C:$BQ,62,0)</f>
        <v>0</v>
      </c>
      <c r="BB180" s="21">
        <f>VLOOKUP($C180,'S48'!$C:$BQ,63,0)</f>
        <v>96</v>
      </c>
      <c r="BC180" s="21">
        <f>VLOOKUP($C180,'S48'!$C:$BQ,45,0)</f>
        <v>2664.9983400000001</v>
      </c>
      <c r="BD180" s="28">
        <f>VLOOKUP($C180,'S48'!$C:$BQ,52,0)</f>
        <v>0</v>
      </c>
      <c r="BE180" s="28">
        <f>VLOOKUP($C180,'S48'!$C:$BQ,53,0)</f>
        <v>0</v>
      </c>
      <c r="BF180" s="28">
        <f>VLOOKUP($C180,'S48'!$C:$BQ,15,0)</f>
        <v>189</v>
      </c>
      <c r="BG180" s="28">
        <f>VLOOKUP($C180,'S48'!$C:$BQ,22,0)</f>
        <v>0</v>
      </c>
      <c r="BH180" s="28">
        <f>VLOOKUP($C180,'S48'!$C:$BQ,23,0)</f>
        <v>0</v>
      </c>
      <c r="BI180" s="28">
        <f>VLOOKUP($C180,'S48'!$C:$BQ,35,0)</f>
        <v>1214.1087</v>
      </c>
      <c r="BJ180" s="28">
        <f>VLOOKUP($C180,'S48'!$C:$BQ,42,0)</f>
        <v>1196</v>
      </c>
      <c r="BK180" s="28">
        <f>VLOOKUP($C180,'S48'!$C:$BQ,43,0)</f>
        <v>1678</v>
      </c>
      <c r="BL180" s="21" t="e">
        <f>VLOOKUP($C180,'S49'!$C:$BQ,55,0)</f>
        <v>#N/A</v>
      </c>
      <c r="BM180" s="21" t="e">
        <f>VLOOKUP($C180,'S49'!$C:$BQ,62,0)</f>
        <v>#N/A</v>
      </c>
      <c r="BN180" s="21" t="e">
        <f>VLOOKUP($C180,'S49'!$C:$BQ,63,0)</f>
        <v>#N/A</v>
      </c>
      <c r="BO180" s="21" t="e">
        <f>VLOOKUP($C180,'S49'!$C:$BQ,45,0)</f>
        <v>#N/A</v>
      </c>
      <c r="BP180" s="28" t="e">
        <f>VLOOKUP($C180,'S49'!$C:$BQ,52,0)</f>
        <v>#N/A</v>
      </c>
      <c r="BQ180" s="28" t="e">
        <f>VLOOKUP($C180,'S49'!$C:$BQ,53,0)</f>
        <v>#N/A</v>
      </c>
      <c r="BR180" s="28" t="e">
        <f>VLOOKUP($C180,'S49'!$C:$BQ,15,0)</f>
        <v>#N/A</v>
      </c>
      <c r="BS180" s="28" t="e">
        <f>VLOOKUP($C180,'S49'!$C:$BQ,22,0)</f>
        <v>#N/A</v>
      </c>
      <c r="BT180" s="28" t="e">
        <f>VLOOKUP($C180,'S49'!$C:$BQ,23,0)</f>
        <v>#N/A</v>
      </c>
      <c r="BU180" s="28" t="e">
        <f>VLOOKUP($C180,'S49'!$C:$BQ,35,0)</f>
        <v>#N/A</v>
      </c>
      <c r="BV180" s="28" t="e">
        <f>VLOOKUP($C180,'S49'!$C:$BQ,42,0)</f>
        <v>#N/A</v>
      </c>
      <c r="BW180" s="28" t="e">
        <f>VLOOKUP($C180,'S49'!$C:$BQ,43,0)</f>
        <v>#N/A</v>
      </c>
      <c r="BX180" s="21" t="e">
        <f>VLOOKUP($C180,'S50'!$C:$BQ,55,0)</f>
        <v>#N/A</v>
      </c>
      <c r="BY180" s="21" t="e">
        <f>VLOOKUP($C180,'S50'!$C:$BQ,62,0)</f>
        <v>#N/A</v>
      </c>
      <c r="BZ180" s="21" t="e">
        <f>VLOOKUP($C180,'S50'!$C:$BQ,63,0)</f>
        <v>#N/A</v>
      </c>
      <c r="CA180" s="21" t="e">
        <f>VLOOKUP($C180,'S50'!$C:$BQ,45,0)</f>
        <v>#N/A</v>
      </c>
      <c r="CB180" s="28" t="e">
        <f>VLOOKUP($C180,'S50'!$C:$BQ,52,0)</f>
        <v>#N/A</v>
      </c>
      <c r="CC180" s="28" t="e">
        <f>VLOOKUP($C180,'S50'!$C:$BQ,53,0)</f>
        <v>#N/A</v>
      </c>
      <c r="CD180" s="28" t="e">
        <f>VLOOKUP($C180,'S50'!$C:$BQ,15,0)</f>
        <v>#N/A</v>
      </c>
      <c r="CE180" s="28" t="e">
        <f>VLOOKUP($C180,'S50'!$C:$BQ,22,0)</f>
        <v>#N/A</v>
      </c>
      <c r="CF180" s="28" t="e">
        <f>VLOOKUP($C180,'S50'!$C:$BQ,23,0)</f>
        <v>#N/A</v>
      </c>
      <c r="CG180" s="28" t="e">
        <f>VLOOKUP($C180,'S50'!$C:$BQ,35,0)</f>
        <v>#N/A</v>
      </c>
      <c r="CH180" s="28" t="e">
        <f>VLOOKUP($C180,'S50'!$C:$BQ,42,0)</f>
        <v>#N/A</v>
      </c>
      <c r="CI180" s="28" t="e">
        <f>VLOOKUP($C180,'S50'!$C:$BQ,43,0)</f>
        <v>#N/A</v>
      </c>
    </row>
    <row r="181" spans="1:87" hidden="1" x14ac:dyDescent="0.2">
      <c r="A181" s="30" t="s">
        <v>385</v>
      </c>
      <c r="B181" s="30" t="s">
        <v>386</v>
      </c>
      <c r="C181" s="20" t="s">
        <v>219</v>
      </c>
      <c r="D181" s="21">
        <f>VLOOKUP($C181,'S0 remplacer avec S44'!$C:$BQ,55,0)</f>
        <v>202.5</v>
      </c>
      <c r="E181" s="21">
        <f>VLOOKUP($C181,'S0 remplacer avec S44'!$C:$BQ,62,0)</f>
        <v>52</v>
      </c>
      <c r="F181" s="21">
        <f>VLOOKUP($C181,'S0 remplacer avec S44'!$C:$BQ,63,0)</f>
        <v>103</v>
      </c>
      <c r="G181" s="21">
        <f>VLOOKUP($C181,'S0 remplacer avec S44'!$C:$BQ,45,0)</f>
        <v>2176.5577400000002</v>
      </c>
      <c r="H181" s="28">
        <f>VLOOKUP($C181,'S0 remplacer avec S44'!$C:$BQ,52,0)</f>
        <v>61</v>
      </c>
      <c r="I181" s="28">
        <f>VLOOKUP($C181,'S0 remplacer avec S44'!$C:$BQ,53,0)</f>
        <v>508</v>
      </c>
      <c r="J181" s="28">
        <f>VLOOKUP($C181,'S0 remplacer avec S44'!$C:$BQ,15,0)</f>
        <v>213</v>
      </c>
      <c r="K181" s="28">
        <f>VLOOKUP($C181,'S0 remplacer avec S44'!$C:$BQ,22,0)</f>
        <v>0</v>
      </c>
      <c r="L181" s="28">
        <f>VLOOKUP($C181,'S0 remplacer avec S44'!$C:$BQ,23,0)</f>
        <v>0</v>
      </c>
      <c r="M181" s="28">
        <f>VLOOKUP($C181,'S0 remplacer avec S44'!$C:$BQ,35,0)</f>
        <v>3783.7438200000001</v>
      </c>
      <c r="N181" s="28">
        <f>VLOOKUP($C181,'S0 remplacer avec S44'!$C:$BQ,42,0)</f>
        <v>0</v>
      </c>
      <c r="O181" s="28">
        <f>VLOOKUP($C181,'S0 remplacer avec S44'!$C:$BQ,43,0)</f>
        <v>96</v>
      </c>
      <c r="P181" s="21">
        <f>VLOOKUP($C181,'S45'!$C:$BQ,55,0)</f>
        <v>205.1</v>
      </c>
      <c r="Q181" s="21">
        <f>VLOOKUP($C181,'S45'!$C:$BQ,62,0)</f>
        <v>49</v>
      </c>
      <c r="R181" s="21">
        <f>VLOOKUP($C181,'S45'!$C:$BQ,63,0)</f>
        <v>100</v>
      </c>
      <c r="S181" s="21">
        <f>VLOOKUP($C181,'S45'!$C:$BQ,45,0)</f>
        <v>2288.1710699999999</v>
      </c>
      <c r="T181" s="28">
        <f>VLOOKUP($C181,'S45'!$C:$BQ,52,0)</f>
        <v>0</v>
      </c>
      <c r="U181" s="28">
        <f>VLOOKUP($C181,'S45'!$C:$BQ,53,0)</f>
        <v>397</v>
      </c>
      <c r="V181" s="28">
        <f>VLOOKUP($C181,'S45'!$C:$BQ,15,0)</f>
        <v>215</v>
      </c>
      <c r="W181" s="28">
        <f>VLOOKUP($C181,'S45'!$C:$BQ,22,0)</f>
        <v>0</v>
      </c>
      <c r="X181" s="28">
        <f>VLOOKUP($C181,'S45'!$C:$BQ,23,0)</f>
        <v>0</v>
      </c>
      <c r="Y181" s="28">
        <f>VLOOKUP($C181,'S45'!$C:$BQ,35,0)</f>
        <v>3888.6786000000002</v>
      </c>
      <c r="Z181" s="28">
        <f>VLOOKUP($C181,'S45'!$C:$BQ,42,0)</f>
        <v>0</v>
      </c>
      <c r="AA181" s="28">
        <f>VLOOKUP($C181,'S45'!$C:$BQ,43,0)</f>
        <v>0</v>
      </c>
      <c r="AB181" s="21">
        <f>VLOOKUP($C181,'S46'!$C:$BQ,55,0)</f>
        <v>214.1</v>
      </c>
      <c r="AC181" s="21">
        <f>VLOOKUP($C181,'S46'!$C:$BQ,62,0)</f>
        <v>40</v>
      </c>
      <c r="AD181" s="21">
        <f>VLOOKUP($C181,'S46'!$C:$BQ,63,0)</f>
        <v>91</v>
      </c>
      <c r="AE181" s="21">
        <f>VLOOKUP($C181,'S46'!$C:$BQ,45,0)</f>
        <v>2297.3072999999999</v>
      </c>
      <c r="AF181" s="28">
        <f>VLOOKUP($C181,'S46'!$C:$BQ,52,0)</f>
        <v>0</v>
      </c>
      <c r="AG181" s="28">
        <f>VLOOKUP($C181,'S46'!$C:$BQ,53,0)</f>
        <v>388</v>
      </c>
      <c r="AH181" s="28">
        <f>VLOOKUP($C181,'S46'!$C:$BQ,15,0)</f>
        <v>221</v>
      </c>
      <c r="AI181" s="28">
        <f>VLOOKUP($C181,'S46'!$C:$BQ,22,0)</f>
        <v>0</v>
      </c>
      <c r="AJ181" s="28">
        <f>VLOOKUP($C181,'S46'!$C:$BQ,23,0)</f>
        <v>0</v>
      </c>
      <c r="AK181" s="28">
        <f>VLOOKUP($C181,'S46'!$C:$BQ,35,0)</f>
        <v>3893.6467699999998</v>
      </c>
      <c r="AL181" s="28">
        <f>VLOOKUP($C181,'S46'!$C:$BQ,42,0)</f>
        <v>0</v>
      </c>
      <c r="AM181" s="28">
        <f>VLOOKUP($C181,'S46'!$C:$BQ,43,0)</f>
        <v>0</v>
      </c>
      <c r="AN181" s="21">
        <f>VLOOKUP($C181,'S47'!$C:$BQ,55,0)</f>
        <v>229.2</v>
      </c>
      <c r="AO181" s="21">
        <f>VLOOKUP($C181,'S47'!$C:$BQ,62,0)</f>
        <v>25</v>
      </c>
      <c r="AP181" s="21">
        <f>VLOOKUP($C181,'S47'!$C:$BQ,63,0)</f>
        <v>76</v>
      </c>
      <c r="AQ181" s="21">
        <f>VLOOKUP($C181,'S47'!$C:$BQ,45,0)</f>
        <v>2337.6465800000001</v>
      </c>
      <c r="AR181" s="28">
        <f>VLOOKUP($C181,'S47'!$C:$BQ,52,0)</f>
        <v>0</v>
      </c>
      <c r="AS181" s="28">
        <f>VLOOKUP($C181,'S47'!$C:$BQ,53,0)</f>
        <v>347</v>
      </c>
      <c r="AT181" s="28">
        <f>VLOOKUP($C181,'S47'!$C:$BQ,15,0)</f>
        <v>226</v>
      </c>
      <c r="AU181" s="28">
        <f>VLOOKUP($C181,'S47'!$C:$BQ,22,0)</f>
        <v>0</v>
      </c>
      <c r="AV181" s="28">
        <f>VLOOKUP($C181,'S47'!$C:$BQ,23,0)</f>
        <v>0</v>
      </c>
      <c r="AW181" s="28">
        <f>VLOOKUP($C181,'S47'!$C:$BQ,35,0)</f>
        <v>3916.4822300000001</v>
      </c>
      <c r="AX181" s="28">
        <f>VLOOKUP($C181,'S47'!$C:$BQ,42,0)</f>
        <v>0</v>
      </c>
      <c r="AY181" s="28">
        <f>VLOOKUP($C181,'S47'!$C:$BQ,43,0)</f>
        <v>0</v>
      </c>
      <c r="AZ181" s="21">
        <f>VLOOKUP($C181,'S48'!$C:$BQ,55,0)</f>
        <v>239</v>
      </c>
      <c r="BA181" s="21">
        <f>VLOOKUP($C181,'S48'!$C:$BQ,62,0)</f>
        <v>0</v>
      </c>
      <c r="BB181" s="21">
        <f>VLOOKUP($C181,'S48'!$C:$BQ,63,0)</f>
        <v>142</v>
      </c>
      <c r="BC181" s="21">
        <f>VLOOKUP($C181,'S48'!$C:$BQ,45,0)</f>
        <v>2372.4268900000002</v>
      </c>
      <c r="BD181" s="28">
        <f>VLOOKUP($C181,'S48'!$C:$BQ,52,0)</f>
        <v>0</v>
      </c>
      <c r="BE181" s="28">
        <f>VLOOKUP($C181,'S48'!$C:$BQ,53,0)</f>
        <v>312</v>
      </c>
      <c r="BF181" s="28">
        <f>VLOOKUP($C181,'S48'!$C:$BQ,15,0)</f>
        <v>235</v>
      </c>
      <c r="BG181" s="28">
        <f>VLOOKUP($C181,'S48'!$C:$BQ,22,0)</f>
        <v>0</v>
      </c>
      <c r="BH181" s="28">
        <f>VLOOKUP($C181,'S48'!$C:$BQ,23,0)</f>
        <v>0</v>
      </c>
      <c r="BI181" s="28">
        <f>VLOOKUP($C181,'S48'!$C:$BQ,35,0)</f>
        <v>4087.7585800000002</v>
      </c>
      <c r="BJ181" s="28">
        <f>VLOOKUP($C181,'S48'!$C:$BQ,42,0)</f>
        <v>0</v>
      </c>
      <c r="BK181" s="28">
        <f>VLOOKUP($C181,'S48'!$C:$BQ,43,0)</f>
        <v>0</v>
      </c>
      <c r="BL181" s="21" t="e">
        <f>VLOOKUP($C181,'S49'!$C:$BQ,55,0)</f>
        <v>#N/A</v>
      </c>
      <c r="BM181" s="21" t="e">
        <f>VLOOKUP($C181,'S49'!$C:$BQ,62,0)</f>
        <v>#N/A</v>
      </c>
      <c r="BN181" s="21" t="e">
        <f>VLOOKUP($C181,'S49'!$C:$BQ,63,0)</f>
        <v>#N/A</v>
      </c>
      <c r="BO181" s="21" t="e">
        <f>VLOOKUP($C181,'S49'!$C:$BQ,45,0)</f>
        <v>#N/A</v>
      </c>
      <c r="BP181" s="28" t="e">
        <f>VLOOKUP($C181,'S49'!$C:$BQ,52,0)</f>
        <v>#N/A</v>
      </c>
      <c r="BQ181" s="28" t="e">
        <f>VLOOKUP($C181,'S49'!$C:$BQ,53,0)</f>
        <v>#N/A</v>
      </c>
      <c r="BR181" s="28" t="e">
        <f>VLOOKUP($C181,'S49'!$C:$BQ,15,0)</f>
        <v>#N/A</v>
      </c>
      <c r="BS181" s="28" t="e">
        <f>VLOOKUP($C181,'S49'!$C:$BQ,22,0)</f>
        <v>#N/A</v>
      </c>
      <c r="BT181" s="28" t="e">
        <f>VLOOKUP($C181,'S49'!$C:$BQ,23,0)</f>
        <v>#N/A</v>
      </c>
      <c r="BU181" s="28" t="e">
        <f>VLOOKUP($C181,'S49'!$C:$BQ,35,0)</f>
        <v>#N/A</v>
      </c>
      <c r="BV181" s="28" t="e">
        <f>VLOOKUP($C181,'S49'!$C:$BQ,42,0)</f>
        <v>#N/A</v>
      </c>
      <c r="BW181" s="28" t="e">
        <f>VLOOKUP($C181,'S49'!$C:$BQ,43,0)</f>
        <v>#N/A</v>
      </c>
      <c r="BX181" s="21" t="e">
        <f>VLOOKUP($C181,'S50'!$C:$BQ,55,0)</f>
        <v>#N/A</v>
      </c>
      <c r="BY181" s="21" t="e">
        <f>VLOOKUP($C181,'S50'!$C:$BQ,62,0)</f>
        <v>#N/A</v>
      </c>
      <c r="BZ181" s="21" t="e">
        <f>VLOOKUP($C181,'S50'!$C:$BQ,63,0)</f>
        <v>#N/A</v>
      </c>
      <c r="CA181" s="21" t="e">
        <f>VLOOKUP($C181,'S50'!$C:$BQ,45,0)</f>
        <v>#N/A</v>
      </c>
      <c r="CB181" s="28" t="e">
        <f>VLOOKUP($C181,'S50'!$C:$BQ,52,0)</f>
        <v>#N/A</v>
      </c>
      <c r="CC181" s="28" t="e">
        <f>VLOOKUP($C181,'S50'!$C:$BQ,53,0)</f>
        <v>#N/A</v>
      </c>
      <c r="CD181" s="28" t="e">
        <f>VLOOKUP($C181,'S50'!$C:$BQ,15,0)</f>
        <v>#N/A</v>
      </c>
      <c r="CE181" s="28" t="e">
        <f>VLOOKUP($C181,'S50'!$C:$BQ,22,0)</f>
        <v>#N/A</v>
      </c>
      <c r="CF181" s="28" t="e">
        <f>VLOOKUP($C181,'S50'!$C:$BQ,23,0)</f>
        <v>#N/A</v>
      </c>
      <c r="CG181" s="28" t="e">
        <f>VLOOKUP($C181,'S50'!$C:$BQ,35,0)</f>
        <v>#N/A</v>
      </c>
      <c r="CH181" s="28" t="e">
        <f>VLOOKUP($C181,'S50'!$C:$BQ,42,0)</f>
        <v>#N/A</v>
      </c>
      <c r="CI181" s="28" t="e">
        <f>VLOOKUP($C181,'S50'!$C:$BQ,43,0)</f>
        <v>#N/A</v>
      </c>
    </row>
    <row r="182" spans="1:87" hidden="1" x14ac:dyDescent="0.2">
      <c r="A182" s="30" t="e">
        <v>#N/A</v>
      </c>
      <c r="B182" s="30" t="e">
        <v>#N/A</v>
      </c>
      <c r="C182" s="20" t="s">
        <v>220</v>
      </c>
      <c r="D182" s="21" t="e">
        <f>VLOOKUP($C182,'S0 remplacer avec S44'!$C:$BQ,55,0)</f>
        <v>#N/A</v>
      </c>
      <c r="E182" s="21" t="e">
        <f>VLOOKUP($C182,'S0 remplacer avec S44'!$C:$BQ,62,0)</f>
        <v>#N/A</v>
      </c>
      <c r="F182" s="21" t="e">
        <f>VLOOKUP($C182,'S0 remplacer avec S44'!$C:$BQ,63,0)</f>
        <v>#N/A</v>
      </c>
      <c r="G182" s="21" t="e">
        <f>VLOOKUP($C182,'S0 remplacer avec S44'!$C:$BQ,45,0)</f>
        <v>#N/A</v>
      </c>
      <c r="H182" s="28" t="e">
        <f>VLOOKUP($C182,'S0 remplacer avec S44'!$C:$BQ,52,0)</f>
        <v>#N/A</v>
      </c>
      <c r="I182" s="28" t="e">
        <f>VLOOKUP($C182,'S0 remplacer avec S44'!$C:$BQ,53,0)</f>
        <v>#N/A</v>
      </c>
      <c r="J182" s="28" t="e">
        <f>VLOOKUP($C182,'S0 remplacer avec S44'!$C:$BQ,15,0)</f>
        <v>#N/A</v>
      </c>
      <c r="K182" s="28" t="e">
        <f>VLOOKUP($C182,'S0 remplacer avec S44'!$C:$BQ,22,0)</f>
        <v>#N/A</v>
      </c>
      <c r="L182" s="28" t="e">
        <f>VLOOKUP($C182,'S0 remplacer avec S44'!$C:$BQ,23,0)</f>
        <v>#N/A</v>
      </c>
      <c r="M182" s="28" t="e">
        <f>VLOOKUP($C182,'S0 remplacer avec S44'!$C:$BQ,35,0)</f>
        <v>#N/A</v>
      </c>
      <c r="N182" s="28" t="e">
        <f>VLOOKUP($C182,'S0 remplacer avec S44'!$C:$BQ,42,0)</f>
        <v>#N/A</v>
      </c>
      <c r="O182" s="28" t="e">
        <f>VLOOKUP($C182,'S0 remplacer avec S44'!$C:$BQ,43,0)</f>
        <v>#N/A</v>
      </c>
      <c r="P182" s="21" t="e">
        <f>VLOOKUP($C182,'S45'!$C:$BQ,55,0)</f>
        <v>#N/A</v>
      </c>
      <c r="Q182" s="21" t="e">
        <f>VLOOKUP($C182,'S45'!$C:$BQ,62,0)</f>
        <v>#N/A</v>
      </c>
      <c r="R182" s="21" t="e">
        <f>VLOOKUP($C182,'S45'!$C:$BQ,63,0)</f>
        <v>#N/A</v>
      </c>
      <c r="S182" s="21" t="e">
        <f>VLOOKUP($C182,'S45'!$C:$BQ,45,0)</f>
        <v>#N/A</v>
      </c>
      <c r="T182" s="28" t="e">
        <f>VLOOKUP($C182,'S45'!$C:$BQ,52,0)</f>
        <v>#N/A</v>
      </c>
      <c r="U182" s="28" t="e">
        <f>VLOOKUP($C182,'S45'!$C:$BQ,53,0)</f>
        <v>#N/A</v>
      </c>
      <c r="V182" s="28" t="e">
        <f>VLOOKUP($C182,'S45'!$C:$BQ,15,0)</f>
        <v>#N/A</v>
      </c>
      <c r="W182" s="28" t="e">
        <f>VLOOKUP($C182,'S45'!$C:$BQ,22,0)</f>
        <v>#N/A</v>
      </c>
      <c r="X182" s="28" t="e">
        <f>VLOOKUP($C182,'S45'!$C:$BQ,23,0)</f>
        <v>#N/A</v>
      </c>
      <c r="Y182" s="28" t="e">
        <f>VLOOKUP($C182,'S45'!$C:$BQ,35,0)</f>
        <v>#N/A</v>
      </c>
      <c r="Z182" s="28" t="e">
        <f>VLOOKUP($C182,'S45'!$C:$BQ,42,0)</f>
        <v>#N/A</v>
      </c>
      <c r="AA182" s="28" t="e">
        <f>VLOOKUP($C182,'S45'!$C:$BQ,43,0)</f>
        <v>#N/A</v>
      </c>
      <c r="AB182" s="21" t="e">
        <f>VLOOKUP($C182,'S46'!$C:$BQ,55,0)</f>
        <v>#N/A</v>
      </c>
      <c r="AC182" s="21" t="e">
        <f>VLOOKUP($C182,'S46'!$C:$BQ,62,0)</f>
        <v>#N/A</v>
      </c>
      <c r="AD182" s="21" t="e">
        <f>VLOOKUP($C182,'S46'!$C:$BQ,63,0)</f>
        <v>#N/A</v>
      </c>
      <c r="AE182" s="21" t="e">
        <f>VLOOKUP($C182,'S46'!$C:$BQ,45,0)</f>
        <v>#N/A</v>
      </c>
      <c r="AF182" s="28" t="e">
        <f>VLOOKUP($C182,'S46'!$C:$BQ,52,0)</f>
        <v>#N/A</v>
      </c>
      <c r="AG182" s="28" t="e">
        <f>VLOOKUP($C182,'S46'!$C:$BQ,53,0)</f>
        <v>#N/A</v>
      </c>
      <c r="AH182" s="28" t="e">
        <f>VLOOKUP($C182,'S46'!$C:$BQ,15,0)</f>
        <v>#N/A</v>
      </c>
      <c r="AI182" s="28" t="e">
        <f>VLOOKUP($C182,'S46'!$C:$BQ,22,0)</f>
        <v>#N/A</v>
      </c>
      <c r="AJ182" s="28" t="e">
        <f>VLOOKUP($C182,'S46'!$C:$BQ,23,0)</f>
        <v>#N/A</v>
      </c>
      <c r="AK182" s="28" t="e">
        <f>VLOOKUP($C182,'S46'!$C:$BQ,35,0)</f>
        <v>#N/A</v>
      </c>
      <c r="AL182" s="28" t="e">
        <f>VLOOKUP($C182,'S46'!$C:$BQ,42,0)</f>
        <v>#N/A</v>
      </c>
      <c r="AM182" s="28" t="e">
        <f>VLOOKUP($C182,'S46'!$C:$BQ,43,0)</f>
        <v>#N/A</v>
      </c>
      <c r="AN182" s="21" t="e">
        <f>VLOOKUP($C182,'S47'!$C:$BQ,55,0)</f>
        <v>#N/A</v>
      </c>
      <c r="AO182" s="21" t="e">
        <f>VLOOKUP($C182,'S47'!$C:$BQ,62,0)</f>
        <v>#N/A</v>
      </c>
      <c r="AP182" s="21" t="e">
        <f>VLOOKUP($C182,'S47'!$C:$BQ,63,0)</f>
        <v>#N/A</v>
      </c>
      <c r="AQ182" s="21" t="e">
        <f>VLOOKUP($C182,'S47'!$C:$BQ,45,0)</f>
        <v>#N/A</v>
      </c>
      <c r="AR182" s="28" t="e">
        <f>VLOOKUP($C182,'S47'!$C:$BQ,52,0)</f>
        <v>#N/A</v>
      </c>
      <c r="AS182" s="28" t="e">
        <f>VLOOKUP($C182,'S47'!$C:$BQ,53,0)</f>
        <v>#N/A</v>
      </c>
      <c r="AT182" s="28" t="e">
        <f>VLOOKUP($C182,'S47'!$C:$BQ,15,0)</f>
        <v>#N/A</v>
      </c>
      <c r="AU182" s="28" t="e">
        <f>VLOOKUP($C182,'S47'!$C:$BQ,22,0)</f>
        <v>#N/A</v>
      </c>
      <c r="AV182" s="28" t="e">
        <f>VLOOKUP($C182,'S47'!$C:$BQ,23,0)</f>
        <v>#N/A</v>
      </c>
      <c r="AW182" s="28" t="e">
        <f>VLOOKUP($C182,'S47'!$C:$BQ,35,0)</f>
        <v>#N/A</v>
      </c>
      <c r="AX182" s="28" t="e">
        <f>VLOOKUP($C182,'S47'!$C:$BQ,42,0)</f>
        <v>#N/A</v>
      </c>
      <c r="AY182" s="28" t="e">
        <f>VLOOKUP($C182,'S47'!$C:$BQ,43,0)</f>
        <v>#N/A</v>
      </c>
      <c r="AZ182" s="21" t="e">
        <f>VLOOKUP($C182,'S48'!$C:$BQ,55,0)</f>
        <v>#N/A</v>
      </c>
      <c r="BA182" s="21" t="e">
        <f>VLOOKUP($C182,'S48'!$C:$BQ,62,0)</f>
        <v>#N/A</v>
      </c>
      <c r="BB182" s="21" t="e">
        <f>VLOOKUP($C182,'S48'!$C:$BQ,63,0)</f>
        <v>#N/A</v>
      </c>
      <c r="BC182" s="21" t="e">
        <f>VLOOKUP($C182,'S48'!$C:$BQ,45,0)</f>
        <v>#N/A</v>
      </c>
      <c r="BD182" s="28" t="e">
        <f>VLOOKUP($C182,'S48'!$C:$BQ,52,0)</f>
        <v>#N/A</v>
      </c>
      <c r="BE182" s="28" t="e">
        <f>VLOOKUP($C182,'S48'!$C:$BQ,53,0)</f>
        <v>#N/A</v>
      </c>
      <c r="BF182" s="28" t="e">
        <f>VLOOKUP($C182,'S48'!$C:$BQ,15,0)</f>
        <v>#N/A</v>
      </c>
      <c r="BG182" s="28" t="e">
        <f>VLOOKUP($C182,'S48'!$C:$BQ,22,0)</f>
        <v>#N/A</v>
      </c>
      <c r="BH182" s="28" t="e">
        <f>VLOOKUP($C182,'S48'!$C:$BQ,23,0)</f>
        <v>#N/A</v>
      </c>
      <c r="BI182" s="28" t="e">
        <f>VLOOKUP($C182,'S48'!$C:$BQ,35,0)</f>
        <v>#N/A</v>
      </c>
      <c r="BJ182" s="28" t="e">
        <f>VLOOKUP($C182,'S48'!$C:$BQ,42,0)</f>
        <v>#N/A</v>
      </c>
      <c r="BK182" s="28" t="e">
        <f>VLOOKUP($C182,'S48'!$C:$BQ,43,0)</f>
        <v>#N/A</v>
      </c>
      <c r="BL182" s="21" t="e">
        <f>VLOOKUP($C182,'S49'!$C:$BQ,55,0)</f>
        <v>#N/A</v>
      </c>
      <c r="BM182" s="21" t="e">
        <f>VLOOKUP($C182,'S49'!$C:$BQ,62,0)</f>
        <v>#N/A</v>
      </c>
      <c r="BN182" s="21" t="e">
        <f>VLOOKUP($C182,'S49'!$C:$BQ,63,0)</f>
        <v>#N/A</v>
      </c>
      <c r="BO182" s="21" t="e">
        <f>VLOOKUP($C182,'S49'!$C:$BQ,45,0)</f>
        <v>#N/A</v>
      </c>
      <c r="BP182" s="28" t="e">
        <f>VLOOKUP($C182,'S49'!$C:$BQ,52,0)</f>
        <v>#N/A</v>
      </c>
      <c r="BQ182" s="28" t="e">
        <f>VLOOKUP($C182,'S49'!$C:$BQ,53,0)</f>
        <v>#N/A</v>
      </c>
      <c r="BR182" s="28" t="e">
        <f>VLOOKUP($C182,'S49'!$C:$BQ,15,0)</f>
        <v>#N/A</v>
      </c>
      <c r="BS182" s="28" t="e">
        <f>VLOOKUP($C182,'S49'!$C:$BQ,22,0)</f>
        <v>#N/A</v>
      </c>
      <c r="BT182" s="28" t="e">
        <f>VLOOKUP($C182,'S49'!$C:$BQ,23,0)</f>
        <v>#N/A</v>
      </c>
      <c r="BU182" s="28" t="e">
        <f>VLOOKUP($C182,'S49'!$C:$BQ,35,0)</f>
        <v>#N/A</v>
      </c>
      <c r="BV182" s="28" t="e">
        <f>VLOOKUP($C182,'S49'!$C:$BQ,42,0)</f>
        <v>#N/A</v>
      </c>
      <c r="BW182" s="28" t="e">
        <f>VLOOKUP($C182,'S49'!$C:$BQ,43,0)</f>
        <v>#N/A</v>
      </c>
      <c r="BX182" s="21" t="e">
        <f>VLOOKUP($C182,'S50'!$C:$BQ,55,0)</f>
        <v>#N/A</v>
      </c>
      <c r="BY182" s="21" t="e">
        <f>VLOOKUP($C182,'S50'!$C:$BQ,62,0)</f>
        <v>#N/A</v>
      </c>
      <c r="BZ182" s="21" t="e">
        <f>VLOOKUP($C182,'S50'!$C:$BQ,63,0)</f>
        <v>#N/A</v>
      </c>
      <c r="CA182" s="21" t="e">
        <f>VLOOKUP($C182,'S50'!$C:$BQ,45,0)</f>
        <v>#N/A</v>
      </c>
      <c r="CB182" s="28" t="e">
        <f>VLOOKUP($C182,'S50'!$C:$BQ,52,0)</f>
        <v>#N/A</v>
      </c>
      <c r="CC182" s="28" t="e">
        <f>VLOOKUP($C182,'S50'!$C:$BQ,53,0)</f>
        <v>#N/A</v>
      </c>
      <c r="CD182" s="28" t="e">
        <f>VLOOKUP($C182,'S50'!$C:$BQ,15,0)</f>
        <v>#N/A</v>
      </c>
      <c r="CE182" s="28" t="e">
        <f>VLOOKUP($C182,'S50'!$C:$BQ,22,0)</f>
        <v>#N/A</v>
      </c>
      <c r="CF182" s="28" t="e">
        <f>VLOOKUP($C182,'S50'!$C:$BQ,23,0)</f>
        <v>#N/A</v>
      </c>
      <c r="CG182" s="28" t="e">
        <f>VLOOKUP($C182,'S50'!$C:$BQ,35,0)</f>
        <v>#N/A</v>
      </c>
      <c r="CH182" s="28" t="e">
        <f>VLOOKUP($C182,'S50'!$C:$BQ,42,0)</f>
        <v>#N/A</v>
      </c>
      <c r="CI182" s="28" t="e">
        <f>VLOOKUP($C182,'S50'!$C:$BQ,43,0)</f>
        <v>#N/A</v>
      </c>
    </row>
    <row r="183" spans="1:87" hidden="1" x14ac:dyDescent="0.2">
      <c r="A183" s="30" t="s">
        <v>385</v>
      </c>
      <c r="B183" s="30" t="s">
        <v>386</v>
      </c>
      <c r="C183" s="20" t="s">
        <v>221</v>
      </c>
      <c r="D183" s="21">
        <f>VLOOKUP($C183,'S0 remplacer avec S44'!$C:$BQ,55,0)</f>
        <v>152.19999999999999</v>
      </c>
      <c r="E183" s="21">
        <f>VLOOKUP($C183,'S0 remplacer avec S44'!$C:$BQ,62,0)</f>
        <v>98</v>
      </c>
      <c r="F183" s="21">
        <f>VLOOKUP($C183,'S0 remplacer avec S44'!$C:$BQ,63,0)</f>
        <v>148</v>
      </c>
      <c r="G183" s="21">
        <f>VLOOKUP($C183,'S0 remplacer avec S44'!$C:$BQ,45,0)</f>
        <v>2245.80926</v>
      </c>
      <c r="H183" s="28">
        <f>VLOOKUP($C183,'S0 remplacer avec S44'!$C:$BQ,52,0)</f>
        <v>0</v>
      </c>
      <c r="I183" s="28">
        <f>VLOOKUP($C183,'S0 remplacer avec S44'!$C:$BQ,53,0)</f>
        <v>397</v>
      </c>
      <c r="J183" s="28">
        <f>VLOOKUP($C183,'S0 remplacer avec S44'!$C:$BQ,15,0)</f>
        <v>213</v>
      </c>
      <c r="K183" s="28">
        <f>VLOOKUP($C183,'S0 remplacer avec S44'!$C:$BQ,22,0)</f>
        <v>0</v>
      </c>
      <c r="L183" s="28">
        <f>VLOOKUP($C183,'S0 remplacer avec S44'!$C:$BQ,23,0)</f>
        <v>0</v>
      </c>
      <c r="M183" s="28">
        <f>VLOOKUP($C183,'S0 remplacer avec S44'!$C:$BQ,35,0)</f>
        <v>3048.0371599999999</v>
      </c>
      <c r="N183" s="28">
        <f>VLOOKUP($C183,'S0 remplacer avec S44'!$C:$BQ,42,0)</f>
        <v>72</v>
      </c>
      <c r="O183" s="28">
        <f>VLOOKUP($C183,'S0 remplacer avec S44'!$C:$BQ,43,0)</f>
        <v>695</v>
      </c>
      <c r="P183" s="21">
        <f>VLOOKUP($C183,'S45'!$C:$BQ,55,0)</f>
        <v>156.19999999999999</v>
      </c>
      <c r="Q183" s="21">
        <f>VLOOKUP($C183,'S45'!$C:$BQ,62,0)</f>
        <v>94</v>
      </c>
      <c r="R183" s="21">
        <f>VLOOKUP($C183,'S45'!$C:$BQ,63,0)</f>
        <v>144</v>
      </c>
      <c r="S183" s="21">
        <f>VLOOKUP($C183,'S45'!$C:$BQ,45,0)</f>
        <v>2317.9572699999999</v>
      </c>
      <c r="T183" s="28">
        <f>VLOOKUP($C183,'S45'!$C:$BQ,52,0)</f>
        <v>0</v>
      </c>
      <c r="U183" s="28">
        <f>VLOOKUP($C183,'S45'!$C:$BQ,53,0)</f>
        <v>324</v>
      </c>
      <c r="V183" s="28">
        <f>VLOOKUP($C183,'S45'!$C:$BQ,15,0)</f>
        <v>217</v>
      </c>
      <c r="W183" s="28">
        <f>VLOOKUP($C183,'S45'!$C:$BQ,22,0)</f>
        <v>0</v>
      </c>
      <c r="X183" s="28">
        <f>VLOOKUP($C183,'S45'!$C:$BQ,23,0)</f>
        <v>0</v>
      </c>
      <c r="Y183" s="28">
        <f>VLOOKUP($C183,'S45'!$C:$BQ,35,0)</f>
        <v>3059.73992</v>
      </c>
      <c r="Z183" s="28">
        <f>VLOOKUP($C183,'S45'!$C:$BQ,42,0)</f>
        <v>60</v>
      </c>
      <c r="AA183" s="28">
        <f>VLOOKUP($C183,'S45'!$C:$BQ,43,0)</f>
        <v>684</v>
      </c>
      <c r="AB183" s="21">
        <f>VLOOKUP($C183,'S46'!$C:$BQ,55,0)</f>
        <v>155.19999999999999</v>
      </c>
      <c r="AC183" s="21">
        <f>VLOOKUP($C183,'S46'!$C:$BQ,62,0)</f>
        <v>95</v>
      </c>
      <c r="AD183" s="21">
        <f>VLOOKUP($C183,'S46'!$C:$BQ,63,0)</f>
        <v>145</v>
      </c>
      <c r="AE183" s="21">
        <f>VLOOKUP($C183,'S46'!$C:$BQ,45,0)</f>
        <v>2321.3324899999998</v>
      </c>
      <c r="AF183" s="28">
        <f>VLOOKUP($C183,'S46'!$C:$BQ,52,0)</f>
        <v>0</v>
      </c>
      <c r="AG183" s="28">
        <f>VLOOKUP($C183,'S46'!$C:$BQ,53,0)</f>
        <v>321</v>
      </c>
      <c r="AH183" s="28">
        <f>VLOOKUP($C183,'S46'!$C:$BQ,15,0)</f>
        <v>220</v>
      </c>
      <c r="AI183" s="28">
        <f>VLOOKUP($C183,'S46'!$C:$BQ,22,0)</f>
        <v>0</v>
      </c>
      <c r="AJ183" s="28">
        <f>VLOOKUP($C183,'S46'!$C:$BQ,23,0)</f>
        <v>0</v>
      </c>
      <c r="AK183" s="28">
        <f>VLOOKUP($C183,'S46'!$C:$BQ,35,0)</f>
        <v>3289.82179</v>
      </c>
      <c r="AL183" s="28">
        <f>VLOOKUP($C183,'S46'!$C:$BQ,42,0)</f>
        <v>0</v>
      </c>
      <c r="AM183" s="28">
        <f>VLOOKUP($C183,'S46'!$C:$BQ,43,0)</f>
        <v>454</v>
      </c>
      <c r="AN183" s="21">
        <f>VLOOKUP($C183,'S47'!$C:$BQ,55,0)</f>
        <v>155.19999999999999</v>
      </c>
      <c r="AO183" s="21">
        <f>VLOOKUP($C183,'S47'!$C:$BQ,62,0)</f>
        <v>95</v>
      </c>
      <c r="AP183" s="21">
        <f>VLOOKUP($C183,'S47'!$C:$BQ,63,0)</f>
        <v>145</v>
      </c>
      <c r="AQ183" s="21">
        <f>VLOOKUP($C183,'S47'!$C:$BQ,45,0)</f>
        <v>2337.53078</v>
      </c>
      <c r="AR183" s="28">
        <f>VLOOKUP($C183,'S47'!$C:$BQ,52,0)</f>
        <v>0</v>
      </c>
      <c r="AS183" s="28">
        <f>VLOOKUP($C183,'S47'!$C:$BQ,53,0)</f>
        <v>305</v>
      </c>
      <c r="AT183" s="28">
        <f>VLOOKUP($C183,'S47'!$C:$BQ,15,0)</f>
        <v>224</v>
      </c>
      <c r="AU183" s="28">
        <f>VLOOKUP($C183,'S47'!$C:$BQ,22,0)</f>
        <v>0</v>
      </c>
      <c r="AV183" s="28">
        <f>VLOOKUP($C183,'S47'!$C:$BQ,23,0)</f>
        <v>0</v>
      </c>
      <c r="AW183" s="28">
        <f>VLOOKUP($C183,'S47'!$C:$BQ,35,0)</f>
        <v>3388.8037899999999</v>
      </c>
      <c r="AX183" s="28">
        <f>VLOOKUP($C183,'S47'!$C:$BQ,42,0)</f>
        <v>0</v>
      </c>
      <c r="AY183" s="28">
        <f>VLOOKUP($C183,'S47'!$C:$BQ,43,0)</f>
        <v>355</v>
      </c>
      <c r="AZ183" s="21">
        <f>VLOOKUP($C183,'S48'!$C:$BQ,55,0)</f>
        <v>163.80000000000001</v>
      </c>
      <c r="BA183" s="21">
        <f>VLOOKUP($C183,'S48'!$C:$BQ,62,0)</f>
        <v>61</v>
      </c>
      <c r="BB183" s="21">
        <f>VLOOKUP($C183,'S48'!$C:$BQ,63,0)</f>
        <v>211</v>
      </c>
      <c r="BC183" s="21">
        <f>VLOOKUP($C183,'S48'!$C:$BQ,45,0)</f>
        <v>2379.1129700000001</v>
      </c>
      <c r="BD183" s="28">
        <f>VLOOKUP($C183,'S48'!$C:$BQ,52,0)</f>
        <v>0</v>
      </c>
      <c r="BE183" s="28">
        <f>VLOOKUP($C183,'S48'!$C:$BQ,53,0)</f>
        <v>263</v>
      </c>
      <c r="BF183" s="28">
        <f>VLOOKUP($C183,'S48'!$C:$BQ,15,0)</f>
        <v>224</v>
      </c>
      <c r="BG183" s="28">
        <f>VLOOKUP($C183,'S48'!$C:$BQ,22,0)</f>
        <v>0</v>
      </c>
      <c r="BH183" s="28">
        <f>VLOOKUP($C183,'S48'!$C:$BQ,23,0)</f>
        <v>0</v>
      </c>
      <c r="BI183" s="28">
        <f>VLOOKUP($C183,'S48'!$C:$BQ,35,0)</f>
        <v>3507.7743599999999</v>
      </c>
      <c r="BJ183" s="28">
        <f>VLOOKUP($C183,'S48'!$C:$BQ,42,0)</f>
        <v>0</v>
      </c>
      <c r="BK183" s="28">
        <f>VLOOKUP($C183,'S48'!$C:$BQ,43,0)</f>
        <v>236</v>
      </c>
      <c r="BL183" s="21" t="e">
        <f>VLOOKUP($C183,'S49'!$C:$BQ,55,0)</f>
        <v>#N/A</v>
      </c>
      <c r="BM183" s="21" t="e">
        <f>VLOOKUP($C183,'S49'!$C:$BQ,62,0)</f>
        <v>#N/A</v>
      </c>
      <c r="BN183" s="21" t="e">
        <f>VLOOKUP($C183,'S49'!$C:$BQ,63,0)</f>
        <v>#N/A</v>
      </c>
      <c r="BO183" s="21" t="e">
        <f>VLOOKUP($C183,'S49'!$C:$BQ,45,0)</f>
        <v>#N/A</v>
      </c>
      <c r="BP183" s="28" t="e">
        <f>VLOOKUP($C183,'S49'!$C:$BQ,52,0)</f>
        <v>#N/A</v>
      </c>
      <c r="BQ183" s="28" t="e">
        <f>VLOOKUP($C183,'S49'!$C:$BQ,53,0)</f>
        <v>#N/A</v>
      </c>
      <c r="BR183" s="28" t="e">
        <f>VLOOKUP($C183,'S49'!$C:$BQ,15,0)</f>
        <v>#N/A</v>
      </c>
      <c r="BS183" s="28" t="e">
        <f>VLOOKUP($C183,'S49'!$C:$BQ,22,0)</f>
        <v>#N/A</v>
      </c>
      <c r="BT183" s="28" t="e">
        <f>VLOOKUP($C183,'S49'!$C:$BQ,23,0)</f>
        <v>#N/A</v>
      </c>
      <c r="BU183" s="28" t="e">
        <f>VLOOKUP($C183,'S49'!$C:$BQ,35,0)</f>
        <v>#N/A</v>
      </c>
      <c r="BV183" s="28" t="e">
        <f>VLOOKUP($C183,'S49'!$C:$BQ,42,0)</f>
        <v>#N/A</v>
      </c>
      <c r="BW183" s="28" t="e">
        <f>VLOOKUP($C183,'S49'!$C:$BQ,43,0)</f>
        <v>#N/A</v>
      </c>
      <c r="BX183" s="21" t="e">
        <f>VLOOKUP($C183,'S50'!$C:$BQ,55,0)</f>
        <v>#N/A</v>
      </c>
      <c r="BY183" s="21" t="e">
        <f>VLOOKUP($C183,'S50'!$C:$BQ,62,0)</f>
        <v>#N/A</v>
      </c>
      <c r="BZ183" s="21" t="e">
        <f>VLOOKUP($C183,'S50'!$C:$BQ,63,0)</f>
        <v>#N/A</v>
      </c>
      <c r="CA183" s="21" t="e">
        <f>VLOOKUP($C183,'S50'!$C:$BQ,45,0)</f>
        <v>#N/A</v>
      </c>
      <c r="CB183" s="28" t="e">
        <f>VLOOKUP($C183,'S50'!$C:$BQ,52,0)</f>
        <v>#N/A</v>
      </c>
      <c r="CC183" s="28" t="e">
        <f>VLOOKUP($C183,'S50'!$C:$BQ,53,0)</f>
        <v>#N/A</v>
      </c>
      <c r="CD183" s="28" t="e">
        <f>VLOOKUP($C183,'S50'!$C:$BQ,15,0)</f>
        <v>#N/A</v>
      </c>
      <c r="CE183" s="28" t="e">
        <f>VLOOKUP($C183,'S50'!$C:$BQ,22,0)</f>
        <v>#N/A</v>
      </c>
      <c r="CF183" s="28" t="e">
        <f>VLOOKUP($C183,'S50'!$C:$BQ,23,0)</f>
        <v>#N/A</v>
      </c>
      <c r="CG183" s="28" t="e">
        <f>VLOOKUP($C183,'S50'!$C:$BQ,35,0)</f>
        <v>#N/A</v>
      </c>
      <c r="CH183" s="28" t="e">
        <f>VLOOKUP($C183,'S50'!$C:$BQ,42,0)</f>
        <v>#N/A</v>
      </c>
      <c r="CI183" s="28" t="e">
        <f>VLOOKUP($C183,'S50'!$C:$BQ,43,0)</f>
        <v>#N/A</v>
      </c>
    </row>
    <row r="184" spans="1:87" hidden="1" x14ac:dyDescent="0.2">
      <c r="A184" s="30" t="e">
        <v>#N/A</v>
      </c>
      <c r="B184" s="30" t="e">
        <v>#N/A</v>
      </c>
      <c r="C184" s="20" t="s">
        <v>222</v>
      </c>
      <c r="D184" s="21">
        <f>VLOOKUP($C184,'S0 remplacer avec S44'!$C:$BQ,55,0)</f>
        <v>69.7</v>
      </c>
      <c r="E184" s="21">
        <f>VLOOKUP($C184,'S0 remplacer avec S44'!$C:$BQ,62,0)</f>
        <v>3</v>
      </c>
      <c r="F184" s="21">
        <f>VLOOKUP($C184,'S0 remplacer avec S44'!$C:$BQ,63,0)</f>
        <v>17</v>
      </c>
      <c r="G184" s="21">
        <f>VLOOKUP($C184,'S0 remplacer avec S44'!$C:$BQ,45,0)</f>
        <v>778.83099000000004</v>
      </c>
      <c r="H184" s="28">
        <f>VLOOKUP($C184,'S0 remplacer avec S44'!$C:$BQ,52,0)</f>
        <v>0</v>
      </c>
      <c r="I184" s="28">
        <f>VLOOKUP($C184,'S0 remplacer avec S44'!$C:$BQ,53,0)</f>
        <v>0</v>
      </c>
      <c r="J184" s="28">
        <f>VLOOKUP($C184,'S0 remplacer avec S44'!$C:$BQ,15,0)</f>
        <v>37</v>
      </c>
      <c r="K184" s="28">
        <f>VLOOKUP($C184,'S0 remplacer avec S44'!$C:$BQ,22,0)</f>
        <v>3</v>
      </c>
      <c r="L184" s="28">
        <f>VLOOKUP($C184,'S0 remplacer avec S44'!$C:$BQ,23,0)</f>
        <v>11</v>
      </c>
      <c r="M184" s="28">
        <f>VLOOKUP($C184,'S0 remplacer avec S44'!$C:$BQ,35,0)</f>
        <v>155.20959999999999</v>
      </c>
      <c r="N184" s="28">
        <f>VLOOKUP($C184,'S0 remplacer avec S44'!$C:$BQ,42,0)</f>
        <v>521</v>
      </c>
      <c r="O184" s="28">
        <f>VLOOKUP($C184,'S0 remplacer avec S44'!$C:$BQ,43,0)</f>
        <v>656</v>
      </c>
      <c r="P184" s="21">
        <f>VLOOKUP($C184,'S45'!$C:$BQ,55,0)</f>
        <v>69.7</v>
      </c>
      <c r="Q184" s="21">
        <f>VLOOKUP($C184,'S45'!$C:$BQ,62,0)</f>
        <v>3</v>
      </c>
      <c r="R184" s="21">
        <f>VLOOKUP($C184,'S45'!$C:$BQ,63,0)</f>
        <v>17</v>
      </c>
      <c r="S184" s="21">
        <f>VLOOKUP($C184,'S45'!$C:$BQ,45,0)</f>
        <v>778.83099000000004</v>
      </c>
      <c r="T184" s="28">
        <f>VLOOKUP($C184,'S45'!$C:$BQ,52,0)</f>
        <v>0</v>
      </c>
      <c r="U184" s="28">
        <f>VLOOKUP($C184,'S45'!$C:$BQ,53,0)</f>
        <v>0</v>
      </c>
      <c r="V184" s="28">
        <f>VLOOKUP($C184,'S45'!$C:$BQ,15,0)</f>
        <v>37</v>
      </c>
      <c r="W184" s="28">
        <f>VLOOKUP($C184,'S45'!$C:$BQ,22,0)</f>
        <v>3</v>
      </c>
      <c r="X184" s="28">
        <f>VLOOKUP($C184,'S45'!$C:$BQ,23,0)</f>
        <v>11</v>
      </c>
      <c r="Y184" s="28">
        <f>VLOOKUP($C184,'S45'!$C:$BQ,35,0)</f>
        <v>155.20959999999999</v>
      </c>
      <c r="Z184" s="28">
        <f>VLOOKUP($C184,'S45'!$C:$BQ,42,0)</f>
        <v>521</v>
      </c>
      <c r="AA184" s="28">
        <f>VLOOKUP($C184,'S45'!$C:$BQ,43,0)</f>
        <v>656</v>
      </c>
      <c r="AB184" s="21">
        <f>VLOOKUP($C184,'S46'!$C:$BQ,55,0)</f>
        <v>69.7</v>
      </c>
      <c r="AC184" s="21">
        <f>VLOOKUP($C184,'S46'!$C:$BQ,62,0)</f>
        <v>3</v>
      </c>
      <c r="AD184" s="21">
        <f>VLOOKUP($C184,'S46'!$C:$BQ,63,0)</f>
        <v>17</v>
      </c>
      <c r="AE184" s="21">
        <f>VLOOKUP($C184,'S46'!$C:$BQ,45,0)</f>
        <v>778.83099000000004</v>
      </c>
      <c r="AF184" s="28">
        <f>VLOOKUP($C184,'S46'!$C:$BQ,52,0)</f>
        <v>0</v>
      </c>
      <c r="AG184" s="28">
        <f>VLOOKUP($C184,'S46'!$C:$BQ,53,0)</f>
        <v>0</v>
      </c>
      <c r="AH184" s="28">
        <f>VLOOKUP($C184,'S46'!$C:$BQ,15,0)</f>
        <v>37</v>
      </c>
      <c r="AI184" s="28">
        <f>VLOOKUP($C184,'S46'!$C:$BQ,22,0)</f>
        <v>3</v>
      </c>
      <c r="AJ184" s="28">
        <f>VLOOKUP($C184,'S46'!$C:$BQ,23,0)</f>
        <v>11</v>
      </c>
      <c r="AK184" s="28">
        <f>VLOOKUP($C184,'S46'!$C:$BQ,35,0)</f>
        <v>155.20959999999999</v>
      </c>
      <c r="AL184" s="28">
        <f>VLOOKUP($C184,'S46'!$C:$BQ,42,0)</f>
        <v>521</v>
      </c>
      <c r="AM184" s="28">
        <f>VLOOKUP($C184,'S46'!$C:$BQ,43,0)</f>
        <v>656</v>
      </c>
      <c r="AN184" s="21">
        <f>VLOOKUP($C184,'S47'!$C:$BQ,55,0)</f>
        <v>69.7</v>
      </c>
      <c r="AO184" s="21">
        <f>VLOOKUP($C184,'S47'!$C:$BQ,62,0)</f>
        <v>3</v>
      </c>
      <c r="AP184" s="21">
        <f>VLOOKUP($C184,'S47'!$C:$BQ,63,0)</f>
        <v>17</v>
      </c>
      <c r="AQ184" s="21">
        <f>VLOOKUP($C184,'S47'!$C:$BQ,45,0)</f>
        <v>778.83099000000004</v>
      </c>
      <c r="AR184" s="28">
        <f>VLOOKUP($C184,'S47'!$C:$BQ,52,0)</f>
        <v>0</v>
      </c>
      <c r="AS184" s="28">
        <f>VLOOKUP($C184,'S47'!$C:$BQ,53,0)</f>
        <v>0</v>
      </c>
      <c r="AT184" s="28">
        <f>VLOOKUP($C184,'S47'!$C:$BQ,15,0)</f>
        <v>37</v>
      </c>
      <c r="AU184" s="28">
        <f>VLOOKUP($C184,'S47'!$C:$BQ,22,0)</f>
        <v>3</v>
      </c>
      <c r="AV184" s="28">
        <f>VLOOKUP($C184,'S47'!$C:$BQ,23,0)</f>
        <v>11</v>
      </c>
      <c r="AW184" s="28">
        <f>VLOOKUP($C184,'S47'!$C:$BQ,35,0)</f>
        <v>155.20959999999999</v>
      </c>
      <c r="AX184" s="28">
        <f>VLOOKUP($C184,'S47'!$C:$BQ,42,0)</f>
        <v>521</v>
      </c>
      <c r="AY184" s="28">
        <f>VLOOKUP($C184,'S47'!$C:$BQ,43,0)</f>
        <v>656</v>
      </c>
      <c r="AZ184" s="21">
        <f>VLOOKUP($C184,'S48'!$C:$BQ,55,0)</f>
        <v>69.7</v>
      </c>
      <c r="BA184" s="21">
        <f>VLOOKUP($C184,'S48'!$C:$BQ,62,0)</f>
        <v>0</v>
      </c>
      <c r="BB184" s="21">
        <f>VLOOKUP($C184,'S48'!$C:$BQ,63,0)</f>
        <v>38</v>
      </c>
      <c r="BC184" s="21">
        <f>VLOOKUP($C184,'S48'!$C:$BQ,45,0)</f>
        <v>778.83099000000004</v>
      </c>
      <c r="BD184" s="28">
        <f>VLOOKUP($C184,'S48'!$C:$BQ,52,0)</f>
        <v>0</v>
      </c>
      <c r="BE184" s="28">
        <f>VLOOKUP($C184,'S48'!$C:$BQ,53,0)</f>
        <v>0</v>
      </c>
      <c r="BF184" s="28">
        <f>VLOOKUP($C184,'S48'!$C:$BQ,15,0)</f>
        <v>37</v>
      </c>
      <c r="BG184" s="28">
        <f>VLOOKUP($C184,'S48'!$C:$BQ,22,0)</f>
        <v>3</v>
      </c>
      <c r="BH184" s="28">
        <f>VLOOKUP($C184,'S48'!$C:$BQ,23,0)</f>
        <v>11</v>
      </c>
      <c r="BI184" s="28">
        <f>VLOOKUP($C184,'S48'!$C:$BQ,35,0)</f>
        <v>155.20959999999999</v>
      </c>
      <c r="BJ184" s="28">
        <f>VLOOKUP($C184,'S48'!$C:$BQ,42,0)</f>
        <v>521</v>
      </c>
      <c r="BK184" s="28">
        <f>VLOOKUP($C184,'S48'!$C:$BQ,43,0)</f>
        <v>656</v>
      </c>
      <c r="BL184" s="21" t="e">
        <f>VLOOKUP($C184,'S49'!$C:$BQ,55,0)</f>
        <v>#N/A</v>
      </c>
      <c r="BM184" s="21" t="e">
        <f>VLOOKUP($C184,'S49'!$C:$BQ,62,0)</f>
        <v>#N/A</v>
      </c>
      <c r="BN184" s="21" t="e">
        <f>VLOOKUP($C184,'S49'!$C:$BQ,63,0)</f>
        <v>#N/A</v>
      </c>
      <c r="BO184" s="21" t="e">
        <f>VLOOKUP($C184,'S49'!$C:$BQ,45,0)</f>
        <v>#N/A</v>
      </c>
      <c r="BP184" s="28" t="e">
        <f>VLOOKUP($C184,'S49'!$C:$BQ,52,0)</f>
        <v>#N/A</v>
      </c>
      <c r="BQ184" s="28" t="e">
        <f>VLOOKUP($C184,'S49'!$C:$BQ,53,0)</f>
        <v>#N/A</v>
      </c>
      <c r="BR184" s="28" t="e">
        <f>VLOOKUP($C184,'S49'!$C:$BQ,15,0)</f>
        <v>#N/A</v>
      </c>
      <c r="BS184" s="28" t="e">
        <f>VLOOKUP($C184,'S49'!$C:$BQ,22,0)</f>
        <v>#N/A</v>
      </c>
      <c r="BT184" s="28" t="e">
        <f>VLOOKUP($C184,'S49'!$C:$BQ,23,0)</f>
        <v>#N/A</v>
      </c>
      <c r="BU184" s="28" t="e">
        <f>VLOOKUP($C184,'S49'!$C:$BQ,35,0)</f>
        <v>#N/A</v>
      </c>
      <c r="BV184" s="28" t="e">
        <f>VLOOKUP($C184,'S49'!$C:$BQ,42,0)</f>
        <v>#N/A</v>
      </c>
      <c r="BW184" s="28" t="e">
        <f>VLOOKUP($C184,'S49'!$C:$BQ,43,0)</f>
        <v>#N/A</v>
      </c>
      <c r="BX184" s="21" t="e">
        <f>VLOOKUP($C184,'S50'!$C:$BQ,55,0)</f>
        <v>#N/A</v>
      </c>
      <c r="BY184" s="21" t="e">
        <f>VLOOKUP($C184,'S50'!$C:$BQ,62,0)</f>
        <v>#N/A</v>
      </c>
      <c r="BZ184" s="21" t="e">
        <f>VLOOKUP($C184,'S50'!$C:$BQ,63,0)</f>
        <v>#N/A</v>
      </c>
      <c r="CA184" s="21" t="e">
        <f>VLOOKUP($C184,'S50'!$C:$BQ,45,0)</f>
        <v>#N/A</v>
      </c>
      <c r="CB184" s="28" t="e">
        <f>VLOOKUP($C184,'S50'!$C:$BQ,52,0)</f>
        <v>#N/A</v>
      </c>
      <c r="CC184" s="28" t="e">
        <f>VLOOKUP($C184,'S50'!$C:$BQ,53,0)</f>
        <v>#N/A</v>
      </c>
      <c r="CD184" s="28" t="e">
        <f>VLOOKUP($C184,'S50'!$C:$BQ,15,0)</f>
        <v>#N/A</v>
      </c>
      <c r="CE184" s="28" t="e">
        <f>VLOOKUP($C184,'S50'!$C:$BQ,22,0)</f>
        <v>#N/A</v>
      </c>
      <c r="CF184" s="28" t="e">
        <f>VLOOKUP($C184,'S50'!$C:$BQ,23,0)</f>
        <v>#N/A</v>
      </c>
      <c r="CG184" s="28" t="e">
        <f>VLOOKUP($C184,'S50'!$C:$BQ,35,0)</f>
        <v>#N/A</v>
      </c>
      <c r="CH184" s="28" t="e">
        <f>VLOOKUP($C184,'S50'!$C:$BQ,42,0)</f>
        <v>#N/A</v>
      </c>
      <c r="CI184" s="28" t="e">
        <f>VLOOKUP($C184,'S50'!$C:$BQ,43,0)</f>
        <v>#N/A</v>
      </c>
    </row>
    <row r="185" spans="1:87" hidden="1" x14ac:dyDescent="0.2">
      <c r="A185" s="30" t="s">
        <v>385</v>
      </c>
      <c r="B185" s="30" t="s">
        <v>386</v>
      </c>
      <c r="C185" s="20" t="s">
        <v>223</v>
      </c>
      <c r="D185" s="21">
        <f>VLOOKUP($C185,'S0 remplacer avec S44'!$C:$BQ,55,0)</f>
        <v>150.5</v>
      </c>
      <c r="E185" s="21">
        <f>VLOOKUP($C185,'S0 remplacer avec S44'!$C:$BQ,62,0)</f>
        <v>28</v>
      </c>
      <c r="F185" s="21">
        <f>VLOOKUP($C185,'S0 remplacer avec S44'!$C:$BQ,63,0)</f>
        <v>64</v>
      </c>
      <c r="G185" s="21">
        <f>VLOOKUP($C185,'S0 remplacer avec S44'!$C:$BQ,45,0)</f>
        <v>1634.6139700000001</v>
      </c>
      <c r="H185" s="28">
        <f>VLOOKUP($C185,'S0 remplacer avec S44'!$C:$BQ,52,0)</f>
        <v>0</v>
      </c>
      <c r="I185" s="28">
        <f>VLOOKUP($C185,'S0 remplacer avec S44'!$C:$BQ,53,0)</f>
        <v>253</v>
      </c>
      <c r="J185" s="28">
        <f>VLOOKUP($C185,'S0 remplacer avec S44'!$C:$BQ,15,0)</f>
        <v>104</v>
      </c>
      <c r="K185" s="28">
        <f>VLOOKUP($C185,'S0 remplacer avec S44'!$C:$BQ,22,0)</f>
        <v>0</v>
      </c>
      <c r="L185" s="28">
        <f>VLOOKUP($C185,'S0 remplacer avec S44'!$C:$BQ,23,0)</f>
        <v>15</v>
      </c>
      <c r="M185" s="28">
        <f>VLOOKUP($C185,'S0 remplacer avec S44'!$C:$BQ,35,0)</f>
        <v>2647.9069199999999</v>
      </c>
      <c r="N185" s="28">
        <f>VLOOKUP($C185,'S0 remplacer avec S44'!$C:$BQ,42,0)</f>
        <v>0</v>
      </c>
      <c r="O185" s="28">
        <f>VLOOKUP($C185,'S0 remplacer avec S44'!$C:$BQ,43,0)</f>
        <v>0</v>
      </c>
      <c r="P185" s="21">
        <f>VLOOKUP($C185,'S45'!$C:$BQ,55,0)</f>
        <v>153.1</v>
      </c>
      <c r="Q185" s="21">
        <f>VLOOKUP($C185,'S45'!$C:$BQ,62,0)</f>
        <v>26</v>
      </c>
      <c r="R185" s="21">
        <f>VLOOKUP($C185,'S45'!$C:$BQ,63,0)</f>
        <v>61</v>
      </c>
      <c r="S185" s="21">
        <f>VLOOKUP($C185,'S45'!$C:$BQ,45,0)</f>
        <v>1641.566</v>
      </c>
      <c r="T185" s="28">
        <f>VLOOKUP($C185,'S45'!$C:$BQ,52,0)</f>
        <v>0</v>
      </c>
      <c r="U185" s="28">
        <f>VLOOKUP($C185,'S45'!$C:$BQ,53,0)</f>
        <v>246</v>
      </c>
      <c r="V185" s="28">
        <f>VLOOKUP($C185,'S45'!$C:$BQ,15,0)</f>
        <v>108</v>
      </c>
      <c r="W185" s="28">
        <f>VLOOKUP($C185,'S45'!$C:$BQ,22,0)</f>
        <v>0</v>
      </c>
      <c r="X185" s="28">
        <f>VLOOKUP($C185,'S45'!$C:$BQ,23,0)</f>
        <v>11</v>
      </c>
      <c r="Y185" s="28">
        <f>VLOOKUP($C185,'S45'!$C:$BQ,35,0)</f>
        <v>2660.7378600000002</v>
      </c>
      <c r="Z185" s="28">
        <f>VLOOKUP($C185,'S45'!$C:$BQ,42,0)</f>
        <v>0</v>
      </c>
      <c r="AA185" s="28">
        <f>VLOOKUP($C185,'S45'!$C:$BQ,43,0)</f>
        <v>0</v>
      </c>
      <c r="AB185" s="21">
        <f>VLOOKUP($C185,'S46'!$C:$BQ,55,0)</f>
        <v>155.4</v>
      </c>
      <c r="AC185" s="21">
        <f>VLOOKUP($C185,'S46'!$C:$BQ,62,0)</f>
        <v>23</v>
      </c>
      <c r="AD185" s="21">
        <f>VLOOKUP($C185,'S46'!$C:$BQ,63,0)</f>
        <v>59</v>
      </c>
      <c r="AE185" s="21">
        <f>VLOOKUP($C185,'S46'!$C:$BQ,45,0)</f>
        <v>1648.0561</v>
      </c>
      <c r="AF185" s="28">
        <f>VLOOKUP($C185,'S46'!$C:$BQ,52,0)</f>
        <v>0</v>
      </c>
      <c r="AG185" s="28">
        <f>VLOOKUP($C185,'S46'!$C:$BQ,53,0)</f>
        <v>240</v>
      </c>
      <c r="AH185" s="28">
        <f>VLOOKUP($C185,'S46'!$C:$BQ,15,0)</f>
        <v>110</v>
      </c>
      <c r="AI185" s="28">
        <f>VLOOKUP($C185,'S46'!$C:$BQ,22,0)</f>
        <v>0</v>
      </c>
      <c r="AJ185" s="28">
        <f>VLOOKUP($C185,'S46'!$C:$BQ,23,0)</f>
        <v>9</v>
      </c>
      <c r="AK185" s="28">
        <f>VLOOKUP($C185,'S46'!$C:$BQ,35,0)</f>
        <v>2747.1358599999999</v>
      </c>
      <c r="AL185" s="28">
        <f>VLOOKUP($C185,'S46'!$C:$BQ,42,0)</f>
        <v>0</v>
      </c>
      <c r="AM185" s="28">
        <f>VLOOKUP($C185,'S46'!$C:$BQ,43,0)</f>
        <v>0</v>
      </c>
      <c r="AN185" s="21">
        <f>VLOOKUP($C185,'S47'!$C:$BQ,55,0)</f>
        <v>154.9</v>
      </c>
      <c r="AO185" s="21">
        <f>VLOOKUP($C185,'S47'!$C:$BQ,62,0)</f>
        <v>24</v>
      </c>
      <c r="AP185" s="21">
        <f>VLOOKUP($C185,'S47'!$C:$BQ,63,0)</f>
        <v>60</v>
      </c>
      <c r="AQ185" s="21">
        <f>VLOOKUP($C185,'S47'!$C:$BQ,45,0)</f>
        <v>1746.01304</v>
      </c>
      <c r="AR185" s="28">
        <f>VLOOKUP($C185,'S47'!$C:$BQ,52,0)</f>
        <v>0</v>
      </c>
      <c r="AS185" s="28">
        <f>VLOOKUP($C185,'S47'!$C:$BQ,53,0)</f>
        <v>142</v>
      </c>
      <c r="AT185" s="28">
        <f>VLOOKUP($C185,'S47'!$C:$BQ,15,0)</f>
        <v>110</v>
      </c>
      <c r="AU185" s="28">
        <f>VLOOKUP($C185,'S47'!$C:$BQ,22,0)</f>
        <v>0</v>
      </c>
      <c r="AV185" s="28">
        <f>VLOOKUP($C185,'S47'!$C:$BQ,23,0)</f>
        <v>9</v>
      </c>
      <c r="AW185" s="28">
        <f>VLOOKUP($C185,'S47'!$C:$BQ,35,0)</f>
        <v>2753.5551</v>
      </c>
      <c r="AX185" s="28">
        <f>VLOOKUP($C185,'S47'!$C:$BQ,42,0)</f>
        <v>0</v>
      </c>
      <c r="AY185" s="28">
        <f>VLOOKUP($C185,'S47'!$C:$BQ,43,0)</f>
        <v>0</v>
      </c>
      <c r="AZ185" s="21">
        <f>VLOOKUP($C185,'S48'!$C:$BQ,55,0)</f>
        <v>158.9</v>
      </c>
      <c r="BA185" s="21">
        <f>VLOOKUP($C185,'S48'!$C:$BQ,62,0)</f>
        <v>2</v>
      </c>
      <c r="BB185" s="21">
        <f>VLOOKUP($C185,'S48'!$C:$BQ,63,0)</f>
        <v>109</v>
      </c>
      <c r="BC185" s="21">
        <f>VLOOKUP($C185,'S48'!$C:$BQ,45,0)</f>
        <v>1802.1539</v>
      </c>
      <c r="BD185" s="28">
        <f>VLOOKUP($C185,'S48'!$C:$BQ,52,0)</f>
        <v>0</v>
      </c>
      <c r="BE185" s="28">
        <f>VLOOKUP($C185,'S48'!$C:$BQ,53,0)</f>
        <v>86</v>
      </c>
      <c r="BF185" s="28">
        <f>VLOOKUP($C185,'S48'!$C:$BQ,15,0)</f>
        <v>116</v>
      </c>
      <c r="BG185" s="28">
        <f>VLOOKUP($C185,'S48'!$C:$BQ,22,0)</f>
        <v>0</v>
      </c>
      <c r="BH185" s="28">
        <f>VLOOKUP($C185,'S48'!$C:$BQ,23,0)</f>
        <v>3</v>
      </c>
      <c r="BI185" s="28">
        <f>VLOOKUP($C185,'S48'!$C:$BQ,35,0)</f>
        <v>2759.5257299999998</v>
      </c>
      <c r="BJ185" s="28">
        <f>VLOOKUP($C185,'S48'!$C:$BQ,42,0)</f>
        <v>0</v>
      </c>
      <c r="BK185" s="28">
        <f>VLOOKUP($C185,'S48'!$C:$BQ,43,0)</f>
        <v>0</v>
      </c>
      <c r="BL185" s="21" t="e">
        <f>VLOOKUP($C185,'S49'!$C:$BQ,55,0)</f>
        <v>#N/A</v>
      </c>
      <c r="BM185" s="21" t="e">
        <f>VLOOKUP($C185,'S49'!$C:$BQ,62,0)</f>
        <v>#N/A</v>
      </c>
      <c r="BN185" s="21" t="e">
        <f>VLOOKUP($C185,'S49'!$C:$BQ,63,0)</f>
        <v>#N/A</v>
      </c>
      <c r="BO185" s="21" t="e">
        <f>VLOOKUP($C185,'S49'!$C:$BQ,45,0)</f>
        <v>#N/A</v>
      </c>
      <c r="BP185" s="28" t="e">
        <f>VLOOKUP($C185,'S49'!$C:$BQ,52,0)</f>
        <v>#N/A</v>
      </c>
      <c r="BQ185" s="28" t="e">
        <f>VLOOKUP($C185,'S49'!$C:$BQ,53,0)</f>
        <v>#N/A</v>
      </c>
      <c r="BR185" s="28" t="e">
        <f>VLOOKUP($C185,'S49'!$C:$BQ,15,0)</f>
        <v>#N/A</v>
      </c>
      <c r="BS185" s="28" t="e">
        <f>VLOOKUP($C185,'S49'!$C:$BQ,22,0)</f>
        <v>#N/A</v>
      </c>
      <c r="BT185" s="28" t="e">
        <f>VLOOKUP($C185,'S49'!$C:$BQ,23,0)</f>
        <v>#N/A</v>
      </c>
      <c r="BU185" s="28" t="e">
        <f>VLOOKUP($C185,'S49'!$C:$BQ,35,0)</f>
        <v>#N/A</v>
      </c>
      <c r="BV185" s="28" t="e">
        <f>VLOOKUP($C185,'S49'!$C:$BQ,42,0)</f>
        <v>#N/A</v>
      </c>
      <c r="BW185" s="28" t="e">
        <f>VLOOKUP($C185,'S49'!$C:$BQ,43,0)</f>
        <v>#N/A</v>
      </c>
      <c r="BX185" s="21" t="e">
        <f>VLOOKUP($C185,'S50'!$C:$BQ,55,0)</f>
        <v>#N/A</v>
      </c>
      <c r="BY185" s="21" t="e">
        <f>VLOOKUP($C185,'S50'!$C:$BQ,62,0)</f>
        <v>#N/A</v>
      </c>
      <c r="BZ185" s="21" t="e">
        <f>VLOOKUP($C185,'S50'!$C:$BQ,63,0)</f>
        <v>#N/A</v>
      </c>
      <c r="CA185" s="21" t="e">
        <f>VLOOKUP($C185,'S50'!$C:$BQ,45,0)</f>
        <v>#N/A</v>
      </c>
      <c r="CB185" s="28" t="e">
        <f>VLOOKUP($C185,'S50'!$C:$BQ,52,0)</f>
        <v>#N/A</v>
      </c>
      <c r="CC185" s="28" t="e">
        <f>VLOOKUP($C185,'S50'!$C:$BQ,53,0)</f>
        <v>#N/A</v>
      </c>
      <c r="CD185" s="28" t="e">
        <f>VLOOKUP($C185,'S50'!$C:$BQ,15,0)</f>
        <v>#N/A</v>
      </c>
      <c r="CE185" s="28" t="e">
        <f>VLOOKUP($C185,'S50'!$C:$BQ,22,0)</f>
        <v>#N/A</v>
      </c>
      <c r="CF185" s="28" t="e">
        <f>VLOOKUP($C185,'S50'!$C:$BQ,23,0)</f>
        <v>#N/A</v>
      </c>
      <c r="CG185" s="28" t="e">
        <f>VLOOKUP($C185,'S50'!$C:$BQ,35,0)</f>
        <v>#N/A</v>
      </c>
      <c r="CH185" s="28" t="e">
        <f>VLOOKUP($C185,'S50'!$C:$BQ,42,0)</f>
        <v>#N/A</v>
      </c>
      <c r="CI185" s="28" t="e">
        <f>VLOOKUP($C185,'S50'!$C:$BQ,43,0)</f>
        <v>#N/A</v>
      </c>
    </row>
    <row r="186" spans="1:87" hidden="1" x14ac:dyDescent="0.2">
      <c r="A186" s="30" t="s">
        <v>385</v>
      </c>
      <c r="B186" s="30" t="s">
        <v>386</v>
      </c>
      <c r="C186" s="20" t="s">
        <v>224</v>
      </c>
      <c r="D186" s="21">
        <f>VLOOKUP($C186,'S0 remplacer avec S44'!$C:$BQ,55,0)</f>
        <v>186.8</v>
      </c>
      <c r="E186" s="21">
        <f>VLOOKUP($C186,'S0 remplacer avec S44'!$C:$BQ,62,0)</f>
        <v>0</v>
      </c>
      <c r="F186" s="21">
        <f>VLOOKUP($C186,'S0 remplacer avec S44'!$C:$BQ,63,0)</f>
        <v>32</v>
      </c>
      <c r="G186" s="21">
        <f>VLOOKUP($C186,'S0 remplacer avec S44'!$C:$BQ,45,0)</f>
        <v>1503.7854400000001</v>
      </c>
      <c r="H186" s="28">
        <f>VLOOKUP($C186,'S0 remplacer avec S44'!$C:$BQ,52,0)</f>
        <v>100</v>
      </c>
      <c r="I186" s="28">
        <f>VLOOKUP($C186,'S0 remplacer avec S44'!$C:$BQ,53,0)</f>
        <v>421</v>
      </c>
      <c r="J186" s="28">
        <f>VLOOKUP($C186,'S0 remplacer avec S44'!$C:$BQ,15,0)</f>
        <v>127</v>
      </c>
      <c r="K186" s="28">
        <f>VLOOKUP($C186,'S0 remplacer avec S44'!$C:$BQ,22,0)</f>
        <v>0</v>
      </c>
      <c r="L186" s="28">
        <f>VLOOKUP($C186,'S0 remplacer avec S44'!$C:$BQ,23,0)</f>
        <v>0</v>
      </c>
      <c r="M186" s="28">
        <f>VLOOKUP($C186,'S0 remplacer avec S44'!$C:$BQ,35,0)</f>
        <v>2700.7905799999999</v>
      </c>
      <c r="N186" s="28">
        <f>VLOOKUP($C186,'S0 remplacer avec S44'!$C:$BQ,42,0)</f>
        <v>0</v>
      </c>
      <c r="O186" s="28">
        <f>VLOOKUP($C186,'S0 remplacer avec S44'!$C:$BQ,43,0)</f>
        <v>0</v>
      </c>
      <c r="P186" s="21">
        <f>VLOOKUP($C186,'S45'!$C:$BQ,55,0)</f>
        <v>188</v>
      </c>
      <c r="Q186" s="21">
        <f>VLOOKUP($C186,'S45'!$C:$BQ,62,0)</f>
        <v>0</v>
      </c>
      <c r="R186" s="21">
        <f>VLOOKUP($C186,'S45'!$C:$BQ,63,0)</f>
        <v>31</v>
      </c>
      <c r="S186" s="21">
        <f>VLOOKUP($C186,'S45'!$C:$BQ,45,0)</f>
        <v>1575.2316800000001</v>
      </c>
      <c r="T186" s="28">
        <f>VLOOKUP($C186,'S45'!$C:$BQ,52,0)</f>
        <v>28</v>
      </c>
      <c r="U186" s="28">
        <f>VLOOKUP($C186,'S45'!$C:$BQ,53,0)</f>
        <v>349</v>
      </c>
      <c r="V186" s="28">
        <f>VLOOKUP($C186,'S45'!$C:$BQ,15,0)</f>
        <v>127</v>
      </c>
      <c r="W186" s="28">
        <f>VLOOKUP($C186,'S45'!$C:$BQ,22,0)</f>
        <v>0</v>
      </c>
      <c r="X186" s="28">
        <f>VLOOKUP($C186,'S45'!$C:$BQ,23,0)</f>
        <v>0</v>
      </c>
      <c r="Y186" s="28">
        <f>VLOOKUP($C186,'S45'!$C:$BQ,35,0)</f>
        <v>2705.3593999999998</v>
      </c>
      <c r="Z186" s="28">
        <f>VLOOKUP($C186,'S45'!$C:$BQ,42,0)</f>
        <v>0</v>
      </c>
      <c r="AA186" s="28">
        <f>VLOOKUP($C186,'S45'!$C:$BQ,43,0)</f>
        <v>0</v>
      </c>
      <c r="AB186" s="21">
        <f>VLOOKUP($C186,'S46'!$C:$BQ,55,0)</f>
        <v>192.8</v>
      </c>
      <c r="AC186" s="21">
        <f>VLOOKUP($C186,'S46'!$C:$BQ,62,0)</f>
        <v>0</v>
      </c>
      <c r="AD186" s="21">
        <f>VLOOKUP($C186,'S46'!$C:$BQ,63,0)</f>
        <v>26</v>
      </c>
      <c r="AE186" s="21">
        <f>VLOOKUP($C186,'S46'!$C:$BQ,45,0)</f>
        <v>1612.7322099999999</v>
      </c>
      <c r="AF186" s="28">
        <f>VLOOKUP($C186,'S46'!$C:$BQ,52,0)</f>
        <v>0</v>
      </c>
      <c r="AG186" s="28">
        <f>VLOOKUP($C186,'S46'!$C:$BQ,53,0)</f>
        <v>312</v>
      </c>
      <c r="AH186" s="28">
        <f>VLOOKUP($C186,'S46'!$C:$BQ,15,0)</f>
        <v>129</v>
      </c>
      <c r="AI186" s="28">
        <f>VLOOKUP($C186,'S46'!$C:$BQ,22,0)</f>
        <v>0</v>
      </c>
      <c r="AJ186" s="28">
        <f>VLOOKUP($C186,'S46'!$C:$BQ,23,0)</f>
        <v>0</v>
      </c>
      <c r="AK186" s="28">
        <f>VLOOKUP($C186,'S46'!$C:$BQ,35,0)</f>
        <v>2704.6093999999998</v>
      </c>
      <c r="AL186" s="28">
        <f>VLOOKUP($C186,'S46'!$C:$BQ,42,0)</f>
        <v>0</v>
      </c>
      <c r="AM186" s="28">
        <f>VLOOKUP($C186,'S46'!$C:$BQ,43,0)</f>
        <v>0</v>
      </c>
      <c r="AN186" s="21">
        <f>VLOOKUP($C186,'S47'!$C:$BQ,55,0)</f>
        <v>194</v>
      </c>
      <c r="AO186" s="21">
        <f>VLOOKUP($C186,'S47'!$C:$BQ,62,0)</f>
        <v>0</v>
      </c>
      <c r="AP186" s="21">
        <f>VLOOKUP($C186,'S47'!$C:$BQ,63,0)</f>
        <v>25</v>
      </c>
      <c r="AQ186" s="21">
        <f>VLOOKUP($C186,'S47'!$C:$BQ,45,0)</f>
        <v>1650.95667</v>
      </c>
      <c r="AR186" s="28">
        <f>VLOOKUP($C186,'S47'!$C:$BQ,52,0)</f>
        <v>0</v>
      </c>
      <c r="AS186" s="28">
        <f>VLOOKUP($C186,'S47'!$C:$BQ,53,0)</f>
        <v>273</v>
      </c>
      <c r="AT186" s="28">
        <f>VLOOKUP($C186,'S47'!$C:$BQ,15,0)</f>
        <v>132</v>
      </c>
      <c r="AU186" s="28">
        <f>VLOOKUP($C186,'S47'!$C:$BQ,22,0)</f>
        <v>0</v>
      </c>
      <c r="AV186" s="28">
        <f>VLOOKUP($C186,'S47'!$C:$BQ,23,0)</f>
        <v>0</v>
      </c>
      <c r="AW186" s="28">
        <f>VLOOKUP($C186,'S47'!$C:$BQ,35,0)</f>
        <v>2709.9536600000001</v>
      </c>
      <c r="AX186" s="28">
        <f>VLOOKUP($C186,'S47'!$C:$BQ,42,0)</f>
        <v>0</v>
      </c>
      <c r="AY186" s="28">
        <f>VLOOKUP($C186,'S47'!$C:$BQ,43,0)</f>
        <v>0</v>
      </c>
      <c r="AZ186" s="21">
        <f>VLOOKUP($C186,'S48'!$C:$BQ,55,0)</f>
        <v>198.4</v>
      </c>
      <c r="BA186" s="21">
        <f>VLOOKUP($C186,'S48'!$C:$BQ,62,0)</f>
        <v>0</v>
      </c>
      <c r="BB186" s="21">
        <f>VLOOKUP($C186,'S48'!$C:$BQ,63,0)</f>
        <v>75</v>
      </c>
      <c r="BC186" s="21">
        <f>VLOOKUP($C186,'S48'!$C:$BQ,45,0)</f>
        <v>1726.26945</v>
      </c>
      <c r="BD186" s="28">
        <f>VLOOKUP($C186,'S48'!$C:$BQ,52,0)</f>
        <v>0</v>
      </c>
      <c r="BE186" s="28">
        <f>VLOOKUP($C186,'S48'!$C:$BQ,53,0)</f>
        <v>198</v>
      </c>
      <c r="BF186" s="28">
        <f>VLOOKUP($C186,'S48'!$C:$BQ,15,0)</f>
        <v>134</v>
      </c>
      <c r="BG186" s="28">
        <f>VLOOKUP($C186,'S48'!$C:$BQ,22,0)</f>
        <v>0</v>
      </c>
      <c r="BH186" s="28">
        <f>VLOOKUP($C186,'S48'!$C:$BQ,23,0)</f>
        <v>0</v>
      </c>
      <c r="BI186" s="28">
        <f>VLOOKUP($C186,'S48'!$C:$BQ,35,0)</f>
        <v>2715.0704300000002</v>
      </c>
      <c r="BJ186" s="28">
        <f>VLOOKUP($C186,'S48'!$C:$BQ,42,0)</f>
        <v>0</v>
      </c>
      <c r="BK186" s="28">
        <f>VLOOKUP($C186,'S48'!$C:$BQ,43,0)</f>
        <v>0</v>
      </c>
      <c r="BL186" s="21" t="e">
        <f>VLOOKUP($C186,'S49'!$C:$BQ,55,0)</f>
        <v>#N/A</v>
      </c>
      <c r="BM186" s="21" t="e">
        <f>VLOOKUP($C186,'S49'!$C:$BQ,62,0)</f>
        <v>#N/A</v>
      </c>
      <c r="BN186" s="21" t="e">
        <f>VLOOKUP($C186,'S49'!$C:$BQ,63,0)</f>
        <v>#N/A</v>
      </c>
      <c r="BO186" s="21" t="e">
        <f>VLOOKUP($C186,'S49'!$C:$BQ,45,0)</f>
        <v>#N/A</v>
      </c>
      <c r="BP186" s="28" t="e">
        <f>VLOOKUP($C186,'S49'!$C:$BQ,52,0)</f>
        <v>#N/A</v>
      </c>
      <c r="BQ186" s="28" t="e">
        <f>VLOOKUP($C186,'S49'!$C:$BQ,53,0)</f>
        <v>#N/A</v>
      </c>
      <c r="BR186" s="28" t="e">
        <f>VLOOKUP($C186,'S49'!$C:$BQ,15,0)</f>
        <v>#N/A</v>
      </c>
      <c r="BS186" s="28" t="e">
        <f>VLOOKUP($C186,'S49'!$C:$BQ,22,0)</f>
        <v>#N/A</v>
      </c>
      <c r="BT186" s="28" t="e">
        <f>VLOOKUP($C186,'S49'!$C:$BQ,23,0)</f>
        <v>#N/A</v>
      </c>
      <c r="BU186" s="28" t="e">
        <f>VLOOKUP($C186,'S49'!$C:$BQ,35,0)</f>
        <v>#N/A</v>
      </c>
      <c r="BV186" s="28" t="e">
        <f>VLOOKUP($C186,'S49'!$C:$BQ,42,0)</f>
        <v>#N/A</v>
      </c>
      <c r="BW186" s="28" t="e">
        <f>VLOOKUP($C186,'S49'!$C:$BQ,43,0)</f>
        <v>#N/A</v>
      </c>
      <c r="BX186" s="21" t="e">
        <f>VLOOKUP($C186,'S50'!$C:$BQ,55,0)</f>
        <v>#N/A</v>
      </c>
      <c r="BY186" s="21" t="e">
        <f>VLOOKUP($C186,'S50'!$C:$BQ,62,0)</f>
        <v>#N/A</v>
      </c>
      <c r="BZ186" s="21" t="e">
        <f>VLOOKUP($C186,'S50'!$C:$BQ,63,0)</f>
        <v>#N/A</v>
      </c>
      <c r="CA186" s="21" t="e">
        <f>VLOOKUP($C186,'S50'!$C:$BQ,45,0)</f>
        <v>#N/A</v>
      </c>
      <c r="CB186" s="28" t="e">
        <f>VLOOKUP($C186,'S50'!$C:$BQ,52,0)</f>
        <v>#N/A</v>
      </c>
      <c r="CC186" s="28" t="e">
        <f>VLOOKUP($C186,'S50'!$C:$BQ,53,0)</f>
        <v>#N/A</v>
      </c>
      <c r="CD186" s="28" t="e">
        <f>VLOOKUP($C186,'S50'!$C:$BQ,15,0)</f>
        <v>#N/A</v>
      </c>
      <c r="CE186" s="28" t="e">
        <f>VLOOKUP($C186,'S50'!$C:$BQ,22,0)</f>
        <v>#N/A</v>
      </c>
      <c r="CF186" s="28" t="e">
        <f>VLOOKUP($C186,'S50'!$C:$BQ,23,0)</f>
        <v>#N/A</v>
      </c>
      <c r="CG186" s="28" t="e">
        <f>VLOOKUP($C186,'S50'!$C:$BQ,35,0)</f>
        <v>#N/A</v>
      </c>
      <c r="CH186" s="28" t="e">
        <f>VLOOKUP($C186,'S50'!$C:$BQ,42,0)</f>
        <v>#N/A</v>
      </c>
      <c r="CI186" s="28" t="e">
        <f>VLOOKUP($C186,'S50'!$C:$BQ,43,0)</f>
        <v>#N/A</v>
      </c>
    </row>
    <row r="187" spans="1:87" hidden="1" x14ac:dyDescent="0.2">
      <c r="A187" s="30" t="s">
        <v>385</v>
      </c>
      <c r="B187" s="30" t="s">
        <v>386</v>
      </c>
      <c r="C187" s="20" t="s">
        <v>225</v>
      </c>
      <c r="D187" s="21">
        <f>VLOOKUP($C187,'S0 remplacer avec S44'!$C:$BQ,55,0)</f>
        <v>282.39999999999998</v>
      </c>
      <c r="E187" s="21">
        <f>VLOOKUP($C187,'S0 remplacer avec S44'!$C:$BQ,62,0)</f>
        <v>0</v>
      </c>
      <c r="F187" s="21">
        <f>VLOOKUP($C187,'S0 remplacer avec S44'!$C:$BQ,63,0)</f>
        <v>0</v>
      </c>
      <c r="G187" s="21">
        <f>VLOOKUP($C187,'S0 remplacer avec S44'!$C:$BQ,45,0)</f>
        <v>2425.0890199999999</v>
      </c>
      <c r="H187" s="28">
        <f>VLOOKUP($C187,'S0 remplacer avec S44'!$C:$BQ,52,0)</f>
        <v>0</v>
      </c>
      <c r="I187" s="28">
        <f>VLOOKUP($C187,'S0 remplacer avec S44'!$C:$BQ,53,0)</f>
        <v>0</v>
      </c>
      <c r="J187" s="28">
        <f>VLOOKUP($C187,'S0 remplacer avec S44'!$C:$BQ,15,0)</f>
        <v>187</v>
      </c>
      <c r="K187" s="28">
        <f>VLOOKUP($C187,'S0 remplacer avec S44'!$C:$BQ,22,0)</f>
        <v>0</v>
      </c>
      <c r="L187" s="28">
        <f>VLOOKUP($C187,'S0 remplacer avec S44'!$C:$BQ,23,0)</f>
        <v>0</v>
      </c>
      <c r="M187" s="28">
        <f>VLOOKUP($C187,'S0 remplacer avec S44'!$C:$BQ,35,0)</f>
        <v>2962.5175100000001</v>
      </c>
      <c r="N187" s="28">
        <f>VLOOKUP($C187,'S0 remplacer avec S44'!$C:$BQ,42,0)</f>
        <v>0</v>
      </c>
      <c r="O187" s="28">
        <f>VLOOKUP($C187,'S0 remplacer avec S44'!$C:$BQ,43,0)</f>
        <v>0</v>
      </c>
      <c r="P187" s="21">
        <f>VLOOKUP($C187,'S45'!$C:$BQ,55,0)</f>
        <v>286.60000000000002</v>
      </c>
      <c r="Q187" s="21">
        <f>VLOOKUP($C187,'S45'!$C:$BQ,62,0)</f>
        <v>0</v>
      </c>
      <c r="R187" s="21">
        <f>VLOOKUP($C187,'S45'!$C:$BQ,63,0)</f>
        <v>0</v>
      </c>
      <c r="S187" s="21">
        <f>VLOOKUP($C187,'S45'!$C:$BQ,45,0)</f>
        <v>2427.8559399999999</v>
      </c>
      <c r="T187" s="28">
        <f>VLOOKUP($C187,'S45'!$C:$BQ,52,0)</f>
        <v>0</v>
      </c>
      <c r="U187" s="28">
        <f>VLOOKUP($C187,'S45'!$C:$BQ,53,0)</f>
        <v>0</v>
      </c>
      <c r="V187" s="28">
        <f>VLOOKUP($C187,'S45'!$C:$BQ,15,0)</f>
        <v>189</v>
      </c>
      <c r="W187" s="28">
        <f>VLOOKUP($C187,'S45'!$C:$BQ,22,0)</f>
        <v>0</v>
      </c>
      <c r="X187" s="28">
        <f>VLOOKUP($C187,'S45'!$C:$BQ,23,0)</f>
        <v>0</v>
      </c>
      <c r="Y187" s="28">
        <f>VLOOKUP($C187,'S45'!$C:$BQ,35,0)</f>
        <v>2985.15735</v>
      </c>
      <c r="Z187" s="28">
        <f>VLOOKUP($C187,'S45'!$C:$BQ,42,0)</f>
        <v>0</v>
      </c>
      <c r="AA187" s="28">
        <f>VLOOKUP($C187,'S45'!$C:$BQ,43,0)</f>
        <v>0</v>
      </c>
      <c r="AB187" s="21">
        <f>VLOOKUP($C187,'S46'!$C:$BQ,55,0)</f>
        <v>288.60000000000002</v>
      </c>
      <c r="AC187" s="21">
        <f>VLOOKUP($C187,'S46'!$C:$BQ,62,0)</f>
        <v>0</v>
      </c>
      <c r="AD187" s="21">
        <f>VLOOKUP($C187,'S46'!$C:$BQ,63,0)</f>
        <v>0</v>
      </c>
      <c r="AE187" s="21">
        <f>VLOOKUP($C187,'S46'!$C:$BQ,45,0)</f>
        <v>2434.7487599999999</v>
      </c>
      <c r="AF187" s="28">
        <f>VLOOKUP($C187,'S46'!$C:$BQ,52,0)</f>
        <v>0</v>
      </c>
      <c r="AG187" s="28">
        <f>VLOOKUP($C187,'S46'!$C:$BQ,53,0)</f>
        <v>0</v>
      </c>
      <c r="AH187" s="28">
        <f>VLOOKUP($C187,'S46'!$C:$BQ,15,0)</f>
        <v>193</v>
      </c>
      <c r="AI187" s="28">
        <f>VLOOKUP($C187,'S46'!$C:$BQ,22,0)</f>
        <v>0</v>
      </c>
      <c r="AJ187" s="28">
        <f>VLOOKUP($C187,'S46'!$C:$BQ,23,0)</f>
        <v>0</v>
      </c>
      <c r="AK187" s="28">
        <f>VLOOKUP($C187,'S46'!$C:$BQ,35,0)</f>
        <v>2987.5618599999998</v>
      </c>
      <c r="AL187" s="28">
        <f>VLOOKUP($C187,'S46'!$C:$BQ,42,0)</f>
        <v>0</v>
      </c>
      <c r="AM187" s="28">
        <f>VLOOKUP($C187,'S46'!$C:$BQ,43,0)</f>
        <v>0</v>
      </c>
      <c r="AN187" s="21">
        <f>VLOOKUP($C187,'S47'!$C:$BQ,55,0)</f>
        <v>289.60000000000002</v>
      </c>
      <c r="AO187" s="21">
        <f>VLOOKUP($C187,'S47'!$C:$BQ,62,0)</f>
        <v>0</v>
      </c>
      <c r="AP187" s="21">
        <f>VLOOKUP($C187,'S47'!$C:$BQ,63,0)</f>
        <v>0</v>
      </c>
      <c r="AQ187" s="21">
        <f>VLOOKUP($C187,'S47'!$C:$BQ,45,0)</f>
        <v>2493.9750600000002</v>
      </c>
      <c r="AR187" s="28">
        <f>VLOOKUP($C187,'S47'!$C:$BQ,52,0)</f>
        <v>0</v>
      </c>
      <c r="AS187" s="28">
        <f>VLOOKUP($C187,'S47'!$C:$BQ,53,0)</f>
        <v>0</v>
      </c>
      <c r="AT187" s="28">
        <f>VLOOKUP($C187,'S47'!$C:$BQ,15,0)</f>
        <v>195</v>
      </c>
      <c r="AU187" s="28">
        <f>VLOOKUP($C187,'S47'!$C:$BQ,22,0)</f>
        <v>0</v>
      </c>
      <c r="AV187" s="28">
        <f>VLOOKUP($C187,'S47'!$C:$BQ,23,0)</f>
        <v>0</v>
      </c>
      <c r="AW187" s="28">
        <f>VLOOKUP($C187,'S47'!$C:$BQ,35,0)</f>
        <v>3049.3637699999999</v>
      </c>
      <c r="AX187" s="28">
        <f>VLOOKUP($C187,'S47'!$C:$BQ,42,0)</f>
        <v>0</v>
      </c>
      <c r="AY187" s="28">
        <f>VLOOKUP($C187,'S47'!$C:$BQ,43,0)</f>
        <v>0</v>
      </c>
      <c r="AZ187" s="21">
        <f>VLOOKUP($C187,'S48'!$C:$BQ,55,0)</f>
        <v>289.10000000000002</v>
      </c>
      <c r="BA187" s="21">
        <f>VLOOKUP($C187,'S48'!$C:$BQ,62,0)</f>
        <v>0</v>
      </c>
      <c r="BB187" s="21">
        <f>VLOOKUP($C187,'S48'!$C:$BQ,63,0)</f>
        <v>0</v>
      </c>
      <c r="BC187" s="21">
        <f>VLOOKUP($C187,'S48'!$C:$BQ,45,0)</f>
        <v>2533.7483400000001</v>
      </c>
      <c r="BD187" s="28">
        <f>VLOOKUP($C187,'S48'!$C:$BQ,52,0)</f>
        <v>0</v>
      </c>
      <c r="BE187" s="28">
        <f>VLOOKUP($C187,'S48'!$C:$BQ,53,0)</f>
        <v>0</v>
      </c>
      <c r="BF187" s="28">
        <f>VLOOKUP($C187,'S48'!$C:$BQ,15,0)</f>
        <v>196</v>
      </c>
      <c r="BG187" s="28">
        <f>VLOOKUP($C187,'S48'!$C:$BQ,22,0)</f>
        <v>0</v>
      </c>
      <c r="BH187" s="28">
        <f>VLOOKUP($C187,'S48'!$C:$BQ,23,0)</f>
        <v>0</v>
      </c>
      <c r="BI187" s="28">
        <f>VLOOKUP($C187,'S48'!$C:$BQ,35,0)</f>
        <v>3131.7562800000001</v>
      </c>
      <c r="BJ187" s="28">
        <f>VLOOKUP($C187,'S48'!$C:$BQ,42,0)</f>
        <v>0</v>
      </c>
      <c r="BK187" s="28">
        <f>VLOOKUP($C187,'S48'!$C:$BQ,43,0)</f>
        <v>0</v>
      </c>
      <c r="BL187" s="21" t="e">
        <f>VLOOKUP($C187,'S49'!$C:$BQ,55,0)</f>
        <v>#N/A</v>
      </c>
      <c r="BM187" s="21" t="e">
        <f>VLOOKUP($C187,'S49'!$C:$BQ,62,0)</f>
        <v>#N/A</v>
      </c>
      <c r="BN187" s="21" t="e">
        <f>VLOOKUP($C187,'S49'!$C:$BQ,63,0)</f>
        <v>#N/A</v>
      </c>
      <c r="BO187" s="21" t="e">
        <f>VLOOKUP($C187,'S49'!$C:$BQ,45,0)</f>
        <v>#N/A</v>
      </c>
      <c r="BP187" s="28" t="e">
        <f>VLOOKUP($C187,'S49'!$C:$BQ,52,0)</f>
        <v>#N/A</v>
      </c>
      <c r="BQ187" s="28" t="e">
        <f>VLOOKUP($C187,'S49'!$C:$BQ,53,0)</f>
        <v>#N/A</v>
      </c>
      <c r="BR187" s="28" t="e">
        <f>VLOOKUP($C187,'S49'!$C:$BQ,15,0)</f>
        <v>#N/A</v>
      </c>
      <c r="BS187" s="28" t="e">
        <f>VLOOKUP($C187,'S49'!$C:$BQ,22,0)</f>
        <v>#N/A</v>
      </c>
      <c r="BT187" s="28" t="e">
        <f>VLOOKUP($C187,'S49'!$C:$BQ,23,0)</f>
        <v>#N/A</v>
      </c>
      <c r="BU187" s="28" t="e">
        <f>VLOOKUP($C187,'S49'!$C:$BQ,35,0)</f>
        <v>#N/A</v>
      </c>
      <c r="BV187" s="28" t="e">
        <f>VLOOKUP($C187,'S49'!$C:$BQ,42,0)</f>
        <v>#N/A</v>
      </c>
      <c r="BW187" s="28" t="e">
        <f>VLOOKUP($C187,'S49'!$C:$BQ,43,0)</f>
        <v>#N/A</v>
      </c>
      <c r="BX187" s="21" t="e">
        <f>VLOOKUP($C187,'S50'!$C:$BQ,55,0)</f>
        <v>#N/A</v>
      </c>
      <c r="BY187" s="21" t="e">
        <f>VLOOKUP($C187,'S50'!$C:$BQ,62,0)</f>
        <v>#N/A</v>
      </c>
      <c r="BZ187" s="21" t="e">
        <f>VLOOKUP($C187,'S50'!$C:$BQ,63,0)</f>
        <v>#N/A</v>
      </c>
      <c r="CA187" s="21" t="e">
        <f>VLOOKUP($C187,'S50'!$C:$BQ,45,0)</f>
        <v>#N/A</v>
      </c>
      <c r="CB187" s="28" t="e">
        <f>VLOOKUP($C187,'S50'!$C:$BQ,52,0)</f>
        <v>#N/A</v>
      </c>
      <c r="CC187" s="28" t="e">
        <f>VLOOKUP($C187,'S50'!$C:$BQ,53,0)</f>
        <v>#N/A</v>
      </c>
      <c r="CD187" s="28" t="e">
        <f>VLOOKUP($C187,'S50'!$C:$BQ,15,0)</f>
        <v>#N/A</v>
      </c>
      <c r="CE187" s="28" t="e">
        <f>VLOOKUP($C187,'S50'!$C:$BQ,22,0)</f>
        <v>#N/A</v>
      </c>
      <c r="CF187" s="28" t="e">
        <f>VLOOKUP($C187,'S50'!$C:$BQ,23,0)</f>
        <v>#N/A</v>
      </c>
      <c r="CG187" s="28" t="e">
        <f>VLOOKUP($C187,'S50'!$C:$BQ,35,0)</f>
        <v>#N/A</v>
      </c>
      <c r="CH187" s="28" t="e">
        <f>VLOOKUP($C187,'S50'!$C:$BQ,42,0)</f>
        <v>#N/A</v>
      </c>
      <c r="CI187" s="28" t="e">
        <f>VLOOKUP($C187,'S50'!$C:$BQ,43,0)</f>
        <v>#N/A</v>
      </c>
    </row>
    <row r="188" spans="1:87" hidden="1" x14ac:dyDescent="0.2">
      <c r="A188" s="30" t="s">
        <v>385</v>
      </c>
      <c r="B188" s="30" t="s">
        <v>386</v>
      </c>
      <c r="C188" s="20" t="s">
        <v>226</v>
      </c>
      <c r="D188" s="21">
        <f>VLOOKUP($C188,'S0 remplacer avec S44'!$C:$BQ,55,0)</f>
        <v>134.30000000000001</v>
      </c>
      <c r="E188" s="21">
        <f>VLOOKUP($C188,'S0 remplacer avec S44'!$C:$BQ,62,0)</f>
        <v>32</v>
      </c>
      <c r="F188" s="21">
        <f>VLOOKUP($C188,'S0 remplacer avec S44'!$C:$BQ,63,0)</f>
        <v>66</v>
      </c>
      <c r="G188" s="21">
        <f>VLOOKUP($C188,'S0 remplacer avec S44'!$C:$BQ,45,0)</f>
        <v>1551.1319699999999</v>
      </c>
      <c r="H188" s="28">
        <f>VLOOKUP($C188,'S0 remplacer avec S44'!$C:$BQ,52,0)</f>
        <v>0</v>
      </c>
      <c r="I188" s="28">
        <f>VLOOKUP($C188,'S0 remplacer avec S44'!$C:$BQ,53,0)</f>
        <v>206</v>
      </c>
      <c r="J188" s="28">
        <f>VLOOKUP($C188,'S0 remplacer avec S44'!$C:$BQ,15,0)</f>
        <v>141</v>
      </c>
      <c r="K188" s="28">
        <f>VLOOKUP($C188,'S0 remplacer avec S44'!$C:$BQ,22,0)</f>
        <v>0</v>
      </c>
      <c r="L188" s="28">
        <f>VLOOKUP($C188,'S0 remplacer avec S44'!$C:$BQ,23,0)</f>
        <v>0</v>
      </c>
      <c r="M188" s="28">
        <f>VLOOKUP($C188,'S0 remplacer avec S44'!$C:$BQ,35,0)</f>
        <v>2337.7987199999998</v>
      </c>
      <c r="N188" s="28">
        <f>VLOOKUP($C188,'S0 remplacer avec S44'!$C:$BQ,42,0)</f>
        <v>0</v>
      </c>
      <c r="O188" s="28">
        <f>VLOOKUP($C188,'S0 remplacer avec S44'!$C:$BQ,43,0)</f>
        <v>0</v>
      </c>
      <c r="P188" s="21">
        <f>VLOOKUP($C188,'S45'!$C:$BQ,55,0)</f>
        <v>134.30000000000001</v>
      </c>
      <c r="Q188" s="21">
        <f>VLOOKUP($C188,'S45'!$C:$BQ,62,0)</f>
        <v>32</v>
      </c>
      <c r="R188" s="21">
        <f>VLOOKUP($C188,'S45'!$C:$BQ,63,0)</f>
        <v>66</v>
      </c>
      <c r="S188" s="21">
        <f>VLOOKUP($C188,'S45'!$C:$BQ,45,0)</f>
        <v>1580.17669</v>
      </c>
      <c r="T188" s="28">
        <f>VLOOKUP($C188,'S45'!$C:$BQ,52,0)</f>
        <v>0</v>
      </c>
      <c r="U188" s="28">
        <f>VLOOKUP($C188,'S45'!$C:$BQ,53,0)</f>
        <v>177</v>
      </c>
      <c r="V188" s="28">
        <f>VLOOKUP($C188,'S45'!$C:$BQ,15,0)</f>
        <v>142</v>
      </c>
      <c r="W188" s="28">
        <f>VLOOKUP($C188,'S45'!$C:$BQ,22,0)</f>
        <v>0</v>
      </c>
      <c r="X188" s="28">
        <f>VLOOKUP($C188,'S45'!$C:$BQ,23,0)</f>
        <v>0</v>
      </c>
      <c r="Y188" s="28">
        <f>VLOOKUP($C188,'S45'!$C:$BQ,35,0)</f>
        <v>2342.8173000000002</v>
      </c>
      <c r="Z188" s="28">
        <f>VLOOKUP($C188,'S45'!$C:$BQ,42,0)</f>
        <v>0</v>
      </c>
      <c r="AA188" s="28">
        <f>VLOOKUP($C188,'S45'!$C:$BQ,43,0)</f>
        <v>0</v>
      </c>
      <c r="AB188" s="21">
        <f>VLOOKUP($C188,'S46'!$C:$BQ,55,0)</f>
        <v>134.30000000000001</v>
      </c>
      <c r="AC188" s="21">
        <f>VLOOKUP($C188,'S46'!$C:$BQ,62,0)</f>
        <v>32</v>
      </c>
      <c r="AD188" s="21">
        <f>VLOOKUP($C188,'S46'!$C:$BQ,63,0)</f>
        <v>66</v>
      </c>
      <c r="AE188" s="21">
        <f>VLOOKUP($C188,'S46'!$C:$BQ,45,0)</f>
        <v>1584.1206999999999</v>
      </c>
      <c r="AF188" s="28">
        <f>VLOOKUP($C188,'S46'!$C:$BQ,52,0)</f>
        <v>0</v>
      </c>
      <c r="AG188" s="28">
        <f>VLOOKUP($C188,'S46'!$C:$BQ,53,0)</f>
        <v>173</v>
      </c>
      <c r="AH188" s="28">
        <f>VLOOKUP($C188,'S46'!$C:$BQ,15,0)</f>
        <v>142</v>
      </c>
      <c r="AI188" s="28">
        <f>VLOOKUP($C188,'S46'!$C:$BQ,22,0)</f>
        <v>0</v>
      </c>
      <c r="AJ188" s="28">
        <f>VLOOKUP($C188,'S46'!$C:$BQ,23,0)</f>
        <v>0</v>
      </c>
      <c r="AK188" s="28">
        <f>VLOOKUP($C188,'S46'!$C:$BQ,35,0)</f>
        <v>2342.8173000000002</v>
      </c>
      <c r="AL188" s="28">
        <f>VLOOKUP($C188,'S46'!$C:$BQ,42,0)</f>
        <v>0</v>
      </c>
      <c r="AM188" s="28">
        <f>VLOOKUP($C188,'S46'!$C:$BQ,43,0)</f>
        <v>0</v>
      </c>
      <c r="AN188" s="21">
        <f>VLOOKUP($C188,'S47'!$C:$BQ,55,0)</f>
        <v>134.19999999999999</v>
      </c>
      <c r="AO188" s="21">
        <f>VLOOKUP($C188,'S47'!$C:$BQ,62,0)</f>
        <v>32</v>
      </c>
      <c r="AP188" s="21">
        <f>VLOOKUP($C188,'S47'!$C:$BQ,63,0)</f>
        <v>66</v>
      </c>
      <c r="AQ188" s="21">
        <f>VLOOKUP($C188,'S47'!$C:$BQ,45,0)</f>
        <v>1587.0996299999999</v>
      </c>
      <c r="AR188" s="28">
        <f>VLOOKUP($C188,'S47'!$C:$BQ,52,0)</f>
        <v>0</v>
      </c>
      <c r="AS188" s="28">
        <f>VLOOKUP($C188,'S47'!$C:$BQ,53,0)</f>
        <v>170</v>
      </c>
      <c r="AT188" s="28">
        <f>VLOOKUP($C188,'S47'!$C:$BQ,15,0)</f>
        <v>142</v>
      </c>
      <c r="AU188" s="28">
        <f>VLOOKUP($C188,'S47'!$C:$BQ,22,0)</f>
        <v>0</v>
      </c>
      <c r="AV188" s="28">
        <f>VLOOKUP($C188,'S47'!$C:$BQ,23,0)</f>
        <v>0</v>
      </c>
      <c r="AW188" s="28">
        <f>VLOOKUP($C188,'S47'!$C:$BQ,35,0)</f>
        <v>2348.0996799999998</v>
      </c>
      <c r="AX188" s="28">
        <f>VLOOKUP($C188,'S47'!$C:$BQ,42,0)</f>
        <v>0</v>
      </c>
      <c r="AY188" s="28">
        <f>VLOOKUP($C188,'S47'!$C:$BQ,43,0)</f>
        <v>0</v>
      </c>
      <c r="AZ188" s="21">
        <f>VLOOKUP($C188,'S48'!$C:$BQ,55,0)</f>
        <v>136.19999999999999</v>
      </c>
      <c r="BA188" s="21">
        <f>VLOOKUP($C188,'S48'!$C:$BQ,62,0)</f>
        <v>14</v>
      </c>
      <c r="BB188" s="21">
        <f>VLOOKUP($C188,'S48'!$C:$BQ,63,0)</f>
        <v>113</v>
      </c>
      <c r="BC188" s="21">
        <f>VLOOKUP($C188,'S48'!$C:$BQ,45,0)</f>
        <v>1603.93343</v>
      </c>
      <c r="BD188" s="28">
        <f>VLOOKUP($C188,'S48'!$C:$BQ,52,0)</f>
        <v>0</v>
      </c>
      <c r="BE188" s="28">
        <f>VLOOKUP($C188,'S48'!$C:$BQ,53,0)</f>
        <v>153</v>
      </c>
      <c r="BF188" s="28">
        <f>VLOOKUP($C188,'S48'!$C:$BQ,15,0)</f>
        <v>142</v>
      </c>
      <c r="BG188" s="28">
        <f>VLOOKUP($C188,'S48'!$C:$BQ,22,0)</f>
        <v>0</v>
      </c>
      <c r="BH188" s="28">
        <f>VLOOKUP($C188,'S48'!$C:$BQ,23,0)</f>
        <v>0</v>
      </c>
      <c r="BI188" s="28">
        <f>VLOOKUP($C188,'S48'!$C:$BQ,35,0)</f>
        <v>2372.9895000000001</v>
      </c>
      <c r="BJ188" s="28">
        <f>VLOOKUP($C188,'S48'!$C:$BQ,42,0)</f>
        <v>0</v>
      </c>
      <c r="BK188" s="28">
        <f>VLOOKUP($C188,'S48'!$C:$BQ,43,0)</f>
        <v>0</v>
      </c>
      <c r="BL188" s="21" t="e">
        <f>VLOOKUP($C188,'S49'!$C:$BQ,55,0)</f>
        <v>#N/A</v>
      </c>
      <c r="BM188" s="21" t="e">
        <f>VLOOKUP($C188,'S49'!$C:$BQ,62,0)</f>
        <v>#N/A</v>
      </c>
      <c r="BN188" s="21" t="e">
        <f>VLOOKUP($C188,'S49'!$C:$BQ,63,0)</f>
        <v>#N/A</v>
      </c>
      <c r="BO188" s="21" t="e">
        <f>VLOOKUP($C188,'S49'!$C:$BQ,45,0)</f>
        <v>#N/A</v>
      </c>
      <c r="BP188" s="28" t="e">
        <f>VLOOKUP($C188,'S49'!$C:$BQ,52,0)</f>
        <v>#N/A</v>
      </c>
      <c r="BQ188" s="28" t="e">
        <f>VLOOKUP($C188,'S49'!$C:$BQ,53,0)</f>
        <v>#N/A</v>
      </c>
      <c r="BR188" s="28" t="e">
        <f>VLOOKUP($C188,'S49'!$C:$BQ,15,0)</f>
        <v>#N/A</v>
      </c>
      <c r="BS188" s="28" t="e">
        <f>VLOOKUP($C188,'S49'!$C:$BQ,22,0)</f>
        <v>#N/A</v>
      </c>
      <c r="BT188" s="28" t="e">
        <f>VLOOKUP($C188,'S49'!$C:$BQ,23,0)</f>
        <v>#N/A</v>
      </c>
      <c r="BU188" s="28" t="e">
        <f>VLOOKUP($C188,'S49'!$C:$BQ,35,0)</f>
        <v>#N/A</v>
      </c>
      <c r="BV188" s="28" t="e">
        <f>VLOOKUP($C188,'S49'!$C:$BQ,42,0)</f>
        <v>#N/A</v>
      </c>
      <c r="BW188" s="28" t="e">
        <f>VLOOKUP($C188,'S49'!$C:$BQ,43,0)</f>
        <v>#N/A</v>
      </c>
      <c r="BX188" s="21" t="e">
        <f>VLOOKUP($C188,'S50'!$C:$BQ,55,0)</f>
        <v>#N/A</v>
      </c>
      <c r="BY188" s="21" t="e">
        <f>VLOOKUP($C188,'S50'!$C:$BQ,62,0)</f>
        <v>#N/A</v>
      </c>
      <c r="BZ188" s="21" t="e">
        <f>VLOOKUP($C188,'S50'!$C:$BQ,63,0)</f>
        <v>#N/A</v>
      </c>
      <c r="CA188" s="21" t="e">
        <f>VLOOKUP($C188,'S50'!$C:$BQ,45,0)</f>
        <v>#N/A</v>
      </c>
      <c r="CB188" s="28" t="e">
        <f>VLOOKUP($C188,'S50'!$C:$BQ,52,0)</f>
        <v>#N/A</v>
      </c>
      <c r="CC188" s="28" t="e">
        <f>VLOOKUP($C188,'S50'!$C:$BQ,53,0)</f>
        <v>#N/A</v>
      </c>
      <c r="CD188" s="28" t="e">
        <f>VLOOKUP($C188,'S50'!$C:$BQ,15,0)</f>
        <v>#N/A</v>
      </c>
      <c r="CE188" s="28" t="e">
        <f>VLOOKUP($C188,'S50'!$C:$BQ,22,0)</f>
        <v>#N/A</v>
      </c>
      <c r="CF188" s="28" t="e">
        <f>VLOOKUP($C188,'S50'!$C:$BQ,23,0)</f>
        <v>#N/A</v>
      </c>
      <c r="CG188" s="28" t="e">
        <f>VLOOKUP($C188,'S50'!$C:$BQ,35,0)</f>
        <v>#N/A</v>
      </c>
      <c r="CH188" s="28" t="e">
        <f>VLOOKUP($C188,'S50'!$C:$BQ,42,0)</f>
        <v>#N/A</v>
      </c>
      <c r="CI188" s="28" t="e">
        <f>VLOOKUP($C188,'S50'!$C:$BQ,43,0)</f>
        <v>#N/A</v>
      </c>
    </row>
    <row r="189" spans="1:87" hidden="1" x14ac:dyDescent="0.2">
      <c r="A189" s="30" t="s">
        <v>385</v>
      </c>
      <c r="B189" s="30" t="s">
        <v>386</v>
      </c>
      <c r="C189" s="20" t="s">
        <v>227</v>
      </c>
      <c r="D189" s="21">
        <f>VLOOKUP($C189,'S0 remplacer avec S44'!$C:$BQ,55,0)</f>
        <v>522.5</v>
      </c>
      <c r="E189" s="21">
        <f>VLOOKUP($C189,'S0 remplacer avec S44'!$C:$BQ,62,0)</f>
        <v>0</v>
      </c>
      <c r="F189" s="21">
        <f>VLOOKUP($C189,'S0 remplacer avec S44'!$C:$BQ,63,0)</f>
        <v>73</v>
      </c>
      <c r="G189" s="21">
        <f>VLOOKUP($C189,'S0 remplacer avec S44'!$C:$BQ,45,0)</f>
        <v>3766.5434500000001</v>
      </c>
      <c r="H189" s="28">
        <f>VLOOKUP($C189,'S0 remplacer avec S44'!$C:$BQ,52,0)</f>
        <v>607</v>
      </c>
      <c r="I189" s="28">
        <f>VLOOKUP($C189,'S0 remplacer avec S44'!$C:$BQ,53,0)</f>
        <v>1481</v>
      </c>
      <c r="J189" s="28">
        <f>VLOOKUP($C189,'S0 remplacer avec S44'!$C:$BQ,15,0)</f>
        <v>384</v>
      </c>
      <c r="K189" s="28">
        <f>VLOOKUP($C189,'S0 remplacer avec S44'!$C:$BQ,22,0)</f>
        <v>0</v>
      </c>
      <c r="L189" s="28">
        <f>VLOOKUP($C189,'S0 remplacer avec S44'!$C:$BQ,23,0)</f>
        <v>0</v>
      </c>
      <c r="M189" s="28">
        <f>VLOOKUP($C189,'S0 remplacer avec S44'!$C:$BQ,35,0)</f>
        <v>7814.3220600000004</v>
      </c>
      <c r="N189" s="28">
        <f>VLOOKUP($C189,'S0 remplacer avec S44'!$C:$BQ,42,0)</f>
        <v>0</v>
      </c>
      <c r="O189" s="28">
        <f>VLOOKUP($C189,'S0 remplacer avec S44'!$C:$BQ,43,0)</f>
        <v>0</v>
      </c>
      <c r="P189" s="21">
        <f>VLOOKUP($C189,'S45'!$C:$BQ,55,0)</f>
        <v>530.4</v>
      </c>
      <c r="Q189" s="21">
        <f>VLOOKUP($C189,'S45'!$C:$BQ,62,0)</f>
        <v>0</v>
      </c>
      <c r="R189" s="21">
        <f>VLOOKUP($C189,'S45'!$C:$BQ,63,0)</f>
        <v>65</v>
      </c>
      <c r="S189" s="21">
        <f>VLOOKUP($C189,'S45'!$C:$BQ,45,0)</f>
        <v>3823.3172599999998</v>
      </c>
      <c r="T189" s="28">
        <f>VLOOKUP($C189,'S45'!$C:$BQ,52,0)</f>
        <v>550</v>
      </c>
      <c r="U189" s="28">
        <f>VLOOKUP($C189,'S45'!$C:$BQ,53,0)</f>
        <v>1424</v>
      </c>
      <c r="V189" s="28">
        <f>VLOOKUP($C189,'S45'!$C:$BQ,15,0)</f>
        <v>386</v>
      </c>
      <c r="W189" s="28">
        <f>VLOOKUP($C189,'S45'!$C:$BQ,22,0)</f>
        <v>0</v>
      </c>
      <c r="X189" s="28">
        <f>VLOOKUP($C189,'S45'!$C:$BQ,23,0)</f>
        <v>0</v>
      </c>
      <c r="Y189" s="28">
        <f>VLOOKUP($C189,'S45'!$C:$BQ,35,0)</f>
        <v>7908.6664099999998</v>
      </c>
      <c r="Z189" s="28">
        <f>VLOOKUP($C189,'S45'!$C:$BQ,42,0)</f>
        <v>0</v>
      </c>
      <c r="AA189" s="28">
        <f>VLOOKUP($C189,'S45'!$C:$BQ,43,0)</f>
        <v>0</v>
      </c>
      <c r="AB189" s="21">
        <f>VLOOKUP($C189,'S46'!$C:$BQ,55,0)</f>
        <v>536.9</v>
      </c>
      <c r="AC189" s="21">
        <f>VLOOKUP($C189,'S46'!$C:$BQ,62,0)</f>
        <v>0</v>
      </c>
      <c r="AD189" s="21">
        <f>VLOOKUP($C189,'S46'!$C:$BQ,63,0)</f>
        <v>59</v>
      </c>
      <c r="AE189" s="21">
        <f>VLOOKUP($C189,'S46'!$C:$BQ,45,0)</f>
        <v>3867.7215200000001</v>
      </c>
      <c r="AF189" s="28">
        <f>VLOOKUP($C189,'S46'!$C:$BQ,52,0)</f>
        <v>506</v>
      </c>
      <c r="AG189" s="28">
        <f>VLOOKUP($C189,'S46'!$C:$BQ,53,0)</f>
        <v>1380</v>
      </c>
      <c r="AH189" s="28">
        <f>VLOOKUP($C189,'S46'!$C:$BQ,15,0)</f>
        <v>392</v>
      </c>
      <c r="AI189" s="28">
        <f>VLOOKUP($C189,'S46'!$C:$BQ,22,0)</f>
        <v>0</v>
      </c>
      <c r="AJ189" s="28">
        <f>VLOOKUP($C189,'S46'!$C:$BQ,23,0)</f>
        <v>0</v>
      </c>
      <c r="AK189" s="28">
        <f>VLOOKUP($C189,'S46'!$C:$BQ,35,0)</f>
        <v>8005.2664100000002</v>
      </c>
      <c r="AL189" s="28">
        <f>VLOOKUP($C189,'S46'!$C:$BQ,42,0)</f>
        <v>0</v>
      </c>
      <c r="AM189" s="28">
        <f>VLOOKUP($C189,'S46'!$C:$BQ,43,0)</f>
        <v>0</v>
      </c>
      <c r="AN189" s="21">
        <f>VLOOKUP($C189,'S47'!$C:$BQ,55,0)</f>
        <v>541.9</v>
      </c>
      <c r="AO189" s="21">
        <f>VLOOKUP($C189,'S47'!$C:$BQ,62,0)</f>
        <v>0</v>
      </c>
      <c r="AP189" s="21">
        <f>VLOOKUP($C189,'S47'!$C:$BQ,63,0)</f>
        <v>54</v>
      </c>
      <c r="AQ189" s="21">
        <f>VLOOKUP($C189,'S47'!$C:$BQ,45,0)</f>
        <v>3920.0678899999998</v>
      </c>
      <c r="AR189" s="28">
        <f>VLOOKUP($C189,'S47'!$C:$BQ,52,0)</f>
        <v>453</v>
      </c>
      <c r="AS189" s="28">
        <f>VLOOKUP($C189,'S47'!$C:$BQ,53,0)</f>
        <v>1328</v>
      </c>
      <c r="AT189" s="28">
        <f>VLOOKUP($C189,'S47'!$C:$BQ,15,0)</f>
        <v>395</v>
      </c>
      <c r="AU189" s="28">
        <f>VLOOKUP($C189,'S47'!$C:$BQ,22,0)</f>
        <v>0</v>
      </c>
      <c r="AV189" s="28">
        <f>VLOOKUP($C189,'S47'!$C:$BQ,23,0)</f>
        <v>0</v>
      </c>
      <c r="AW189" s="28">
        <f>VLOOKUP($C189,'S47'!$C:$BQ,35,0)</f>
        <v>8025.3871900000004</v>
      </c>
      <c r="AX189" s="28">
        <f>VLOOKUP($C189,'S47'!$C:$BQ,42,0)</f>
        <v>0</v>
      </c>
      <c r="AY189" s="28">
        <f>VLOOKUP($C189,'S47'!$C:$BQ,43,0)</f>
        <v>0</v>
      </c>
      <c r="AZ189" s="21">
        <f>VLOOKUP($C189,'S48'!$C:$BQ,55,0)</f>
        <v>549.9</v>
      </c>
      <c r="BA189" s="21">
        <f>VLOOKUP($C189,'S48'!$C:$BQ,62,0)</f>
        <v>0</v>
      </c>
      <c r="BB189" s="21">
        <f>VLOOKUP($C189,'S48'!$C:$BQ,63,0)</f>
        <v>195</v>
      </c>
      <c r="BC189" s="21">
        <f>VLOOKUP($C189,'S48'!$C:$BQ,45,0)</f>
        <v>3972.7938100000001</v>
      </c>
      <c r="BD189" s="28">
        <f>VLOOKUP($C189,'S48'!$C:$BQ,52,0)</f>
        <v>400</v>
      </c>
      <c r="BE189" s="28">
        <f>VLOOKUP($C189,'S48'!$C:$BQ,53,0)</f>
        <v>1275</v>
      </c>
      <c r="BF189" s="28">
        <f>VLOOKUP($C189,'S48'!$C:$BQ,15,0)</f>
        <v>399</v>
      </c>
      <c r="BG189" s="28">
        <f>VLOOKUP($C189,'S48'!$C:$BQ,22,0)</f>
        <v>0</v>
      </c>
      <c r="BH189" s="28">
        <f>VLOOKUP($C189,'S48'!$C:$BQ,23,0)</f>
        <v>0</v>
      </c>
      <c r="BI189" s="28">
        <f>VLOOKUP($C189,'S48'!$C:$BQ,35,0)</f>
        <v>8232.1439800000007</v>
      </c>
      <c r="BJ189" s="28">
        <f>VLOOKUP($C189,'S48'!$C:$BQ,42,0)</f>
        <v>0</v>
      </c>
      <c r="BK189" s="28">
        <f>VLOOKUP($C189,'S48'!$C:$BQ,43,0)</f>
        <v>0</v>
      </c>
      <c r="BL189" s="21" t="e">
        <f>VLOOKUP($C189,'S49'!$C:$BQ,55,0)</f>
        <v>#N/A</v>
      </c>
      <c r="BM189" s="21" t="e">
        <f>VLOOKUP($C189,'S49'!$C:$BQ,62,0)</f>
        <v>#N/A</v>
      </c>
      <c r="BN189" s="21" t="e">
        <f>VLOOKUP($C189,'S49'!$C:$BQ,63,0)</f>
        <v>#N/A</v>
      </c>
      <c r="BO189" s="21" t="e">
        <f>VLOOKUP($C189,'S49'!$C:$BQ,45,0)</f>
        <v>#N/A</v>
      </c>
      <c r="BP189" s="28" t="e">
        <f>VLOOKUP($C189,'S49'!$C:$BQ,52,0)</f>
        <v>#N/A</v>
      </c>
      <c r="BQ189" s="28" t="e">
        <f>VLOOKUP($C189,'S49'!$C:$BQ,53,0)</f>
        <v>#N/A</v>
      </c>
      <c r="BR189" s="28" t="e">
        <f>VLOOKUP($C189,'S49'!$C:$BQ,15,0)</f>
        <v>#N/A</v>
      </c>
      <c r="BS189" s="28" t="e">
        <f>VLOOKUP($C189,'S49'!$C:$BQ,22,0)</f>
        <v>#N/A</v>
      </c>
      <c r="BT189" s="28" t="e">
        <f>VLOOKUP($C189,'S49'!$C:$BQ,23,0)</f>
        <v>#N/A</v>
      </c>
      <c r="BU189" s="28" t="e">
        <f>VLOOKUP($C189,'S49'!$C:$BQ,35,0)</f>
        <v>#N/A</v>
      </c>
      <c r="BV189" s="28" t="e">
        <f>VLOOKUP($C189,'S49'!$C:$BQ,42,0)</f>
        <v>#N/A</v>
      </c>
      <c r="BW189" s="28" t="e">
        <f>VLOOKUP($C189,'S49'!$C:$BQ,43,0)</f>
        <v>#N/A</v>
      </c>
      <c r="BX189" s="21" t="e">
        <f>VLOOKUP($C189,'S50'!$C:$BQ,55,0)</f>
        <v>#N/A</v>
      </c>
      <c r="BY189" s="21" t="e">
        <f>VLOOKUP($C189,'S50'!$C:$BQ,62,0)</f>
        <v>#N/A</v>
      </c>
      <c r="BZ189" s="21" t="e">
        <f>VLOOKUP($C189,'S50'!$C:$BQ,63,0)</f>
        <v>#N/A</v>
      </c>
      <c r="CA189" s="21" t="e">
        <f>VLOOKUP($C189,'S50'!$C:$BQ,45,0)</f>
        <v>#N/A</v>
      </c>
      <c r="CB189" s="28" t="e">
        <f>VLOOKUP($C189,'S50'!$C:$BQ,52,0)</f>
        <v>#N/A</v>
      </c>
      <c r="CC189" s="28" t="e">
        <f>VLOOKUP($C189,'S50'!$C:$BQ,53,0)</f>
        <v>#N/A</v>
      </c>
      <c r="CD189" s="28" t="e">
        <f>VLOOKUP($C189,'S50'!$C:$BQ,15,0)</f>
        <v>#N/A</v>
      </c>
      <c r="CE189" s="28" t="e">
        <f>VLOOKUP($C189,'S50'!$C:$BQ,22,0)</f>
        <v>#N/A</v>
      </c>
      <c r="CF189" s="28" t="e">
        <f>VLOOKUP($C189,'S50'!$C:$BQ,23,0)</f>
        <v>#N/A</v>
      </c>
      <c r="CG189" s="28" t="e">
        <f>VLOOKUP($C189,'S50'!$C:$BQ,35,0)</f>
        <v>#N/A</v>
      </c>
      <c r="CH189" s="28" t="e">
        <f>VLOOKUP($C189,'S50'!$C:$BQ,42,0)</f>
        <v>#N/A</v>
      </c>
      <c r="CI189" s="28" t="e">
        <f>VLOOKUP($C189,'S50'!$C:$BQ,43,0)</f>
        <v>#N/A</v>
      </c>
    </row>
    <row r="190" spans="1:87" hidden="1" x14ac:dyDescent="0.2">
      <c r="A190" s="30" t="s">
        <v>385</v>
      </c>
      <c r="B190" s="30" t="s">
        <v>386</v>
      </c>
      <c r="C190" s="20" t="s">
        <v>228</v>
      </c>
      <c r="D190" s="21">
        <f>VLOOKUP($C190,'S0 remplacer avec S44'!$C:$BQ,55,0)</f>
        <v>791.5</v>
      </c>
      <c r="E190" s="21">
        <f>VLOOKUP($C190,'S0 remplacer avec S44'!$C:$BQ,62,0)</f>
        <v>0</v>
      </c>
      <c r="F190" s="21">
        <f>VLOOKUP($C190,'S0 remplacer avec S44'!$C:$BQ,63,0)</f>
        <v>54</v>
      </c>
      <c r="G190" s="21">
        <f>VLOOKUP($C190,'S0 remplacer avec S44'!$C:$BQ,45,0)</f>
        <v>7542.8515399999997</v>
      </c>
      <c r="H190" s="28">
        <f>VLOOKUP($C190,'S0 remplacer avec S44'!$C:$BQ,52,0)</f>
        <v>0</v>
      </c>
      <c r="I190" s="28">
        <f>VLOOKUP($C190,'S0 remplacer avec S44'!$C:$BQ,53,0)</f>
        <v>0</v>
      </c>
      <c r="J190" s="28">
        <f>VLOOKUP($C190,'S0 remplacer avec S44'!$C:$BQ,15,0)</f>
        <v>684</v>
      </c>
      <c r="K190" s="28">
        <f>VLOOKUP($C190,'S0 remplacer avec S44'!$C:$BQ,22,0)</f>
        <v>0</v>
      </c>
      <c r="L190" s="28">
        <f>VLOOKUP($C190,'S0 remplacer avec S44'!$C:$BQ,23,0)</f>
        <v>0</v>
      </c>
      <c r="M190" s="28">
        <f>VLOOKUP($C190,'S0 remplacer avec S44'!$C:$BQ,35,0)</f>
        <v>7813.4175699999996</v>
      </c>
      <c r="N190" s="28">
        <f>VLOOKUP($C190,'S0 remplacer avec S44'!$C:$BQ,42,0)</f>
        <v>0</v>
      </c>
      <c r="O190" s="28">
        <f>VLOOKUP($C190,'S0 remplacer avec S44'!$C:$BQ,43,0)</f>
        <v>1233</v>
      </c>
      <c r="P190" s="21">
        <f>VLOOKUP($C190,'S45'!$C:$BQ,55,0)</f>
        <v>800</v>
      </c>
      <c r="Q190" s="21">
        <f>VLOOKUP($C190,'S45'!$C:$BQ,62,0)</f>
        <v>0</v>
      </c>
      <c r="R190" s="21">
        <f>VLOOKUP($C190,'S45'!$C:$BQ,63,0)</f>
        <v>45</v>
      </c>
      <c r="S190" s="21">
        <f>VLOOKUP($C190,'S45'!$C:$BQ,45,0)</f>
        <v>7680.96792</v>
      </c>
      <c r="T190" s="28">
        <f>VLOOKUP($C190,'S45'!$C:$BQ,52,0)</f>
        <v>0</v>
      </c>
      <c r="U190" s="28">
        <f>VLOOKUP($C190,'S45'!$C:$BQ,53,0)</f>
        <v>0</v>
      </c>
      <c r="V190" s="28">
        <f>VLOOKUP($C190,'S45'!$C:$BQ,15,0)</f>
        <v>689</v>
      </c>
      <c r="W190" s="28">
        <f>VLOOKUP($C190,'S45'!$C:$BQ,22,0)</f>
        <v>0</v>
      </c>
      <c r="X190" s="28">
        <f>VLOOKUP($C190,'S45'!$C:$BQ,23,0)</f>
        <v>0</v>
      </c>
      <c r="Y190" s="28">
        <f>VLOOKUP($C190,'S45'!$C:$BQ,35,0)</f>
        <v>7843.7033799999999</v>
      </c>
      <c r="Z190" s="28">
        <f>VLOOKUP($C190,'S45'!$C:$BQ,42,0)</f>
        <v>0</v>
      </c>
      <c r="AA190" s="28">
        <f>VLOOKUP($C190,'S45'!$C:$BQ,43,0)</f>
        <v>1203</v>
      </c>
      <c r="AB190" s="21">
        <f>VLOOKUP($C190,'S46'!$C:$BQ,55,0)</f>
        <v>815.2</v>
      </c>
      <c r="AC190" s="21">
        <f>VLOOKUP($C190,'S46'!$C:$BQ,62,0)</f>
        <v>0</v>
      </c>
      <c r="AD190" s="21">
        <f>VLOOKUP($C190,'S46'!$C:$BQ,63,0)</f>
        <v>30</v>
      </c>
      <c r="AE190" s="21">
        <f>VLOOKUP($C190,'S46'!$C:$BQ,45,0)</f>
        <v>7779.5872099999997</v>
      </c>
      <c r="AF190" s="28">
        <f>VLOOKUP($C190,'S46'!$C:$BQ,52,0)</f>
        <v>0</v>
      </c>
      <c r="AG190" s="28">
        <f>VLOOKUP($C190,'S46'!$C:$BQ,53,0)</f>
        <v>0</v>
      </c>
      <c r="AH190" s="28">
        <f>VLOOKUP($C190,'S46'!$C:$BQ,15,0)</f>
        <v>693</v>
      </c>
      <c r="AI190" s="28">
        <f>VLOOKUP($C190,'S46'!$C:$BQ,22,0)</f>
        <v>0</v>
      </c>
      <c r="AJ190" s="28">
        <f>VLOOKUP($C190,'S46'!$C:$BQ,23,0)</f>
        <v>0</v>
      </c>
      <c r="AK190" s="28">
        <f>VLOOKUP($C190,'S46'!$C:$BQ,35,0)</f>
        <v>9040.3029600000009</v>
      </c>
      <c r="AL190" s="28">
        <f>VLOOKUP($C190,'S46'!$C:$BQ,42,0)</f>
        <v>0</v>
      </c>
      <c r="AM190" s="28">
        <f>VLOOKUP($C190,'S46'!$C:$BQ,43,0)</f>
        <v>6</v>
      </c>
      <c r="AN190" s="21">
        <f>VLOOKUP($C190,'S47'!$C:$BQ,55,0)</f>
        <v>820.8</v>
      </c>
      <c r="AO190" s="21">
        <f>VLOOKUP($C190,'S47'!$C:$BQ,62,0)</f>
        <v>0</v>
      </c>
      <c r="AP190" s="21">
        <f>VLOOKUP($C190,'S47'!$C:$BQ,63,0)</f>
        <v>25</v>
      </c>
      <c r="AQ190" s="21">
        <f>VLOOKUP($C190,'S47'!$C:$BQ,45,0)</f>
        <v>7990.9158799999996</v>
      </c>
      <c r="AR190" s="28">
        <f>VLOOKUP($C190,'S47'!$C:$BQ,52,0)</f>
        <v>0</v>
      </c>
      <c r="AS190" s="28">
        <f>VLOOKUP($C190,'S47'!$C:$BQ,53,0)</f>
        <v>0</v>
      </c>
      <c r="AT190" s="28">
        <f>VLOOKUP($C190,'S47'!$C:$BQ,15,0)</f>
        <v>700</v>
      </c>
      <c r="AU190" s="28">
        <f>VLOOKUP($C190,'S47'!$C:$BQ,22,0)</f>
        <v>0</v>
      </c>
      <c r="AV190" s="28">
        <f>VLOOKUP($C190,'S47'!$C:$BQ,23,0)</f>
        <v>0</v>
      </c>
      <c r="AW190" s="28">
        <f>VLOOKUP($C190,'S47'!$C:$BQ,35,0)</f>
        <v>9243.3937499999993</v>
      </c>
      <c r="AX190" s="28">
        <f>VLOOKUP($C190,'S47'!$C:$BQ,42,0)</f>
        <v>0</v>
      </c>
      <c r="AY190" s="28">
        <f>VLOOKUP($C190,'S47'!$C:$BQ,43,0)</f>
        <v>0</v>
      </c>
      <c r="AZ190" s="21">
        <f>VLOOKUP($C190,'S48'!$C:$BQ,55,0)</f>
        <v>830.6</v>
      </c>
      <c r="BA190" s="21">
        <f>VLOOKUP($C190,'S48'!$C:$BQ,62,0)</f>
        <v>0</v>
      </c>
      <c r="BB190" s="21">
        <f>VLOOKUP($C190,'S48'!$C:$BQ,63,0)</f>
        <v>226</v>
      </c>
      <c r="BC190" s="21">
        <f>VLOOKUP($C190,'S48'!$C:$BQ,45,0)</f>
        <v>8064.8801000000003</v>
      </c>
      <c r="BD190" s="28">
        <f>VLOOKUP($C190,'S48'!$C:$BQ,52,0)</f>
        <v>0</v>
      </c>
      <c r="BE190" s="28">
        <f>VLOOKUP($C190,'S48'!$C:$BQ,53,0)</f>
        <v>0</v>
      </c>
      <c r="BF190" s="28">
        <f>VLOOKUP($C190,'S48'!$C:$BQ,15,0)</f>
        <v>708</v>
      </c>
      <c r="BG190" s="28">
        <f>VLOOKUP($C190,'S48'!$C:$BQ,22,0)</f>
        <v>0</v>
      </c>
      <c r="BH190" s="28">
        <f>VLOOKUP($C190,'S48'!$C:$BQ,23,0)</f>
        <v>0</v>
      </c>
      <c r="BI190" s="28">
        <f>VLOOKUP($C190,'S48'!$C:$BQ,35,0)</f>
        <v>9656.0429999999997</v>
      </c>
      <c r="BJ190" s="28">
        <f>VLOOKUP($C190,'S48'!$C:$BQ,42,0)</f>
        <v>0</v>
      </c>
      <c r="BK190" s="28">
        <f>VLOOKUP($C190,'S48'!$C:$BQ,43,0)</f>
        <v>0</v>
      </c>
      <c r="BL190" s="21" t="e">
        <f>VLOOKUP($C190,'S49'!$C:$BQ,55,0)</f>
        <v>#N/A</v>
      </c>
      <c r="BM190" s="21" t="e">
        <f>VLOOKUP($C190,'S49'!$C:$BQ,62,0)</f>
        <v>#N/A</v>
      </c>
      <c r="BN190" s="21" t="e">
        <f>VLOOKUP($C190,'S49'!$C:$BQ,63,0)</f>
        <v>#N/A</v>
      </c>
      <c r="BO190" s="21" t="e">
        <f>VLOOKUP($C190,'S49'!$C:$BQ,45,0)</f>
        <v>#N/A</v>
      </c>
      <c r="BP190" s="28" t="e">
        <f>VLOOKUP($C190,'S49'!$C:$BQ,52,0)</f>
        <v>#N/A</v>
      </c>
      <c r="BQ190" s="28" t="e">
        <f>VLOOKUP($C190,'S49'!$C:$BQ,53,0)</f>
        <v>#N/A</v>
      </c>
      <c r="BR190" s="28" t="e">
        <f>VLOOKUP($C190,'S49'!$C:$BQ,15,0)</f>
        <v>#N/A</v>
      </c>
      <c r="BS190" s="28" t="e">
        <f>VLOOKUP($C190,'S49'!$C:$BQ,22,0)</f>
        <v>#N/A</v>
      </c>
      <c r="BT190" s="28" t="e">
        <f>VLOOKUP($C190,'S49'!$C:$BQ,23,0)</f>
        <v>#N/A</v>
      </c>
      <c r="BU190" s="28" t="e">
        <f>VLOOKUP($C190,'S49'!$C:$BQ,35,0)</f>
        <v>#N/A</v>
      </c>
      <c r="BV190" s="28" t="e">
        <f>VLOOKUP($C190,'S49'!$C:$BQ,42,0)</f>
        <v>#N/A</v>
      </c>
      <c r="BW190" s="28" t="e">
        <f>VLOOKUP($C190,'S49'!$C:$BQ,43,0)</f>
        <v>#N/A</v>
      </c>
      <c r="BX190" s="21" t="e">
        <f>VLOOKUP($C190,'S50'!$C:$BQ,55,0)</f>
        <v>#N/A</v>
      </c>
      <c r="BY190" s="21" t="e">
        <f>VLOOKUP($C190,'S50'!$C:$BQ,62,0)</f>
        <v>#N/A</v>
      </c>
      <c r="BZ190" s="21" t="e">
        <f>VLOOKUP($C190,'S50'!$C:$BQ,63,0)</f>
        <v>#N/A</v>
      </c>
      <c r="CA190" s="21" t="e">
        <f>VLOOKUP($C190,'S50'!$C:$BQ,45,0)</f>
        <v>#N/A</v>
      </c>
      <c r="CB190" s="28" t="e">
        <f>VLOOKUP($C190,'S50'!$C:$BQ,52,0)</f>
        <v>#N/A</v>
      </c>
      <c r="CC190" s="28" t="e">
        <f>VLOOKUP($C190,'S50'!$C:$BQ,53,0)</f>
        <v>#N/A</v>
      </c>
      <c r="CD190" s="28" t="e">
        <f>VLOOKUP($C190,'S50'!$C:$BQ,15,0)</f>
        <v>#N/A</v>
      </c>
      <c r="CE190" s="28" t="e">
        <f>VLOOKUP($C190,'S50'!$C:$BQ,22,0)</f>
        <v>#N/A</v>
      </c>
      <c r="CF190" s="28" t="e">
        <f>VLOOKUP($C190,'S50'!$C:$BQ,23,0)</f>
        <v>#N/A</v>
      </c>
      <c r="CG190" s="28" t="e">
        <f>VLOOKUP($C190,'S50'!$C:$BQ,35,0)</f>
        <v>#N/A</v>
      </c>
      <c r="CH190" s="28" t="e">
        <f>VLOOKUP($C190,'S50'!$C:$BQ,42,0)</f>
        <v>#N/A</v>
      </c>
      <c r="CI190" s="28" t="e">
        <f>VLOOKUP($C190,'S50'!$C:$BQ,43,0)</f>
        <v>#N/A</v>
      </c>
    </row>
    <row r="191" spans="1:87" hidden="1" x14ac:dyDescent="0.2">
      <c r="A191" s="30" t="s">
        <v>385</v>
      </c>
      <c r="B191" s="30" t="s">
        <v>386</v>
      </c>
      <c r="C191" s="20" t="s">
        <v>229</v>
      </c>
      <c r="D191" s="21">
        <f>VLOOKUP($C191,'S0 remplacer avec S44'!$C:$BQ,55,0)</f>
        <v>84.4</v>
      </c>
      <c r="E191" s="21">
        <f>VLOOKUP($C191,'S0 remplacer avec S44'!$C:$BQ,62,0)</f>
        <v>44</v>
      </c>
      <c r="F191" s="21">
        <f>VLOOKUP($C191,'S0 remplacer avec S44'!$C:$BQ,63,0)</f>
        <v>70</v>
      </c>
      <c r="G191" s="21">
        <f>VLOOKUP($C191,'S0 remplacer avec S44'!$C:$BQ,45,0)</f>
        <v>623.67273999999998</v>
      </c>
      <c r="H191" s="28">
        <f>VLOOKUP($C191,'S0 remplacer avec S44'!$C:$BQ,52,0)</f>
        <v>508</v>
      </c>
      <c r="I191" s="28">
        <f>VLOOKUP($C191,'S0 remplacer avec S44'!$C:$BQ,53,0)</f>
        <v>735</v>
      </c>
      <c r="J191" s="28">
        <f>VLOOKUP($C191,'S0 remplacer avec S44'!$C:$BQ,15,0)</f>
        <v>30</v>
      </c>
      <c r="K191" s="28">
        <f>VLOOKUP($C191,'S0 remplacer avec S44'!$C:$BQ,22,0)</f>
        <v>42</v>
      </c>
      <c r="L191" s="28">
        <f>VLOOKUP($C191,'S0 remplacer avec S44'!$C:$BQ,23,0)</f>
        <v>56</v>
      </c>
      <c r="M191" s="28">
        <f>VLOOKUP($C191,'S0 remplacer avec S44'!$C:$BQ,35,0)</f>
        <v>518.44766000000004</v>
      </c>
      <c r="N191" s="28">
        <f>VLOOKUP($C191,'S0 remplacer avec S44'!$C:$BQ,42,0)</f>
        <v>788</v>
      </c>
      <c r="O191" s="28">
        <f>VLOOKUP($C191,'S0 remplacer avec S44'!$C:$BQ,43,0)</f>
        <v>1050</v>
      </c>
      <c r="P191" s="21">
        <f>VLOOKUP($C191,'S45'!$C:$BQ,55,0)</f>
        <v>86.2</v>
      </c>
      <c r="Q191" s="21">
        <f>VLOOKUP($C191,'S45'!$C:$BQ,62,0)</f>
        <v>43</v>
      </c>
      <c r="R191" s="21">
        <f>VLOOKUP($C191,'S45'!$C:$BQ,63,0)</f>
        <v>68</v>
      </c>
      <c r="S191" s="21">
        <f>VLOOKUP($C191,'S45'!$C:$BQ,45,0)</f>
        <v>625.61692000000005</v>
      </c>
      <c r="T191" s="28">
        <f>VLOOKUP($C191,'S45'!$C:$BQ,52,0)</f>
        <v>506</v>
      </c>
      <c r="U191" s="28">
        <f>VLOOKUP($C191,'S45'!$C:$BQ,53,0)</f>
        <v>733</v>
      </c>
      <c r="V191" s="28">
        <f>VLOOKUP($C191,'S45'!$C:$BQ,15,0)</f>
        <v>31</v>
      </c>
      <c r="W191" s="28">
        <f>VLOOKUP($C191,'S45'!$C:$BQ,22,0)</f>
        <v>41</v>
      </c>
      <c r="X191" s="28">
        <f>VLOOKUP($C191,'S45'!$C:$BQ,23,0)</f>
        <v>55</v>
      </c>
      <c r="Y191" s="28">
        <f>VLOOKUP($C191,'S45'!$C:$BQ,35,0)</f>
        <v>532.62012000000004</v>
      </c>
      <c r="Z191" s="28">
        <f>VLOOKUP($C191,'S45'!$C:$BQ,42,0)</f>
        <v>774</v>
      </c>
      <c r="AA191" s="28">
        <f>VLOOKUP($C191,'S45'!$C:$BQ,43,0)</f>
        <v>1035</v>
      </c>
      <c r="AB191" s="21">
        <f>VLOOKUP($C191,'S46'!$C:$BQ,55,0)</f>
        <v>88</v>
      </c>
      <c r="AC191" s="21">
        <f>VLOOKUP($C191,'S46'!$C:$BQ,62,0)</f>
        <v>41</v>
      </c>
      <c r="AD191" s="21">
        <f>VLOOKUP($C191,'S46'!$C:$BQ,63,0)</f>
        <v>67</v>
      </c>
      <c r="AE191" s="21">
        <f>VLOOKUP($C191,'S46'!$C:$BQ,45,0)</f>
        <v>637.83695999999998</v>
      </c>
      <c r="AF191" s="28">
        <f>VLOOKUP($C191,'S46'!$C:$BQ,52,0)</f>
        <v>494</v>
      </c>
      <c r="AG191" s="28">
        <f>VLOOKUP($C191,'S46'!$C:$BQ,53,0)</f>
        <v>720</v>
      </c>
      <c r="AH191" s="28">
        <f>VLOOKUP($C191,'S46'!$C:$BQ,15,0)</f>
        <v>31</v>
      </c>
      <c r="AI191" s="28">
        <f>VLOOKUP($C191,'S46'!$C:$BQ,22,0)</f>
        <v>41</v>
      </c>
      <c r="AJ191" s="28">
        <f>VLOOKUP($C191,'S46'!$C:$BQ,23,0)</f>
        <v>55</v>
      </c>
      <c r="AK191" s="28">
        <f>VLOOKUP($C191,'S46'!$C:$BQ,35,0)</f>
        <v>532.62012000000004</v>
      </c>
      <c r="AL191" s="28">
        <f>VLOOKUP($C191,'S46'!$C:$BQ,42,0)</f>
        <v>774</v>
      </c>
      <c r="AM191" s="28">
        <f>VLOOKUP($C191,'S46'!$C:$BQ,43,0)</f>
        <v>1035</v>
      </c>
      <c r="AN191" s="21">
        <f>VLOOKUP($C191,'S47'!$C:$BQ,55,0)</f>
        <v>88</v>
      </c>
      <c r="AO191" s="21">
        <f>VLOOKUP($C191,'S47'!$C:$BQ,62,0)</f>
        <v>41</v>
      </c>
      <c r="AP191" s="21">
        <f>VLOOKUP($C191,'S47'!$C:$BQ,63,0)</f>
        <v>67</v>
      </c>
      <c r="AQ191" s="21">
        <f>VLOOKUP($C191,'S47'!$C:$BQ,45,0)</f>
        <v>642.88696000000004</v>
      </c>
      <c r="AR191" s="28">
        <f>VLOOKUP($C191,'S47'!$C:$BQ,52,0)</f>
        <v>489</v>
      </c>
      <c r="AS191" s="28">
        <f>VLOOKUP($C191,'S47'!$C:$BQ,53,0)</f>
        <v>715</v>
      </c>
      <c r="AT191" s="28">
        <f>VLOOKUP($C191,'S47'!$C:$BQ,15,0)</f>
        <v>32</v>
      </c>
      <c r="AU191" s="28">
        <f>VLOOKUP($C191,'S47'!$C:$BQ,22,0)</f>
        <v>40</v>
      </c>
      <c r="AV191" s="28">
        <f>VLOOKUP($C191,'S47'!$C:$BQ,23,0)</f>
        <v>54</v>
      </c>
      <c r="AW191" s="28">
        <f>VLOOKUP($C191,'S47'!$C:$BQ,35,0)</f>
        <v>536.05609000000004</v>
      </c>
      <c r="AX191" s="28">
        <f>VLOOKUP($C191,'S47'!$C:$BQ,42,0)</f>
        <v>771</v>
      </c>
      <c r="AY191" s="28">
        <f>VLOOKUP($C191,'S47'!$C:$BQ,43,0)</f>
        <v>1032</v>
      </c>
      <c r="AZ191" s="21">
        <f>VLOOKUP($C191,'S48'!$C:$BQ,55,0)</f>
        <v>91</v>
      </c>
      <c r="BA191" s="21">
        <f>VLOOKUP($C191,'S48'!$C:$BQ,62,0)</f>
        <v>25</v>
      </c>
      <c r="BB191" s="21">
        <f>VLOOKUP($C191,'S48'!$C:$BQ,63,0)</f>
        <v>102</v>
      </c>
      <c r="BC191" s="21">
        <f>VLOOKUP($C191,'S48'!$C:$BQ,45,0)</f>
        <v>639.62032999999997</v>
      </c>
      <c r="BD191" s="28">
        <f>VLOOKUP($C191,'S48'!$C:$BQ,52,0)</f>
        <v>492</v>
      </c>
      <c r="BE191" s="28">
        <f>VLOOKUP($C191,'S48'!$C:$BQ,53,0)</f>
        <v>719</v>
      </c>
      <c r="BF191" s="28">
        <f>VLOOKUP($C191,'S48'!$C:$BQ,15,0)</f>
        <v>32</v>
      </c>
      <c r="BG191" s="28">
        <f>VLOOKUP($C191,'S48'!$C:$BQ,22,0)</f>
        <v>40</v>
      </c>
      <c r="BH191" s="28">
        <f>VLOOKUP($C191,'S48'!$C:$BQ,23,0)</f>
        <v>54</v>
      </c>
      <c r="BI191" s="28">
        <f>VLOOKUP($C191,'S48'!$C:$BQ,35,0)</f>
        <v>537.95699000000002</v>
      </c>
      <c r="BJ191" s="28">
        <f>VLOOKUP($C191,'S48'!$C:$BQ,42,0)</f>
        <v>769</v>
      </c>
      <c r="BK191" s="28">
        <f>VLOOKUP($C191,'S48'!$C:$BQ,43,0)</f>
        <v>1030</v>
      </c>
      <c r="BL191" s="21" t="e">
        <f>VLOOKUP($C191,'S49'!$C:$BQ,55,0)</f>
        <v>#N/A</v>
      </c>
      <c r="BM191" s="21" t="e">
        <f>VLOOKUP($C191,'S49'!$C:$BQ,62,0)</f>
        <v>#N/A</v>
      </c>
      <c r="BN191" s="21" t="e">
        <f>VLOOKUP($C191,'S49'!$C:$BQ,63,0)</f>
        <v>#N/A</v>
      </c>
      <c r="BO191" s="21" t="e">
        <f>VLOOKUP($C191,'S49'!$C:$BQ,45,0)</f>
        <v>#N/A</v>
      </c>
      <c r="BP191" s="28" t="e">
        <f>VLOOKUP($C191,'S49'!$C:$BQ,52,0)</f>
        <v>#N/A</v>
      </c>
      <c r="BQ191" s="28" t="e">
        <f>VLOOKUP($C191,'S49'!$C:$BQ,53,0)</f>
        <v>#N/A</v>
      </c>
      <c r="BR191" s="28" t="e">
        <f>VLOOKUP($C191,'S49'!$C:$BQ,15,0)</f>
        <v>#N/A</v>
      </c>
      <c r="BS191" s="28" t="e">
        <f>VLOOKUP($C191,'S49'!$C:$BQ,22,0)</f>
        <v>#N/A</v>
      </c>
      <c r="BT191" s="28" t="e">
        <f>VLOOKUP($C191,'S49'!$C:$BQ,23,0)</f>
        <v>#N/A</v>
      </c>
      <c r="BU191" s="28" t="e">
        <f>VLOOKUP($C191,'S49'!$C:$BQ,35,0)</f>
        <v>#N/A</v>
      </c>
      <c r="BV191" s="28" t="e">
        <f>VLOOKUP($C191,'S49'!$C:$BQ,42,0)</f>
        <v>#N/A</v>
      </c>
      <c r="BW191" s="28" t="e">
        <f>VLOOKUP($C191,'S49'!$C:$BQ,43,0)</f>
        <v>#N/A</v>
      </c>
      <c r="BX191" s="21" t="e">
        <f>VLOOKUP($C191,'S50'!$C:$BQ,55,0)</f>
        <v>#N/A</v>
      </c>
      <c r="BY191" s="21" t="e">
        <f>VLOOKUP($C191,'S50'!$C:$BQ,62,0)</f>
        <v>#N/A</v>
      </c>
      <c r="BZ191" s="21" t="e">
        <f>VLOOKUP($C191,'S50'!$C:$BQ,63,0)</f>
        <v>#N/A</v>
      </c>
      <c r="CA191" s="21" t="e">
        <f>VLOOKUP($C191,'S50'!$C:$BQ,45,0)</f>
        <v>#N/A</v>
      </c>
      <c r="CB191" s="28" t="e">
        <f>VLOOKUP($C191,'S50'!$C:$BQ,52,0)</f>
        <v>#N/A</v>
      </c>
      <c r="CC191" s="28" t="e">
        <f>VLOOKUP($C191,'S50'!$C:$BQ,53,0)</f>
        <v>#N/A</v>
      </c>
      <c r="CD191" s="28" t="e">
        <f>VLOOKUP($C191,'S50'!$C:$BQ,15,0)</f>
        <v>#N/A</v>
      </c>
      <c r="CE191" s="28" t="e">
        <f>VLOOKUP($C191,'S50'!$C:$BQ,22,0)</f>
        <v>#N/A</v>
      </c>
      <c r="CF191" s="28" t="e">
        <f>VLOOKUP($C191,'S50'!$C:$BQ,23,0)</f>
        <v>#N/A</v>
      </c>
      <c r="CG191" s="28" t="e">
        <f>VLOOKUP($C191,'S50'!$C:$BQ,35,0)</f>
        <v>#N/A</v>
      </c>
      <c r="CH191" s="28" t="e">
        <f>VLOOKUP($C191,'S50'!$C:$BQ,42,0)</f>
        <v>#N/A</v>
      </c>
      <c r="CI191" s="28" t="e">
        <f>VLOOKUP($C191,'S50'!$C:$BQ,43,0)</f>
        <v>#N/A</v>
      </c>
    </row>
    <row r="192" spans="1:87" hidden="1" x14ac:dyDescent="0.2">
      <c r="A192" s="30" t="s">
        <v>385</v>
      </c>
      <c r="B192" s="30" t="s">
        <v>386</v>
      </c>
      <c r="C192" s="20" t="s">
        <v>230</v>
      </c>
      <c r="D192" s="21">
        <f>VLOOKUP($C192,'S0 remplacer avec S44'!$C:$BQ,55,0)</f>
        <v>312.10000000000002</v>
      </c>
      <c r="E192" s="21">
        <f>VLOOKUP($C192,'S0 remplacer avec S44'!$C:$BQ,62,0)</f>
        <v>81</v>
      </c>
      <c r="F192" s="21">
        <f>VLOOKUP($C192,'S0 remplacer avec S44'!$C:$BQ,63,0)</f>
        <v>160</v>
      </c>
      <c r="G192" s="21">
        <f>VLOOKUP($C192,'S0 remplacer avec S44'!$C:$BQ,45,0)</f>
        <v>2913.67704</v>
      </c>
      <c r="H192" s="28">
        <f>VLOOKUP($C192,'S0 remplacer avec S44'!$C:$BQ,52,0)</f>
        <v>551</v>
      </c>
      <c r="I192" s="28">
        <f>VLOOKUP($C192,'S0 remplacer avec S44'!$C:$BQ,53,0)</f>
        <v>1244</v>
      </c>
      <c r="J192" s="28">
        <f>VLOOKUP($C192,'S0 remplacer avec S44'!$C:$BQ,15,0)</f>
        <v>203</v>
      </c>
      <c r="K192" s="28">
        <f>VLOOKUP($C192,'S0 remplacer avec S44'!$C:$BQ,22,0)</f>
        <v>15</v>
      </c>
      <c r="L192" s="28">
        <f>VLOOKUP($C192,'S0 remplacer avec S44'!$C:$BQ,23,0)</f>
        <v>59</v>
      </c>
      <c r="M192" s="28">
        <f>VLOOKUP($C192,'S0 remplacer avec S44'!$C:$BQ,35,0)</f>
        <v>6094.4094699999996</v>
      </c>
      <c r="N192" s="28">
        <f>VLOOKUP($C192,'S0 remplacer avec S44'!$C:$BQ,42,0)</f>
        <v>0</v>
      </c>
      <c r="O192" s="28">
        <f>VLOOKUP($C192,'S0 remplacer avec S44'!$C:$BQ,43,0)</f>
        <v>0</v>
      </c>
      <c r="P192" s="21">
        <f>VLOOKUP($C192,'S45'!$C:$BQ,55,0)</f>
        <v>309.5</v>
      </c>
      <c r="Q192" s="21">
        <f>VLOOKUP($C192,'S45'!$C:$BQ,62,0)</f>
        <v>84</v>
      </c>
      <c r="R192" s="21">
        <f>VLOOKUP($C192,'S45'!$C:$BQ,63,0)</f>
        <v>163</v>
      </c>
      <c r="S192" s="21">
        <f>VLOOKUP($C192,'S45'!$C:$BQ,45,0)</f>
        <v>3038.6034100000002</v>
      </c>
      <c r="T192" s="28">
        <f>VLOOKUP($C192,'S45'!$C:$BQ,52,0)</f>
        <v>426</v>
      </c>
      <c r="U192" s="28">
        <f>VLOOKUP($C192,'S45'!$C:$BQ,53,0)</f>
        <v>1119</v>
      </c>
      <c r="V192" s="28">
        <f>VLOOKUP($C192,'S45'!$C:$BQ,15,0)</f>
        <v>205</v>
      </c>
      <c r="W192" s="28">
        <f>VLOOKUP($C192,'S45'!$C:$BQ,22,0)</f>
        <v>13</v>
      </c>
      <c r="X192" s="28">
        <f>VLOOKUP($C192,'S45'!$C:$BQ,23,0)</f>
        <v>57</v>
      </c>
      <c r="Y192" s="28">
        <f>VLOOKUP($C192,'S45'!$C:$BQ,35,0)</f>
        <v>6103.13508</v>
      </c>
      <c r="Z192" s="28">
        <f>VLOOKUP($C192,'S45'!$C:$BQ,42,0)</f>
        <v>0</v>
      </c>
      <c r="AA192" s="28">
        <f>VLOOKUP($C192,'S45'!$C:$BQ,43,0)</f>
        <v>0</v>
      </c>
      <c r="AB192" s="21">
        <f>VLOOKUP($C192,'S46'!$C:$BQ,55,0)</f>
        <v>311.8</v>
      </c>
      <c r="AC192" s="21">
        <f>VLOOKUP($C192,'S46'!$C:$BQ,62,0)</f>
        <v>82</v>
      </c>
      <c r="AD192" s="21">
        <f>VLOOKUP($C192,'S46'!$C:$BQ,63,0)</f>
        <v>160</v>
      </c>
      <c r="AE192" s="21">
        <f>VLOOKUP($C192,'S46'!$C:$BQ,45,0)</f>
        <v>3000.56934</v>
      </c>
      <c r="AF192" s="28">
        <f>VLOOKUP($C192,'S46'!$C:$BQ,52,0)</f>
        <v>464</v>
      </c>
      <c r="AG192" s="28">
        <f>VLOOKUP($C192,'S46'!$C:$BQ,53,0)</f>
        <v>1157</v>
      </c>
      <c r="AH192" s="28">
        <f>VLOOKUP($C192,'S46'!$C:$BQ,15,0)</f>
        <v>212</v>
      </c>
      <c r="AI192" s="28">
        <f>VLOOKUP($C192,'S46'!$C:$BQ,22,0)</f>
        <v>6</v>
      </c>
      <c r="AJ192" s="28">
        <f>VLOOKUP($C192,'S46'!$C:$BQ,23,0)</f>
        <v>50</v>
      </c>
      <c r="AK192" s="28">
        <f>VLOOKUP($C192,'S46'!$C:$BQ,35,0)</f>
        <v>6107.13508</v>
      </c>
      <c r="AL192" s="28">
        <f>VLOOKUP($C192,'S46'!$C:$BQ,42,0)</f>
        <v>0</v>
      </c>
      <c r="AM192" s="28">
        <f>VLOOKUP($C192,'S46'!$C:$BQ,43,0)</f>
        <v>0</v>
      </c>
      <c r="AN192" s="21">
        <f>VLOOKUP($C192,'S47'!$C:$BQ,55,0)</f>
        <v>310.8</v>
      </c>
      <c r="AO192" s="21">
        <f>VLOOKUP($C192,'S47'!$C:$BQ,62,0)</f>
        <v>83</v>
      </c>
      <c r="AP192" s="21">
        <f>VLOOKUP($C192,'S47'!$C:$BQ,63,0)</f>
        <v>161</v>
      </c>
      <c r="AQ192" s="21">
        <f>VLOOKUP($C192,'S47'!$C:$BQ,45,0)</f>
        <v>3038.4102800000001</v>
      </c>
      <c r="AR192" s="28">
        <f>VLOOKUP($C192,'S47'!$C:$BQ,52,0)</f>
        <v>426</v>
      </c>
      <c r="AS192" s="28">
        <f>VLOOKUP($C192,'S47'!$C:$BQ,53,0)</f>
        <v>1119</v>
      </c>
      <c r="AT192" s="28">
        <f>VLOOKUP($C192,'S47'!$C:$BQ,15,0)</f>
        <v>214</v>
      </c>
      <c r="AU192" s="28">
        <f>VLOOKUP($C192,'S47'!$C:$BQ,22,0)</f>
        <v>4</v>
      </c>
      <c r="AV192" s="28">
        <f>VLOOKUP($C192,'S47'!$C:$BQ,23,0)</f>
        <v>48</v>
      </c>
      <c r="AW192" s="28">
        <f>VLOOKUP($C192,'S47'!$C:$BQ,35,0)</f>
        <v>6140.4138599999997</v>
      </c>
      <c r="AX192" s="28">
        <f>VLOOKUP($C192,'S47'!$C:$BQ,42,0)</f>
        <v>0</v>
      </c>
      <c r="AY192" s="28">
        <f>VLOOKUP($C192,'S47'!$C:$BQ,43,0)</f>
        <v>0</v>
      </c>
      <c r="AZ192" s="21">
        <f>VLOOKUP($C192,'S48'!$C:$BQ,55,0)</f>
        <v>315.60000000000002</v>
      </c>
      <c r="BA192" s="21">
        <f>VLOOKUP($C192,'S48'!$C:$BQ,62,0)</f>
        <v>39</v>
      </c>
      <c r="BB192" s="21">
        <f>VLOOKUP($C192,'S48'!$C:$BQ,63,0)</f>
        <v>274</v>
      </c>
      <c r="BC192" s="21">
        <f>VLOOKUP($C192,'S48'!$C:$BQ,45,0)</f>
        <v>3058.1308199999999</v>
      </c>
      <c r="BD192" s="28">
        <f>VLOOKUP($C192,'S48'!$C:$BQ,52,0)</f>
        <v>407</v>
      </c>
      <c r="BE192" s="28">
        <f>VLOOKUP($C192,'S48'!$C:$BQ,53,0)</f>
        <v>1099</v>
      </c>
      <c r="BF192" s="28">
        <f>VLOOKUP($C192,'S48'!$C:$BQ,15,0)</f>
        <v>214</v>
      </c>
      <c r="BG192" s="28">
        <f>VLOOKUP($C192,'S48'!$C:$BQ,22,0)</f>
        <v>4</v>
      </c>
      <c r="BH192" s="28">
        <f>VLOOKUP($C192,'S48'!$C:$BQ,23,0)</f>
        <v>48</v>
      </c>
      <c r="BI192" s="28">
        <f>VLOOKUP($C192,'S48'!$C:$BQ,35,0)</f>
        <v>6153.6389799999997</v>
      </c>
      <c r="BJ192" s="28">
        <f>VLOOKUP($C192,'S48'!$C:$BQ,42,0)</f>
        <v>0</v>
      </c>
      <c r="BK192" s="28">
        <f>VLOOKUP($C192,'S48'!$C:$BQ,43,0)</f>
        <v>0</v>
      </c>
      <c r="BL192" s="21" t="e">
        <f>VLOOKUP($C192,'S49'!$C:$BQ,55,0)</f>
        <v>#N/A</v>
      </c>
      <c r="BM192" s="21" t="e">
        <f>VLOOKUP($C192,'S49'!$C:$BQ,62,0)</f>
        <v>#N/A</v>
      </c>
      <c r="BN192" s="21" t="e">
        <f>VLOOKUP($C192,'S49'!$C:$BQ,63,0)</f>
        <v>#N/A</v>
      </c>
      <c r="BO192" s="21" t="e">
        <f>VLOOKUP($C192,'S49'!$C:$BQ,45,0)</f>
        <v>#N/A</v>
      </c>
      <c r="BP192" s="28" t="e">
        <f>VLOOKUP($C192,'S49'!$C:$BQ,52,0)</f>
        <v>#N/A</v>
      </c>
      <c r="BQ192" s="28" t="e">
        <f>VLOOKUP($C192,'S49'!$C:$BQ,53,0)</f>
        <v>#N/A</v>
      </c>
      <c r="BR192" s="28" t="e">
        <f>VLOOKUP($C192,'S49'!$C:$BQ,15,0)</f>
        <v>#N/A</v>
      </c>
      <c r="BS192" s="28" t="e">
        <f>VLOOKUP($C192,'S49'!$C:$BQ,22,0)</f>
        <v>#N/A</v>
      </c>
      <c r="BT192" s="28" t="e">
        <f>VLOOKUP($C192,'S49'!$C:$BQ,23,0)</f>
        <v>#N/A</v>
      </c>
      <c r="BU192" s="28" t="e">
        <f>VLOOKUP($C192,'S49'!$C:$BQ,35,0)</f>
        <v>#N/A</v>
      </c>
      <c r="BV192" s="28" t="e">
        <f>VLOOKUP($C192,'S49'!$C:$BQ,42,0)</f>
        <v>#N/A</v>
      </c>
      <c r="BW192" s="28" t="e">
        <f>VLOOKUP($C192,'S49'!$C:$BQ,43,0)</f>
        <v>#N/A</v>
      </c>
      <c r="BX192" s="21" t="e">
        <f>VLOOKUP($C192,'S50'!$C:$BQ,55,0)</f>
        <v>#N/A</v>
      </c>
      <c r="BY192" s="21" t="e">
        <f>VLOOKUP($C192,'S50'!$C:$BQ,62,0)</f>
        <v>#N/A</v>
      </c>
      <c r="BZ192" s="21" t="e">
        <f>VLOOKUP($C192,'S50'!$C:$BQ,63,0)</f>
        <v>#N/A</v>
      </c>
      <c r="CA192" s="21" t="e">
        <f>VLOOKUP($C192,'S50'!$C:$BQ,45,0)</f>
        <v>#N/A</v>
      </c>
      <c r="CB192" s="28" t="e">
        <f>VLOOKUP($C192,'S50'!$C:$BQ,52,0)</f>
        <v>#N/A</v>
      </c>
      <c r="CC192" s="28" t="e">
        <f>VLOOKUP($C192,'S50'!$C:$BQ,53,0)</f>
        <v>#N/A</v>
      </c>
      <c r="CD192" s="28" t="e">
        <f>VLOOKUP($C192,'S50'!$C:$BQ,15,0)</f>
        <v>#N/A</v>
      </c>
      <c r="CE192" s="28" t="e">
        <f>VLOOKUP($C192,'S50'!$C:$BQ,22,0)</f>
        <v>#N/A</v>
      </c>
      <c r="CF192" s="28" t="e">
        <f>VLOOKUP($C192,'S50'!$C:$BQ,23,0)</f>
        <v>#N/A</v>
      </c>
      <c r="CG192" s="28" t="e">
        <f>VLOOKUP($C192,'S50'!$C:$BQ,35,0)</f>
        <v>#N/A</v>
      </c>
      <c r="CH192" s="28" t="e">
        <f>VLOOKUP($C192,'S50'!$C:$BQ,42,0)</f>
        <v>#N/A</v>
      </c>
      <c r="CI192" s="28" t="e">
        <f>VLOOKUP($C192,'S50'!$C:$BQ,43,0)</f>
        <v>#N/A</v>
      </c>
    </row>
    <row r="193" spans="1:87" hidden="1" x14ac:dyDescent="0.2">
      <c r="A193" s="30" t="s">
        <v>385</v>
      </c>
      <c r="B193" s="30" t="s">
        <v>231</v>
      </c>
      <c r="C193" s="20" t="s">
        <v>232</v>
      </c>
      <c r="D193" s="21">
        <f>VLOOKUP($C193,'S0 remplacer avec S44'!$C:$BQ,55,0)</f>
        <v>522.29999999999995</v>
      </c>
      <c r="E193" s="21">
        <f>VLOOKUP($C193,'S0 remplacer avec S44'!$C:$BQ,62,0)</f>
        <v>68</v>
      </c>
      <c r="F193" s="21">
        <f>VLOOKUP($C193,'S0 remplacer avec S44'!$C:$BQ,63,0)</f>
        <v>185</v>
      </c>
      <c r="G193" s="21">
        <f>VLOOKUP($C193,'S0 remplacer avec S44'!$C:$BQ,45,0)</f>
        <v>5773.4528</v>
      </c>
      <c r="H193" s="28">
        <f>VLOOKUP($C193,'S0 remplacer avec S44'!$C:$BQ,52,0)</f>
        <v>0</v>
      </c>
      <c r="I193" s="28">
        <f>VLOOKUP($C193,'S0 remplacer avec S44'!$C:$BQ,53,0)</f>
        <v>462</v>
      </c>
      <c r="J193" s="28">
        <f>VLOOKUP($C193,'S0 remplacer avec S44'!$C:$BQ,15,0)</f>
        <v>404</v>
      </c>
      <c r="K193" s="28">
        <f>VLOOKUP($C193,'S0 remplacer avec S44'!$C:$BQ,22,0)</f>
        <v>0</v>
      </c>
      <c r="L193" s="28">
        <f>VLOOKUP($C193,'S0 remplacer avec S44'!$C:$BQ,23,0)</f>
        <v>0</v>
      </c>
      <c r="M193" s="28">
        <f>VLOOKUP($C193,'S0 remplacer avec S44'!$C:$BQ,35,0)</f>
        <v>6374.1357699999999</v>
      </c>
      <c r="N193" s="28">
        <f>VLOOKUP($C193,'S0 remplacer avec S44'!$C:$BQ,42,0)</f>
        <v>705</v>
      </c>
      <c r="O193" s="28">
        <f>VLOOKUP($C193,'S0 remplacer avec S44'!$C:$BQ,43,0)</f>
        <v>2121</v>
      </c>
      <c r="P193" s="21">
        <f>VLOOKUP($C193,'S45'!$C:$BQ,55,0)</f>
        <v>530.9</v>
      </c>
      <c r="Q193" s="21">
        <f>VLOOKUP($C193,'S45'!$C:$BQ,62,0)</f>
        <v>59</v>
      </c>
      <c r="R193" s="21">
        <f>VLOOKUP($C193,'S45'!$C:$BQ,63,0)</f>
        <v>177</v>
      </c>
      <c r="S193" s="21">
        <f>VLOOKUP($C193,'S45'!$C:$BQ,45,0)</f>
        <v>5964.0721800000001</v>
      </c>
      <c r="T193" s="28">
        <f>VLOOKUP($C193,'S45'!$C:$BQ,52,0)</f>
        <v>0</v>
      </c>
      <c r="U193" s="28">
        <f>VLOOKUP($C193,'S45'!$C:$BQ,53,0)</f>
        <v>271</v>
      </c>
      <c r="V193" s="28">
        <f>VLOOKUP($C193,'S45'!$C:$BQ,15,0)</f>
        <v>408</v>
      </c>
      <c r="W193" s="28">
        <f>VLOOKUP($C193,'S45'!$C:$BQ,22,0)</f>
        <v>0</v>
      </c>
      <c r="X193" s="28">
        <f>VLOOKUP($C193,'S45'!$C:$BQ,23,0)</f>
        <v>0</v>
      </c>
      <c r="Y193" s="28">
        <f>VLOOKUP($C193,'S45'!$C:$BQ,35,0)</f>
        <v>6474.5962099999997</v>
      </c>
      <c r="Z193" s="28">
        <f>VLOOKUP($C193,'S45'!$C:$BQ,42,0)</f>
        <v>605</v>
      </c>
      <c r="AA193" s="28">
        <f>VLOOKUP($C193,'S45'!$C:$BQ,43,0)</f>
        <v>2020</v>
      </c>
      <c r="AB193" s="21">
        <f>VLOOKUP($C193,'S46'!$C:$BQ,55,0)</f>
        <v>538</v>
      </c>
      <c r="AC193" s="21">
        <f>VLOOKUP($C193,'S46'!$C:$BQ,62,0)</f>
        <v>52</v>
      </c>
      <c r="AD193" s="21">
        <f>VLOOKUP($C193,'S46'!$C:$BQ,63,0)</f>
        <v>170</v>
      </c>
      <c r="AE193" s="21">
        <f>VLOOKUP($C193,'S46'!$C:$BQ,45,0)</f>
        <v>6053.6313</v>
      </c>
      <c r="AF193" s="28">
        <f>VLOOKUP($C193,'S46'!$C:$BQ,52,0)</f>
        <v>0</v>
      </c>
      <c r="AG193" s="28">
        <f>VLOOKUP($C193,'S46'!$C:$BQ,53,0)</f>
        <v>181</v>
      </c>
      <c r="AH193" s="28">
        <f>VLOOKUP($C193,'S46'!$C:$BQ,15,0)</f>
        <v>411</v>
      </c>
      <c r="AI193" s="28">
        <f>VLOOKUP($C193,'S46'!$C:$BQ,22,0)</f>
        <v>0</v>
      </c>
      <c r="AJ193" s="28">
        <f>VLOOKUP($C193,'S46'!$C:$BQ,23,0)</f>
        <v>0</v>
      </c>
      <c r="AK193" s="28">
        <f>VLOOKUP($C193,'S46'!$C:$BQ,35,0)</f>
        <v>6521.3962099999999</v>
      </c>
      <c r="AL193" s="28">
        <f>VLOOKUP($C193,'S46'!$C:$BQ,42,0)</f>
        <v>558</v>
      </c>
      <c r="AM193" s="28">
        <f>VLOOKUP($C193,'S46'!$C:$BQ,43,0)</f>
        <v>1974</v>
      </c>
      <c r="AN193" s="21">
        <f>VLOOKUP($C193,'S47'!$C:$BQ,55,0)</f>
        <v>544.29999999999995</v>
      </c>
      <c r="AO193" s="21">
        <f>VLOOKUP($C193,'S47'!$C:$BQ,62,0)</f>
        <v>46</v>
      </c>
      <c r="AP193" s="21">
        <f>VLOOKUP($C193,'S47'!$C:$BQ,63,0)</f>
        <v>163</v>
      </c>
      <c r="AQ193" s="21">
        <f>VLOOKUP($C193,'S47'!$C:$BQ,45,0)</f>
        <v>6168.9443700000002</v>
      </c>
      <c r="AR193" s="28">
        <f>VLOOKUP($C193,'S47'!$C:$BQ,52,0)</f>
        <v>0</v>
      </c>
      <c r="AS193" s="28">
        <f>VLOOKUP($C193,'S47'!$C:$BQ,53,0)</f>
        <v>66</v>
      </c>
      <c r="AT193" s="28">
        <f>VLOOKUP($C193,'S47'!$C:$BQ,15,0)</f>
        <v>417</v>
      </c>
      <c r="AU193" s="28">
        <f>VLOOKUP($C193,'S47'!$C:$BQ,22,0)</f>
        <v>0</v>
      </c>
      <c r="AV193" s="28">
        <f>VLOOKUP($C193,'S47'!$C:$BQ,23,0)</f>
        <v>0</v>
      </c>
      <c r="AW193" s="28">
        <f>VLOOKUP($C193,'S47'!$C:$BQ,35,0)</f>
        <v>6625.2307799999999</v>
      </c>
      <c r="AX193" s="28">
        <f>VLOOKUP($C193,'S47'!$C:$BQ,42,0)</f>
        <v>454</v>
      </c>
      <c r="AY193" s="28">
        <f>VLOOKUP($C193,'S47'!$C:$BQ,43,0)</f>
        <v>1870</v>
      </c>
      <c r="AZ193" s="21">
        <f>VLOOKUP($C193,'S48'!$C:$BQ,55,0)</f>
        <v>556.9</v>
      </c>
      <c r="BA193" s="21">
        <f>VLOOKUP($C193,'S48'!$C:$BQ,62,0)</f>
        <v>0</v>
      </c>
      <c r="BB193" s="21">
        <f>VLOOKUP($C193,'S48'!$C:$BQ,63,0)</f>
        <v>328</v>
      </c>
      <c r="BC193" s="21">
        <f>VLOOKUP($C193,'S48'!$C:$BQ,45,0)</f>
        <v>6261.8588300000001</v>
      </c>
      <c r="BD193" s="28">
        <f>VLOOKUP($C193,'S48'!$C:$BQ,52,0)</f>
        <v>0</v>
      </c>
      <c r="BE193" s="28">
        <f>VLOOKUP($C193,'S48'!$C:$BQ,53,0)</f>
        <v>0</v>
      </c>
      <c r="BF193" s="28">
        <f>VLOOKUP($C193,'S48'!$C:$BQ,15,0)</f>
        <v>424</v>
      </c>
      <c r="BG193" s="28">
        <f>VLOOKUP($C193,'S48'!$C:$BQ,22,0)</f>
        <v>0</v>
      </c>
      <c r="BH193" s="28">
        <f>VLOOKUP($C193,'S48'!$C:$BQ,23,0)</f>
        <v>0</v>
      </c>
      <c r="BI193" s="28">
        <f>VLOOKUP($C193,'S48'!$C:$BQ,35,0)</f>
        <v>6741.5568700000003</v>
      </c>
      <c r="BJ193" s="28">
        <f>VLOOKUP($C193,'S48'!$C:$BQ,42,0)</f>
        <v>338</v>
      </c>
      <c r="BK193" s="28">
        <f>VLOOKUP($C193,'S48'!$C:$BQ,43,0)</f>
        <v>1753</v>
      </c>
      <c r="BL193" s="21" t="e">
        <f>VLOOKUP($C193,'S49'!$C:$BQ,55,0)</f>
        <v>#N/A</v>
      </c>
      <c r="BM193" s="21" t="e">
        <f>VLOOKUP($C193,'S49'!$C:$BQ,62,0)</f>
        <v>#N/A</v>
      </c>
      <c r="BN193" s="21" t="e">
        <f>VLOOKUP($C193,'S49'!$C:$BQ,63,0)</f>
        <v>#N/A</v>
      </c>
      <c r="BO193" s="21" t="e">
        <f>VLOOKUP($C193,'S49'!$C:$BQ,45,0)</f>
        <v>#N/A</v>
      </c>
      <c r="BP193" s="28" t="e">
        <f>VLOOKUP($C193,'S49'!$C:$BQ,52,0)</f>
        <v>#N/A</v>
      </c>
      <c r="BQ193" s="28" t="e">
        <f>VLOOKUP($C193,'S49'!$C:$BQ,53,0)</f>
        <v>#N/A</v>
      </c>
      <c r="BR193" s="28" t="e">
        <f>VLOOKUP($C193,'S49'!$C:$BQ,15,0)</f>
        <v>#N/A</v>
      </c>
      <c r="BS193" s="28" t="e">
        <f>VLOOKUP($C193,'S49'!$C:$BQ,22,0)</f>
        <v>#N/A</v>
      </c>
      <c r="BT193" s="28" t="e">
        <f>VLOOKUP($C193,'S49'!$C:$BQ,23,0)</f>
        <v>#N/A</v>
      </c>
      <c r="BU193" s="28" t="e">
        <f>VLOOKUP($C193,'S49'!$C:$BQ,35,0)</f>
        <v>#N/A</v>
      </c>
      <c r="BV193" s="28" t="e">
        <f>VLOOKUP($C193,'S49'!$C:$BQ,42,0)</f>
        <v>#N/A</v>
      </c>
      <c r="BW193" s="28" t="e">
        <f>VLOOKUP($C193,'S49'!$C:$BQ,43,0)</f>
        <v>#N/A</v>
      </c>
      <c r="BX193" s="21" t="e">
        <f>VLOOKUP($C193,'S50'!$C:$BQ,55,0)</f>
        <v>#N/A</v>
      </c>
      <c r="BY193" s="21" t="e">
        <f>VLOOKUP($C193,'S50'!$C:$BQ,62,0)</f>
        <v>#N/A</v>
      </c>
      <c r="BZ193" s="21" t="e">
        <f>VLOOKUP($C193,'S50'!$C:$BQ,63,0)</f>
        <v>#N/A</v>
      </c>
      <c r="CA193" s="21" t="e">
        <f>VLOOKUP($C193,'S50'!$C:$BQ,45,0)</f>
        <v>#N/A</v>
      </c>
      <c r="CB193" s="28" t="e">
        <f>VLOOKUP($C193,'S50'!$C:$BQ,52,0)</f>
        <v>#N/A</v>
      </c>
      <c r="CC193" s="28" t="e">
        <f>VLOOKUP($C193,'S50'!$C:$BQ,53,0)</f>
        <v>#N/A</v>
      </c>
      <c r="CD193" s="28" t="e">
        <f>VLOOKUP($C193,'S50'!$C:$BQ,15,0)</f>
        <v>#N/A</v>
      </c>
      <c r="CE193" s="28" t="e">
        <f>VLOOKUP($C193,'S50'!$C:$BQ,22,0)</f>
        <v>#N/A</v>
      </c>
      <c r="CF193" s="28" t="e">
        <f>VLOOKUP($C193,'S50'!$C:$BQ,23,0)</f>
        <v>#N/A</v>
      </c>
      <c r="CG193" s="28" t="e">
        <f>VLOOKUP($C193,'S50'!$C:$BQ,35,0)</f>
        <v>#N/A</v>
      </c>
      <c r="CH193" s="28" t="e">
        <f>VLOOKUP($C193,'S50'!$C:$BQ,42,0)</f>
        <v>#N/A</v>
      </c>
      <c r="CI193" s="28" t="e">
        <f>VLOOKUP($C193,'S50'!$C:$BQ,43,0)</f>
        <v>#N/A</v>
      </c>
    </row>
    <row r="194" spans="1:87" hidden="1" x14ac:dyDescent="0.2">
      <c r="A194" s="30" t="s">
        <v>385</v>
      </c>
      <c r="B194" s="30" t="s">
        <v>231</v>
      </c>
      <c r="C194" s="20" t="s">
        <v>233</v>
      </c>
      <c r="D194" s="21">
        <f>VLOOKUP($C194,'S0 remplacer avec S44'!$C:$BQ,55,0)</f>
        <v>235.7</v>
      </c>
      <c r="E194" s="21">
        <f>VLOOKUP($C194,'S0 remplacer avec S44'!$C:$BQ,62,0)</f>
        <v>67</v>
      </c>
      <c r="F194" s="21">
        <f>VLOOKUP($C194,'S0 remplacer avec S44'!$C:$BQ,63,0)</f>
        <v>127</v>
      </c>
      <c r="G194" s="21">
        <f>VLOOKUP($C194,'S0 remplacer avec S44'!$C:$BQ,45,0)</f>
        <v>3107.6080900000002</v>
      </c>
      <c r="H194" s="28">
        <f>VLOOKUP($C194,'S0 remplacer avec S44'!$C:$BQ,52,0)</f>
        <v>0</v>
      </c>
      <c r="I194" s="28">
        <f>VLOOKUP($C194,'S0 remplacer avec S44'!$C:$BQ,53,0)</f>
        <v>90</v>
      </c>
      <c r="J194" s="28">
        <f>VLOOKUP($C194,'S0 remplacer avec S44'!$C:$BQ,15,0)</f>
        <v>193</v>
      </c>
      <c r="K194" s="28">
        <f>VLOOKUP($C194,'S0 remplacer avec S44'!$C:$BQ,22,0)</f>
        <v>0</v>
      </c>
      <c r="L194" s="28">
        <f>VLOOKUP($C194,'S0 remplacer avec S44'!$C:$BQ,23,0)</f>
        <v>8</v>
      </c>
      <c r="M194" s="28">
        <f>VLOOKUP($C194,'S0 remplacer avec S44'!$C:$BQ,35,0)</f>
        <v>4041.3120399999998</v>
      </c>
      <c r="N194" s="28">
        <f>VLOOKUP($C194,'S0 remplacer avec S44'!$C:$BQ,42,0)</f>
        <v>0</v>
      </c>
      <c r="O194" s="28">
        <f>VLOOKUP($C194,'S0 remplacer avec S44'!$C:$BQ,43,0)</f>
        <v>0</v>
      </c>
      <c r="P194" s="21">
        <f>VLOOKUP($C194,'S45'!$C:$BQ,55,0)</f>
        <v>239.5</v>
      </c>
      <c r="Q194" s="21">
        <f>VLOOKUP($C194,'S45'!$C:$BQ,62,0)</f>
        <v>63</v>
      </c>
      <c r="R194" s="21">
        <f>VLOOKUP($C194,'S45'!$C:$BQ,63,0)</f>
        <v>124</v>
      </c>
      <c r="S194" s="21">
        <f>VLOOKUP($C194,'S45'!$C:$BQ,45,0)</f>
        <v>3169.3936699999999</v>
      </c>
      <c r="T194" s="28">
        <f>VLOOKUP($C194,'S45'!$C:$BQ,52,0)</f>
        <v>0</v>
      </c>
      <c r="U194" s="28">
        <f>VLOOKUP($C194,'S45'!$C:$BQ,53,0)</f>
        <v>28</v>
      </c>
      <c r="V194" s="28">
        <f>VLOOKUP($C194,'S45'!$C:$BQ,15,0)</f>
        <v>194</v>
      </c>
      <c r="W194" s="28">
        <f>VLOOKUP($C194,'S45'!$C:$BQ,22,0)</f>
        <v>0</v>
      </c>
      <c r="X194" s="28">
        <f>VLOOKUP($C194,'S45'!$C:$BQ,23,0)</f>
        <v>7</v>
      </c>
      <c r="Y194" s="28">
        <f>VLOOKUP($C194,'S45'!$C:$BQ,35,0)</f>
        <v>4183.0685400000002</v>
      </c>
      <c r="Z194" s="28">
        <f>VLOOKUP($C194,'S45'!$C:$BQ,42,0)</f>
        <v>0</v>
      </c>
      <c r="AA194" s="28">
        <f>VLOOKUP($C194,'S45'!$C:$BQ,43,0)</f>
        <v>0</v>
      </c>
      <c r="AB194" s="21">
        <f>VLOOKUP($C194,'S46'!$C:$BQ,55,0)</f>
        <v>240.7</v>
      </c>
      <c r="AC194" s="21">
        <f>VLOOKUP($C194,'S46'!$C:$BQ,62,0)</f>
        <v>62</v>
      </c>
      <c r="AD194" s="21">
        <f>VLOOKUP($C194,'S46'!$C:$BQ,63,0)</f>
        <v>122</v>
      </c>
      <c r="AE194" s="21">
        <f>VLOOKUP($C194,'S46'!$C:$BQ,45,0)</f>
        <v>3242.8435399999998</v>
      </c>
      <c r="AF194" s="28">
        <f>VLOOKUP($C194,'S46'!$C:$BQ,52,0)</f>
        <v>0</v>
      </c>
      <c r="AG194" s="28">
        <f>VLOOKUP($C194,'S46'!$C:$BQ,53,0)</f>
        <v>0</v>
      </c>
      <c r="AH194" s="28">
        <f>VLOOKUP($C194,'S46'!$C:$BQ,15,0)</f>
        <v>196</v>
      </c>
      <c r="AI194" s="28">
        <f>VLOOKUP($C194,'S46'!$C:$BQ,22,0)</f>
        <v>0</v>
      </c>
      <c r="AJ194" s="28">
        <f>VLOOKUP($C194,'S46'!$C:$BQ,23,0)</f>
        <v>5</v>
      </c>
      <c r="AK194" s="28">
        <f>VLOOKUP($C194,'S46'!$C:$BQ,35,0)</f>
        <v>4180.9175400000004</v>
      </c>
      <c r="AL194" s="28">
        <f>VLOOKUP($C194,'S46'!$C:$BQ,42,0)</f>
        <v>0</v>
      </c>
      <c r="AM194" s="28">
        <f>VLOOKUP($C194,'S46'!$C:$BQ,43,0)</f>
        <v>0</v>
      </c>
      <c r="AN194" s="21">
        <f>VLOOKUP($C194,'S47'!$C:$BQ,55,0)</f>
        <v>241.7</v>
      </c>
      <c r="AO194" s="21">
        <f>VLOOKUP($C194,'S47'!$C:$BQ,62,0)</f>
        <v>61</v>
      </c>
      <c r="AP194" s="21">
        <f>VLOOKUP($C194,'S47'!$C:$BQ,63,0)</f>
        <v>121</v>
      </c>
      <c r="AQ194" s="21">
        <f>VLOOKUP($C194,'S47'!$C:$BQ,45,0)</f>
        <v>3323.6880500000002</v>
      </c>
      <c r="AR194" s="28">
        <f>VLOOKUP($C194,'S47'!$C:$BQ,52,0)</f>
        <v>0</v>
      </c>
      <c r="AS194" s="28">
        <f>VLOOKUP($C194,'S47'!$C:$BQ,53,0)</f>
        <v>0</v>
      </c>
      <c r="AT194" s="28">
        <f>VLOOKUP($C194,'S47'!$C:$BQ,15,0)</f>
        <v>198</v>
      </c>
      <c r="AU194" s="28">
        <f>VLOOKUP($C194,'S47'!$C:$BQ,22,0)</f>
        <v>0</v>
      </c>
      <c r="AV194" s="28">
        <f>VLOOKUP($C194,'S47'!$C:$BQ,23,0)</f>
        <v>3</v>
      </c>
      <c r="AW194" s="28">
        <f>VLOOKUP($C194,'S47'!$C:$BQ,35,0)</f>
        <v>4321.8039600000002</v>
      </c>
      <c r="AX194" s="28">
        <f>VLOOKUP($C194,'S47'!$C:$BQ,42,0)</f>
        <v>0</v>
      </c>
      <c r="AY194" s="28">
        <f>VLOOKUP($C194,'S47'!$C:$BQ,43,0)</f>
        <v>0</v>
      </c>
      <c r="AZ194" s="21">
        <f>VLOOKUP($C194,'S48'!$C:$BQ,55,0)</f>
        <v>244.6</v>
      </c>
      <c r="BA194" s="21">
        <f>VLOOKUP($C194,'S48'!$C:$BQ,62,0)</f>
        <v>28</v>
      </c>
      <c r="BB194" s="21">
        <f>VLOOKUP($C194,'S48'!$C:$BQ,63,0)</f>
        <v>209</v>
      </c>
      <c r="BC194" s="21">
        <f>VLOOKUP($C194,'S48'!$C:$BQ,45,0)</f>
        <v>3273.3148900000001</v>
      </c>
      <c r="BD194" s="28">
        <f>VLOOKUP($C194,'S48'!$C:$BQ,52,0)</f>
        <v>0</v>
      </c>
      <c r="BE194" s="28">
        <f>VLOOKUP($C194,'S48'!$C:$BQ,53,0)</f>
        <v>0</v>
      </c>
      <c r="BF194" s="28">
        <f>VLOOKUP($C194,'S48'!$C:$BQ,15,0)</f>
        <v>199</v>
      </c>
      <c r="BG194" s="28">
        <f>VLOOKUP($C194,'S48'!$C:$BQ,22,0)</f>
        <v>0</v>
      </c>
      <c r="BH194" s="28">
        <f>VLOOKUP($C194,'S48'!$C:$BQ,23,0)</f>
        <v>2</v>
      </c>
      <c r="BI194" s="28">
        <f>VLOOKUP($C194,'S48'!$C:$BQ,35,0)</f>
        <v>4326.4648699999998</v>
      </c>
      <c r="BJ194" s="28">
        <f>VLOOKUP($C194,'S48'!$C:$BQ,42,0)</f>
        <v>0</v>
      </c>
      <c r="BK194" s="28">
        <f>VLOOKUP($C194,'S48'!$C:$BQ,43,0)</f>
        <v>0</v>
      </c>
      <c r="BL194" s="21" t="e">
        <f>VLOOKUP($C194,'S49'!$C:$BQ,55,0)</f>
        <v>#N/A</v>
      </c>
      <c r="BM194" s="21" t="e">
        <f>VLOOKUP($C194,'S49'!$C:$BQ,62,0)</f>
        <v>#N/A</v>
      </c>
      <c r="BN194" s="21" t="e">
        <f>VLOOKUP($C194,'S49'!$C:$BQ,63,0)</f>
        <v>#N/A</v>
      </c>
      <c r="BO194" s="21" t="e">
        <f>VLOOKUP($C194,'S49'!$C:$BQ,45,0)</f>
        <v>#N/A</v>
      </c>
      <c r="BP194" s="28" t="e">
        <f>VLOOKUP($C194,'S49'!$C:$BQ,52,0)</f>
        <v>#N/A</v>
      </c>
      <c r="BQ194" s="28" t="e">
        <f>VLOOKUP($C194,'S49'!$C:$BQ,53,0)</f>
        <v>#N/A</v>
      </c>
      <c r="BR194" s="28" t="e">
        <f>VLOOKUP($C194,'S49'!$C:$BQ,15,0)</f>
        <v>#N/A</v>
      </c>
      <c r="BS194" s="28" t="e">
        <f>VLOOKUP($C194,'S49'!$C:$BQ,22,0)</f>
        <v>#N/A</v>
      </c>
      <c r="BT194" s="28" t="e">
        <f>VLOOKUP($C194,'S49'!$C:$BQ,23,0)</f>
        <v>#N/A</v>
      </c>
      <c r="BU194" s="28" t="e">
        <f>VLOOKUP($C194,'S49'!$C:$BQ,35,0)</f>
        <v>#N/A</v>
      </c>
      <c r="BV194" s="28" t="e">
        <f>VLOOKUP($C194,'S49'!$C:$BQ,42,0)</f>
        <v>#N/A</v>
      </c>
      <c r="BW194" s="28" t="e">
        <f>VLOOKUP($C194,'S49'!$C:$BQ,43,0)</f>
        <v>#N/A</v>
      </c>
      <c r="BX194" s="21" t="e">
        <f>VLOOKUP($C194,'S50'!$C:$BQ,55,0)</f>
        <v>#N/A</v>
      </c>
      <c r="BY194" s="21" t="e">
        <f>VLOOKUP($C194,'S50'!$C:$BQ,62,0)</f>
        <v>#N/A</v>
      </c>
      <c r="BZ194" s="21" t="e">
        <f>VLOOKUP($C194,'S50'!$C:$BQ,63,0)</f>
        <v>#N/A</v>
      </c>
      <c r="CA194" s="21" t="e">
        <f>VLOOKUP($C194,'S50'!$C:$BQ,45,0)</f>
        <v>#N/A</v>
      </c>
      <c r="CB194" s="28" t="e">
        <f>VLOOKUP($C194,'S50'!$C:$BQ,52,0)</f>
        <v>#N/A</v>
      </c>
      <c r="CC194" s="28" t="e">
        <f>VLOOKUP($C194,'S50'!$C:$BQ,53,0)</f>
        <v>#N/A</v>
      </c>
      <c r="CD194" s="28" t="e">
        <f>VLOOKUP($C194,'S50'!$C:$BQ,15,0)</f>
        <v>#N/A</v>
      </c>
      <c r="CE194" s="28" t="e">
        <f>VLOOKUP($C194,'S50'!$C:$BQ,22,0)</f>
        <v>#N/A</v>
      </c>
      <c r="CF194" s="28" t="e">
        <f>VLOOKUP($C194,'S50'!$C:$BQ,23,0)</f>
        <v>#N/A</v>
      </c>
      <c r="CG194" s="28" t="e">
        <f>VLOOKUP($C194,'S50'!$C:$BQ,35,0)</f>
        <v>#N/A</v>
      </c>
      <c r="CH194" s="28" t="e">
        <f>VLOOKUP($C194,'S50'!$C:$BQ,42,0)</f>
        <v>#N/A</v>
      </c>
      <c r="CI194" s="28" t="e">
        <f>VLOOKUP($C194,'S50'!$C:$BQ,43,0)</f>
        <v>#N/A</v>
      </c>
    </row>
    <row r="195" spans="1:87" hidden="1" x14ac:dyDescent="0.2">
      <c r="A195" s="30" t="s">
        <v>385</v>
      </c>
      <c r="B195" s="30" t="s">
        <v>231</v>
      </c>
      <c r="C195" s="20" t="s">
        <v>234</v>
      </c>
      <c r="D195" s="21">
        <f>VLOOKUP($C195,'S0 remplacer avec S44'!$C:$BQ,55,0)</f>
        <v>118.9</v>
      </c>
      <c r="E195" s="21">
        <f>VLOOKUP($C195,'S0 remplacer avec S44'!$C:$BQ,62,0)</f>
        <v>0</v>
      </c>
      <c r="F195" s="21">
        <f>VLOOKUP($C195,'S0 remplacer avec S44'!$C:$BQ,63,0)</f>
        <v>0</v>
      </c>
      <c r="G195" s="21">
        <f>VLOOKUP($C195,'S0 remplacer avec S44'!$C:$BQ,45,0)</f>
        <v>1318.9079099999999</v>
      </c>
      <c r="H195" s="28">
        <f>VLOOKUP($C195,'S0 remplacer avec S44'!$C:$BQ,52,0)</f>
        <v>0</v>
      </c>
      <c r="I195" s="28">
        <f>VLOOKUP($C195,'S0 remplacer avec S44'!$C:$BQ,53,0)</f>
        <v>0</v>
      </c>
      <c r="J195" s="28">
        <f>VLOOKUP($C195,'S0 remplacer avec S44'!$C:$BQ,15,0)</f>
        <v>63</v>
      </c>
      <c r="K195" s="28">
        <f>VLOOKUP($C195,'S0 remplacer avec S44'!$C:$BQ,22,0)</f>
        <v>0</v>
      </c>
      <c r="L195" s="28">
        <f>VLOOKUP($C195,'S0 remplacer avec S44'!$C:$BQ,23,0)</f>
        <v>0</v>
      </c>
      <c r="M195" s="28">
        <f>VLOOKUP($C195,'S0 remplacer avec S44'!$C:$BQ,35,0)</f>
        <v>864.202</v>
      </c>
      <c r="N195" s="28">
        <f>VLOOKUP($C195,'S0 remplacer avec S44'!$C:$BQ,42,0)</f>
        <v>19</v>
      </c>
      <c r="O195" s="28">
        <f>VLOOKUP($C195,'S0 remplacer avec S44'!$C:$BQ,43,0)</f>
        <v>195</v>
      </c>
      <c r="P195" s="21">
        <f>VLOOKUP($C195,'S45'!$C:$BQ,55,0)</f>
        <v>122.7</v>
      </c>
      <c r="Q195" s="21">
        <f>VLOOKUP($C195,'S45'!$C:$BQ,62,0)</f>
        <v>0</v>
      </c>
      <c r="R195" s="21">
        <f>VLOOKUP($C195,'S45'!$C:$BQ,63,0)</f>
        <v>0</v>
      </c>
      <c r="S195" s="21">
        <f>VLOOKUP($C195,'S45'!$C:$BQ,45,0)</f>
        <v>1327.2430099999999</v>
      </c>
      <c r="T195" s="28">
        <f>VLOOKUP($C195,'S45'!$C:$BQ,52,0)</f>
        <v>0</v>
      </c>
      <c r="U195" s="28">
        <f>VLOOKUP($C195,'S45'!$C:$BQ,53,0)</f>
        <v>0</v>
      </c>
      <c r="V195" s="28">
        <f>VLOOKUP($C195,'S45'!$C:$BQ,15,0)</f>
        <v>63</v>
      </c>
      <c r="W195" s="28">
        <f>VLOOKUP($C195,'S45'!$C:$BQ,22,0)</f>
        <v>0</v>
      </c>
      <c r="X195" s="28">
        <f>VLOOKUP($C195,'S45'!$C:$BQ,23,0)</f>
        <v>0</v>
      </c>
      <c r="Y195" s="28">
        <f>VLOOKUP($C195,'S45'!$C:$BQ,35,0)</f>
        <v>917.17998999999998</v>
      </c>
      <c r="Z195" s="28">
        <f>VLOOKUP($C195,'S45'!$C:$BQ,42,0)</f>
        <v>0</v>
      </c>
      <c r="AA195" s="28">
        <f>VLOOKUP($C195,'S45'!$C:$BQ,43,0)</f>
        <v>142</v>
      </c>
      <c r="AB195" s="21">
        <f>VLOOKUP($C195,'S46'!$C:$BQ,55,0)</f>
        <v>122.7</v>
      </c>
      <c r="AC195" s="21">
        <f>VLOOKUP($C195,'S46'!$C:$BQ,62,0)</f>
        <v>0</v>
      </c>
      <c r="AD195" s="21">
        <f>VLOOKUP($C195,'S46'!$C:$BQ,63,0)</f>
        <v>0</v>
      </c>
      <c r="AE195" s="21">
        <f>VLOOKUP($C195,'S46'!$C:$BQ,45,0)</f>
        <v>1381.83089</v>
      </c>
      <c r="AF195" s="28">
        <f>VLOOKUP($C195,'S46'!$C:$BQ,52,0)</f>
        <v>0</v>
      </c>
      <c r="AG195" s="28">
        <f>VLOOKUP($C195,'S46'!$C:$BQ,53,0)</f>
        <v>0</v>
      </c>
      <c r="AH195" s="28">
        <f>VLOOKUP($C195,'S46'!$C:$BQ,15,0)</f>
        <v>65</v>
      </c>
      <c r="AI195" s="28">
        <f>VLOOKUP($C195,'S46'!$C:$BQ,22,0)</f>
        <v>0</v>
      </c>
      <c r="AJ195" s="28">
        <f>VLOOKUP($C195,'S46'!$C:$BQ,23,0)</f>
        <v>0</v>
      </c>
      <c r="AK195" s="28">
        <f>VLOOKUP($C195,'S46'!$C:$BQ,35,0)</f>
        <v>917.83498999999995</v>
      </c>
      <c r="AL195" s="28">
        <f>VLOOKUP($C195,'S46'!$C:$BQ,42,0)</f>
        <v>0</v>
      </c>
      <c r="AM195" s="28">
        <f>VLOOKUP($C195,'S46'!$C:$BQ,43,0)</f>
        <v>142</v>
      </c>
      <c r="AN195" s="21">
        <f>VLOOKUP($C195,'S47'!$C:$BQ,55,0)</f>
        <v>121.7</v>
      </c>
      <c r="AO195" s="21">
        <f>VLOOKUP($C195,'S47'!$C:$BQ,62,0)</f>
        <v>0</v>
      </c>
      <c r="AP195" s="21">
        <f>VLOOKUP($C195,'S47'!$C:$BQ,63,0)</f>
        <v>0</v>
      </c>
      <c r="AQ195" s="21">
        <f>VLOOKUP($C195,'S47'!$C:$BQ,45,0)</f>
        <v>1403.04224</v>
      </c>
      <c r="AR195" s="28">
        <f>VLOOKUP($C195,'S47'!$C:$BQ,52,0)</f>
        <v>0</v>
      </c>
      <c r="AS195" s="28">
        <f>VLOOKUP($C195,'S47'!$C:$BQ,53,0)</f>
        <v>0</v>
      </c>
      <c r="AT195" s="28">
        <f>VLOOKUP($C195,'S47'!$C:$BQ,15,0)</f>
        <v>66</v>
      </c>
      <c r="AU195" s="28">
        <f>VLOOKUP($C195,'S47'!$C:$BQ,22,0)</f>
        <v>0</v>
      </c>
      <c r="AV195" s="28">
        <f>VLOOKUP($C195,'S47'!$C:$BQ,23,0)</f>
        <v>0</v>
      </c>
      <c r="AW195" s="28">
        <f>VLOOKUP($C195,'S47'!$C:$BQ,35,0)</f>
        <v>964.79318999999998</v>
      </c>
      <c r="AX195" s="28">
        <f>VLOOKUP($C195,'S47'!$C:$BQ,42,0)</f>
        <v>0</v>
      </c>
      <c r="AY195" s="28">
        <f>VLOOKUP($C195,'S47'!$C:$BQ,43,0)</f>
        <v>95</v>
      </c>
      <c r="AZ195" s="21">
        <f>VLOOKUP($C195,'S48'!$C:$BQ,55,0)</f>
        <v>123.5</v>
      </c>
      <c r="BA195" s="21">
        <f>VLOOKUP($C195,'S48'!$C:$BQ,62,0)</f>
        <v>0</v>
      </c>
      <c r="BB195" s="21">
        <f>VLOOKUP($C195,'S48'!$C:$BQ,63,0)</f>
        <v>18</v>
      </c>
      <c r="BC195" s="21">
        <f>VLOOKUP($C195,'S48'!$C:$BQ,45,0)</f>
        <v>1420.40534</v>
      </c>
      <c r="BD195" s="28">
        <f>VLOOKUP($C195,'S48'!$C:$BQ,52,0)</f>
        <v>0</v>
      </c>
      <c r="BE195" s="28">
        <f>VLOOKUP($C195,'S48'!$C:$BQ,53,0)</f>
        <v>0</v>
      </c>
      <c r="BF195" s="28">
        <f>VLOOKUP($C195,'S48'!$C:$BQ,15,0)</f>
        <v>66</v>
      </c>
      <c r="BG195" s="28">
        <f>VLOOKUP($C195,'S48'!$C:$BQ,22,0)</f>
        <v>0</v>
      </c>
      <c r="BH195" s="28">
        <f>VLOOKUP($C195,'S48'!$C:$BQ,23,0)</f>
        <v>0</v>
      </c>
      <c r="BI195" s="28">
        <f>VLOOKUP($C195,'S48'!$C:$BQ,35,0)</f>
        <v>976.83927000000006</v>
      </c>
      <c r="BJ195" s="28">
        <f>VLOOKUP($C195,'S48'!$C:$BQ,42,0)</f>
        <v>0</v>
      </c>
      <c r="BK195" s="28">
        <f>VLOOKUP($C195,'S48'!$C:$BQ,43,0)</f>
        <v>83</v>
      </c>
      <c r="BL195" s="21" t="e">
        <f>VLOOKUP($C195,'S49'!$C:$BQ,55,0)</f>
        <v>#N/A</v>
      </c>
      <c r="BM195" s="21" t="e">
        <f>VLOOKUP($C195,'S49'!$C:$BQ,62,0)</f>
        <v>#N/A</v>
      </c>
      <c r="BN195" s="21" t="e">
        <f>VLOOKUP($C195,'S49'!$C:$BQ,63,0)</f>
        <v>#N/A</v>
      </c>
      <c r="BO195" s="21" t="e">
        <f>VLOOKUP($C195,'S49'!$C:$BQ,45,0)</f>
        <v>#N/A</v>
      </c>
      <c r="BP195" s="28" t="e">
        <f>VLOOKUP($C195,'S49'!$C:$BQ,52,0)</f>
        <v>#N/A</v>
      </c>
      <c r="BQ195" s="28" t="e">
        <f>VLOOKUP($C195,'S49'!$C:$BQ,53,0)</f>
        <v>#N/A</v>
      </c>
      <c r="BR195" s="28" t="e">
        <f>VLOOKUP($C195,'S49'!$C:$BQ,15,0)</f>
        <v>#N/A</v>
      </c>
      <c r="BS195" s="28" t="e">
        <f>VLOOKUP($C195,'S49'!$C:$BQ,22,0)</f>
        <v>#N/A</v>
      </c>
      <c r="BT195" s="28" t="e">
        <f>VLOOKUP($C195,'S49'!$C:$BQ,23,0)</f>
        <v>#N/A</v>
      </c>
      <c r="BU195" s="28" t="e">
        <f>VLOOKUP($C195,'S49'!$C:$BQ,35,0)</f>
        <v>#N/A</v>
      </c>
      <c r="BV195" s="28" t="e">
        <f>VLOOKUP($C195,'S49'!$C:$BQ,42,0)</f>
        <v>#N/A</v>
      </c>
      <c r="BW195" s="28" t="e">
        <f>VLOOKUP($C195,'S49'!$C:$BQ,43,0)</f>
        <v>#N/A</v>
      </c>
      <c r="BX195" s="21" t="e">
        <f>VLOOKUP($C195,'S50'!$C:$BQ,55,0)</f>
        <v>#N/A</v>
      </c>
      <c r="BY195" s="21" t="e">
        <f>VLOOKUP($C195,'S50'!$C:$BQ,62,0)</f>
        <v>#N/A</v>
      </c>
      <c r="BZ195" s="21" t="e">
        <f>VLOOKUP($C195,'S50'!$C:$BQ,63,0)</f>
        <v>#N/A</v>
      </c>
      <c r="CA195" s="21" t="e">
        <f>VLOOKUP($C195,'S50'!$C:$BQ,45,0)</f>
        <v>#N/A</v>
      </c>
      <c r="CB195" s="28" t="e">
        <f>VLOOKUP($C195,'S50'!$C:$BQ,52,0)</f>
        <v>#N/A</v>
      </c>
      <c r="CC195" s="28" t="e">
        <f>VLOOKUP($C195,'S50'!$C:$BQ,53,0)</f>
        <v>#N/A</v>
      </c>
      <c r="CD195" s="28" t="e">
        <f>VLOOKUP($C195,'S50'!$C:$BQ,15,0)</f>
        <v>#N/A</v>
      </c>
      <c r="CE195" s="28" t="e">
        <f>VLOOKUP($C195,'S50'!$C:$BQ,22,0)</f>
        <v>#N/A</v>
      </c>
      <c r="CF195" s="28" t="e">
        <f>VLOOKUP($C195,'S50'!$C:$BQ,23,0)</f>
        <v>#N/A</v>
      </c>
      <c r="CG195" s="28" t="e">
        <f>VLOOKUP($C195,'S50'!$C:$BQ,35,0)</f>
        <v>#N/A</v>
      </c>
      <c r="CH195" s="28" t="e">
        <f>VLOOKUP($C195,'S50'!$C:$BQ,42,0)</f>
        <v>#N/A</v>
      </c>
      <c r="CI195" s="28" t="e">
        <f>VLOOKUP($C195,'S50'!$C:$BQ,43,0)</f>
        <v>#N/A</v>
      </c>
    </row>
    <row r="196" spans="1:87" hidden="1" x14ac:dyDescent="0.2">
      <c r="A196" s="30" t="s">
        <v>385</v>
      </c>
      <c r="B196" s="30" t="s">
        <v>231</v>
      </c>
      <c r="C196" s="20" t="s">
        <v>235</v>
      </c>
      <c r="D196" s="21">
        <f>VLOOKUP($C196,'S0 remplacer avec S44'!$C:$BQ,55,0)</f>
        <v>139.80000000000001</v>
      </c>
      <c r="E196" s="21">
        <f>VLOOKUP($C196,'S0 remplacer avec S44'!$C:$BQ,62,0)</f>
        <v>48</v>
      </c>
      <c r="F196" s="21">
        <f>VLOOKUP($C196,'S0 remplacer avec S44'!$C:$BQ,63,0)</f>
        <v>85</v>
      </c>
      <c r="G196" s="21">
        <f>VLOOKUP($C196,'S0 remplacer avec S44'!$C:$BQ,45,0)</f>
        <v>1593.8751400000001</v>
      </c>
      <c r="H196" s="28">
        <f>VLOOKUP($C196,'S0 remplacer avec S44'!$C:$BQ,52,0)</f>
        <v>55</v>
      </c>
      <c r="I196" s="28">
        <f>VLOOKUP($C196,'S0 remplacer avec S44'!$C:$BQ,53,0)</f>
        <v>385</v>
      </c>
      <c r="J196" s="28">
        <f>VLOOKUP($C196,'S0 remplacer avec S44'!$C:$BQ,15,0)</f>
        <v>90</v>
      </c>
      <c r="K196" s="28">
        <f>VLOOKUP($C196,'S0 remplacer avec S44'!$C:$BQ,22,0)</f>
        <v>14</v>
      </c>
      <c r="L196" s="28">
        <f>VLOOKUP($C196,'S0 remplacer avec S44'!$C:$BQ,23,0)</f>
        <v>35</v>
      </c>
      <c r="M196" s="28">
        <f>VLOOKUP($C196,'S0 remplacer avec S44'!$C:$BQ,35,0)</f>
        <v>1621.37745</v>
      </c>
      <c r="N196" s="28">
        <f>VLOOKUP($C196,'S0 remplacer avec S44'!$C:$BQ,42,0)</f>
        <v>363</v>
      </c>
      <c r="O196" s="28">
        <f>VLOOKUP($C196,'S0 remplacer avec S44'!$C:$BQ,43,0)</f>
        <v>760</v>
      </c>
      <c r="P196" s="21">
        <f>VLOOKUP($C196,'S45'!$C:$BQ,55,0)</f>
        <v>141.80000000000001</v>
      </c>
      <c r="Q196" s="21">
        <f>VLOOKUP($C196,'S45'!$C:$BQ,62,0)</f>
        <v>46</v>
      </c>
      <c r="R196" s="21">
        <f>VLOOKUP($C196,'S45'!$C:$BQ,63,0)</f>
        <v>83</v>
      </c>
      <c r="S196" s="21">
        <f>VLOOKUP($C196,'S45'!$C:$BQ,45,0)</f>
        <v>1649.5352700000001</v>
      </c>
      <c r="T196" s="28">
        <f>VLOOKUP($C196,'S45'!$C:$BQ,52,0)</f>
        <v>0</v>
      </c>
      <c r="U196" s="28">
        <f>VLOOKUP($C196,'S45'!$C:$BQ,53,0)</f>
        <v>330</v>
      </c>
      <c r="V196" s="28">
        <f>VLOOKUP($C196,'S45'!$C:$BQ,15,0)</f>
        <v>92</v>
      </c>
      <c r="W196" s="28">
        <f>VLOOKUP($C196,'S45'!$C:$BQ,22,0)</f>
        <v>12</v>
      </c>
      <c r="X196" s="28">
        <f>VLOOKUP($C196,'S45'!$C:$BQ,23,0)</f>
        <v>33</v>
      </c>
      <c r="Y196" s="28">
        <f>VLOOKUP($C196,'S45'!$C:$BQ,35,0)</f>
        <v>1624.6932300000001</v>
      </c>
      <c r="Z196" s="28">
        <f>VLOOKUP($C196,'S45'!$C:$BQ,42,0)</f>
        <v>360</v>
      </c>
      <c r="AA196" s="28">
        <f>VLOOKUP($C196,'S45'!$C:$BQ,43,0)</f>
        <v>756</v>
      </c>
      <c r="AB196" s="21">
        <f>VLOOKUP($C196,'S46'!$C:$BQ,55,0)</f>
        <v>146.1</v>
      </c>
      <c r="AC196" s="21">
        <f>VLOOKUP($C196,'S46'!$C:$BQ,62,0)</f>
        <v>41</v>
      </c>
      <c r="AD196" s="21">
        <f>VLOOKUP($C196,'S46'!$C:$BQ,63,0)</f>
        <v>79</v>
      </c>
      <c r="AE196" s="21">
        <f>VLOOKUP($C196,'S46'!$C:$BQ,45,0)</f>
        <v>1671.77478</v>
      </c>
      <c r="AF196" s="28">
        <f>VLOOKUP($C196,'S46'!$C:$BQ,52,0)</f>
        <v>0</v>
      </c>
      <c r="AG196" s="28">
        <f>VLOOKUP($C196,'S46'!$C:$BQ,53,0)</f>
        <v>307</v>
      </c>
      <c r="AH196" s="28">
        <f>VLOOKUP($C196,'S46'!$C:$BQ,15,0)</f>
        <v>94</v>
      </c>
      <c r="AI196" s="28">
        <f>VLOOKUP($C196,'S46'!$C:$BQ,22,0)</f>
        <v>10</v>
      </c>
      <c r="AJ196" s="28">
        <f>VLOOKUP($C196,'S46'!$C:$BQ,23,0)</f>
        <v>31</v>
      </c>
      <c r="AK196" s="28">
        <f>VLOOKUP($C196,'S46'!$C:$BQ,35,0)</f>
        <v>1624.6932300000001</v>
      </c>
      <c r="AL196" s="28">
        <f>VLOOKUP($C196,'S46'!$C:$BQ,42,0)</f>
        <v>360</v>
      </c>
      <c r="AM196" s="28">
        <f>VLOOKUP($C196,'S46'!$C:$BQ,43,0)</f>
        <v>756</v>
      </c>
      <c r="AN196" s="21">
        <f>VLOOKUP($C196,'S47'!$C:$BQ,55,0)</f>
        <v>153.1</v>
      </c>
      <c r="AO196" s="21">
        <f>VLOOKUP($C196,'S47'!$C:$BQ,62,0)</f>
        <v>34</v>
      </c>
      <c r="AP196" s="21">
        <f>VLOOKUP($C196,'S47'!$C:$BQ,63,0)</f>
        <v>72</v>
      </c>
      <c r="AQ196" s="21">
        <f>VLOOKUP($C196,'S47'!$C:$BQ,45,0)</f>
        <v>1727.6271200000001</v>
      </c>
      <c r="AR196" s="28">
        <f>VLOOKUP($C196,'S47'!$C:$BQ,52,0)</f>
        <v>0</v>
      </c>
      <c r="AS196" s="28">
        <f>VLOOKUP($C196,'S47'!$C:$BQ,53,0)</f>
        <v>252</v>
      </c>
      <c r="AT196" s="28">
        <f>VLOOKUP($C196,'S47'!$C:$BQ,15,0)</f>
        <v>94</v>
      </c>
      <c r="AU196" s="28">
        <f>VLOOKUP($C196,'S47'!$C:$BQ,22,0)</f>
        <v>10</v>
      </c>
      <c r="AV196" s="28">
        <f>VLOOKUP($C196,'S47'!$C:$BQ,23,0)</f>
        <v>31</v>
      </c>
      <c r="AW196" s="28">
        <f>VLOOKUP($C196,'S47'!$C:$BQ,35,0)</f>
        <v>1732.4624200000001</v>
      </c>
      <c r="AX196" s="28">
        <f>VLOOKUP($C196,'S47'!$C:$BQ,42,0)</f>
        <v>252</v>
      </c>
      <c r="AY196" s="28">
        <f>VLOOKUP($C196,'S47'!$C:$BQ,43,0)</f>
        <v>649</v>
      </c>
      <c r="AZ196" s="21">
        <f>VLOOKUP($C196,'S48'!$C:$BQ,55,0)</f>
        <v>155.30000000000001</v>
      </c>
      <c r="BA196" s="21">
        <f>VLOOKUP($C196,'S48'!$C:$BQ,62,0)</f>
        <v>14</v>
      </c>
      <c r="BB196" s="21">
        <f>VLOOKUP($C196,'S48'!$C:$BQ,63,0)</f>
        <v>126</v>
      </c>
      <c r="BC196" s="21">
        <f>VLOOKUP($C196,'S48'!$C:$BQ,45,0)</f>
        <v>1758.71199</v>
      </c>
      <c r="BD196" s="28">
        <f>VLOOKUP($C196,'S48'!$C:$BQ,52,0)</f>
        <v>0</v>
      </c>
      <c r="BE196" s="28">
        <f>VLOOKUP($C196,'S48'!$C:$BQ,53,0)</f>
        <v>220</v>
      </c>
      <c r="BF196" s="28">
        <f>VLOOKUP($C196,'S48'!$C:$BQ,15,0)</f>
        <v>97</v>
      </c>
      <c r="BG196" s="28">
        <f>VLOOKUP($C196,'S48'!$C:$BQ,22,0)</f>
        <v>7</v>
      </c>
      <c r="BH196" s="28">
        <f>VLOOKUP($C196,'S48'!$C:$BQ,23,0)</f>
        <v>28</v>
      </c>
      <c r="BI196" s="28">
        <f>VLOOKUP($C196,'S48'!$C:$BQ,35,0)</f>
        <v>1734.2338400000001</v>
      </c>
      <c r="BJ196" s="28">
        <f>VLOOKUP($C196,'S48'!$C:$BQ,42,0)</f>
        <v>250</v>
      </c>
      <c r="BK196" s="28">
        <f>VLOOKUP($C196,'S48'!$C:$BQ,43,0)</f>
        <v>647</v>
      </c>
      <c r="BL196" s="21" t="e">
        <f>VLOOKUP($C196,'S49'!$C:$BQ,55,0)</f>
        <v>#N/A</v>
      </c>
      <c r="BM196" s="21" t="e">
        <f>VLOOKUP($C196,'S49'!$C:$BQ,62,0)</f>
        <v>#N/A</v>
      </c>
      <c r="BN196" s="21" t="e">
        <f>VLOOKUP($C196,'S49'!$C:$BQ,63,0)</f>
        <v>#N/A</v>
      </c>
      <c r="BO196" s="21" t="e">
        <f>VLOOKUP($C196,'S49'!$C:$BQ,45,0)</f>
        <v>#N/A</v>
      </c>
      <c r="BP196" s="28" t="e">
        <f>VLOOKUP($C196,'S49'!$C:$BQ,52,0)</f>
        <v>#N/A</v>
      </c>
      <c r="BQ196" s="28" t="e">
        <f>VLOOKUP($C196,'S49'!$C:$BQ,53,0)</f>
        <v>#N/A</v>
      </c>
      <c r="BR196" s="28" t="e">
        <f>VLOOKUP($C196,'S49'!$C:$BQ,15,0)</f>
        <v>#N/A</v>
      </c>
      <c r="BS196" s="28" t="e">
        <f>VLOOKUP($C196,'S49'!$C:$BQ,22,0)</f>
        <v>#N/A</v>
      </c>
      <c r="BT196" s="28" t="e">
        <f>VLOOKUP($C196,'S49'!$C:$BQ,23,0)</f>
        <v>#N/A</v>
      </c>
      <c r="BU196" s="28" t="e">
        <f>VLOOKUP($C196,'S49'!$C:$BQ,35,0)</f>
        <v>#N/A</v>
      </c>
      <c r="BV196" s="28" t="e">
        <f>VLOOKUP($C196,'S49'!$C:$BQ,42,0)</f>
        <v>#N/A</v>
      </c>
      <c r="BW196" s="28" t="e">
        <f>VLOOKUP($C196,'S49'!$C:$BQ,43,0)</f>
        <v>#N/A</v>
      </c>
      <c r="BX196" s="21" t="e">
        <f>VLOOKUP($C196,'S50'!$C:$BQ,55,0)</f>
        <v>#N/A</v>
      </c>
      <c r="BY196" s="21" t="e">
        <f>VLOOKUP($C196,'S50'!$C:$BQ,62,0)</f>
        <v>#N/A</v>
      </c>
      <c r="BZ196" s="21" t="e">
        <f>VLOOKUP($C196,'S50'!$C:$BQ,63,0)</f>
        <v>#N/A</v>
      </c>
      <c r="CA196" s="21" t="e">
        <f>VLOOKUP($C196,'S50'!$C:$BQ,45,0)</f>
        <v>#N/A</v>
      </c>
      <c r="CB196" s="28" t="e">
        <f>VLOOKUP($C196,'S50'!$C:$BQ,52,0)</f>
        <v>#N/A</v>
      </c>
      <c r="CC196" s="28" t="e">
        <f>VLOOKUP($C196,'S50'!$C:$BQ,53,0)</f>
        <v>#N/A</v>
      </c>
      <c r="CD196" s="28" t="e">
        <f>VLOOKUP($C196,'S50'!$C:$BQ,15,0)</f>
        <v>#N/A</v>
      </c>
      <c r="CE196" s="28" t="e">
        <f>VLOOKUP($C196,'S50'!$C:$BQ,22,0)</f>
        <v>#N/A</v>
      </c>
      <c r="CF196" s="28" t="e">
        <f>VLOOKUP($C196,'S50'!$C:$BQ,23,0)</f>
        <v>#N/A</v>
      </c>
      <c r="CG196" s="28" t="e">
        <f>VLOOKUP($C196,'S50'!$C:$BQ,35,0)</f>
        <v>#N/A</v>
      </c>
      <c r="CH196" s="28" t="e">
        <f>VLOOKUP($C196,'S50'!$C:$BQ,42,0)</f>
        <v>#N/A</v>
      </c>
      <c r="CI196" s="28" t="e">
        <f>VLOOKUP($C196,'S50'!$C:$BQ,43,0)</f>
        <v>#N/A</v>
      </c>
    </row>
    <row r="197" spans="1:87" hidden="1" x14ac:dyDescent="0.2">
      <c r="A197" s="30" t="s">
        <v>385</v>
      </c>
      <c r="B197" s="30" t="s">
        <v>231</v>
      </c>
      <c r="C197" s="20" t="s">
        <v>236</v>
      </c>
      <c r="D197" s="21">
        <f>VLOOKUP($C197,'S0 remplacer avec S44'!$C:$BQ,55,0)</f>
        <v>160.30000000000001</v>
      </c>
      <c r="E197" s="21">
        <f>VLOOKUP($C197,'S0 remplacer avec S44'!$C:$BQ,62,0)</f>
        <v>23</v>
      </c>
      <c r="F197" s="21">
        <f>VLOOKUP($C197,'S0 remplacer avec S44'!$C:$BQ,63,0)</f>
        <v>59</v>
      </c>
      <c r="G197" s="21">
        <f>VLOOKUP($C197,'S0 remplacer avec S44'!$C:$BQ,45,0)</f>
        <v>2219.1683499999999</v>
      </c>
      <c r="H197" s="28">
        <f>VLOOKUP($C197,'S0 remplacer avec S44'!$C:$BQ,52,0)</f>
        <v>0</v>
      </c>
      <c r="I197" s="28">
        <f>VLOOKUP($C197,'S0 remplacer avec S44'!$C:$BQ,53,0)</f>
        <v>0</v>
      </c>
      <c r="J197" s="28">
        <f>VLOOKUP($C197,'S0 remplacer avec S44'!$C:$BQ,15,0)</f>
        <v>107</v>
      </c>
      <c r="K197" s="28">
        <f>VLOOKUP($C197,'S0 remplacer avec S44'!$C:$BQ,22,0)</f>
        <v>0</v>
      </c>
      <c r="L197" s="28">
        <f>VLOOKUP($C197,'S0 remplacer avec S44'!$C:$BQ,23,0)</f>
        <v>15</v>
      </c>
      <c r="M197" s="28">
        <f>VLOOKUP($C197,'S0 remplacer avec S44'!$C:$BQ,35,0)</f>
        <v>1462.8152299999999</v>
      </c>
      <c r="N197" s="28">
        <f>VLOOKUP($C197,'S0 remplacer avec S44'!$C:$BQ,42,0)</f>
        <v>364</v>
      </c>
      <c r="O197" s="28">
        <f>VLOOKUP($C197,'S0 remplacer avec S44'!$C:$BQ,43,0)</f>
        <v>729</v>
      </c>
      <c r="P197" s="21">
        <f>VLOOKUP($C197,'S45'!$C:$BQ,55,0)</f>
        <v>159.6</v>
      </c>
      <c r="Q197" s="21">
        <f>VLOOKUP($C197,'S45'!$C:$BQ,62,0)</f>
        <v>24</v>
      </c>
      <c r="R197" s="21">
        <f>VLOOKUP($C197,'S45'!$C:$BQ,63,0)</f>
        <v>60</v>
      </c>
      <c r="S197" s="21">
        <f>VLOOKUP($C197,'S45'!$C:$BQ,45,0)</f>
        <v>2333.26442</v>
      </c>
      <c r="T197" s="28">
        <f>VLOOKUP($C197,'S45'!$C:$BQ,52,0)</f>
        <v>0</v>
      </c>
      <c r="U197" s="28">
        <f>VLOOKUP($C197,'S45'!$C:$BQ,53,0)</f>
        <v>0</v>
      </c>
      <c r="V197" s="28">
        <f>VLOOKUP($C197,'S45'!$C:$BQ,15,0)</f>
        <v>108</v>
      </c>
      <c r="W197" s="28">
        <f>VLOOKUP($C197,'S45'!$C:$BQ,22,0)</f>
        <v>0</v>
      </c>
      <c r="X197" s="28">
        <f>VLOOKUP($C197,'S45'!$C:$BQ,23,0)</f>
        <v>14</v>
      </c>
      <c r="Y197" s="28">
        <f>VLOOKUP($C197,'S45'!$C:$BQ,35,0)</f>
        <v>1481.7384999999999</v>
      </c>
      <c r="Z197" s="28">
        <f>VLOOKUP($C197,'S45'!$C:$BQ,42,0)</f>
        <v>345</v>
      </c>
      <c r="AA197" s="28">
        <f>VLOOKUP($C197,'S45'!$C:$BQ,43,0)</f>
        <v>711</v>
      </c>
      <c r="AB197" s="21">
        <f>VLOOKUP($C197,'S46'!$C:$BQ,55,0)</f>
        <v>166.2</v>
      </c>
      <c r="AC197" s="21">
        <f>VLOOKUP($C197,'S46'!$C:$BQ,62,0)</f>
        <v>17</v>
      </c>
      <c r="AD197" s="21">
        <f>VLOOKUP($C197,'S46'!$C:$BQ,63,0)</f>
        <v>53</v>
      </c>
      <c r="AE197" s="21">
        <f>VLOOKUP($C197,'S46'!$C:$BQ,45,0)</f>
        <v>2309.7073399999999</v>
      </c>
      <c r="AF197" s="28">
        <f>VLOOKUP($C197,'S46'!$C:$BQ,52,0)</f>
        <v>0</v>
      </c>
      <c r="AG197" s="28">
        <f>VLOOKUP($C197,'S46'!$C:$BQ,53,0)</f>
        <v>0</v>
      </c>
      <c r="AH197" s="28">
        <f>VLOOKUP($C197,'S46'!$C:$BQ,15,0)</f>
        <v>112</v>
      </c>
      <c r="AI197" s="28">
        <f>VLOOKUP($C197,'S46'!$C:$BQ,22,0)</f>
        <v>0</v>
      </c>
      <c r="AJ197" s="28">
        <f>VLOOKUP($C197,'S46'!$C:$BQ,23,0)</f>
        <v>10</v>
      </c>
      <c r="AK197" s="28">
        <f>VLOOKUP($C197,'S46'!$C:$BQ,35,0)</f>
        <v>1520.18012</v>
      </c>
      <c r="AL197" s="28">
        <f>VLOOKUP($C197,'S46'!$C:$BQ,42,0)</f>
        <v>307</v>
      </c>
      <c r="AM197" s="28">
        <f>VLOOKUP($C197,'S46'!$C:$BQ,43,0)</f>
        <v>672</v>
      </c>
      <c r="AN197" s="21">
        <f>VLOOKUP($C197,'S47'!$C:$BQ,55,0)</f>
        <v>172</v>
      </c>
      <c r="AO197" s="21">
        <f>VLOOKUP($C197,'S47'!$C:$BQ,62,0)</f>
        <v>11</v>
      </c>
      <c r="AP197" s="21">
        <f>VLOOKUP($C197,'S47'!$C:$BQ,63,0)</f>
        <v>48</v>
      </c>
      <c r="AQ197" s="21">
        <f>VLOOKUP($C197,'S47'!$C:$BQ,45,0)</f>
        <v>2320.19409</v>
      </c>
      <c r="AR197" s="28">
        <f>VLOOKUP($C197,'S47'!$C:$BQ,52,0)</f>
        <v>0</v>
      </c>
      <c r="AS197" s="28">
        <f>VLOOKUP($C197,'S47'!$C:$BQ,53,0)</f>
        <v>0</v>
      </c>
      <c r="AT197" s="28">
        <f>VLOOKUP($C197,'S47'!$C:$BQ,15,0)</f>
        <v>113</v>
      </c>
      <c r="AU197" s="28">
        <f>VLOOKUP($C197,'S47'!$C:$BQ,22,0)</f>
        <v>0</v>
      </c>
      <c r="AV197" s="28">
        <f>VLOOKUP($C197,'S47'!$C:$BQ,23,0)</f>
        <v>9</v>
      </c>
      <c r="AW197" s="28">
        <f>VLOOKUP($C197,'S47'!$C:$BQ,35,0)</f>
        <v>1528.17831</v>
      </c>
      <c r="AX197" s="28">
        <f>VLOOKUP($C197,'S47'!$C:$BQ,42,0)</f>
        <v>299</v>
      </c>
      <c r="AY197" s="28">
        <f>VLOOKUP($C197,'S47'!$C:$BQ,43,0)</f>
        <v>664</v>
      </c>
      <c r="AZ197" s="21">
        <f>VLOOKUP($C197,'S48'!$C:$BQ,55,0)</f>
        <v>176.6</v>
      </c>
      <c r="BA197" s="21">
        <f>VLOOKUP($C197,'S48'!$C:$BQ,62,0)</f>
        <v>0</v>
      </c>
      <c r="BB197" s="21">
        <f>VLOOKUP($C197,'S48'!$C:$BQ,63,0)</f>
        <v>98</v>
      </c>
      <c r="BC197" s="21">
        <f>VLOOKUP($C197,'S48'!$C:$BQ,45,0)</f>
        <v>2381.2130499999998</v>
      </c>
      <c r="BD197" s="28">
        <f>VLOOKUP($C197,'S48'!$C:$BQ,52,0)</f>
        <v>0</v>
      </c>
      <c r="BE197" s="28">
        <f>VLOOKUP($C197,'S48'!$C:$BQ,53,0)</f>
        <v>0</v>
      </c>
      <c r="BF197" s="28">
        <f>VLOOKUP($C197,'S48'!$C:$BQ,15,0)</f>
        <v>120</v>
      </c>
      <c r="BG197" s="28">
        <f>VLOOKUP($C197,'S48'!$C:$BQ,22,0)</f>
        <v>0</v>
      </c>
      <c r="BH197" s="28">
        <f>VLOOKUP($C197,'S48'!$C:$BQ,23,0)</f>
        <v>2</v>
      </c>
      <c r="BI197" s="28">
        <f>VLOOKUP($C197,'S48'!$C:$BQ,35,0)</f>
        <v>1540.3147100000001</v>
      </c>
      <c r="BJ197" s="28">
        <f>VLOOKUP($C197,'S48'!$C:$BQ,42,0)</f>
        <v>287</v>
      </c>
      <c r="BK197" s="28">
        <f>VLOOKUP($C197,'S48'!$C:$BQ,43,0)</f>
        <v>652</v>
      </c>
      <c r="BL197" s="21" t="e">
        <f>VLOOKUP($C197,'S49'!$C:$BQ,55,0)</f>
        <v>#N/A</v>
      </c>
      <c r="BM197" s="21" t="e">
        <f>VLOOKUP($C197,'S49'!$C:$BQ,62,0)</f>
        <v>#N/A</v>
      </c>
      <c r="BN197" s="21" t="e">
        <f>VLOOKUP($C197,'S49'!$C:$BQ,63,0)</f>
        <v>#N/A</v>
      </c>
      <c r="BO197" s="21" t="e">
        <f>VLOOKUP($C197,'S49'!$C:$BQ,45,0)</f>
        <v>#N/A</v>
      </c>
      <c r="BP197" s="28" t="e">
        <f>VLOOKUP($C197,'S49'!$C:$BQ,52,0)</f>
        <v>#N/A</v>
      </c>
      <c r="BQ197" s="28" t="e">
        <f>VLOOKUP($C197,'S49'!$C:$BQ,53,0)</f>
        <v>#N/A</v>
      </c>
      <c r="BR197" s="28" t="e">
        <f>VLOOKUP($C197,'S49'!$C:$BQ,15,0)</f>
        <v>#N/A</v>
      </c>
      <c r="BS197" s="28" t="e">
        <f>VLOOKUP($C197,'S49'!$C:$BQ,22,0)</f>
        <v>#N/A</v>
      </c>
      <c r="BT197" s="28" t="e">
        <f>VLOOKUP($C197,'S49'!$C:$BQ,23,0)</f>
        <v>#N/A</v>
      </c>
      <c r="BU197" s="28" t="e">
        <f>VLOOKUP($C197,'S49'!$C:$BQ,35,0)</f>
        <v>#N/A</v>
      </c>
      <c r="BV197" s="28" t="e">
        <f>VLOOKUP($C197,'S49'!$C:$BQ,42,0)</f>
        <v>#N/A</v>
      </c>
      <c r="BW197" s="28" t="e">
        <f>VLOOKUP($C197,'S49'!$C:$BQ,43,0)</f>
        <v>#N/A</v>
      </c>
      <c r="BX197" s="21" t="e">
        <f>VLOOKUP($C197,'S50'!$C:$BQ,55,0)</f>
        <v>#N/A</v>
      </c>
      <c r="BY197" s="21" t="e">
        <f>VLOOKUP($C197,'S50'!$C:$BQ,62,0)</f>
        <v>#N/A</v>
      </c>
      <c r="BZ197" s="21" t="e">
        <f>VLOOKUP($C197,'S50'!$C:$BQ,63,0)</f>
        <v>#N/A</v>
      </c>
      <c r="CA197" s="21" t="e">
        <f>VLOOKUP($C197,'S50'!$C:$BQ,45,0)</f>
        <v>#N/A</v>
      </c>
      <c r="CB197" s="28" t="e">
        <f>VLOOKUP($C197,'S50'!$C:$BQ,52,0)</f>
        <v>#N/A</v>
      </c>
      <c r="CC197" s="28" t="e">
        <f>VLOOKUP($C197,'S50'!$C:$BQ,53,0)</f>
        <v>#N/A</v>
      </c>
      <c r="CD197" s="28" t="e">
        <f>VLOOKUP($C197,'S50'!$C:$BQ,15,0)</f>
        <v>#N/A</v>
      </c>
      <c r="CE197" s="28" t="e">
        <f>VLOOKUP($C197,'S50'!$C:$BQ,22,0)</f>
        <v>#N/A</v>
      </c>
      <c r="CF197" s="28" t="e">
        <f>VLOOKUP($C197,'S50'!$C:$BQ,23,0)</f>
        <v>#N/A</v>
      </c>
      <c r="CG197" s="28" t="e">
        <f>VLOOKUP($C197,'S50'!$C:$BQ,35,0)</f>
        <v>#N/A</v>
      </c>
      <c r="CH197" s="28" t="e">
        <f>VLOOKUP($C197,'S50'!$C:$BQ,42,0)</f>
        <v>#N/A</v>
      </c>
      <c r="CI197" s="28" t="e">
        <f>VLOOKUP($C197,'S50'!$C:$BQ,43,0)</f>
        <v>#N/A</v>
      </c>
    </row>
    <row r="198" spans="1:87" hidden="1" x14ac:dyDescent="0.2">
      <c r="A198" s="30" t="s">
        <v>385</v>
      </c>
      <c r="B198" s="30" t="s">
        <v>231</v>
      </c>
      <c r="C198" s="20" t="s">
        <v>237</v>
      </c>
      <c r="D198" s="21">
        <f>VLOOKUP($C198,'S0 remplacer avec S44'!$C:$BQ,55,0)</f>
        <v>252.9</v>
      </c>
      <c r="E198" s="21">
        <f>VLOOKUP($C198,'S0 remplacer avec S44'!$C:$BQ,62,0)</f>
        <v>0</v>
      </c>
      <c r="F198" s="21">
        <f>VLOOKUP($C198,'S0 remplacer avec S44'!$C:$BQ,63,0)</f>
        <v>39</v>
      </c>
      <c r="G198" s="21">
        <f>VLOOKUP($C198,'S0 remplacer avec S44'!$C:$BQ,45,0)</f>
        <v>2656.4561199999998</v>
      </c>
      <c r="H198" s="28">
        <f>VLOOKUP($C198,'S0 remplacer avec S44'!$C:$BQ,52,0)</f>
        <v>0</v>
      </c>
      <c r="I198" s="28">
        <f>VLOOKUP($C198,'S0 remplacer avec S44'!$C:$BQ,53,0)</f>
        <v>0</v>
      </c>
      <c r="J198" s="28">
        <f>VLOOKUP($C198,'S0 remplacer avec S44'!$C:$BQ,15,0)</f>
        <v>150</v>
      </c>
      <c r="K198" s="28">
        <f>VLOOKUP($C198,'S0 remplacer avec S44'!$C:$BQ,22,0)</f>
        <v>0</v>
      </c>
      <c r="L198" s="28">
        <f>VLOOKUP($C198,'S0 remplacer avec S44'!$C:$BQ,23,0)</f>
        <v>12</v>
      </c>
      <c r="M198" s="28">
        <f>VLOOKUP($C198,'S0 remplacer avec S44'!$C:$BQ,35,0)</f>
        <v>3838.4633699999999</v>
      </c>
      <c r="N198" s="28">
        <f>VLOOKUP($C198,'S0 remplacer avec S44'!$C:$BQ,42,0)</f>
        <v>0</v>
      </c>
      <c r="O198" s="28">
        <f>VLOOKUP($C198,'S0 remplacer avec S44'!$C:$BQ,43,0)</f>
        <v>0</v>
      </c>
      <c r="P198" s="21">
        <f>VLOOKUP($C198,'S45'!$C:$BQ,55,0)</f>
        <v>260.5</v>
      </c>
      <c r="Q198" s="21">
        <f>VLOOKUP($C198,'S45'!$C:$BQ,62,0)</f>
        <v>0</v>
      </c>
      <c r="R198" s="21">
        <f>VLOOKUP($C198,'S45'!$C:$BQ,63,0)</f>
        <v>31</v>
      </c>
      <c r="S198" s="21">
        <f>VLOOKUP($C198,'S45'!$C:$BQ,45,0)</f>
        <v>2664.4288700000002</v>
      </c>
      <c r="T198" s="28">
        <f>VLOOKUP($C198,'S45'!$C:$BQ,52,0)</f>
        <v>0</v>
      </c>
      <c r="U198" s="28">
        <f>VLOOKUP($C198,'S45'!$C:$BQ,53,0)</f>
        <v>0</v>
      </c>
      <c r="V198" s="28">
        <f>VLOOKUP($C198,'S45'!$C:$BQ,15,0)</f>
        <v>151</v>
      </c>
      <c r="W198" s="28">
        <f>VLOOKUP($C198,'S45'!$C:$BQ,22,0)</f>
        <v>0</v>
      </c>
      <c r="X198" s="28">
        <f>VLOOKUP($C198,'S45'!$C:$BQ,23,0)</f>
        <v>11</v>
      </c>
      <c r="Y198" s="28">
        <f>VLOOKUP($C198,'S45'!$C:$BQ,35,0)</f>
        <v>3888.24631</v>
      </c>
      <c r="Z198" s="28">
        <f>VLOOKUP($C198,'S45'!$C:$BQ,42,0)</f>
        <v>0</v>
      </c>
      <c r="AA198" s="28">
        <f>VLOOKUP($C198,'S45'!$C:$BQ,43,0)</f>
        <v>0</v>
      </c>
      <c r="AB198" s="21">
        <f>VLOOKUP($C198,'S46'!$C:$BQ,55,0)</f>
        <v>265.39999999999998</v>
      </c>
      <c r="AC198" s="21">
        <f>VLOOKUP($C198,'S46'!$C:$BQ,62,0)</f>
        <v>0</v>
      </c>
      <c r="AD198" s="21">
        <f>VLOOKUP($C198,'S46'!$C:$BQ,63,0)</f>
        <v>26</v>
      </c>
      <c r="AE198" s="21">
        <f>VLOOKUP($C198,'S46'!$C:$BQ,45,0)</f>
        <v>2754.0467199999998</v>
      </c>
      <c r="AF198" s="28">
        <f>VLOOKUP($C198,'S46'!$C:$BQ,52,0)</f>
        <v>0</v>
      </c>
      <c r="AG198" s="28">
        <f>VLOOKUP($C198,'S46'!$C:$BQ,53,0)</f>
        <v>0</v>
      </c>
      <c r="AH198" s="28">
        <f>VLOOKUP($C198,'S46'!$C:$BQ,15,0)</f>
        <v>152</v>
      </c>
      <c r="AI198" s="28">
        <f>VLOOKUP($C198,'S46'!$C:$BQ,22,0)</f>
        <v>0</v>
      </c>
      <c r="AJ198" s="28">
        <f>VLOOKUP($C198,'S46'!$C:$BQ,23,0)</f>
        <v>10</v>
      </c>
      <c r="AK198" s="28">
        <f>VLOOKUP($C198,'S46'!$C:$BQ,35,0)</f>
        <v>3891.4063099999998</v>
      </c>
      <c r="AL198" s="28">
        <f>VLOOKUP($C198,'S46'!$C:$BQ,42,0)</f>
        <v>0</v>
      </c>
      <c r="AM198" s="28">
        <f>VLOOKUP($C198,'S46'!$C:$BQ,43,0)</f>
        <v>0</v>
      </c>
      <c r="AN198" s="21">
        <f>VLOOKUP($C198,'S47'!$C:$BQ,55,0)</f>
        <v>273.39999999999998</v>
      </c>
      <c r="AO198" s="21">
        <f>VLOOKUP($C198,'S47'!$C:$BQ,62,0)</f>
        <v>0</v>
      </c>
      <c r="AP198" s="21">
        <f>VLOOKUP($C198,'S47'!$C:$BQ,63,0)</f>
        <v>18</v>
      </c>
      <c r="AQ198" s="21">
        <f>VLOOKUP($C198,'S47'!$C:$BQ,45,0)</f>
        <v>2817.6339699999999</v>
      </c>
      <c r="AR198" s="28">
        <f>VLOOKUP($C198,'S47'!$C:$BQ,52,0)</f>
        <v>0</v>
      </c>
      <c r="AS198" s="28">
        <f>VLOOKUP($C198,'S47'!$C:$BQ,53,0)</f>
        <v>0</v>
      </c>
      <c r="AT198" s="28">
        <f>VLOOKUP($C198,'S47'!$C:$BQ,15,0)</f>
        <v>157</v>
      </c>
      <c r="AU198" s="28">
        <f>VLOOKUP($C198,'S47'!$C:$BQ,22,0)</f>
        <v>0</v>
      </c>
      <c r="AV198" s="28">
        <f>VLOOKUP($C198,'S47'!$C:$BQ,23,0)</f>
        <v>5</v>
      </c>
      <c r="AW198" s="28">
        <f>VLOOKUP($C198,'S47'!$C:$BQ,35,0)</f>
        <v>3952.97876</v>
      </c>
      <c r="AX198" s="28">
        <f>VLOOKUP($C198,'S47'!$C:$BQ,42,0)</f>
        <v>0</v>
      </c>
      <c r="AY198" s="28">
        <f>VLOOKUP($C198,'S47'!$C:$BQ,43,0)</f>
        <v>0</v>
      </c>
      <c r="AZ198" s="21">
        <f>VLOOKUP($C198,'S48'!$C:$BQ,55,0)</f>
        <v>282.2</v>
      </c>
      <c r="BA198" s="21">
        <f>VLOOKUP($C198,'S48'!$C:$BQ,62,0)</f>
        <v>0</v>
      </c>
      <c r="BB198" s="21">
        <f>VLOOKUP($C198,'S48'!$C:$BQ,63,0)</f>
        <v>82</v>
      </c>
      <c r="BC198" s="21">
        <f>VLOOKUP($C198,'S48'!$C:$BQ,45,0)</f>
        <v>2875.0810799999999</v>
      </c>
      <c r="BD198" s="28">
        <f>VLOOKUP($C198,'S48'!$C:$BQ,52,0)</f>
        <v>0</v>
      </c>
      <c r="BE198" s="28">
        <f>VLOOKUP($C198,'S48'!$C:$BQ,53,0)</f>
        <v>0</v>
      </c>
      <c r="BF198" s="28">
        <f>VLOOKUP($C198,'S48'!$C:$BQ,15,0)</f>
        <v>163</v>
      </c>
      <c r="BG198" s="28">
        <f>VLOOKUP($C198,'S48'!$C:$BQ,22,0)</f>
        <v>0</v>
      </c>
      <c r="BH198" s="28">
        <f>VLOOKUP($C198,'S48'!$C:$BQ,23,0)</f>
        <v>0</v>
      </c>
      <c r="BI198" s="28">
        <f>VLOOKUP($C198,'S48'!$C:$BQ,35,0)</f>
        <v>3956.1571600000002</v>
      </c>
      <c r="BJ198" s="28">
        <f>VLOOKUP($C198,'S48'!$C:$BQ,42,0)</f>
        <v>0</v>
      </c>
      <c r="BK198" s="28">
        <f>VLOOKUP($C198,'S48'!$C:$BQ,43,0)</f>
        <v>0</v>
      </c>
      <c r="BL198" s="21" t="e">
        <f>VLOOKUP($C198,'S49'!$C:$BQ,55,0)</f>
        <v>#N/A</v>
      </c>
      <c r="BM198" s="21" t="e">
        <f>VLOOKUP($C198,'S49'!$C:$BQ,62,0)</f>
        <v>#N/A</v>
      </c>
      <c r="BN198" s="21" t="e">
        <f>VLOOKUP($C198,'S49'!$C:$BQ,63,0)</f>
        <v>#N/A</v>
      </c>
      <c r="BO198" s="21" t="e">
        <f>VLOOKUP($C198,'S49'!$C:$BQ,45,0)</f>
        <v>#N/A</v>
      </c>
      <c r="BP198" s="28" t="e">
        <f>VLOOKUP($C198,'S49'!$C:$BQ,52,0)</f>
        <v>#N/A</v>
      </c>
      <c r="BQ198" s="28" t="e">
        <f>VLOOKUP($C198,'S49'!$C:$BQ,53,0)</f>
        <v>#N/A</v>
      </c>
      <c r="BR198" s="28" t="e">
        <f>VLOOKUP($C198,'S49'!$C:$BQ,15,0)</f>
        <v>#N/A</v>
      </c>
      <c r="BS198" s="28" t="e">
        <f>VLOOKUP($C198,'S49'!$C:$BQ,22,0)</f>
        <v>#N/A</v>
      </c>
      <c r="BT198" s="28" t="e">
        <f>VLOOKUP($C198,'S49'!$C:$BQ,23,0)</f>
        <v>#N/A</v>
      </c>
      <c r="BU198" s="28" t="e">
        <f>VLOOKUP($C198,'S49'!$C:$BQ,35,0)</f>
        <v>#N/A</v>
      </c>
      <c r="BV198" s="28" t="e">
        <f>VLOOKUP($C198,'S49'!$C:$BQ,42,0)</f>
        <v>#N/A</v>
      </c>
      <c r="BW198" s="28" t="e">
        <f>VLOOKUP($C198,'S49'!$C:$BQ,43,0)</f>
        <v>#N/A</v>
      </c>
      <c r="BX198" s="21" t="e">
        <f>VLOOKUP($C198,'S50'!$C:$BQ,55,0)</f>
        <v>#N/A</v>
      </c>
      <c r="BY198" s="21" t="e">
        <f>VLOOKUP($C198,'S50'!$C:$BQ,62,0)</f>
        <v>#N/A</v>
      </c>
      <c r="BZ198" s="21" t="e">
        <f>VLOOKUP($C198,'S50'!$C:$BQ,63,0)</f>
        <v>#N/A</v>
      </c>
      <c r="CA198" s="21" t="e">
        <f>VLOOKUP($C198,'S50'!$C:$BQ,45,0)</f>
        <v>#N/A</v>
      </c>
      <c r="CB198" s="28" t="e">
        <f>VLOOKUP($C198,'S50'!$C:$BQ,52,0)</f>
        <v>#N/A</v>
      </c>
      <c r="CC198" s="28" t="e">
        <f>VLOOKUP($C198,'S50'!$C:$BQ,53,0)</f>
        <v>#N/A</v>
      </c>
      <c r="CD198" s="28" t="e">
        <f>VLOOKUP($C198,'S50'!$C:$BQ,15,0)</f>
        <v>#N/A</v>
      </c>
      <c r="CE198" s="28" t="e">
        <f>VLOOKUP($C198,'S50'!$C:$BQ,22,0)</f>
        <v>#N/A</v>
      </c>
      <c r="CF198" s="28" t="e">
        <f>VLOOKUP($C198,'S50'!$C:$BQ,23,0)</f>
        <v>#N/A</v>
      </c>
      <c r="CG198" s="28" t="e">
        <f>VLOOKUP($C198,'S50'!$C:$BQ,35,0)</f>
        <v>#N/A</v>
      </c>
      <c r="CH198" s="28" t="e">
        <f>VLOOKUP($C198,'S50'!$C:$BQ,42,0)</f>
        <v>#N/A</v>
      </c>
      <c r="CI198" s="28" t="e">
        <f>VLOOKUP($C198,'S50'!$C:$BQ,43,0)</f>
        <v>#N/A</v>
      </c>
    </row>
    <row r="199" spans="1:87" hidden="1" x14ac:dyDescent="0.2">
      <c r="A199" s="30" t="s">
        <v>385</v>
      </c>
      <c r="B199" s="30" t="s">
        <v>231</v>
      </c>
      <c r="C199" s="20" t="s">
        <v>238</v>
      </c>
      <c r="D199" s="21">
        <f>VLOOKUP($C199,'S0 remplacer avec S44'!$C:$BQ,55,0)</f>
        <v>245.3</v>
      </c>
      <c r="E199" s="21">
        <f>VLOOKUP($C199,'S0 remplacer avec S44'!$C:$BQ,62,0)</f>
        <v>0</v>
      </c>
      <c r="F199" s="21">
        <f>VLOOKUP($C199,'S0 remplacer avec S44'!$C:$BQ,63,0)</f>
        <v>42</v>
      </c>
      <c r="G199" s="21">
        <f>VLOOKUP($C199,'S0 remplacer avec S44'!$C:$BQ,45,0)</f>
        <v>2297.7325300000002</v>
      </c>
      <c r="H199" s="28">
        <f>VLOOKUP($C199,'S0 remplacer avec S44'!$C:$BQ,52,0)</f>
        <v>0</v>
      </c>
      <c r="I199" s="28">
        <f>VLOOKUP($C199,'S0 remplacer avec S44'!$C:$BQ,53,0)</f>
        <v>233</v>
      </c>
      <c r="J199" s="28">
        <f>VLOOKUP($C199,'S0 remplacer avec S44'!$C:$BQ,15,0)</f>
        <v>153</v>
      </c>
      <c r="K199" s="28">
        <f>VLOOKUP($C199,'S0 remplacer avec S44'!$C:$BQ,22,0)</f>
        <v>0</v>
      </c>
      <c r="L199" s="28">
        <f>VLOOKUP($C199,'S0 remplacer avec S44'!$C:$BQ,23,0)</f>
        <v>6</v>
      </c>
      <c r="M199" s="28">
        <f>VLOOKUP($C199,'S0 remplacer avec S44'!$C:$BQ,35,0)</f>
        <v>4154.2425199999998</v>
      </c>
      <c r="N199" s="28">
        <f>VLOOKUP($C199,'S0 remplacer avec S44'!$C:$BQ,42,0)</f>
        <v>0</v>
      </c>
      <c r="O199" s="28">
        <f>VLOOKUP($C199,'S0 remplacer avec S44'!$C:$BQ,43,0)</f>
        <v>0</v>
      </c>
      <c r="P199" s="21">
        <f>VLOOKUP($C199,'S45'!$C:$BQ,55,0)</f>
        <v>252.8</v>
      </c>
      <c r="Q199" s="21">
        <f>VLOOKUP($C199,'S45'!$C:$BQ,62,0)</f>
        <v>0</v>
      </c>
      <c r="R199" s="21">
        <f>VLOOKUP($C199,'S45'!$C:$BQ,63,0)</f>
        <v>35</v>
      </c>
      <c r="S199" s="21">
        <f>VLOOKUP($C199,'S45'!$C:$BQ,45,0)</f>
        <v>2427.1919699999999</v>
      </c>
      <c r="T199" s="28">
        <f>VLOOKUP($C199,'S45'!$C:$BQ,52,0)</f>
        <v>0</v>
      </c>
      <c r="U199" s="28">
        <f>VLOOKUP($C199,'S45'!$C:$BQ,53,0)</f>
        <v>103</v>
      </c>
      <c r="V199" s="28">
        <f>VLOOKUP($C199,'S45'!$C:$BQ,15,0)</f>
        <v>157</v>
      </c>
      <c r="W199" s="28">
        <f>VLOOKUP($C199,'S45'!$C:$BQ,22,0)</f>
        <v>0</v>
      </c>
      <c r="X199" s="28">
        <f>VLOOKUP($C199,'S45'!$C:$BQ,23,0)</f>
        <v>2</v>
      </c>
      <c r="Y199" s="28">
        <f>VLOOKUP($C199,'S45'!$C:$BQ,35,0)</f>
        <v>4241.6012199999996</v>
      </c>
      <c r="Z199" s="28">
        <f>VLOOKUP($C199,'S45'!$C:$BQ,42,0)</f>
        <v>0</v>
      </c>
      <c r="AA199" s="28">
        <f>VLOOKUP($C199,'S45'!$C:$BQ,43,0)</f>
        <v>0</v>
      </c>
      <c r="AB199" s="21">
        <f>VLOOKUP($C199,'S46'!$C:$BQ,55,0)</f>
        <v>258.3</v>
      </c>
      <c r="AC199" s="21">
        <f>VLOOKUP($C199,'S46'!$C:$BQ,62,0)</f>
        <v>0</v>
      </c>
      <c r="AD199" s="21">
        <f>VLOOKUP($C199,'S46'!$C:$BQ,63,0)</f>
        <v>29</v>
      </c>
      <c r="AE199" s="21">
        <f>VLOOKUP($C199,'S46'!$C:$BQ,45,0)</f>
        <v>2432.0878699999998</v>
      </c>
      <c r="AF199" s="28">
        <f>VLOOKUP($C199,'S46'!$C:$BQ,52,0)</f>
        <v>0</v>
      </c>
      <c r="AG199" s="28">
        <f>VLOOKUP($C199,'S46'!$C:$BQ,53,0)</f>
        <v>98</v>
      </c>
      <c r="AH199" s="28">
        <f>VLOOKUP($C199,'S46'!$C:$BQ,15,0)</f>
        <v>161</v>
      </c>
      <c r="AI199" s="28">
        <f>VLOOKUP($C199,'S46'!$C:$BQ,22,0)</f>
        <v>0</v>
      </c>
      <c r="AJ199" s="28">
        <f>VLOOKUP($C199,'S46'!$C:$BQ,23,0)</f>
        <v>0</v>
      </c>
      <c r="AK199" s="28">
        <f>VLOOKUP($C199,'S46'!$C:$BQ,35,0)</f>
        <v>4251.9322199999997</v>
      </c>
      <c r="AL199" s="28">
        <f>VLOOKUP($C199,'S46'!$C:$BQ,42,0)</f>
        <v>0</v>
      </c>
      <c r="AM199" s="28">
        <f>VLOOKUP($C199,'S46'!$C:$BQ,43,0)</f>
        <v>0</v>
      </c>
      <c r="AN199" s="21">
        <f>VLOOKUP($C199,'S47'!$C:$BQ,55,0)</f>
        <v>258.10000000000002</v>
      </c>
      <c r="AO199" s="21">
        <f>VLOOKUP($C199,'S47'!$C:$BQ,62,0)</f>
        <v>0</v>
      </c>
      <c r="AP199" s="21">
        <f>VLOOKUP($C199,'S47'!$C:$BQ,63,0)</f>
        <v>29</v>
      </c>
      <c r="AQ199" s="21">
        <f>VLOOKUP($C199,'S47'!$C:$BQ,45,0)</f>
        <v>2437.5843</v>
      </c>
      <c r="AR199" s="28">
        <f>VLOOKUP($C199,'S47'!$C:$BQ,52,0)</f>
        <v>0</v>
      </c>
      <c r="AS199" s="28">
        <f>VLOOKUP($C199,'S47'!$C:$BQ,53,0)</f>
        <v>93</v>
      </c>
      <c r="AT199" s="28">
        <f>VLOOKUP($C199,'S47'!$C:$BQ,15,0)</f>
        <v>163</v>
      </c>
      <c r="AU199" s="28">
        <f>VLOOKUP($C199,'S47'!$C:$BQ,22,0)</f>
        <v>0</v>
      </c>
      <c r="AV199" s="28">
        <f>VLOOKUP($C199,'S47'!$C:$BQ,23,0)</f>
        <v>0</v>
      </c>
      <c r="AW199" s="28">
        <f>VLOOKUP($C199,'S47'!$C:$BQ,35,0)</f>
        <v>4373.0614800000003</v>
      </c>
      <c r="AX199" s="28">
        <f>VLOOKUP($C199,'S47'!$C:$BQ,42,0)</f>
        <v>0</v>
      </c>
      <c r="AY199" s="28">
        <f>VLOOKUP($C199,'S47'!$C:$BQ,43,0)</f>
        <v>0</v>
      </c>
      <c r="AZ199" s="21">
        <f>VLOOKUP($C199,'S48'!$C:$BQ,55,0)</f>
        <v>262.89999999999998</v>
      </c>
      <c r="BA199" s="21">
        <f>VLOOKUP($C199,'S48'!$C:$BQ,62,0)</f>
        <v>0</v>
      </c>
      <c r="BB199" s="21">
        <f>VLOOKUP($C199,'S48'!$C:$BQ,63,0)</f>
        <v>96</v>
      </c>
      <c r="BC199" s="21">
        <f>VLOOKUP($C199,'S48'!$C:$BQ,45,0)</f>
        <v>2461.4979600000001</v>
      </c>
      <c r="BD199" s="28">
        <f>VLOOKUP($C199,'S48'!$C:$BQ,52,0)</f>
        <v>0</v>
      </c>
      <c r="BE199" s="28">
        <f>VLOOKUP($C199,'S48'!$C:$BQ,53,0)</f>
        <v>69</v>
      </c>
      <c r="BF199" s="28">
        <f>VLOOKUP($C199,'S48'!$C:$BQ,15,0)</f>
        <v>163</v>
      </c>
      <c r="BG199" s="28">
        <f>VLOOKUP($C199,'S48'!$C:$BQ,22,0)</f>
        <v>0</v>
      </c>
      <c r="BH199" s="28">
        <f>VLOOKUP($C199,'S48'!$C:$BQ,23,0)</f>
        <v>0</v>
      </c>
      <c r="BI199" s="28">
        <f>VLOOKUP($C199,'S48'!$C:$BQ,35,0)</f>
        <v>4639.2257300000001</v>
      </c>
      <c r="BJ199" s="28">
        <f>VLOOKUP($C199,'S48'!$C:$BQ,42,0)</f>
        <v>0</v>
      </c>
      <c r="BK199" s="28">
        <f>VLOOKUP($C199,'S48'!$C:$BQ,43,0)</f>
        <v>0</v>
      </c>
      <c r="BL199" s="21" t="e">
        <f>VLOOKUP($C199,'S49'!$C:$BQ,55,0)</f>
        <v>#N/A</v>
      </c>
      <c r="BM199" s="21" t="e">
        <f>VLOOKUP($C199,'S49'!$C:$BQ,62,0)</f>
        <v>#N/A</v>
      </c>
      <c r="BN199" s="21" t="e">
        <f>VLOOKUP($C199,'S49'!$C:$BQ,63,0)</f>
        <v>#N/A</v>
      </c>
      <c r="BO199" s="21" t="e">
        <f>VLOOKUP($C199,'S49'!$C:$BQ,45,0)</f>
        <v>#N/A</v>
      </c>
      <c r="BP199" s="28" t="e">
        <f>VLOOKUP($C199,'S49'!$C:$BQ,52,0)</f>
        <v>#N/A</v>
      </c>
      <c r="BQ199" s="28" t="e">
        <f>VLOOKUP($C199,'S49'!$C:$BQ,53,0)</f>
        <v>#N/A</v>
      </c>
      <c r="BR199" s="28" t="e">
        <f>VLOOKUP($C199,'S49'!$C:$BQ,15,0)</f>
        <v>#N/A</v>
      </c>
      <c r="BS199" s="28" t="e">
        <f>VLOOKUP($C199,'S49'!$C:$BQ,22,0)</f>
        <v>#N/A</v>
      </c>
      <c r="BT199" s="28" t="e">
        <f>VLOOKUP($C199,'S49'!$C:$BQ,23,0)</f>
        <v>#N/A</v>
      </c>
      <c r="BU199" s="28" t="e">
        <f>VLOOKUP($C199,'S49'!$C:$BQ,35,0)</f>
        <v>#N/A</v>
      </c>
      <c r="BV199" s="28" t="e">
        <f>VLOOKUP($C199,'S49'!$C:$BQ,42,0)</f>
        <v>#N/A</v>
      </c>
      <c r="BW199" s="28" t="e">
        <f>VLOOKUP($C199,'S49'!$C:$BQ,43,0)</f>
        <v>#N/A</v>
      </c>
      <c r="BX199" s="21" t="e">
        <f>VLOOKUP($C199,'S50'!$C:$BQ,55,0)</f>
        <v>#N/A</v>
      </c>
      <c r="BY199" s="21" t="e">
        <f>VLOOKUP($C199,'S50'!$C:$BQ,62,0)</f>
        <v>#N/A</v>
      </c>
      <c r="BZ199" s="21" t="e">
        <f>VLOOKUP($C199,'S50'!$C:$BQ,63,0)</f>
        <v>#N/A</v>
      </c>
      <c r="CA199" s="21" t="e">
        <f>VLOOKUP($C199,'S50'!$C:$BQ,45,0)</f>
        <v>#N/A</v>
      </c>
      <c r="CB199" s="28" t="e">
        <f>VLOOKUP($C199,'S50'!$C:$BQ,52,0)</f>
        <v>#N/A</v>
      </c>
      <c r="CC199" s="28" t="e">
        <f>VLOOKUP($C199,'S50'!$C:$BQ,53,0)</f>
        <v>#N/A</v>
      </c>
      <c r="CD199" s="28" t="e">
        <f>VLOOKUP($C199,'S50'!$C:$BQ,15,0)</f>
        <v>#N/A</v>
      </c>
      <c r="CE199" s="28" t="e">
        <f>VLOOKUP($C199,'S50'!$C:$BQ,22,0)</f>
        <v>#N/A</v>
      </c>
      <c r="CF199" s="28" t="e">
        <f>VLOOKUP($C199,'S50'!$C:$BQ,23,0)</f>
        <v>#N/A</v>
      </c>
      <c r="CG199" s="28" t="e">
        <f>VLOOKUP($C199,'S50'!$C:$BQ,35,0)</f>
        <v>#N/A</v>
      </c>
      <c r="CH199" s="28" t="e">
        <f>VLOOKUP($C199,'S50'!$C:$BQ,42,0)</f>
        <v>#N/A</v>
      </c>
      <c r="CI199" s="28" t="e">
        <f>VLOOKUP($C199,'S50'!$C:$BQ,43,0)</f>
        <v>#N/A</v>
      </c>
    </row>
    <row r="200" spans="1:87" hidden="1" x14ac:dyDescent="0.2">
      <c r="A200" s="30" t="s">
        <v>385</v>
      </c>
      <c r="B200" s="30" t="s">
        <v>231</v>
      </c>
      <c r="C200" s="20" t="s">
        <v>239</v>
      </c>
      <c r="D200" s="21">
        <f>VLOOKUP($C200,'S0 remplacer avec S44'!$C:$BQ,55,0)</f>
        <v>117.3</v>
      </c>
      <c r="E200" s="21">
        <f>VLOOKUP($C200,'S0 remplacer avec S44'!$C:$BQ,62,0)</f>
        <v>0</v>
      </c>
      <c r="F200" s="21">
        <f>VLOOKUP($C200,'S0 remplacer avec S44'!$C:$BQ,63,0)</f>
        <v>20</v>
      </c>
      <c r="G200" s="21">
        <f>VLOOKUP($C200,'S0 remplacer avec S44'!$C:$BQ,45,0)</f>
        <v>1703.09077</v>
      </c>
      <c r="H200" s="28">
        <f>VLOOKUP($C200,'S0 remplacer avec S44'!$C:$BQ,52,0)</f>
        <v>0</v>
      </c>
      <c r="I200" s="28">
        <f>VLOOKUP($C200,'S0 remplacer avec S44'!$C:$BQ,53,0)</f>
        <v>0</v>
      </c>
      <c r="J200" s="28">
        <f>VLOOKUP($C200,'S0 remplacer avec S44'!$C:$BQ,15,0)</f>
        <v>88</v>
      </c>
      <c r="K200" s="28">
        <f>VLOOKUP($C200,'S0 remplacer avec S44'!$C:$BQ,22,0)</f>
        <v>0</v>
      </c>
      <c r="L200" s="28">
        <f>VLOOKUP($C200,'S0 remplacer avec S44'!$C:$BQ,23,0)</f>
        <v>0</v>
      </c>
      <c r="M200" s="28">
        <f>VLOOKUP($C200,'S0 remplacer avec S44'!$C:$BQ,35,0)</f>
        <v>1931.3709200000001</v>
      </c>
      <c r="N200" s="28">
        <f>VLOOKUP($C200,'S0 remplacer avec S44'!$C:$BQ,42,0)</f>
        <v>0</v>
      </c>
      <c r="O200" s="28">
        <f>VLOOKUP($C200,'S0 remplacer avec S44'!$C:$BQ,43,0)</f>
        <v>0</v>
      </c>
      <c r="P200" s="21">
        <f>VLOOKUP($C200,'S45'!$C:$BQ,55,0)</f>
        <v>118.3</v>
      </c>
      <c r="Q200" s="21">
        <f>VLOOKUP($C200,'S45'!$C:$BQ,62,0)</f>
        <v>0</v>
      </c>
      <c r="R200" s="21">
        <f>VLOOKUP($C200,'S45'!$C:$BQ,63,0)</f>
        <v>19</v>
      </c>
      <c r="S200" s="21">
        <f>VLOOKUP($C200,'S45'!$C:$BQ,45,0)</f>
        <v>1730.97847</v>
      </c>
      <c r="T200" s="28">
        <f>VLOOKUP($C200,'S45'!$C:$BQ,52,0)</f>
        <v>0</v>
      </c>
      <c r="U200" s="28">
        <f>VLOOKUP($C200,'S45'!$C:$BQ,53,0)</f>
        <v>0</v>
      </c>
      <c r="V200" s="28">
        <f>VLOOKUP($C200,'S45'!$C:$BQ,15,0)</f>
        <v>88</v>
      </c>
      <c r="W200" s="28">
        <f>VLOOKUP($C200,'S45'!$C:$BQ,22,0)</f>
        <v>0</v>
      </c>
      <c r="X200" s="28">
        <f>VLOOKUP($C200,'S45'!$C:$BQ,23,0)</f>
        <v>0</v>
      </c>
      <c r="Y200" s="28">
        <f>VLOOKUP($C200,'S45'!$C:$BQ,35,0)</f>
        <v>1934.55783</v>
      </c>
      <c r="Z200" s="28">
        <f>VLOOKUP($C200,'S45'!$C:$BQ,42,0)</f>
        <v>0</v>
      </c>
      <c r="AA200" s="28">
        <f>VLOOKUP($C200,'S45'!$C:$BQ,43,0)</f>
        <v>0</v>
      </c>
      <c r="AB200" s="21">
        <f>VLOOKUP($C200,'S46'!$C:$BQ,55,0)</f>
        <v>119.1</v>
      </c>
      <c r="AC200" s="21">
        <f>VLOOKUP($C200,'S46'!$C:$BQ,62,0)</f>
        <v>0</v>
      </c>
      <c r="AD200" s="21">
        <f>VLOOKUP($C200,'S46'!$C:$BQ,63,0)</f>
        <v>18</v>
      </c>
      <c r="AE200" s="21">
        <f>VLOOKUP($C200,'S46'!$C:$BQ,45,0)</f>
        <v>1796.9864700000001</v>
      </c>
      <c r="AF200" s="28">
        <f>VLOOKUP($C200,'S46'!$C:$BQ,52,0)</f>
        <v>0</v>
      </c>
      <c r="AG200" s="28">
        <f>VLOOKUP($C200,'S46'!$C:$BQ,53,0)</f>
        <v>0</v>
      </c>
      <c r="AH200" s="28">
        <f>VLOOKUP($C200,'S46'!$C:$BQ,15,0)</f>
        <v>88</v>
      </c>
      <c r="AI200" s="28">
        <f>VLOOKUP($C200,'S46'!$C:$BQ,22,0)</f>
        <v>0</v>
      </c>
      <c r="AJ200" s="28">
        <f>VLOOKUP($C200,'S46'!$C:$BQ,23,0)</f>
        <v>0</v>
      </c>
      <c r="AK200" s="28">
        <f>VLOOKUP($C200,'S46'!$C:$BQ,35,0)</f>
        <v>1934.55783</v>
      </c>
      <c r="AL200" s="28">
        <f>VLOOKUP($C200,'S46'!$C:$BQ,42,0)</f>
        <v>0</v>
      </c>
      <c r="AM200" s="28">
        <f>VLOOKUP($C200,'S46'!$C:$BQ,43,0)</f>
        <v>0</v>
      </c>
      <c r="AN200" s="21">
        <f>VLOOKUP($C200,'S47'!$C:$BQ,55,0)</f>
        <v>124.1</v>
      </c>
      <c r="AO200" s="21">
        <f>VLOOKUP($C200,'S47'!$C:$BQ,62,0)</f>
        <v>0</v>
      </c>
      <c r="AP200" s="21">
        <f>VLOOKUP($C200,'S47'!$C:$BQ,63,0)</f>
        <v>13</v>
      </c>
      <c r="AQ200" s="21">
        <f>VLOOKUP($C200,'S47'!$C:$BQ,45,0)</f>
        <v>1813.6711299999999</v>
      </c>
      <c r="AR200" s="28">
        <f>VLOOKUP($C200,'S47'!$C:$BQ,52,0)</f>
        <v>0</v>
      </c>
      <c r="AS200" s="28">
        <f>VLOOKUP($C200,'S47'!$C:$BQ,53,0)</f>
        <v>0</v>
      </c>
      <c r="AT200" s="28">
        <f>VLOOKUP($C200,'S47'!$C:$BQ,15,0)</f>
        <v>89</v>
      </c>
      <c r="AU200" s="28">
        <f>VLOOKUP($C200,'S47'!$C:$BQ,22,0)</f>
        <v>0</v>
      </c>
      <c r="AV200" s="28">
        <f>VLOOKUP($C200,'S47'!$C:$BQ,23,0)</f>
        <v>0</v>
      </c>
      <c r="AW200" s="28">
        <f>VLOOKUP($C200,'S47'!$C:$BQ,35,0)</f>
        <v>2010.28756</v>
      </c>
      <c r="AX200" s="28">
        <f>VLOOKUP($C200,'S47'!$C:$BQ,42,0)</f>
        <v>0</v>
      </c>
      <c r="AY200" s="28">
        <f>VLOOKUP($C200,'S47'!$C:$BQ,43,0)</f>
        <v>0</v>
      </c>
      <c r="AZ200" s="21">
        <f>VLOOKUP($C200,'S48'!$C:$BQ,55,0)</f>
        <v>125.1</v>
      </c>
      <c r="BA200" s="21">
        <f>VLOOKUP($C200,'S48'!$C:$BQ,62,0)</f>
        <v>0</v>
      </c>
      <c r="BB200" s="21">
        <f>VLOOKUP($C200,'S48'!$C:$BQ,63,0)</f>
        <v>47</v>
      </c>
      <c r="BC200" s="21">
        <f>VLOOKUP($C200,'S48'!$C:$BQ,45,0)</f>
        <v>1813.9971599999999</v>
      </c>
      <c r="BD200" s="28">
        <f>VLOOKUP($C200,'S48'!$C:$BQ,52,0)</f>
        <v>0</v>
      </c>
      <c r="BE200" s="28">
        <f>VLOOKUP($C200,'S48'!$C:$BQ,53,0)</f>
        <v>0</v>
      </c>
      <c r="BF200" s="28">
        <f>VLOOKUP($C200,'S48'!$C:$BQ,15,0)</f>
        <v>89</v>
      </c>
      <c r="BG200" s="28">
        <f>VLOOKUP($C200,'S48'!$C:$BQ,22,0)</f>
        <v>0</v>
      </c>
      <c r="BH200" s="28">
        <f>VLOOKUP($C200,'S48'!$C:$BQ,23,0)</f>
        <v>0</v>
      </c>
      <c r="BI200" s="28">
        <f>VLOOKUP($C200,'S48'!$C:$BQ,35,0)</f>
        <v>2029.74351</v>
      </c>
      <c r="BJ200" s="28">
        <f>VLOOKUP($C200,'S48'!$C:$BQ,42,0)</f>
        <v>0</v>
      </c>
      <c r="BK200" s="28">
        <f>VLOOKUP($C200,'S48'!$C:$BQ,43,0)</f>
        <v>0</v>
      </c>
      <c r="BL200" s="21" t="e">
        <f>VLOOKUP($C200,'S49'!$C:$BQ,55,0)</f>
        <v>#N/A</v>
      </c>
      <c r="BM200" s="21" t="e">
        <f>VLOOKUP($C200,'S49'!$C:$BQ,62,0)</f>
        <v>#N/A</v>
      </c>
      <c r="BN200" s="21" t="e">
        <f>VLOOKUP($C200,'S49'!$C:$BQ,63,0)</f>
        <v>#N/A</v>
      </c>
      <c r="BO200" s="21" t="e">
        <f>VLOOKUP($C200,'S49'!$C:$BQ,45,0)</f>
        <v>#N/A</v>
      </c>
      <c r="BP200" s="28" t="e">
        <f>VLOOKUP($C200,'S49'!$C:$BQ,52,0)</f>
        <v>#N/A</v>
      </c>
      <c r="BQ200" s="28" t="e">
        <f>VLOOKUP($C200,'S49'!$C:$BQ,53,0)</f>
        <v>#N/A</v>
      </c>
      <c r="BR200" s="28" t="e">
        <f>VLOOKUP($C200,'S49'!$C:$BQ,15,0)</f>
        <v>#N/A</v>
      </c>
      <c r="BS200" s="28" t="e">
        <f>VLOOKUP($C200,'S49'!$C:$BQ,22,0)</f>
        <v>#N/A</v>
      </c>
      <c r="BT200" s="28" t="e">
        <f>VLOOKUP($C200,'S49'!$C:$BQ,23,0)</f>
        <v>#N/A</v>
      </c>
      <c r="BU200" s="28" t="e">
        <f>VLOOKUP($C200,'S49'!$C:$BQ,35,0)</f>
        <v>#N/A</v>
      </c>
      <c r="BV200" s="28" t="e">
        <f>VLOOKUP($C200,'S49'!$C:$BQ,42,0)</f>
        <v>#N/A</v>
      </c>
      <c r="BW200" s="28" t="e">
        <f>VLOOKUP($C200,'S49'!$C:$BQ,43,0)</f>
        <v>#N/A</v>
      </c>
      <c r="BX200" s="21" t="e">
        <f>VLOOKUP($C200,'S50'!$C:$BQ,55,0)</f>
        <v>#N/A</v>
      </c>
      <c r="BY200" s="21" t="e">
        <f>VLOOKUP($C200,'S50'!$C:$BQ,62,0)</f>
        <v>#N/A</v>
      </c>
      <c r="BZ200" s="21" t="e">
        <f>VLOOKUP($C200,'S50'!$C:$BQ,63,0)</f>
        <v>#N/A</v>
      </c>
      <c r="CA200" s="21" t="e">
        <f>VLOOKUP($C200,'S50'!$C:$BQ,45,0)</f>
        <v>#N/A</v>
      </c>
      <c r="CB200" s="28" t="e">
        <f>VLOOKUP($C200,'S50'!$C:$BQ,52,0)</f>
        <v>#N/A</v>
      </c>
      <c r="CC200" s="28" t="e">
        <f>VLOOKUP($C200,'S50'!$C:$BQ,53,0)</f>
        <v>#N/A</v>
      </c>
      <c r="CD200" s="28" t="e">
        <f>VLOOKUP($C200,'S50'!$C:$BQ,15,0)</f>
        <v>#N/A</v>
      </c>
      <c r="CE200" s="28" t="e">
        <f>VLOOKUP($C200,'S50'!$C:$BQ,22,0)</f>
        <v>#N/A</v>
      </c>
      <c r="CF200" s="28" t="e">
        <f>VLOOKUP($C200,'S50'!$C:$BQ,23,0)</f>
        <v>#N/A</v>
      </c>
      <c r="CG200" s="28" t="e">
        <f>VLOOKUP($C200,'S50'!$C:$BQ,35,0)</f>
        <v>#N/A</v>
      </c>
      <c r="CH200" s="28" t="e">
        <f>VLOOKUP($C200,'S50'!$C:$BQ,42,0)</f>
        <v>#N/A</v>
      </c>
      <c r="CI200" s="28" t="e">
        <f>VLOOKUP($C200,'S50'!$C:$BQ,43,0)</f>
        <v>#N/A</v>
      </c>
    </row>
    <row r="201" spans="1:87" hidden="1" x14ac:dyDescent="0.2">
      <c r="A201" s="30" t="s">
        <v>385</v>
      </c>
      <c r="B201" s="30" t="s">
        <v>231</v>
      </c>
      <c r="C201" s="20" t="s">
        <v>240</v>
      </c>
      <c r="D201" s="21">
        <f>VLOOKUP($C201,'S0 remplacer avec S44'!$C:$BQ,55,0)</f>
        <v>173.4</v>
      </c>
      <c r="E201" s="21">
        <f>VLOOKUP($C201,'S0 remplacer avec S44'!$C:$BQ,62,0)</f>
        <v>34</v>
      </c>
      <c r="F201" s="21">
        <f>VLOOKUP($C201,'S0 remplacer avec S44'!$C:$BQ,63,0)</f>
        <v>75</v>
      </c>
      <c r="G201" s="21">
        <f>VLOOKUP($C201,'S0 remplacer avec S44'!$C:$BQ,45,0)</f>
        <v>1693.6976</v>
      </c>
      <c r="H201" s="28">
        <f>VLOOKUP($C201,'S0 remplacer avec S44'!$C:$BQ,52,0)</f>
        <v>131</v>
      </c>
      <c r="I201" s="28">
        <f>VLOOKUP($C201,'S0 remplacer avec S44'!$C:$BQ,53,0)</f>
        <v>496</v>
      </c>
      <c r="J201" s="28">
        <f>VLOOKUP($C201,'S0 remplacer avec S44'!$C:$BQ,15,0)</f>
        <v>113</v>
      </c>
      <c r="K201" s="28">
        <f>VLOOKUP($C201,'S0 remplacer avec S44'!$C:$BQ,22,0)</f>
        <v>2</v>
      </c>
      <c r="L201" s="28">
        <f>VLOOKUP($C201,'S0 remplacer avec S44'!$C:$BQ,23,0)</f>
        <v>25</v>
      </c>
      <c r="M201" s="28">
        <f>VLOOKUP($C201,'S0 remplacer avec S44'!$C:$BQ,35,0)</f>
        <v>1439.0481400000001</v>
      </c>
      <c r="N201" s="28">
        <f>VLOOKUP($C201,'S0 remplacer avec S44'!$C:$BQ,42,0)</f>
        <v>608</v>
      </c>
      <c r="O201" s="28">
        <f>VLOOKUP($C201,'S0 remplacer avec S44'!$C:$BQ,43,0)</f>
        <v>1017</v>
      </c>
      <c r="P201" s="21">
        <f>VLOOKUP($C201,'S45'!$C:$BQ,55,0)</f>
        <v>174.4</v>
      </c>
      <c r="Q201" s="21">
        <f>VLOOKUP($C201,'S45'!$C:$BQ,62,0)</f>
        <v>33</v>
      </c>
      <c r="R201" s="21">
        <f>VLOOKUP($C201,'S45'!$C:$BQ,63,0)</f>
        <v>74</v>
      </c>
      <c r="S201" s="21">
        <f>VLOOKUP($C201,'S45'!$C:$BQ,45,0)</f>
        <v>1696.31402</v>
      </c>
      <c r="T201" s="28">
        <f>VLOOKUP($C201,'S45'!$C:$BQ,52,0)</f>
        <v>128</v>
      </c>
      <c r="U201" s="28">
        <f>VLOOKUP($C201,'S45'!$C:$BQ,53,0)</f>
        <v>493</v>
      </c>
      <c r="V201" s="28">
        <f>VLOOKUP($C201,'S45'!$C:$BQ,15,0)</f>
        <v>114</v>
      </c>
      <c r="W201" s="28">
        <f>VLOOKUP($C201,'S45'!$C:$BQ,22,0)</f>
        <v>1</v>
      </c>
      <c r="X201" s="28">
        <f>VLOOKUP($C201,'S45'!$C:$BQ,23,0)</f>
        <v>24</v>
      </c>
      <c r="Y201" s="28">
        <f>VLOOKUP($C201,'S45'!$C:$BQ,35,0)</f>
        <v>1528.4229399999999</v>
      </c>
      <c r="Z201" s="28">
        <f>VLOOKUP($C201,'S45'!$C:$BQ,42,0)</f>
        <v>518</v>
      </c>
      <c r="AA201" s="28">
        <f>VLOOKUP($C201,'S45'!$C:$BQ,43,0)</f>
        <v>927</v>
      </c>
      <c r="AB201" s="21">
        <f>VLOOKUP($C201,'S46'!$C:$BQ,55,0)</f>
        <v>174.4</v>
      </c>
      <c r="AC201" s="21">
        <f>VLOOKUP($C201,'S46'!$C:$BQ,62,0)</f>
        <v>33</v>
      </c>
      <c r="AD201" s="21">
        <f>VLOOKUP($C201,'S46'!$C:$BQ,63,0)</f>
        <v>74</v>
      </c>
      <c r="AE201" s="21">
        <f>VLOOKUP($C201,'S46'!$C:$BQ,45,0)</f>
        <v>1710.46326</v>
      </c>
      <c r="AF201" s="28">
        <f>VLOOKUP($C201,'S46'!$C:$BQ,52,0)</f>
        <v>114</v>
      </c>
      <c r="AG201" s="28">
        <f>VLOOKUP($C201,'S46'!$C:$BQ,53,0)</f>
        <v>479</v>
      </c>
      <c r="AH201" s="28">
        <f>VLOOKUP($C201,'S46'!$C:$BQ,15,0)</f>
        <v>116</v>
      </c>
      <c r="AI201" s="28">
        <f>VLOOKUP($C201,'S46'!$C:$BQ,22,0)</f>
        <v>0</v>
      </c>
      <c r="AJ201" s="28">
        <f>VLOOKUP($C201,'S46'!$C:$BQ,23,0)</f>
        <v>22</v>
      </c>
      <c r="AK201" s="28">
        <f>VLOOKUP($C201,'S46'!$C:$BQ,35,0)</f>
        <v>1588.54294</v>
      </c>
      <c r="AL201" s="28">
        <f>VLOOKUP($C201,'S46'!$C:$BQ,42,0)</f>
        <v>458</v>
      </c>
      <c r="AM201" s="28">
        <f>VLOOKUP($C201,'S46'!$C:$BQ,43,0)</f>
        <v>867</v>
      </c>
      <c r="AN201" s="21">
        <f>VLOOKUP($C201,'S47'!$C:$BQ,55,0)</f>
        <v>174.4</v>
      </c>
      <c r="AO201" s="21">
        <f>VLOOKUP($C201,'S47'!$C:$BQ,62,0)</f>
        <v>33</v>
      </c>
      <c r="AP201" s="21">
        <f>VLOOKUP($C201,'S47'!$C:$BQ,63,0)</f>
        <v>74</v>
      </c>
      <c r="AQ201" s="21">
        <f>VLOOKUP($C201,'S47'!$C:$BQ,45,0)</f>
        <v>1727.6189199999999</v>
      </c>
      <c r="AR201" s="28">
        <f>VLOOKUP($C201,'S47'!$C:$BQ,52,0)</f>
        <v>97</v>
      </c>
      <c r="AS201" s="28">
        <f>VLOOKUP($C201,'S47'!$C:$BQ,53,0)</f>
        <v>462</v>
      </c>
      <c r="AT201" s="28">
        <f>VLOOKUP($C201,'S47'!$C:$BQ,15,0)</f>
        <v>119</v>
      </c>
      <c r="AU201" s="28">
        <f>VLOOKUP($C201,'S47'!$C:$BQ,22,0)</f>
        <v>0</v>
      </c>
      <c r="AV201" s="28">
        <f>VLOOKUP($C201,'S47'!$C:$BQ,23,0)</f>
        <v>19</v>
      </c>
      <c r="AW201" s="28">
        <f>VLOOKUP($C201,'S47'!$C:$BQ,35,0)</f>
        <v>1720.68723</v>
      </c>
      <c r="AX201" s="28">
        <f>VLOOKUP($C201,'S47'!$C:$BQ,42,0)</f>
        <v>326</v>
      </c>
      <c r="AY201" s="28">
        <f>VLOOKUP($C201,'S47'!$C:$BQ,43,0)</f>
        <v>735</v>
      </c>
      <c r="AZ201" s="21">
        <f>VLOOKUP($C201,'S48'!$C:$BQ,55,0)</f>
        <v>179.4</v>
      </c>
      <c r="BA201" s="21">
        <f>VLOOKUP($C201,'S48'!$C:$BQ,62,0)</f>
        <v>7</v>
      </c>
      <c r="BB201" s="21">
        <f>VLOOKUP($C201,'S48'!$C:$BQ,63,0)</f>
        <v>131</v>
      </c>
      <c r="BC201" s="21">
        <f>VLOOKUP($C201,'S48'!$C:$BQ,45,0)</f>
        <v>1786.8099099999999</v>
      </c>
      <c r="BD201" s="28">
        <f>VLOOKUP($C201,'S48'!$C:$BQ,52,0)</f>
        <v>38</v>
      </c>
      <c r="BE201" s="28">
        <f>VLOOKUP($C201,'S48'!$C:$BQ,53,0)</f>
        <v>403</v>
      </c>
      <c r="BF201" s="28">
        <f>VLOOKUP($C201,'S48'!$C:$BQ,15,0)</f>
        <v>124</v>
      </c>
      <c r="BG201" s="28">
        <f>VLOOKUP($C201,'S48'!$C:$BQ,22,0)</f>
        <v>0</v>
      </c>
      <c r="BH201" s="28">
        <f>VLOOKUP($C201,'S48'!$C:$BQ,23,0)</f>
        <v>14</v>
      </c>
      <c r="BI201" s="28">
        <f>VLOOKUP($C201,'S48'!$C:$BQ,35,0)</f>
        <v>1728.6127899999999</v>
      </c>
      <c r="BJ201" s="28">
        <f>VLOOKUP($C201,'S48'!$C:$BQ,42,0)</f>
        <v>318</v>
      </c>
      <c r="BK201" s="28">
        <f>VLOOKUP($C201,'S48'!$C:$BQ,43,0)</f>
        <v>727</v>
      </c>
      <c r="BL201" s="21" t="e">
        <f>VLOOKUP($C201,'S49'!$C:$BQ,55,0)</f>
        <v>#N/A</v>
      </c>
      <c r="BM201" s="21" t="e">
        <f>VLOOKUP($C201,'S49'!$C:$BQ,62,0)</f>
        <v>#N/A</v>
      </c>
      <c r="BN201" s="21" t="e">
        <f>VLOOKUP($C201,'S49'!$C:$BQ,63,0)</f>
        <v>#N/A</v>
      </c>
      <c r="BO201" s="21" t="e">
        <f>VLOOKUP($C201,'S49'!$C:$BQ,45,0)</f>
        <v>#N/A</v>
      </c>
      <c r="BP201" s="28" t="e">
        <f>VLOOKUP($C201,'S49'!$C:$BQ,52,0)</f>
        <v>#N/A</v>
      </c>
      <c r="BQ201" s="28" t="e">
        <f>VLOOKUP($C201,'S49'!$C:$BQ,53,0)</f>
        <v>#N/A</v>
      </c>
      <c r="BR201" s="28" t="e">
        <f>VLOOKUP($C201,'S49'!$C:$BQ,15,0)</f>
        <v>#N/A</v>
      </c>
      <c r="BS201" s="28" t="e">
        <f>VLOOKUP($C201,'S49'!$C:$BQ,22,0)</f>
        <v>#N/A</v>
      </c>
      <c r="BT201" s="28" t="e">
        <f>VLOOKUP($C201,'S49'!$C:$BQ,23,0)</f>
        <v>#N/A</v>
      </c>
      <c r="BU201" s="28" t="e">
        <f>VLOOKUP($C201,'S49'!$C:$BQ,35,0)</f>
        <v>#N/A</v>
      </c>
      <c r="BV201" s="28" t="e">
        <f>VLOOKUP($C201,'S49'!$C:$BQ,42,0)</f>
        <v>#N/A</v>
      </c>
      <c r="BW201" s="28" t="e">
        <f>VLOOKUP($C201,'S49'!$C:$BQ,43,0)</f>
        <v>#N/A</v>
      </c>
      <c r="BX201" s="21" t="e">
        <f>VLOOKUP($C201,'S50'!$C:$BQ,55,0)</f>
        <v>#N/A</v>
      </c>
      <c r="BY201" s="21" t="e">
        <f>VLOOKUP($C201,'S50'!$C:$BQ,62,0)</f>
        <v>#N/A</v>
      </c>
      <c r="BZ201" s="21" t="e">
        <f>VLOOKUP($C201,'S50'!$C:$BQ,63,0)</f>
        <v>#N/A</v>
      </c>
      <c r="CA201" s="21" t="e">
        <f>VLOOKUP($C201,'S50'!$C:$BQ,45,0)</f>
        <v>#N/A</v>
      </c>
      <c r="CB201" s="28" t="e">
        <f>VLOOKUP($C201,'S50'!$C:$BQ,52,0)</f>
        <v>#N/A</v>
      </c>
      <c r="CC201" s="28" t="e">
        <f>VLOOKUP($C201,'S50'!$C:$BQ,53,0)</f>
        <v>#N/A</v>
      </c>
      <c r="CD201" s="28" t="e">
        <f>VLOOKUP($C201,'S50'!$C:$BQ,15,0)</f>
        <v>#N/A</v>
      </c>
      <c r="CE201" s="28" t="e">
        <f>VLOOKUP($C201,'S50'!$C:$BQ,22,0)</f>
        <v>#N/A</v>
      </c>
      <c r="CF201" s="28" t="e">
        <f>VLOOKUP($C201,'S50'!$C:$BQ,23,0)</f>
        <v>#N/A</v>
      </c>
      <c r="CG201" s="28" t="e">
        <f>VLOOKUP($C201,'S50'!$C:$BQ,35,0)</f>
        <v>#N/A</v>
      </c>
      <c r="CH201" s="28" t="e">
        <f>VLOOKUP($C201,'S50'!$C:$BQ,42,0)</f>
        <v>#N/A</v>
      </c>
      <c r="CI201" s="28" t="e">
        <f>VLOOKUP($C201,'S50'!$C:$BQ,43,0)</f>
        <v>#N/A</v>
      </c>
    </row>
    <row r="202" spans="1:87" hidden="1" x14ac:dyDescent="0.2">
      <c r="A202" s="30" t="s">
        <v>385</v>
      </c>
      <c r="B202" s="30" t="s">
        <v>231</v>
      </c>
      <c r="C202" s="20" t="s">
        <v>241</v>
      </c>
      <c r="D202" s="21">
        <f>VLOOKUP($C202,'S0 remplacer avec S44'!$C:$BQ,55,0)</f>
        <v>164.2</v>
      </c>
      <c r="E202" s="21">
        <f>VLOOKUP($C202,'S0 remplacer avec S44'!$C:$BQ,62,0)</f>
        <v>19</v>
      </c>
      <c r="F202" s="21">
        <f>VLOOKUP($C202,'S0 remplacer avec S44'!$C:$BQ,63,0)</f>
        <v>55</v>
      </c>
      <c r="G202" s="21">
        <f>VLOOKUP($C202,'S0 remplacer avec S44'!$C:$BQ,45,0)</f>
        <v>2015.01208</v>
      </c>
      <c r="H202" s="28">
        <f>VLOOKUP($C202,'S0 remplacer avec S44'!$C:$BQ,52,0)</f>
        <v>0</v>
      </c>
      <c r="I202" s="28">
        <f>VLOOKUP($C202,'S0 remplacer avec S44'!$C:$BQ,53,0)</f>
        <v>0</v>
      </c>
      <c r="J202" s="28">
        <f>VLOOKUP($C202,'S0 remplacer avec S44'!$C:$BQ,15,0)</f>
        <v>149</v>
      </c>
      <c r="K202" s="28">
        <f>VLOOKUP($C202,'S0 remplacer avec S44'!$C:$BQ,22,0)</f>
        <v>0</v>
      </c>
      <c r="L202" s="28">
        <f>VLOOKUP($C202,'S0 remplacer avec S44'!$C:$BQ,23,0)</f>
        <v>0</v>
      </c>
      <c r="M202" s="28">
        <f>VLOOKUP($C202,'S0 remplacer avec S44'!$C:$BQ,35,0)</f>
        <v>2777.8148700000002</v>
      </c>
      <c r="N202" s="28">
        <f>VLOOKUP($C202,'S0 remplacer avec S44'!$C:$BQ,42,0)</f>
        <v>0</v>
      </c>
      <c r="O202" s="28">
        <f>VLOOKUP($C202,'S0 remplacer avec S44'!$C:$BQ,43,0)</f>
        <v>0</v>
      </c>
      <c r="P202" s="21">
        <f>VLOOKUP($C202,'S45'!$C:$BQ,55,0)</f>
        <v>165.8</v>
      </c>
      <c r="Q202" s="21">
        <f>VLOOKUP($C202,'S45'!$C:$BQ,62,0)</f>
        <v>17</v>
      </c>
      <c r="R202" s="21">
        <f>VLOOKUP($C202,'S45'!$C:$BQ,63,0)</f>
        <v>54</v>
      </c>
      <c r="S202" s="21">
        <f>VLOOKUP($C202,'S45'!$C:$BQ,45,0)</f>
        <v>2046.84031</v>
      </c>
      <c r="T202" s="28">
        <f>VLOOKUP($C202,'S45'!$C:$BQ,52,0)</f>
        <v>0</v>
      </c>
      <c r="U202" s="28">
        <f>VLOOKUP($C202,'S45'!$C:$BQ,53,0)</f>
        <v>0</v>
      </c>
      <c r="V202" s="28">
        <f>VLOOKUP($C202,'S45'!$C:$BQ,15,0)</f>
        <v>152</v>
      </c>
      <c r="W202" s="28">
        <f>VLOOKUP($C202,'S45'!$C:$BQ,22,0)</f>
        <v>0</v>
      </c>
      <c r="X202" s="28">
        <f>VLOOKUP($C202,'S45'!$C:$BQ,23,0)</f>
        <v>0</v>
      </c>
      <c r="Y202" s="28">
        <f>VLOOKUP($C202,'S45'!$C:$BQ,35,0)</f>
        <v>2794.2543099999998</v>
      </c>
      <c r="Z202" s="28">
        <f>VLOOKUP($C202,'S45'!$C:$BQ,42,0)</f>
        <v>0</v>
      </c>
      <c r="AA202" s="28">
        <f>VLOOKUP($C202,'S45'!$C:$BQ,43,0)</f>
        <v>0</v>
      </c>
      <c r="AB202" s="21">
        <f>VLOOKUP($C202,'S46'!$C:$BQ,55,0)</f>
        <v>171.4</v>
      </c>
      <c r="AC202" s="21">
        <f>VLOOKUP($C202,'S46'!$C:$BQ,62,0)</f>
        <v>12</v>
      </c>
      <c r="AD202" s="21">
        <f>VLOOKUP($C202,'S46'!$C:$BQ,63,0)</f>
        <v>48</v>
      </c>
      <c r="AE202" s="21">
        <f>VLOOKUP($C202,'S46'!$C:$BQ,45,0)</f>
        <v>2077.24631</v>
      </c>
      <c r="AF202" s="28">
        <f>VLOOKUP($C202,'S46'!$C:$BQ,52,0)</f>
        <v>0</v>
      </c>
      <c r="AG202" s="28">
        <f>VLOOKUP($C202,'S46'!$C:$BQ,53,0)</f>
        <v>0</v>
      </c>
      <c r="AH202" s="28">
        <f>VLOOKUP($C202,'S46'!$C:$BQ,15,0)</f>
        <v>154</v>
      </c>
      <c r="AI202" s="28">
        <f>VLOOKUP($C202,'S46'!$C:$BQ,22,0)</f>
        <v>0</v>
      </c>
      <c r="AJ202" s="28">
        <f>VLOOKUP($C202,'S46'!$C:$BQ,23,0)</f>
        <v>0</v>
      </c>
      <c r="AK202" s="28">
        <f>VLOOKUP($C202,'S46'!$C:$BQ,35,0)</f>
        <v>2827.8543100000002</v>
      </c>
      <c r="AL202" s="28">
        <f>VLOOKUP($C202,'S46'!$C:$BQ,42,0)</f>
        <v>0</v>
      </c>
      <c r="AM202" s="28">
        <f>VLOOKUP($C202,'S46'!$C:$BQ,43,0)</f>
        <v>0</v>
      </c>
      <c r="AN202" s="21">
        <f>VLOOKUP($C202,'S47'!$C:$BQ,55,0)</f>
        <v>177</v>
      </c>
      <c r="AO202" s="21">
        <f>VLOOKUP($C202,'S47'!$C:$BQ,62,0)</f>
        <v>6</v>
      </c>
      <c r="AP202" s="21">
        <f>VLOOKUP($C202,'S47'!$C:$BQ,63,0)</f>
        <v>42</v>
      </c>
      <c r="AQ202" s="21">
        <f>VLOOKUP($C202,'S47'!$C:$BQ,45,0)</f>
        <v>2039.9417900000001</v>
      </c>
      <c r="AR202" s="28">
        <f>VLOOKUP($C202,'S47'!$C:$BQ,52,0)</f>
        <v>0</v>
      </c>
      <c r="AS202" s="28">
        <f>VLOOKUP($C202,'S47'!$C:$BQ,53,0)</f>
        <v>0</v>
      </c>
      <c r="AT202" s="28">
        <f>VLOOKUP($C202,'S47'!$C:$BQ,15,0)</f>
        <v>157</v>
      </c>
      <c r="AU202" s="28">
        <f>VLOOKUP($C202,'S47'!$C:$BQ,22,0)</f>
        <v>0</v>
      </c>
      <c r="AV202" s="28">
        <f>VLOOKUP($C202,'S47'!$C:$BQ,23,0)</f>
        <v>0</v>
      </c>
      <c r="AW202" s="28">
        <f>VLOOKUP($C202,'S47'!$C:$BQ,35,0)</f>
        <v>2836.5198300000002</v>
      </c>
      <c r="AX202" s="28">
        <f>VLOOKUP($C202,'S47'!$C:$BQ,42,0)</f>
        <v>0</v>
      </c>
      <c r="AY202" s="28">
        <f>VLOOKUP($C202,'S47'!$C:$BQ,43,0)</f>
        <v>0</v>
      </c>
      <c r="AZ202" s="21">
        <f>VLOOKUP($C202,'S48'!$C:$BQ,55,0)</f>
        <v>184.8</v>
      </c>
      <c r="BA202" s="21">
        <f>VLOOKUP($C202,'S48'!$C:$BQ,62,0)</f>
        <v>0</v>
      </c>
      <c r="BB202" s="21">
        <f>VLOOKUP($C202,'S48'!$C:$BQ,63,0)</f>
        <v>89</v>
      </c>
      <c r="BC202" s="21">
        <f>VLOOKUP($C202,'S48'!$C:$BQ,45,0)</f>
        <v>2092.3417599999998</v>
      </c>
      <c r="BD202" s="28">
        <f>VLOOKUP($C202,'S48'!$C:$BQ,52,0)</f>
        <v>0</v>
      </c>
      <c r="BE202" s="28">
        <f>VLOOKUP($C202,'S48'!$C:$BQ,53,0)</f>
        <v>0</v>
      </c>
      <c r="BF202" s="28">
        <f>VLOOKUP($C202,'S48'!$C:$BQ,15,0)</f>
        <v>160</v>
      </c>
      <c r="BG202" s="28">
        <f>VLOOKUP($C202,'S48'!$C:$BQ,22,0)</f>
        <v>0</v>
      </c>
      <c r="BH202" s="28">
        <f>VLOOKUP($C202,'S48'!$C:$BQ,23,0)</f>
        <v>0</v>
      </c>
      <c r="BI202" s="28">
        <f>VLOOKUP($C202,'S48'!$C:$BQ,35,0)</f>
        <v>2871.9601499999999</v>
      </c>
      <c r="BJ202" s="28">
        <f>VLOOKUP($C202,'S48'!$C:$BQ,42,0)</f>
        <v>0</v>
      </c>
      <c r="BK202" s="28">
        <f>VLOOKUP($C202,'S48'!$C:$BQ,43,0)</f>
        <v>0</v>
      </c>
      <c r="BL202" s="21" t="e">
        <f>VLOOKUP($C202,'S49'!$C:$BQ,55,0)</f>
        <v>#N/A</v>
      </c>
      <c r="BM202" s="21" t="e">
        <f>VLOOKUP($C202,'S49'!$C:$BQ,62,0)</f>
        <v>#N/A</v>
      </c>
      <c r="BN202" s="21" t="e">
        <f>VLOOKUP($C202,'S49'!$C:$BQ,63,0)</f>
        <v>#N/A</v>
      </c>
      <c r="BO202" s="21" t="e">
        <f>VLOOKUP($C202,'S49'!$C:$BQ,45,0)</f>
        <v>#N/A</v>
      </c>
      <c r="BP202" s="28" t="e">
        <f>VLOOKUP($C202,'S49'!$C:$BQ,52,0)</f>
        <v>#N/A</v>
      </c>
      <c r="BQ202" s="28" t="e">
        <f>VLOOKUP($C202,'S49'!$C:$BQ,53,0)</f>
        <v>#N/A</v>
      </c>
      <c r="BR202" s="28" t="e">
        <f>VLOOKUP($C202,'S49'!$C:$BQ,15,0)</f>
        <v>#N/A</v>
      </c>
      <c r="BS202" s="28" t="e">
        <f>VLOOKUP($C202,'S49'!$C:$BQ,22,0)</f>
        <v>#N/A</v>
      </c>
      <c r="BT202" s="28" t="e">
        <f>VLOOKUP($C202,'S49'!$C:$BQ,23,0)</f>
        <v>#N/A</v>
      </c>
      <c r="BU202" s="28" t="e">
        <f>VLOOKUP($C202,'S49'!$C:$BQ,35,0)</f>
        <v>#N/A</v>
      </c>
      <c r="BV202" s="28" t="e">
        <f>VLOOKUP($C202,'S49'!$C:$BQ,42,0)</f>
        <v>#N/A</v>
      </c>
      <c r="BW202" s="28" t="e">
        <f>VLOOKUP($C202,'S49'!$C:$BQ,43,0)</f>
        <v>#N/A</v>
      </c>
      <c r="BX202" s="21" t="e">
        <f>VLOOKUP($C202,'S50'!$C:$BQ,55,0)</f>
        <v>#N/A</v>
      </c>
      <c r="BY202" s="21" t="e">
        <f>VLOOKUP($C202,'S50'!$C:$BQ,62,0)</f>
        <v>#N/A</v>
      </c>
      <c r="BZ202" s="21" t="e">
        <f>VLOOKUP($C202,'S50'!$C:$BQ,63,0)</f>
        <v>#N/A</v>
      </c>
      <c r="CA202" s="21" t="e">
        <f>VLOOKUP($C202,'S50'!$C:$BQ,45,0)</f>
        <v>#N/A</v>
      </c>
      <c r="CB202" s="28" t="e">
        <f>VLOOKUP($C202,'S50'!$C:$BQ,52,0)</f>
        <v>#N/A</v>
      </c>
      <c r="CC202" s="28" t="e">
        <f>VLOOKUP($C202,'S50'!$C:$BQ,53,0)</f>
        <v>#N/A</v>
      </c>
      <c r="CD202" s="28" t="e">
        <f>VLOOKUP($C202,'S50'!$C:$BQ,15,0)</f>
        <v>#N/A</v>
      </c>
      <c r="CE202" s="28" t="e">
        <f>VLOOKUP($C202,'S50'!$C:$BQ,22,0)</f>
        <v>#N/A</v>
      </c>
      <c r="CF202" s="28" t="e">
        <f>VLOOKUP($C202,'S50'!$C:$BQ,23,0)</f>
        <v>#N/A</v>
      </c>
      <c r="CG202" s="28" t="e">
        <f>VLOOKUP($C202,'S50'!$C:$BQ,35,0)</f>
        <v>#N/A</v>
      </c>
      <c r="CH202" s="28" t="e">
        <f>VLOOKUP($C202,'S50'!$C:$BQ,42,0)</f>
        <v>#N/A</v>
      </c>
      <c r="CI202" s="28" t="e">
        <f>VLOOKUP($C202,'S50'!$C:$BQ,43,0)</f>
        <v>#N/A</v>
      </c>
    </row>
    <row r="203" spans="1:87" hidden="1" x14ac:dyDescent="0.2">
      <c r="A203" s="30" t="s">
        <v>385</v>
      </c>
      <c r="B203" s="30" t="s">
        <v>231</v>
      </c>
      <c r="C203" s="20" t="s">
        <v>242</v>
      </c>
      <c r="D203" s="21">
        <f>VLOOKUP($C203,'S0 remplacer avec S44'!$C:$BQ,55,0)</f>
        <v>137.5</v>
      </c>
      <c r="E203" s="21">
        <f>VLOOKUP($C203,'S0 remplacer avec S44'!$C:$BQ,62,0)</f>
        <v>0</v>
      </c>
      <c r="F203" s="21">
        <f>VLOOKUP($C203,'S0 remplacer avec S44'!$C:$BQ,63,0)</f>
        <v>1</v>
      </c>
      <c r="G203" s="21">
        <f>VLOOKUP($C203,'S0 remplacer avec S44'!$C:$BQ,45,0)</f>
        <v>1146.0318500000001</v>
      </c>
      <c r="H203" s="28">
        <f>VLOOKUP($C203,'S0 remplacer avec S44'!$C:$BQ,52,0)</f>
        <v>0</v>
      </c>
      <c r="I203" s="28">
        <f>VLOOKUP($C203,'S0 remplacer avec S44'!$C:$BQ,53,0)</f>
        <v>73</v>
      </c>
      <c r="J203" s="28">
        <f>VLOOKUP($C203,'S0 remplacer avec S44'!$C:$BQ,15,0)</f>
        <v>73</v>
      </c>
      <c r="K203" s="28">
        <f>VLOOKUP($C203,'S0 remplacer avec S44'!$C:$BQ,22,0)</f>
        <v>0</v>
      </c>
      <c r="L203" s="28">
        <f>VLOOKUP($C203,'S0 remplacer avec S44'!$C:$BQ,23,0)</f>
        <v>4</v>
      </c>
      <c r="M203" s="28">
        <f>VLOOKUP($C203,'S0 remplacer avec S44'!$C:$BQ,35,0)</f>
        <v>792.98622</v>
      </c>
      <c r="N203" s="28">
        <f>VLOOKUP($C203,'S0 remplacer avec S44'!$C:$BQ,42,0)</f>
        <v>292</v>
      </c>
      <c r="O203" s="28">
        <f>VLOOKUP($C203,'S0 remplacer avec S44'!$C:$BQ,43,0)</f>
        <v>509</v>
      </c>
      <c r="P203" s="21">
        <f>VLOOKUP($C203,'S45'!$C:$BQ,55,0)</f>
        <v>140.80000000000001</v>
      </c>
      <c r="Q203" s="21">
        <f>VLOOKUP($C203,'S45'!$C:$BQ,62,0)</f>
        <v>0</v>
      </c>
      <c r="R203" s="21">
        <f>VLOOKUP($C203,'S45'!$C:$BQ,63,0)</f>
        <v>0</v>
      </c>
      <c r="S203" s="21">
        <f>VLOOKUP($C203,'S45'!$C:$BQ,45,0)</f>
        <v>1148.65337</v>
      </c>
      <c r="T203" s="28">
        <f>VLOOKUP($C203,'S45'!$C:$BQ,52,0)</f>
        <v>0</v>
      </c>
      <c r="U203" s="28">
        <f>VLOOKUP($C203,'S45'!$C:$BQ,53,0)</f>
        <v>70</v>
      </c>
      <c r="V203" s="28">
        <f>VLOOKUP($C203,'S45'!$C:$BQ,15,0)</f>
        <v>75</v>
      </c>
      <c r="W203" s="28">
        <f>VLOOKUP($C203,'S45'!$C:$BQ,22,0)</f>
        <v>0</v>
      </c>
      <c r="X203" s="28">
        <f>VLOOKUP($C203,'S45'!$C:$BQ,23,0)</f>
        <v>2</v>
      </c>
      <c r="Y203" s="28">
        <f>VLOOKUP($C203,'S45'!$C:$BQ,35,0)</f>
        <v>820.30136000000005</v>
      </c>
      <c r="Z203" s="28">
        <f>VLOOKUP($C203,'S45'!$C:$BQ,42,0)</f>
        <v>265</v>
      </c>
      <c r="AA203" s="28">
        <f>VLOOKUP($C203,'S45'!$C:$BQ,43,0)</f>
        <v>482</v>
      </c>
      <c r="AB203" s="21">
        <f>VLOOKUP($C203,'S46'!$C:$BQ,55,0)</f>
        <v>144.9</v>
      </c>
      <c r="AC203" s="21">
        <f>VLOOKUP($C203,'S46'!$C:$BQ,62,0)</f>
        <v>0</v>
      </c>
      <c r="AD203" s="21">
        <f>VLOOKUP($C203,'S46'!$C:$BQ,63,0)</f>
        <v>0</v>
      </c>
      <c r="AE203" s="21">
        <f>VLOOKUP($C203,'S46'!$C:$BQ,45,0)</f>
        <v>1154.3764799999999</v>
      </c>
      <c r="AF203" s="28">
        <f>VLOOKUP($C203,'S46'!$C:$BQ,52,0)</f>
        <v>0</v>
      </c>
      <c r="AG203" s="28">
        <f>VLOOKUP($C203,'S46'!$C:$BQ,53,0)</f>
        <v>65</v>
      </c>
      <c r="AH203" s="28">
        <f>VLOOKUP($C203,'S46'!$C:$BQ,15,0)</f>
        <v>77</v>
      </c>
      <c r="AI203" s="28">
        <f>VLOOKUP($C203,'S46'!$C:$BQ,22,0)</f>
        <v>0</v>
      </c>
      <c r="AJ203" s="28">
        <f>VLOOKUP($C203,'S46'!$C:$BQ,23,0)</f>
        <v>0</v>
      </c>
      <c r="AK203" s="28">
        <f>VLOOKUP($C203,'S46'!$C:$BQ,35,0)</f>
        <v>846.30136000000005</v>
      </c>
      <c r="AL203" s="28">
        <f>VLOOKUP($C203,'S46'!$C:$BQ,42,0)</f>
        <v>239</v>
      </c>
      <c r="AM203" s="28">
        <f>VLOOKUP($C203,'S46'!$C:$BQ,43,0)</f>
        <v>456</v>
      </c>
      <c r="AN203" s="21">
        <f>VLOOKUP($C203,'S47'!$C:$BQ,55,0)</f>
        <v>145.80000000000001</v>
      </c>
      <c r="AO203" s="21">
        <f>VLOOKUP($C203,'S47'!$C:$BQ,62,0)</f>
        <v>0</v>
      </c>
      <c r="AP203" s="21">
        <f>VLOOKUP($C203,'S47'!$C:$BQ,63,0)</f>
        <v>0</v>
      </c>
      <c r="AQ203" s="21">
        <f>VLOOKUP($C203,'S47'!$C:$BQ,45,0)</f>
        <v>1180.1275599999999</v>
      </c>
      <c r="AR203" s="28">
        <f>VLOOKUP($C203,'S47'!$C:$BQ,52,0)</f>
        <v>0</v>
      </c>
      <c r="AS203" s="28">
        <f>VLOOKUP($C203,'S47'!$C:$BQ,53,0)</f>
        <v>39</v>
      </c>
      <c r="AT203" s="28">
        <f>VLOOKUP($C203,'S47'!$C:$BQ,15,0)</f>
        <v>78</v>
      </c>
      <c r="AU203" s="28">
        <f>VLOOKUP($C203,'S47'!$C:$BQ,22,0)</f>
        <v>0</v>
      </c>
      <c r="AV203" s="28">
        <f>VLOOKUP($C203,'S47'!$C:$BQ,23,0)</f>
        <v>0</v>
      </c>
      <c r="AW203" s="28">
        <f>VLOOKUP($C203,'S47'!$C:$BQ,35,0)</f>
        <v>848.04136000000005</v>
      </c>
      <c r="AX203" s="28">
        <f>VLOOKUP($C203,'S47'!$C:$BQ,42,0)</f>
        <v>237</v>
      </c>
      <c r="AY203" s="28">
        <f>VLOOKUP($C203,'S47'!$C:$BQ,43,0)</f>
        <v>454</v>
      </c>
      <c r="AZ203" s="21">
        <f>VLOOKUP($C203,'S48'!$C:$BQ,55,0)</f>
        <v>150.80000000000001</v>
      </c>
      <c r="BA203" s="21">
        <f>VLOOKUP($C203,'S48'!$C:$BQ,62,0)</f>
        <v>0</v>
      </c>
      <c r="BB203" s="21">
        <f>VLOOKUP($C203,'S48'!$C:$BQ,63,0)</f>
        <v>22</v>
      </c>
      <c r="BC203" s="21">
        <f>VLOOKUP($C203,'S48'!$C:$BQ,45,0)</f>
        <v>1163.4435599999999</v>
      </c>
      <c r="BD203" s="28">
        <f>VLOOKUP($C203,'S48'!$C:$BQ,52,0)</f>
        <v>0</v>
      </c>
      <c r="BE203" s="28">
        <f>VLOOKUP($C203,'S48'!$C:$BQ,53,0)</f>
        <v>56</v>
      </c>
      <c r="BF203" s="28">
        <f>VLOOKUP($C203,'S48'!$C:$BQ,15,0)</f>
        <v>79</v>
      </c>
      <c r="BG203" s="28">
        <f>VLOOKUP($C203,'S48'!$C:$BQ,22,0)</f>
        <v>0</v>
      </c>
      <c r="BH203" s="28">
        <f>VLOOKUP($C203,'S48'!$C:$BQ,23,0)</f>
        <v>0</v>
      </c>
      <c r="BI203" s="28">
        <f>VLOOKUP($C203,'S48'!$C:$BQ,35,0)</f>
        <v>848.86689999999999</v>
      </c>
      <c r="BJ203" s="28">
        <f>VLOOKUP($C203,'S48'!$C:$BQ,42,0)</f>
        <v>236</v>
      </c>
      <c r="BK203" s="28">
        <f>VLOOKUP($C203,'S48'!$C:$BQ,43,0)</f>
        <v>453</v>
      </c>
      <c r="BL203" s="21" t="e">
        <f>VLOOKUP($C203,'S49'!$C:$BQ,55,0)</f>
        <v>#N/A</v>
      </c>
      <c r="BM203" s="21" t="e">
        <f>VLOOKUP($C203,'S49'!$C:$BQ,62,0)</f>
        <v>#N/A</v>
      </c>
      <c r="BN203" s="21" t="e">
        <f>VLOOKUP($C203,'S49'!$C:$BQ,63,0)</f>
        <v>#N/A</v>
      </c>
      <c r="BO203" s="21" t="e">
        <f>VLOOKUP($C203,'S49'!$C:$BQ,45,0)</f>
        <v>#N/A</v>
      </c>
      <c r="BP203" s="28" t="e">
        <f>VLOOKUP($C203,'S49'!$C:$BQ,52,0)</f>
        <v>#N/A</v>
      </c>
      <c r="BQ203" s="28" t="e">
        <f>VLOOKUP($C203,'S49'!$C:$BQ,53,0)</f>
        <v>#N/A</v>
      </c>
      <c r="BR203" s="28" t="e">
        <f>VLOOKUP($C203,'S49'!$C:$BQ,15,0)</f>
        <v>#N/A</v>
      </c>
      <c r="BS203" s="28" t="e">
        <f>VLOOKUP($C203,'S49'!$C:$BQ,22,0)</f>
        <v>#N/A</v>
      </c>
      <c r="BT203" s="28" t="e">
        <f>VLOOKUP($C203,'S49'!$C:$BQ,23,0)</f>
        <v>#N/A</v>
      </c>
      <c r="BU203" s="28" t="e">
        <f>VLOOKUP($C203,'S49'!$C:$BQ,35,0)</f>
        <v>#N/A</v>
      </c>
      <c r="BV203" s="28" t="e">
        <f>VLOOKUP($C203,'S49'!$C:$BQ,42,0)</f>
        <v>#N/A</v>
      </c>
      <c r="BW203" s="28" t="e">
        <f>VLOOKUP($C203,'S49'!$C:$BQ,43,0)</f>
        <v>#N/A</v>
      </c>
      <c r="BX203" s="21" t="e">
        <f>VLOOKUP($C203,'S50'!$C:$BQ,55,0)</f>
        <v>#N/A</v>
      </c>
      <c r="BY203" s="21" t="e">
        <f>VLOOKUP($C203,'S50'!$C:$BQ,62,0)</f>
        <v>#N/A</v>
      </c>
      <c r="BZ203" s="21" t="e">
        <f>VLOOKUP($C203,'S50'!$C:$BQ,63,0)</f>
        <v>#N/A</v>
      </c>
      <c r="CA203" s="21" t="e">
        <f>VLOOKUP($C203,'S50'!$C:$BQ,45,0)</f>
        <v>#N/A</v>
      </c>
      <c r="CB203" s="28" t="e">
        <f>VLOOKUP($C203,'S50'!$C:$BQ,52,0)</f>
        <v>#N/A</v>
      </c>
      <c r="CC203" s="28" t="e">
        <f>VLOOKUP($C203,'S50'!$C:$BQ,53,0)</f>
        <v>#N/A</v>
      </c>
      <c r="CD203" s="28" t="e">
        <f>VLOOKUP($C203,'S50'!$C:$BQ,15,0)</f>
        <v>#N/A</v>
      </c>
      <c r="CE203" s="28" t="e">
        <f>VLOOKUP($C203,'S50'!$C:$BQ,22,0)</f>
        <v>#N/A</v>
      </c>
      <c r="CF203" s="28" t="e">
        <f>VLOOKUP($C203,'S50'!$C:$BQ,23,0)</f>
        <v>#N/A</v>
      </c>
      <c r="CG203" s="28" t="e">
        <f>VLOOKUP($C203,'S50'!$C:$BQ,35,0)</f>
        <v>#N/A</v>
      </c>
      <c r="CH203" s="28" t="e">
        <f>VLOOKUP($C203,'S50'!$C:$BQ,42,0)</f>
        <v>#N/A</v>
      </c>
      <c r="CI203" s="28" t="e">
        <f>VLOOKUP($C203,'S50'!$C:$BQ,43,0)</f>
        <v>#N/A</v>
      </c>
    </row>
    <row r="204" spans="1:87" hidden="1" x14ac:dyDescent="0.2">
      <c r="A204" s="30" t="s">
        <v>385</v>
      </c>
      <c r="B204" s="30" t="s">
        <v>231</v>
      </c>
      <c r="C204" s="20" t="s">
        <v>243</v>
      </c>
      <c r="D204" s="21">
        <f>VLOOKUP($C204,'S0 remplacer avec S44'!$C:$BQ,55,0)</f>
        <v>547.70000000000005</v>
      </c>
      <c r="E204" s="21">
        <f>VLOOKUP($C204,'S0 remplacer avec S44'!$C:$BQ,62,0)</f>
        <v>137</v>
      </c>
      <c r="F204" s="21">
        <f>VLOOKUP($C204,'S0 remplacer avec S44'!$C:$BQ,63,0)</f>
        <v>274</v>
      </c>
      <c r="G204" s="21">
        <f>VLOOKUP($C204,'S0 remplacer avec S44'!$C:$BQ,45,0)</f>
        <v>5570.28946</v>
      </c>
      <c r="H204" s="28">
        <f>VLOOKUP($C204,'S0 remplacer avec S44'!$C:$BQ,52,0)</f>
        <v>461</v>
      </c>
      <c r="I204" s="28">
        <f>VLOOKUP($C204,'S0 remplacer avec S44'!$C:$BQ,53,0)</f>
        <v>1667</v>
      </c>
      <c r="J204" s="28">
        <f>VLOOKUP($C204,'S0 remplacer avec S44'!$C:$BQ,15,0)</f>
        <v>490</v>
      </c>
      <c r="K204" s="28">
        <f>VLOOKUP($C204,'S0 remplacer avec S44'!$C:$BQ,22,0)</f>
        <v>0</v>
      </c>
      <c r="L204" s="28">
        <f>VLOOKUP($C204,'S0 remplacer avec S44'!$C:$BQ,23,0)</f>
        <v>0</v>
      </c>
      <c r="M204" s="28">
        <f>VLOOKUP($C204,'S0 remplacer avec S44'!$C:$BQ,35,0)</f>
        <v>6790.1336899999997</v>
      </c>
      <c r="N204" s="28">
        <f>VLOOKUP($C204,'S0 remplacer avec S44'!$C:$BQ,42,0)</f>
        <v>94</v>
      </c>
      <c r="O204" s="28">
        <f>VLOOKUP($C204,'S0 remplacer avec S44'!$C:$BQ,43,0)</f>
        <v>1471</v>
      </c>
      <c r="P204" s="21">
        <f>VLOOKUP($C204,'S45'!$C:$BQ,55,0)</f>
        <v>552</v>
      </c>
      <c r="Q204" s="21">
        <f>VLOOKUP($C204,'S45'!$C:$BQ,62,0)</f>
        <v>133</v>
      </c>
      <c r="R204" s="21">
        <f>VLOOKUP($C204,'S45'!$C:$BQ,63,0)</f>
        <v>269</v>
      </c>
      <c r="S204" s="21">
        <f>VLOOKUP($C204,'S45'!$C:$BQ,45,0)</f>
        <v>5697.60556</v>
      </c>
      <c r="T204" s="28">
        <f>VLOOKUP($C204,'S45'!$C:$BQ,52,0)</f>
        <v>333</v>
      </c>
      <c r="U204" s="28">
        <f>VLOOKUP($C204,'S45'!$C:$BQ,53,0)</f>
        <v>1540</v>
      </c>
      <c r="V204" s="28">
        <f>VLOOKUP($C204,'S45'!$C:$BQ,15,0)</f>
        <v>493</v>
      </c>
      <c r="W204" s="28">
        <f>VLOOKUP($C204,'S45'!$C:$BQ,22,0)</f>
        <v>0</v>
      </c>
      <c r="X204" s="28">
        <f>VLOOKUP($C204,'S45'!$C:$BQ,23,0)</f>
        <v>0</v>
      </c>
      <c r="Y204" s="28">
        <f>VLOOKUP($C204,'S45'!$C:$BQ,35,0)</f>
        <v>6840.3195900000001</v>
      </c>
      <c r="Z204" s="28">
        <f>VLOOKUP($C204,'S45'!$C:$BQ,42,0)</f>
        <v>44</v>
      </c>
      <c r="AA204" s="28">
        <f>VLOOKUP($C204,'S45'!$C:$BQ,43,0)</f>
        <v>1421</v>
      </c>
      <c r="AB204" s="21">
        <f>VLOOKUP($C204,'S46'!$C:$BQ,55,0)</f>
        <v>559.6</v>
      </c>
      <c r="AC204" s="21">
        <f>VLOOKUP($C204,'S46'!$C:$BQ,62,0)</f>
        <v>125</v>
      </c>
      <c r="AD204" s="21">
        <f>VLOOKUP($C204,'S46'!$C:$BQ,63,0)</f>
        <v>262</v>
      </c>
      <c r="AE204" s="21">
        <f>VLOOKUP($C204,'S46'!$C:$BQ,45,0)</f>
        <v>5733.3308900000002</v>
      </c>
      <c r="AF204" s="28">
        <f>VLOOKUP($C204,'S46'!$C:$BQ,52,0)</f>
        <v>298</v>
      </c>
      <c r="AG204" s="28">
        <f>VLOOKUP($C204,'S46'!$C:$BQ,53,0)</f>
        <v>1504</v>
      </c>
      <c r="AH204" s="28">
        <f>VLOOKUP($C204,'S46'!$C:$BQ,15,0)</f>
        <v>506</v>
      </c>
      <c r="AI204" s="28">
        <f>VLOOKUP($C204,'S46'!$C:$BQ,22,0)</f>
        <v>0</v>
      </c>
      <c r="AJ204" s="28">
        <f>VLOOKUP($C204,'S46'!$C:$BQ,23,0)</f>
        <v>0</v>
      </c>
      <c r="AK204" s="28">
        <f>VLOOKUP($C204,'S46'!$C:$BQ,35,0)</f>
        <v>7025.3463599999995</v>
      </c>
      <c r="AL204" s="28">
        <f>VLOOKUP($C204,'S46'!$C:$BQ,42,0)</f>
        <v>0</v>
      </c>
      <c r="AM204" s="28">
        <f>VLOOKUP($C204,'S46'!$C:$BQ,43,0)</f>
        <v>1236</v>
      </c>
      <c r="AN204" s="21">
        <f>VLOOKUP($C204,'S47'!$C:$BQ,55,0)</f>
        <v>574.6</v>
      </c>
      <c r="AO204" s="21">
        <f>VLOOKUP($C204,'S47'!$C:$BQ,62,0)</f>
        <v>110</v>
      </c>
      <c r="AP204" s="21">
        <f>VLOOKUP($C204,'S47'!$C:$BQ,63,0)</f>
        <v>247</v>
      </c>
      <c r="AQ204" s="21">
        <f>VLOOKUP($C204,'S47'!$C:$BQ,45,0)</f>
        <v>5853.4463100000003</v>
      </c>
      <c r="AR204" s="28">
        <f>VLOOKUP($C204,'S47'!$C:$BQ,52,0)</f>
        <v>178</v>
      </c>
      <c r="AS204" s="28">
        <f>VLOOKUP($C204,'S47'!$C:$BQ,53,0)</f>
        <v>1384</v>
      </c>
      <c r="AT204" s="28">
        <f>VLOOKUP($C204,'S47'!$C:$BQ,15,0)</f>
        <v>521</v>
      </c>
      <c r="AU204" s="28">
        <f>VLOOKUP($C204,'S47'!$C:$BQ,22,0)</f>
        <v>0</v>
      </c>
      <c r="AV204" s="28">
        <f>VLOOKUP($C204,'S47'!$C:$BQ,23,0)</f>
        <v>0</v>
      </c>
      <c r="AW204" s="28">
        <f>VLOOKUP($C204,'S47'!$C:$BQ,35,0)</f>
        <v>7123.8914299999997</v>
      </c>
      <c r="AX204" s="28">
        <f>VLOOKUP($C204,'S47'!$C:$BQ,42,0)</f>
        <v>0</v>
      </c>
      <c r="AY204" s="28">
        <f>VLOOKUP($C204,'S47'!$C:$BQ,43,0)</f>
        <v>1138</v>
      </c>
      <c r="AZ204" s="21">
        <f>VLOOKUP($C204,'S48'!$C:$BQ,55,0)</f>
        <v>596.20000000000005</v>
      </c>
      <c r="BA204" s="21">
        <f>VLOOKUP($C204,'S48'!$C:$BQ,62,0)</f>
        <v>20</v>
      </c>
      <c r="BB204" s="21">
        <f>VLOOKUP($C204,'S48'!$C:$BQ,63,0)</f>
        <v>430</v>
      </c>
      <c r="BC204" s="21">
        <f>VLOOKUP($C204,'S48'!$C:$BQ,45,0)</f>
        <v>5984.1071899999997</v>
      </c>
      <c r="BD204" s="28">
        <f>VLOOKUP($C204,'S48'!$C:$BQ,52,0)</f>
        <v>47</v>
      </c>
      <c r="BE204" s="28">
        <f>VLOOKUP($C204,'S48'!$C:$BQ,53,0)</f>
        <v>1253</v>
      </c>
      <c r="BF204" s="28">
        <f>VLOOKUP($C204,'S48'!$C:$BQ,15,0)</f>
        <v>527</v>
      </c>
      <c r="BG204" s="28">
        <f>VLOOKUP($C204,'S48'!$C:$BQ,22,0)</f>
        <v>0</v>
      </c>
      <c r="BH204" s="28">
        <f>VLOOKUP($C204,'S48'!$C:$BQ,23,0)</f>
        <v>0</v>
      </c>
      <c r="BI204" s="28">
        <f>VLOOKUP($C204,'S48'!$C:$BQ,35,0)</f>
        <v>7233.9537</v>
      </c>
      <c r="BJ204" s="28">
        <f>VLOOKUP($C204,'S48'!$C:$BQ,42,0)</f>
        <v>0</v>
      </c>
      <c r="BK204" s="28">
        <f>VLOOKUP($C204,'S48'!$C:$BQ,43,0)</f>
        <v>1027</v>
      </c>
      <c r="BL204" s="21" t="e">
        <f>VLOOKUP($C204,'S49'!$C:$BQ,55,0)</f>
        <v>#N/A</v>
      </c>
      <c r="BM204" s="21" t="e">
        <f>VLOOKUP($C204,'S49'!$C:$BQ,62,0)</f>
        <v>#N/A</v>
      </c>
      <c r="BN204" s="21" t="e">
        <f>VLOOKUP($C204,'S49'!$C:$BQ,63,0)</f>
        <v>#N/A</v>
      </c>
      <c r="BO204" s="21" t="e">
        <f>VLOOKUP($C204,'S49'!$C:$BQ,45,0)</f>
        <v>#N/A</v>
      </c>
      <c r="BP204" s="28" t="e">
        <f>VLOOKUP($C204,'S49'!$C:$BQ,52,0)</f>
        <v>#N/A</v>
      </c>
      <c r="BQ204" s="28" t="e">
        <f>VLOOKUP($C204,'S49'!$C:$BQ,53,0)</f>
        <v>#N/A</v>
      </c>
      <c r="BR204" s="28" t="e">
        <f>VLOOKUP($C204,'S49'!$C:$BQ,15,0)</f>
        <v>#N/A</v>
      </c>
      <c r="BS204" s="28" t="e">
        <f>VLOOKUP($C204,'S49'!$C:$BQ,22,0)</f>
        <v>#N/A</v>
      </c>
      <c r="BT204" s="28" t="e">
        <f>VLOOKUP($C204,'S49'!$C:$BQ,23,0)</f>
        <v>#N/A</v>
      </c>
      <c r="BU204" s="28" t="e">
        <f>VLOOKUP($C204,'S49'!$C:$BQ,35,0)</f>
        <v>#N/A</v>
      </c>
      <c r="BV204" s="28" t="e">
        <f>VLOOKUP($C204,'S49'!$C:$BQ,42,0)</f>
        <v>#N/A</v>
      </c>
      <c r="BW204" s="28" t="e">
        <f>VLOOKUP($C204,'S49'!$C:$BQ,43,0)</f>
        <v>#N/A</v>
      </c>
      <c r="BX204" s="21" t="e">
        <f>VLOOKUP($C204,'S50'!$C:$BQ,55,0)</f>
        <v>#N/A</v>
      </c>
      <c r="BY204" s="21" t="e">
        <f>VLOOKUP($C204,'S50'!$C:$BQ,62,0)</f>
        <v>#N/A</v>
      </c>
      <c r="BZ204" s="21" t="e">
        <f>VLOOKUP($C204,'S50'!$C:$BQ,63,0)</f>
        <v>#N/A</v>
      </c>
      <c r="CA204" s="21" t="e">
        <f>VLOOKUP($C204,'S50'!$C:$BQ,45,0)</f>
        <v>#N/A</v>
      </c>
      <c r="CB204" s="28" t="e">
        <f>VLOOKUP($C204,'S50'!$C:$BQ,52,0)</f>
        <v>#N/A</v>
      </c>
      <c r="CC204" s="28" t="e">
        <f>VLOOKUP($C204,'S50'!$C:$BQ,53,0)</f>
        <v>#N/A</v>
      </c>
      <c r="CD204" s="28" t="e">
        <f>VLOOKUP($C204,'S50'!$C:$BQ,15,0)</f>
        <v>#N/A</v>
      </c>
      <c r="CE204" s="28" t="e">
        <f>VLOOKUP($C204,'S50'!$C:$BQ,22,0)</f>
        <v>#N/A</v>
      </c>
      <c r="CF204" s="28" t="e">
        <f>VLOOKUP($C204,'S50'!$C:$BQ,23,0)</f>
        <v>#N/A</v>
      </c>
      <c r="CG204" s="28" t="e">
        <f>VLOOKUP($C204,'S50'!$C:$BQ,35,0)</f>
        <v>#N/A</v>
      </c>
      <c r="CH204" s="28" t="e">
        <f>VLOOKUP($C204,'S50'!$C:$BQ,42,0)</f>
        <v>#N/A</v>
      </c>
      <c r="CI204" s="28" t="e">
        <f>VLOOKUP($C204,'S50'!$C:$BQ,43,0)</f>
        <v>#N/A</v>
      </c>
    </row>
    <row r="205" spans="1:87" hidden="1" x14ac:dyDescent="0.2">
      <c r="A205" s="30" t="s">
        <v>385</v>
      </c>
      <c r="B205" s="30" t="s">
        <v>231</v>
      </c>
      <c r="C205" s="20" t="s">
        <v>244</v>
      </c>
      <c r="D205" s="21">
        <f>VLOOKUP($C205,'S0 remplacer avec S44'!$C:$BQ,55,0)</f>
        <v>198.2</v>
      </c>
      <c r="E205" s="21">
        <f>VLOOKUP($C205,'S0 remplacer avec S44'!$C:$BQ,62,0)</f>
        <v>54</v>
      </c>
      <c r="F205" s="21">
        <f>VLOOKUP($C205,'S0 remplacer avec S44'!$C:$BQ,63,0)</f>
        <v>105</v>
      </c>
      <c r="G205" s="21">
        <f>VLOOKUP($C205,'S0 remplacer avec S44'!$C:$BQ,45,0)</f>
        <v>2507.1062499999998</v>
      </c>
      <c r="H205" s="28">
        <f>VLOOKUP($C205,'S0 remplacer avec S44'!$C:$BQ,52,0)</f>
        <v>0</v>
      </c>
      <c r="I205" s="28">
        <f>VLOOKUP($C205,'S0 remplacer avec S44'!$C:$BQ,53,0)</f>
        <v>159</v>
      </c>
      <c r="J205" s="28">
        <f>VLOOKUP($C205,'S0 remplacer avec S44'!$C:$BQ,15,0)</f>
        <v>170</v>
      </c>
      <c r="K205" s="28">
        <f>VLOOKUP($C205,'S0 remplacer avec S44'!$C:$BQ,22,0)</f>
        <v>0</v>
      </c>
      <c r="L205" s="28">
        <f>VLOOKUP($C205,'S0 remplacer avec S44'!$C:$BQ,23,0)</f>
        <v>0</v>
      </c>
      <c r="M205" s="28">
        <f>VLOOKUP($C205,'S0 remplacer avec S44'!$C:$BQ,35,0)</f>
        <v>3369.7172599999999</v>
      </c>
      <c r="N205" s="28">
        <f>VLOOKUP($C205,'S0 remplacer avec S44'!$C:$BQ,42,0)</f>
        <v>0</v>
      </c>
      <c r="O205" s="28">
        <f>VLOOKUP($C205,'S0 remplacer avec S44'!$C:$BQ,43,0)</f>
        <v>0</v>
      </c>
      <c r="P205" s="21">
        <f>VLOOKUP($C205,'S45'!$C:$BQ,55,0)</f>
        <v>198.2</v>
      </c>
      <c r="Q205" s="21">
        <f>VLOOKUP($C205,'S45'!$C:$BQ,62,0)</f>
        <v>54</v>
      </c>
      <c r="R205" s="21">
        <f>VLOOKUP($C205,'S45'!$C:$BQ,63,0)</f>
        <v>105</v>
      </c>
      <c r="S205" s="21">
        <f>VLOOKUP($C205,'S45'!$C:$BQ,45,0)</f>
        <v>2581.56765</v>
      </c>
      <c r="T205" s="28">
        <f>VLOOKUP($C205,'S45'!$C:$BQ,52,0)</f>
        <v>0</v>
      </c>
      <c r="U205" s="28">
        <f>VLOOKUP($C205,'S45'!$C:$BQ,53,0)</f>
        <v>84</v>
      </c>
      <c r="V205" s="28">
        <f>VLOOKUP($C205,'S45'!$C:$BQ,15,0)</f>
        <v>172</v>
      </c>
      <c r="W205" s="28">
        <f>VLOOKUP($C205,'S45'!$C:$BQ,22,0)</f>
        <v>0</v>
      </c>
      <c r="X205" s="28">
        <f>VLOOKUP($C205,'S45'!$C:$BQ,23,0)</f>
        <v>0</v>
      </c>
      <c r="Y205" s="28">
        <f>VLOOKUP($C205,'S45'!$C:$BQ,35,0)</f>
        <v>3390.4848299999999</v>
      </c>
      <c r="Z205" s="28">
        <f>VLOOKUP($C205,'S45'!$C:$BQ,42,0)</f>
        <v>0</v>
      </c>
      <c r="AA205" s="28">
        <f>VLOOKUP($C205,'S45'!$C:$BQ,43,0)</f>
        <v>0</v>
      </c>
      <c r="AB205" s="21">
        <f>VLOOKUP($C205,'S46'!$C:$BQ,55,0)</f>
        <v>202.2</v>
      </c>
      <c r="AC205" s="21">
        <f>VLOOKUP($C205,'S46'!$C:$BQ,62,0)</f>
        <v>50</v>
      </c>
      <c r="AD205" s="21">
        <f>VLOOKUP($C205,'S46'!$C:$BQ,63,0)</f>
        <v>101</v>
      </c>
      <c r="AE205" s="21">
        <f>VLOOKUP($C205,'S46'!$C:$BQ,45,0)</f>
        <v>2676.4839499999998</v>
      </c>
      <c r="AF205" s="28">
        <f>VLOOKUP($C205,'S46'!$C:$BQ,52,0)</f>
        <v>0</v>
      </c>
      <c r="AG205" s="28">
        <f>VLOOKUP($C205,'S46'!$C:$BQ,53,0)</f>
        <v>0</v>
      </c>
      <c r="AH205" s="28">
        <f>VLOOKUP($C205,'S46'!$C:$BQ,15,0)</f>
        <v>173</v>
      </c>
      <c r="AI205" s="28">
        <f>VLOOKUP($C205,'S46'!$C:$BQ,22,0)</f>
        <v>0</v>
      </c>
      <c r="AJ205" s="28">
        <f>VLOOKUP($C205,'S46'!$C:$BQ,23,0)</f>
        <v>0</v>
      </c>
      <c r="AK205" s="28">
        <f>VLOOKUP($C205,'S46'!$C:$BQ,35,0)</f>
        <v>3500.6272800000002</v>
      </c>
      <c r="AL205" s="28">
        <f>VLOOKUP($C205,'S46'!$C:$BQ,42,0)</f>
        <v>0</v>
      </c>
      <c r="AM205" s="28">
        <f>VLOOKUP($C205,'S46'!$C:$BQ,43,0)</f>
        <v>0</v>
      </c>
      <c r="AN205" s="21">
        <f>VLOOKUP($C205,'S47'!$C:$BQ,55,0)</f>
        <v>202.2</v>
      </c>
      <c r="AO205" s="21">
        <f>VLOOKUP($C205,'S47'!$C:$BQ,62,0)</f>
        <v>50</v>
      </c>
      <c r="AP205" s="21">
        <f>VLOOKUP($C205,'S47'!$C:$BQ,63,0)</f>
        <v>101</v>
      </c>
      <c r="AQ205" s="21">
        <f>VLOOKUP($C205,'S47'!$C:$BQ,45,0)</f>
        <v>2739.8390100000001</v>
      </c>
      <c r="AR205" s="28">
        <f>VLOOKUP($C205,'S47'!$C:$BQ,52,0)</f>
        <v>0</v>
      </c>
      <c r="AS205" s="28">
        <f>VLOOKUP($C205,'S47'!$C:$BQ,53,0)</f>
        <v>0</v>
      </c>
      <c r="AT205" s="28">
        <f>VLOOKUP($C205,'S47'!$C:$BQ,15,0)</f>
        <v>176</v>
      </c>
      <c r="AU205" s="28">
        <f>VLOOKUP($C205,'S47'!$C:$BQ,22,0)</f>
        <v>0</v>
      </c>
      <c r="AV205" s="28">
        <f>VLOOKUP($C205,'S47'!$C:$BQ,23,0)</f>
        <v>0</v>
      </c>
      <c r="AW205" s="28">
        <f>VLOOKUP($C205,'S47'!$C:$BQ,35,0)</f>
        <v>3594.8794899999998</v>
      </c>
      <c r="AX205" s="28">
        <f>VLOOKUP($C205,'S47'!$C:$BQ,42,0)</f>
        <v>0</v>
      </c>
      <c r="AY205" s="28">
        <f>VLOOKUP($C205,'S47'!$C:$BQ,43,0)</f>
        <v>0</v>
      </c>
      <c r="AZ205" s="21">
        <f>VLOOKUP($C205,'S48'!$C:$BQ,55,0)</f>
        <v>209.6</v>
      </c>
      <c r="BA205" s="21">
        <f>VLOOKUP($C205,'S48'!$C:$BQ,62,0)</f>
        <v>18</v>
      </c>
      <c r="BB205" s="21">
        <f>VLOOKUP($C205,'S48'!$C:$BQ,63,0)</f>
        <v>169</v>
      </c>
      <c r="BC205" s="21">
        <f>VLOOKUP($C205,'S48'!$C:$BQ,45,0)</f>
        <v>2771.8096799999998</v>
      </c>
      <c r="BD205" s="28">
        <f>VLOOKUP($C205,'S48'!$C:$BQ,52,0)</f>
        <v>0</v>
      </c>
      <c r="BE205" s="28">
        <f>VLOOKUP($C205,'S48'!$C:$BQ,53,0)</f>
        <v>0</v>
      </c>
      <c r="BF205" s="28">
        <f>VLOOKUP($C205,'S48'!$C:$BQ,15,0)</f>
        <v>178</v>
      </c>
      <c r="BG205" s="28">
        <f>VLOOKUP($C205,'S48'!$C:$BQ,22,0)</f>
        <v>0</v>
      </c>
      <c r="BH205" s="28">
        <f>VLOOKUP($C205,'S48'!$C:$BQ,23,0)</f>
        <v>0</v>
      </c>
      <c r="BI205" s="28">
        <f>VLOOKUP($C205,'S48'!$C:$BQ,35,0)</f>
        <v>3637.33349</v>
      </c>
      <c r="BJ205" s="28">
        <f>VLOOKUP($C205,'S48'!$C:$BQ,42,0)</f>
        <v>0</v>
      </c>
      <c r="BK205" s="28">
        <f>VLOOKUP($C205,'S48'!$C:$BQ,43,0)</f>
        <v>0</v>
      </c>
      <c r="BL205" s="21" t="e">
        <f>VLOOKUP($C205,'S49'!$C:$BQ,55,0)</f>
        <v>#N/A</v>
      </c>
      <c r="BM205" s="21" t="e">
        <f>VLOOKUP($C205,'S49'!$C:$BQ,62,0)</f>
        <v>#N/A</v>
      </c>
      <c r="BN205" s="21" t="e">
        <f>VLOOKUP($C205,'S49'!$C:$BQ,63,0)</f>
        <v>#N/A</v>
      </c>
      <c r="BO205" s="21" t="e">
        <f>VLOOKUP($C205,'S49'!$C:$BQ,45,0)</f>
        <v>#N/A</v>
      </c>
      <c r="BP205" s="28" t="e">
        <f>VLOOKUP($C205,'S49'!$C:$BQ,52,0)</f>
        <v>#N/A</v>
      </c>
      <c r="BQ205" s="28" t="e">
        <f>VLOOKUP($C205,'S49'!$C:$BQ,53,0)</f>
        <v>#N/A</v>
      </c>
      <c r="BR205" s="28" t="e">
        <f>VLOOKUP($C205,'S49'!$C:$BQ,15,0)</f>
        <v>#N/A</v>
      </c>
      <c r="BS205" s="28" t="e">
        <f>VLOOKUP($C205,'S49'!$C:$BQ,22,0)</f>
        <v>#N/A</v>
      </c>
      <c r="BT205" s="28" t="e">
        <f>VLOOKUP($C205,'S49'!$C:$BQ,23,0)</f>
        <v>#N/A</v>
      </c>
      <c r="BU205" s="28" t="e">
        <f>VLOOKUP($C205,'S49'!$C:$BQ,35,0)</f>
        <v>#N/A</v>
      </c>
      <c r="BV205" s="28" t="e">
        <f>VLOOKUP($C205,'S49'!$C:$BQ,42,0)</f>
        <v>#N/A</v>
      </c>
      <c r="BW205" s="28" t="e">
        <f>VLOOKUP($C205,'S49'!$C:$BQ,43,0)</f>
        <v>#N/A</v>
      </c>
      <c r="BX205" s="21" t="e">
        <f>VLOOKUP($C205,'S50'!$C:$BQ,55,0)</f>
        <v>#N/A</v>
      </c>
      <c r="BY205" s="21" t="e">
        <f>VLOOKUP($C205,'S50'!$C:$BQ,62,0)</f>
        <v>#N/A</v>
      </c>
      <c r="BZ205" s="21" t="e">
        <f>VLOOKUP($C205,'S50'!$C:$BQ,63,0)</f>
        <v>#N/A</v>
      </c>
      <c r="CA205" s="21" t="e">
        <f>VLOOKUP($C205,'S50'!$C:$BQ,45,0)</f>
        <v>#N/A</v>
      </c>
      <c r="CB205" s="28" t="e">
        <f>VLOOKUP($C205,'S50'!$C:$BQ,52,0)</f>
        <v>#N/A</v>
      </c>
      <c r="CC205" s="28" t="e">
        <f>VLOOKUP($C205,'S50'!$C:$BQ,53,0)</f>
        <v>#N/A</v>
      </c>
      <c r="CD205" s="28" t="e">
        <f>VLOOKUP($C205,'S50'!$C:$BQ,15,0)</f>
        <v>#N/A</v>
      </c>
      <c r="CE205" s="28" t="e">
        <f>VLOOKUP($C205,'S50'!$C:$BQ,22,0)</f>
        <v>#N/A</v>
      </c>
      <c r="CF205" s="28" t="e">
        <f>VLOOKUP($C205,'S50'!$C:$BQ,23,0)</f>
        <v>#N/A</v>
      </c>
      <c r="CG205" s="28" t="e">
        <f>VLOOKUP($C205,'S50'!$C:$BQ,35,0)</f>
        <v>#N/A</v>
      </c>
      <c r="CH205" s="28" t="e">
        <f>VLOOKUP($C205,'S50'!$C:$BQ,42,0)</f>
        <v>#N/A</v>
      </c>
      <c r="CI205" s="28" t="e">
        <f>VLOOKUP($C205,'S50'!$C:$BQ,43,0)</f>
        <v>#N/A</v>
      </c>
    </row>
    <row r="206" spans="1:87" hidden="1" x14ac:dyDescent="0.2">
      <c r="A206" s="30" t="s">
        <v>385</v>
      </c>
      <c r="B206" s="30" t="s">
        <v>231</v>
      </c>
      <c r="C206" s="20" t="s">
        <v>245</v>
      </c>
      <c r="D206" s="21">
        <f>VLOOKUP($C206,'S0 remplacer avec S44'!$C:$BQ,55,0)</f>
        <v>145.9</v>
      </c>
      <c r="E206" s="21">
        <f>VLOOKUP($C206,'S0 remplacer avec S44'!$C:$BQ,62,0)</f>
        <v>36</v>
      </c>
      <c r="F206" s="21">
        <f>VLOOKUP($C206,'S0 remplacer avec S44'!$C:$BQ,63,0)</f>
        <v>73</v>
      </c>
      <c r="G206" s="21">
        <f>VLOOKUP($C206,'S0 remplacer avec S44'!$C:$BQ,45,0)</f>
        <v>1762.1053899999999</v>
      </c>
      <c r="H206" s="28">
        <f>VLOOKUP($C206,'S0 remplacer avec S44'!$C:$BQ,52,0)</f>
        <v>0</v>
      </c>
      <c r="I206" s="28">
        <f>VLOOKUP($C206,'S0 remplacer avec S44'!$C:$BQ,53,0)</f>
        <v>162</v>
      </c>
      <c r="J206" s="28">
        <f>VLOOKUP($C206,'S0 remplacer avec S44'!$C:$BQ,15,0)</f>
        <v>103</v>
      </c>
      <c r="K206" s="28">
        <f>VLOOKUP($C206,'S0 remplacer avec S44'!$C:$BQ,22,0)</f>
        <v>0</v>
      </c>
      <c r="L206" s="28">
        <f>VLOOKUP($C206,'S0 remplacer avec S44'!$C:$BQ,23,0)</f>
        <v>18</v>
      </c>
      <c r="M206" s="28">
        <f>VLOOKUP($C206,'S0 remplacer avec S44'!$C:$BQ,35,0)</f>
        <v>1609.1912299999999</v>
      </c>
      <c r="N206" s="28">
        <f>VLOOKUP($C206,'S0 remplacer avec S44'!$C:$BQ,42,0)</f>
        <v>507</v>
      </c>
      <c r="O206" s="28">
        <f>VLOOKUP($C206,'S0 remplacer avec S44'!$C:$BQ,43,0)</f>
        <v>930</v>
      </c>
      <c r="P206" s="21">
        <f>VLOOKUP($C206,'S45'!$C:$BQ,55,0)</f>
        <v>147.9</v>
      </c>
      <c r="Q206" s="21">
        <f>VLOOKUP($C206,'S45'!$C:$BQ,62,0)</f>
        <v>34</v>
      </c>
      <c r="R206" s="21">
        <f>VLOOKUP($C206,'S45'!$C:$BQ,63,0)</f>
        <v>71</v>
      </c>
      <c r="S206" s="21">
        <f>VLOOKUP($C206,'S45'!$C:$BQ,45,0)</f>
        <v>1793.3727799999999</v>
      </c>
      <c r="T206" s="28">
        <f>VLOOKUP($C206,'S45'!$C:$BQ,52,0)</f>
        <v>0</v>
      </c>
      <c r="U206" s="28">
        <f>VLOOKUP($C206,'S45'!$C:$BQ,53,0)</f>
        <v>130</v>
      </c>
      <c r="V206" s="28">
        <f>VLOOKUP($C206,'S45'!$C:$BQ,15,0)</f>
        <v>103</v>
      </c>
      <c r="W206" s="28">
        <f>VLOOKUP($C206,'S45'!$C:$BQ,22,0)</f>
        <v>0</v>
      </c>
      <c r="X206" s="28">
        <f>VLOOKUP($C206,'S45'!$C:$BQ,23,0)</f>
        <v>18</v>
      </c>
      <c r="Y206" s="28">
        <f>VLOOKUP($C206,'S45'!$C:$BQ,35,0)</f>
        <v>1610.95235</v>
      </c>
      <c r="Z206" s="28">
        <f>VLOOKUP($C206,'S45'!$C:$BQ,42,0)</f>
        <v>505</v>
      </c>
      <c r="AA206" s="28">
        <f>VLOOKUP($C206,'S45'!$C:$BQ,43,0)</f>
        <v>928</v>
      </c>
      <c r="AB206" s="21">
        <f>VLOOKUP($C206,'S46'!$C:$BQ,55,0)</f>
        <v>150.80000000000001</v>
      </c>
      <c r="AC206" s="21">
        <f>VLOOKUP($C206,'S46'!$C:$BQ,62,0)</f>
        <v>32</v>
      </c>
      <c r="AD206" s="21">
        <f>VLOOKUP($C206,'S46'!$C:$BQ,63,0)</f>
        <v>68</v>
      </c>
      <c r="AE206" s="21">
        <f>VLOOKUP($C206,'S46'!$C:$BQ,45,0)</f>
        <v>1798.7044599999999</v>
      </c>
      <c r="AF206" s="28">
        <f>VLOOKUP($C206,'S46'!$C:$BQ,52,0)</f>
        <v>0</v>
      </c>
      <c r="AG206" s="28">
        <f>VLOOKUP($C206,'S46'!$C:$BQ,53,0)</f>
        <v>125</v>
      </c>
      <c r="AH206" s="28">
        <f>VLOOKUP($C206,'S46'!$C:$BQ,15,0)</f>
        <v>104</v>
      </c>
      <c r="AI206" s="28">
        <f>VLOOKUP($C206,'S46'!$C:$BQ,22,0)</f>
        <v>0</v>
      </c>
      <c r="AJ206" s="28">
        <f>VLOOKUP($C206,'S46'!$C:$BQ,23,0)</f>
        <v>17</v>
      </c>
      <c r="AK206" s="28">
        <f>VLOOKUP($C206,'S46'!$C:$BQ,35,0)</f>
        <v>1610.9198799999999</v>
      </c>
      <c r="AL206" s="28">
        <f>VLOOKUP($C206,'S46'!$C:$BQ,42,0)</f>
        <v>505</v>
      </c>
      <c r="AM206" s="28">
        <f>VLOOKUP($C206,'S46'!$C:$BQ,43,0)</f>
        <v>928</v>
      </c>
      <c r="AN206" s="21">
        <f>VLOOKUP($C206,'S47'!$C:$BQ,55,0)</f>
        <v>152.80000000000001</v>
      </c>
      <c r="AO206" s="21">
        <f>VLOOKUP($C206,'S47'!$C:$BQ,62,0)</f>
        <v>30</v>
      </c>
      <c r="AP206" s="21">
        <f>VLOOKUP($C206,'S47'!$C:$BQ,63,0)</f>
        <v>66</v>
      </c>
      <c r="AQ206" s="21">
        <f>VLOOKUP($C206,'S47'!$C:$BQ,45,0)</f>
        <v>1822.46757</v>
      </c>
      <c r="AR206" s="28">
        <f>VLOOKUP($C206,'S47'!$C:$BQ,52,0)</f>
        <v>0</v>
      </c>
      <c r="AS206" s="28">
        <f>VLOOKUP($C206,'S47'!$C:$BQ,53,0)</f>
        <v>101</v>
      </c>
      <c r="AT206" s="28">
        <f>VLOOKUP($C206,'S47'!$C:$BQ,15,0)</f>
        <v>105</v>
      </c>
      <c r="AU206" s="28">
        <f>VLOOKUP($C206,'S47'!$C:$BQ,22,0)</f>
        <v>0</v>
      </c>
      <c r="AV206" s="28">
        <f>VLOOKUP($C206,'S47'!$C:$BQ,23,0)</f>
        <v>16</v>
      </c>
      <c r="AW206" s="28">
        <f>VLOOKUP($C206,'S47'!$C:$BQ,35,0)</f>
        <v>1614.9363000000001</v>
      </c>
      <c r="AX206" s="28">
        <f>VLOOKUP($C206,'S47'!$C:$BQ,42,0)</f>
        <v>501</v>
      </c>
      <c r="AY206" s="28">
        <f>VLOOKUP($C206,'S47'!$C:$BQ,43,0)</f>
        <v>924</v>
      </c>
      <c r="AZ206" s="21">
        <f>VLOOKUP($C206,'S48'!$C:$BQ,55,0)</f>
        <v>162.6</v>
      </c>
      <c r="BA206" s="21">
        <f>VLOOKUP($C206,'S48'!$C:$BQ,62,0)</f>
        <v>2</v>
      </c>
      <c r="BB206" s="21">
        <f>VLOOKUP($C206,'S48'!$C:$BQ,63,0)</f>
        <v>111</v>
      </c>
      <c r="BC206" s="21">
        <f>VLOOKUP($C206,'S48'!$C:$BQ,45,0)</f>
        <v>1830.3409799999999</v>
      </c>
      <c r="BD206" s="28">
        <f>VLOOKUP($C206,'S48'!$C:$BQ,52,0)</f>
        <v>0</v>
      </c>
      <c r="BE206" s="28">
        <f>VLOOKUP($C206,'S48'!$C:$BQ,53,0)</f>
        <v>94</v>
      </c>
      <c r="BF206" s="28">
        <f>VLOOKUP($C206,'S48'!$C:$BQ,15,0)</f>
        <v>108</v>
      </c>
      <c r="BG206" s="28">
        <f>VLOOKUP($C206,'S48'!$C:$BQ,22,0)</f>
        <v>0</v>
      </c>
      <c r="BH206" s="28">
        <f>VLOOKUP($C206,'S48'!$C:$BQ,23,0)</f>
        <v>13</v>
      </c>
      <c r="BI206" s="28">
        <f>VLOOKUP($C206,'S48'!$C:$BQ,35,0)</f>
        <v>1616.93597</v>
      </c>
      <c r="BJ206" s="28">
        <f>VLOOKUP($C206,'S48'!$C:$BQ,42,0)</f>
        <v>499</v>
      </c>
      <c r="BK206" s="28">
        <f>VLOOKUP($C206,'S48'!$C:$BQ,43,0)</f>
        <v>922</v>
      </c>
      <c r="BL206" s="21" t="e">
        <f>VLOOKUP($C206,'S49'!$C:$BQ,55,0)</f>
        <v>#N/A</v>
      </c>
      <c r="BM206" s="21" t="e">
        <f>VLOOKUP($C206,'S49'!$C:$BQ,62,0)</f>
        <v>#N/A</v>
      </c>
      <c r="BN206" s="21" t="e">
        <f>VLOOKUP($C206,'S49'!$C:$BQ,63,0)</f>
        <v>#N/A</v>
      </c>
      <c r="BO206" s="21" t="e">
        <f>VLOOKUP($C206,'S49'!$C:$BQ,45,0)</f>
        <v>#N/A</v>
      </c>
      <c r="BP206" s="28" t="e">
        <f>VLOOKUP($C206,'S49'!$C:$BQ,52,0)</f>
        <v>#N/A</v>
      </c>
      <c r="BQ206" s="28" t="e">
        <f>VLOOKUP($C206,'S49'!$C:$BQ,53,0)</f>
        <v>#N/A</v>
      </c>
      <c r="BR206" s="28" t="e">
        <f>VLOOKUP($C206,'S49'!$C:$BQ,15,0)</f>
        <v>#N/A</v>
      </c>
      <c r="BS206" s="28" t="e">
        <f>VLOOKUP($C206,'S49'!$C:$BQ,22,0)</f>
        <v>#N/A</v>
      </c>
      <c r="BT206" s="28" t="e">
        <f>VLOOKUP($C206,'S49'!$C:$BQ,23,0)</f>
        <v>#N/A</v>
      </c>
      <c r="BU206" s="28" t="e">
        <f>VLOOKUP($C206,'S49'!$C:$BQ,35,0)</f>
        <v>#N/A</v>
      </c>
      <c r="BV206" s="28" t="e">
        <f>VLOOKUP($C206,'S49'!$C:$BQ,42,0)</f>
        <v>#N/A</v>
      </c>
      <c r="BW206" s="28" t="e">
        <f>VLOOKUP($C206,'S49'!$C:$BQ,43,0)</f>
        <v>#N/A</v>
      </c>
      <c r="BX206" s="21" t="e">
        <f>VLOOKUP($C206,'S50'!$C:$BQ,55,0)</f>
        <v>#N/A</v>
      </c>
      <c r="BY206" s="21" t="e">
        <f>VLOOKUP($C206,'S50'!$C:$BQ,62,0)</f>
        <v>#N/A</v>
      </c>
      <c r="BZ206" s="21" t="e">
        <f>VLOOKUP($C206,'S50'!$C:$BQ,63,0)</f>
        <v>#N/A</v>
      </c>
      <c r="CA206" s="21" t="e">
        <f>VLOOKUP($C206,'S50'!$C:$BQ,45,0)</f>
        <v>#N/A</v>
      </c>
      <c r="CB206" s="28" t="e">
        <f>VLOOKUP($C206,'S50'!$C:$BQ,52,0)</f>
        <v>#N/A</v>
      </c>
      <c r="CC206" s="28" t="e">
        <f>VLOOKUP($C206,'S50'!$C:$BQ,53,0)</f>
        <v>#N/A</v>
      </c>
      <c r="CD206" s="28" t="e">
        <f>VLOOKUP($C206,'S50'!$C:$BQ,15,0)</f>
        <v>#N/A</v>
      </c>
      <c r="CE206" s="28" t="e">
        <f>VLOOKUP($C206,'S50'!$C:$BQ,22,0)</f>
        <v>#N/A</v>
      </c>
      <c r="CF206" s="28" t="e">
        <f>VLOOKUP($C206,'S50'!$C:$BQ,23,0)</f>
        <v>#N/A</v>
      </c>
      <c r="CG206" s="28" t="e">
        <f>VLOOKUP($C206,'S50'!$C:$BQ,35,0)</f>
        <v>#N/A</v>
      </c>
      <c r="CH206" s="28" t="e">
        <f>VLOOKUP($C206,'S50'!$C:$BQ,42,0)</f>
        <v>#N/A</v>
      </c>
      <c r="CI206" s="28" t="e">
        <f>VLOOKUP($C206,'S50'!$C:$BQ,43,0)</f>
        <v>#N/A</v>
      </c>
    </row>
    <row r="207" spans="1:87" hidden="1" x14ac:dyDescent="0.2">
      <c r="A207" s="30" t="s">
        <v>246</v>
      </c>
      <c r="B207" s="30" t="s">
        <v>247</v>
      </c>
      <c r="C207" s="20" t="s">
        <v>248</v>
      </c>
      <c r="D207" s="21">
        <f>VLOOKUP($C207,'S0 remplacer avec S44'!$C:$BQ,55,0)</f>
        <v>157.5</v>
      </c>
      <c r="E207" s="21">
        <f>VLOOKUP($C207,'S0 remplacer avec S44'!$C:$BQ,62,0)</f>
        <v>65</v>
      </c>
      <c r="F207" s="21">
        <f>VLOOKUP($C207,'S0 remplacer avec S44'!$C:$BQ,63,0)</f>
        <v>109</v>
      </c>
      <c r="G207" s="21">
        <f>VLOOKUP($C207,'S0 remplacer avec S44'!$C:$BQ,45,0)</f>
        <v>1832.0253700000001</v>
      </c>
      <c r="H207" s="28">
        <f>VLOOKUP($C207,'S0 remplacer avec S44'!$C:$BQ,52,0)</f>
        <v>126</v>
      </c>
      <c r="I207" s="28">
        <f>VLOOKUP($C207,'S0 remplacer avec S44'!$C:$BQ,53,0)</f>
        <v>517</v>
      </c>
      <c r="J207" s="28">
        <f>VLOOKUP($C207,'S0 remplacer avec S44'!$C:$BQ,15,0)</f>
        <v>151</v>
      </c>
      <c r="K207" s="28">
        <f>VLOOKUP($C207,'S0 remplacer avec S44'!$C:$BQ,22,0)</f>
        <v>0</v>
      </c>
      <c r="L207" s="28">
        <f>VLOOKUP($C207,'S0 remplacer avec S44'!$C:$BQ,23,0)</f>
        <v>0</v>
      </c>
      <c r="M207" s="28">
        <f>VLOOKUP($C207,'S0 remplacer avec S44'!$C:$BQ,35,0)</f>
        <v>3358.0155</v>
      </c>
      <c r="N207" s="28">
        <f>VLOOKUP($C207,'S0 remplacer avec S44'!$C:$BQ,42,0)</f>
        <v>0</v>
      </c>
      <c r="O207" s="28">
        <f>VLOOKUP($C207,'S0 remplacer avec S44'!$C:$BQ,43,0)</f>
        <v>37</v>
      </c>
      <c r="P207" s="21">
        <f>VLOOKUP($C207,'S45'!$C:$BQ,55,0)</f>
        <v>157.5</v>
      </c>
      <c r="Q207" s="21">
        <f>VLOOKUP($C207,'S45'!$C:$BQ,62,0)</f>
        <v>65</v>
      </c>
      <c r="R207" s="21">
        <f>VLOOKUP($C207,'S45'!$C:$BQ,63,0)</f>
        <v>109</v>
      </c>
      <c r="S207" s="21">
        <f>VLOOKUP($C207,'S45'!$C:$BQ,45,0)</f>
        <v>1841.51956</v>
      </c>
      <c r="T207" s="28">
        <f>VLOOKUP($C207,'S45'!$C:$BQ,52,0)</f>
        <v>116</v>
      </c>
      <c r="U207" s="28">
        <f>VLOOKUP($C207,'S45'!$C:$BQ,53,0)</f>
        <v>508</v>
      </c>
      <c r="V207" s="28">
        <f>VLOOKUP($C207,'S45'!$C:$BQ,15,0)</f>
        <v>151</v>
      </c>
      <c r="W207" s="28">
        <f>VLOOKUP($C207,'S45'!$C:$BQ,22,0)</f>
        <v>0</v>
      </c>
      <c r="X207" s="28">
        <f>VLOOKUP($C207,'S45'!$C:$BQ,23,0)</f>
        <v>0</v>
      </c>
      <c r="Y207" s="28">
        <f>VLOOKUP($C207,'S45'!$C:$BQ,35,0)</f>
        <v>3361.08086</v>
      </c>
      <c r="Z207" s="28">
        <f>VLOOKUP($C207,'S45'!$C:$BQ,42,0)</f>
        <v>0</v>
      </c>
      <c r="AA207" s="28">
        <f>VLOOKUP($C207,'S45'!$C:$BQ,43,0)</f>
        <v>34</v>
      </c>
      <c r="AB207" s="21">
        <f>VLOOKUP($C207,'S46'!$C:$BQ,55,0)</f>
        <v>159.5</v>
      </c>
      <c r="AC207" s="21">
        <f>VLOOKUP($C207,'S46'!$C:$BQ,62,0)</f>
        <v>63</v>
      </c>
      <c r="AD207" s="21">
        <f>VLOOKUP($C207,'S46'!$C:$BQ,63,0)</f>
        <v>107</v>
      </c>
      <c r="AE207" s="21">
        <f>VLOOKUP($C207,'S46'!$C:$BQ,45,0)</f>
        <v>1855.731</v>
      </c>
      <c r="AF207" s="28">
        <f>VLOOKUP($C207,'S46'!$C:$BQ,52,0)</f>
        <v>102</v>
      </c>
      <c r="AG207" s="28">
        <f>VLOOKUP($C207,'S46'!$C:$BQ,53,0)</f>
        <v>494</v>
      </c>
      <c r="AH207" s="28">
        <f>VLOOKUP($C207,'S46'!$C:$BQ,15,0)</f>
        <v>155</v>
      </c>
      <c r="AI207" s="28">
        <f>VLOOKUP($C207,'S46'!$C:$BQ,22,0)</f>
        <v>0</v>
      </c>
      <c r="AJ207" s="28">
        <f>VLOOKUP($C207,'S46'!$C:$BQ,23,0)</f>
        <v>0</v>
      </c>
      <c r="AK207" s="28">
        <f>VLOOKUP($C207,'S46'!$C:$BQ,35,0)</f>
        <v>3367.10086</v>
      </c>
      <c r="AL207" s="28">
        <f>VLOOKUP($C207,'S46'!$C:$BQ,42,0)</f>
        <v>0</v>
      </c>
      <c r="AM207" s="28">
        <f>VLOOKUP($C207,'S46'!$C:$BQ,43,0)</f>
        <v>28</v>
      </c>
      <c r="AN207" s="21">
        <f>VLOOKUP($C207,'S47'!$C:$BQ,55,0)</f>
        <v>162.5</v>
      </c>
      <c r="AO207" s="21">
        <f>VLOOKUP($C207,'S47'!$C:$BQ,62,0)</f>
        <v>60</v>
      </c>
      <c r="AP207" s="21">
        <f>VLOOKUP($C207,'S47'!$C:$BQ,63,0)</f>
        <v>104</v>
      </c>
      <c r="AQ207" s="21">
        <f>VLOOKUP($C207,'S47'!$C:$BQ,45,0)</f>
        <v>1886.8190099999999</v>
      </c>
      <c r="AR207" s="28">
        <f>VLOOKUP($C207,'S47'!$C:$BQ,52,0)</f>
        <v>71</v>
      </c>
      <c r="AS207" s="28">
        <f>VLOOKUP($C207,'S47'!$C:$BQ,53,0)</f>
        <v>463</v>
      </c>
      <c r="AT207" s="28">
        <f>VLOOKUP($C207,'S47'!$C:$BQ,15,0)</f>
        <v>157</v>
      </c>
      <c r="AU207" s="28">
        <f>VLOOKUP($C207,'S47'!$C:$BQ,22,0)</f>
        <v>0</v>
      </c>
      <c r="AV207" s="28">
        <f>VLOOKUP($C207,'S47'!$C:$BQ,23,0)</f>
        <v>0</v>
      </c>
      <c r="AW207" s="28">
        <f>VLOOKUP($C207,'S47'!$C:$BQ,35,0)</f>
        <v>3411.06396</v>
      </c>
      <c r="AX207" s="28">
        <f>VLOOKUP($C207,'S47'!$C:$BQ,42,0)</f>
        <v>0</v>
      </c>
      <c r="AY207" s="28">
        <f>VLOOKUP($C207,'S47'!$C:$BQ,43,0)</f>
        <v>0</v>
      </c>
      <c r="AZ207" s="21">
        <f>VLOOKUP($C207,'S48'!$C:$BQ,55,0)</f>
        <v>161.5</v>
      </c>
      <c r="BA207" s="21">
        <f>VLOOKUP($C207,'S48'!$C:$BQ,62,0)</f>
        <v>39</v>
      </c>
      <c r="BB207" s="21">
        <f>VLOOKUP($C207,'S48'!$C:$BQ,63,0)</f>
        <v>172</v>
      </c>
      <c r="BC207" s="21">
        <f>VLOOKUP($C207,'S48'!$C:$BQ,45,0)</f>
        <v>1905.0926999999999</v>
      </c>
      <c r="BD207" s="28">
        <f>VLOOKUP($C207,'S48'!$C:$BQ,52,0)</f>
        <v>53</v>
      </c>
      <c r="BE207" s="28">
        <f>VLOOKUP($C207,'S48'!$C:$BQ,53,0)</f>
        <v>444</v>
      </c>
      <c r="BF207" s="28">
        <f>VLOOKUP($C207,'S48'!$C:$BQ,15,0)</f>
        <v>163</v>
      </c>
      <c r="BG207" s="28">
        <f>VLOOKUP($C207,'S48'!$C:$BQ,22,0)</f>
        <v>0</v>
      </c>
      <c r="BH207" s="28">
        <f>VLOOKUP($C207,'S48'!$C:$BQ,23,0)</f>
        <v>0</v>
      </c>
      <c r="BI207" s="28">
        <f>VLOOKUP($C207,'S48'!$C:$BQ,35,0)</f>
        <v>3463.0455099999999</v>
      </c>
      <c r="BJ207" s="28">
        <f>VLOOKUP($C207,'S48'!$C:$BQ,42,0)</f>
        <v>0</v>
      </c>
      <c r="BK207" s="28">
        <f>VLOOKUP($C207,'S48'!$C:$BQ,43,0)</f>
        <v>0</v>
      </c>
      <c r="BL207" s="21" t="e">
        <f>VLOOKUP($C207,'S49'!$C:$BQ,55,0)</f>
        <v>#N/A</v>
      </c>
      <c r="BM207" s="21" t="e">
        <f>VLOOKUP($C207,'S49'!$C:$BQ,62,0)</f>
        <v>#N/A</v>
      </c>
      <c r="BN207" s="21" t="e">
        <f>VLOOKUP($C207,'S49'!$C:$BQ,63,0)</f>
        <v>#N/A</v>
      </c>
      <c r="BO207" s="21" t="e">
        <f>VLOOKUP($C207,'S49'!$C:$BQ,45,0)</f>
        <v>#N/A</v>
      </c>
      <c r="BP207" s="28" t="e">
        <f>VLOOKUP($C207,'S49'!$C:$BQ,52,0)</f>
        <v>#N/A</v>
      </c>
      <c r="BQ207" s="28" t="e">
        <f>VLOOKUP($C207,'S49'!$C:$BQ,53,0)</f>
        <v>#N/A</v>
      </c>
      <c r="BR207" s="28" t="e">
        <f>VLOOKUP($C207,'S49'!$C:$BQ,15,0)</f>
        <v>#N/A</v>
      </c>
      <c r="BS207" s="28" t="e">
        <f>VLOOKUP($C207,'S49'!$C:$BQ,22,0)</f>
        <v>#N/A</v>
      </c>
      <c r="BT207" s="28" t="e">
        <f>VLOOKUP($C207,'S49'!$C:$BQ,23,0)</f>
        <v>#N/A</v>
      </c>
      <c r="BU207" s="28" t="e">
        <f>VLOOKUP($C207,'S49'!$C:$BQ,35,0)</f>
        <v>#N/A</v>
      </c>
      <c r="BV207" s="28" t="e">
        <f>VLOOKUP($C207,'S49'!$C:$BQ,42,0)</f>
        <v>#N/A</v>
      </c>
      <c r="BW207" s="28" t="e">
        <f>VLOOKUP($C207,'S49'!$C:$BQ,43,0)</f>
        <v>#N/A</v>
      </c>
      <c r="BX207" s="21" t="e">
        <f>VLOOKUP($C207,'S50'!$C:$BQ,55,0)</f>
        <v>#N/A</v>
      </c>
      <c r="BY207" s="21" t="e">
        <f>VLOOKUP($C207,'S50'!$C:$BQ,62,0)</f>
        <v>#N/A</v>
      </c>
      <c r="BZ207" s="21" t="e">
        <f>VLOOKUP($C207,'S50'!$C:$BQ,63,0)</f>
        <v>#N/A</v>
      </c>
      <c r="CA207" s="21" t="e">
        <f>VLOOKUP($C207,'S50'!$C:$BQ,45,0)</f>
        <v>#N/A</v>
      </c>
      <c r="CB207" s="28" t="e">
        <f>VLOOKUP($C207,'S50'!$C:$BQ,52,0)</f>
        <v>#N/A</v>
      </c>
      <c r="CC207" s="28" t="e">
        <f>VLOOKUP($C207,'S50'!$C:$BQ,53,0)</f>
        <v>#N/A</v>
      </c>
      <c r="CD207" s="28" t="e">
        <f>VLOOKUP($C207,'S50'!$C:$BQ,15,0)</f>
        <v>#N/A</v>
      </c>
      <c r="CE207" s="28" t="e">
        <f>VLOOKUP($C207,'S50'!$C:$BQ,22,0)</f>
        <v>#N/A</v>
      </c>
      <c r="CF207" s="28" t="e">
        <f>VLOOKUP($C207,'S50'!$C:$BQ,23,0)</f>
        <v>#N/A</v>
      </c>
      <c r="CG207" s="28" t="e">
        <f>VLOOKUP($C207,'S50'!$C:$BQ,35,0)</f>
        <v>#N/A</v>
      </c>
      <c r="CH207" s="28" t="e">
        <f>VLOOKUP($C207,'S50'!$C:$BQ,42,0)</f>
        <v>#N/A</v>
      </c>
      <c r="CI207" s="28" t="e">
        <f>VLOOKUP($C207,'S50'!$C:$BQ,43,0)</f>
        <v>#N/A</v>
      </c>
    </row>
    <row r="208" spans="1:87" hidden="1" x14ac:dyDescent="0.2">
      <c r="A208" s="30" t="s">
        <v>246</v>
      </c>
      <c r="B208" s="30" t="s">
        <v>247</v>
      </c>
      <c r="C208" s="20" t="s">
        <v>249</v>
      </c>
      <c r="D208" s="21">
        <f>VLOOKUP($C208,'S0 remplacer avec S44'!$C:$BQ,55,0)</f>
        <v>167.8</v>
      </c>
      <c r="E208" s="21">
        <f>VLOOKUP($C208,'S0 remplacer avec S44'!$C:$BQ,62,0)</f>
        <v>92</v>
      </c>
      <c r="F208" s="21">
        <f>VLOOKUP($C208,'S0 remplacer avec S44'!$C:$BQ,63,0)</f>
        <v>144</v>
      </c>
      <c r="G208" s="21">
        <f>VLOOKUP($C208,'S0 remplacer avec S44'!$C:$BQ,45,0)</f>
        <v>2294.9827700000001</v>
      </c>
      <c r="H208" s="28">
        <f>VLOOKUP($C208,'S0 remplacer avec S44'!$C:$BQ,52,0)</f>
        <v>0</v>
      </c>
      <c r="I208" s="28">
        <f>VLOOKUP($C208,'S0 remplacer avec S44'!$C:$BQ,53,0)</f>
        <v>449</v>
      </c>
      <c r="J208" s="28">
        <f>VLOOKUP($C208,'S0 remplacer avec S44'!$C:$BQ,15,0)</f>
        <v>149</v>
      </c>
      <c r="K208" s="28">
        <f>VLOOKUP($C208,'S0 remplacer avec S44'!$C:$BQ,22,0)</f>
        <v>0</v>
      </c>
      <c r="L208" s="28">
        <f>VLOOKUP($C208,'S0 remplacer avec S44'!$C:$BQ,23,0)</f>
        <v>24</v>
      </c>
      <c r="M208" s="28">
        <f>VLOOKUP($C208,'S0 remplacer avec S44'!$C:$BQ,35,0)</f>
        <v>1122.22615</v>
      </c>
      <c r="N208" s="28">
        <f>VLOOKUP($C208,'S0 remplacer avec S44'!$C:$BQ,42,0)</f>
        <v>1446</v>
      </c>
      <c r="O208" s="28">
        <f>VLOOKUP($C208,'S0 remplacer avec S44'!$C:$BQ,43,0)</f>
        <v>1960</v>
      </c>
      <c r="P208" s="21">
        <f>VLOOKUP($C208,'S45'!$C:$BQ,55,0)</f>
        <v>167.8</v>
      </c>
      <c r="Q208" s="21">
        <f>VLOOKUP($C208,'S45'!$C:$BQ,62,0)</f>
        <v>92</v>
      </c>
      <c r="R208" s="21">
        <f>VLOOKUP($C208,'S45'!$C:$BQ,63,0)</f>
        <v>144</v>
      </c>
      <c r="S208" s="21">
        <f>VLOOKUP($C208,'S45'!$C:$BQ,45,0)</f>
        <v>2373.69256</v>
      </c>
      <c r="T208" s="28">
        <f>VLOOKUP($C208,'S45'!$C:$BQ,52,0)</f>
        <v>0</v>
      </c>
      <c r="U208" s="28">
        <f>VLOOKUP($C208,'S45'!$C:$BQ,53,0)</f>
        <v>370</v>
      </c>
      <c r="V208" s="28">
        <f>VLOOKUP($C208,'S45'!$C:$BQ,15,0)</f>
        <v>150</v>
      </c>
      <c r="W208" s="28">
        <f>VLOOKUP($C208,'S45'!$C:$BQ,22,0)</f>
        <v>0</v>
      </c>
      <c r="X208" s="28">
        <f>VLOOKUP($C208,'S45'!$C:$BQ,23,0)</f>
        <v>23</v>
      </c>
      <c r="Y208" s="28">
        <f>VLOOKUP($C208,'S45'!$C:$BQ,35,0)</f>
        <v>1124.46298</v>
      </c>
      <c r="Z208" s="28">
        <f>VLOOKUP($C208,'S45'!$C:$BQ,42,0)</f>
        <v>1444</v>
      </c>
      <c r="AA208" s="28">
        <f>VLOOKUP($C208,'S45'!$C:$BQ,43,0)</f>
        <v>1958</v>
      </c>
      <c r="AB208" s="21">
        <f>VLOOKUP($C208,'S46'!$C:$BQ,55,0)</f>
        <v>168.8</v>
      </c>
      <c r="AC208" s="21">
        <f>VLOOKUP($C208,'S46'!$C:$BQ,62,0)</f>
        <v>91</v>
      </c>
      <c r="AD208" s="21">
        <f>VLOOKUP($C208,'S46'!$C:$BQ,63,0)</f>
        <v>143</v>
      </c>
      <c r="AE208" s="21">
        <f>VLOOKUP($C208,'S46'!$C:$BQ,45,0)</f>
        <v>2466.1204499999999</v>
      </c>
      <c r="AF208" s="28">
        <f>VLOOKUP($C208,'S46'!$C:$BQ,52,0)</f>
        <v>0</v>
      </c>
      <c r="AG208" s="28">
        <f>VLOOKUP($C208,'S46'!$C:$BQ,53,0)</f>
        <v>278</v>
      </c>
      <c r="AH208" s="28">
        <f>VLOOKUP($C208,'S46'!$C:$BQ,15,0)</f>
        <v>150</v>
      </c>
      <c r="AI208" s="28">
        <f>VLOOKUP($C208,'S46'!$C:$BQ,22,0)</f>
        <v>0</v>
      </c>
      <c r="AJ208" s="28">
        <f>VLOOKUP($C208,'S46'!$C:$BQ,23,0)</f>
        <v>23</v>
      </c>
      <c r="AK208" s="28">
        <f>VLOOKUP($C208,'S46'!$C:$BQ,35,0)</f>
        <v>1124.46298</v>
      </c>
      <c r="AL208" s="28">
        <f>VLOOKUP($C208,'S46'!$C:$BQ,42,0)</f>
        <v>1444</v>
      </c>
      <c r="AM208" s="28">
        <f>VLOOKUP($C208,'S46'!$C:$BQ,43,0)</f>
        <v>1958</v>
      </c>
      <c r="AN208" s="21">
        <f>VLOOKUP($C208,'S47'!$C:$BQ,55,0)</f>
        <v>166.8</v>
      </c>
      <c r="AO208" s="21">
        <f>VLOOKUP($C208,'S47'!$C:$BQ,62,0)</f>
        <v>93</v>
      </c>
      <c r="AP208" s="21">
        <f>VLOOKUP($C208,'S47'!$C:$BQ,63,0)</f>
        <v>145</v>
      </c>
      <c r="AQ208" s="21">
        <f>VLOOKUP($C208,'S47'!$C:$BQ,45,0)</f>
        <v>2479.5496699999999</v>
      </c>
      <c r="AR208" s="28">
        <f>VLOOKUP($C208,'S47'!$C:$BQ,52,0)</f>
        <v>0</v>
      </c>
      <c r="AS208" s="28">
        <f>VLOOKUP($C208,'S47'!$C:$BQ,53,0)</f>
        <v>264</v>
      </c>
      <c r="AT208" s="28">
        <f>VLOOKUP($C208,'S47'!$C:$BQ,15,0)</f>
        <v>151</v>
      </c>
      <c r="AU208" s="28">
        <f>VLOOKUP($C208,'S47'!$C:$BQ,22,0)</f>
        <v>0</v>
      </c>
      <c r="AV208" s="28">
        <f>VLOOKUP($C208,'S47'!$C:$BQ,23,0)</f>
        <v>22</v>
      </c>
      <c r="AW208" s="28">
        <f>VLOOKUP($C208,'S47'!$C:$BQ,35,0)</f>
        <v>1159.09881</v>
      </c>
      <c r="AX208" s="28">
        <f>VLOOKUP($C208,'S47'!$C:$BQ,42,0)</f>
        <v>1410</v>
      </c>
      <c r="AY208" s="28">
        <f>VLOOKUP($C208,'S47'!$C:$BQ,43,0)</f>
        <v>1923</v>
      </c>
      <c r="AZ208" s="21">
        <f>VLOOKUP($C208,'S48'!$C:$BQ,55,0)</f>
        <v>168.8</v>
      </c>
      <c r="BA208" s="21">
        <f>VLOOKUP($C208,'S48'!$C:$BQ,62,0)</f>
        <v>65</v>
      </c>
      <c r="BB208" s="21">
        <f>VLOOKUP($C208,'S48'!$C:$BQ,63,0)</f>
        <v>221</v>
      </c>
      <c r="BC208" s="21">
        <f>VLOOKUP($C208,'S48'!$C:$BQ,45,0)</f>
        <v>2487.39815</v>
      </c>
      <c r="BD208" s="28">
        <f>VLOOKUP($C208,'S48'!$C:$BQ,52,0)</f>
        <v>0</v>
      </c>
      <c r="BE208" s="28">
        <f>VLOOKUP($C208,'S48'!$C:$BQ,53,0)</f>
        <v>256</v>
      </c>
      <c r="BF208" s="28">
        <f>VLOOKUP($C208,'S48'!$C:$BQ,15,0)</f>
        <v>151</v>
      </c>
      <c r="BG208" s="28">
        <f>VLOOKUP($C208,'S48'!$C:$BQ,22,0)</f>
        <v>0</v>
      </c>
      <c r="BH208" s="28">
        <f>VLOOKUP($C208,'S48'!$C:$BQ,23,0)</f>
        <v>22</v>
      </c>
      <c r="BI208" s="28">
        <f>VLOOKUP($C208,'S48'!$C:$BQ,35,0)</f>
        <v>1161.2756199999999</v>
      </c>
      <c r="BJ208" s="28">
        <f>VLOOKUP($C208,'S48'!$C:$BQ,42,0)</f>
        <v>1407</v>
      </c>
      <c r="BK208" s="28">
        <f>VLOOKUP($C208,'S48'!$C:$BQ,43,0)</f>
        <v>1921</v>
      </c>
      <c r="BL208" s="21" t="e">
        <f>VLOOKUP($C208,'S49'!$C:$BQ,55,0)</f>
        <v>#N/A</v>
      </c>
      <c r="BM208" s="21" t="e">
        <f>VLOOKUP($C208,'S49'!$C:$BQ,62,0)</f>
        <v>#N/A</v>
      </c>
      <c r="BN208" s="21" t="e">
        <f>VLOOKUP($C208,'S49'!$C:$BQ,63,0)</f>
        <v>#N/A</v>
      </c>
      <c r="BO208" s="21" t="e">
        <f>VLOOKUP($C208,'S49'!$C:$BQ,45,0)</f>
        <v>#N/A</v>
      </c>
      <c r="BP208" s="28" t="e">
        <f>VLOOKUP($C208,'S49'!$C:$BQ,52,0)</f>
        <v>#N/A</v>
      </c>
      <c r="BQ208" s="28" t="e">
        <f>VLOOKUP($C208,'S49'!$C:$BQ,53,0)</f>
        <v>#N/A</v>
      </c>
      <c r="BR208" s="28" t="e">
        <f>VLOOKUP($C208,'S49'!$C:$BQ,15,0)</f>
        <v>#N/A</v>
      </c>
      <c r="BS208" s="28" t="e">
        <f>VLOOKUP($C208,'S49'!$C:$BQ,22,0)</f>
        <v>#N/A</v>
      </c>
      <c r="BT208" s="28" t="e">
        <f>VLOOKUP($C208,'S49'!$C:$BQ,23,0)</f>
        <v>#N/A</v>
      </c>
      <c r="BU208" s="28" t="e">
        <f>VLOOKUP($C208,'S49'!$C:$BQ,35,0)</f>
        <v>#N/A</v>
      </c>
      <c r="BV208" s="28" t="e">
        <f>VLOOKUP($C208,'S49'!$C:$BQ,42,0)</f>
        <v>#N/A</v>
      </c>
      <c r="BW208" s="28" t="e">
        <f>VLOOKUP($C208,'S49'!$C:$BQ,43,0)</f>
        <v>#N/A</v>
      </c>
      <c r="BX208" s="21" t="e">
        <f>VLOOKUP($C208,'S50'!$C:$BQ,55,0)</f>
        <v>#N/A</v>
      </c>
      <c r="BY208" s="21" t="e">
        <f>VLOOKUP($C208,'S50'!$C:$BQ,62,0)</f>
        <v>#N/A</v>
      </c>
      <c r="BZ208" s="21" t="e">
        <f>VLOOKUP($C208,'S50'!$C:$BQ,63,0)</f>
        <v>#N/A</v>
      </c>
      <c r="CA208" s="21" t="e">
        <f>VLOOKUP($C208,'S50'!$C:$BQ,45,0)</f>
        <v>#N/A</v>
      </c>
      <c r="CB208" s="28" t="e">
        <f>VLOOKUP($C208,'S50'!$C:$BQ,52,0)</f>
        <v>#N/A</v>
      </c>
      <c r="CC208" s="28" t="e">
        <f>VLOOKUP($C208,'S50'!$C:$BQ,53,0)</f>
        <v>#N/A</v>
      </c>
      <c r="CD208" s="28" t="e">
        <f>VLOOKUP($C208,'S50'!$C:$BQ,15,0)</f>
        <v>#N/A</v>
      </c>
      <c r="CE208" s="28" t="e">
        <f>VLOOKUP($C208,'S50'!$C:$BQ,22,0)</f>
        <v>#N/A</v>
      </c>
      <c r="CF208" s="28" t="e">
        <f>VLOOKUP($C208,'S50'!$C:$BQ,23,0)</f>
        <v>#N/A</v>
      </c>
      <c r="CG208" s="28" t="e">
        <f>VLOOKUP($C208,'S50'!$C:$BQ,35,0)</f>
        <v>#N/A</v>
      </c>
      <c r="CH208" s="28" t="e">
        <f>VLOOKUP($C208,'S50'!$C:$BQ,42,0)</f>
        <v>#N/A</v>
      </c>
      <c r="CI208" s="28" t="e">
        <f>VLOOKUP($C208,'S50'!$C:$BQ,43,0)</f>
        <v>#N/A</v>
      </c>
    </row>
    <row r="209" spans="1:87" hidden="1" x14ac:dyDescent="0.2">
      <c r="A209" s="30" t="s">
        <v>246</v>
      </c>
      <c r="B209" s="30" t="s">
        <v>247</v>
      </c>
      <c r="C209" s="20" t="s">
        <v>250</v>
      </c>
      <c r="D209" s="21">
        <f>VLOOKUP($C209,'S0 remplacer avec S44'!$C:$BQ,55,0)</f>
        <v>159.30000000000001</v>
      </c>
      <c r="E209" s="21">
        <f>VLOOKUP($C209,'S0 remplacer avec S44'!$C:$BQ,62,0)</f>
        <v>14</v>
      </c>
      <c r="F209" s="21">
        <f>VLOOKUP($C209,'S0 remplacer avec S44'!$C:$BQ,63,0)</f>
        <v>49</v>
      </c>
      <c r="G209" s="21">
        <f>VLOOKUP($C209,'S0 remplacer avec S44'!$C:$BQ,45,0)</f>
        <v>2354.0773600000002</v>
      </c>
      <c r="H209" s="28">
        <f>VLOOKUP($C209,'S0 remplacer avec S44'!$C:$BQ,52,0)</f>
        <v>0</v>
      </c>
      <c r="I209" s="28">
        <f>VLOOKUP($C209,'S0 remplacer avec S44'!$C:$BQ,53,0)</f>
        <v>0</v>
      </c>
      <c r="J209" s="28">
        <f>VLOOKUP($C209,'S0 remplacer avec S44'!$C:$BQ,15,0)</f>
        <v>86</v>
      </c>
      <c r="K209" s="28">
        <f>VLOOKUP($C209,'S0 remplacer avec S44'!$C:$BQ,22,0)</f>
        <v>10</v>
      </c>
      <c r="L209" s="28">
        <f>VLOOKUP($C209,'S0 remplacer avec S44'!$C:$BQ,23,0)</f>
        <v>29</v>
      </c>
      <c r="M209" s="28">
        <f>VLOOKUP($C209,'S0 remplacer avec S44'!$C:$BQ,35,0)</f>
        <v>852.24040000000002</v>
      </c>
      <c r="N209" s="28">
        <f>VLOOKUP($C209,'S0 remplacer avec S44'!$C:$BQ,42,0)</f>
        <v>946</v>
      </c>
      <c r="O209" s="28">
        <f>VLOOKUP($C209,'S0 remplacer avec S44'!$C:$BQ,43,0)</f>
        <v>1305</v>
      </c>
      <c r="P209" s="21">
        <f>VLOOKUP($C209,'S45'!$C:$BQ,55,0)</f>
        <v>161.30000000000001</v>
      </c>
      <c r="Q209" s="21">
        <f>VLOOKUP($C209,'S45'!$C:$BQ,62,0)</f>
        <v>12</v>
      </c>
      <c r="R209" s="21">
        <f>VLOOKUP($C209,'S45'!$C:$BQ,63,0)</f>
        <v>47</v>
      </c>
      <c r="S209" s="21">
        <f>VLOOKUP($C209,'S45'!$C:$BQ,45,0)</f>
        <v>2377.1918000000001</v>
      </c>
      <c r="T209" s="28">
        <f>VLOOKUP($C209,'S45'!$C:$BQ,52,0)</f>
        <v>0</v>
      </c>
      <c r="U209" s="28">
        <f>VLOOKUP($C209,'S45'!$C:$BQ,53,0)</f>
        <v>0</v>
      </c>
      <c r="V209" s="28">
        <f>VLOOKUP($C209,'S45'!$C:$BQ,15,0)</f>
        <v>86</v>
      </c>
      <c r="W209" s="28">
        <f>VLOOKUP($C209,'S45'!$C:$BQ,22,0)</f>
        <v>10</v>
      </c>
      <c r="X209" s="28">
        <f>VLOOKUP($C209,'S45'!$C:$BQ,23,0)</f>
        <v>29</v>
      </c>
      <c r="Y209" s="28">
        <f>VLOOKUP($C209,'S45'!$C:$BQ,35,0)</f>
        <v>871.76914999999997</v>
      </c>
      <c r="Z209" s="28">
        <f>VLOOKUP($C209,'S45'!$C:$BQ,42,0)</f>
        <v>926</v>
      </c>
      <c r="AA209" s="28">
        <f>VLOOKUP($C209,'S45'!$C:$BQ,43,0)</f>
        <v>1286</v>
      </c>
      <c r="AB209" s="21">
        <f>VLOOKUP($C209,'S46'!$C:$BQ,55,0)</f>
        <v>164.3</v>
      </c>
      <c r="AC209" s="21">
        <f>VLOOKUP($C209,'S46'!$C:$BQ,62,0)</f>
        <v>9</v>
      </c>
      <c r="AD209" s="21">
        <f>VLOOKUP($C209,'S46'!$C:$BQ,63,0)</f>
        <v>44</v>
      </c>
      <c r="AE209" s="21">
        <f>VLOOKUP($C209,'S46'!$C:$BQ,45,0)</f>
        <v>2400.57789</v>
      </c>
      <c r="AF209" s="28">
        <f>VLOOKUP($C209,'S46'!$C:$BQ,52,0)</f>
        <v>0</v>
      </c>
      <c r="AG209" s="28">
        <f>VLOOKUP($C209,'S46'!$C:$BQ,53,0)</f>
        <v>0</v>
      </c>
      <c r="AH209" s="28">
        <f>VLOOKUP($C209,'S46'!$C:$BQ,15,0)</f>
        <v>90</v>
      </c>
      <c r="AI209" s="28">
        <f>VLOOKUP($C209,'S46'!$C:$BQ,22,0)</f>
        <v>6</v>
      </c>
      <c r="AJ209" s="28">
        <f>VLOOKUP($C209,'S46'!$C:$BQ,23,0)</f>
        <v>25</v>
      </c>
      <c r="AK209" s="28">
        <f>VLOOKUP($C209,'S46'!$C:$BQ,35,0)</f>
        <v>887.69602999999995</v>
      </c>
      <c r="AL209" s="28">
        <f>VLOOKUP($C209,'S46'!$C:$BQ,42,0)</f>
        <v>910</v>
      </c>
      <c r="AM209" s="28">
        <f>VLOOKUP($C209,'S46'!$C:$BQ,43,0)</f>
        <v>1270</v>
      </c>
      <c r="AN209" s="21">
        <f>VLOOKUP($C209,'S47'!$C:$BQ,55,0)</f>
        <v>164.3</v>
      </c>
      <c r="AO209" s="21">
        <f>VLOOKUP($C209,'S47'!$C:$BQ,62,0)</f>
        <v>9</v>
      </c>
      <c r="AP209" s="21">
        <f>VLOOKUP($C209,'S47'!$C:$BQ,63,0)</f>
        <v>44</v>
      </c>
      <c r="AQ209" s="21">
        <f>VLOOKUP($C209,'S47'!$C:$BQ,45,0)</f>
        <v>2428.40164</v>
      </c>
      <c r="AR209" s="28">
        <f>VLOOKUP($C209,'S47'!$C:$BQ,52,0)</f>
        <v>0</v>
      </c>
      <c r="AS209" s="28">
        <f>VLOOKUP($C209,'S47'!$C:$BQ,53,0)</f>
        <v>0</v>
      </c>
      <c r="AT209" s="28">
        <f>VLOOKUP($C209,'S47'!$C:$BQ,15,0)</f>
        <v>91</v>
      </c>
      <c r="AU209" s="28">
        <f>VLOOKUP($C209,'S47'!$C:$BQ,22,0)</f>
        <v>5</v>
      </c>
      <c r="AV209" s="28">
        <f>VLOOKUP($C209,'S47'!$C:$BQ,23,0)</f>
        <v>24</v>
      </c>
      <c r="AW209" s="28">
        <f>VLOOKUP($C209,'S47'!$C:$BQ,35,0)</f>
        <v>896.73049000000003</v>
      </c>
      <c r="AX209" s="28">
        <f>VLOOKUP($C209,'S47'!$C:$BQ,42,0)</f>
        <v>901</v>
      </c>
      <c r="AY209" s="28">
        <f>VLOOKUP($C209,'S47'!$C:$BQ,43,0)</f>
        <v>1261</v>
      </c>
      <c r="AZ209" s="21">
        <f>VLOOKUP($C209,'S48'!$C:$BQ,55,0)</f>
        <v>163.30000000000001</v>
      </c>
      <c r="BA209" s="21">
        <f>VLOOKUP($C209,'S48'!$C:$BQ,62,0)</f>
        <v>0</v>
      </c>
      <c r="BB209" s="21">
        <f>VLOOKUP($C209,'S48'!$C:$BQ,63,0)</f>
        <v>97</v>
      </c>
      <c r="BC209" s="21">
        <f>VLOOKUP($C209,'S48'!$C:$BQ,45,0)</f>
        <v>2463.5396999999998</v>
      </c>
      <c r="BD209" s="28">
        <f>VLOOKUP($C209,'S48'!$C:$BQ,52,0)</f>
        <v>0</v>
      </c>
      <c r="BE209" s="28">
        <f>VLOOKUP($C209,'S48'!$C:$BQ,53,0)</f>
        <v>0</v>
      </c>
      <c r="BF209" s="28">
        <f>VLOOKUP($C209,'S48'!$C:$BQ,15,0)</f>
        <v>93</v>
      </c>
      <c r="BG209" s="28">
        <f>VLOOKUP($C209,'S48'!$C:$BQ,22,0)</f>
        <v>3</v>
      </c>
      <c r="BH209" s="28">
        <f>VLOOKUP($C209,'S48'!$C:$BQ,23,0)</f>
        <v>22</v>
      </c>
      <c r="BI209" s="28">
        <f>VLOOKUP($C209,'S48'!$C:$BQ,35,0)</f>
        <v>900.39212999999995</v>
      </c>
      <c r="BJ209" s="28">
        <f>VLOOKUP($C209,'S48'!$C:$BQ,42,0)</f>
        <v>898</v>
      </c>
      <c r="BK209" s="28">
        <f>VLOOKUP($C209,'S48'!$C:$BQ,43,0)</f>
        <v>1257</v>
      </c>
      <c r="BL209" s="21" t="e">
        <f>VLOOKUP($C209,'S49'!$C:$BQ,55,0)</f>
        <v>#N/A</v>
      </c>
      <c r="BM209" s="21" t="e">
        <f>VLOOKUP($C209,'S49'!$C:$BQ,62,0)</f>
        <v>#N/A</v>
      </c>
      <c r="BN209" s="21" t="e">
        <f>VLOOKUP($C209,'S49'!$C:$BQ,63,0)</f>
        <v>#N/A</v>
      </c>
      <c r="BO209" s="21" t="e">
        <f>VLOOKUP($C209,'S49'!$C:$BQ,45,0)</f>
        <v>#N/A</v>
      </c>
      <c r="BP209" s="28" t="e">
        <f>VLOOKUP($C209,'S49'!$C:$BQ,52,0)</f>
        <v>#N/A</v>
      </c>
      <c r="BQ209" s="28" t="e">
        <f>VLOOKUP($C209,'S49'!$C:$BQ,53,0)</f>
        <v>#N/A</v>
      </c>
      <c r="BR209" s="28" t="e">
        <f>VLOOKUP($C209,'S49'!$C:$BQ,15,0)</f>
        <v>#N/A</v>
      </c>
      <c r="BS209" s="28" t="e">
        <f>VLOOKUP($C209,'S49'!$C:$BQ,22,0)</f>
        <v>#N/A</v>
      </c>
      <c r="BT209" s="28" t="e">
        <f>VLOOKUP($C209,'S49'!$C:$BQ,23,0)</f>
        <v>#N/A</v>
      </c>
      <c r="BU209" s="28" t="e">
        <f>VLOOKUP($C209,'S49'!$C:$BQ,35,0)</f>
        <v>#N/A</v>
      </c>
      <c r="BV209" s="28" t="e">
        <f>VLOOKUP($C209,'S49'!$C:$BQ,42,0)</f>
        <v>#N/A</v>
      </c>
      <c r="BW209" s="28" t="e">
        <f>VLOOKUP($C209,'S49'!$C:$BQ,43,0)</f>
        <v>#N/A</v>
      </c>
      <c r="BX209" s="21" t="e">
        <f>VLOOKUP($C209,'S50'!$C:$BQ,55,0)</f>
        <v>#N/A</v>
      </c>
      <c r="BY209" s="21" t="e">
        <f>VLOOKUP($C209,'S50'!$C:$BQ,62,0)</f>
        <v>#N/A</v>
      </c>
      <c r="BZ209" s="21" t="e">
        <f>VLOOKUP($C209,'S50'!$C:$BQ,63,0)</f>
        <v>#N/A</v>
      </c>
      <c r="CA209" s="21" t="e">
        <f>VLOOKUP($C209,'S50'!$C:$BQ,45,0)</f>
        <v>#N/A</v>
      </c>
      <c r="CB209" s="28" t="e">
        <f>VLOOKUP($C209,'S50'!$C:$BQ,52,0)</f>
        <v>#N/A</v>
      </c>
      <c r="CC209" s="28" t="e">
        <f>VLOOKUP($C209,'S50'!$C:$BQ,53,0)</f>
        <v>#N/A</v>
      </c>
      <c r="CD209" s="28" t="e">
        <f>VLOOKUP($C209,'S50'!$C:$BQ,15,0)</f>
        <v>#N/A</v>
      </c>
      <c r="CE209" s="28" t="e">
        <f>VLOOKUP($C209,'S50'!$C:$BQ,22,0)</f>
        <v>#N/A</v>
      </c>
      <c r="CF209" s="28" t="e">
        <f>VLOOKUP($C209,'S50'!$C:$BQ,23,0)</f>
        <v>#N/A</v>
      </c>
      <c r="CG209" s="28" t="e">
        <f>VLOOKUP($C209,'S50'!$C:$BQ,35,0)</f>
        <v>#N/A</v>
      </c>
      <c r="CH209" s="28" t="e">
        <f>VLOOKUP($C209,'S50'!$C:$BQ,42,0)</f>
        <v>#N/A</v>
      </c>
      <c r="CI209" s="28" t="e">
        <f>VLOOKUP($C209,'S50'!$C:$BQ,43,0)</f>
        <v>#N/A</v>
      </c>
    </row>
    <row r="210" spans="1:87" hidden="1" x14ac:dyDescent="0.2">
      <c r="A210" s="30" t="s">
        <v>246</v>
      </c>
      <c r="B210" s="30" t="s">
        <v>247</v>
      </c>
      <c r="C210" s="20" t="s">
        <v>251</v>
      </c>
      <c r="D210" s="21">
        <f>VLOOKUP($C210,'S0 remplacer avec S44'!$C:$BQ,55,0)</f>
        <v>174.2</v>
      </c>
      <c r="E210" s="21">
        <f>VLOOKUP($C210,'S0 remplacer avec S44'!$C:$BQ,62,0)</f>
        <v>69</v>
      </c>
      <c r="F210" s="21">
        <f>VLOOKUP($C210,'S0 remplacer avec S44'!$C:$BQ,63,0)</f>
        <v>118</v>
      </c>
      <c r="G210" s="21">
        <f>VLOOKUP($C210,'S0 remplacer avec S44'!$C:$BQ,45,0)</f>
        <v>1467.51144</v>
      </c>
      <c r="H210" s="28">
        <f>VLOOKUP($C210,'S0 remplacer avec S44'!$C:$BQ,52,0)</f>
        <v>673</v>
      </c>
      <c r="I210" s="28">
        <f>VLOOKUP($C210,'S0 remplacer avec S44'!$C:$BQ,53,0)</f>
        <v>1101</v>
      </c>
      <c r="J210" s="28">
        <f>VLOOKUP($C210,'S0 remplacer avec S44'!$C:$BQ,15,0)</f>
        <v>148</v>
      </c>
      <c r="K210" s="28">
        <f>VLOOKUP($C210,'S0 remplacer avec S44'!$C:$BQ,22,0)</f>
        <v>0</v>
      </c>
      <c r="L210" s="28">
        <f>VLOOKUP($C210,'S0 remplacer avec S44'!$C:$BQ,23,0)</f>
        <v>14</v>
      </c>
      <c r="M210" s="28">
        <f>VLOOKUP($C210,'S0 remplacer avec S44'!$C:$BQ,35,0)</f>
        <v>2929.4364099999998</v>
      </c>
      <c r="N210" s="28">
        <f>VLOOKUP($C210,'S0 remplacer avec S44'!$C:$BQ,42,0)</f>
        <v>0</v>
      </c>
      <c r="O210" s="28">
        <f>VLOOKUP($C210,'S0 remplacer avec S44'!$C:$BQ,43,0)</f>
        <v>483</v>
      </c>
      <c r="P210" s="21">
        <f>VLOOKUP($C210,'S45'!$C:$BQ,55,0)</f>
        <v>174.2</v>
      </c>
      <c r="Q210" s="21">
        <f>VLOOKUP($C210,'S45'!$C:$BQ,62,0)</f>
        <v>69</v>
      </c>
      <c r="R210" s="21">
        <f>VLOOKUP($C210,'S45'!$C:$BQ,63,0)</f>
        <v>118</v>
      </c>
      <c r="S210" s="21">
        <f>VLOOKUP($C210,'S45'!$C:$BQ,45,0)</f>
        <v>1510.20499</v>
      </c>
      <c r="T210" s="28">
        <f>VLOOKUP($C210,'S45'!$C:$BQ,52,0)</f>
        <v>630</v>
      </c>
      <c r="U210" s="28">
        <f>VLOOKUP($C210,'S45'!$C:$BQ,53,0)</f>
        <v>1058</v>
      </c>
      <c r="V210" s="28">
        <f>VLOOKUP($C210,'S45'!$C:$BQ,15,0)</f>
        <v>152</v>
      </c>
      <c r="W210" s="28">
        <f>VLOOKUP($C210,'S45'!$C:$BQ,22,0)</f>
        <v>0</v>
      </c>
      <c r="X210" s="28">
        <f>VLOOKUP($C210,'S45'!$C:$BQ,23,0)</f>
        <v>10</v>
      </c>
      <c r="Y210" s="28">
        <f>VLOOKUP($C210,'S45'!$C:$BQ,35,0)</f>
        <v>2940.9288299999998</v>
      </c>
      <c r="Z210" s="28">
        <f>VLOOKUP($C210,'S45'!$C:$BQ,42,0)</f>
        <v>0</v>
      </c>
      <c r="AA210" s="28">
        <f>VLOOKUP($C210,'S45'!$C:$BQ,43,0)</f>
        <v>472</v>
      </c>
      <c r="AB210" s="21">
        <f>VLOOKUP($C210,'S46'!$C:$BQ,55,0)</f>
        <v>177.2</v>
      </c>
      <c r="AC210" s="21">
        <f>VLOOKUP($C210,'S46'!$C:$BQ,62,0)</f>
        <v>66</v>
      </c>
      <c r="AD210" s="21">
        <f>VLOOKUP($C210,'S46'!$C:$BQ,63,0)</f>
        <v>115</v>
      </c>
      <c r="AE210" s="21">
        <f>VLOOKUP($C210,'S46'!$C:$BQ,45,0)</f>
        <v>1528.46317</v>
      </c>
      <c r="AF210" s="28">
        <f>VLOOKUP($C210,'S46'!$C:$BQ,52,0)</f>
        <v>612</v>
      </c>
      <c r="AG210" s="28">
        <f>VLOOKUP($C210,'S46'!$C:$BQ,53,0)</f>
        <v>1040</v>
      </c>
      <c r="AH210" s="28">
        <f>VLOOKUP($C210,'S46'!$C:$BQ,15,0)</f>
        <v>156</v>
      </c>
      <c r="AI210" s="28">
        <f>VLOOKUP($C210,'S46'!$C:$BQ,22,0)</f>
        <v>0</v>
      </c>
      <c r="AJ210" s="28">
        <f>VLOOKUP($C210,'S46'!$C:$BQ,23,0)</f>
        <v>6</v>
      </c>
      <c r="AK210" s="28">
        <f>VLOOKUP($C210,'S46'!$C:$BQ,35,0)</f>
        <v>3022.8669</v>
      </c>
      <c r="AL210" s="28">
        <f>VLOOKUP($C210,'S46'!$C:$BQ,42,0)</f>
        <v>0</v>
      </c>
      <c r="AM210" s="28">
        <f>VLOOKUP($C210,'S46'!$C:$BQ,43,0)</f>
        <v>390</v>
      </c>
      <c r="AN210" s="21">
        <f>VLOOKUP($C210,'S47'!$C:$BQ,55,0)</f>
        <v>179.2</v>
      </c>
      <c r="AO210" s="21">
        <f>VLOOKUP($C210,'S47'!$C:$BQ,62,0)</f>
        <v>64</v>
      </c>
      <c r="AP210" s="21">
        <f>VLOOKUP($C210,'S47'!$C:$BQ,63,0)</f>
        <v>113</v>
      </c>
      <c r="AQ210" s="21">
        <f>VLOOKUP($C210,'S47'!$C:$BQ,45,0)</f>
        <v>1554.0373999999999</v>
      </c>
      <c r="AR210" s="28">
        <f>VLOOKUP($C210,'S47'!$C:$BQ,52,0)</f>
        <v>587</v>
      </c>
      <c r="AS210" s="28">
        <f>VLOOKUP($C210,'S47'!$C:$BQ,53,0)</f>
        <v>1015</v>
      </c>
      <c r="AT210" s="28">
        <f>VLOOKUP($C210,'S47'!$C:$BQ,15,0)</f>
        <v>158</v>
      </c>
      <c r="AU210" s="28">
        <f>VLOOKUP($C210,'S47'!$C:$BQ,22,0)</f>
        <v>0</v>
      </c>
      <c r="AV210" s="28">
        <f>VLOOKUP($C210,'S47'!$C:$BQ,23,0)</f>
        <v>4</v>
      </c>
      <c r="AW210" s="28">
        <f>VLOOKUP($C210,'S47'!$C:$BQ,35,0)</f>
        <v>3115.3523700000001</v>
      </c>
      <c r="AX210" s="28">
        <f>VLOOKUP($C210,'S47'!$C:$BQ,42,0)</f>
        <v>0</v>
      </c>
      <c r="AY210" s="28">
        <f>VLOOKUP($C210,'S47'!$C:$BQ,43,0)</f>
        <v>298</v>
      </c>
      <c r="AZ210" s="21">
        <f>VLOOKUP($C210,'S48'!$C:$BQ,55,0)</f>
        <v>179.4</v>
      </c>
      <c r="BA210" s="21">
        <f>VLOOKUP($C210,'S48'!$C:$BQ,62,0)</f>
        <v>40</v>
      </c>
      <c r="BB210" s="21">
        <f>VLOOKUP($C210,'S48'!$C:$BQ,63,0)</f>
        <v>185</v>
      </c>
      <c r="BC210" s="21">
        <f>VLOOKUP($C210,'S48'!$C:$BQ,45,0)</f>
        <v>1578.7332200000001</v>
      </c>
      <c r="BD210" s="28">
        <f>VLOOKUP($C210,'S48'!$C:$BQ,52,0)</f>
        <v>562</v>
      </c>
      <c r="BE210" s="28">
        <f>VLOOKUP($C210,'S48'!$C:$BQ,53,0)</f>
        <v>990</v>
      </c>
      <c r="BF210" s="28">
        <f>VLOOKUP($C210,'S48'!$C:$BQ,15,0)</f>
        <v>161</v>
      </c>
      <c r="BG210" s="28">
        <f>VLOOKUP($C210,'S48'!$C:$BQ,22,0)</f>
        <v>0</v>
      </c>
      <c r="BH210" s="28">
        <f>VLOOKUP($C210,'S48'!$C:$BQ,23,0)</f>
        <v>1</v>
      </c>
      <c r="BI210" s="28">
        <f>VLOOKUP($C210,'S48'!$C:$BQ,35,0)</f>
        <v>3119.9826200000002</v>
      </c>
      <c r="BJ210" s="28">
        <f>VLOOKUP($C210,'S48'!$C:$BQ,42,0)</f>
        <v>0</v>
      </c>
      <c r="BK210" s="28">
        <f>VLOOKUP($C210,'S48'!$C:$BQ,43,0)</f>
        <v>293</v>
      </c>
      <c r="BL210" s="21" t="e">
        <f>VLOOKUP($C210,'S49'!$C:$BQ,55,0)</f>
        <v>#N/A</v>
      </c>
      <c r="BM210" s="21" t="e">
        <f>VLOOKUP($C210,'S49'!$C:$BQ,62,0)</f>
        <v>#N/A</v>
      </c>
      <c r="BN210" s="21" t="e">
        <f>VLOOKUP($C210,'S49'!$C:$BQ,63,0)</f>
        <v>#N/A</v>
      </c>
      <c r="BO210" s="21" t="e">
        <f>VLOOKUP($C210,'S49'!$C:$BQ,45,0)</f>
        <v>#N/A</v>
      </c>
      <c r="BP210" s="28" t="e">
        <f>VLOOKUP($C210,'S49'!$C:$BQ,52,0)</f>
        <v>#N/A</v>
      </c>
      <c r="BQ210" s="28" t="e">
        <f>VLOOKUP($C210,'S49'!$C:$BQ,53,0)</f>
        <v>#N/A</v>
      </c>
      <c r="BR210" s="28" t="e">
        <f>VLOOKUP($C210,'S49'!$C:$BQ,15,0)</f>
        <v>#N/A</v>
      </c>
      <c r="BS210" s="28" t="e">
        <f>VLOOKUP($C210,'S49'!$C:$BQ,22,0)</f>
        <v>#N/A</v>
      </c>
      <c r="BT210" s="28" t="e">
        <f>VLOOKUP($C210,'S49'!$C:$BQ,23,0)</f>
        <v>#N/A</v>
      </c>
      <c r="BU210" s="28" t="e">
        <f>VLOOKUP($C210,'S49'!$C:$BQ,35,0)</f>
        <v>#N/A</v>
      </c>
      <c r="BV210" s="28" t="e">
        <f>VLOOKUP($C210,'S49'!$C:$BQ,42,0)</f>
        <v>#N/A</v>
      </c>
      <c r="BW210" s="28" t="e">
        <f>VLOOKUP($C210,'S49'!$C:$BQ,43,0)</f>
        <v>#N/A</v>
      </c>
      <c r="BX210" s="21" t="e">
        <f>VLOOKUP($C210,'S50'!$C:$BQ,55,0)</f>
        <v>#N/A</v>
      </c>
      <c r="BY210" s="21" t="e">
        <f>VLOOKUP($C210,'S50'!$C:$BQ,62,0)</f>
        <v>#N/A</v>
      </c>
      <c r="BZ210" s="21" t="e">
        <f>VLOOKUP($C210,'S50'!$C:$BQ,63,0)</f>
        <v>#N/A</v>
      </c>
      <c r="CA210" s="21" t="e">
        <f>VLOOKUP($C210,'S50'!$C:$BQ,45,0)</f>
        <v>#N/A</v>
      </c>
      <c r="CB210" s="28" t="e">
        <f>VLOOKUP($C210,'S50'!$C:$BQ,52,0)</f>
        <v>#N/A</v>
      </c>
      <c r="CC210" s="28" t="e">
        <f>VLOOKUP($C210,'S50'!$C:$BQ,53,0)</f>
        <v>#N/A</v>
      </c>
      <c r="CD210" s="28" t="e">
        <f>VLOOKUP($C210,'S50'!$C:$BQ,15,0)</f>
        <v>#N/A</v>
      </c>
      <c r="CE210" s="28" t="e">
        <f>VLOOKUP($C210,'S50'!$C:$BQ,22,0)</f>
        <v>#N/A</v>
      </c>
      <c r="CF210" s="28" t="e">
        <f>VLOOKUP($C210,'S50'!$C:$BQ,23,0)</f>
        <v>#N/A</v>
      </c>
      <c r="CG210" s="28" t="e">
        <f>VLOOKUP($C210,'S50'!$C:$BQ,35,0)</f>
        <v>#N/A</v>
      </c>
      <c r="CH210" s="28" t="e">
        <f>VLOOKUP($C210,'S50'!$C:$BQ,42,0)</f>
        <v>#N/A</v>
      </c>
      <c r="CI210" s="28" t="e">
        <f>VLOOKUP($C210,'S50'!$C:$BQ,43,0)</f>
        <v>#N/A</v>
      </c>
    </row>
    <row r="211" spans="1:87" hidden="1" x14ac:dyDescent="0.2">
      <c r="A211" s="30" t="s">
        <v>246</v>
      </c>
      <c r="B211" s="30" t="s">
        <v>247</v>
      </c>
      <c r="C211" s="20" t="s">
        <v>252</v>
      </c>
      <c r="D211" s="21">
        <f>VLOOKUP($C211,'S0 remplacer avec S44'!$C:$BQ,55,0)</f>
        <v>138</v>
      </c>
      <c r="E211" s="21">
        <f>VLOOKUP($C211,'S0 remplacer avec S44'!$C:$BQ,62,0)</f>
        <v>42</v>
      </c>
      <c r="F211" s="21">
        <f>VLOOKUP($C211,'S0 remplacer avec S44'!$C:$BQ,63,0)</f>
        <v>77</v>
      </c>
      <c r="G211" s="21">
        <f>VLOOKUP($C211,'S0 remplacer avec S44'!$C:$BQ,45,0)</f>
        <v>2146.4934800000001</v>
      </c>
      <c r="H211" s="28">
        <f>VLOOKUP($C211,'S0 remplacer avec S44'!$C:$BQ,52,0)</f>
        <v>0</v>
      </c>
      <c r="I211" s="28">
        <f>VLOOKUP($C211,'S0 remplacer avec S44'!$C:$BQ,53,0)</f>
        <v>0</v>
      </c>
      <c r="J211" s="28">
        <f>VLOOKUP($C211,'S0 remplacer avec S44'!$C:$BQ,15,0)</f>
        <v>102</v>
      </c>
      <c r="K211" s="28">
        <f>VLOOKUP($C211,'S0 remplacer avec S44'!$C:$BQ,22,0)</f>
        <v>0</v>
      </c>
      <c r="L211" s="28">
        <f>VLOOKUP($C211,'S0 remplacer avec S44'!$C:$BQ,23,0)</f>
        <v>17</v>
      </c>
      <c r="M211" s="28">
        <f>VLOOKUP($C211,'S0 remplacer avec S44'!$C:$BQ,35,0)</f>
        <v>1049.1568299999999</v>
      </c>
      <c r="N211" s="28">
        <f>VLOOKUP($C211,'S0 remplacer avec S44'!$C:$BQ,42,0)</f>
        <v>910</v>
      </c>
      <c r="O211" s="28">
        <f>VLOOKUP($C211,'S0 remplacer avec S44'!$C:$BQ,43,0)</f>
        <v>1302</v>
      </c>
      <c r="P211" s="21">
        <f>VLOOKUP($C211,'S45'!$C:$BQ,55,0)</f>
        <v>139</v>
      </c>
      <c r="Q211" s="21">
        <f>VLOOKUP($C211,'S45'!$C:$BQ,62,0)</f>
        <v>41</v>
      </c>
      <c r="R211" s="21">
        <f>VLOOKUP($C211,'S45'!$C:$BQ,63,0)</f>
        <v>76</v>
      </c>
      <c r="S211" s="21">
        <f>VLOOKUP($C211,'S45'!$C:$BQ,45,0)</f>
        <v>2170.0055200000002</v>
      </c>
      <c r="T211" s="28">
        <f>VLOOKUP($C211,'S45'!$C:$BQ,52,0)</f>
        <v>0</v>
      </c>
      <c r="U211" s="28">
        <f>VLOOKUP($C211,'S45'!$C:$BQ,53,0)</f>
        <v>0</v>
      </c>
      <c r="V211" s="28">
        <f>VLOOKUP($C211,'S45'!$C:$BQ,15,0)</f>
        <v>104</v>
      </c>
      <c r="W211" s="28">
        <f>VLOOKUP($C211,'S45'!$C:$BQ,22,0)</f>
        <v>0</v>
      </c>
      <c r="X211" s="28">
        <f>VLOOKUP($C211,'S45'!$C:$BQ,23,0)</f>
        <v>15</v>
      </c>
      <c r="Y211" s="28">
        <f>VLOOKUP($C211,'S45'!$C:$BQ,35,0)</f>
        <v>1052.2983999999999</v>
      </c>
      <c r="Z211" s="28">
        <f>VLOOKUP($C211,'S45'!$C:$BQ,42,0)</f>
        <v>907</v>
      </c>
      <c r="AA211" s="28">
        <f>VLOOKUP($C211,'S45'!$C:$BQ,43,0)</f>
        <v>1298</v>
      </c>
      <c r="AB211" s="21">
        <f>VLOOKUP($C211,'S46'!$C:$BQ,55,0)</f>
        <v>139</v>
      </c>
      <c r="AC211" s="21">
        <f>VLOOKUP($C211,'S46'!$C:$BQ,62,0)</f>
        <v>41</v>
      </c>
      <c r="AD211" s="21">
        <f>VLOOKUP($C211,'S46'!$C:$BQ,63,0)</f>
        <v>76</v>
      </c>
      <c r="AE211" s="21">
        <f>VLOOKUP($C211,'S46'!$C:$BQ,45,0)</f>
        <v>2223.5655200000001</v>
      </c>
      <c r="AF211" s="28">
        <f>VLOOKUP($C211,'S46'!$C:$BQ,52,0)</f>
        <v>0</v>
      </c>
      <c r="AG211" s="28">
        <f>VLOOKUP($C211,'S46'!$C:$BQ,53,0)</f>
        <v>0</v>
      </c>
      <c r="AH211" s="28">
        <f>VLOOKUP($C211,'S46'!$C:$BQ,15,0)</f>
        <v>105</v>
      </c>
      <c r="AI211" s="28">
        <f>VLOOKUP($C211,'S46'!$C:$BQ,22,0)</f>
        <v>0</v>
      </c>
      <c r="AJ211" s="28">
        <f>VLOOKUP($C211,'S46'!$C:$BQ,23,0)</f>
        <v>14</v>
      </c>
      <c r="AK211" s="28">
        <f>VLOOKUP($C211,'S46'!$C:$BQ,35,0)</f>
        <v>1052.2983999999999</v>
      </c>
      <c r="AL211" s="28">
        <f>VLOOKUP($C211,'S46'!$C:$BQ,42,0)</f>
        <v>907</v>
      </c>
      <c r="AM211" s="28">
        <f>VLOOKUP($C211,'S46'!$C:$BQ,43,0)</f>
        <v>1298</v>
      </c>
      <c r="AN211" s="21">
        <f>VLOOKUP($C211,'S47'!$C:$BQ,55,0)</f>
        <v>141.80000000000001</v>
      </c>
      <c r="AO211" s="21">
        <f>VLOOKUP($C211,'S47'!$C:$BQ,62,0)</f>
        <v>38</v>
      </c>
      <c r="AP211" s="21">
        <f>VLOOKUP($C211,'S47'!$C:$BQ,63,0)</f>
        <v>74</v>
      </c>
      <c r="AQ211" s="21">
        <f>VLOOKUP($C211,'S47'!$C:$BQ,45,0)</f>
        <v>2321.7646599999998</v>
      </c>
      <c r="AR211" s="28">
        <f>VLOOKUP($C211,'S47'!$C:$BQ,52,0)</f>
        <v>0</v>
      </c>
      <c r="AS211" s="28">
        <f>VLOOKUP($C211,'S47'!$C:$BQ,53,0)</f>
        <v>0</v>
      </c>
      <c r="AT211" s="28">
        <f>VLOOKUP($C211,'S47'!$C:$BQ,15,0)</f>
        <v>108</v>
      </c>
      <c r="AU211" s="28">
        <f>VLOOKUP($C211,'S47'!$C:$BQ,22,0)</f>
        <v>0</v>
      </c>
      <c r="AV211" s="28">
        <f>VLOOKUP($C211,'S47'!$C:$BQ,23,0)</f>
        <v>11</v>
      </c>
      <c r="AW211" s="28">
        <f>VLOOKUP($C211,'S47'!$C:$BQ,35,0)</f>
        <v>1110.8947700000001</v>
      </c>
      <c r="AX211" s="28">
        <f>VLOOKUP($C211,'S47'!$C:$BQ,42,0)</f>
        <v>848</v>
      </c>
      <c r="AY211" s="28">
        <f>VLOOKUP($C211,'S47'!$C:$BQ,43,0)</f>
        <v>1240</v>
      </c>
      <c r="AZ211" s="21">
        <f>VLOOKUP($C211,'S48'!$C:$BQ,55,0)</f>
        <v>140.80000000000001</v>
      </c>
      <c r="BA211" s="21">
        <f>VLOOKUP($C211,'S48'!$C:$BQ,62,0)</f>
        <v>21</v>
      </c>
      <c r="BB211" s="21">
        <f>VLOOKUP($C211,'S48'!$C:$BQ,63,0)</f>
        <v>128</v>
      </c>
      <c r="BC211" s="21">
        <f>VLOOKUP($C211,'S48'!$C:$BQ,45,0)</f>
        <v>2388.2246599999999</v>
      </c>
      <c r="BD211" s="28">
        <f>VLOOKUP($C211,'S48'!$C:$BQ,52,0)</f>
        <v>0</v>
      </c>
      <c r="BE211" s="28">
        <f>VLOOKUP($C211,'S48'!$C:$BQ,53,0)</f>
        <v>0</v>
      </c>
      <c r="BF211" s="28">
        <f>VLOOKUP($C211,'S48'!$C:$BQ,15,0)</f>
        <v>108</v>
      </c>
      <c r="BG211" s="28">
        <f>VLOOKUP($C211,'S48'!$C:$BQ,22,0)</f>
        <v>0</v>
      </c>
      <c r="BH211" s="28">
        <f>VLOOKUP($C211,'S48'!$C:$BQ,23,0)</f>
        <v>11</v>
      </c>
      <c r="BI211" s="28">
        <f>VLOOKUP($C211,'S48'!$C:$BQ,35,0)</f>
        <v>1112.43191</v>
      </c>
      <c r="BJ211" s="28">
        <f>VLOOKUP($C211,'S48'!$C:$BQ,42,0)</f>
        <v>847</v>
      </c>
      <c r="BK211" s="28">
        <f>VLOOKUP($C211,'S48'!$C:$BQ,43,0)</f>
        <v>1238</v>
      </c>
      <c r="BL211" s="21" t="e">
        <f>VLOOKUP($C211,'S49'!$C:$BQ,55,0)</f>
        <v>#N/A</v>
      </c>
      <c r="BM211" s="21" t="e">
        <f>VLOOKUP($C211,'S49'!$C:$BQ,62,0)</f>
        <v>#N/A</v>
      </c>
      <c r="BN211" s="21" t="e">
        <f>VLOOKUP($C211,'S49'!$C:$BQ,63,0)</f>
        <v>#N/A</v>
      </c>
      <c r="BO211" s="21" t="e">
        <f>VLOOKUP($C211,'S49'!$C:$BQ,45,0)</f>
        <v>#N/A</v>
      </c>
      <c r="BP211" s="28" t="e">
        <f>VLOOKUP($C211,'S49'!$C:$BQ,52,0)</f>
        <v>#N/A</v>
      </c>
      <c r="BQ211" s="28" t="e">
        <f>VLOOKUP($C211,'S49'!$C:$BQ,53,0)</f>
        <v>#N/A</v>
      </c>
      <c r="BR211" s="28" t="e">
        <f>VLOOKUP($C211,'S49'!$C:$BQ,15,0)</f>
        <v>#N/A</v>
      </c>
      <c r="BS211" s="28" t="e">
        <f>VLOOKUP($C211,'S49'!$C:$BQ,22,0)</f>
        <v>#N/A</v>
      </c>
      <c r="BT211" s="28" t="e">
        <f>VLOOKUP($C211,'S49'!$C:$BQ,23,0)</f>
        <v>#N/A</v>
      </c>
      <c r="BU211" s="28" t="e">
        <f>VLOOKUP($C211,'S49'!$C:$BQ,35,0)</f>
        <v>#N/A</v>
      </c>
      <c r="BV211" s="28" t="e">
        <f>VLOOKUP($C211,'S49'!$C:$BQ,42,0)</f>
        <v>#N/A</v>
      </c>
      <c r="BW211" s="28" t="e">
        <f>VLOOKUP($C211,'S49'!$C:$BQ,43,0)</f>
        <v>#N/A</v>
      </c>
      <c r="BX211" s="21" t="e">
        <f>VLOOKUP($C211,'S50'!$C:$BQ,55,0)</f>
        <v>#N/A</v>
      </c>
      <c r="BY211" s="21" t="e">
        <f>VLOOKUP($C211,'S50'!$C:$BQ,62,0)</f>
        <v>#N/A</v>
      </c>
      <c r="BZ211" s="21" t="e">
        <f>VLOOKUP($C211,'S50'!$C:$BQ,63,0)</f>
        <v>#N/A</v>
      </c>
      <c r="CA211" s="21" t="e">
        <f>VLOOKUP($C211,'S50'!$C:$BQ,45,0)</f>
        <v>#N/A</v>
      </c>
      <c r="CB211" s="28" t="e">
        <f>VLOOKUP($C211,'S50'!$C:$BQ,52,0)</f>
        <v>#N/A</v>
      </c>
      <c r="CC211" s="28" t="e">
        <f>VLOOKUP($C211,'S50'!$C:$BQ,53,0)</f>
        <v>#N/A</v>
      </c>
      <c r="CD211" s="28" t="e">
        <f>VLOOKUP($C211,'S50'!$C:$BQ,15,0)</f>
        <v>#N/A</v>
      </c>
      <c r="CE211" s="28" t="e">
        <f>VLOOKUP($C211,'S50'!$C:$BQ,22,0)</f>
        <v>#N/A</v>
      </c>
      <c r="CF211" s="28" t="e">
        <f>VLOOKUP($C211,'S50'!$C:$BQ,23,0)</f>
        <v>#N/A</v>
      </c>
      <c r="CG211" s="28" t="e">
        <f>VLOOKUP($C211,'S50'!$C:$BQ,35,0)</f>
        <v>#N/A</v>
      </c>
      <c r="CH211" s="28" t="e">
        <f>VLOOKUP($C211,'S50'!$C:$BQ,42,0)</f>
        <v>#N/A</v>
      </c>
      <c r="CI211" s="28" t="e">
        <f>VLOOKUP($C211,'S50'!$C:$BQ,43,0)</f>
        <v>#N/A</v>
      </c>
    </row>
    <row r="212" spans="1:87" hidden="1" x14ac:dyDescent="0.2">
      <c r="A212" s="30" t="s">
        <v>246</v>
      </c>
      <c r="B212" s="30" t="s">
        <v>247</v>
      </c>
      <c r="C212" s="20" t="s">
        <v>253</v>
      </c>
      <c r="D212" s="21">
        <f>VLOOKUP($C212,'S0 remplacer avec S44'!$C:$BQ,55,0)</f>
        <v>129.6</v>
      </c>
      <c r="E212" s="21">
        <f>VLOOKUP($C212,'S0 remplacer avec S44'!$C:$BQ,62,0)</f>
        <v>109</v>
      </c>
      <c r="F212" s="21">
        <f>VLOOKUP($C212,'S0 remplacer avec S44'!$C:$BQ,63,0)</f>
        <v>157</v>
      </c>
      <c r="G212" s="21">
        <f>VLOOKUP($C212,'S0 remplacer avec S44'!$C:$BQ,45,0)</f>
        <v>2011.2849799999999</v>
      </c>
      <c r="H212" s="28">
        <f>VLOOKUP($C212,'S0 remplacer avec S44'!$C:$BQ,52,0)</f>
        <v>88</v>
      </c>
      <c r="I212" s="28">
        <f>VLOOKUP($C212,'S0 remplacer avec S44'!$C:$BQ,53,0)</f>
        <v>508</v>
      </c>
      <c r="J212" s="28">
        <f>VLOOKUP($C212,'S0 remplacer avec S44'!$C:$BQ,15,0)</f>
        <v>130</v>
      </c>
      <c r="K212" s="28">
        <f>VLOOKUP($C212,'S0 remplacer avec S44'!$C:$BQ,22,0)</f>
        <v>2</v>
      </c>
      <c r="L212" s="28">
        <f>VLOOKUP($C212,'S0 remplacer avec S44'!$C:$BQ,23,0)</f>
        <v>29</v>
      </c>
      <c r="M212" s="28">
        <f>VLOOKUP($C212,'S0 remplacer avec S44'!$C:$BQ,35,0)</f>
        <v>2684.28971</v>
      </c>
      <c r="N212" s="28">
        <f>VLOOKUP($C212,'S0 remplacer avec S44'!$C:$BQ,42,0)</f>
        <v>349</v>
      </c>
      <c r="O212" s="28">
        <f>VLOOKUP($C212,'S0 remplacer avec S44'!$C:$BQ,43,0)</f>
        <v>955</v>
      </c>
      <c r="P212" s="21">
        <f>VLOOKUP($C212,'S45'!$C:$BQ,55,0)</f>
        <v>129.6</v>
      </c>
      <c r="Q212" s="21">
        <f>VLOOKUP($C212,'S45'!$C:$BQ,62,0)</f>
        <v>109</v>
      </c>
      <c r="R212" s="21">
        <f>VLOOKUP($C212,'S45'!$C:$BQ,63,0)</f>
        <v>157</v>
      </c>
      <c r="S212" s="21">
        <f>VLOOKUP($C212,'S45'!$C:$BQ,45,0)</f>
        <v>2041.81215</v>
      </c>
      <c r="T212" s="28">
        <f>VLOOKUP($C212,'S45'!$C:$BQ,52,0)</f>
        <v>57</v>
      </c>
      <c r="U212" s="28">
        <f>VLOOKUP($C212,'S45'!$C:$BQ,53,0)</f>
        <v>477</v>
      </c>
      <c r="V212" s="28">
        <f>VLOOKUP($C212,'S45'!$C:$BQ,15,0)</f>
        <v>131</v>
      </c>
      <c r="W212" s="28">
        <f>VLOOKUP($C212,'S45'!$C:$BQ,22,0)</f>
        <v>1</v>
      </c>
      <c r="X212" s="28">
        <f>VLOOKUP($C212,'S45'!$C:$BQ,23,0)</f>
        <v>28</v>
      </c>
      <c r="Y212" s="28">
        <f>VLOOKUP($C212,'S45'!$C:$BQ,35,0)</f>
        <v>2797.10563</v>
      </c>
      <c r="Z212" s="28">
        <f>VLOOKUP($C212,'S45'!$C:$BQ,42,0)</f>
        <v>236</v>
      </c>
      <c r="AA212" s="28">
        <f>VLOOKUP($C212,'S45'!$C:$BQ,43,0)</f>
        <v>843</v>
      </c>
      <c r="AB212" s="21">
        <f>VLOOKUP($C212,'S46'!$C:$BQ,55,0)</f>
        <v>130.6</v>
      </c>
      <c r="AC212" s="21">
        <f>VLOOKUP($C212,'S46'!$C:$BQ,62,0)</f>
        <v>108</v>
      </c>
      <c r="AD212" s="21">
        <f>VLOOKUP($C212,'S46'!$C:$BQ,63,0)</f>
        <v>156</v>
      </c>
      <c r="AE212" s="21">
        <f>VLOOKUP($C212,'S46'!$C:$BQ,45,0)</f>
        <v>2115.2993700000002</v>
      </c>
      <c r="AF212" s="28">
        <f>VLOOKUP($C212,'S46'!$C:$BQ,52,0)</f>
        <v>0</v>
      </c>
      <c r="AG212" s="28">
        <f>VLOOKUP($C212,'S46'!$C:$BQ,53,0)</f>
        <v>404</v>
      </c>
      <c r="AH212" s="28">
        <f>VLOOKUP($C212,'S46'!$C:$BQ,15,0)</f>
        <v>135</v>
      </c>
      <c r="AI212" s="28">
        <f>VLOOKUP($C212,'S46'!$C:$BQ,22,0)</f>
        <v>0</v>
      </c>
      <c r="AJ212" s="28">
        <f>VLOOKUP($C212,'S46'!$C:$BQ,23,0)</f>
        <v>24</v>
      </c>
      <c r="AK212" s="28">
        <f>VLOOKUP($C212,'S46'!$C:$BQ,35,0)</f>
        <v>2912.10563</v>
      </c>
      <c r="AL212" s="28">
        <f>VLOOKUP($C212,'S46'!$C:$BQ,42,0)</f>
        <v>121</v>
      </c>
      <c r="AM212" s="28">
        <f>VLOOKUP($C212,'S46'!$C:$BQ,43,0)</f>
        <v>728</v>
      </c>
      <c r="AN212" s="21">
        <f>VLOOKUP($C212,'S47'!$C:$BQ,55,0)</f>
        <v>128.6</v>
      </c>
      <c r="AO212" s="21">
        <f>VLOOKUP($C212,'S47'!$C:$BQ,62,0)</f>
        <v>110</v>
      </c>
      <c r="AP212" s="21">
        <f>VLOOKUP($C212,'S47'!$C:$BQ,63,0)</f>
        <v>158</v>
      </c>
      <c r="AQ212" s="21">
        <f>VLOOKUP($C212,'S47'!$C:$BQ,45,0)</f>
        <v>2268.0075999999999</v>
      </c>
      <c r="AR212" s="28">
        <f>VLOOKUP($C212,'S47'!$C:$BQ,52,0)</f>
        <v>0</v>
      </c>
      <c r="AS212" s="28">
        <f>VLOOKUP($C212,'S47'!$C:$BQ,53,0)</f>
        <v>251</v>
      </c>
      <c r="AT212" s="28">
        <f>VLOOKUP($C212,'S47'!$C:$BQ,15,0)</f>
        <v>136</v>
      </c>
      <c r="AU212" s="28">
        <f>VLOOKUP($C212,'S47'!$C:$BQ,22,0)</f>
        <v>0</v>
      </c>
      <c r="AV212" s="28">
        <f>VLOOKUP($C212,'S47'!$C:$BQ,23,0)</f>
        <v>23</v>
      </c>
      <c r="AW212" s="28">
        <f>VLOOKUP($C212,'S47'!$C:$BQ,35,0)</f>
        <v>2926.7083600000001</v>
      </c>
      <c r="AX212" s="28">
        <f>VLOOKUP($C212,'S47'!$C:$BQ,42,0)</f>
        <v>106</v>
      </c>
      <c r="AY212" s="28">
        <f>VLOOKUP($C212,'S47'!$C:$BQ,43,0)</f>
        <v>713</v>
      </c>
      <c r="AZ212" s="21">
        <f>VLOOKUP($C212,'S48'!$C:$BQ,55,0)</f>
        <v>128.6</v>
      </c>
      <c r="BA212" s="21">
        <f>VLOOKUP($C212,'S48'!$C:$BQ,62,0)</f>
        <v>86</v>
      </c>
      <c r="BB212" s="21">
        <f>VLOOKUP($C212,'S48'!$C:$BQ,63,0)</f>
        <v>229</v>
      </c>
      <c r="BC212" s="21">
        <f>VLOOKUP($C212,'S48'!$C:$BQ,45,0)</f>
        <v>2199.8927800000001</v>
      </c>
      <c r="BD212" s="28">
        <f>VLOOKUP($C212,'S48'!$C:$BQ,52,0)</f>
        <v>0</v>
      </c>
      <c r="BE212" s="28">
        <f>VLOOKUP($C212,'S48'!$C:$BQ,53,0)</f>
        <v>319</v>
      </c>
      <c r="BF212" s="28">
        <f>VLOOKUP($C212,'S48'!$C:$BQ,15,0)</f>
        <v>136</v>
      </c>
      <c r="BG212" s="28">
        <f>VLOOKUP($C212,'S48'!$C:$BQ,22,0)</f>
        <v>0</v>
      </c>
      <c r="BH212" s="28">
        <f>VLOOKUP($C212,'S48'!$C:$BQ,23,0)</f>
        <v>23</v>
      </c>
      <c r="BI212" s="28">
        <f>VLOOKUP($C212,'S48'!$C:$BQ,35,0)</f>
        <v>2996.3267000000001</v>
      </c>
      <c r="BJ212" s="28">
        <f>VLOOKUP($C212,'S48'!$C:$BQ,42,0)</f>
        <v>37</v>
      </c>
      <c r="BK212" s="28">
        <f>VLOOKUP($C212,'S48'!$C:$BQ,43,0)</f>
        <v>643</v>
      </c>
      <c r="BL212" s="21" t="e">
        <f>VLOOKUP($C212,'S49'!$C:$BQ,55,0)</f>
        <v>#N/A</v>
      </c>
      <c r="BM212" s="21" t="e">
        <f>VLOOKUP($C212,'S49'!$C:$BQ,62,0)</f>
        <v>#N/A</v>
      </c>
      <c r="BN212" s="21" t="e">
        <f>VLOOKUP($C212,'S49'!$C:$BQ,63,0)</f>
        <v>#N/A</v>
      </c>
      <c r="BO212" s="21" t="e">
        <f>VLOOKUP($C212,'S49'!$C:$BQ,45,0)</f>
        <v>#N/A</v>
      </c>
      <c r="BP212" s="28" t="e">
        <f>VLOOKUP($C212,'S49'!$C:$BQ,52,0)</f>
        <v>#N/A</v>
      </c>
      <c r="BQ212" s="28" t="e">
        <f>VLOOKUP($C212,'S49'!$C:$BQ,53,0)</f>
        <v>#N/A</v>
      </c>
      <c r="BR212" s="28" t="e">
        <f>VLOOKUP($C212,'S49'!$C:$BQ,15,0)</f>
        <v>#N/A</v>
      </c>
      <c r="BS212" s="28" t="e">
        <f>VLOOKUP($C212,'S49'!$C:$BQ,22,0)</f>
        <v>#N/A</v>
      </c>
      <c r="BT212" s="28" t="e">
        <f>VLOOKUP($C212,'S49'!$C:$BQ,23,0)</f>
        <v>#N/A</v>
      </c>
      <c r="BU212" s="28" t="e">
        <f>VLOOKUP($C212,'S49'!$C:$BQ,35,0)</f>
        <v>#N/A</v>
      </c>
      <c r="BV212" s="28" t="e">
        <f>VLOOKUP($C212,'S49'!$C:$BQ,42,0)</f>
        <v>#N/A</v>
      </c>
      <c r="BW212" s="28" t="e">
        <f>VLOOKUP($C212,'S49'!$C:$BQ,43,0)</f>
        <v>#N/A</v>
      </c>
      <c r="BX212" s="21" t="e">
        <f>VLOOKUP($C212,'S50'!$C:$BQ,55,0)</f>
        <v>#N/A</v>
      </c>
      <c r="BY212" s="21" t="e">
        <f>VLOOKUP($C212,'S50'!$C:$BQ,62,0)</f>
        <v>#N/A</v>
      </c>
      <c r="BZ212" s="21" t="e">
        <f>VLOOKUP($C212,'S50'!$C:$BQ,63,0)</f>
        <v>#N/A</v>
      </c>
      <c r="CA212" s="21" t="e">
        <f>VLOOKUP($C212,'S50'!$C:$BQ,45,0)</f>
        <v>#N/A</v>
      </c>
      <c r="CB212" s="28" t="e">
        <f>VLOOKUP($C212,'S50'!$C:$BQ,52,0)</f>
        <v>#N/A</v>
      </c>
      <c r="CC212" s="28" t="e">
        <f>VLOOKUP($C212,'S50'!$C:$BQ,53,0)</f>
        <v>#N/A</v>
      </c>
      <c r="CD212" s="28" t="e">
        <f>VLOOKUP($C212,'S50'!$C:$BQ,15,0)</f>
        <v>#N/A</v>
      </c>
      <c r="CE212" s="28" t="e">
        <f>VLOOKUP($C212,'S50'!$C:$BQ,22,0)</f>
        <v>#N/A</v>
      </c>
      <c r="CF212" s="28" t="e">
        <f>VLOOKUP($C212,'S50'!$C:$BQ,23,0)</f>
        <v>#N/A</v>
      </c>
      <c r="CG212" s="28" t="e">
        <f>VLOOKUP($C212,'S50'!$C:$BQ,35,0)</f>
        <v>#N/A</v>
      </c>
      <c r="CH212" s="28" t="e">
        <f>VLOOKUP($C212,'S50'!$C:$BQ,42,0)</f>
        <v>#N/A</v>
      </c>
      <c r="CI212" s="28" t="e">
        <f>VLOOKUP($C212,'S50'!$C:$BQ,43,0)</f>
        <v>#N/A</v>
      </c>
    </row>
    <row r="213" spans="1:87" hidden="1" x14ac:dyDescent="0.2">
      <c r="A213" s="30" t="s">
        <v>246</v>
      </c>
      <c r="B213" s="30" t="s">
        <v>247</v>
      </c>
      <c r="C213" s="20" t="s">
        <v>254</v>
      </c>
      <c r="D213" s="21">
        <f>VLOOKUP($C213,'S0 remplacer avec S44'!$C:$BQ,55,0)</f>
        <v>159.6</v>
      </c>
      <c r="E213" s="21">
        <f>VLOOKUP($C213,'S0 remplacer avec S44'!$C:$BQ,62,0)</f>
        <v>149</v>
      </c>
      <c r="F213" s="21">
        <f>VLOOKUP($C213,'S0 remplacer avec S44'!$C:$BQ,63,0)</f>
        <v>211</v>
      </c>
      <c r="G213" s="21">
        <f>VLOOKUP($C213,'S0 remplacer avec S44'!$C:$BQ,45,0)</f>
        <v>2336.5177199999998</v>
      </c>
      <c r="H213" s="28">
        <f>VLOOKUP($C213,'S0 remplacer avec S44'!$C:$BQ,52,0)</f>
        <v>384</v>
      </c>
      <c r="I213" s="28">
        <f>VLOOKUP($C213,'S0 remplacer avec S44'!$C:$BQ,53,0)</f>
        <v>928</v>
      </c>
      <c r="J213" s="28">
        <f>VLOOKUP($C213,'S0 remplacer avec S44'!$C:$BQ,15,0)</f>
        <v>133</v>
      </c>
      <c r="K213" s="28">
        <f>VLOOKUP($C213,'S0 remplacer avec S44'!$C:$BQ,22,0)</f>
        <v>38</v>
      </c>
      <c r="L213" s="28">
        <f>VLOOKUP($C213,'S0 remplacer avec S44'!$C:$BQ,23,0)</f>
        <v>73</v>
      </c>
      <c r="M213" s="28">
        <f>VLOOKUP($C213,'S0 remplacer avec S44'!$C:$BQ,35,0)</f>
        <v>2671.78748</v>
      </c>
      <c r="N213" s="28">
        <f>VLOOKUP($C213,'S0 remplacer avec S44'!$C:$BQ,42,0)</f>
        <v>1259</v>
      </c>
      <c r="O213" s="28">
        <f>VLOOKUP($C213,'S0 remplacer avec S44'!$C:$BQ,43,0)</f>
        <v>2045</v>
      </c>
      <c r="P213" s="21">
        <f>VLOOKUP($C213,'S45'!$C:$BQ,55,0)</f>
        <v>164.8</v>
      </c>
      <c r="Q213" s="21">
        <f>VLOOKUP($C213,'S45'!$C:$BQ,62,0)</f>
        <v>144</v>
      </c>
      <c r="R213" s="21">
        <f>VLOOKUP($C213,'S45'!$C:$BQ,63,0)</f>
        <v>206</v>
      </c>
      <c r="S213" s="21">
        <f>VLOOKUP($C213,'S45'!$C:$BQ,45,0)</f>
        <v>2359.20973</v>
      </c>
      <c r="T213" s="28">
        <f>VLOOKUP($C213,'S45'!$C:$BQ,52,0)</f>
        <v>361</v>
      </c>
      <c r="U213" s="28">
        <f>VLOOKUP($C213,'S45'!$C:$BQ,53,0)</f>
        <v>905</v>
      </c>
      <c r="V213" s="28">
        <f>VLOOKUP($C213,'S45'!$C:$BQ,15,0)</f>
        <v>136</v>
      </c>
      <c r="W213" s="28">
        <f>VLOOKUP($C213,'S45'!$C:$BQ,22,0)</f>
        <v>35</v>
      </c>
      <c r="X213" s="28">
        <f>VLOOKUP($C213,'S45'!$C:$BQ,23,0)</f>
        <v>70</v>
      </c>
      <c r="Y213" s="28">
        <f>VLOOKUP($C213,'S45'!$C:$BQ,35,0)</f>
        <v>2732.1509599999999</v>
      </c>
      <c r="Z213" s="28">
        <f>VLOOKUP($C213,'S45'!$C:$BQ,42,0)</f>
        <v>1199</v>
      </c>
      <c r="AA213" s="28">
        <f>VLOOKUP($C213,'S45'!$C:$BQ,43,0)</f>
        <v>1985</v>
      </c>
      <c r="AB213" s="21">
        <f>VLOOKUP($C213,'S46'!$C:$BQ,55,0)</f>
        <v>167.1</v>
      </c>
      <c r="AC213" s="21">
        <f>VLOOKUP($C213,'S46'!$C:$BQ,62,0)</f>
        <v>142</v>
      </c>
      <c r="AD213" s="21">
        <f>VLOOKUP($C213,'S46'!$C:$BQ,63,0)</f>
        <v>204</v>
      </c>
      <c r="AE213" s="21">
        <f>VLOOKUP($C213,'S46'!$C:$BQ,45,0)</f>
        <v>2396.1885299999999</v>
      </c>
      <c r="AF213" s="28">
        <f>VLOOKUP($C213,'S46'!$C:$BQ,52,0)</f>
        <v>324</v>
      </c>
      <c r="AG213" s="28">
        <f>VLOOKUP($C213,'S46'!$C:$BQ,53,0)</f>
        <v>868</v>
      </c>
      <c r="AH213" s="28">
        <f>VLOOKUP($C213,'S46'!$C:$BQ,15,0)</f>
        <v>138</v>
      </c>
      <c r="AI213" s="28">
        <f>VLOOKUP($C213,'S46'!$C:$BQ,22,0)</f>
        <v>33</v>
      </c>
      <c r="AJ213" s="28">
        <f>VLOOKUP($C213,'S46'!$C:$BQ,23,0)</f>
        <v>68</v>
      </c>
      <c r="AK213" s="28">
        <f>VLOOKUP($C213,'S46'!$C:$BQ,35,0)</f>
        <v>2809.1209600000002</v>
      </c>
      <c r="AL213" s="28">
        <f>VLOOKUP($C213,'S46'!$C:$BQ,42,0)</f>
        <v>1122</v>
      </c>
      <c r="AM213" s="28">
        <f>VLOOKUP($C213,'S46'!$C:$BQ,43,0)</f>
        <v>1908</v>
      </c>
      <c r="AN213" s="21">
        <f>VLOOKUP($C213,'S47'!$C:$BQ,55,0)</f>
        <v>166.8</v>
      </c>
      <c r="AO213" s="21">
        <f>VLOOKUP($C213,'S47'!$C:$BQ,62,0)</f>
        <v>142</v>
      </c>
      <c r="AP213" s="21">
        <f>VLOOKUP($C213,'S47'!$C:$BQ,63,0)</f>
        <v>204</v>
      </c>
      <c r="AQ213" s="21">
        <f>VLOOKUP($C213,'S47'!$C:$BQ,45,0)</f>
        <v>2411.2637599999998</v>
      </c>
      <c r="AR213" s="28">
        <f>VLOOKUP($C213,'S47'!$C:$BQ,52,0)</f>
        <v>309</v>
      </c>
      <c r="AS213" s="28">
        <f>VLOOKUP($C213,'S47'!$C:$BQ,53,0)</f>
        <v>853</v>
      </c>
      <c r="AT213" s="28">
        <f>VLOOKUP($C213,'S47'!$C:$BQ,15,0)</f>
        <v>140</v>
      </c>
      <c r="AU213" s="28">
        <f>VLOOKUP($C213,'S47'!$C:$BQ,22,0)</f>
        <v>31</v>
      </c>
      <c r="AV213" s="28">
        <f>VLOOKUP($C213,'S47'!$C:$BQ,23,0)</f>
        <v>66</v>
      </c>
      <c r="AW213" s="28">
        <f>VLOOKUP($C213,'S47'!$C:$BQ,35,0)</f>
        <v>2843.9763400000002</v>
      </c>
      <c r="AX213" s="28">
        <f>VLOOKUP($C213,'S47'!$C:$BQ,42,0)</f>
        <v>1087</v>
      </c>
      <c r="AY213" s="28">
        <f>VLOOKUP($C213,'S47'!$C:$BQ,43,0)</f>
        <v>1873</v>
      </c>
      <c r="AZ213" s="21">
        <f>VLOOKUP($C213,'S48'!$C:$BQ,55,0)</f>
        <v>170.8</v>
      </c>
      <c r="BA213" s="21">
        <f>VLOOKUP($C213,'S48'!$C:$BQ,62,0)</f>
        <v>107</v>
      </c>
      <c r="BB213" s="21">
        <f>VLOOKUP($C213,'S48'!$C:$BQ,63,0)</f>
        <v>293</v>
      </c>
      <c r="BC213" s="21">
        <f>VLOOKUP($C213,'S48'!$C:$BQ,45,0)</f>
        <v>2449.3078999999998</v>
      </c>
      <c r="BD213" s="28">
        <f>VLOOKUP($C213,'S48'!$C:$BQ,52,0)</f>
        <v>271</v>
      </c>
      <c r="BE213" s="28">
        <f>VLOOKUP($C213,'S48'!$C:$BQ,53,0)</f>
        <v>815</v>
      </c>
      <c r="BF213" s="28">
        <f>VLOOKUP($C213,'S48'!$C:$BQ,15,0)</f>
        <v>143</v>
      </c>
      <c r="BG213" s="28">
        <f>VLOOKUP($C213,'S48'!$C:$BQ,22,0)</f>
        <v>28</v>
      </c>
      <c r="BH213" s="28">
        <f>VLOOKUP($C213,'S48'!$C:$BQ,23,0)</f>
        <v>63</v>
      </c>
      <c r="BI213" s="28">
        <f>VLOOKUP($C213,'S48'!$C:$BQ,35,0)</f>
        <v>2850.00983</v>
      </c>
      <c r="BJ213" s="28">
        <f>VLOOKUP($C213,'S48'!$C:$BQ,42,0)</f>
        <v>1081</v>
      </c>
      <c r="BK213" s="28">
        <f>VLOOKUP($C213,'S48'!$C:$BQ,43,0)</f>
        <v>1867</v>
      </c>
      <c r="BL213" s="21" t="e">
        <f>VLOOKUP($C213,'S49'!$C:$BQ,55,0)</f>
        <v>#N/A</v>
      </c>
      <c r="BM213" s="21" t="e">
        <f>VLOOKUP($C213,'S49'!$C:$BQ,62,0)</f>
        <v>#N/A</v>
      </c>
      <c r="BN213" s="21" t="e">
        <f>VLOOKUP($C213,'S49'!$C:$BQ,63,0)</f>
        <v>#N/A</v>
      </c>
      <c r="BO213" s="21" t="e">
        <f>VLOOKUP($C213,'S49'!$C:$BQ,45,0)</f>
        <v>#N/A</v>
      </c>
      <c r="BP213" s="28" t="e">
        <f>VLOOKUP($C213,'S49'!$C:$BQ,52,0)</f>
        <v>#N/A</v>
      </c>
      <c r="BQ213" s="28" t="e">
        <f>VLOOKUP($C213,'S49'!$C:$BQ,53,0)</f>
        <v>#N/A</v>
      </c>
      <c r="BR213" s="28" t="e">
        <f>VLOOKUP($C213,'S49'!$C:$BQ,15,0)</f>
        <v>#N/A</v>
      </c>
      <c r="BS213" s="28" t="e">
        <f>VLOOKUP($C213,'S49'!$C:$BQ,22,0)</f>
        <v>#N/A</v>
      </c>
      <c r="BT213" s="28" t="e">
        <f>VLOOKUP($C213,'S49'!$C:$BQ,23,0)</f>
        <v>#N/A</v>
      </c>
      <c r="BU213" s="28" t="e">
        <f>VLOOKUP($C213,'S49'!$C:$BQ,35,0)</f>
        <v>#N/A</v>
      </c>
      <c r="BV213" s="28" t="e">
        <f>VLOOKUP($C213,'S49'!$C:$BQ,42,0)</f>
        <v>#N/A</v>
      </c>
      <c r="BW213" s="28" t="e">
        <f>VLOOKUP($C213,'S49'!$C:$BQ,43,0)</f>
        <v>#N/A</v>
      </c>
      <c r="BX213" s="21" t="e">
        <f>VLOOKUP($C213,'S50'!$C:$BQ,55,0)</f>
        <v>#N/A</v>
      </c>
      <c r="BY213" s="21" t="e">
        <f>VLOOKUP($C213,'S50'!$C:$BQ,62,0)</f>
        <v>#N/A</v>
      </c>
      <c r="BZ213" s="21" t="e">
        <f>VLOOKUP($C213,'S50'!$C:$BQ,63,0)</f>
        <v>#N/A</v>
      </c>
      <c r="CA213" s="21" t="e">
        <f>VLOOKUP($C213,'S50'!$C:$BQ,45,0)</f>
        <v>#N/A</v>
      </c>
      <c r="CB213" s="28" t="e">
        <f>VLOOKUP($C213,'S50'!$C:$BQ,52,0)</f>
        <v>#N/A</v>
      </c>
      <c r="CC213" s="28" t="e">
        <f>VLOOKUP($C213,'S50'!$C:$BQ,53,0)</f>
        <v>#N/A</v>
      </c>
      <c r="CD213" s="28" t="e">
        <f>VLOOKUP($C213,'S50'!$C:$BQ,15,0)</f>
        <v>#N/A</v>
      </c>
      <c r="CE213" s="28" t="e">
        <f>VLOOKUP($C213,'S50'!$C:$BQ,22,0)</f>
        <v>#N/A</v>
      </c>
      <c r="CF213" s="28" t="e">
        <f>VLOOKUP($C213,'S50'!$C:$BQ,23,0)</f>
        <v>#N/A</v>
      </c>
      <c r="CG213" s="28" t="e">
        <f>VLOOKUP($C213,'S50'!$C:$BQ,35,0)</f>
        <v>#N/A</v>
      </c>
      <c r="CH213" s="28" t="e">
        <f>VLOOKUP($C213,'S50'!$C:$BQ,42,0)</f>
        <v>#N/A</v>
      </c>
      <c r="CI213" s="28" t="e">
        <f>VLOOKUP($C213,'S50'!$C:$BQ,43,0)</f>
        <v>#N/A</v>
      </c>
    </row>
    <row r="214" spans="1:87" hidden="1" x14ac:dyDescent="0.2">
      <c r="A214" s="30" t="s">
        <v>246</v>
      </c>
      <c r="B214" s="30" t="s">
        <v>247</v>
      </c>
      <c r="C214" s="20" t="s">
        <v>255</v>
      </c>
      <c r="D214" s="21">
        <f>VLOOKUP($C214,'S0 remplacer avec S44'!$C:$BQ,55,0)</f>
        <v>90</v>
      </c>
      <c r="E214" s="21">
        <f>VLOOKUP($C214,'S0 remplacer avec S44'!$C:$BQ,62,0)</f>
        <v>96</v>
      </c>
      <c r="F214" s="21">
        <f>VLOOKUP($C214,'S0 remplacer avec S44'!$C:$BQ,63,0)</f>
        <v>134</v>
      </c>
      <c r="G214" s="21">
        <f>VLOOKUP($C214,'S0 remplacer avec S44'!$C:$BQ,45,0)</f>
        <v>1488.54618</v>
      </c>
      <c r="H214" s="28">
        <f>VLOOKUP($C214,'S0 remplacer avec S44'!$C:$BQ,52,0)</f>
        <v>151</v>
      </c>
      <c r="I214" s="28">
        <f>VLOOKUP($C214,'S0 remplacer avec S44'!$C:$BQ,53,0)</f>
        <v>479</v>
      </c>
      <c r="J214" s="28">
        <f>VLOOKUP($C214,'S0 remplacer avec S44'!$C:$BQ,15,0)</f>
        <v>69</v>
      </c>
      <c r="K214" s="28">
        <f>VLOOKUP($C214,'S0 remplacer avec S44'!$C:$BQ,22,0)</f>
        <v>34</v>
      </c>
      <c r="L214" s="28">
        <f>VLOOKUP($C214,'S0 remplacer avec S44'!$C:$BQ,23,0)</f>
        <v>55</v>
      </c>
      <c r="M214" s="28">
        <f>VLOOKUP($C214,'S0 remplacer avec S44'!$C:$BQ,35,0)</f>
        <v>2334.1584400000002</v>
      </c>
      <c r="N214" s="28">
        <f>VLOOKUP($C214,'S0 remplacer avec S44'!$C:$BQ,42,0)</f>
        <v>35</v>
      </c>
      <c r="O214" s="28">
        <f>VLOOKUP($C214,'S0 remplacer avec S44'!$C:$BQ,43,0)</f>
        <v>508</v>
      </c>
      <c r="P214" s="21">
        <f>VLOOKUP($C214,'S45'!$C:$BQ,55,0)</f>
        <v>91</v>
      </c>
      <c r="Q214" s="21">
        <f>VLOOKUP($C214,'S45'!$C:$BQ,62,0)</f>
        <v>95</v>
      </c>
      <c r="R214" s="21">
        <f>VLOOKUP($C214,'S45'!$C:$BQ,63,0)</f>
        <v>133</v>
      </c>
      <c r="S214" s="21">
        <f>VLOOKUP($C214,'S45'!$C:$BQ,45,0)</f>
        <v>1491.41696</v>
      </c>
      <c r="T214" s="28">
        <f>VLOOKUP($C214,'S45'!$C:$BQ,52,0)</f>
        <v>148</v>
      </c>
      <c r="U214" s="28">
        <f>VLOOKUP($C214,'S45'!$C:$BQ,53,0)</f>
        <v>476</v>
      </c>
      <c r="V214" s="28">
        <f>VLOOKUP($C214,'S45'!$C:$BQ,15,0)</f>
        <v>69</v>
      </c>
      <c r="W214" s="28">
        <f>VLOOKUP($C214,'S45'!$C:$BQ,22,0)</f>
        <v>34</v>
      </c>
      <c r="X214" s="28">
        <f>VLOOKUP($C214,'S45'!$C:$BQ,23,0)</f>
        <v>55</v>
      </c>
      <c r="Y214" s="28">
        <f>VLOOKUP($C214,'S45'!$C:$BQ,35,0)</f>
        <v>2347.3980700000002</v>
      </c>
      <c r="Z214" s="28">
        <f>VLOOKUP($C214,'S45'!$C:$BQ,42,0)</f>
        <v>21</v>
      </c>
      <c r="AA214" s="28">
        <f>VLOOKUP($C214,'S45'!$C:$BQ,43,0)</f>
        <v>495</v>
      </c>
      <c r="AB214" s="21">
        <f>VLOOKUP($C214,'S46'!$C:$BQ,55,0)</f>
        <v>91</v>
      </c>
      <c r="AC214" s="21">
        <f>VLOOKUP($C214,'S46'!$C:$BQ,62,0)</f>
        <v>95</v>
      </c>
      <c r="AD214" s="21">
        <f>VLOOKUP($C214,'S46'!$C:$BQ,63,0)</f>
        <v>133</v>
      </c>
      <c r="AE214" s="21">
        <f>VLOOKUP($C214,'S46'!$C:$BQ,45,0)</f>
        <v>1394.1559400000001</v>
      </c>
      <c r="AF214" s="28">
        <f>VLOOKUP($C214,'S46'!$C:$BQ,52,0)</f>
        <v>245</v>
      </c>
      <c r="AG214" s="28">
        <f>VLOOKUP($C214,'S46'!$C:$BQ,53,0)</f>
        <v>573</v>
      </c>
      <c r="AH214" s="28">
        <f>VLOOKUP($C214,'S46'!$C:$BQ,15,0)</f>
        <v>69</v>
      </c>
      <c r="AI214" s="28">
        <f>VLOOKUP($C214,'S46'!$C:$BQ,22,0)</f>
        <v>34</v>
      </c>
      <c r="AJ214" s="28">
        <f>VLOOKUP($C214,'S46'!$C:$BQ,23,0)</f>
        <v>55</v>
      </c>
      <c r="AK214" s="28">
        <f>VLOOKUP($C214,'S46'!$C:$BQ,35,0)</f>
        <v>2347.3980700000002</v>
      </c>
      <c r="AL214" s="28">
        <f>VLOOKUP($C214,'S46'!$C:$BQ,42,0)</f>
        <v>21</v>
      </c>
      <c r="AM214" s="28">
        <f>VLOOKUP($C214,'S46'!$C:$BQ,43,0)</f>
        <v>495</v>
      </c>
      <c r="AN214" s="21">
        <f>VLOOKUP($C214,'S47'!$C:$BQ,55,0)</f>
        <v>91</v>
      </c>
      <c r="AO214" s="21">
        <f>VLOOKUP($C214,'S47'!$C:$BQ,62,0)</f>
        <v>95</v>
      </c>
      <c r="AP214" s="21">
        <f>VLOOKUP($C214,'S47'!$C:$BQ,63,0)</f>
        <v>133</v>
      </c>
      <c r="AQ214" s="21">
        <f>VLOOKUP($C214,'S47'!$C:$BQ,45,0)</f>
        <v>1514.5989099999999</v>
      </c>
      <c r="AR214" s="28">
        <f>VLOOKUP($C214,'S47'!$C:$BQ,52,0)</f>
        <v>125</v>
      </c>
      <c r="AS214" s="28">
        <f>VLOOKUP($C214,'S47'!$C:$BQ,53,0)</f>
        <v>453</v>
      </c>
      <c r="AT214" s="28">
        <f>VLOOKUP($C214,'S47'!$C:$BQ,15,0)</f>
        <v>71</v>
      </c>
      <c r="AU214" s="28">
        <f>VLOOKUP($C214,'S47'!$C:$BQ,22,0)</f>
        <v>32</v>
      </c>
      <c r="AV214" s="28">
        <f>VLOOKUP($C214,'S47'!$C:$BQ,23,0)</f>
        <v>53</v>
      </c>
      <c r="AW214" s="28">
        <f>VLOOKUP($C214,'S47'!$C:$BQ,35,0)</f>
        <v>2384.6286300000002</v>
      </c>
      <c r="AX214" s="28">
        <f>VLOOKUP($C214,'S47'!$C:$BQ,42,0)</f>
        <v>0</v>
      </c>
      <c r="AY214" s="28">
        <f>VLOOKUP($C214,'S47'!$C:$BQ,43,0)</f>
        <v>458</v>
      </c>
      <c r="AZ214" s="21">
        <f>VLOOKUP($C214,'S48'!$C:$BQ,55,0)</f>
        <v>92.6</v>
      </c>
      <c r="BA214" s="21">
        <f>VLOOKUP($C214,'S48'!$C:$BQ,62,0)</f>
        <v>75</v>
      </c>
      <c r="BB214" s="21">
        <f>VLOOKUP($C214,'S48'!$C:$BQ,63,0)</f>
        <v>187</v>
      </c>
      <c r="BC214" s="21">
        <f>VLOOKUP($C214,'S48'!$C:$BQ,45,0)</f>
        <v>1552.33032</v>
      </c>
      <c r="BD214" s="28">
        <f>VLOOKUP($C214,'S48'!$C:$BQ,52,0)</f>
        <v>87</v>
      </c>
      <c r="BE214" s="28">
        <f>VLOOKUP($C214,'S48'!$C:$BQ,53,0)</f>
        <v>415</v>
      </c>
      <c r="BF214" s="28">
        <f>VLOOKUP($C214,'S48'!$C:$BQ,15,0)</f>
        <v>71</v>
      </c>
      <c r="BG214" s="28">
        <f>VLOOKUP($C214,'S48'!$C:$BQ,22,0)</f>
        <v>32</v>
      </c>
      <c r="BH214" s="28">
        <f>VLOOKUP($C214,'S48'!$C:$BQ,23,0)</f>
        <v>53</v>
      </c>
      <c r="BI214" s="28">
        <f>VLOOKUP($C214,'S48'!$C:$BQ,35,0)</f>
        <v>2386.6795000000002</v>
      </c>
      <c r="BJ214" s="28">
        <f>VLOOKUP($C214,'S48'!$C:$BQ,42,0)</f>
        <v>0</v>
      </c>
      <c r="BK214" s="28">
        <f>VLOOKUP($C214,'S48'!$C:$BQ,43,0)</f>
        <v>456</v>
      </c>
      <c r="BL214" s="21" t="e">
        <f>VLOOKUP($C214,'S49'!$C:$BQ,55,0)</f>
        <v>#N/A</v>
      </c>
      <c r="BM214" s="21" t="e">
        <f>VLOOKUP($C214,'S49'!$C:$BQ,62,0)</f>
        <v>#N/A</v>
      </c>
      <c r="BN214" s="21" t="e">
        <f>VLOOKUP($C214,'S49'!$C:$BQ,63,0)</f>
        <v>#N/A</v>
      </c>
      <c r="BO214" s="21" t="e">
        <f>VLOOKUP($C214,'S49'!$C:$BQ,45,0)</f>
        <v>#N/A</v>
      </c>
      <c r="BP214" s="28" t="e">
        <f>VLOOKUP($C214,'S49'!$C:$BQ,52,0)</f>
        <v>#N/A</v>
      </c>
      <c r="BQ214" s="28" t="e">
        <f>VLOOKUP($C214,'S49'!$C:$BQ,53,0)</f>
        <v>#N/A</v>
      </c>
      <c r="BR214" s="28" t="e">
        <f>VLOOKUP($C214,'S49'!$C:$BQ,15,0)</f>
        <v>#N/A</v>
      </c>
      <c r="BS214" s="28" t="e">
        <f>VLOOKUP($C214,'S49'!$C:$BQ,22,0)</f>
        <v>#N/A</v>
      </c>
      <c r="BT214" s="28" t="e">
        <f>VLOOKUP($C214,'S49'!$C:$BQ,23,0)</f>
        <v>#N/A</v>
      </c>
      <c r="BU214" s="28" t="e">
        <f>VLOOKUP($C214,'S49'!$C:$BQ,35,0)</f>
        <v>#N/A</v>
      </c>
      <c r="BV214" s="28" t="e">
        <f>VLOOKUP($C214,'S49'!$C:$BQ,42,0)</f>
        <v>#N/A</v>
      </c>
      <c r="BW214" s="28" t="e">
        <f>VLOOKUP($C214,'S49'!$C:$BQ,43,0)</f>
        <v>#N/A</v>
      </c>
      <c r="BX214" s="21" t="e">
        <f>VLOOKUP($C214,'S50'!$C:$BQ,55,0)</f>
        <v>#N/A</v>
      </c>
      <c r="BY214" s="21" t="e">
        <f>VLOOKUP($C214,'S50'!$C:$BQ,62,0)</f>
        <v>#N/A</v>
      </c>
      <c r="BZ214" s="21" t="e">
        <f>VLOOKUP($C214,'S50'!$C:$BQ,63,0)</f>
        <v>#N/A</v>
      </c>
      <c r="CA214" s="21" t="e">
        <f>VLOOKUP($C214,'S50'!$C:$BQ,45,0)</f>
        <v>#N/A</v>
      </c>
      <c r="CB214" s="28" t="e">
        <f>VLOOKUP($C214,'S50'!$C:$BQ,52,0)</f>
        <v>#N/A</v>
      </c>
      <c r="CC214" s="28" t="e">
        <f>VLOOKUP($C214,'S50'!$C:$BQ,53,0)</f>
        <v>#N/A</v>
      </c>
      <c r="CD214" s="28" t="e">
        <f>VLOOKUP($C214,'S50'!$C:$BQ,15,0)</f>
        <v>#N/A</v>
      </c>
      <c r="CE214" s="28" t="e">
        <f>VLOOKUP($C214,'S50'!$C:$BQ,22,0)</f>
        <v>#N/A</v>
      </c>
      <c r="CF214" s="28" t="e">
        <f>VLOOKUP($C214,'S50'!$C:$BQ,23,0)</f>
        <v>#N/A</v>
      </c>
      <c r="CG214" s="28" t="e">
        <f>VLOOKUP($C214,'S50'!$C:$BQ,35,0)</f>
        <v>#N/A</v>
      </c>
      <c r="CH214" s="28" t="e">
        <f>VLOOKUP($C214,'S50'!$C:$BQ,42,0)</f>
        <v>#N/A</v>
      </c>
      <c r="CI214" s="28" t="e">
        <f>VLOOKUP($C214,'S50'!$C:$BQ,43,0)</f>
        <v>#N/A</v>
      </c>
    </row>
    <row r="215" spans="1:87" hidden="1" x14ac:dyDescent="0.2">
      <c r="A215" s="30" t="s">
        <v>246</v>
      </c>
      <c r="B215" s="30" t="s">
        <v>247</v>
      </c>
      <c r="C215" s="20" t="s">
        <v>256</v>
      </c>
      <c r="D215" s="21">
        <f>VLOOKUP($C215,'S0 remplacer avec S44'!$C:$BQ,55,0)</f>
        <v>163</v>
      </c>
      <c r="E215" s="21">
        <f>VLOOKUP($C215,'S0 remplacer avec S44'!$C:$BQ,62,0)</f>
        <v>38</v>
      </c>
      <c r="F215" s="21">
        <f>VLOOKUP($C215,'S0 remplacer avec S44'!$C:$BQ,63,0)</f>
        <v>78</v>
      </c>
      <c r="G215" s="21">
        <f>VLOOKUP($C215,'S0 remplacer avec S44'!$C:$BQ,45,0)</f>
        <v>2019.6315999999999</v>
      </c>
      <c r="H215" s="28">
        <f>VLOOKUP($C215,'S0 remplacer avec S44'!$C:$BQ,52,0)</f>
        <v>0</v>
      </c>
      <c r="I215" s="28">
        <f>VLOOKUP($C215,'S0 remplacer avec S44'!$C:$BQ,53,0)</f>
        <v>102</v>
      </c>
      <c r="J215" s="28">
        <f>VLOOKUP($C215,'S0 remplacer avec S44'!$C:$BQ,15,0)</f>
        <v>86</v>
      </c>
      <c r="K215" s="28">
        <f>VLOOKUP($C215,'S0 remplacer avec S44'!$C:$BQ,22,0)</f>
        <v>26</v>
      </c>
      <c r="L215" s="28">
        <f>VLOOKUP($C215,'S0 remplacer avec S44'!$C:$BQ,23,0)</f>
        <v>48</v>
      </c>
      <c r="M215" s="28">
        <f>VLOOKUP($C215,'S0 remplacer avec S44'!$C:$BQ,35,0)</f>
        <v>2103.4869699999999</v>
      </c>
      <c r="N215" s="28">
        <f>VLOOKUP($C215,'S0 remplacer avec S44'!$C:$BQ,42,0)</f>
        <v>420</v>
      </c>
      <c r="O215" s="28">
        <f>VLOOKUP($C215,'S0 remplacer avec S44'!$C:$BQ,43,0)</f>
        <v>925</v>
      </c>
      <c r="P215" s="21">
        <f>VLOOKUP($C215,'S45'!$C:$BQ,55,0)</f>
        <v>162</v>
      </c>
      <c r="Q215" s="21">
        <f>VLOOKUP($C215,'S45'!$C:$BQ,62,0)</f>
        <v>39</v>
      </c>
      <c r="R215" s="21">
        <f>VLOOKUP($C215,'S45'!$C:$BQ,63,0)</f>
        <v>79</v>
      </c>
      <c r="S215" s="21">
        <f>VLOOKUP($C215,'S45'!$C:$BQ,45,0)</f>
        <v>2106.15355</v>
      </c>
      <c r="T215" s="28">
        <f>VLOOKUP($C215,'S45'!$C:$BQ,52,0)</f>
        <v>0</v>
      </c>
      <c r="U215" s="28">
        <f>VLOOKUP($C215,'S45'!$C:$BQ,53,0)</f>
        <v>16</v>
      </c>
      <c r="V215" s="28">
        <f>VLOOKUP($C215,'S45'!$C:$BQ,15,0)</f>
        <v>91</v>
      </c>
      <c r="W215" s="28">
        <f>VLOOKUP($C215,'S45'!$C:$BQ,22,0)</f>
        <v>21</v>
      </c>
      <c r="X215" s="28">
        <f>VLOOKUP($C215,'S45'!$C:$BQ,23,0)</f>
        <v>43</v>
      </c>
      <c r="Y215" s="28">
        <f>VLOOKUP($C215,'S45'!$C:$BQ,35,0)</f>
        <v>2105.5379899999998</v>
      </c>
      <c r="Z215" s="28">
        <f>VLOOKUP($C215,'S45'!$C:$BQ,42,0)</f>
        <v>418</v>
      </c>
      <c r="AA215" s="28">
        <f>VLOOKUP($C215,'S45'!$C:$BQ,43,0)</f>
        <v>923</v>
      </c>
      <c r="AB215" s="21">
        <f>VLOOKUP($C215,'S46'!$C:$BQ,55,0)</f>
        <v>163</v>
      </c>
      <c r="AC215" s="21">
        <f>VLOOKUP($C215,'S46'!$C:$BQ,62,0)</f>
        <v>38</v>
      </c>
      <c r="AD215" s="21">
        <f>VLOOKUP($C215,'S46'!$C:$BQ,63,0)</f>
        <v>78</v>
      </c>
      <c r="AE215" s="21">
        <f>VLOOKUP($C215,'S46'!$C:$BQ,45,0)</f>
        <v>2141.8294900000001</v>
      </c>
      <c r="AF215" s="28">
        <f>VLOOKUP($C215,'S46'!$C:$BQ,52,0)</f>
        <v>0</v>
      </c>
      <c r="AG215" s="28">
        <f>VLOOKUP($C215,'S46'!$C:$BQ,53,0)</f>
        <v>0</v>
      </c>
      <c r="AH215" s="28">
        <f>VLOOKUP($C215,'S46'!$C:$BQ,15,0)</f>
        <v>92</v>
      </c>
      <c r="AI215" s="28">
        <f>VLOOKUP($C215,'S46'!$C:$BQ,22,0)</f>
        <v>20</v>
      </c>
      <c r="AJ215" s="28">
        <f>VLOOKUP($C215,'S46'!$C:$BQ,23,0)</f>
        <v>42</v>
      </c>
      <c r="AK215" s="28">
        <f>VLOOKUP($C215,'S46'!$C:$BQ,35,0)</f>
        <v>2189.5379899999998</v>
      </c>
      <c r="AL215" s="28">
        <f>VLOOKUP($C215,'S46'!$C:$BQ,42,0)</f>
        <v>334</v>
      </c>
      <c r="AM215" s="28">
        <f>VLOOKUP($C215,'S46'!$C:$BQ,43,0)</f>
        <v>839</v>
      </c>
      <c r="AN215" s="21">
        <f>VLOOKUP($C215,'S47'!$C:$BQ,55,0)</f>
        <v>165</v>
      </c>
      <c r="AO215" s="21">
        <f>VLOOKUP($C215,'S47'!$C:$BQ,62,0)</f>
        <v>36</v>
      </c>
      <c r="AP215" s="21">
        <f>VLOOKUP($C215,'S47'!$C:$BQ,63,0)</f>
        <v>76</v>
      </c>
      <c r="AQ215" s="21">
        <f>VLOOKUP($C215,'S47'!$C:$BQ,45,0)</f>
        <v>2199.8265900000001</v>
      </c>
      <c r="AR215" s="28">
        <f>VLOOKUP($C215,'S47'!$C:$BQ,52,0)</f>
        <v>0</v>
      </c>
      <c r="AS215" s="28">
        <f>VLOOKUP($C215,'S47'!$C:$BQ,53,0)</f>
        <v>0</v>
      </c>
      <c r="AT215" s="28">
        <f>VLOOKUP($C215,'S47'!$C:$BQ,15,0)</f>
        <v>94</v>
      </c>
      <c r="AU215" s="28">
        <f>VLOOKUP($C215,'S47'!$C:$BQ,22,0)</f>
        <v>18</v>
      </c>
      <c r="AV215" s="28">
        <f>VLOOKUP($C215,'S47'!$C:$BQ,23,0)</f>
        <v>40</v>
      </c>
      <c r="AW215" s="28">
        <f>VLOOKUP($C215,'S47'!$C:$BQ,35,0)</f>
        <v>2349.28206</v>
      </c>
      <c r="AX215" s="28">
        <f>VLOOKUP($C215,'S47'!$C:$BQ,42,0)</f>
        <v>174</v>
      </c>
      <c r="AY215" s="28">
        <f>VLOOKUP($C215,'S47'!$C:$BQ,43,0)</f>
        <v>679</v>
      </c>
      <c r="AZ215" s="21">
        <f>VLOOKUP($C215,'S48'!$C:$BQ,55,0)</f>
        <v>168</v>
      </c>
      <c r="BA215" s="21">
        <f>VLOOKUP($C215,'S48'!$C:$BQ,62,0)</f>
        <v>13</v>
      </c>
      <c r="BB215" s="21">
        <f>VLOOKUP($C215,'S48'!$C:$BQ,63,0)</f>
        <v>133</v>
      </c>
      <c r="BC215" s="21">
        <f>VLOOKUP($C215,'S48'!$C:$BQ,45,0)</f>
        <v>2199.0966800000001</v>
      </c>
      <c r="BD215" s="28">
        <f>VLOOKUP($C215,'S48'!$C:$BQ,52,0)</f>
        <v>0</v>
      </c>
      <c r="BE215" s="28">
        <f>VLOOKUP($C215,'S48'!$C:$BQ,53,0)</f>
        <v>0</v>
      </c>
      <c r="BF215" s="28">
        <f>VLOOKUP($C215,'S48'!$C:$BQ,15,0)</f>
        <v>96</v>
      </c>
      <c r="BG215" s="28">
        <f>VLOOKUP($C215,'S48'!$C:$BQ,22,0)</f>
        <v>16</v>
      </c>
      <c r="BH215" s="28">
        <f>VLOOKUP($C215,'S48'!$C:$BQ,23,0)</f>
        <v>38</v>
      </c>
      <c r="BI215" s="28">
        <f>VLOOKUP($C215,'S48'!$C:$BQ,35,0)</f>
        <v>2391.66849</v>
      </c>
      <c r="BJ215" s="28">
        <f>VLOOKUP($C215,'S48'!$C:$BQ,42,0)</f>
        <v>132</v>
      </c>
      <c r="BK215" s="28">
        <f>VLOOKUP($C215,'S48'!$C:$BQ,43,0)</f>
        <v>637</v>
      </c>
      <c r="BL215" s="21" t="e">
        <f>VLOOKUP($C215,'S49'!$C:$BQ,55,0)</f>
        <v>#N/A</v>
      </c>
      <c r="BM215" s="21" t="e">
        <f>VLOOKUP($C215,'S49'!$C:$BQ,62,0)</f>
        <v>#N/A</v>
      </c>
      <c r="BN215" s="21" t="e">
        <f>VLOOKUP($C215,'S49'!$C:$BQ,63,0)</f>
        <v>#N/A</v>
      </c>
      <c r="BO215" s="21" t="e">
        <f>VLOOKUP($C215,'S49'!$C:$BQ,45,0)</f>
        <v>#N/A</v>
      </c>
      <c r="BP215" s="28" t="e">
        <f>VLOOKUP($C215,'S49'!$C:$BQ,52,0)</f>
        <v>#N/A</v>
      </c>
      <c r="BQ215" s="28" t="e">
        <f>VLOOKUP($C215,'S49'!$C:$BQ,53,0)</f>
        <v>#N/A</v>
      </c>
      <c r="BR215" s="28" t="e">
        <f>VLOOKUP($C215,'S49'!$C:$BQ,15,0)</f>
        <v>#N/A</v>
      </c>
      <c r="BS215" s="28" t="e">
        <f>VLOOKUP($C215,'S49'!$C:$BQ,22,0)</f>
        <v>#N/A</v>
      </c>
      <c r="BT215" s="28" t="e">
        <f>VLOOKUP($C215,'S49'!$C:$BQ,23,0)</f>
        <v>#N/A</v>
      </c>
      <c r="BU215" s="28" t="e">
        <f>VLOOKUP($C215,'S49'!$C:$BQ,35,0)</f>
        <v>#N/A</v>
      </c>
      <c r="BV215" s="28" t="e">
        <f>VLOOKUP($C215,'S49'!$C:$BQ,42,0)</f>
        <v>#N/A</v>
      </c>
      <c r="BW215" s="28" t="e">
        <f>VLOOKUP($C215,'S49'!$C:$BQ,43,0)</f>
        <v>#N/A</v>
      </c>
      <c r="BX215" s="21" t="e">
        <f>VLOOKUP($C215,'S50'!$C:$BQ,55,0)</f>
        <v>#N/A</v>
      </c>
      <c r="BY215" s="21" t="e">
        <f>VLOOKUP($C215,'S50'!$C:$BQ,62,0)</f>
        <v>#N/A</v>
      </c>
      <c r="BZ215" s="21" t="e">
        <f>VLOOKUP($C215,'S50'!$C:$BQ,63,0)</f>
        <v>#N/A</v>
      </c>
      <c r="CA215" s="21" t="e">
        <f>VLOOKUP($C215,'S50'!$C:$BQ,45,0)</f>
        <v>#N/A</v>
      </c>
      <c r="CB215" s="28" t="e">
        <f>VLOOKUP($C215,'S50'!$C:$BQ,52,0)</f>
        <v>#N/A</v>
      </c>
      <c r="CC215" s="28" t="e">
        <f>VLOOKUP($C215,'S50'!$C:$BQ,53,0)</f>
        <v>#N/A</v>
      </c>
      <c r="CD215" s="28" t="e">
        <f>VLOOKUP($C215,'S50'!$C:$BQ,15,0)</f>
        <v>#N/A</v>
      </c>
      <c r="CE215" s="28" t="e">
        <f>VLOOKUP($C215,'S50'!$C:$BQ,22,0)</f>
        <v>#N/A</v>
      </c>
      <c r="CF215" s="28" t="e">
        <f>VLOOKUP($C215,'S50'!$C:$BQ,23,0)</f>
        <v>#N/A</v>
      </c>
      <c r="CG215" s="28" t="e">
        <f>VLOOKUP($C215,'S50'!$C:$BQ,35,0)</f>
        <v>#N/A</v>
      </c>
      <c r="CH215" s="28" t="e">
        <f>VLOOKUP($C215,'S50'!$C:$BQ,42,0)</f>
        <v>#N/A</v>
      </c>
      <c r="CI215" s="28" t="e">
        <f>VLOOKUP($C215,'S50'!$C:$BQ,43,0)</f>
        <v>#N/A</v>
      </c>
    </row>
    <row r="216" spans="1:87" hidden="1" x14ac:dyDescent="0.2">
      <c r="A216" s="30" t="s">
        <v>246</v>
      </c>
      <c r="B216" s="30" t="s">
        <v>247</v>
      </c>
      <c r="C216" s="20" t="s">
        <v>257</v>
      </c>
      <c r="D216" s="21">
        <f>VLOOKUP($C216,'S0 remplacer avec S44'!$C:$BQ,55,0)</f>
        <v>199.2</v>
      </c>
      <c r="E216" s="21">
        <f>VLOOKUP($C216,'S0 remplacer avec S44'!$C:$BQ,62,0)</f>
        <v>54</v>
      </c>
      <c r="F216" s="21">
        <f>VLOOKUP($C216,'S0 remplacer avec S44'!$C:$BQ,63,0)</f>
        <v>105</v>
      </c>
      <c r="G216" s="21">
        <f>VLOOKUP($C216,'S0 remplacer avec S44'!$C:$BQ,45,0)</f>
        <v>1982.0646899999999</v>
      </c>
      <c r="H216" s="28">
        <f>VLOOKUP($C216,'S0 remplacer avec S44'!$C:$BQ,52,0)</f>
        <v>247</v>
      </c>
      <c r="I216" s="28">
        <f>VLOOKUP($C216,'S0 remplacer avec S44'!$C:$BQ,53,0)</f>
        <v>692</v>
      </c>
      <c r="J216" s="28">
        <f>VLOOKUP($C216,'S0 remplacer avec S44'!$C:$BQ,15,0)</f>
        <v>164</v>
      </c>
      <c r="K216" s="28">
        <f>VLOOKUP($C216,'S0 remplacer avec S44'!$C:$BQ,22,0)</f>
        <v>0</v>
      </c>
      <c r="L216" s="28">
        <f>VLOOKUP($C216,'S0 remplacer avec S44'!$C:$BQ,23,0)</f>
        <v>4</v>
      </c>
      <c r="M216" s="28">
        <f>VLOOKUP($C216,'S0 remplacer avec S44'!$C:$BQ,35,0)</f>
        <v>2953.3935499999998</v>
      </c>
      <c r="N216" s="28">
        <f>VLOOKUP($C216,'S0 remplacer avec S44'!$C:$BQ,42,0)</f>
        <v>216</v>
      </c>
      <c r="O216" s="28">
        <f>VLOOKUP($C216,'S0 remplacer avec S44'!$C:$BQ,43,0)</f>
        <v>850</v>
      </c>
      <c r="P216" s="21">
        <f>VLOOKUP($C216,'S45'!$C:$BQ,55,0)</f>
        <v>200.4</v>
      </c>
      <c r="Q216" s="21">
        <f>VLOOKUP($C216,'S45'!$C:$BQ,62,0)</f>
        <v>53</v>
      </c>
      <c r="R216" s="21">
        <f>VLOOKUP($C216,'S45'!$C:$BQ,63,0)</f>
        <v>103</v>
      </c>
      <c r="S216" s="21">
        <f>VLOOKUP($C216,'S45'!$C:$BQ,45,0)</f>
        <v>2000.7036499999999</v>
      </c>
      <c r="T216" s="28">
        <f>VLOOKUP($C216,'S45'!$C:$BQ,52,0)</f>
        <v>228</v>
      </c>
      <c r="U216" s="28">
        <f>VLOOKUP($C216,'S45'!$C:$BQ,53,0)</f>
        <v>674</v>
      </c>
      <c r="V216" s="28">
        <f>VLOOKUP($C216,'S45'!$C:$BQ,15,0)</f>
        <v>166</v>
      </c>
      <c r="W216" s="28">
        <f>VLOOKUP($C216,'S45'!$C:$BQ,22,0)</f>
        <v>0</v>
      </c>
      <c r="X216" s="28">
        <f>VLOOKUP($C216,'S45'!$C:$BQ,23,0)</f>
        <v>2</v>
      </c>
      <c r="Y216" s="28">
        <f>VLOOKUP($C216,'S45'!$C:$BQ,35,0)</f>
        <v>2965.3939</v>
      </c>
      <c r="Z216" s="28">
        <f>VLOOKUP($C216,'S45'!$C:$BQ,42,0)</f>
        <v>204</v>
      </c>
      <c r="AA216" s="28">
        <f>VLOOKUP($C216,'S45'!$C:$BQ,43,0)</f>
        <v>838</v>
      </c>
      <c r="AB216" s="21">
        <f>VLOOKUP($C216,'S46'!$C:$BQ,55,0)</f>
        <v>199.6</v>
      </c>
      <c r="AC216" s="21">
        <f>VLOOKUP($C216,'S46'!$C:$BQ,62,0)</f>
        <v>54</v>
      </c>
      <c r="AD216" s="21">
        <f>VLOOKUP($C216,'S46'!$C:$BQ,63,0)</f>
        <v>104</v>
      </c>
      <c r="AE216" s="21">
        <f>VLOOKUP($C216,'S46'!$C:$BQ,45,0)</f>
        <v>1980.31951</v>
      </c>
      <c r="AF216" s="28">
        <f>VLOOKUP($C216,'S46'!$C:$BQ,52,0)</f>
        <v>248</v>
      </c>
      <c r="AG216" s="28">
        <f>VLOOKUP($C216,'S46'!$C:$BQ,53,0)</f>
        <v>694</v>
      </c>
      <c r="AH216" s="28">
        <f>VLOOKUP($C216,'S46'!$C:$BQ,15,0)</f>
        <v>169</v>
      </c>
      <c r="AI216" s="28">
        <f>VLOOKUP($C216,'S46'!$C:$BQ,22,0)</f>
        <v>0</v>
      </c>
      <c r="AJ216" s="28">
        <f>VLOOKUP($C216,'S46'!$C:$BQ,23,0)</f>
        <v>0</v>
      </c>
      <c r="AK216" s="28">
        <f>VLOOKUP($C216,'S46'!$C:$BQ,35,0)</f>
        <v>3215.3314300000002</v>
      </c>
      <c r="AL216" s="28">
        <f>VLOOKUP($C216,'S46'!$C:$BQ,42,0)</f>
        <v>0</v>
      </c>
      <c r="AM216" s="28">
        <f>VLOOKUP($C216,'S46'!$C:$BQ,43,0)</f>
        <v>588</v>
      </c>
      <c r="AN216" s="21">
        <f>VLOOKUP($C216,'S47'!$C:$BQ,55,0)</f>
        <v>200.4</v>
      </c>
      <c r="AO216" s="21">
        <f>VLOOKUP($C216,'S47'!$C:$BQ,62,0)</f>
        <v>53</v>
      </c>
      <c r="AP216" s="21">
        <f>VLOOKUP($C216,'S47'!$C:$BQ,63,0)</f>
        <v>103</v>
      </c>
      <c r="AQ216" s="21">
        <f>VLOOKUP($C216,'S47'!$C:$BQ,45,0)</f>
        <v>2039.6881100000001</v>
      </c>
      <c r="AR216" s="28">
        <f>VLOOKUP($C216,'S47'!$C:$BQ,52,0)</f>
        <v>189</v>
      </c>
      <c r="AS216" s="28">
        <f>VLOOKUP($C216,'S47'!$C:$BQ,53,0)</f>
        <v>635</v>
      </c>
      <c r="AT216" s="28">
        <f>VLOOKUP($C216,'S47'!$C:$BQ,15,0)</f>
        <v>170</v>
      </c>
      <c r="AU216" s="28">
        <f>VLOOKUP($C216,'S47'!$C:$BQ,22,0)</f>
        <v>0</v>
      </c>
      <c r="AV216" s="28">
        <f>VLOOKUP($C216,'S47'!$C:$BQ,23,0)</f>
        <v>0</v>
      </c>
      <c r="AW216" s="28">
        <f>VLOOKUP($C216,'S47'!$C:$BQ,35,0)</f>
        <v>3228.1576300000002</v>
      </c>
      <c r="AX216" s="28">
        <f>VLOOKUP($C216,'S47'!$C:$BQ,42,0)</f>
        <v>0</v>
      </c>
      <c r="AY216" s="28">
        <f>VLOOKUP($C216,'S47'!$C:$BQ,43,0)</f>
        <v>575</v>
      </c>
      <c r="AZ216" s="21">
        <f>VLOOKUP($C216,'S48'!$C:$BQ,55,0)</f>
        <v>201.4</v>
      </c>
      <c r="BA216" s="21">
        <f>VLOOKUP($C216,'S48'!$C:$BQ,62,0)</f>
        <v>27</v>
      </c>
      <c r="BB216" s="21">
        <f>VLOOKUP($C216,'S48'!$C:$BQ,63,0)</f>
        <v>178</v>
      </c>
      <c r="BC216" s="21">
        <f>VLOOKUP($C216,'S48'!$C:$BQ,45,0)</f>
        <v>2045.5196100000001</v>
      </c>
      <c r="BD216" s="28">
        <f>VLOOKUP($C216,'S48'!$C:$BQ,52,0)</f>
        <v>183</v>
      </c>
      <c r="BE216" s="28">
        <f>VLOOKUP($C216,'S48'!$C:$BQ,53,0)</f>
        <v>629</v>
      </c>
      <c r="BF216" s="28">
        <f>VLOOKUP($C216,'S48'!$C:$BQ,15,0)</f>
        <v>172</v>
      </c>
      <c r="BG216" s="28">
        <f>VLOOKUP($C216,'S48'!$C:$BQ,22,0)</f>
        <v>0</v>
      </c>
      <c r="BH216" s="28">
        <f>VLOOKUP($C216,'S48'!$C:$BQ,23,0)</f>
        <v>0</v>
      </c>
      <c r="BI216" s="28">
        <f>VLOOKUP($C216,'S48'!$C:$BQ,35,0)</f>
        <v>3590.0146800000002</v>
      </c>
      <c r="BJ216" s="28">
        <f>VLOOKUP($C216,'S48'!$C:$BQ,42,0)</f>
        <v>0</v>
      </c>
      <c r="BK216" s="28">
        <f>VLOOKUP($C216,'S48'!$C:$BQ,43,0)</f>
        <v>213</v>
      </c>
      <c r="BL216" s="21" t="e">
        <f>VLOOKUP($C216,'S49'!$C:$BQ,55,0)</f>
        <v>#N/A</v>
      </c>
      <c r="BM216" s="21" t="e">
        <f>VLOOKUP($C216,'S49'!$C:$BQ,62,0)</f>
        <v>#N/A</v>
      </c>
      <c r="BN216" s="21" t="e">
        <f>VLOOKUP($C216,'S49'!$C:$BQ,63,0)</f>
        <v>#N/A</v>
      </c>
      <c r="BO216" s="21" t="e">
        <f>VLOOKUP($C216,'S49'!$C:$BQ,45,0)</f>
        <v>#N/A</v>
      </c>
      <c r="BP216" s="28" t="e">
        <f>VLOOKUP($C216,'S49'!$C:$BQ,52,0)</f>
        <v>#N/A</v>
      </c>
      <c r="BQ216" s="28" t="e">
        <f>VLOOKUP($C216,'S49'!$C:$BQ,53,0)</f>
        <v>#N/A</v>
      </c>
      <c r="BR216" s="28" t="e">
        <f>VLOOKUP($C216,'S49'!$C:$BQ,15,0)</f>
        <v>#N/A</v>
      </c>
      <c r="BS216" s="28" t="e">
        <f>VLOOKUP($C216,'S49'!$C:$BQ,22,0)</f>
        <v>#N/A</v>
      </c>
      <c r="BT216" s="28" t="e">
        <f>VLOOKUP($C216,'S49'!$C:$BQ,23,0)</f>
        <v>#N/A</v>
      </c>
      <c r="BU216" s="28" t="e">
        <f>VLOOKUP($C216,'S49'!$C:$BQ,35,0)</f>
        <v>#N/A</v>
      </c>
      <c r="BV216" s="28" t="e">
        <f>VLOOKUP($C216,'S49'!$C:$BQ,42,0)</f>
        <v>#N/A</v>
      </c>
      <c r="BW216" s="28" t="e">
        <f>VLOOKUP($C216,'S49'!$C:$BQ,43,0)</f>
        <v>#N/A</v>
      </c>
      <c r="BX216" s="21" t="e">
        <f>VLOOKUP($C216,'S50'!$C:$BQ,55,0)</f>
        <v>#N/A</v>
      </c>
      <c r="BY216" s="21" t="e">
        <f>VLOOKUP($C216,'S50'!$C:$BQ,62,0)</f>
        <v>#N/A</v>
      </c>
      <c r="BZ216" s="21" t="e">
        <f>VLOOKUP($C216,'S50'!$C:$BQ,63,0)</f>
        <v>#N/A</v>
      </c>
      <c r="CA216" s="21" t="e">
        <f>VLOOKUP($C216,'S50'!$C:$BQ,45,0)</f>
        <v>#N/A</v>
      </c>
      <c r="CB216" s="28" t="e">
        <f>VLOOKUP($C216,'S50'!$C:$BQ,52,0)</f>
        <v>#N/A</v>
      </c>
      <c r="CC216" s="28" t="e">
        <f>VLOOKUP($C216,'S50'!$C:$BQ,53,0)</f>
        <v>#N/A</v>
      </c>
      <c r="CD216" s="28" t="e">
        <f>VLOOKUP($C216,'S50'!$C:$BQ,15,0)</f>
        <v>#N/A</v>
      </c>
      <c r="CE216" s="28" t="e">
        <f>VLOOKUP($C216,'S50'!$C:$BQ,22,0)</f>
        <v>#N/A</v>
      </c>
      <c r="CF216" s="28" t="e">
        <f>VLOOKUP($C216,'S50'!$C:$BQ,23,0)</f>
        <v>#N/A</v>
      </c>
      <c r="CG216" s="28" t="e">
        <f>VLOOKUP($C216,'S50'!$C:$BQ,35,0)</f>
        <v>#N/A</v>
      </c>
      <c r="CH216" s="28" t="e">
        <f>VLOOKUP($C216,'S50'!$C:$BQ,42,0)</f>
        <v>#N/A</v>
      </c>
      <c r="CI216" s="28" t="e">
        <f>VLOOKUP($C216,'S50'!$C:$BQ,43,0)</f>
        <v>#N/A</v>
      </c>
    </row>
    <row r="217" spans="1:87" hidden="1" x14ac:dyDescent="0.2">
      <c r="A217" s="30" t="s">
        <v>246</v>
      </c>
      <c r="B217" s="30" t="s">
        <v>247</v>
      </c>
      <c r="C217" s="20" t="s">
        <v>258</v>
      </c>
      <c r="D217" s="21">
        <f>VLOOKUP($C217,'S0 remplacer avec S44'!$C:$BQ,55,0)</f>
        <v>146.19999999999999</v>
      </c>
      <c r="E217" s="21">
        <f>VLOOKUP($C217,'S0 remplacer avec S44'!$C:$BQ,62,0)</f>
        <v>120</v>
      </c>
      <c r="F217" s="21">
        <f>VLOOKUP($C217,'S0 remplacer avec S44'!$C:$BQ,63,0)</f>
        <v>174</v>
      </c>
      <c r="G217" s="21">
        <f>VLOOKUP($C217,'S0 remplacer avec S44'!$C:$BQ,45,0)</f>
        <v>2216.4034499999998</v>
      </c>
      <c r="H217" s="28">
        <f>VLOOKUP($C217,'S0 remplacer avec S44'!$C:$BQ,52,0)</f>
        <v>131</v>
      </c>
      <c r="I217" s="28">
        <f>VLOOKUP($C217,'S0 remplacer avec S44'!$C:$BQ,53,0)</f>
        <v>600</v>
      </c>
      <c r="J217" s="28">
        <f>VLOOKUP($C217,'S0 remplacer avec S44'!$C:$BQ,15,0)</f>
        <v>138</v>
      </c>
      <c r="K217" s="28">
        <f>VLOOKUP($C217,'S0 remplacer avec S44'!$C:$BQ,22,0)</f>
        <v>10</v>
      </c>
      <c r="L217" s="28">
        <f>VLOOKUP($C217,'S0 remplacer avec S44'!$C:$BQ,23,0)</f>
        <v>39</v>
      </c>
      <c r="M217" s="28">
        <f>VLOOKUP($C217,'S0 remplacer avec S44'!$C:$BQ,35,0)</f>
        <v>2035.9908800000001</v>
      </c>
      <c r="N217" s="28">
        <f>VLOOKUP($C217,'S0 remplacer avec S44'!$C:$BQ,42,0)</f>
        <v>1355</v>
      </c>
      <c r="O217" s="28">
        <f>VLOOKUP($C217,'S0 remplacer avec S44'!$C:$BQ,43,0)</f>
        <v>2033</v>
      </c>
      <c r="P217" s="21">
        <f>VLOOKUP($C217,'S45'!$C:$BQ,55,0)</f>
        <v>149.4</v>
      </c>
      <c r="Q217" s="21">
        <f>VLOOKUP($C217,'S45'!$C:$BQ,62,0)</f>
        <v>117</v>
      </c>
      <c r="R217" s="21">
        <f>VLOOKUP($C217,'S45'!$C:$BQ,63,0)</f>
        <v>171</v>
      </c>
      <c r="S217" s="21">
        <f>VLOOKUP($C217,'S45'!$C:$BQ,45,0)</f>
        <v>2291.0595600000001</v>
      </c>
      <c r="T217" s="28">
        <f>VLOOKUP($C217,'S45'!$C:$BQ,52,0)</f>
        <v>56</v>
      </c>
      <c r="U217" s="28">
        <f>VLOOKUP($C217,'S45'!$C:$BQ,53,0)</f>
        <v>525</v>
      </c>
      <c r="V217" s="28">
        <f>VLOOKUP($C217,'S45'!$C:$BQ,15,0)</f>
        <v>142</v>
      </c>
      <c r="W217" s="28">
        <f>VLOOKUP($C217,'S45'!$C:$BQ,22,0)</f>
        <v>6</v>
      </c>
      <c r="X217" s="28">
        <f>VLOOKUP($C217,'S45'!$C:$BQ,23,0)</f>
        <v>35</v>
      </c>
      <c r="Y217" s="28">
        <f>VLOOKUP($C217,'S45'!$C:$BQ,35,0)</f>
        <v>2070.7598899999998</v>
      </c>
      <c r="Z217" s="28">
        <f>VLOOKUP($C217,'S45'!$C:$BQ,42,0)</f>
        <v>1320</v>
      </c>
      <c r="AA217" s="28">
        <f>VLOOKUP($C217,'S45'!$C:$BQ,43,0)</f>
        <v>1999</v>
      </c>
      <c r="AB217" s="21">
        <f>VLOOKUP($C217,'S46'!$C:$BQ,55,0)</f>
        <v>147.6</v>
      </c>
      <c r="AC217" s="21">
        <f>VLOOKUP($C217,'S46'!$C:$BQ,62,0)</f>
        <v>119</v>
      </c>
      <c r="AD217" s="21">
        <f>VLOOKUP($C217,'S46'!$C:$BQ,63,0)</f>
        <v>172</v>
      </c>
      <c r="AE217" s="21">
        <f>VLOOKUP($C217,'S46'!$C:$BQ,45,0)</f>
        <v>2310.1478000000002</v>
      </c>
      <c r="AF217" s="28">
        <f>VLOOKUP($C217,'S46'!$C:$BQ,52,0)</f>
        <v>37</v>
      </c>
      <c r="AG217" s="28">
        <f>VLOOKUP($C217,'S46'!$C:$BQ,53,0)</f>
        <v>506</v>
      </c>
      <c r="AH217" s="28">
        <f>VLOOKUP($C217,'S46'!$C:$BQ,15,0)</f>
        <v>143</v>
      </c>
      <c r="AI217" s="28">
        <f>VLOOKUP($C217,'S46'!$C:$BQ,22,0)</f>
        <v>5</v>
      </c>
      <c r="AJ217" s="28">
        <f>VLOOKUP($C217,'S46'!$C:$BQ,23,0)</f>
        <v>34</v>
      </c>
      <c r="AK217" s="28">
        <f>VLOOKUP($C217,'S46'!$C:$BQ,35,0)</f>
        <v>2070.7598899999998</v>
      </c>
      <c r="AL217" s="28">
        <f>VLOOKUP($C217,'S46'!$C:$BQ,42,0)</f>
        <v>1320</v>
      </c>
      <c r="AM217" s="28">
        <f>VLOOKUP($C217,'S46'!$C:$BQ,43,0)</f>
        <v>1999</v>
      </c>
      <c r="AN217" s="21">
        <f>VLOOKUP($C217,'S47'!$C:$BQ,55,0)</f>
        <v>148.4</v>
      </c>
      <c r="AO217" s="21">
        <f>VLOOKUP($C217,'S47'!$C:$BQ,62,0)</f>
        <v>118</v>
      </c>
      <c r="AP217" s="21">
        <f>VLOOKUP($C217,'S47'!$C:$BQ,63,0)</f>
        <v>172</v>
      </c>
      <c r="AQ217" s="21">
        <f>VLOOKUP($C217,'S47'!$C:$BQ,45,0)</f>
        <v>2396.8653199999999</v>
      </c>
      <c r="AR217" s="28">
        <f>VLOOKUP($C217,'S47'!$C:$BQ,52,0)</f>
        <v>0</v>
      </c>
      <c r="AS217" s="28">
        <f>VLOOKUP($C217,'S47'!$C:$BQ,53,0)</f>
        <v>419</v>
      </c>
      <c r="AT217" s="28">
        <f>VLOOKUP($C217,'S47'!$C:$BQ,15,0)</f>
        <v>148</v>
      </c>
      <c r="AU217" s="28">
        <f>VLOOKUP($C217,'S47'!$C:$BQ,22,0)</f>
        <v>0</v>
      </c>
      <c r="AV217" s="28">
        <f>VLOOKUP($C217,'S47'!$C:$BQ,23,0)</f>
        <v>29</v>
      </c>
      <c r="AW217" s="28">
        <f>VLOOKUP($C217,'S47'!$C:$BQ,35,0)</f>
        <v>2081.3610199999998</v>
      </c>
      <c r="AX217" s="28">
        <f>VLOOKUP($C217,'S47'!$C:$BQ,42,0)</f>
        <v>1310</v>
      </c>
      <c r="AY217" s="28">
        <f>VLOOKUP($C217,'S47'!$C:$BQ,43,0)</f>
        <v>1988</v>
      </c>
      <c r="AZ217" s="21">
        <f>VLOOKUP($C217,'S48'!$C:$BQ,55,0)</f>
        <v>150.19999999999999</v>
      </c>
      <c r="BA217" s="21">
        <f>VLOOKUP($C217,'S48'!$C:$BQ,62,0)</f>
        <v>90</v>
      </c>
      <c r="BB217" s="21">
        <f>VLOOKUP($C217,'S48'!$C:$BQ,63,0)</f>
        <v>250</v>
      </c>
      <c r="BC217" s="21">
        <f>VLOOKUP($C217,'S48'!$C:$BQ,45,0)</f>
        <v>2419.0414000000001</v>
      </c>
      <c r="BD217" s="28">
        <f>VLOOKUP($C217,'S48'!$C:$BQ,52,0)</f>
        <v>0</v>
      </c>
      <c r="BE217" s="28">
        <f>VLOOKUP($C217,'S48'!$C:$BQ,53,0)</f>
        <v>397</v>
      </c>
      <c r="BF217" s="28">
        <f>VLOOKUP($C217,'S48'!$C:$BQ,15,0)</f>
        <v>150</v>
      </c>
      <c r="BG217" s="28">
        <f>VLOOKUP($C217,'S48'!$C:$BQ,22,0)</f>
        <v>0</v>
      </c>
      <c r="BH217" s="28">
        <f>VLOOKUP($C217,'S48'!$C:$BQ,23,0)</f>
        <v>27</v>
      </c>
      <c r="BI217" s="28">
        <f>VLOOKUP($C217,'S48'!$C:$BQ,35,0)</f>
        <v>2090.14264</v>
      </c>
      <c r="BJ217" s="28">
        <f>VLOOKUP($C217,'S48'!$C:$BQ,42,0)</f>
        <v>1301</v>
      </c>
      <c r="BK217" s="28">
        <f>VLOOKUP($C217,'S48'!$C:$BQ,43,0)</f>
        <v>1979</v>
      </c>
      <c r="BL217" s="21" t="e">
        <f>VLOOKUP($C217,'S49'!$C:$BQ,55,0)</f>
        <v>#N/A</v>
      </c>
      <c r="BM217" s="21" t="e">
        <f>VLOOKUP($C217,'S49'!$C:$BQ,62,0)</f>
        <v>#N/A</v>
      </c>
      <c r="BN217" s="21" t="e">
        <f>VLOOKUP($C217,'S49'!$C:$BQ,63,0)</f>
        <v>#N/A</v>
      </c>
      <c r="BO217" s="21" t="e">
        <f>VLOOKUP($C217,'S49'!$C:$BQ,45,0)</f>
        <v>#N/A</v>
      </c>
      <c r="BP217" s="28" t="e">
        <f>VLOOKUP($C217,'S49'!$C:$BQ,52,0)</f>
        <v>#N/A</v>
      </c>
      <c r="BQ217" s="28" t="e">
        <f>VLOOKUP($C217,'S49'!$C:$BQ,53,0)</f>
        <v>#N/A</v>
      </c>
      <c r="BR217" s="28" t="e">
        <f>VLOOKUP($C217,'S49'!$C:$BQ,15,0)</f>
        <v>#N/A</v>
      </c>
      <c r="BS217" s="28" t="e">
        <f>VLOOKUP($C217,'S49'!$C:$BQ,22,0)</f>
        <v>#N/A</v>
      </c>
      <c r="BT217" s="28" t="e">
        <f>VLOOKUP($C217,'S49'!$C:$BQ,23,0)</f>
        <v>#N/A</v>
      </c>
      <c r="BU217" s="28" t="e">
        <f>VLOOKUP($C217,'S49'!$C:$BQ,35,0)</f>
        <v>#N/A</v>
      </c>
      <c r="BV217" s="28" t="e">
        <f>VLOOKUP($C217,'S49'!$C:$BQ,42,0)</f>
        <v>#N/A</v>
      </c>
      <c r="BW217" s="28" t="e">
        <f>VLOOKUP($C217,'S49'!$C:$BQ,43,0)</f>
        <v>#N/A</v>
      </c>
      <c r="BX217" s="21" t="e">
        <f>VLOOKUP($C217,'S50'!$C:$BQ,55,0)</f>
        <v>#N/A</v>
      </c>
      <c r="BY217" s="21" t="e">
        <f>VLOOKUP($C217,'S50'!$C:$BQ,62,0)</f>
        <v>#N/A</v>
      </c>
      <c r="BZ217" s="21" t="e">
        <f>VLOOKUP($C217,'S50'!$C:$BQ,63,0)</f>
        <v>#N/A</v>
      </c>
      <c r="CA217" s="21" t="e">
        <f>VLOOKUP($C217,'S50'!$C:$BQ,45,0)</f>
        <v>#N/A</v>
      </c>
      <c r="CB217" s="28" t="e">
        <f>VLOOKUP($C217,'S50'!$C:$BQ,52,0)</f>
        <v>#N/A</v>
      </c>
      <c r="CC217" s="28" t="e">
        <f>VLOOKUP($C217,'S50'!$C:$BQ,53,0)</f>
        <v>#N/A</v>
      </c>
      <c r="CD217" s="28" t="e">
        <f>VLOOKUP($C217,'S50'!$C:$BQ,15,0)</f>
        <v>#N/A</v>
      </c>
      <c r="CE217" s="28" t="e">
        <f>VLOOKUP($C217,'S50'!$C:$BQ,22,0)</f>
        <v>#N/A</v>
      </c>
      <c r="CF217" s="28" t="e">
        <f>VLOOKUP($C217,'S50'!$C:$BQ,23,0)</f>
        <v>#N/A</v>
      </c>
      <c r="CG217" s="28" t="e">
        <f>VLOOKUP($C217,'S50'!$C:$BQ,35,0)</f>
        <v>#N/A</v>
      </c>
      <c r="CH217" s="28" t="e">
        <f>VLOOKUP($C217,'S50'!$C:$BQ,42,0)</f>
        <v>#N/A</v>
      </c>
      <c r="CI217" s="28" t="e">
        <f>VLOOKUP($C217,'S50'!$C:$BQ,43,0)</f>
        <v>#N/A</v>
      </c>
    </row>
    <row r="218" spans="1:87" hidden="1" x14ac:dyDescent="0.2">
      <c r="A218" s="30" t="s">
        <v>246</v>
      </c>
      <c r="B218" s="30" t="s">
        <v>247</v>
      </c>
      <c r="C218" s="20" t="s">
        <v>259</v>
      </c>
      <c r="D218" s="21">
        <f>VLOOKUP($C218,'S0 remplacer avec S44'!$C:$BQ,55,0)</f>
        <v>106.2</v>
      </c>
      <c r="E218" s="21">
        <f>VLOOKUP($C218,'S0 remplacer avec S44'!$C:$BQ,62,0)</f>
        <v>81</v>
      </c>
      <c r="F218" s="21">
        <f>VLOOKUP($C218,'S0 remplacer avec S44'!$C:$BQ,63,0)</f>
        <v>118</v>
      </c>
      <c r="G218" s="21">
        <f>VLOOKUP($C218,'S0 remplacer avec S44'!$C:$BQ,45,0)</f>
        <v>988.72438999999997</v>
      </c>
      <c r="H218" s="28">
        <f>VLOOKUP($C218,'S0 remplacer avec S44'!$C:$BQ,52,0)</f>
        <v>658</v>
      </c>
      <c r="I218" s="28">
        <f>VLOOKUP($C218,'S0 remplacer avec S44'!$C:$BQ,53,0)</f>
        <v>988</v>
      </c>
      <c r="J218" s="28">
        <f>VLOOKUP($C218,'S0 remplacer avec S44'!$C:$BQ,15,0)</f>
        <v>73</v>
      </c>
      <c r="K218" s="28">
        <f>VLOOKUP($C218,'S0 remplacer avec S44'!$C:$BQ,22,0)</f>
        <v>31</v>
      </c>
      <c r="L218" s="28">
        <f>VLOOKUP($C218,'S0 remplacer avec S44'!$C:$BQ,23,0)</f>
        <v>52</v>
      </c>
      <c r="M218" s="28">
        <f>VLOOKUP($C218,'S0 remplacer avec S44'!$C:$BQ,35,0)</f>
        <v>1213.73838</v>
      </c>
      <c r="N218" s="28">
        <f>VLOOKUP($C218,'S0 remplacer avec S44'!$C:$BQ,42,0)</f>
        <v>1064</v>
      </c>
      <c r="O218" s="28">
        <f>VLOOKUP($C218,'S0 remplacer avec S44'!$C:$BQ,43,0)</f>
        <v>1520</v>
      </c>
      <c r="P218" s="21">
        <f>VLOOKUP($C218,'S45'!$C:$BQ,55,0)</f>
        <v>109.2</v>
      </c>
      <c r="Q218" s="21">
        <f>VLOOKUP($C218,'S45'!$C:$BQ,62,0)</f>
        <v>78</v>
      </c>
      <c r="R218" s="21">
        <f>VLOOKUP($C218,'S45'!$C:$BQ,63,0)</f>
        <v>115</v>
      </c>
      <c r="S218" s="21">
        <f>VLOOKUP($C218,'S45'!$C:$BQ,45,0)</f>
        <v>994.37719000000004</v>
      </c>
      <c r="T218" s="28">
        <f>VLOOKUP($C218,'S45'!$C:$BQ,52,0)</f>
        <v>653</v>
      </c>
      <c r="U218" s="28">
        <f>VLOOKUP($C218,'S45'!$C:$BQ,53,0)</f>
        <v>982</v>
      </c>
      <c r="V218" s="28">
        <f>VLOOKUP($C218,'S45'!$C:$BQ,15,0)</f>
        <v>74</v>
      </c>
      <c r="W218" s="28">
        <f>VLOOKUP($C218,'S45'!$C:$BQ,22,0)</f>
        <v>30</v>
      </c>
      <c r="X218" s="28">
        <f>VLOOKUP($C218,'S45'!$C:$BQ,23,0)</f>
        <v>51</v>
      </c>
      <c r="Y218" s="28">
        <f>VLOOKUP($C218,'S45'!$C:$BQ,35,0)</f>
        <v>1216.51053</v>
      </c>
      <c r="Z218" s="28">
        <f>VLOOKUP($C218,'S45'!$C:$BQ,42,0)</f>
        <v>1062</v>
      </c>
      <c r="AA218" s="28">
        <f>VLOOKUP($C218,'S45'!$C:$BQ,43,0)</f>
        <v>1517</v>
      </c>
      <c r="AB218" s="21">
        <f>VLOOKUP($C218,'S46'!$C:$BQ,55,0)</f>
        <v>108.2</v>
      </c>
      <c r="AC218" s="21">
        <f>VLOOKUP($C218,'S46'!$C:$BQ,62,0)</f>
        <v>79</v>
      </c>
      <c r="AD218" s="21">
        <f>VLOOKUP($C218,'S46'!$C:$BQ,63,0)</f>
        <v>116</v>
      </c>
      <c r="AE218" s="21">
        <f>VLOOKUP($C218,'S46'!$C:$BQ,45,0)</f>
        <v>1006.08919</v>
      </c>
      <c r="AF218" s="28">
        <f>VLOOKUP($C218,'S46'!$C:$BQ,52,0)</f>
        <v>641</v>
      </c>
      <c r="AG218" s="28">
        <f>VLOOKUP($C218,'S46'!$C:$BQ,53,0)</f>
        <v>970</v>
      </c>
      <c r="AH218" s="28">
        <f>VLOOKUP($C218,'S46'!$C:$BQ,15,0)</f>
        <v>74</v>
      </c>
      <c r="AI218" s="28">
        <f>VLOOKUP($C218,'S46'!$C:$BQ,22,0)</f>
        <v>30</v>
      </c>
      <c r="AJ218" s="28">
        <f>VLOOKUP($C218,'S46'!$C:$BQ,23,0)</f>
        <v>51</v>
      </c>
      <c r="AK218" s="28">
        <f>VLOOKUP($C218,'S46'!$C:$BQ,35,0)</f>
        <v>1216.4605300000001</v>
      </c>
      <c r="AL218" s="28">
        <f>VLOOKUP($C218,'S46'!$C:$BQ,42,0)</f>
        <v>1062</v>
      </c>
      <c r="AM218" s="28">
        <f>VLOOKUP($C218,'S46'!$C:$BQ,43,0)</f>
        <v>1517</v>
      </c>
      <c r="AN218" s="21">
        <f>VLOOKUP($C218,'S47'!$C:$BQ,55,0)</f>
        <v>108.2</v>
      </c>
      <c r="AO218" s="21">
        <f>VLOOKUP($C218,'S47'!$C:$BQ,62,0)</f>
        <v>79</v>
      </c>
      <c r="AP218" s="21">
        <f>VLOOKUP($C218,'S47'!$C:$BQ,63,0)</f>
        <v>116</v>
      </c>
      <c r="AQ218" s="21">
        <f>VLOOKUP($C218,'S47'!$C:$BQ,45,0)</f>
        <v>1027.55828</v>
      </c>
      <c r="AR218" s="28">
        <f>VLOOKUP($C218,'S47'!$C:$BQ,52,0)</f>
        <v>619</v>
      </c>
      <c r="AS218" s="28">
        <f>VLOOKUP($C218,'S47'!$C:$BQ,53,0)</f>
        <v>949</v>
      </c>
      <c r="AT218" s="28">
        <f>VLOOKUP($C218,'S47'!$C:$BQ,15,0)</f>
        <v>75</v>
      </c>
      <c r="AU218" s="28">
        <f>VLOOKUP($C218,'S47'!$C:$BQ,22,0)</f>
        <v>29</v>
      </c>
      <c r="AV218" s="28">
        <f>VLOOKUP($C218,'S47'!$C:$BQ,23,0)</f>
        <v>50</v>
      </c>
      <c r="AW218" s="28">
        <f>VLOOKUP($C218,'S47'!$C:$BQ,35,0)</f>
        <v>1238.4373599999999</v>
      </c>
      <c r="AX218" s="28">
        <f>VLOOKUP($C218,'S47'!$C:$BQ,42,0)</f>
        <v>1040</v>
      </c>
      <c r="AY218" s="28">
        <f>VLOOKUP($C218,'S47'!$C:$BQ,43,0)</f>
        <v>1495</v>
      </c>
      <c r="AZ218" s="21">
        <f>VLOOKUP($C218,'S48'!$C:$BQ,55,0)</f>
        <v>110.2</v>
      </c>
      <c r="BA218" s="21">
        <f>VLOOKUP($C218,'S48'!$C:$BQ,62,0)</f>
        <v>58</v>
      </c>
      <c r="BB218" s="21">
        <f>VLOOKUP($C218,'S48'!$C:$BQ,63,0)</f>
        <v>170</v>
      </c>
      <c r="BC218" s="21">
        <f>VLOOKUP($C218,'S48'!$C:$BQ,45,0)</f>
        <v>1059.0340699999999</v>
      </c>
      <c r="BD218" s="28">
        <f>VLOOKUP($C218,'S48'!$C:$BQ,52,0)</f>
        <v>588</v>
      </c>
      <c r="BE218" s="28">
        <f>VLOOKUP($C218,'S48'!$C:$BQ,53,0)</f>
        <v>917</v>
      </c>
      <c r="BF218" s="28">
        <f>VLOOKUP($C218,'S48'!$C:$BQ,15,0)</f>
        <v>75</v>
      </c>
      <c r="BG218" s="28">
        <f>VLOOKUP($C218,'S48'!$C:$BQ,22,0)</f>
        <v>29</v>
      </c>
      <c r="BH218" s="28">
        <f>VLOOKUP($C218,'S48'!$C:$BQ,23,0)</f>
        <v>50</v>
      </c>
      <c r="BI218" s="28">
        <f>VLOOKUP($C218,'S48'!$C:$BQ,35,0)</f>
        <v>1241.9649999999999</v>
      </c>
      <c r="BJ218" s="28">
        <f>VLOOKUP($C218,'S48'!$C:$BQ,42,0)</f>
        <v>1036</v>
      </c>
      <c r="BK218" s="28">
        <f>VLOOKUP($C218,'S48'!$C:$BQ,43,0)</f>
        <v>1492</v>
      </c>
      <c r="BL218" s="21" t="e">
        <f>VLOOKUP($C218,'S49'!$C:$BQ,55,0)</f>
        <v>#N/A</v>
      </c>
      <c r="BM218" s="21" t="e">
        <f>VLOOKUP($C218,'S49'!$C:$BQ,62,0)</f>
        <v>#N/A</v>
      </c>
      <c r="BN218" s="21" t="e">
        <f>VLOOKUP($C218,'S49'!$C:$BQ,63,0)</f>
        <v>#N/A</v>
      </c>
      <c r="BO218" s="21" t="e">
        <f>VLOOKUP($C218,'S49'!$C:$BQ,45,0)</f>
        <v>#N/A</v>
      </c>
      <c r="BP218" s="28" t="e">
        <f>VLOOKUP($C218,'S49'!$C:$BQ,52,0)</f>
        <v>#N/A</v>
      </c>
      <c r="BQ218" s="28" t="e">
        <f>VLOOKUP($C218,'S49'!$C:$BQ,53,0)</f>
        <v>#N/A</v>
      </c>
      <c r="BR218" s="28" t="e">
        <f>VLOOKUP($C218,'S49'!$C:$BQ,15,0)</f>
        <v>#N/A</v>
      </c>
      <c r="BS218" s="28" t="e">
        <f>VLOOKUP($C218,'S49'!$C:$BQ,22,0)</f>
        <v>#N/A</v>
      </c>
      <c r="BT218" s="28" t="e">
        <f>VLOOKUP($C218,'S49'!$C:$BQ,23,0)</f>
        <v>#N/A</v>
      </c>
      <c r="BU218" s="28" t="e">
        <f>VLOOKUP($C218,'S49'!$C:$BQ,35,0)</f>
        <v>#N/A</v>
      </c>
      <c r="BV218" s="28" t="e">
        <f>VLOOKUP($C218,'S49'!$C:$BQ,42,0)</f>
        <v>#N/A</v>
      </c>
      <c r="BW218" s="28" t="e">
        <f>VLOOKUP($C218,'S49'!$C:$BQ,43,0)</f>
        <v>#N/A</v>
      </c>
      <c r="BX218" s="21" t="e">
        <f>VLOOKUP($C218,'S50'!$C:$BQ,55,0)</f>
        <v>#N/A</v>
      </c>
      <c r="BY218" s="21" t="e">
        <f>VLOOKUP($C218,'S50'!$C:$BQ,62,0)</f>
        <v>#N/A</v>
      </c>
      <c r="BZ218" s="21" t="e">
        <f>VLOOKUP($C218,'S50'!$C:$BQ,63,0)</f>
        <v>#N/A</v>
      </c>
      <c r="CA218" s="21" t="e">
        <f>VLOOKUP($C218,'S50'!$C:$BQ,45,0)</f>
        <v>#N/A</v>
      </c>
      <c r="CB218" s="28" t="e">
        <f>VLOOKUP($C218,'S50'!$C:$BQ,52,0)</f>
        <v>#N/A</v>
      </c>
      <c r="CC218" s="28" t="e">
        <f>VLOOKUP($C218,'S50'!$C:$BQ,53,0)</f>
        <v>#N/A</v>
      </c>
      <c r="CD218" s="28" t="e">
        <f>VLOOKUP($C218,'S50'!$C:$BQ,15,0)</f>
        <v>#N/A</v>
      </c>
      <c r="CE218" s="28" t="e">
        <f>VLOOKUP($C218,'S50'!$C:$BQ,22,0)</f>
        <v>#N/A</v>
      </c>
      <c r="CF218" s="28" t="e">
        <f>VLOOKUP($C218,'S50'!$C:$BQ,23,0)</f>
        <v>#N/A</v>
      </c>
      <c r="CG218" s="28" t="e">
        <f>VLOOKUP($C218,'S50'!$C:$BQ,35,0)</f>
        <v>#N/A</v>
      </c>
      <c r="CH218" s="28" t="e">
        <f>VLOOKUP($C218,'S50'!$C:$BQ,42,0)</f>
        <v>#N/A</v>
      </c>
      <c r="CI218" s="28" t="e">
        <f>VLOOKUP($C218,'S50'!$C:$BQ,43,0)</f>
        <v>#N/A</v>
      </c>
    </row>
    <row r="219" spans="1:87" hidden="1" x14ac:dyDescent="0.2">
      <c r="A219" s="30" t="s">
        <v>246</v>
      </c>
      <c r="B219" s="30" t="s">
        <v>247</v>
      </c>
      <c r="C219" s="20" t="s">
        <v>260</v>
      </c>
      <c r="D219" s="21">
        <f>VLOOKUP($C219,'S0 remplacer avec S44'!$C:$BQ,55,0)</f>
        <v>233</v>
      </c>
      <c r="E219" s="21">
        <f>VLOOKUP($C219,'S0 remplacer avec S44'!$C:$BQ,62,0)</f>
        <v>207</v>
      </c>
      <c r="F219" s="21">
        <f>VLOOKUP($C219,'S0 remplacer avec S44'!$C:$BQ,63,0)</f>
        <v>295</v>
      </c>
      <c r="G219" s="21">
        <f>VLOOKUP($C219,'S0 remplacer avec S44'!$C:$BQ,45,0)</f>
        <v>3681.25893</v>
      </c>
      <c r="H219" s="28">
        <f>VLOOKUP($C219,'S0 remplacer avec S44'!$C:$BQ,52,0)</f>
        <v>198</v>
      </c>
      <c r="I219" s="28">
        <f>VLOOKUP($C219,'S0 remplacer avec S44'!$C:$BQ,53,0)</f>
        <v>974</v>
      </c>
      <c r="J219" s="28">
        <f>VLOOKUP($C219,'S0 remplacer avec S44'!$C:$BQ,15,0)</f>
        <v>261</v>
      </c>
      <c r="K219" s="28">
        <f>VLOOKUP($C219,'S0 remplacer avec S44'!$C:$BQ,22,0)</f>
        <v>0</v>
      </c>
      <c r="L219" s="28">
        <f>VLOOKUP($C219,'S0 remplacer avec S44'!$C:$BQ,23,0)</f>
        <v>32</v>
      </c>
      <c r="M219" s="28">
        <f>VLOOKUP($C219,'S0 remplacer avec S44'!$C:$BQ,35,0)</f>
        <v>6683.7662600000003</v>
      </c>
      <c r="N219" s="28">
        <f>VLOOKUP($C219,'S0 remplacer avec S44'!$C:$BQ,42,0)</f>
        <v>0</v>
      </c>
      <c r="O219" s="28">
        <f>VLOOKUP($C219,'S0 remplacer avec S44'!$C:$BQ,43,0)</f>
        <v>43</v>
      </c>
      <c r="P219" s="21">
        <f>VLOOKUP($C219,'S45'!$C:$BQ,55,0)</f>
        <v>238</v>
      </c>
      <c r="Q219" s="21">
        <f>VLOOKUP($C219,'S45'!$C:$BQ,62,0)</f>
        <v>202</v>
      </c>
      <c r="R219" s="21">
        <f>VLOOKUP($C219,'S45'!$C:$BQ,63,0)</f>
        <v>290</v>
      </c>
      <c r="S219" s="21">
        <f>VLOOKUP($C219,'S45'!$C:$BQ,45,0)</f>
        <v>3792.6717100000001</v>
      </c>
      <c r="T219" s="28">
        <f>VLOOKUP($C219,'S45'!$C:$BQ,52,0)</f>
        <v>87</v>
      </c>
      <c r="U219" s="28">
        <f>VLOOKUP($C219,'S45'!$C:$BQ,53,0)</f>
        <v>862</v>
      </c>
      <c r="V219" s="28">
        <f>VLOOKUP($C219,'S45'!$C:$BQ,15,0)</f>
        <v>264</v>
      </c>
      <c r="W219" s="28">
        <f>VLOOKUP($C219,'S45'!$C:$BQ,22,0)</f>
        <v>0</v>
      </c>
      <c r="X219" s="28">
        <f>VLOOKUP($C219,'S45'!$C:$BQ,23,0)</f>
        <v>29</v>
      </c>
      <c r="Y219" s="28">
        <f>VLOOKUP($C219,'S45'!$C:$BQ,35,0)</f>
        <v>6707.66543</v>
      </c>
      <c r="Z219" s="28">
        <f>VLOOKUP($C219,'S45'!$C:$BQ,42,0)</f>
        <v>0</v>
      </c>
      <c r="AA219" s="28">
        <f>VLOOKUP($C219,'S45'!$C:$BQ,43,0)</f>
        <v>19</v>
      </c>
      <c r="AB219" s="21">
        <f>VLOOKUP($C219,'S46'!$C:$BQ,55,0)</f>
        <v>238</v>
      </c>
      <c r="AC219" s="21">
        <f>VLOOKUP($C219,'S46'!$C:$BQ,62,0)</f>
        <v>202</v>
      </c>
      <c r="AD219" s="21">
        <f>VLOOKUP($C219,'S46'!$C:$BQ,63,0)</f>
        <v>290</v>
      </c>
      <c r="AE219" s="21">
        <f>VLOOKUP($C219,'S46'!$C:$BQ,45,0)</f>
        <v>3880.9556400000001</v>
      </c>
      <c r="AF219" s="28">
        <f>VLOOKUP($C219,'S46'!$C:$BQ,52,0)</f>
        <v>0</v>
      </c>
      <c r="AG219" s="28">
        <f>VLOOKUP($C219,'S46'!$C:$BQ,53,0)</f>
        <v>774</v>
      </c>
      <c r="AH219" s="28">
        <f>VLOOKUP($C219,'S46'!$C:$BQ,15,0)</f>
        <v>270</v>
      </c>
      <c r="AI219" s="28">
        <f>VLOOKUP($C219,'S46'!$C:$BQ,22,0)</f>
        <v>0</v>
      </c>
      <c r="AJ219" s="28">
        <f>VLOOKUP($C219,'S46'!$C:$BQ,23,0)</f>
        <v>23</v>
      </c>
      <c r="AK219" s="28">
        <f>VLOOKUP($C219,'S46'!$C:$BQ,35,0)</f>
        <v>6782.3263100000004</v>
      </c>
      <c r="AL219" s="28">
        <f>VLOOKUP($C219,'S46'!$C:$BQ,42,0)</f>
        <v>0</v>
      </c>
      <c r="AM219" s="28">
        <f>VLOOKUP($C219,'S46'!$C:$BQ,43,0)</f>
        <v>0</v>
      </c>
      <c r="AN219" s="21">
        <f>VLOOKUP($C219,'S47'!$C:$BQ,55,0)</f>
        <v>239</v>
      </c>
      <c r="AO219" s="21">
        <f>VLOOKUP($C219,'S47'!$C:$BQ,62,0)</f>
        <v>201</v>
      </c>
      <c r="AP219" s="21">
        <f>VLOOKUP($C219,'S47'!$C:$BQ,63,0)</f>
        <v>289</v>
      </c>
      <c r="AQ219" s="21">
        <f>VLOOKUP($C219,'S47'!$C:$BQ,45,0)</f>
        <v>4062.7870200000002</v>
      </c>
      <c r="AR219" s="28">
        <f>VLOOKUP($C219,'S47'!$C:$BQ,52,0)</f>
        <v>0</v>
      </c>
      <c r="AS219" s="28">
        <f>VLOOKUP($C219,'S47'!$C:$BQ,53,0)</f>
        <v>592</v>
      </c>
      <c r="AT219" s="28">
        <f>VLOOKUP($C219,'S47'!$C:$BQ,15,0)</f>
        <v>275</v>
      </c>
      <c r="AU219" s="28">
        <f>VLOOKUP($C219,'S47'!$C:$BQ,22,0)</f>
        <v>0</v>
      </c>
      <c r="AV219" s="28">
        <f>VLOOKUP($C219,'S47'!$C:$BQ,23,0)</f>
        <v>18</v>
      </c>
      <c r="AW219" s="28">
        <f>VLOOKUP($C219,'S47'!$C:$BQ,35,0)</f>
        <v>6852.8312299999998</v>
      </c>
      <c r="AX219" s="28">
        <f>VLOOKUP($C219,'S47'!$C:$BQ,42,0)</f>
        <v>0</v>
      </c>
      <c r="AY219" s="28">
        <f>VLOOKUP($C219,'S47'!$C:$BQ,43,0)</f>
        <v>0</v>
      </c>
      <c r="AZ219" s="21">
        <f>VLOOKUP($C219,'S48'!$C:$BQ,55,0)</f>
        <v>242</v>
      </c>
      <c r="BA219" s="21">
        <f>VLOOKUP($C219,'S48'!$C:$BQ,62,0)</f>
        <v>154</v>
      </c>
      <c r="BB219" s="21">
        <f>VLOOKUP($C219,'S48'!$C:$BQ,63,0)</f>
        <v>418</v>
      </c>
      <c r="BC219" s="21">
        <f>VLOOKUP($C219,'S48'!$C:$BQ,45,0)</f>
        <v>4185.4649799999997</v>
      </c>
      <c r="BD219" s="28">
        <f>VLOOKUP($C219,'S48'!$C:$BQ,52,0)</f>
        <v>0</v>
      </c>
      <c r="BE219" s="28">
        <f>VLOOKUP($C219,'S48'!$C:$BQ,53,0)</f>
        <v>470</v>
      </c>
      <c r="BF219" s="28">
        <f>VLOOKUP($C219,'S48'!$C:$BQ,15,0)</f>
        <v>282</v>
      </c>
      <c r="BG219" s="28">
        <f>VLOOKUP($C219,'S48'!$C:$BQ,22,0)</f>
        <v>0</v>
      </c>
      <c r="BH219" s="28">
        <f>VLOOKUP($C219,'S48'!$C:$BQ,23,0)</f>
        <v>11</v>
      </c>
      <c r="BI219" s="28">
        <f>VLOOKUP($C219,'S48'!$C:$BQ,35,0)</f>
        <v>6896.1579099999999</v>
      </c>
      <c r="BJ219" s="28">
        <f>VLOOKUP($C219,'S48'!$C:$BQ,42,0)</f>
        <v>0</v>
      </c>
      <c r="BK219" s="28">
        <f>VLOOKUP($C219,'S48'!$C:$BQ,43,0)</f>
        <v>0</v>
      </c>
      <c r="BL219" s="21" t="e">
        <f>VLOOKUP($C219,'S49'!$C:$BQ,55,0)</f>
        <v>#N/A</v>
      </c>
      <c r="BM219" s="21" t="e">
        <f>VLOOKUP($C219,'S49'!$C:$BQ,62,0)</f>
        <v>#N/A</v>
      </c>
      <c r="BN219" s="21" t="e">
        <f>VLOOKUP($C219,'S49'!$C:$BQ,63,0)</f>
        <v>#N/A</v>
      </c>
      <c r="BO219" s="21" t="e">
        <f>VLOOKUP($C219,'S49'!$C:$BQ,45,0)</f>
        <v>#N/A</v>
      </c>
      <c r="BP219" s="28" t="e">
        <f>VLOOKUP($C219,'S49'!$C:$BQ,52,0)</f>
        <v>#N/A</v>
      </c>
      <c r="BQ219" s="28" t="e">
        <f>VLOOKUP($C219,'S49'!$C:$BQ,53,0)</f>
        <v>#N/A</v>
      </c>
      <c r="BR219" s="28" t="e">
        <f>VLOOKUP($C219,'S49'!$C:$BQ,15,0)</f>
        <v>#N/A</v>
      </c>
      <c r="BS219" s="28" t="e">
        <f>VLOOKUP($C219,'S49'!$C:$BQ,22,0)</f>
        <v>#N/A</v>
      </c>
      <c r="BT219" s="28" t="e">
        <f>VLOOKUP($C219,'S49'!$C:$BQ,23,0)</f>
        <v>#N/A</v>
      </c>
      <c r="BU219" s="28" t="e">
        <f>VLOOKUP($C219,'S49'!$C:$BQ,35,0)</f>
        <v>#N/A</v>
      </c>
      <c r="BV219" s="28" t="e">
        <f>VLOOKUP($C219,'S49'!$C:$BQ,42,0)</f>
        <v>#N/A</v>
      </c>
      <c r="BW219" s="28" t="e">
        <f>VLOOKUP($C219,'S49'!$C:$BQ,43,0)</f>
        <v>#N/A</v>
      </c>
      <c r="BX219" s="21" t="e">
        <f>VLOOKUP($C219,'S50'!$C:$BQ,55,0)</f>
        <v>#N/A</v>
      </c>
      <c r="BY219" s="21" t="e">
        <f>VLOOKUP($C219,'S50'!$C:$BQ,62,0)</f>
        <v>#N/A</v>
      </c>
      <c r="BZ219" s="21" t="e">
        <f>VLOOKUP($C219,'S50'!$C:$BQ,63,0)</f>
        <v>#N/A</v>
      </c>
      <c r="CA219" s="21" t="e">
        <f>VLOOKUP($C219,'S50'!$C:$BQ,45,0)</f>
        <v>#N/A</v>
      </c>
      <c r="CB219" s="28" t="e">
        <f>VLOOKUP($C219,'S50'!$C:$BQ,52,0)</f>
        <v>#N/A</v>
      </c>
      <c r="CC219" s="28" t="e">
        <f>VLOOKUP($C219,'S50'!$C:$BQ,53,0)</f>
        <v>#N/A</v>
      </c>
      <c r="CD219" s="28" t="e">
        <f>VLOOKUP($C219,'S50'!$C:$BQ,15,0)</f>
        <v>#N/A</v>
      </c>
      <c r="CE219" s="28" t="e">
        <f>VLOOKUP($C219,'S50'!$C:$BQ,22,0)</f>
        <v>#N/A</v>
      </c>
      <c r="CF219" s="28" t="e">
        <f>VLOOKUP($C219,'S50'!$C:$BQ,23,0)</f>
        <v>#N/A</v>
      </c>
      <c r="CG219" s="28" t="e">
        <f>VLOOKUP($C219,'S50'!$C:$BQ,35,0)</f>
        <v>#N/A</v>
      </c>
      <c r="CH219" s="28" t="e">
        <f>VLOOKUP($C219,'S50'!$C:$BQ,42,0)</f>
        <v>#N/A</v>
      </c>
      <c r="CI219" s="28" t="e">
        <f>VLOOKUP($C219,'S50'!$C:$BQ,43,0)</f>
        <v>#N/A</v>
      </c>
    </row>
    <row r="220" spans="1:87" hidden="1" x14ac:dyDescent="0.2">
      <c r="A220" s="30" t="s">
        <v>246</v>
      </c>
      <c r="B220" s="30" t="s">
        <v>247</v>
      </c>
      <c r="C220" s="20" t="s">
        <v>261</v>
      </c>
      <c r="D220" s="21">
        <f>VLOOKUP($C220,'S0 remplacer avec S44'!$C:$BQ,55,0)</f>
        <v>149</v>
      </c>
      <c r="E220" s="21">
        <f>VLOOKUP($C220,'S0 remplacer avec S44'!$C:$BQ,62,0)</f>
        <v>44</v>
      </c>
      <c r="F220" s="21">
        <f>VLOOKUP($C220,'S0 remplacer avec S44'!$C:$BQ,63,0)</f>
        <v>83</v>
      </c>
      <c r="G220" s="21">
        <f>VLOOKUP($C220,'S0 remplacer avec S44'!$C:$BQ,45,0)</f>
        <v>1749.8169</v>
      </c>
      <c r="H220" s="28">
        <f>VLOOKUP($C220,'S0 remplacer avec S44'!$C:$BQ,52,0)</f>
        <v>0</v>
      </c>
      <c r="I220" s="28">
        <f>VLOOKUP($C220,'S0 remplacer avec S44'!$C:$BQ,53,0)</f>
        <v>292</v>
      </c>
      <c r="J220" s="28">
        <f>VLOOKUP($C220,'S0 remplacer avec S44'!$C:$BQ,15,0)</f>
        <v>251</v>
      </c>
      <c r="K220" s="28">
        <f>VLOOKUP($C220,'S0 remplacer avec S44'!$C:$BQ,22,0)</f>
        <v>0</v>
      </c>
      <c r="L220" s="28">
        <f>VLOOKUP($C220,'S0 remplacer avec S44'!$C:$BQ,23,0)</f>
        <v>0</v>
      </c>
      <c r="M220" s="28">
        <f>VLOOKUP($C220,'S0 remplacer avec S44'!$C:$BQ,35,0)</f>
        <v>1445.9340999999999</v>
      </c>
      <c r="N220" s="28">
        <f>VLOOKUP($C220,'S0 remplacer avec S44'!$C:$BQ,42,0)</f>
        <v>947</v>
      </c>
      <c r="O220" s="28">
        <f>VLOOKUP($C220,'S0 remplacer avec S44'!$C:$BQ,43,0)</f>
        <v>1426</v>
      </c>
      <c r="P220" s="21">
        <f>VLOOKUP($C220,'S45'!$C:$BQ,55,0)</f>
        <v>150.80000000000001</v>
      </c>
      <c r="Q220" s="21">
        <f>VLOOKUP($C220,'S45'!$C:$BQ,62,0)</f>
        <v>43</v>
      </c>
      <c r="R220" s="21">
        <f>VLOOKUP($C220,'S45'!$C:$BQ,63,0)</f>
        <v>81</v>
      </c>
      <c r="S220" s="21">
        <f>VLOOKUP($C220,'S45'!$C:$BQ,45,0)</f>
        <v>1760.13122</v>
      </c>
      <c r="T220" s="28">
        <f>VLOOKUP($C220,'S45'!$C:$BQ,52,0)</f>
        <v>0</v>
      </c>
      <c r="U220" s="28">
        <f>VLOOKUP($C220,'S45'!$C:$BQ,53,0)</f>
        <v>281</v>
      </c>
      <c r="V220" s="28">
        <f>VLOOKUP($C220,'S45'!$C:$BQ,15,0)</f>
        <v>257</v>
      </c>
      <c r="W220" s="28">
        <f>VLOOKUP($C220,'S45'!$C:$BQ,22,0)</f>
        <v>0</v>
      </c>
      <c r="X220" s="28">
        <f>VLOOKUP($C220,'S45'!$C:$BQ,23,0)</f>
        <v>0</v>
      </c>
      <c r="Y220" s="28">
        <f>VLOOKUP($C220,'S45'!$C:$BQ,35,0)</f>
        <v>1477.37853</v>
      </c>
      <c r="Z220" s="28">
        <f>VLOOKUP($C220,'S45'!$C:$BQ,42,0)</f>
        <v>916</v>
      </c>
      <c r="AA220" s="28">
        <f>VLOOKUP($C220,'S45'!$C:$BQ,43,0)</f>
        <v>1394</v>
      </c>
      <c r="AB220" s="21">
        <f>VLOOKUP($C220,'S46'!$C:$BQ,55,0)</f>
        <v>153.4</v>
      </c>
      <c r="AC220" s="21">
        <f>VLOOKUP($C220,'S46'!$C:$BQ,62,0)</f>
        <v>40</v>
      </c>
      <c r="AD220" s="21">
        <f>VLOOKUP($C220,'S46'!$C:$BQ,63,0)</f>
        <v>79</v>
      </c>
      <c r="AE220" s="21">
        <f>VLOOKUP($C220,'S46'!$C:$BQ,45,0)</f>
        <v>1780.0708500000001</v>
      </c>
      <c r="AF220" s="28">
        <f>VLOOKUP($C220,'S46'!$C:$BQ,52,0)</f>
        <v>0</v>
      </c>
      <c r="AG220" s="28">
        <f>VLOOKUP($C220,'S46'!$C:$BQ,53,0)</f>
        <v>261</v>
      </c>
      <c r="AH220" s="28">
        <f>VLOOKUP($C220,'S46'!$C:$BQ,15,0)</f>
        <v>262</v>
      </c>
      <c r="AI220" s="28">
        <f>VLOOKUP($C220,'S46'!$C:$BQ,22,0)</f>
        <v>0</v>
      </c>
      <c r="AJ220" s="28">
        <f>VLOOKUP($C220,'S46'!$C:$BQ,23,0)</f>
        <v>0</v>
      </c>
      <c r="AK220" s="28">
        <f>VLOOKUP($C220,'S46'!$C:$BQ,35,0)</f>
        <v>1484.87853</v>
      </c>
      <c r="AL220" s="28">
        <f>VLOOKUP($C220,'S46'!$C:$BQ,42,0)</f>
        <v>908</v>
      </c>
      <c r="AM220" s="28">
        <f>VLOOKUP($C220,'S46'!$C:$BQ,43,0)</f>
        <v>1387</v>
      </c>
      <c r="AN220" s="21">
        <f>VLOOKUP($C220,'S47'!$C:$BQ,55,0)</f>
        <v>162.19999999999999</v>
      </c>
      <c r="AO220" s="21">
        <f>VLOOKUP($C220,'S47'!$C:$BQ,62,0)</f>
        <v>31</v>
      </c>
      <c r="AP220" s="21">
        <f>VLOOKUP($C220,'S47'!$C:$BQ,63,0)</f>
        <v>70</v>
      </c>
      <c r="AQ220" s="21">
        <f>VLOOKUP($C220,'S47'!$C:$BQ,45,0)</f>
        <v>1829.59971</v>
      </c>
      <c r="AR220" s="28">
        <f>VLOOKUP($C220,'S47'!$C:$BQ,52,0)</f>
        <v>0</v>
      </c>
      <c r="AS220" s="28">
        <f>VLOOKUP($C220,'S47'!$C:$BQ,53,0)</f>
        <v>212</v>
      </c>
      <c r="AT220" s="28">
        <f>VLOOKUP($C220,'S47'!$C:$BQ,15,0)</f>
        <v>265</v>
      </c>
      <c r="AU220" s="28">
        <f>VLOOKUP($C220,'S47'!$C:$BQ,22,0)</f>
        <v>0</v>
      </c>
      <c r="AV220" s="28">
        <f>VLOOKUP($C220,'S47'!$C:$BQ,23,0)</f>
        <v>0</v>
      </c>
      <c r="AW220" s="28">
        <f>VLOOKUP($C220,'S47'!$C:$BQ,35,0)</f>
        <v>1491.16272</v>
      </c>
      <c r="AX220" s="28">
        <f>VLOOKUP($C220,'S47'!$C:$BQ,42,0)</f>
        <v>902</v>
      </c>
      <c r="AY220" s="28">
        <f>VLOOKUP($C220,'S47'!$C:$BQ,43,0)</f>
        <v>1381</v>
      </c>
      <c r="AZ220" s="21">
        <f>VLOOKUP($C220,'S48'!$C:$BQ,55,0)</f>
        <v>167.2</v>
      </c>
      <c r="BA220" s="21">
        <f>VLOOKUP($C220,'S48'!$C:$BQ,62,0)</f>
        <v>7</v>
      </c>
      <c r="BB220" s="21">
        <f>VLOOKUP($C220,'S48'!$C:$BQ,63,0)</f>
        <v>123</v>
      </c>
      <c r="BC220" s="21">
        <f>VLOOKUP($C220,'S48'!$C:$BQ,45,0)</f>
        <v>1913.9647399999999</v>
      </c>
      <c r="BD220" s="28">
        <f>VLOOKUP($C220,'S48'!$C:$BQ,52,0)</f>
        <v>0</v>
      </c>
      <c r="BE220" s="28">
        <f>VLOOKUP($C220,'S48'!$C:$BQ,53,0)</f>
        <v>128</v>
      </c>
      <c r="BF220" s="28">
        <f>VLOOKUP($C220,'S48'!$C:$BQ,15,0)</f>
        <v>268</v>
      </c>
      <c r="BG220" s="28">
        <f>VLOOKUP($C220,'S48'!$C:$BQ,22,0)</f>
        <v>0</v>
      </c>
      <c r="BH220" s="28">
        <f>VLOOKUP($C220,'S48'!$C:$BQ,23,0)</f>
        <v>0</v>
      </c>
      <c r="BI220" s="28">
        <f>VLOOKUP($C220,'S48'!$C:$BQ,35,0)</f>
        <v>1728.37174</v>
      </c>
      <c r="BJ220" s="28">
        <f>VLOOKUP($C220,'S48'!$C:$BQ,42,0)</f>
        <v>665</v>
      </c>
      <c r="BK220" s="28">
        <f>VLOOKUP($C220,'S48'!$C:$BQ,43,0)</f>
        <v>1143</v>
      </c>
      <c r="BL220" s="21" t="e">
        <f>VLOOKUP($C220,'S49'!$C:$BQ,55,0)</f>
        <v>#N/A</v>
      </c>
      <c r="BM220" s="21" t="e">
        <f>VLOOKUP($C220,'S49'!$C:$BQ,62,0)</f>
        <v>#N/A</v>
      </c>
      <c r="BN220" s="21" t="e">
        <f>VLOOKUP($C220,'S49'!$C:$BQ,63,0)</f>
        <v>#N/A</v>
      </c>
      <c r="BO220" s="21" t="e">
        <f>VLOOKUP($C220,'S49'!$C:$BQ,45,0)</f>
        <v>#N/A</v>
      </c>
      <c r="BP220" s="28" t="e">
        <f>VLOOKUP($C220,'S49'!$C:$BQ,52,0)</f>
        <v>#N/A</v>
      </c>
      <c r="BQ220" s="28" t="e">
        <f>VLOOKUP($C220,'S49'!$C:$BQ,53,0)</f>
        <v>#N/A</v>
      </c>
      <c r="BR220" s="28" t="e">
        <f>VLOOKUP($C220,'S49'!$C:$BQ,15,0)</f>
        <v>#N/A</v>
      </c>
      <c r="BS220" s="28" t="e">
        <f>VLOOKUP($C220,'S49'!$C:$BQ,22,0)</f>
        <v>#N/A</v>
      </c>
      <c r="BT220" s="28" t="e">
        <f>VLOOKUP($C220,'S49'!$C:$BQ,23,0)</f>
        <v>#N/A</v>
      </c>
      <c r="BU220" s="28" t="e">
        <f>VLOOKUP($C220,'S49'!$C:$BQ,35,0)</f>
        <v>#N/A</v>
      </c>
      <c r="BV220" s="28" t="e">
        <f>VLOOKUP($C220,'S49'!$C:$BQ,42,0)</f>
        <v>#N/A</v>
      </c>
      <c r="BW220" s="28" t="e">
        <f>VLOOKUP($C220,'S49'!$C:$BQ,43,0)</f>
        <v>#N/A</v>
      </c>
      <c r="BX220" s="21" t="e">
        <f>VLOOKUP($C220,'S50'!$C:$BQ,55,0)</f>
        <v>#N/A</v>
      </c>
      <c r="BY220" s="21" t="e">
        <f>VLOOKUP($C220,'S50'!$C:$BQ,62,0)</f>
        <v>#N/A</v>
      </c>
      <c r="BZ220" s="21" t="e">
        <f>VLOOKUP($C220,'S50'!$C:$BQ,63,0)</f>
        <v>#N/A</v>
      </c>
      <c r="CA220" s="21" t="e">
        <f>VLOOKUP($C220,'S50'!$C:$BQ,45,0)</f>
        <v>#N/A</v>
      </c>
      <c r="CB220" s="28" t="e">
        <f>VLOOKUP($C220,'S50'!$C:$BQ,52,0)</f>
        <v>#N/A</v>
      </c>
      <c r="CC220" s="28" t="e">
        <f>VLOOKUP($C220,'S50'!$C:$BQ,53,0)</f>
        <v>#N/A</v>
      </c>
      <c r="CD220" s="28" t="e">
        <f>VLOOKUP($C220,'S50'!$C:$BQ,15,0)</f>
        <v>#N/A</v>
      </c>
      <c r="CE220" s="28" t="e">
        <f>VLOOKUP($C220,'S50'!$C:$BQ,22,0)</f>
        <v>#N/A</v>
      </c>
      <c r="CF220" s="28" t="e">
        <f>VLOOKUP($C220,'S50'!$C:$BQ,23,0)</f>
        <v>#N/A</v>
      </c>
      <c r="CG220" s="28" t="e">
        <f>VLOOKUP($C220,'S50'!$C:$BQ,35,0)</f>
        <v>#N/A</v>
      </c>
      <c r="CH220" s="28" t="e">
        <f>VLOOKUP($C220,'S50'!$C:$BQ,42,0)</f>
        <v>#N/A</v>
      </c>
      <c r="CI220" s="28" t="e">
        <f>VLOOKUP($C220,'S50'!$C:$BQ,43,0)</f>
        <v>#N/A</v>
      </c>
    </row>
    <row r="221" spans="1:87" hidden="1" x14ac:dyDescent="0.2">
      <c r="A221" s="30" t="s">
        <v>246</v>
      </c>
      <c r="B221" s="30" t="s">
        <v>247</v>
      </c>
      <c r="C221" s="20" t="s">
        <v>262</v>
      </c>
      <c r="D221" s="21">
        <f>VLOOKUP($C221,'S0 remplacer avec S44'!$C:$BQ,55,0)</f>
        <v>236</v>
      </c>
      <c r="E221" s="21">
        <f>VLOOKUP($C221,'S0 remplacer avec S44'!$C:$BQ,62,0)</f>
        <v>19</v>
      </c>
      <c r="F221" s="21">
        <f>VLOOKUP($C221,'S0 remplacer avec S44'!$C:$BQ,63,0)</f>
        <v>70</v>
      </c>
      <c r="G221" s="21">
        <f>VLOOKUP($C221,'S0 remplacer avec S44'!$C:$BQ,45,0)</f>
        <v>2083.2278099999999</v>
      </c>
      <c r="H221" s="28">
        <f>VLOOKUP($C221,'S0 remplacer avec S44'!$C:$BQ,52,0)</f>
        <v>160</v>
      </c>
      <c r="I221" s="28">
        <f>VLOOKUP($C221,'S0 remplacer avec S44'!$C:$BQ,53,0)</f>
        <v>608</v>
      </c>
      <c r="J221" s="28">
        <f>VLOOKUP($C221,'S0 remplacer avec S44'!$C:$BQ,15,0)</f>
        <v>166</v>
      </c>
      <c r="K221" s="28">
        <f>VLOOKUP($C221,'S0 remplacer avec S44'!$C:$BQ,22,0)</f>
        <v>0</v>
      </c>
      <c r="L221" s="28">
        <f>VLOOKUP($C221,'S0 remplacer avec S44'!$C:$BQ,23,0)</f>
        <v>4</v>
      </c>
      <c r="M221" s="28">
        <f>VLOOKUP($C221,'S0 remplacer avec S44'!$C:$BQ,35,0)</f>
        <v>1436.2166</v>
      </c>
      <c r="N221" s="28">
        <f>VLOOKUP($C221,'S0 remplacer avec S44'!$C:$BQ,42,0)</f>
        <v>1094</v>
      </c>
      <c r="O221" s="28">
        <f>VLOOKUP($C221,'S0 remplacer avec S44'!$C:$BQ,43,0)</f>
        <v>1600</v>
      </c>
      <c r="P221" s="21">
        <f>VLOOKUP($C221,'S45'!$C:$BQ,55,0)</f>
        <v>238.8</v>
      </c>
      <c r="Q221" s="21">
        <f>VLOOKUP($C221,'S45'!$C:$BQ,62,0)</f>
        <v>16</v>
      </c>
      <c r="R221" s="21">
        <f>VLOOKUP($C221,'S45'!$C:$BQ,63,0)</f>
        <v>67</v>
      </c>
      <c r="S221" s="21">
        <f>VLOOKUP($C221,'S45'!$C:$BQ,45,0)</f>
        <v>2095.3067299999998</v>
      </c>
      <c r="T221" s="28">
        <f>VLOOKUP($C221,'S45'!$C:$BQ,52,0)</f>
        <v>148</v>
      </c>
      <c r="U221" s="28">
        <f>VLOOKUP($C221,'S45'!$C:$BQ,53,0)</f>
        <v>596</v>
      </c>
      <c r="V221" s="28">
        <f>VLOOKUP($C221,'S45'!$C:$BQ,15,0)</f>
        <v>172</v>
      </c>
      <c r="W221" s="28">
        <f>VLOOKUP($C221,'S45'!$C:$BQ,22,0)</f>
        <v>0</v>
      </c>
      <c r="X221" s="28">
        <f>VLOOKUP($C221,'S45'!$C:$BQ,23,0)</f>
        <v>0</v>
      </c>
      <c r="Y221" s="28">
        <f>VLOOKUP($C221,'S45'!$C:$BQ,35,0)</f>
        <v>1437.3779500000001</v>
      </c>
      <c r="Z221" s="28">
        <f>VLOOKUP($C221,'S45'!$C:$BQ,42,0)</f>
        <v>1093</v>
      </c>
      <c r="AA221" s="28">
        <f>VLOOKUP($C221,'S45'!$C:$BQ,43,0)</f>
        <v>1599</v>
      </c>
      <c r="AB221" s="21">
        <f>VLOOKUP($C221,'S46'!$C:$BQ,55,0)</f>
        <v>237.4</v>
      </c>
      <c r="AC221" s="21">
        <f>VLOOKUP($C221,'S46'!$C:$BQ,62,0)</f>
        <v>17</v>
      </c>
      <c r="AD221" s="21">
        <f>VLOOKUP($C221,'S46'!$C:$BQ,63,0)</f>
        <v>68</v>
      </c>
      <c r="AE221" s="21">
        <f>VLOOKUP($C221,'S46'!$C:$BQ,45,0)</f>
        <v>2157.2999100000002</v>
      </c>
      <c r="AF221" s="28">
        <f>VLOOKUP($C221,'S46'!$C:$BQ,52,0)</f>
        <v>86</v>
      </c>
      <c r="AG221" s="28">
        <f>VLOOKUP($C221,'S46'!$C:$BQ,53,0)</f>
        <v>534</v>
      </c>
      <c r="AH221" s="28">
        <f>VLOOKUP($C221,'S46'!$C:$BQ,15,0)</f>
        <v>177</v>
      </c>
      <c r="AI221" s="28">
        <f>VLOOKUP($C221,'S46'!$C:$BQ,22,0)</f>
        <v>0</v>
      </c>
      <c r="AJ221" s="28">
        <f>VLOOKUP($C221,'S46'!$C:$BQ,23,0)</f>
        <v>0</v>
      </c>
      <c r="AK221" s="28">
        <f>VLOOKUP($C221,'S46'!$C:$BQ,35,0)</f>
        <v>1537.3779500000001</v>
      </c>
      <c r="AL221" s="28">
        <f>VLOOKUP($C221,'S46'!$C:$BQ,42,0)</f>
        <v>993</v>
      </c>
      <c r="AM221" s="28">
        <f>VLOOKUP($C221,'S46'!$C:$BQ,43,0)</f>
        <v>1499</v>
      </c>
      <c r="AN221" s="21">
        <f>VLOOKUP($C221,'S47'!$C:$BQ,55,0)</f>
        <v>241</v>
      </c>
      <c r="AO221" s="21">
        <f>VLOOKUP($C221,'S47'!$C:$BQ,62,0)</f>
        <v>14</v>
      </c>
      <c r="AP221" s="21">
        <f>VLOOKUP($C221,'S47'!$C:$BQ,63,0)</f>
        <v>65</v>
      </c>
      <c r="AQ221" s="21">
        <f>VLOOKUP($C221,'S47'!$C:$BQ,45,0)</f>
        <v>2191.69524</v>
      </c>
      <c r="AR221" s="28">
        <f>VLOOKUP($C221,'S47'!$C:$BQ,52,0)</f>
        <v>51</v>
      </c>
      <c r="AS221" s="28">
        <f>VLOOKUP($C221,'S47'!$C:$BQ,53,0)</f>
        <v>500</v>
      </c>
      <c r="AT221" s="28">
        <f>VLOOKUP($C221,'S47'!$C:$BQ,15,0)</f>
        <v>180</v>
      </c>
      <c r="AU221" s="28">
        <f>VLOOKUP($C221,'S47'!$C:$BQ,22,0)</f>
        <v>0</v>
      </c>
      <c r="AV221" s="28">
        <f>VLOOKUP($C221,'S47'!$C:$BQ,23,0)</f>
        <v>0</v>
      </c>
      <c r="AW221" s="28">
        <f>VLOOKUP($C221,'S47'!$C:$BQ,35,0)</f>
        <v>1543.27468</v>
      </c>
      <c r="AX221" s="28">
        <f>VLOOKUP($C221,'S47'!$C:$BQ,42,0)</f>
        <v>987</v>
      </c>
      <c r="AY221" s="28">
        <f>VLOOKUP($C221,'S47'!$C:$BQ,43,0)</f>
        <v>1493</v>
      </c>
      <c r="AZ221" s="21">
        <f>VLOOKUP($C221,'S48'!$C:$BQ,55,0)</f>
        <v>240.2</v>
      </c>
      <c r="BA221" s="21">
        <f>VLOOKUP($C221,'S48'!$C:$BQ,62,0)</f>
        <v>0</v>
      </c>
      <c r="BB221" s="21">
        <f>VLOOKUP($C221,'S48'!$C:$BQ,63,0)</f>
        <v>142</v>
      </c>
      <c r="BC221" s="21">
        <f>VLOOKUP($C221,'S48'!$C:$BQ,45,0)</f>
        <v>2223.1806200000001</v>
      </c>
      <c r="BD221" s="28">
        <f>VLOOKUP($C221,'S48'!$C:$BQ,52,0)</f>
        <v>20</v>
      </c>
      <c r="BE221" s="28">
        <f>VLOOKUP($C221,'S48'!$C:$BQ,53,0)</f>
        <v>468</v>
      </c>
      <c r="BF221" s="28">
        <f>VLOOKUP($C221,'S48'!$C:$BQ,15,0)</f>
        <v>180</v>
      </c>
      <c r="BG221" s="28">
        <f>VLOOKUP($C221,'S48'!$C:$BQ,22,0)</f>
        <v>0</v>
      </c>
      <c r="BH221" s="28">
        <f>VLOOKUP($C221,'S48'!$C:$BQ,23,0)</f>
        <v>0</v>
      </c>
      <c r="BI221" s="28">
        <f>VLOOKUP($C221,'S48'!$C:$BQ,35,0)</f>
        <v>1546.5896600000001</v>
      </c>
      <c r="BJ221" s="28">
        <f>VLOOKUP($C221,'S48'!$C:$BQ,42,0)</f>
        <v>984</v>
      </c>
      <c r="BK221" s="28">
        <f>VLOOKUP($C221,'S48'!$C:$BQ,43,0)</f>
        <v>1490</v>
      </c>
      <c r="BL221" s="21" t="e">
        <f>VLOOKUP($C221,'S49'!$C:$BQ,55,0)</f>
        <v>#N/A</v>
      </c>
      <c r="BM221" s="21" t="e">
        <f>VLOOKUP($C221,'S49'!$C:$BQ,62,0)</f>
        <v>#N/A</v>
      </c>
      <c r="BN221" s="21" t="e">
        <f>VLOOKUP($C221,'S49'!$C:$BQ,63,0)</f>
        <v>#N/A</v>
      </c>
      <c r="BO221" s="21" t="e">
        <f>VLOOKUP($C221,'S49'!$C:$BQ,45,0)</f>
        <v>#N/A</v>
      </c>
      <c r="BP221" s="28" t="e">
        <f>VLOOKUP($C221,'S49'!$C:$BQ,52,0)</f>
        <v>#N/A</v>
      </c>
      <c r="BQ221" s="28" t="e">
        <f>VLOOKUP($C221,'S49'!$C:$BQ,53,0)</f>
        <v>#N/A</v>
      </c>
      <c r="BR221" s="28" t="e">
        <f>VLOOKUP($C221,'S49'!$C:$BQ,15,0)</f>
        <v>#N/A</v>
      </c>
      <c r="BS221" s="28" t="e">
        <f>VLOOKUP($C221,'S49'!$C:$BQ,22,0)</f>
        <v>#N/A</v>
      </c>
      <c r="BT221" s="28" t="e">
        <f>VLOOKUP($C221,'S49'!$C:$BQ,23,0)</f>
        <v>#N/A</v>
      </c>
      <c r="BU221" s="28" t="e">
        <f>VLOOKUP($C221,'S49'!$C:$BQ,35,0)</f>
        <v>#N/A</v>
      </c>
      <c r="BV221" s="28" t="e">
        <f>VLOOKUP($C221,'S49'!$C:$BQ,42,0)</f>
        <v>#N/A</v>
      </c>
      <c r="BW221" s="28" t="e">
        <f>VLOOKUP($C221,'S49'!$C:$BQ,43,0)</f>
        <v>#N/A</v>
      </c>
      <c r="BX221" s="21" t="e">
        <f>VLOOKUP($C221,'S50'!$C:$BQ,55,0)</f>
        <v>#N/A</v>
      </c>
      <c r="BY221" s="21" t="e">
        <f>VLOOKUP($C221,'S50'!$C:$BQ,62,0)</f>
        <v>#N/A</v>
      </c>
      <c r="BZ221" s="21" t="e">
        <f>VLOOKUP($C221,'S50'!$C:$BQ,63,0)</f>
        <v>#N/A</v>
      </c>
      <c r="CA221" s="21" t="e">
        <f>VLOOKUP($C221,'S50'!$C:$BQ,45,0)</f>
        <v>#N/A</v>
      </c>
      <c r="CB221" s="28" t="e">
        <f>VLOOKUP($C221,'S50'!$C:$BQ,52,0)</f>
        <v>#N/A</v>
      </c>
      <c r="CC221" s="28" t="e">
        <f>VLOOKUP($C221,'S50'!$C:$BQ,53,0)</f>
        <v>#N/A</v>
      </c>
      <c r="CD221" s="28" t="e">
        <f>VLOOKUP($C221,'S50'!$C:$BQ,15,0)</f>
        <v>#N/A</v>
      </c>
      <c r="CE221" s="28" t="e">
        <f>VLOOKUP($C221,'S50'!$C:$BQ,22,0)</f>
        <v>#N/A</v>
      </c>
      <c r="CF221" s="28" t="e">
        <f>VLOOKUP($C221,'S50'!$C:$BQ,23,0)</f>
        <v>#N/A</v>
      </c>
      <c r="CG221" s="28" t="e">
        <f>VLOOKUP($C221,'S50'!$C:$BQ,35,0)</f>
        <v>#N/A</v>
      </c>
      <c r="CH221" s="28" t="e">
        <f>VLOOKUP($C221,'S50'!$C:$BQ,42,0)</f>
        <v>#N/A</v>
      </c>
      <c r="CI221" s="28" t="e">
        <f>VLOOKUP($C221,'S50'!$C:$BQ,43,0)</f>
        <v>#N/A</v>
      </c>
    </row>
    <row r="222" spans="1:87" hidden="1" x14ac:dyDescent="0.2">
      <c r="A222" s="30" t="s">
        <v>246</v>
      </c>
      <c r="B222" s="30" t="s">
        <v>247</v>
      </c>
      <c r="C222" s="20" t="s">
        <v>263</v>
      </c>
      <c r="D222" s="21">
        <f>VLOOKUP($C222,'S0 remplacer avec S44'!$C:$BQ,55,0)</f>
        <v>251.5</v>
      </c>
      <c r="E222" s="21">
        <f>VLOOKUP($C222,'S0 remplacer avec S44'!$C:$BQ,62,0)</f>
        <v>255</v>
      </c>
      <c r="F222" s="21">
        <f>VLOOKUP($C222,'S0 remplacer avec S44'!$C:$BQ,63,0)</f>
        <v>357</v>
      </c>
      <c r="G222" s="21">
        <f>VLOOKUP($C222,'S0 remplacer avec S44'!$C:$BQ,45,0)</f>
        <v>5384.9304499999998</v>
      </c>
      <c r="H222" s="28">
        <f>VLOOKUP($C222,'S0 remplacer avec S44'!$C:$BQ,52,0)</f>
        <v>0</v>
      </c>
      <c r="I222" s="28">
        <f>VLOOKUP($C222,'S0 remplacer avec S44'!$C:$BQ,53,0)</f>
        <v>0</v>
      </c>
      <c r="J222" s="28">
        <f>VLOOKUP($C222,'S0 remplacer avec S44'!$C:$BQ,15,0)</f>
        <v>310</v>
      </c>
      <c r="K222" s="28">
        <f>VLOOKUP($C222,'S0 remplacer avec S44'!$C:$BQ,22,0)</f>
        <v>0</v>
      </c>
      <c r="L222" s="28">
        <f>VLOOKUP($C222,'S0 remplacer avec S44'!$C:$BQ,23,0)</f>
        <v>27</v>
      </c>
      <c r="M222" s="28">
        <f>VLOOKUP($C222,'S0 remplacer avec S44'!$C:$BQ,35,0)</f>
        <v>5741.5156299999999</v>
      </c>
      <c r="N222" s="28">
        <f>VLOOKUP($C222,'S0 remplacer avec S44'!$C:$BQ,42,0)</f>
        <v>709</v>
      </c>
      <c r="O222" s="28">
        <f>VLOOKUP($C222,'S0 remplacer avec S44'!$C:$BQ,43,0)</f>
        <v>1999</v>
      </c>
      <c r="P222" s="21">
        <f>VLOOKUP($C222,'S45'!$C:$BQ,55,0)</f>
        <v>255.7</v>
      </c>
      <c r="Q222" s="21">
        <f>VLOOKUP($C222,'S45'!$C:$BQ,62,0)</f>
        <v>251</v>
      </c>
      <c r="R222" s="21">
        <f>VLOOKUP($C222,'S45'!$C:$BQ,63,0)</f>
        <v>352</v>
      </c>
      <c r="S222" s="21">
        <f>VLOOKUP($C222,'S45'!$C:$BQ,45,0)</f>
        <v>5583.7259800000002</v>
      </c>
      <c r="T222" s="28">
        <f>VLOOKUP($C222,'S45'!$C:$BQ,52,0)</f>
        <v>0</v>
      </c>
      <c r="U222" s="28">
        <f>VLOOKUP($C222,'S45'!$C:$BQ,53,0)</f>
        <v>0</v>
      </c>
      <c r="V222" s="28">
        <f>VLOOKUP($C222,'S45'!$C:$BQ,15,0)</f>
        <v>316</v>
      </c>
      <c r="W222" s="28">
        <f>VLOOKUP($C222,'S45'!$C:$BQ,22,0)</f>
        <v>0</v>
      </c>
      <c r="X222" s="28">
        <f>VLOOKUP($C222,'S45'!$C:$BQ,23,0)</f>
        <v>21</v>
      </c>
      <c r="Y222" s="28">
        <f>VLOOKUP($C222,'S45'!$C:$BQ,35,0)</f>
        <v>5771.3466099999996</v>
      </c>
      <c r="Z222" s="28">
        <f>VLOOKUP($C222,'S45'!$C:$BQ,42,0)</f>
        <v>679</v>
      </c>
      <c r="AA222" s="28">
        <f>VLOOKUP($C222,'S45'!$C:$BQ,43,0)</f>
        <v>1969</v>
      </c>
      <c r="AB222" s="21">
        <f>VLOOKUP($C222,'S46'!$C:$BQ,55,0)</f>
        <v>258.7</v>
      </c>
      <c r="AC222" s="21">
        <f>VLOOKUP($C222,'S46'!$C:$BQ,62,0)</f>
        <v>248</v>
      </c>
      <c r="AD222" s="21">
        <f>VLOOKUP($C222,'S46'!$C:$BQ,63,0)</f>
        <v>349</v>
      </c>
      <c r="AE222" s="21">
        <f>VLOOKUP($C222,'S46'!$C:$BQ,45,0)</f>
        <v>5686.8594000000003</v>
      </c>
      <c r="AF222" s="28">
        <f>VLOOKUP($C222,'S46'!$C:$BQ,52,0)</f>
        <v>0</v>
      </c>
      <c r="AG222" s="28">
        <f>VLOOKUP($C222,'S46'!$C:$BQ,53,0)</f>
        <v>0</v>
      </c>
      <c r="AH222" s="28">
        <f>VLOOKUP($C222,'S46'!$C:$BQ,15,0)</f>
        <v>321</v>
      </c>
      <c r="AI222" s="28">
        <f>VLOOKUP($C222,'S46'!$C:$BQ,22,0)</f>
        <v>0</v>
      </c>
      <c r="AJ222" s="28">
        <f>VLOOKUP($C222,'S46'!$C:$BQ,23,0)</f>
        <v>16</v>
      </c>
      <c r="AK222" s="28">
        <f>VLOOKUP($C222,'S46'!$C:$BQ,35,0)</f>
        <v>6491.7393599999996</v>
      </c>
      <c r="AL222" s="28">
        <f>VLOOKUP($C222,'S46'!$C:$BQ,42,0)</f>
        <v>0</v>
      </c>
      <c r="AM222" s="28">
        <f>VLOOKUP($C222,'S46'!$C:$BQ,43,0)</f>
        <v>1248</v>
      </c>
      <c r="AN222" s="21">
        <f>VLOOKUP($C222,'S47'!$C:$BQ,55,0)</f>
        <v>260.39999999999998</v>
      </c>
      <c r="AO222" s="21">
        <f>VLOOKUP($C222,'S47'!$C:$BQ,62,0)</f>
        <v>246</v>
      </c>
      <c r="AP222" s="21">
        <f>VLOOKUP($C222,'S47'!$C:$BQ,63,0)</f>
        <v>348</v>
      </c>
      <c r="AQ222" s="21">
        <f>VLOOKUP($C222,'S47'!$C:$BQ,45,0)</f>
        <v>5815.6133200000004</v>
      </c>
      <c r="AR222" s="28">
        <f>VLOOKUP($C222,'S47'!$C:$BQ,52,0)</f>
        <v>0</v>
      </c>
      <c r="AS222" s="28">
        <f>VLOOKUP($C222,'S47'!$C:$BQ,53,0)</f>
        <v>0</v>
      </c>
      <c r="AT222" s="28">
        <f>VLOOKUP($C222,'S47'!$C:$BQ,15,0)</f>
        <v>330</v>
      </c>
      <c r="AU222" s="28">
        <f>VLOOKUP($C222,'S47'!$C:$BQ,22,0)</f>
        <v>0</v>
      </c>
      <c r="AV222" s="28">
        <f>VLOOKUP($C222,'S47'!$C:$BQ,23,0)</f>
        <v>7</v>
      </c>
      <c r="AW222" s="28">
        <f>VLOOKUP($C222,'S47'!$C:$BQ,35,0)</f>
        <v>6753.1361800000004</v>
      </c>
      <c r="AX222" s="28">
        <f>VLOOKUP($C222,'S47'!$C:$BQ,42,0)</f>
        <v>0</v>
      </c>
      <c r="AY222" s="28">
        <f>VLOOKUP($C222,'S47'!$C:$BQ,43,0)</f>
        <v>987</v>
      </c>
      <c r="AZ222" s="21">
        <f>VLOOKUP($C222,'S48'!$C:$BQ,55,0)</f>
        <v>261.39999999999998</v>
      </c>
      <c r="BA222" s="21">
        <f>VLOOKUP($C222,'S48'!$C:$BQ,62,0)</f>
        <v>195</v>
      </c>
      <c r="BB222" s="21">
        <f>VLOOKUP($C222,'S48'!$C:$BQ,63,0)</f>
        <v>499</v>
      </c>
      <c r="BC222" s="21">
        <f>VLOOKUP($C222,'S48'!$C:$BQ,45,0)</f>
        <v>5868.9811399999999</v>
      </c>
      <c r="BD222" s="28">
        <f>VLOOKUP($C222,'S48'!$C:$BQ,52,0)</f>
        <v>0</v>
      </c>
      <c r="BE222" s="28">
        <f>VLOOKUP($C222,'S48'!$C:$BQ,53,0)</f>
        <v>0</v>
      </c>
      <c r="BF222" s="28">
        <f>VLOOKUP($C222,'S48'!$C:$BQ,15,0)</f>
        <v>333</v>
      </c>
      <c r="BG222" s="28">
        <f>VLOOKUP($C222,'S48'!$C:$BQ,22,0)</f>
        <v>0</v>
      </c>
      <c r="BH222" s="28">
        <f>VLOOKUP($C222,'S48'!$C:$BQ,23,0)</f>
        <v>4</v>
      </c>
      <c r="BI222" s="28">
        <f>VLOOKUP($C222,'S48'!$C:$BQ,35,0)</f>
        <v>6830.9790300000004</v>
      </c>
      <c r="BJ222" s="28">
        <f>VLOOKUP($C222,'S48'!$C:$BQ,42,0)</f>
        <v>0</v>
      </c>
      <c r="BK222" s="28">
        <f>VLOOKUP($C222,'S48'!$C:$BQ,43,0)</f>
        <v>909</v>
      </c>
      <c r="BL222" s="21" t="e">
        <f>VLOOKUP($C222,'S49'!$C:$BQ,55,0)</f>
        <v>#N/A</v>
      </c>
      <c r="BM222" s="21" t="e">
        <f>VLOOKUP($C222,'S49'!$C:$BQ,62,0)</f>
        <v>#N/A</v>
      </c>
      <c r="BN222" s="21" t="e">
        <f>VLOOKUP($C222,'S49'!$C:$BQ,63,0)</f>
        <v>#N/A</v>
      </c>
      <c r="BO222" s="21" t="e">
        <f>VLOOKUP($C222,'S49'!$C:$BQ,45,0)</f>
        <v>#N/A</v>
      </c>
      <c r="BP222" s="28" t="e">
        <f>VLOOKUP($C222,'S49'!$C:$BQ,52,0)</f>
        <v>#N/A</v>
      </c>
      <c r="BQ222" s="28" t="e">
        <f>VLOOKUP($C222,'S49'!$C:$BQ,53,0)</f>
        <v>#N/A</v>
      </c>
      <c r="BR222" s="28" t="e">
        <f>VLOOKUP($C222,'S49'!$C:$BQ,15,0)</f>
        <v>#N/A</v>
      </c>
      <c r="BS222" s="28" t="e">
        <f>VLOOKUP($C222,'S49'!$C:$BQ,22,0)</f>
        <v>#N/A</v>
      </c>
      <c r="BT222" s="28" t="e">
        <f>VLOOKUP($C222,'S49'!$C:$BQ,23,0)</f>
        <v>#N/A</v>
      </c>
      <c r="BU222" s="28" t="e">
        <f>VLOOKUP($C222,'S49'!$C:$BQ,35,0)</f>
        <v>#N/A</v>
      </c>
      <c r="BV222" s="28" t="e">
        <f>VLOOKUP($C222,'S49'!$C:$BQ,42,0)</f>
        <v>#N/A</v>
      </c>
      <c r="BW222" s="28" t="e">
        <f>VLOOKUP($C222,'S49'!$C:$BQ,43,0)</f>
        <v>#N/A</v>
      </c>
      <c r="BX222" s="21" t="e">
        <f>VLOOKUP($C222,'S50'!$C:$BQ,55,0)</f>
        <v>#N/A</v>
      </c>
      <c r="BY222" s="21" t="e">
        <f>VLOOKUP($C222,'S50'!$C:$BQ,62,0)</f>
        <v>#N/A</v>
      </c>
      <c r="BZ222" s="21" t="e">
        <f>VLOOKUP($C222,'S50'!$C:$BQ,63,0)</f>
        <v>#N/A</v>
      </c>
      <c r="CA222" s="21" t="e">
        <f>VLOOKUP($C222,'S50'!$C:$BQ,45,0)</f>
        <v>#N/A</v>
      </c>
      <c r="CB222" s="28" t="e">
        <f>VLOOKUP($C222,'S50'!$C:$BQ,52,0)</f>
        <v>#N/A</v>
      </c>
      <c r="CC222" s="28" t="e">
        <f>VLOOKUP($C222,'S50'!$C:$BQ,53,0)</f>
        <v>#N/A</v>
      </c>
      <c r="CD222" s="28" t="e">
        <f>VLOOKUP($C222,'S50'!$C:$BQ,15,0)</f>
        <v>#N/A</v>
      </c>
      <c r="CE222" s="28" t="e">
        <f>VLOOKUP($C222,'S50'!$C:$BQ,22,0)</f>
        <v>#N/A</v>
      </c>
      <c r="CF222" s="28" t="e">
        <f>VLOOKUP($C222,'S50'!$C:$BQ,23,0)</f>
        <v>#N/A</v>
      </c>
      <c r="CG222" s="28" t="e">
        <f>VLOOKUP($C222,'S50'!$C:$BQ,35,0)</f>
        <v>#N/A</v>
      </c>
      <c r="CH222" s="28" t="e">
        <f>VLOOKUP($C222,'S50'!$C:$BQ,42,0)</f>
        <v>#N/A</v>
      </c>
      <c r="CI222" s="28" t="e">
        <f>VLOOKUP($C222,'S50'!$C:$BQ,43,0)</f>
        <v>#N/A</v>
      </c>
    </row>
    <row r="223" spans="1:87" hidden="1" x14ac:dyDescent="0.2">
      <c r="A223" s="30" t="s">
        <v>246</v>
      </c>
      <c r="B223" s="30" t="s">
        <v>247</v>
      </c>
      <c r="C223" s="20" t="s">
        <v>264</v>
      </c>
      <c r="D223" s="21">
        <f>VLOOKUP($C223,'S0 remplacer avec S44'!$C:$BQ,55,0)</f>
        <v>106.1</v>
      </c>
      <c r="E223" s="21">
        <f>VLOOKUP($C223,'S0 remplacer avec S44'!$C:$BQ,62,0)</f>
        <v>65</v>
      </c>
      <c r="F223" s="21">
        <f>VLOOKUP($C223,'S0 remplacer avec S44'!$C:$BQ,63,0)</f>
        <v>99</v>
      </c>
      <c r="G223" s="21">
        <f>VLOOKUP($C223,'S0 remplacer avec S44'!$C:$BQ,45,0)</f>
        <v>1405.58872</v>
      </c>
      <c r="H223" s="28">
        <f>VLOOKUP($C223,'S0 remplacer avec S44'!$C:$BQ,52,0)</f>
        <v>100</v>
      </c>
      <c r="I223" s="28">
        <f>VLOOKUP($C223,'S0 remplacer avec S44'!$C:$BQ,53,0)</f>
        <v>401</v>
      </c>
      <c r="J223" s="28">
        <f>VLOOKUP($C223,'S0 remplacer avec S44'!$C:$BQ,15,0)</f>
        <v>87</v>
      </c>
      <c r="K223" s="28">
        <f>VLOOKUP($C223,'S0 remplacer avec S44'!$C:$BQ,22,0)</f>
        <v>8</v>
      </c>
      <c r="L223" s="28">
        <f>VLOOKUP($C223,'S0 remplacer avec S44'!$C:$BQ,23,0)</f>
        <v>27</v>
      </c>
      <c r="M223" s="28">
        <f>VLOOKUP($C223,'S0 remplacer avec S44'!$C:$BQ,35,0)</f>
        <v>967.83109999999999</v>
      </c>
      <c r="N223" s="28">
        <f>VLOOKUP($C223,'S0 remplacer avec S44'!$C:$BQ,42,0)</f>
        <v>1208</v>
      </c>
      <c r="O223" s="28">
        <f>VLOOKUP($C223,'S0 remplacer avec S44'!$C:$BQ,43,0)</f>
        <v>1643</v>
      </c>
      <c r="P223" s="21">
        <f>VLOOKUP($C223,'S45'!$C:$BQ,55,0)</f>
        <v>109.4</v>
      </c>
      <c r="Q223" s="21">
        <f>VLOOKUP($C223,'S45'!$C:$BQ,62,0)</f>
        <v>62</v>
      </c>
      <c r="R223" s="21">
        <f>VLOOKUP($C223,'S45'!$C:$BQ,63,0)</f>
        <v>96</v>
      </c>
      <c r="S223" s="21">
        <f>VLOOKUP($C223,'S45'!$C:$BQ,45,0)</f>
        <v>1407.78008</v>
      </c>
      <c r="T223" s="28">
        <f>VLOOKUP($C223,'S45'!$C:$BQ,52,0)</f>
        <v>98</v>
      </c>
      <c r="U223" s="28">
        <f>VLOOKUP($C223,'S45'!$C:$BQ,53,0)</f>
        <v>399</v>
      </c>
      <c r="V223" s="28">
        <f>VLOOKUP($C223,'S45'!$C:$BQ,15,0)</f>
        <v>87</v>
      </c>
      <c r="W223" s="28">
        <f>VLOOKUP($C223,'S45'!$C:$BQ,22,0)</f>
        <v>8</v>
      </c>
      <c r="X223" s="28">
        <f>VLOOKUP($C223,'S45'!$C:$BQ,23,0)</f>
        <v>27</v>
      </c>
      <c r="Y223" s="28">
        <f>VLOOKUP($C223,'S45'!$C:$BQ,35,0)</f>
        <v>973.06269999999995</v>
      </c>
      <c r="Z223" s="28">
        <f>VLOOKUP($C223,'S45'!$C:$BQ,42,0)</f>
        <v>1202</v>
      </c>
      <c r="AA223" s="28">
        <f>VLOOKUP($C223,'S45'!$C:$BQ,43,0)</f>
        <v>1637</v>
      </c>
      <c r="AB223" s="21">
        <f>VLOOKUP($C223,'S46'!$C:$BQ,55,0)</f>
        <v>111.2</v>
      </c>
      <c r="AC223" s="21">
        <f>VLOOKUP($C223,'S46'!$C:$BQ,62,0)</f>
        <v>60</v>
      </c>
      <c r="AD223" s="21">
        <f>VLOOKUP($C223,'S46'!$C:$BQ,63,0)</f>
        <v>94</v>
      </c>
      <c r="AE223" s="21">
        <f>VLOOKUP($C223,'S46'!$C:$BQ,45,0)</f>
        <v>1451.9355800000001</v>
      </c>
      <c r="AF223" s="28">
        <f>VLOOKUP($C223,'S46'!$C:$BQ,52,0)</f>
        <v>54</v>
      </c>
      <c r="AG223" s="28">
        <f>VLOOKUP($C223,'S46'!$C:$BQ,53,0)</f>
        <v>355</v>
      </c>
      <c r="AH223" s="28">
        <f>VLOOKUP($C223,'S46'!$C:$BQ,15,0)</f>
        <v>87</v>
      </c>
      <c r="AI223" s="28">
        <f>VLOOKUP($C223,'S46'!$C:$BQ,22,0)</f>
        <v>8</v>
      </c>
      <c r="AJ223" s="28">
        <f>VLOOKUP($C223,'S46'!$C:$BQ,23,0)</f>
        <v>27</v>
      </c>
      <c r="AK223" s="28">
        <f>VLOOKUP($C223,'S46'!$C:$BQ,35,0)</f>
        <v>975.08270000000005</v>
      </c>
      <c r="AL223" s="28">
        <f>VLOOKUP($C223,'S46'!$C:$BQ,42,0)</f>
        <v>1200</v>
      </c>
      <c r="AM223" s="28">
        <f>VLOOKUP($C223,'S46'!$C:$BQ,43,0)</f>
        <v>1635</v>
      </c>
      <c r="AN223" s="21">
        <f>VLOOKUP($C223,'S47'!$C:$BQ,55,0)</f>
        <v>111.2</v>
      </c>
      <c r="AO223" s="21">
        <f>VLOOKUP($C223,'S47'!$C:$BQ,62,0)</f>
        <v>60</v>
      </c>
      <c r="AP223" s="21">
        <f>VLOOKUP($C223,'S47'!$C:$BQ,63,0)</f>
        <v>94</v>
      </c>
      <c r="AQ223" s="21">
        <f>VLOOKUP($C223,'S47'!$C:$BQ,45,0)</f>
        <v>1460.87671</v>
      </c>
      <c r="AR223" s="28">
        <f>VLOOKUP($C223,'S47'!$C:$BQ,52,0)</f>
        <v>45</v>
      </c>
      <c r="AS223" s="28">
        <f>VLOOKUP($C223,'S47'!$C:$BQ,53,0)</f>
        <v>346</v>
      </c>
      <c r="AT223" s="28">
        <f>VLOOKUP($C223,'S47'!$C:$BQ,15,0)</f>
        <v>87</v>
      </c>
      <c r="AU223" s="28">
        <f>VLOOKUP($C223,'S47'!$C:$BQ,22,0)</f>
        <v>8</v>
      </c>
      <c r="AV223" s="28">
        <f>VLOOKUP($C223,'S47'!$C:$BQ,23,0)</f>
        <v>27</v>
      </c>
      <c r="AW223" s="28">
        <f>VLOOKUP($C223,'S47'!$C:$BQ,35,0)</f>
        <v>986.59312</v>
      </c>
      <c r="AX223" s="28">
        <f>VLOOKUP($C223,'S47'!$C:$BQ,42,0)</f>
        <v>1189</v>
      </c>
      <c r="AY223" s="28">
        <f>VLOOKUP($C223,'S47'!$C:$BQ,43,0)</f>
        <v>1624</v>
      </c>
      <c r="AZ223" s="21">
        <f>VLOOKUP($C223,'S48'!$C:$BQ,55,0)</f>
        <v>114</v>
      </c>
      <c r="BA223" s="21">
        <f>VLOOKUP($C223,'S48'!$C:$BQ,62,0)</f>
        <v>40</v>
      </c>
      <c r="BB223" s="21">
        <f>VLOOKUP($C223,'S48'!$C:$BQ,63,0)</f>
        <v>143</v>
      </c>
      <c r="BC223" s="21">
        <f>VLOOKUP($C223,'S48'!$C:$BQ,45,0)</f>
        <v>1472.81041</v>
      </c>
      <c r="BD223" s="28">
        <f>VLOOKUP($C223,'S48'!$C:$BQ,52,0)</f>
        <v>33</v>
      </c>
      <c r="BE223" s="28">
        <f>VLOOKUP($C223,'S48'!$C:$BQ,53,0)</f>
        <v>334</v>
      </c>
      <c r="BF223" s="28">
        <f>VLOOKUP($C223,'S48'!$C:$BQ,15,0)</f>
        <v>89</v>
      </c>
      <c r="BG223" s="28">
        <f>VLOOKUP($C223,'S48'!$C:$BQ,22,0)</f>
        <v>6</v>
      </c>
      <c r="BH223" s="28">
        <f>VLOOKUP($C223,'S48'!$C:$BQ,23,0)</f>
        <v>25</v>
      </c>
      <c r="BI223" s="28">
        <f>VLOOKUP($C223,'S48'!$C:$BQ,35,0)</f>
        <v>990.03072999999995</v>
      </c>
      <c r="BJ223" s="28">
        <f>VLOOKUP($C223,'S48'!$C:$BQ,42,0)</f>
        <v>1185</v>
      </c>
      <c r="BK223" s="28">
        <f>VLOOKUP($C223,'S48'!$C:$BQ,43,0)</f>
        <v>1620</v>
      </c>
      <c r="BL223" s="21" t="e">
        <f>VLOOKUP($C223,'S49'!$C:$BQ,55,0)</f>
        <v>#N/A</v>
      </c>
      <c r="BM223" s="21" t="e">
        <f>VLOOKUP($C223,'S49'!$C:$BQ,62,0)</f>
        <v>#N/A</v>
      </c>
      <c r="BN223" s="21" t="e">
        <f>VLOOKUP($C223,'S49'!$C:$BQ,63,0)</f>
        <v>#N/A</v>
      </c>
      <c r="BO223" s="21" t="e">
        <f>VLOOKUP($C223,'S49'!$C:$BQ,45,0)</f>
        <v>#N/A</v>
      </c>
      <c r="BP223" s="28" t="e">
        <f>VLOOKUP($C223,'S49'!$C:$BQ,52,0)</f>
        <v>#N/A</v>
      </c>
      <c r="BQ223" s="28" t="e">
        <f>VLOOKUP($C223,'S49'!$C:$BQ,53,0)</f>
        <v>#N/A</v>
      </c>
      <c r="BR223" s="28" t="e">
        <f>VLOOKUP($C223,'S49'!$C:$BQ,15,0)</f>
        <v>#N/A</v>
      </c>
      <c r="BS223" s="28" t="e">
        <f>VLOOKUP($C223,'S49'!$C:$BQ,22,0)</f>
        <v>#N/A</v>
      </c>
      <c r="BT223" s="28" t="e">
        <f>VLOOKUP($C223,'S49'!$C:$BQ,23,0)</f>
        <v>#N/A</v>
      </c>
      <c r="BU223" s="28" t="e">
        <f>VLOOKUP($C223,'S49'!$C:$BQ,35,0)</f>
        <v>#N/A</v>
      </c>
      <c r="BV223" s="28" t="e">
        <f>VLOOKUP($C223,'S49'!$C:$BQ,42,0)</f>
        <v>#N/A</v>
      </c>
      <c r="BW223" s="28" t="e">
        <f>VLOOKUP($C223,'S49'!$C:$BQ,43,0)</f>
        <v>#N/A</v>
      </c>
      <c r="BX223" s="21" t="e">
        <f>VLOOKUP($C223,'S50'!$C:$BQ,55,0)</f>
        <v>#N/A</v>
      </c>
      <c r="BY223" s="21" t="e">
        <f>VLOOKUP($C223,'S50'!$C:$BQ,62,0)</f>
        <v>#N/A</v>
      </c>
      <c r="BZ223" s="21" t="e">
        <f>VLOOKUP($C223,'S50'!$C:$BQ,63,0)</f>
        <v>#N/A</v>
      </c>
      <c r="CA223" s="21" t="e">
        <f>VLOOKUP($C223,'S50'!$C:$BQ,45,0)</f>
        <v>#N/A</v>
      </c>
      <c r="CB223" s="28" t="e">
        <f>VLOOKUP($C223,'S50'!$C:$BQ,52,0)</f>
        <v>#N/A</v>
      </c>
      <c r="CC223" s="28" t="e">
        <f>VLOOKUP($C223,'S50'!$C:$BQ,53,0)</f>
        <v>#N/A</v>
      </c>
      <c r="CD223" s="28" t="e">
        <f>VLOOKUP($C223,'S50'!$C:$BQ,15,0)</f>
        <v>#N/A</v>
      </c>
      <c r="CE223" s="28" t="e">
        <f>VLOOKUP($C223,'S50'!$C:$BQ,22,0)</f>
        <v>#N/A</v>
      </c>
      <c r="CF223" s="28" t="e">
        <f>VLOOKUP($C223,'S50'!$C:$BQ,23,0)</f>
        <v>#N/A</v>
      </c>
      <c r="CG223" s="28" t="e">
        <f>VLOOKUP($C223,'S50'!$C:$BQ,35,0)</f>
        <v>#N/A</v>
      </c>
      <c r="CH223" s="28" t="e">
        <f>VLOOKUP($C223,'S50'!$C:$BQ,42,0)</f>
        <v>#N/A</v>
      </c>
      <c r="CI223" s="28" t="e">
        <f>VLOOKUP($C223,'S50'!$C:$BQ,43,0)</f>
        <v>#N/A</v>
      </c>
    </row>
    <row r="224" spans="1:87" hidden="1" x14ac:dyDescent="0.2">
      <c r="A224" s="30" t="s">
        <v>246</v>
      </c>
      <c r="B224" s="30" t="s">
        <v>247</v>
      </c>
      <c r="C224" s="20" t="s">
        <v>265</v>
      </c>
      <c r="D224" s="21">
        <f>VLOOKUP($C224,'S0 remplacer avec S44'!$C:$BQ,55,0)</f>
        <v>209.4</v>
      </c>
      <c r="E224" s="21">
        <f>VLOOKUP($C224,'S0 remplacer avec S44'!$C:$BQ,62,0)</f>
        <v>57</v>
      </c>
      <c r="F224" s="21">
        <f>VLOOKUP($C224,'S0 remplacer avec S44'!$C:$BQ,63,0)</f>
        <v>110</v>
      </c>
      <c r="G224" s="21">
        <f>VLOOKUP($C224,'S0 remplacer avec S44'!$C:$BQ,45,0)</f>
        <v>2798.1361099999999</v>
      </c>
      <c r="H224" s="28">
        <f>VLOOKUP($C224,'S0 remplacer avec S44'!$C:$BQ,52,0)</f>
        <v>0</v>
      </c>
      <c r="I224" s="28">
        <f>VLOOKUP($C224,'S0 remplacer avec S44'!$C:$BQ,53,0)</f>
        <v>10</v>
      </c>
      <c r="J224" s="28">
        <f>VLOOKUP($C224,'S0 remplacer avec S44'!$C:$BQ,15,0)</f>
        <v>131</v>
      </c>
      <c r="K224" s="28">
        <f>VLOOKUP($C224,'S0 remplacer avec S44'!$C:$BQ,22,0)</f>
        <v>17</v>
      </c>
      <c r="L224" s="28">
        <f>VLOOKUP($C224,'S0 remplacer avec S44'!$C:$BQ,23,0)</f>
        <v>46</v>
      </c>
      <c r="M224" s="28">
        <f>VLOOKUP($C224,'S0 remplacer avec S44'!$C:$BQ,35,0)</f>
        <v>1491.6719800000001</v>
      </c>
      <c r="N224" s="28">
        <f>VLOOKUP($C224,'S0 remplacer avec S44'!$C:$BQ,42,0)</f>
        <v>1622</v>
      </c>
      <c r="O224" s="28">
        <f>VLOOKUP($C224,'S0 remplacer avec S44'!$C:$BQ,43,0)</f>
        <v>2245</v>
      </c>
      <c r="P224" s="21">
        <f>VLOOKUP($C224,'S45'!$C:$BQ,55,0)</f>
        <v>209.4</v>
      </c>
      <c r="Q224" s="21">
        <f>VLOOKUP($C224,'S45'!$C:$BQ,62,0)</f>
        <v>57</v>
      </c>
      <c r="R224" s="21">
        <f>VLOOKUP($C224,'S45'!$C:$BQ,63,0)</f>
        <v>110</v>
      </c>
      <c r="S224" s="21">
        <f>VLOOKUP($C224,'S45'!$C:$BQ,45,0)</f>
        <v>2836.2989699999998</v>
      </c>
      <c r="T224" s="28">
        <f>VLOOKUP($C224,'S45'!$C:$BQ,52,0)</f>
        <v>0</v>
      </c>
      <c r="U224" s="28">
        <f>VLOOKUP($C224,'S45'!$C:$BQ,53,0)</f>
        <v>0</v>
      </c>
      <c r="V224" s="28">
        <f>VLOOKUP($C224,'S45'!$C:$BQ,15,0)</f>
        <v>132</v>
      </c>
      <c r="W224" s="28">
        <f>VLOOKUP($C224,'S45'!$C:$BQ,22,0)</f>
        <v>16</v>
      </c>
      <c r="X224" s="28">
        <f>VLOOKUP($C224,'S45'!$C:$BQ,23,0)</f>
        <v>45</v>
      </c>
      <c r="Y224" s="28">
        <f>VLOOKUP($C224,'S45'!$C:$BQ,35,0)</f>
        <v>1524.58404</v>
      </c>
      <c r="Z224" s="28">
        <f>VLOOKUP($C224,'S45'!$C:$BQ,42,0)</f>
        <v>1589</v>
      </c>
      <c r="AA224" s="28">
        <f>VLOOKUP($C224,'S45'!$C:$BQ,43,0)</f>
        <v>2212</v>
      </c>
      <c r="AB224" s="21">
        <f>VLOOKUP($C224,'S46'!$C:$BQ,55,0)</f>
        <v>205.2</v>
      </c>
      <c r="AC224" s="21">
        <f>VLOOKUP($C224,'S46'!$C:$BQ,62,0)</f>
        <v>61</v>
      </c>
      <c r="AD224" s="21">
        <f>VLOOKUP($C224,'S46'!$C:$BQ,63,0)</f>
        <v>114</v>
      </c>
      <c r="AE224" s="21">
        <f>VLOOKUP($C224,'S46'!$C:$BQ,45,0)</f>
        <v>2876.27855</v>
      </c>
      <c r="AF224" s="28">
        <f>VLOOKUP($C224,'S46'!$C:$BQ,52,0)</f>
        <v>0</v>
      </c>
      <c r="AG224" s="28">
        <f>VLOOKUP($C224,'S46'!$C:$BQ,53,0)</f>
        <v>0</v>
      </c>
      <c r="AH224" s="28">
        <f>VLOOKUP($C224,'S46'!$C:$BQ,15,0)</f>
        <v>132</v>
      </c>
      <c r="AI224" s="28">
        <f>VLOOKUP($C224,'S46'!$C:$BQ,22,0)</f>
        <v>16</v>
      </c>
      <c r="AJ224" s="28">
        <f>VLOOKUP($C224,'S46'!$C:$BQ,23,0)</f>
        <v>45</v>
      </c>
      <c r="AK224" s="28">
        <f>VLOOKUP($C224,'S46'!$C:$BQ,35,0)</f>
        <v>1524.08404</v>
      </c>
      <c r="AL224" s="28">
        <f>VLOOKUP($C224,'S46'!$C:$BQ,42,0)</f>
        <v>1590</v>
      </c>
      <c r="AM224" s="28">
        <f>VLOOKUP($C224,'S46'!$C:$BQ,43,0)</f>
        <v>2212</v>
      </c>
      <c r="AN224" s="21">
        <f>VLOOKUP($C224,'S47'!$C:$BQ,55,0)</f>
        <v>206.2</v>
      </c>
      <c r="AO224" s="21">
        <f>VLOOKUP($C224,'S47'!$C:$BQ,62,0)</f>
        <v>60</v>
      </c>
      <c r="AP224" s="21">
        <f>VLOOKUP($C224,'S47'!$C:$BQ,63,0)</f>
        <v>113</v>
      </c>
      <c r="AQ224" s="21">
        <f>VLOOKUP($C224,'S47'!$C:$BQ,45,0)</f>
        <v>2933.7497600000002</v>
      </c>
      <c r="AR224" s="28">
        <f>VLOOKUP($C224,'S47'!$C:$BQ,52,0)</f>
        <v>0</v>
      </c>
      <c r="AS224" s="28">
        <f>VLOOKUP($C224,'S47'!$C:$BQ,53,0)</f>
        <v>0</v>
      </c>
      <c r="AT224" s="28">
        <f>VLOOKUP($C224,'S47'!$C:$BQ,15,0)</f>
        <v>133</v>
      </c>
      <c r="AU224" s="28">
        <f>VLOOKUP($C224,'S47'!$C:$BQ,22,0)</f>
        <v>15</v>
      </c>
      <c r="AV224" s="28">
        <f>VLOOKUP($C224,'S47'!$C:$BQ,23,0)</f>
        <v>44</v>
      </c>
      <c r="AW224" s="28">
        <f>VLOOKUP($C224,'S47'!$C:$BQ,35,0)</f>
        <v>1579.9537700000001</v>
      </c>
      <c r="AX224" s="28">
        <f>VLOOKUP($C224,'S47'!$C:$BQ,42,0)</f>
        <v>1534</v>
      </c>
      <c r="AY224" s="28">
        <f>VLOOKUP($C224,'S47'!$C:$BQ,43,0)</f>
        <v>2157</v>
      </c>
      <c r="AZ224" s="21">
        <f>VLOOKUP($C224,'S48'!$C:$BQ,55,0)</f>
        <v>206.2</v>
      </c>
      <c r="BA224" s="21">
        <f>VLOOKUP($C224,'S48'!$C:$BQ,62,0)</f>
        <v>33</v>
      </c>
      <c r="BB224" s="21">
        <f>VLOOKUP($C224,'S48'!$C:$BQ,63,0)</f>
        <v>192</v>
      </c>
      <c r="BC224" s="21">
        <f>VLOOKUP($C224,'S48'!$C:$BQ,45,0)</f>
        <v>3019.9035699999999</v>
      </c>
      <c r="BD224" s="28">
        <f>VLOOKUP($C224,'S48'!$C:$BQ,52,0)</f>
        <v>0</v>
      </c>
      <c r="BE224" s="28">
        <f>VLOOKUP($C224,'S48'!$C:$BQ,53,0)</f>
        <v>0</v>
      </c>
      <c r="BF224" s="28">
        <f>VLOOKUP($C224,'S48'!$C:$BQ,15,0)</f>
        <v>134</v>
      </c>
      <c r="BG224" s="28">
        <f>VLOOKUP($C224,'S48'!$C:$BQ,22,0)</f>
        <v>14</v>
      </c>
      <c r="BH224" s="28">
        <f>VLOOKUP($C224,'S48'!$C:$BQ,23,0)</f>
        <v>43</v>
      </c>
      <c r="BI224" s="28">
        <f>VLOOKUP($C224,'S48'!$C:$BQ,35,0)</f>
        <v>1583.7100499999999</v>
      </c>
      <c r="BJ224" s="28">
        <f>VLOOKUP($C224,'S48'!$C:$BQ,42,0)</f>
        <v>1530</v>
      </c>
      <c r="BK224" s="28">
        <f>VLOOKUP($C224,'S48'!$C:$BQ,43,0)</f>
        <v>2153</v>
      </c>
      <c r="BL224" s="21" t="e">
        <f>VLOOKUP($C224,'S49'!$C:$BQ,55,0)</f>
        <v>#N/A</v>
      </c>
      <c r="BM224" s="21" t="e">
        <f>VLOOKUP($C224,'S49'!$C:$BQ,62,0)</f>
        <v>#N/A</v>
      </c>
      <c r="BN224" s="21" t="e">
        <f>VLOOKUP($C224,'S49'!$C:$BQ,63,0)</f>
        <v>#N/A</v>
      </c>
      <c r="BO224" s="21" t="e">
        <f>VLOOKUP($C224,'S49'!$C:$BQ,45,0)</f>
        <v>#N/A</v>
      </c>
      <c r="BP224" s="28" t="e">
        <f>VLOOKUP($C224,'S49'!$C:$BQ,52,0)</f>
        <v>#N/A</v>
      </c>
      <c r="BQ224" s="28" t="e">
        <f>VLOOKUP($C224,'S49'!$C:$BQ,53,0)</f>
        <v>#N/A</v>
      </c>
      <c r="BR224" s="28" t="e">
        <f>VLOOKUP($C224,'S49'!$C:$BQ,15,0)</f>
        <v>#N/A</v>
      </c>
      <c r="BS224" s="28" t="e">
        <f>VLOOKUP($C224,'S49'!$C:$BQ,22,0)</f>
        <v>#N/A</v>
      </c>
      <c r="BT224" s="28" t="e">
        <f>VLOOKUP($C224,'S49'!$C:$BQ,23,0)</f>
        <v>#N/A</v>
      </c>
      <c r="BU224" s="28" t="e">
        <f>VLOOKUP($C224,'S49'!$C:$BQ,35,0)</f>
        <v>#N/A</v>
      </c>
      <c r="BV224" s="28" t="e">
        <f>VLOOKUP($C224,'S49'!$C:$BQ,42,0)</f>
        <v>#N/A</v>
      </c>
      <c r="BW224" s="28" t="e">
        <f>VLOOKUP($C224,'S49'!$C:$BQ,43,0)</f>
        <v>#N/A</v>
      </c>
      <c r="BX224" s="21" t="e">
        <f>VLOOKUP($C224,'S50'!$C:$BQ,55,0)</f>
        <v>#N/A</v>
      </c>
      <c r="BY224" s="21" t="e">
        <f>VLOOKUP($C224,'S50'!$C:$BQ,62,0)</f>
        <v>#N/A</v>
      </c>
      <c r="BZ224" s="21" t="e">
        <f>VLOOKUP($C224,'S50'!$C:$BQ,63,0)</f>
        <v>#N/A</v>
      </c>
      <c r="CA224" s="21" t="e">
        <f>VLOOKUP($C224,'S50'!$C:$BQ,45,0)</f>
        <v>#N/A</v>
      </c>
      <c r="CB224" s="28" t="e">
        <f>VLOOKUP($C224,'S50'!$C:$BQ,52,0)</f>
        <v>#N/A</v>
      </c>
      <c r="CC224" s="28" t="e">
        <f>VLOOKUP($C224,'S50'!$C:$BQ,53,0)</f>
        <v>#N/A</v>
      </c>
      <c r="CD224" s="28" t="e">
        <f>VLOOKUP($C224,'S50'!$C:$BQ,15,0)</f>
        <v>#N/A</v>
      </c>
      <c r="CE224" s="28" t="e">
        <f>VLOOKUP($C224,'S50'!$C:$BQ,22,0)</f>
        <v>#N/A</v>
      </c>
      <c r="CF224" s="28" t="e">
        <f>VLOOKUP($C224,'S50'!$C:$BQ,23,0)</f>
        <v>#N/A</v>
      </c>
      <c r="CG224" s="28" t="e">
        <f>VLOOKUP($C224,'S50'!$C:$BQ,35,0)</f>
        <v>#N/A</v>
      </c>
      <c r="CH224" s="28" t="e">
        <f>VLOOKUP($C224,'S50'!$C:$BQ,42,0)</f>
        <v>#N/A</v>
      </c>
      <c r="CI224" s="28" t="e">
        <f>VLOOKUP($C224,'S50'!$C:$BQ,43,0)</f>
        <v>#N/A</v>
      </c>
    </row>
    <row r="225" spans="1:87" hidden="1" x14ac:dyDescent="0.2">
      <c r="A225" s="30" t="s">
        <v>246</v>
      </c>
      <c r="B225" s="30" t="s">
        <v>247</v>
      </c>
      <c r="C225" s="20" t="s">
        <v>266</v>
      </c>
      <c r="D225" s="21">
        <f>VLOOKUP($C225,'S0 remplacer avec S44'!$C:$BQ,55,0)</f>
        <v>185.1</v>
      </c>
      <c r="E225" s="21">
        <f>VLOOKUP($C225,'S0 remplacer avec S44'!$C:$BQ,62,0)</f>
        <v>29</v>
      </c>
      <c r="F225" s="21">
        <f>VLOOKUP($C225,'S0 remplacer avec S44'!$C:$BQ,63,0)</f>
        <v>72</v>
      </c>
      <c r="G225" s="21">
        <f>VLOOKUP($C225,'S0 remplacer avec S44'!$C:$BQ,45,0)</f>
        <v>1392.79034</v>
      </c>
      <c r="H225" s="28">
        <f>VLOOKUP($C225,'S0 remplacer avec S44'!$C:$BQ,52,0)</f>
        <v>495</v>
      </c>
      <c r="I225" s="28">
        <f>VLOOKUP($C225,'S0 remplacer avec S44'!$C:$BQ,53,0)</f>
        <v>872</v>
      </c>
      <c r="J225" s="28">
        <f>VLOOKUP($C225,'S0 remplacer avec S44'!$C:$BQ,15,0)</f>
        <v>132</v>
      </c>
      <c r="K225" s="28">
        <f>VLOOKUP($C225,'S0 remplacer avec S44'!$C:$BQ,22,0)</f>
        <v>0</v>
      </c>
      <c r="L225" s="28">
        <f>VLOOKUP($C225,'S0 remplacer avec S44'!$C:$BQ,23,0)</f>
        <v>11</v>
      </c>
      <c r="M225" s="28">
        <f>VLOOKUP($C225,'S0 remplacer avec S44'!$C:$BQ,35,0)</f>
        <v>2893.3586500000001</v>
      </c>
      <c r="N225" s="28">
        <f>VLOOKUP($C225,'S0 remplacer avec S44'!$C:$BQ,42,0)</f>
        <v>0</v>
      </c>
      <c r="O225" s="28">
        <f>VLOOKUP($C225,'S0 remplacer avec S44'!$C:$BQ,43,0)</f>
        <v>203</v>
      </c>
      <c r="P225" s="21">
        <f>VLOOKUP($C225,'S45'!$C:$BQ,55,0)</f>
        <v>185.1</v>
      </c>
      <c r="Q225" s="21">
        <f>VLOOKUP($C225,'S45'!$C:$BQ,62,0)</f>
        <v>29</v>
      </c>
      <c r="R225" s="21">
        <f>VLOOKUP($C225,'S45'!$C:$BQ,63,0)</f>
        <v>72</v>
      </c>
      <c r="S225" s="21">
        <f>VLOOKUP($C225,'S45'!$C:$BQ,45,0)</f>
        <v>1407.06295</v>
      </c>
      <c r="T225" s="28">
        <f>VLOOKUP($C225,'S45'!$C:$BQ,52,0)</f>
        <v>481</v>
      </c>
      <c r="U225" s="28">
        <f>VLOOKUP($C225,'S45'!$C:$BQ,53,0)</f>
        <v>858</v>
      </c>
      <c r="V225" s="28">
        <f>VLOOKUP($C225,'S45'!$C:$BQ,15,0)</f>
        <v>133</v>
      </c>
      <c r="W225" s="28">
        <f>VLOOKUP($C225,'S45'!$C:$BQ,22,0)</f>
        <v>0</v>
      </c>
      <c r="X225" s="28">
        <f>VLOOKUP($C225,'S45'!$C:$BQ,23,0)</f>
        <v>10</v>
      </c>
      <c r="Y225" s="28">
        <f>VLOOKUP($C225,'S45'!$C:$BQ,35,0)</f>
        <v>2916.3375700000001</v>
      </c>
      <c r="Z225" s="28">
        <f>VLOOKUP($C225,'S45'!$C:$BQ,42,0)</f>
        <v>0</v>
      </c>
      <c r="AA225" s="28">
        <f>VLOOKUP($C225,'S45'!$C:$BQ,43,0)</f>
        <v>180</v>
      </c>
      <c r="AB225" s="21">
        <f>VLOOKUP($C225,'S46'!$C:$BQ,55,0)</f>
        <v>187.4</v>
      </c>
      <c r="AC225" s="21">
        <f>VLOOKUP($C225,'S46'!$C:$BQ,62,0)</f>
        <v>27</v>
      </c>
      <c r="AD225" s="21">
        <f>VLOOKUP($C225,'S46'!$C:$BQ,63,0)</f>
        <v>70</v>
      </c>
      <c r="AE225" s="21">
        <f>VLOOKUP($C225,'S46'!$C:$BQ,45,0)</f>
        <v>1417.6228900000001</v>
      </c>
      <c r="AF225" s="28">
        <f>VLOOKUP($C225,'S46'!$C:$BQ,52,0)</f>
        <v>470</v>
      </c>
      <c r="AG225" s="28">
        <f>VLOOKUP($C225,'S46'!$C:$BQ,53,0)</f>
        <v>848</v>
      </c>
      <c r="AH225" s="28">
        <f>VLOOKUP($C225,'S46'!$C:$BQ,15,0)</f>
        <v>134</v>
      </c>
      <c r="AI225" s="28">
        <f>VLOOKUP($C225,'S46'!$C:$BQ,22,0)</f>
        <v>0</v>
      </c>
      <c r="AJ225" s="28">
        <f>VLOOKUP($C225,'S46'!$C:$BQ,23,0)</f>
        <v>9</v>
      </c>
      <c r="AK225" s="28">
        <f>VLOOKUP($C225,'S46'!$C:$BQ,35,0)</f>
        <v>2916.3375700000001</v>
      </c>
      <c r="AL225" s="28">
        <f>VLOOKUP($C225,'S46'!$C:$BQ,42,0)</f>
        <v>0</v>
      </c>
      <c r="AM225" s="28">
        <f>VLOOKUP($C225,'S46'!$C:$BQ,43,0)</f>
        <v>180</v>
      </c>
      <c r="AN225" s="21">
        <f>VLOOKUP($C225,'S47'!$C:$BQ,55,0)</f>
        <v>187.6</v>
      </c>
      <c r="AO225" s="21">
        <f>VLOOKUP($C225,'S47'!$C:$BQ,62,0)</f>
        <v>27</v>
      </c>
      <c r="AP225" s="21">
        <f>VLOOKUP($C225,'S47'!$C:$BQ,63,0)</f>
        <v>70</v>
      </c>
      <c r="AQ225" s="21">
        <f>VLOOKUP($C225,'S47'!$C:$BQ,45,0)</f>
        <v>1419.11338</v>
      </c>
      <c r="AR225" s="28">
        <f>VLOOKUP($C225,'S47'!$C:$BQ,52,0)</f>
        <v>469</v>
      </c>
      <c r="AS225" s="28">
        <f>VLOOKUP($C225,'S47'!$C:$BQ,53,0)</f>
        <v>846</v>
      </c>
      <c r="AT225" s="28">
        <f>VLOOKUP($C225,'S47'!$C:$BQ,15,0)</f>
        <v>136</v>
      </c>
      <c r="AU225" s="28">
        <f>VLOOKUP($C225,'S47'!$C:$BQ,22,0)</f>
        <v>0</v>
      </c>
      <c r="AV225" s="28">
        <f>VLOOKUP($C225,'S47'!$C:$BQ,23,0)</f>
        <v>7</v>
      </c>
      <c r="AW225" s="28">
        <f>VLOOKUP($C225,'S47'!$C:$BQ,35,0)</f>
        <v>2951.7887900000001</v>
      </c>
      <c r="AX225" s="28">
        <f>VLOOKUP($C225,'S47'!$C:$BQ,42,0)</f>
        <v>0</v>
      </c>
      <c r="AY225" s="28">
        <f>VLOOKUP($C225,'S47'!$C:$BQ,43,0)</f>
        <v>145</v>
      </c>
      <c r="AZ225" s="21">
        <f>VLOOKUP($C225,'S48'!$C:$BQ,55,0)</f>
        <v>186</v>
      </c>
      <c r="BA225" s="21">
        <f>VLOOKUP($C225,'S48'!$C:$BQ,62,0)</f>
        <v>7</v>
      </c>
      <c r="BB225" s="21">
        <f>VLOOKUP($C225,'S48'!$C:$BQ,63,0)</f>
        <v>136</v>
      </c>
      <c r="BC225" s="21">
        <f>VLOOKUP($C225,'S48'!$C:$BQ,45,0)</f>
        <v>1446.5811900000001</v>
      </c>
      <c r="BD225" s="28">
        <f>VLOOKUP($C225,'S48'!$C:$BQ,52,0)</f>
        <v>441</v>
      </c>
      <c r="BE225" s="28">
        <f>VLOOKUP($C225,'S48'!$C:$BQ,53,0)</f>
        <v>819</v>
      </c>
      <c r="BF225" s="28">
        <f>VLOOKUP($C225,'S48'!$C:$BQ,15,0)</f>
        <v>141</v>
      </c>
      <c r="BG225" s="28">
        <f>VLOOKUP($C225,'S48'!$C:$BQ,22,0)</f>
        <v>0</v>
      </c>
      <c r="BH225" s="28">
        <f>VLOOKUP($C225,'S48'!$C:$BQ,23,0)</f>
        <v>2</v>
      </c>
      <c r="BI225" s="28">
        <f>VLOOKUP($C225,'S48'!$C:$BQ,35,0)</f>
        <v>3020.5017600000001</v>
      </c>
      <c r="BJ225" s="28">
        <f>VLOOKUP($C225,'S48'!$C:$BQ,42,0)</f>
        <v>0</v>
      </c>
      <c r="BK225" s="28">
        <f>VLOOKUP($C225,'S48'!$C:$BQ,43,0)</f>
        <v>76</v>
      </c>
      <c r="BL225" s="21" t="e">
        <f>VLOOKUP($C225,'S49'!$C:$BQ,55,0)</f>
        <v>#N/A</v>
      </c>
      <c r="BM225" s="21" t="e">
        <f>VLOOKUP($C225,'S49'!$C:$BQ,62,0)</f>
        <v>#N/A</v>
      </c>
      <c r="BN225" s="21" t="e">
        <f>VLOOKUP($C225,'S49'!$C:$BQ,63,0)</f>
        <v>#N/A</v>
      </c>
      <c r="BO225" s="21" t="e">
        <f>VLOOKUP($C225,'S49'!$C:$BQ,45,0)</f>
        <v>#N/A</v>
      </c>
      <c r="BP225" s="28" t="e">
        <f>VLOOKUP($C225,'S49'!$C:$BQ,52,0)</f>
        <v>#N/A</v>
      </c>
      <c r="BQ225" s="28" t="e">
        <f>VLOOKUP($C225,'S49'!$C:$BQ,53,0)</f>
        <v>#N/A</v>
      </c>
      <c r="BR225" s="28" t="e">
        <f>VLOOKUP($C225,'S49'!$C:$BQ,15,0)</f>
        <v>#N/A</v>
      </c>
      <c r="BS225" s="28" t="e">
        <f>VLOOKUP($C225,'S49'!$C:$BQ,22,0)</f>
        <v>#N/A</v>
      </c>
      <c r="BT225" s="28" t="e">
        <f>VLOOKUP($C225,'S49'!$C:$BQ,23,0)</f>
        <v>#N/A</v>
      </c>
      <c r="BU225" s="28" t="e">
        <f>VLOOKUP($C225,'S49'!$C:$BQ,35,0)</f>
        <v>#N/A</v>
      </c>
      <c r="BV225" s="28" t="e">
        <f>VLOOKUP($C225,'S49'!$C:$BQ,42,0)</f>
        <v>#N/A</v>
      </c>
      <c r="BW225" s="28" t="e">
        <f>VLOOKUP($C225,'S49'!$C:$BQ,43,0)</f>
        <v>#N/A</v>
      </c>
      <c r="BX225" s="21" t="e">
        <f>VLOOKUP($C225,'S50'!$C:$BQ,55,0)</f>
        <v>#N/A</v>
      </c>
      <c r="BY225" s="21" t="e">
        <f>VLOOKUP($C225,'S50'!$C:$BQ,62,0)</f>
        <v>#N/A</v>
      </c>
      <c r="BZ225" s="21" t="e">
        <f>VLOOKUP($C225,'S50'!$C:$BQ,63,0)</f>
        <v>#N/A</v>
      </c>
      <c r="CA225" s="21" t="e">
        <f>VLOOKUP($C225,'S50'!$C:$BQ,45,0)</f>
        <v>#N/A</v>
      </c>
      <c r="CB225" s="28" t="e">
        <f>VLOOKUP($C225,'S50'!$C:$BQ,52,0)</f>
        <v>#N/A</v>
      </c>
      <c r="CC225" s="28" t="e">
        <f>VLOOKUP($C225,'S50'!$C:$BQ,53,0)</f>
        <v>#N/A</v>
      </c>
      <c r="CD225" s="28" t="e">
        <f>VLOOKUP($C225,'S50'!$C:$BQ,15,0)</f>
        <v>#N/A</v>
      </c>
      <c r="CE225" s="28" t="e">
        <f>VLOOKUP($C225,'S50'!$C:$BQ,22,0)</f>
        <v>#N/A</v>
      </c>
      <c r="CF225" s="28" t="e">
        <f>VLOOKUP($C225,'S50'!$C:$BQ,23,0)</f>
        <v>#N/A</v>
      </c>
      <c r="CG225" s="28" t="e">
        <f>VLOOKUP($C225,'S50'!$C:$BQ,35,0)</f>
        <v>#N/A</v>
      </c>
      <c r="CH225" s="28" t="e">
        <f>VLOOKUP($C225,'S50'!$C:$BQ,42,0)</f>
        <v>#N/A</v>
      </c>
      <c r="CI225" s="28" t="e">
        <f>VLOOKUP($C225,'S50'!$C:$BQ,43,0)</f>
        <v>#N/A</v>
      </c>
    </row>
    <row r="226" spans="1:87" hidden="1" x14ac:dyDescent="0.2">
      <c r="A226" s="30" t="s">
        <v>246</v>
      </c>
      <c r="B226" s="30" t="s">
        <v>247</v>
      </c>
      <c r="C226" s="20" t="s">
        <v>267</v>
      </c>
      <c r="D226" s="21">
        <f>VLOOKUP($C226,'S0 remplacer avec S44'!$C:$BQ,55,0)</f>
        <v>174.6</v>
      </c>
      <c r="E226" s="21">
        <f>VLOOKUP($C226,'S0 remplacer avec S44'!$C:$BQ,62,0)</f>
        <v>86</v>
      </c>
      <c r="F226" s="21">
        <f>VLOOKUP($C226,'S0 remplacer avec S44'!$C:$BQ,63,0)</f>
        <v>137</v>
      </c>
      <c r="G226" s="21">
        <f>VLOOKUP($C226,'S0 remplacer avec S44'!$C:$BQ,45,0)</f>
        <v>1850.5825500000001</v>
      </c>
      <c r="H226" s="28">
        <f>VLOOKUP($C226,'S0 remplacer avec S44'!$C:$BQ,52,0)</f>
        <v>439</v>
      </c>
      <c r="I226" s="28">
        <f>VLOOKUP($C226,'S0 remplacer avec S44'!$C:$BQ,53,0)</f>
        <v>896</v>
      </c>
      <c r="J226" s="28">
        <f>VLOOKUP($C226,'S0 remplacer avec S44'!$C:$BQ,15,0)</f>
        <v>94</v>
      </c>
      <c r="K226" s="28">
        <f>VLOOKUP($C226,'S0 remplacer avec S44'!$C:$BQ,22,0)</f>
        <v>50</v>
      </c>
      <c r="L226" s="28">
        <f>VLOOKUP($C226,'S0 remplacer avec S44'!$C:$BQ,23,0)</f>
        <v>79</v>
      </c>
      <c r="M226" s="28">
        <f>VLOOKUP($C226,'S0 remplacer avec S44'!$C:$BQ,35,0)</f>
        <v>1370.9849200000001</v>
      </c>
      <c r="N226" s="28">
        <f>VLOOKUP($C226,'S0 remplacer avec S44'!$C:$BQ,42,0)</f>
        <v>1689</v>
      </c>
      <c r="O226" s="28">
        <f>VLOOKUP($C226,'S0 remplacer avec S44'!$C:$BQ,43,0)</f>
        <v>2301</v>
      </c>
      <c r="P226" s="21">
        <f>VLOOKUP($C226,'S45'!$C:$BQ,55,0)</f>
        <v>177.4</v>
      </c>
      <c r="Q226" s="21">
        <f>VLOOKUP($C226,'S45'!$C:$BQ,62,0)</f>
        <v>83</v>
      </c>
      <c r="R226" s="21">
        <f>VLOOKUP($C226,'S45'!$C:$BQ,63,0)</f>
        <v>135</v>
      </c>
      <c r="S226" s="21">
        <f>VLOOKUP($C226,'S45'!$C:$BQ,45,0)</f>
        <v>1904.4281599999999</v>
      </c>
      <c r="T226" s="28">
        <f>VLOOKUP($C226,'S45'!$C:$BQ,52,0)</f>
        <v>385</v>
      </c>
      <c r="U226" s="28">
        <f>VLOOKUP($C226,'S45'!$C:$BQ,53,0)</f>
        <v>843</v>
      </c>
      <c r="V226" s="28">
        <f>VLOOKUP($C226,'S45'!$C:$BQ,15,0)</f>
        <v>95</v>
      </c>
      <c r="W226" s="28">
        <f>VLOOKUP($C226,'S45'!$C:$BQ,22,0)</f>
        <v>49</v>
      </c>
      <c r="X226" s="28">
        <f>VLOOKUP($C226,'S45'!$C:$BQ,23,0)</f>
        <v>78</v>
      </c>
      <c r="Y226" s="28">
        <f>VLOOKUP($C226,'S45'!$C:$BQ,35,0)</f>
        <v>1424.3631</v>
      </c>
      <c r="Z226" s="28">
        <f>VLOOKUP($C226,'S45'!$C:$BQ,42,0)</f>
        <v>1635</v>
      </c>
      <c r="AA226" s="28">
        <f>VLOOKUP($C226,'S45'!$C:$BQ,43,0)</f>
        <v>2247</v>
      </c>
      <c r="AB226" s="21">
        <f>VLOOKUP($C226,'S46'!$C:$BQ,55,0)</f>
        <v>176.6</v>
      </c>
      <c r="AC226" s="21">
        <f>VLOOKUP($C226,'S46'!$C:$BQ,62,0)</f>
        <v>84</v>
      </c>
      <c r="AD226" s="21">
        <f>VLOOKUP($C226,'S46'!$C:$BQ,63,0)</f>
        <v>135</v>
      </c>
      <c r="AE226" s="21">
        <f>VLOOKUP($C226,'S46'!$C:$BQ,45,0)</f>
        <v>1966.0523800000001</v>
      </c>
      <c r="AF226" s="28">
        <f>VLOOKUP($C226,'S46'!$C:$BQ,52,0)</f>
        <v>323</v>
      </c>
      <c r="AG226" s="28">
        <f>VLOOKUP($C226,'S46'!$C:$BQ,53,0)</f>
        <v>781</v>
      </c>
      <c r="AH226" s="28">
        <f>VLOOKUP($C226,'S46'!$C:$BQ,15,0)</f>
        <v>96</v>
      </c>
      <c r="AI226" s="28">
        <f>VLOOKUP($C226,'S46'!$C:$BQ,22,0)</f>
        <v>48</v>
      </c>
      <c r="AJ226" s="28">
        <f>VLOOKUP($C226,'S46'!$C:$BQ,23,0)</f>
        <v>77</v>
      </c>
      <c r="AK226" s="28">
        <f>VLOOKUP($C226,'S46'!$C:$BQ,35,0)</f>
        <v>1424.3631</v>
      </c>
      <c r="AL226" s="28">
        <f>VLOOKUP($C226,'S46'!$C:$BQ,42,0)</f>
        <v>1635</v>
      </c>
      <c r="AM226" s="28">
        <f>VLOOKUP($C226,'S46'!$C:$BQ,43,0)</f>
        <v>2247</v>
      </c>
      <c r="AN226" s="21">
        <f>VLOOKUP($C226,'S47'!$C:$BQ,55,0)</f>
        <v>177.3</v>
      </c>
      <c r="AO226" s="21">
        <f>VLOOKUP($C226,'S47'!$C:$BQ,62,0)</f>
        <v>83</v>
      </c>
      <c r="AP226" s="21">
        <f>VLOOKUP($C226,'S47'!$C:$BQ,63,0)</f>
        <v>135</v>
      </c>
      <c r="AQ226" s="21">
        <f>VLOOKUP($C226,'S47'!$C:$BQ,45,0)</f>
        <v>1971.51468</v>
      </c>
      <c r="AR226" s="28">
        <f>VLOOKUP($C226,'S47'!$C:$BQ,52,0)</f>
        <v>318</v>
      </c>
      <c r="AS226" s="28">
        <f>VLOOKUP($C226,'S47'!$C:$BQ,53,0)</f>
        <v>776</v>
      </c>
      <c r="AT226" s="28">
        <f>VLOOKUP($C226,'S47'!$C:$BQ,15,0)</f>
        <v>96</v>
      </c>
      <c r="AU226" s="28">
        <f>VLOOKUP($C226,'S47'!$C:$BQ,22,0)</f>
        <v>48</v>
      </c>
      <c r="AV226" s="28">
        <f>VLOOKUP($C226,'S47'!$C:$BQ,23,0)</f>
        <v>77</v>
      </c>
      <c r="AW226" s="28">
        <f>VLOOKUP($C226,'S47'!$C:$BQ,35,0)</f>
        <v>1432.5597600000001</v>
      </c>
      <c r="AX226" s="28">
        <f>VLOOKUP($C226,'S47'!$C:$BQ,42,0)</f>
        <v>1627</v>
      </c>
      <c r="AY226" s="28">
        <f>VLOOKUP($C226,'S47'!$C:$BQ,43,0)</f>
        <v>2239</v>
      </c>
      <c r="AZ226" s="21">
        <f>VLOOKUP($C226,'S48'!$C:$BQ,55,0)</f>
        <v>176.3</v>
      </c>
      <c r="BA226" s="21">
        <f>VLOOKUP($C226,'S48'!$C:$BQ,62,0)</f>
        <v>58</v>
      </c>
      <c r="BB226" s="21">
        <f>VLOOKUP($C226,'S48'!$C:$BQ,63,0)</f>
        <v>214</v>
      </c>
      <c r="BC226" s="21">
        <f>VLOOKUP($C226,'S48'!$C:$BQ,45,0)</f>
        <v>1990.71468</v>
      </c>
      <c r="BD226" s="28">
        <f>VLOOKUP($C226,'S48'!$C:$BQ,52,0)</f>
        <v>299</v>
      </c>
      <c r="BE226" s="28">
        <f>VLOOKUP($C226,'S48'!$C:$BQ,53,0)</f>
        <v>756</v>
      </c>
      <c r="BF226" s="28">
        <f>VLOOKUP($C226,'S48'!$C:$BQ,15,0)</f>
        <v>98</v>
      </c>
      <c r="BG226" s="28">
        <f>VLOOKUP($C226,'S48'!$C:$BQ,22,0)</f>
        <v>46</v>
      </c>
      <c r="BH226" s="28">
        <f>VLOOKUP($C226,'S48'!$C:$BQ,23,0)</f>
        <v>75</v>
      </c>
      <c r="BI226" s="28">
        <f>VLOOKUP($C226,'S48'!$C:$BQ,35,0)</f>
        <v>1436.51964</v>
      </c>
      <c r="BJ226" s="28">
        <f>VLOOKUP($C226,'S48'!$C:$BQ,42,0)</f>
        <v>1623</v>
      </c>
      <c r="BK226" s="28">
        <f>VLOOKUP($C226,'S48'!$C:$BQ,43,0)</f>
        <v>2235</v>
      </c>
      <c r="BL226" s="21" t="e">
        <f>VLOOKUP($C226,'S49'!$C:$BQ,55,0)</f>
        <v>#N/A</v>
      </c>
      <c r="BM226" s="21" t="e">
        <f>VLOOKUP($C226,'S49'!$C:$BQ,62,0)</f>
        <v>#N/A</v>
      </c>
      <c r="BN226" s="21" t="e">
        <f>VLOOKUP($C226,'S49'!$C:$BQ,63,0)</f>
        <v>#N/A</v>
      </c>
      <c r="BO226" s="21" t="e">
        <f>VLOOKUP($C226,'S49'!$C:$BQ,45,0)</f>
        <v>#N/A</v>
      </c>
      <c r="BP226" s="28" t="e">
        <f>VLOOKUP($C226,'S49'!$C:$BQ,52,0)</f>
        <v>#N/A</v>
      </c>
      <c r="BQ226" s="28" t="e">
        <f>VLOOKUP($C226,'S49'!$C:$BQ,53,0)</f>
        <v>#N/A</v>
      </c>
      <c r="BR226" s="28" t="e">
        <f>VLOOKUP($C226,'S49'!$C:$BQ,15,0)</f>
        <v>#N/A</v>
      </c>
      <c r="BS226" s="28" t="e">
        <f>VLOOKUP($C226,'S49'!$C:$BQ,22,0)</f>
        <v>#N/A</v>
      </c>
      <c r="BT226" s="28" t="e">
        <f>VLOOKUP($C226,'S49'!$C:$BQ,23,0)</f>
        <v>#N/A</v>
      </c>
      <c r="BU226" s="28" t="e">
        <f>VLOOKUP($C226,'S49'!$C:$BQ,35,0)</f>
        <v>#N/A</v>
      </c>
      <c r="BV226" s="28" t="e">
        <f>VLOOKUP($C226,'S49'!$C:$BQ,42,0)</f>
        <v>#N/A</v>
      </c>
      <c r="BW226" s="28" t="e">
        <f>VLOOKUP($C226,'S49'!$C:$BQ,43,0)</f>
        <v>#N/A</v>
      </c>
      <c r="BX226" s="21" t="e">
        <f>VLOOKUP($C226,'S50'!$C:$BQ,55,0)</f>
        <v>#N/A</v>
      </c>
      <c r="BY226" s="21" t="e">
        <f>VLOOKUP($C226,'S50'!$C:$BQ,62,0)</f>
        <v>#N/A</v>
      </c>
      <c r="BZ226" s="21" t="e">
        <f>VLOOKUP($C226,'S50'!$C:$BQ,63,0)</f>
        <v>#N/A</v>
      </c>
      <c r="CA226" s="21" t="e">
        <f>VLOOKUP($C226,'S50'!$C:$BQ,45,0)</f>
        <v>#N/A</v>
      </c>
      <c r="CB226" s="28" t="e">
        <f>VLOOKUP($C226,'S50'!$C:$BQ,52,0)</f>
        <v>#N/A</v>
      </c>
      <c r="CC226" s="28" t="e">
        <f>VLOOKUP($C226,'S50'!$C:$BQ,53,0)</f>
        <v>#N/A</v>
      </c>
      <c r="CD226" s="28" t="e">
        <f>VLOOKUP($C226,'S50'!$C:$BQ,15,0)</f>
        <v>#N/A</v>
      </c>
      <c r="CE226" s="28" t="e">
        <f>VLOOKUP($C226,'S50'!$C:$BQ,22,0)</f>
        <v>#N/A</v>
      </c>
      <c r="CF226" s="28" t="e">
        <f>VLOOKUP($C226,'S50'!$C:$BQ,23,0)</f>
        <v>#N/A</v>
      </c>
      <c r="CG226" s="28" t="e">
        <f>VLOOKUP($C226,'S50'!$C:$BQ,35,0)</f>
        <v>#N/A</v>
      </c>
      <c r="CH226" s="28" t="e">
        <f>VLOOKUP($C226,'S50'!$C:$BQ,42,0)</f>
        <v>#N/A</v>
      </c>
      <c r="CI226" s="28" t="e">
        <f>VLOOKUP($C226,'S50'!$C:$BQ,43,0)</f>
        <v>#N/A</v>
      </c>
    </row>
    <row r="227" spans="1:87" hidden="1" x14ac:dyDescent="0.2">
      <c r="A227" s="30" t="s">
        <v>246</v>
      </c>
      <c r="B227" s="30" t="s">
        <v>247</v>
      </c>
      <c r="C227" s="20" t="s">
        <v>268</v>
      </c>
      <c r="D227" s="21">
        <f>VLOOKUP($C227,'S0 remplacer avec S44'!$C:$BQ,55,0)</f>
        <v>406.5</v>
      </c>
      <c r="E227" s="21">
        <f>VLOOKUP($C227,'S0 remplacer avec S44'!$C:$BQ,62,0)</f>
        <v>0</v>
      </c>
      <c r="F227" s="21">
        <f>VLOOKUP($C227,'S0 remplacer avec S44'!$C:$BQ,63,0)</f>
        <v>0</v>
      </c>
      <c r="G227" s="21">
        <f>VLOOKUP($C227,'S0 remplacer avec S44'!$C:$BQ,45,0)</f>
        <v>3761.8697000000002</v>
      </c>
      <c r="H227" s="28">
        <f>VLOOKUP($C227,'S0 remplacer avec S44'!$C:$BQ,52,0)</f>
        <v>0</v>
      </c>
      <c r="I227" s="28">
        <f>VLOOKUP($C227,'S0 remplacer avec S44'!$C:$BQ,53,0)</f>
        <v>0</v>
      </c>
      <c r="J227" s="28">
        <f>VLOOKUP($C227,'S0 remplacer avec S44'!$C:$BQ,15,0)</f>
        <v>214</v>
      </c>
      <c r="K227" s="28">
        <f>VLOOKUP($C227,'S0 remplacer avec S44'!$C:$BQ,22,0)</f>
        <v>0</v>
      </c>
      <c r="L227" s="28">
        <f>VLOOKUP($C227,'S0 remplacer avec S44'!$C:$BQ,23,0)</f>
        <v>0</v>
      </c>
      <c r="M227" s="28">
        <f>VLOOKUP($C227,'S0 remplacer avec S44'!$C:$BQ,35,0)</f>
        <v>5088.4870099999998</v>
      </c>
      <c r="N227" s="28">
        <f>VLOOKUP($C227,'S0 remplacer avec S44'!$C:$BQ,42,0)</f>
        <v>0</v>
      </c>
      <c r="O227" s="28">
        <f>VLOOKUP($C227,'S0 remplacer avec S44'!$C:$BQ,43,0)</f>
        <v>0</v>
      </c>
      <c r="P227" s="21">
        <f>VLOOKUP($C227,'S45'!$C:$BQ,55,0)</f>
        <v>407.4</v>
      </c>
      <c r="Q227" s="21">
        <f>VLOOKUP($C227,'S45'!$C:$BQ,62,0)</f>
        <v>0</v>
      </c>
      <c r="R227" s="21">
        <f>VLOOKUP($C227,'S45'!$C:$BQ,63,0)</f>
        <v>0</v>
      </c>
      <c r="S227" s="21">
        <f>VLOOKUP($C227,'S45'!$C:$BQ,45,0)</f>
        <v>3853.18507</v>
      </c>
      <c r="T227" s="28">
        <f>VLOOKUP($C227,'S45'!$C:$BQ,52,0)</f>
        <v>0</v>
      </c>
      <c r="U227" s="28">
        <f>VLOOKUP($C227,'S45'!$C:$BQ,53,0)</f>
        <v>0</v>
      </c>
      <c r="V227" s="28">
        <f>VLOOKUP($C227,'S45'!$C:$BQ,15,0)</f>
        <v>217</v>
      </c>
      <c r="W227" s="28">
        <f>VLOOKUP($C227,'S45'!$C:$BQ,22,0)</f>
        <v>0</v>
      </c>
      <c r="X227" s="28">
        <f>VLOOKUP($C227,'S45'!$C:$BQ,23,0)</f>
        <v>0</v>
      </c>
      <c r="Y227" s="28">
        <f>VLOOKUP($C227,'S45'!$C:$BQ,35,0)</f>
        <v>5140.5582800000002</v>
      </c>
      <c r="Z227" s="28">
        <f>VLOOKUP($C227,'S45'!$C:$BQ,42,0)</f>
        <v>0</v>
      </c>
      <c r="AA227" s="28">
        <f>VLOOKUP($C227,'S45'!$C:$BQ,43,0)</f>
        <v>0</v>
      </c>
      <c r="AB227" s="21">
        <f>VLOOKUP($C227,'S46'!$C:$BQ,55,0)</f>
        <v>411.4</v>
      </c>
      <c r="AC227" s="21">
        <f>VLOOKUP($C227,'S46'!$C:$BQ,62,0)</f>
        <v>0</v>
      </c>
      <c r="AD227" s="21">
        <f>VLOOKUP($C227,'S46'!$C:$BQ,63,0)</f>
        <v>0</v>
      </c>
      <c r="AE227" s="21">
        <f>VLOOKUP($C227,'S46'!$C:$BQ,45,0)</f>
        <v>3856.0492599999998</v>
      </c>
      <c r="AF227" s="28">
        <f>VLOOKUP($C227,'S46'!$C:$BQ,52,0)</f>
        <v>0</v>
      </c>
      <c r="AG227" s="28">
        <f>VLOOKUP($C227,'S46'!$C:$BQ,53,0)</f>
        <v>0</v>
      </c>
      <c r="AH227" s="28">
        <f>VLOOKUP($C227,'S46'!$C:$BQ,15,0)</f>
        <v>218</v>
      </c>
      <c r="AI227" s="28">
        <f>VLOOKUP($C227,'S46'!$C:$BQ,22,0)</f>
        <v>0</v>
      </c>
      <c r="AJ227" s="28">
        <f>VLOOKUP($C227,'S46'!$C:$BQ,23,0)</f>
        <v>0</v>
      </c>
      <c r="AK227" s="28">
        <f>VLOOKUP($C227,'S46'!$C:$BQ,35,0)</f>
        <v>5185.5282800000004</v>
      </c>
      <c r="AL227" s="28">
        <f>VLOOKUP($C227,'S46'!$C:$BQ,42,0)</f>
        <v>0</v>
      </c>
      <c r="AM227" s="28">
        <f>VLOOKUP($C227,'S46'!$C:$BQ,43,0)</f>
        <v>0</v>
      </c>
      <c r="AN227" s="21">
        <f>VLOOKUP($C227,'S47'!$C:$BQ,55,0)</f>
        <v>417.2</v>
      </c>
      <c r="AO227" s="21">
        <f>VLOOKUP($C227,'S47'!$C:$BQ,62,0)</f>
        <v>0</v>
      </c>
      <c r="AP227" s="21">
        <f>VLOOKUP($C227,'S47'!$C:$BQ,63,0)</f>
        <v>0</v>
      </c>
      <c r="AQ227" s="21">
        <f>VLOOKUP($C227,'S47'!$C:$BQ,45,0)</f>
        <v>4021.33635</v>
      </c>
      <c r="AR227" s="28">
        <f>VLOOKUP($C227,'S47'!$C:$BQ,52,0)</f>
        <v>0</v>
      </c>
      <c r="AS227" s="28">
        <f>VLOOKUP($C227,'S47'!$C:$BQ,53,0)</f>
        <v>0</v>
      </c>
      <c r="AT227" s="28">
        <f>VLOOKUP($C227,'S47'!$C:$BQ,15,0)</f>
        <v>220</v>
      </c>
      <c r="AU227" s="28">
        <f>VLOOKUP($C227,'S47'!$C:$BQ,22,0)</f>
        <v>0</v>
      </c>
      <c r="AV227" s="28">
        <f>VLOOKUP($C227,'S47'!$C:$BQ,23,0)</f>
        <v>0</v>
      </c>
      <c r="AW227" s="28">
        <f>VLOOKUP($C227,'S47'!$C:$BQ,35,0)</f>
        <v>5196.0871999999999</v>
      </c>
      <c r="AX227" s="28">
        <f>VLOOKUP($C227,'S47'!$C:$BQ,42,0)</f>
        <v>0</v>
      </c>
      <c r="AY227" s="28">
        <f>VLOOKUP($C227,'S47'!$C:$BQ,43,0)</f>
        <v>0</v>
      </c>
      <c r="AZ227" s="21">
        <f>VLOOKUP($C227,'S48'!$C:$BQ,55,0)</f>
        <v>418</v>
      </c>
      <c r="BA227" s="21">
        <f>VLOOKUP($C227,'S48'!$C:$BQ,62,0)</f>
        <v>0</v>
      </c>
      <c r="BB227" s="21">
        <f>VLOOKUP($C227,'S48'!$C:$BQ,63,0)</f>
        <v>56</v>
      </c>
      <c r="BC227" s="21">
        <f>VLOOKUP($C227,'S48'!$C:$BQ,45,0)</f>
        <v>4028.9538899999998</v>
      </c>
      <c r="BD227" s="28">
        <f>VLOOKUP($C227,'S48'!$C:$BQ,52,0)</f>
        <v>0</v>
      </c>
      <c r="BE227" s="28">
        <f>VLOOKUP($C227,'S48'!$C:$BQ,53,0)</f>
        <v>0</v>
      </c>
      <c r="BF227" s="28">
        <f>VLOOKUP($C227,'S48'!$C:$BQ,15,0)</f>
        <v>221</v>
      </c>
      <c r="BG227" s="28">
        <f>VLOOKUP($C227,'S48'!$C:$BQ,22,0)</f>
        <v>0</v>
      </c>
      <c r="BH227" s="28">
        <f>VLOOKUP($C227,'S48'!$C:$BQ,23,0)</f>
        <v>0</v>
      </c>
      <c r="BI227" s="28">
        <f>VLOOKUP($C227,'S48'!$C:$BQ,35,0)</f>
        <v>5224.7867800000004</v>
      </c>
      <c r="BJ227" s="28">
        <f>VLOOKUP($C227,'S48'!$C:$BQ,42,0)</f>
        <v>0</v>
      </c>
      <c r="BK227" s="28">
        <f>VLOOKUP($C227,'S48'!$C:$BQ,43,0)</f>
        <v>0</v>
      </c>
      <c r="BL227" s="21" t="e">
        <f>VLOOKUP($C227,'S49'!$C:$BQ,55,0)</f>
        <v>#N/A</v>
      </c>
      <c r="BM227" s="21" t="e">
        <f>VLOOKUP($C227,'S49'!$C:$BQ,62,0)</f>
        <v>#N/A</v>
      </c>
      <c r="BN227" s="21" t="e">
        <f>VLOOKUP($C227,'S49'!$C:$BQ,63,0)</f>
        <v>#N/A</v>
      </c>
      <c r="BO227" s="21" t="e">
        <f>VLOOKUP($C227,'S49'!$C:$BQ,45,0)</f>
        <v>#N/A</v>
      </c>
      <c r="BP227" s="28" t="e">
        <f>VLOOKUP($C227,'S49'!$C:$BQ,52,0)</f>
        <v>#N/A</v>
      </c>
      <c r="BQ227" s="28" t="e">
        <f>VLOOKUP($C227,'S49'!$C:$BQ,53,0)</f>
        <v>#N/A</v>
      </c>
      <c r="BR227" s="28" t="e">
        <f>VLOOKUP($C227,'S49'!$C:$BQ,15,0)</f>
        <v>#N/A</v>
      </c>
      <c r="BS227" s="28" t="e">
        <f>VLOOKUP($C227,'S49'!$C:$BQ,22,0)</f>
        <v>#N/A</v>
      </c>
      <c r="BT227" s="28" t="e">
        <f>VLOOKUP($C227,'S49'!$C:$BQ,23,0)</f>
        <v>#N/A</v>
      </c>
      <c r="BU227" s="28" t="e">
        <f>VLOOKUP($C227,'S49'!$C:$BQ,35,0)</f>
        <v>#N/A</v>
      </c>
      <c r="BV227" s="28" t="e">
        <f>VLOOKUP($C227,'S49'!$C:$BQ,42,0)</f>
        <v>#N/A</v>
      </c>
      <c r="BW227" s="28" t="e">
        <f>VLOOKUP($C227,'S49'!$C:$BQ,43,0)</f>
        <v>#N/A</v>
      </c>
      <c r="BX227" s="21" t="e">
        <f>VLOOKUP($C227,'S50'!$C:$BQ,55,0)</f>
        <v>#N/A</v>
      </c>
      <c r="BY227" s="21" t="e">
        <f>VLOOKUP($C227,'S50'!$C:$BQ,62,0)</f>
        <v>#N/A</v>
      </c>
      <c r="BZ227" s="21" t="e">
        <f>VLOOKUP($C227,'S50'!$C:$BQ,63,0)</f>
        <v>#N/A</v>
      </c>
      <c r="CA227" s="21" t="e">
        <f>VLOOKUP($C227,'S50'!$C:$BQ,45,0)</f>
        <v>#N/A</v>
      </c>
      <c r="CB227" s="28" t="e">
        <f>VLOOKUP($C227,'S50'!$C:$BQ,52,0)</f>
        <v>#N/A</v>
      </c>
      <c r="CC227" s="28" t="e">
        <f>VLOOKUP($C227,'S50'!$C:$BQ,53,0)</f>
        <v>#N/A</v>
      </c>
      <c r="CD227" s="28" t="e">
        <f>VLOOKUP($C227,'S50'!$C:$BQ,15,0)</f>
        <v>#N/A</v>
      </c>
      <c r="CE227" s="28" t="e">
        <f>VLOOKUP($C227,'S50'!$C:$BQ,22,0)</f>
        <v>#N/A</v>
      </c>
      <c r="CF227" s="28" t="e">
        <f>VLOOKUP($C227,'S50'!$C:$BQ,23,0)</f>
        <v>#N/A</v>
      </c>
      <c r="CG227" s="28" t="e">
        <f>VLOOKUP($C227,'S50'!$C:$BQ,35,0)</f>
        <v>#N/A</v>
      </c>
      <c r="CH227" s="28" t="e">
        <f>VLOOKUP($C227,'S50'!$C:$BQ,42,0)</f>
        <v>#N/A</v>
      </c>
      <c r="CI227" s="28" t="e">
        <f>VLOOKUP($C227,'S50'!$C:$BQ,43,0)</f>
        <v>#N/A</v>
      </c>
    </row>
    <row r="228" spans="1:87" hidden="1" x14ac:dyDescent="0.2">
      <c r="A228" s="30" t="s">
        <v>246</v>
      </c>
      <c r="B228" s="30" t="s">
        <v>247</v>
      </c>
      <c r="C228" s="20" t="s">
        <v>269</v>
      </c>
      <c r="D228" s="21">
        <f>VLOOKUP($C228,'S0 remplacer avec S44'!$C:$BQ,55,0)</f>
        <v>245.4</v>
      </c>
      <c r="E228" s="21">
        <f>VLOOKUP($C228,'S0 remplacer avec S44'!$C:$BQ,62,0)</f>
        <v>82</v>
      </c>
      <c r="F228" s="21">
        <f>VLOOKUP($C228,'S0 remplacer avec S44'!$C:$BQ,63,0)</f>
        <v>148</v>
      </c>
      <c r="G228" s="21">
        <f>VLOOKUP($C228,'S0 remplacer avec S44'!$C:$BQ,45,0)</f>
        <v>2095.788</v>
      </c>
      <c r="H228" s="28">
        <f>VLOOKUP($C228,'S0 remplacer avec S44'!$C:$BQ,52,0)</f>
        <v>790</v>
      </c>
      <c r="I228" s="28">
        <f>VLOOKUP($C228,'S0 remplacer avec S44'!$C:$BQ,53,0)</f>
        <v>1367</v>
      </c>
      <c r="J228" s="28">
        <f>VLOOKUP($C228,'S0 remplacer avec S44'!$C:$BQ,15,0)</f>
        <v>238</v>
      </c>
      <c r="K228" s="28">
        <f>VLOOKUP($C228,'S0 remplacer avec S44'!$C:$BQ,22,0)</f>
        <v>0</v>
      </c>
      <c r="L228" s="28">
        <f>VLOOKUP($C228,'S0 remplacer avec S44'!$C:$BQ,23,0)</f>
        <v>0</v>
      </c>
      <c r="M228" s="28">
        <f>VLOOKUP($C228,'S0 remplacer avec S44'!$C:$BQ,35,0)</f>
        <v>1876.3103799999999</v>
      </c>
      <c r="N228" s="28">
        <f>VLOOKUP($C228,'S0 remplacer avec S44'!$C:$BQ,42,0)</f>
        <v>1458</v>
      </c>
      <c r="O228" s="28">
        <f>VLOOKUP($C228,'S0 remplacer avec S44'!$C:$BQ,43,0)</f>
        <v>2124</v>
      </c>
      <c r="P228" s="21">
        <f>VLOOKUP($C228,'S45'!$C:$BQ,55,0)</f>
        <v>252.4</v>
      </c>
      <c r="Q228" s="21">
        <f>VLOOKUP($C228,'S45'!$C:$BQ,62,0)</f>
        <v>75</v>
      </c>
      <c r="R228" s="21">
        <f>VLOOKUP($C228,'S45'!$C:$BQ,63,0)</f>
        <v>141</v>
      </c>
      <c r="S228" s="21">
        <f>VLOOKUP($C228,'S45'!$C:$BQ,45,0)</f>
        <v>2113.8611299999998</v>
      </c>
      <c r="T228" s="28">
        <f>VLOOKUP($C228,'S45'!$C:$BQ,52,0)</f>
        <v>772</v>
      </c>
      <c r="U228" s="28">
        <f>VLOOKUP($C228,'S45'!$C:$BQ,53,0)</f>
        <v>1349</v>
      </c>
      <c r="V228" s="28">
        <f>VLOOKUP($C228,'S45'!$C:$BQ,15,0)</f>
        <v>245</v>
      </c>
      <c r="W228" s="28">
        <f>VLOOKUP($C228,'S45'!$C:$BQ,22,0)</f>
        <v>0</v>
      </c>
      <c r="X228" s="28">
        <f>VLOOKUP($C228,'S45'!$C:$BQ,23,0)</f>
        <v>0</v>
      </c>
      <c r="Y228" s="28">
        <f>VLOOKUP($C228,'S45'!$C:$BQ,35,0)</f>
        <v>1883.9593600000001</v>
      </c>
      <c r="Z228" s="28">
        <f>VLOOKUP($C228,'S45'!$C:$BQ,42,0)</f>
        <v>1450</v>
      </c>
      <c r="AA228" s="28">
        <f>VLOOKUP($C228,'S45'!$C:$BQ,43,0)</f>
        <v>2117</v>
      </c>
      <c r="AB228" s="21">
        <f>VLOOKUP($C228,'S46'!$C:$BQ,55,0)</f>
        <v>256.39999999999998</v>
      </c>
      <c r="AC228" s="21">
        <f>VLOOKUP($C228,'S46'!$C:$BQ,62,0)</f>
        <v>71</v>
      </c>
      <c r="AD228" s="21">
        <f>VLOOKUP($C228,'S46'!$C:$BQ,63,0)</f>
        <v>137</v>
      </c>
      <c r="AE228" s="21">
        <f>VLOOKUP($C228,'S46'!$C:$BQ,45,0)</f>
        <v>2209.7441600000002</v>
      </c>
      <c r="AF228" s="28">
        <f>VLOOKUP($C228,'S46'!$C:$BQ,52,0)</f>
        <v>676</v>
      </c>
      <c r="AG228" s="28">
        <f>VLOOKUP($C228,'S46'!$C:$BQ,53,0)</f>
        <v>1253</v>
      </c>
      <c r="AH228" s="28">
        <f>VLOOKUP($C228,'S46'!$C:$BQ,15,0)</f>
        <v>251</v>
      </c>
      <c r="AI228" s="28">
        <f>VLOOKUP($C228,'S46'!$C:$BQ,22,0)</f>
        <v>0</v>
      </c>
      <c r="AJ228" s="28">
        <f>VLOOKUP($C228,'S46'!$C:$BQ,23,0)</f>
        <v>0</v>
      </c>
      <c r="AK228" s="28">
        <f>VLOOKUP($C228,'S46'!$C:$BQ,35,0)</f>
        <v>1883.8521800000001</v>
      </c>
      <c r="AL228" s="28">
        <f>VLOOKUP($C228,'S46'!$C:$BQ,42,0)</f>
        <v>1450</v>
      </c>
      <c r="AM228" s="28">
        <f>VLOOKUP($C228,'S46'!$C:$BQ,43,0)</f>
        <v>2117</v>
      </c>
      <c r="AN228" s="21">
        <f>VLOOKUP($C228,'S47'!$C:$BQ,55,0)</f>
        <v>259.60000000000002</v>
      </c>
      <c r="AO228" s="21">
        <f>VLOOKUP($C228,'S47'!$C:$BQ,62,0)</f>
        <v>68</v>
      </c>
      <c r="AP228" s="21">
        <f>VLOOKUP($C228,'S47'!$C:$BQ,63,0)</f>
        <v>134</v>
      </c>
      <c r="AQ228" s="21">
        <f>VLOOKUP($C228,'S47'!$C:$BQ,45,0)</f>
        <v>2213.5495900000001</v>
      </c>
      <c r="AR228" s="28">
        <f>VLOOKUP($C228,'S47'!$C:$BQ,52,0)</f>
        <v>672</v>
      </c>
      <c r="AS228" s="28">
        <f>VLOOKUP($C228,'S47'!$C:$BQ,53,0)</f>
        <v>1249</v>
      </c>
      <c r="AT228" s="28">
        <f>VLOOKUP($C228,'S47'!$C:$BQ,15,0)</f>
        <v>255</v>
      </c>
      <c r="AU228" s="28">
        <f>VLOOKUP($C228,'S47'!$C:$BQ,22,0)</f>
        <v>0</v>
      </c>
      <c r="AV228" s="28">
        <f>VLOOKUP($C228,'S47'!$C:$BQ,23,0)</f>
        <v>0</v>
      </c>
      <c r="AW228" s="28">
        <f>VLOOKUP($C228,'S47'!$C:$BQ,35,0)</f>
        <v>1895.48919</v>
      </c>
      <c r="AX228" s="28">
        <f>VLOOKUP($C228,'S47'!$C:$BQ,42,0)</f>
        <v>1438</v>
      </c>
      <c r="AY228" s="28">
        <f>VLOOKUP($C228,'S47'!$C:$BQ,43,0)</f>
        <v>2105</v>
      </c>
      <c r="AZ228" s="21">
        <f>VLOOKUP($C228,'S48'!$C:$BQ,55,0)</f>
        <v>260.8</v>
      </c>
      <c r="BA228" s="21">
        <f>VLOOKUP($C228,'S48'!$C:$BQ,62,0)</f>
        <v>34</v>
      </c>
      <c r="BB228" s="21">
        <f>VLOOKUP($C228,'S48'!$C:$BQ,63,0)</f>
        <v>231</v>
      </c>
      <c r="BC228" s="21">
        <f>VLOOKUP($C228,'S48'!$C:$BQ,45,0)</f>
        <v>2259.92229</v>
      </c>
      <c r="BD228" s="28">
        <f>VLOOKUP($C228,'S48'!$C:$BQ,52,0)</f>
        <v>626</v>
      </c>
      <c r="BE228" s="28">
        <f>VLOOKUP($C228,'S48'!$C:$BQ,53,0)</f>
        <v>1203</v>
      </c>
      <c r="BF228" s="28">
        <f>VLOOKUP($C228,'S48'!$C:$BQ,15,0)</f>
        <v>258</v>
      </c>
      <c r="BG228" s="28">
        <f>VLOOKUP($C228,'S48'!$C:$BQ,22,0)</f>
        <v>0</v>
      </c>
      <c r="BH228" s="28">
        <f>VLOOKUP($C228,'S48'!$C:$BQ,23,0)</f>
        <v>0</v>
      </c>
      <c r="BI228" s="28">
        <f>VLOOKUP($C228,'S48'!$C:$BQ,35,0)</f>
        <v>1897.8634500000001</v>
      </c>
      <c r="BJ228" s="28">
        <f>VLOOKUP($C228,'S48'!$C:$BQ,42,0)</f>
        <v>1436</v>
      </c>
      <c r="BK228" s="28">
        <f>VLOOKUP($C228,'S48'!$C:$BQ,43,0)</f>
        <v>2103</v>
      </c>
      <c r="BL228" s="21" t="e">
        <f>VLOOKUP($C228,'S49'!$C:$BQ,55,0)</f>
        <v>#N/A</v>
      </c>
      <c r="BM228" s="21" t="e">
        <f>VLOOKUP($C228,'S49'!$C:$BQ,62,0)</f>
        <v>#N/A</v>
      </c>
      <c r="BN228" s="21" t="e">
        <f>VLOOKUP($C228,'S49'!$C:$BQ,63,0)</f>
        <v>#N/A</v>
      </c>
      <c r="BO228" s="21" t="e">
        <f>VLOOKUP($C228,'S49'!$C:$BQ,45,0)</f>
        <v>#N/A</v>
      </c>
      <c r="BP228" s="28" t="e">
        <f>VLOOKUP($C228,'S49'!$C:$BQ,52,0)</f>
        <v>#N/A</v>
      </c>
      <c r="BQ228" s="28" t="e">
        <f>VLOOKUP($C228,'S49'!$C:$BQ,53,0)</f>
        <v>#N/A</v>
      </c>
      <c r="BR228" s="28" t="e">
        <f>VLOOKUP($C228,'S49'!$C:$BQ,15,0)</f>
        <v>#N/A</v>
      </c>
      <c r="BS228" s="28" t="e">
        <f>VLOOKUP($C228,'S49'!$C:$BQ,22,0)</f>
        <v>#N/A</v>
      </c>
      <c r="BT228" s="28" t="e">
        <f>VLOOKUP($C228,'S49'!$C:$BQ,23,0)</f>
        <v>#N/A</v>
      </c>
      <c r="BU228" s="28" t="e">
        <f>VLOOKUP($C228,'S49'!$C:$BQ,35,0)</f>
        <v>#N/A</v>
      </c>
      <c r="BV228" s="28" t="e">
        <f>VLOOKUP($C228,'S49'!$C:$BQ,42,0)</f>
        <v>#N/A</v>
      </c>
      <c r="BW228" s="28" t="e">
        <f>VLOOKUP($C228,'S49'!$C:$BQ,43,0)</f>
        <v>#N/A</v>
      </c>
      <c r="BX228" s="21" t="e">
        <f>VLOOKUP($C228,'S50'!$C:$BQ,55,0)</f>
        <v>#N/A</v>
      </c>
      <c r="BY228" s="21" t="e">
        <f>VLOOKUP($C228,'S50'!$C:$BQ,62,0)</f>
        <v>#N/A</v>
      </c>
      <c r="BZ228" s="21" t="e">
        <f>VLOOKUP($C228,'S50'!$C:$BQ,63,0)</f>
        <v>#N/A</v>
      </c>
      <c r="CA228" s="21" t="e">
        <f>VLOOKUP($C228,'S50'!$C:$BQ,45,0)</f>
        <v>#N/A</v>
      </c>
      <c r="CB228" s="28" t="e">
        <f>VLOOKUP($C228,'S50'!$C:$BQ,52,0)</f>
        <v>#N/A</v>
      </c>
      <c r="CC228" s="28" t="e">
        <f>VLOOKUP($C228,'S50'!$C:$BQ,53,0)</f>
        <v>#N/A</v>
      </c>
      <c r="CD228" s="28" t="e">
        <f>VLOOKUP($C228,'S50'!$C:$BQ,15,0)</f>
        <v>#N/A</v>
      </c>
      <c r="CE228" s="28" t="e">
        <f>VLOOKUP($C228,'S50'!$C:$BQ,22,0)</f>
        <v>#N/A</v>
      </c>
      <c r="CF228" s="28" t="e">
        <f>VLOOKUP($C228,'S50'!$C:$BQ,23,0)</f>
        <v>#N/A</v>
      </c>
      <c r="CG228" s="28" t="e">
        <f>VLOOKUP($C228,'S50'!$C:$BQ,35,0)</f>
        <v>#N/A</v>
      </c>
      <c r="CH228" s="28" t="e">
        <f>VLOOKUP($C228,'S50'!$C:$BQ,42,0)</f>
        <v>#N/A</v>
      </c>
      <c r="CI228" s="28" t="e">
        <f>VLOOKUP($C228,'S50'!$C:$BQ,43,0)</f>
        <v>#N/A</v>
      </c>
    </row>
    <row r="229" spans="1:87" hidden="1" x14ac:dyDescent="0.2">
      <c r="A229" s="30" t="s">
        <v>246</v>
      </c>
      <c r="B229" s="30" t="s">
        <v>373</v>
      </c>
      <c r="C229" s="20" t="s">
        <v>270</v>
      </c>
      <c r="D229" s="21">
        <f>VLOOKUP($C229,'S0 remplacer avec S44'!$C:$BQ,55,0)</f>
        <v>167.6</v>
      </c>
      <c r="E229" s="21">
        <f>VLOOKUP($C229,'S0 remplacer avec S44'!$C:$BQ,62,0)</f>
        <v>0</v>
      </c>
      <c r="F229" s="21">
        <f>VLOOKUP($C229,'S0 remplacer avec S44'!$C:$BQ,63,0)</f>
        <v>6</v>
      </c>
      <c r="G229" s="21">
        <f>VLOOKUP($C229,'S0 remplacer avec S44'!$C:$BQ,45,0)</f>
        <v>2064.1037000000001</v>
      </c>
      <c r="H229" s="28">
        <f>VLOOKUP($C229,'S0 remplacer avec S44'!$C:$BQ,52,0)</f>
        <v>0</v>
      </c>
      <c r="I229" s="28">
        <f>VLOOKUP($C229,'S0 remplacer avec S44'!$C:$BQ,53,0)</f>
        <v>0</v>
      </c>
      <c r="J229" s="28">
        <f>VLOOKUP($C229,'S0 remplacer avec S44'!$C:$BQ,15,0)</f>
        <v>135</v>
      </c>
      <c r="K229" s="28">
        <f>VLOOKUP($C229,'S0 remplacer avec S44'!$C:$BQ,22,0)</f>
        <v>0</v>
      </c>
      <c r="L229" s="28">
        <f>VLOOKUP($C229,'S0 remplacer avec S44'!$C:$BQ,23,0)</f>
        <v>0</v>
      </c>
      <c r="M229" s="28">
        <f>VLOOKUP($C229,'S0 remplacer avec S44'!$C:$BQ,35,0)</f>
        <v>409.49669999999998</v>
      </c>
      <c r="N229" s="28">
        <f>VLOOKUP($C229,'S0 remplacer avec S44'!$C:$BQ,42,0)</f>
        <v>948</v>
      </c>
      <c r="O229" s="28">
        <f>VLOOKUP($C229,'S0 remplacer avec S44'!$C:$BQ,43,0)</f>
        <v>1219</v>
      </c>
      <c r="P229" s="21">
        <f>VLOOKUP($C229,'S45'!$C:$BQ,55,0)</f>
        <v>169.9</v>
      </c>
      <c r="Q229" s="21">
        <f>VLOOKUP($C229,'S45'!$C:$BQ,62,0)</f>
        <v>0</v>
      </c>
      <c r="R229" s="21">
        <f>VLOOKUP($C229,'S45'!$C:$BQ,63,0)</f>
        <v>4</v>
      </c>
      <c r="S229" s="21">
        <f>VLOOKUP($C229,'S45'!$C:$BQ,45,0)</f>
        <v>2066.62662</v>
      </c>
      <c r="T229" s="28">
        <f>VLOOKUP($C229,'S45'!$C:$BQ,52,0)</f>
        <v>0</v>
      </c>
      <c r="U229" s="28">
        <f>VLOOKUP($C229,'S45'!$C:$BQ,53,0)</f>
        <v>0</v>
      </c>
      <c r="V229" s="28">
        <f>VLOOKUP($C229,'S45'!$C:$BQ,15,0)</f>
        <v>136</v>
      </c>
      <c r="W229" s="28">
        <f>VLOOKUP($C229,'S45'!$C:$BQ,22,0)</f>
        <v>0</v>
      </c>
      <c r="X229" s="28">
        <f>VLOOKUP($C229,'S45'!$C:$BQ,23,0)</f>
        <v>0</v>
      </c>
      <c r="Y229" s="28">
        <f>VLOOKUP($C229,'S45'!$C:$BQ,35,0)</f>
        <v>410.28816</v>
      </c>
      <c r="Z229" s="28">
        <f>VLOOKUP($C229,'S45'!$C:$BQ,42,0)</f>
        <v>947</v>
      </c>
      <c r="AA229" s="28">
        <f>VLOOKUP($C229,'S45'!$C:$BQ,43,0)</f>
        <v>1219</v>
      </c>
      <c r="AB229" s="21">
        <f>VLOOKUP($C229,'S46'!$C:$BQ,55,0)</f>
        <v>169.1</v>
      </c>
      <c r="AC229" s="21">
        <f>VLOOKUP($C229,'S46'!$C:$BQ,62,0)</f>
        <v>0</v>
      </c>
      <c r="AD229" s="21">
        <f>VLOOKUP($C229,'S46'!$C:$BQ,63,0)</f>
        <v>4</v>
      </c>
      <c r="AE229" s="21">
        <f>VLOOKUP($C229,'S46'!$C:$BQ,45,0)</f>
        <v>2106.5812900000001</v>
      </c>
      <c r="AF229" s="28">
        <f>VLOOKUP($C229,'S46'!$C:$BQ,52,0)</f>
        <v>0</v>
      </c>
      <c r="AG229" s="28">
        <f>VLOOKUP($C229,'S46'!$C:$BQ,53,0)</f>
        <v>0</v>
      </c>
      <c r="AH229" s="28">
        <f>VLOOKUP($C229,'S46'!$C:$BQ,15,0)</f>
        <v>137</v>
      </c>
      <c r="AI229" s="28">
        <f>VLOOKUP($C229,'S46'!$C:$BQ,22,0)</f>
        <v>0</v>
      </c>
      <c r="AJ229" s="28">
        <f>VLOOKUP($C229,'S46'!$C:$BQ,23,0)</f>
        <v>0</v>
      </c>
      <c r="AK229" s="28">
        <f>VLOOKUP($C229,'S46'!$C:$BQ,35,0)</f>
        <v>414.78816</v>
      </c>
      <c r="AL229" s="28">
        <f>VLOOKUP($C229,'S46'!$C:$BQ,42,0)</f>
        <v>943</v>
      </c>
      <c r="AM229" s="28">
        <f>VLOOKUP($C229,'S46'!$C:$BQ,43,0)</f>
        <v>1214</v>
      </c>
      <c r="AN229" s="21">
        <f>VLOOKUP($C229,'S47'!$C:$BQ,55,0)</f>
        <v>174.1</v>
      </c>
      <c r="AO229" s="21">
        <f>VLOOKUP($C229,'S47'!$C:$BQ,62,0)</f>
        <v>0</v>
      </c>
      <c r="AP229" s="21">
        <f>VLOOKUP($C229,'S47'!$C:$BQ,63,0)</f>
        <v>0</v>
      </c>
      <c r="AQ229" s="21">
        <f>VLOOKUP($C229,'S47'!$C:$BQ,45,0)</f>
        <v>2149.6362199999999</v>
      </c>
      <c r="AR229" s="28">
        <f>VLOOKUP($C229,'S47'!$C:$BQ,52,0)</f>
        <v>0</v>
      </c>
      <c r="AS229" s="28">
        <f>VLOOKUP($C229,'S47'!$C:$BQ,53,0)</f>
        <v>0</v>
      </c>
      <c r="AT229" s="28">
        <f>VLOOKUP($C229,'S47'!$C:$BQ,15,0)</f>
        <v>138</v>
      </c>
      <c r="AU229" s="28">
        <f>VLOOKUP($C229,'S47'!$C:$BQ,22,0)</f>
        <v>0</v>
      </c>
      <c r="AV229" s="28">
        <f>VLOOKUP($C229,'S47'!$C:$BQ,23,0)</f>
        <v>0</v>
      </c>
      <c r="AW229" s="28">
        <f>VLOOKUP($C229,'S47'!$C:$BQ,35,0)</f>
        <v>421.45107999999999</v>
      </c>
      <c r="AX229" s="28">
        <f>VLOOKUP($C229,'S47'!$C:$BQ,42,0)</f>
        <v>936</v>
      </c>
      <c r="AY229" s="28">
        <f>VLOOKUP($C229,'S47'!$C:$BQ,43,0)</f>
        <v>1207</v>
      </c>
      <c r="AZ229" s="21">
        <f>VLOOKUP($C229,'S48'!$C:$BQ,55,0)</f>
        <v>175.1</v>
      </c>
      <c r="BA229" s="21">
        <f>VLOOKUP($C229,'S48'!$C:$BQ,62,0)</f>
        <v>0</v>
      </c>
      <c r="BB229" s="21">
        <f>VLOOKUP($C229,'S48'!$C:$BQ,63,0)</f>
        <v>42</v>
      </c>
      <c r="BC229" s="21">
        <f>VLOOKUP($C229,'S48'!$C:$BQ,45,0)</f>
        <v>2180.2573000000002</v>
      </c>
      <c r="BD229" s="28">
        <f>VLOOKUP($C229,'S48'!$C:$BQ,52,0)</f>
        <v>0</v>
      </c>
      <c r="BE229" s="28">
        <f>VLOOKUP($C229,'S48'!$C:$BQ,53,0)</f>
        <v>0</v>
      </c>
      <c r="BF229" s="28">
        <f>VLOOKUP($C229,'S48'!$C:$BQ,15,0)</f>
        <v>139</v>
      </c>
      <c r="BG229" s="28">
        <f>VLOOKUP($C229,'S48'!$C:$BQ,22,0)</f>
        <v>0</v>
      </c>
      <c r="BH229" s="28">
        <f>VLOOKUP($C229,'S48'!$C:$BQ,23,0)</f>
        <v>0</v>
      </c>
      <c r="BI229" s="28">
        <f>VLOOKUP($C229,'S48'!$C:$BQ,35,0)</f>
        <v>430.00151</v>
      </c>
      <c r="BJ229" s="28">
        <f>VLOOKUP($C229,'S48'!$C:$BQ,42,0)</f>
        <v>927</v>
      </c>
      <c r="BK229" s="28">
        <f>VLOOKUP($C229,'S48'!$C:$BQ,43,0)</f>
        <v>1199</v>
      </c>
      <c r="BL229" s="21" t="e">
        <f>VLOOKUP($C229,'S49'!$C:$BQ,55,0)</f>
        <v>#N/A</v>
      </c>
      <c r="BM229" s="21" t="e">
        <f>VLOOKUP($C229,'S49'!$C:$BQ,62,0)</f>
        <v>#N/A</v>
      </c>
      <c r="BN229" s="21" t="e">
        <f>VLOOKUP($C229,'S49'!$C:$BQ,63,0)</f>
        <v>#N/A</v>
      </c>
      <c r="BO229" s="21" t="e">
        <f>VLOOKUP($C229,'S49'!$C:$BQ,45,0)</f>
        <v>#N/A</v>
      </c>
      <c r="BP229" s="28" t="e">
        <f>VLOOKUP($C229,'S49'!$C:$BQ,52,0)</f>
        <v>#N/A</v>
      </c>
      <c r="BQ229" s="28" t="e">
        <f>VLOOKUP($C229,'S49'!$C:$BQ,53,0)</f>
        <v>#N/A</v>
      </c>
      <c r="BR229" s="28" t="e">
        <f>VLOOKUP($C229,'S49'!$C:$BQ,15,0)</f>
        <v>#N/A</v>
      </c>
      <c r="BS229" s="28" t="e">
        <f>VLOOKUP($C229,'S49'!$C:$BQ,22,0)</f>
        <v>#N/A</v>
      </c>
      <c r="BT229" s="28" t="e">
        <f>VLOOKUP($C229,'S49'!$C:$BQ,23,0)</f>
        <v>#N/A</v>
      </c>
      <c r="BU229" s="28" t="e">
        <f>VLOOKUP($C229,'S49'!$C:$BQ,35,0)</f>
        <v>#N/A</v>
      </c>
      <c r="BV229" s="28" t="e">
        <f>VLOOKUP($C229,'S49'!$C:$BQ,42,0)</f>
        <v>#N/A</v>
      </c>
      <c r="BW229" s="28" t="e">
        <f>VLOOKUP($C229,'S49'!$C:$BQ,43,0)</f>
        <v>#N/A</v>
      </c>
      <c r="BX229" s="21" t="e">
        <f>VLOOKUP($C229,'S50'!$C:$BQ,55,0)</f>
        <v>#N/A</v>
      </c>
      <c r="BY229" s="21" t="e">
        <f>VLOOKUP($C229,'S50'!$C:$BQ,62,0)</f>
        <v>#N/A</v>
      </c>
      <c r="BZ229" s="21" t="e">
        <f>VLOOKUP($C229,'S50'!$C:$BQ,63,0)</f>
        <v>#N/A</v>
      </c>
      <c r="CA229" s="21" t="e">
        <f>VLOOKUP($C229,'S50'!$C:$BQ,45,0)</f>
        <v>#N/A</v>
      </c>
      <c r="CB229" s="28" t="e">
        <f>VLOOKUP($C229,'S50'!$C:$BQ,52,0)</f>
        <v>#N/A</v>
      </c>
      <c r="CC229" s="28" t="e">
        <f>VLOOKUP($C229,'S50'!$C:$BQ,53,0)</f>
        <v>#N/A</v>
      </c>
      <c r="CD229" s="28" t="e">
        <f>VLOOKUP($C229,'S50'!$C:$BQ,15,0)</f>
        <v>#N/A</v>
      </c>
      <c r="CE229" s="28" t="e">
        <f>VLOOKUP($C229,'S50'!$C:$BQ,22,0)</f>
        <v>#N/A</v>
      </c>
      <c r="CF229" s="28" t="e">
        <f>VLOOKUP($C229,'S50'!$C:$BQ,23,0)</f>
        <v>#N/A</v>
      </c>
      <c r="CG229" s="28" t="e">
        <f>VLOOKUP($C229,'S50'!$C:$BQ,35,0)</f>
        <v>#N/A</v>
      </c>
      <c r="CH229" s="28" t="e">
        <f>VLOOKUP($C229,'S50'!$C:$BQ,42,0)</f>
        <v>#N/A</v>
      </c>
      <c r="CI229" s="28" t="e">
        <f>VLOOKUP($C229,'S50'!$C:$BQ,43,0)</f>
        <v>#N/A</v>
      </c>
    </row>
    <row r="230" spans="1:87" hidden="1" x14ac:dyDescent="0.2">
      <c r="A230" s="30" t="s">
        <v>246</v>
      </c>
      <c r="B230" s="30" t="s">
        <v>373</v>
      </c>
      <c r="C230" s="20" t="s">
        <v>271</v>
      </c>
      <c r="D230" s="21">
        <f>VLOOKUP($C230,'S0 remplacer avec S44'!$C:$BQ,55,0)</f>
        <v>200.9</v>
      </c>
      <c r="E230" s="21">
        <f>VLOOKUP($C230,'S0 remplacer avec S44'!$C:$BQ,62,0)</f>
        <v>0</v>
      </c>
      <c r="F230" s="21">
        <f>VLOOKUP($C230,'S0 remplacer avec S44'!$C:$BQ,63,0)</f>
        <v>0</v>
      </c>
      <c r="G230" s="21">
        <f>VLOOKUP($C230,'S0 remplacer avec S44'!$C:$BQ,45,0)</f>
        <v>2025.1330399999999</v>
      </c>
      <c r="H230" s="28">
        <f>VLOOKUP($C230,'S0 remplacer avec S44'!$C:$BQ,52,0)</f>
        <v>0</v>
      </c>
      <c r="I230" s="28">
        <f>VLOOKUP($C230,'S0 remplacer avec S44'!$C:$BQ,53,0)</f>
        <v>0</v>
      </c>
      <c r="J230" s="28">
        <f>VLOOKUP($C230,'S0 remplacer avec S44'!$C:$BQ,15,0)</f>
        <v>128</v>
      </c>
      <c r="K230" s="28">
        <f>VLOOKUP($C230,'S0 remplacer avec S44'!$C:$BQ,22,0)</f>
        <v>0</v>
      </c>
      <c r="L230" s="28">
        <f>VLOOKUP($C230,'S0 remplacer avec S44'!$C:$BQ,23,0)</f>
        <v>0</v>
      </c>
      <c r="M230" s="28">
        <f>VLOOKUP($C230,'S0 remplacer avec S44'!$C:$BQ,35,0)</f>
        <v>1825.7761599999999</v>
      </c>
      <c r="N230" s="28">
        <f>VLOOKUP($C230,'S0 remplacer avec S44'!$C:$BQ,42,0)</f>
        <v>0</v>
      </c>
      <c r="O230" s="28">
        <f>VLOOKUP($C230,'S0 remplacer avec S44'!$C:$BQ,43,0)</f>
        <v>0</v>
      </c>
      <c r="P230" s="21">
        <f>VLOOKUP($C230,'S45'!$C:$BQ,55,0)</f>
        <v>200.1</v>
      </c>
      <c r="Q230" s="21">
        <f>VLOOKUP($C230,'S45'!$C:$BQ,62,0)</f>
        <v>0</v>
      </c>
      <c r="R230" s="21">
        <f>VLOOKUP($C230,'S45'!$C:$BQ,63,0)</f>
        <v>0</v>
      </c>
      <c r="S230" s="21">
        <f>VLOOKUP($C230,'S45'!$C:$BQ,45,0)</f>
        <v>2096.5132100000001</v>
      </c>
      <c r="T230" s="28">
        <f>VLOOKUP($C230,'S45'!$C:$BQ,52,0)</f>
        <v>0</v>
      </c>
      <c r="U230" s="28">
        <f>VLOOKUP($C230,'S45'!$C:$BQ,53,0)</f>
        <v>0</v>
      </c>
      <c r="V230" s="28">
        <f>VLOOKUP($C230,'S45'!$C:$BQ,15,0)</f>
        <v>128</v>
      </c>
      <c r="W230" s="28">
        <f>VLOOKUP($C230,'S45'!$C:$BQ,22,0)</f>
        <v>0</v>
      </c>
      <c r="X230" s="28">
        <f>VLOOKUP($C230,'S45'!$C:$BQ,23,0)</f>
        <v>0</v>
      </c>
      <c r="Y230" s="28">
        <f>VLOOKUP($C230,'S45'!$C:$BQ,35,0)</f>
        <v>1838.37609</v>
      </c>
      <c r="Z230" s="28">
        <f>VLOOKUP($C230,'S45'!$C:$BQ,42,0)</f>
        <v>0</v>
      </c>
      <c r="AA230" s="28">
        <f>VLOOKUP($C230,'S45'!$C:$BQ,43,0)</f>
        <v>0</v>
      </c>
      <c r="AB230" s="21">
        <f>VLOOKUP($C230,'S46'!$C:$BQ,55,0)</f>
        <v>202.7</v>
      </c>
      <c r="AC230" s="21">
        <f>VLOOKUP($C230,'S46'!$C:$BQ,62,0)</f>
        <v>0</v>
      </c>
      <c r="AD230" s="21">
        <f>VLOOKUP($C230,'S46'!$C:$BQ,63,0)</f>
        <v>0</v>
      </c>
      <c r="AE230" s="21">
        <f>VLOOKUP($C230,'S46'!$C:$BQ,45,0)</f>
        <v>2124.3032800000001</v>
      </c>
      <c r="AF230" s="28">
        <f>VLOOKUP($C230,'S46'!$C:$BQ,52,0)</f>
        <v>0</v>
      </c>
      <c r="AG230" s="28">
        <f>VLOOKUP($C230,'S46'!$C:$BQ,53,0)</f>
        <v>0</v>
      </c>
      <c r="AH230" s="28">
        <f>VLOOKUP($C230,'S46'!$C:$BQ,15,0)</f>
        <v>130</v>
      </c>
      <c r="AI230" s="28">
        <f>VLOOKUP($C230,'S46'!$C:$BQ,22,0)</f>
        <v>0</v>
      </c>
      <c r="AJ230" s="28">
        <f>VLOOKUP($C230,'S46'!$C:$BQ,23,0)</f>
        <v>0</v>
      </c>
      <c r="AK230" s="28">
        <f>VLOOKUP($C230,'S46'!$C:$BQ,35,0)</f>
        <v>1843.3442600000001</v>
      </c>
      <c r="AL230" s="28">
        <f>VLOOKUP($C230,'S46'!$C:$BQ,42,0)</f>
        <v>0</v>
      </c>
      <c r="AM230" s="28">
        <f>VLOOKUP($C230,'S46'!$C:$BQ,43,0)</f>
        <v>0</v>
      </c>
      <c r="AN230" s="21">
        <f>VLOOKUP($C230,'S47'!$C:$BQ,55,0)</f>
        <v>204.5</v>
      </c>
      <c r="AO230" s="21">
        <f>VLOOKUP($C230,'S47'!$C:$BQ,62,0)</f>
        <v>0</v>
      </c>
      <c r="AP230" s="21">
        <f>VLOOKUP($C230,'S47'!$C:$BQ,63,0)</f>
        <v>0</v>
      </c>
      <c r="AQ230" s="21">
        <f>VLOOKUP($C230,'S47'!$C:$BQ,45,0)</f>
        <v>2155.35187</v>
      </c>
      <c r="AR230" s="28">
        <f>VLOOKUP($C230,'S47'!$C:$BQ,52,0)</f>
        <v>0</v>
      </c>
      <c r="AS230" s="28">
        <f>VLOOKUP($C230,'S47'!$C:$BQ,53,0)</f>
        <v>0</v>
      </c>
      <c r="AT230" s="28">
        <f>VLOOKUP($C230,'S47'!$C:$BQ,15,0)</f>
        <v>130</v>
      </c>
      <c r="AU230" s="28">
        <f>VLOOKUP($C230,'S47'!$C:$BQ,22,0)</f>
        <v>0</v>
      </c>
      <c r="AV230" s="28">
        <f>VLOOKUP($C230,'S47'!$C:$BQ,23,0)</f>
        <v>0</v>
      </c>
      <c r="AW230" s="28">
        <f>VLOOKUP($C230,'S47'!$C:$BQ,35,0)</f>
        <v>1848.5604900000001</v>
      </c>
      <c r="AX230" s="28">
        <f>VLOOKUP($C230,'S47'!$C:$BQ,42,0)</f>
        <v>0</v>
      </c>
      <c r="AY230" s="28">
        <f>VLOOKUP($C230,'S47'!$C:$BQ,43,0)</f>
        <v>0</v>
      </c>
      <c r="AZ230" s="21">
        <f>VLOOKUP($C230,'S48'!$C:$BQ,55,0)</f>
        <v>208.5</v>
      </c>
      <c r="BA230" s="21">
        <f>VLOOKUP($C230,'S48'!$C:$BQ,62,0)</f>
        <v>0</v>
      </c>
      <c r="BB230" s="21">
        <f>VLOOKUP($C230,'S48'!$C:$BQ,63,0)</f>
        <v>12</v>
      </c>
      <c r="BC230" s="21">
        <f>VLOOKUP($C230,'S48'!$C:$BQ,45,0)</f>
        <v>2160.63571</v>
      </c>
      <c r="BD230" s="28">
        <f>VLOOKUP($C230,'S48'!$C:$BQ,52,0)</f>
        <v>0</v>
      </c>
      <c r="BE230" s="28">
        <f>VLOOKUP($C230,'S48'!$C:$BQ,53,0)</f>
        <v>0</v>
      </c>
      <c r="BF230" s="28">
        <f>VLOOKUP($C230,'S48'!$C:$BQ,15,0)</f>
        <v>131</v>
      </c>
      <c r="BG230" s="28">
        <f>VLOOKUP($C230,'S48'!$C:$BQ,22,0)</f>
        <v>0</v>
      </c>
      <c r="BH230" s="28">
        <f>VLOOKUP($C230,'S48'!$C:$BQ,23,0)</f>
        <v>0</v>
      </c>
      <c r="BI230" s="28">
        <f>VLOOKUP($C230,'S48'!$C:$BQ,35,0)</f>
        <v>1851.2339300000001</v>
      </c>
      <c r="BJ230" s="28">
        <f>VLOOKUP($C230,'S48'!$C:$BQ,42,0)</f>
        <v>0</v>
      </c>
      <c r="BK230" s="28">
        <f>VLOOKUP($C230,'S48'!$C:$BQ,43,0)</f>
        <v>0</v>
      </c>
      <c r="BL230" s="21" t="e">
        <f>VLOOKUP($C230,'S49'!$C:$BQ,55,0)</f>
        <v>#N/A</v>
      </c>
      <c r="BM230" s="21" t="e">
        <f>VLOOKUP($C230,'S49'!$C:$BQ,62,0)</f>
        <v>#N/A</v>
      </c>
      <c r="BN230" s="21" t="e">
        <f>VLOOKUP($C230,'S49'!$C:$BQ,63,0)</f>
        <v>#N/A</v>
      </c>
      <c r="BO230" s="21" t="e">
        <f>VLOOKUP($C230,'S49'!$C:$BQ,45,0)</f>
        <v>#N/A</v>
      </c>
      <c r="BP230" s="28" t="e">
        <f>VLOOKUP($C230,'S49'!$C:$BQ,52,0)</f>
        <v>#N/A</v>
      </c>
      <c r="BQ230" s="28" t="e">
        <f>VLOOKUP($C230,'S49'!$C:$BQ,53,0)</f>
        <v>#N/A</v>
      </c>
      <c r="BR230" s="28" t="e">
        <f>VLOOKUP($C230,'S49'!$C:$BQ,15,0)</f>
        <v>#N/A</v>
      </c>
      <c r="BS230" s="28" t="e">
        <f>VLOOKUP($C230,'S49'!$C:$BQ,22,0)</f>
        <v>#N/A</v>
      </c>
      <c r="BT230" s="28" t="e">
        <f>VLOOKUP($C230,'S49'!$C:$BQ,23,0)</f>
        <v>#N/A</v>
      </c>
      <c r="BU230" s="28" t="e">
        <f>VLOOKUP($C230,'S49'!$C:$BQ,35,0)</f>
        <v>#N/A</v>
      </c>
      <c r="BV230" s="28" t="e">
        <f>VLOOKUP($C230,'S49'!$C:$BQ,42,0)</f>
        <v>#N/A</v>
      </c>
      <c r="BW230" s="28" t="e">
        <f>VLOOKUP($C230,'S49'!$C:$BQ,43,0)</f>
        <v>#N/A</v>
      </c>
      <c r="BX230" s="21" t="e">
        <f>VLOOKUP($C230,'S50'!$C:$BQ,55,0)</f>
        <v>#N/A</v>
      </c>
      <c r="BY230" s="21" t="e">
        <f>VLOOKUP($C230,'S50'!$C:$BQ,62,0)</f>
        <v>#N/A</v>
      </c>
      <c r="BZ230" s="21" t="e">
        <f>VLOOKUP($C230,'S50'!$C:$BQ,63,0)</f>
        <v>#N/A</v>
      </c>
      <c r="CA230" s="21" t="e">
        <f>VLOOKUP($C230,'S50'!$C:$BQ,45,0)</f>
        <v>#N/A</v>
      </c>
      <c r="CB230" s="28" t="e">
        <f>VLOOKUP($C230,'S50'!$C:$BQ,52,0)</f>
        <v>#N/A</v>
      </c>
      <c r="CC230" s="28" t="e">
        <f>VLOOKUP($C230,'S50'!$C:$BQ,53,0)</f>
        <v>#N/A</v>
      </c>
      <c r="CD230" s="28" t="e">
        <f>VLOOKUP($C230,'S50'!$C:$BQ,15,0)</f>
        <v>#N/A</v>
      </c>
      <c r="CE230" s="28" t="e">
        <f>VLOOKUP($C230,'S50'!$C:$BQ,22,0)</f>
        <v>#N/A</v>
      </c>
      <c r="CF230" s="28" t="e">
        <f>VLOOKUP($C230,'S50'!$C:$BQ,23,0)</f>
        <v>#N/A</v>
      </c>
      <c r="CG230" s="28" t="e">
        <f>VLOOKUP($C230,'S50'!$C:$BQ,35,0)</f>
        <v>#N/A</v>
      </c>
      <c r="CH230" s="28" t="e">
        <f>VLOOKUP($C230,'S50'!$C:$BQ,42,0)</f>
        <v>#N/A</v>
      </c>
      <c r="CI230" s="28" t="e">
        <f>VLOOKUP($C230,'S50'!$C:$BQ,43,0)</f>
        <v>#N/A</v>
      </c>
    </row>
    <row r="231" spans="1:87" hidden="1" x14ac:dyDescent="0.2">
      <c r="A231" s="30" t="s">
        <v>246</v>
      </c>
      <c r="B231" s="30" t="s">
        <v>373</v>
      </c>
      <c r="C231" s="20" t="s">
        <v>272</v>
      </c>
      <c r="D231" s="21">
        <f>VLOOKUP($C231,'S0 remplacer avec S44'!$C:$BQ,55,0)</f>
        <v>192.3</v>
      </c>
      <c r="E231" s="21">
        <f>VLOOKUP($C231,'S0 remplacer avec S44'!$C:$BQ,62,0)</f>
        <v>0</v>
      </c>
      <c r="F231" s="21">
        <f>VLOOKUP($C231,'S0 remplacer avec S44'!$C:$BQ,63,0)</f>
        <v>16</v>
      </c>
      <c r="G231" s="21">
        <f>VLOOKUP($C231,'S0 remplacer avec S44'!$C:$BQ,45,0)</f>
        <v>1871.7030199999999</v>
      </c>
      <c r="H231" s="28">
        <f>VLOOKUP($C231,'S0 remplacer avec S44'!$C:$BQ,52,0)</f>
        <v>0</v>
      </c>
      <c r="I231" s="28">
        <f>VLOOKUP($C231,'S0 remplacer avec S44'!$C:$BQ,53,0)</f>
        <v>0</v>
      </c>
      <c r="J231" s="28">
        <f>VLOOKUP($C231,'S0 remplacer avec S44'!$C:$BQ,15,0)</f>
        <v>148</v>
      </c>
      <c r="K231" s="28">
        <f>VLOOKUP($C231,'S0 remplacer avec S44'!$C:$BQ,22,0)</f>
        <v>0</v>
      </c>
      <c r="L231" s="28">
        <f>VLOOKUP($C231,'S0 remplacer avec S44'!$C:$BQ,23,0)</f>
        <v>0</v>
      </c>
      <c r="M231" s="28">
        <f>VLOOKUP($C231,'S0 remplacer avec S44'!$C:$BQ,35,0)</f>
        <v>1818.6726699999999</v>
      </c>
      <c r="N231" s="28">
        <f>VLOOKUP($C231,'S0 remplacer avec S44'!$C:$BQ,42,0)</f>
        <v>0</v>
      </c>
      <c r="O231" s="28">
        <f>VLOOKUP($C231,'S0 remplacer avec S44'!$C:$BQ,43,0)</f>
        <v>140</v>
      </c>
      <c r="P231" s="21">
        <f>VLOOKUP($C231,'S45'!$C:$BQ,55,0)</f>
        <v>195.9</v>
      </c>
      <c r="Q231" s="21">
        <f>VLOOKUP($C231,'S45'!$C:$BQ,62,0)</f>
        <v>0</v>
      </c>
      <c r="R231" s="21">
        <f>VLOOKUP($C231,'S45'!$C:$BQ,63,0)</f>
        <v>13</v>
      </c>
      <c r="S231" s="21">
        <f>VLOOKUP($C231,'S45'!$C:$BQ,45,0)</f>
        <v>1891.1440399999999</v>
      </c>
      <c r="T231" s="28">
        <f>VLOOKUP($C231,'S45'!$C:$BQ,52,0)</f>
        <v>0</v>
      </c>
      <c r="U231" s="28">
        <f>VLOOKUP($C231,'S45'!$C:$BQ,53,0)</f>
        <v>0</v>
      </c>
      <c r="V231" s="28">
        <f>VLOOKUP($C231,'S45'!$C:$BQ,15,0)</f>
        <v>149</v>
      </c>
      <c r="W231" s="28">
        <f>VLOOKUP($C231,'S45'!$C:$BQ,22,0)</f>
        <v>0</v>
      </c>
      <c r="X231" s="28">
        <f>VLOOKUP($C231,'S45'!$C:$BQ,23,0)</f>
        <v>0</v>
      </c>
      <c r="Y231" s="28">
        <f>VLOOKUP($C231,'S45'!$C:$BQ,35,0)</f>
        <v>1819.6537599999999</v>
      </c>
      <c r="Z231" s="28">
        <f>VLOOKUP($C231,'S45'!$C:$BQ,42,0)</f>
        <v>0</v>
      </c>
      <c r="AA231" s="28">
        <f>VLOOKUP($C231,'S45'!$C:$BQ,43,0)</f>
        <v>139</v>
      </c>
      <c r="AB231" s="21">
        <f>VLOOKUP($C231,'S46'!$C:$BQ,55,0)</f>
        <v>197.1</v>
      </c>
      <c r="AC231" s="21">
        <f>VLOOKUP($C231,'S46'!$C:$BQ,62,0)</f>
        <v>0</v>
      </c>
      <c r="AD231" s="21">
        <f>VLOOKUP($C231,'S46'!$C:$BQ,63,0)</f>
        <v>11</v>
      </c>
      <c r="AE231" s="21">
        <f>VLOOKUP($C231,'S46'!$C:$BQ,45,0)</f>
        <v>1955.4848099999999</v>
      </c>
      <c r="AF231" s="28">
        <f>VLOOKUP($C231,'S46'!$C:$BQ,52,0)</f>
        <v>0</v>
      </c>
      <c r="AG231" s="28">
        <f>VLOOKUP($C231,'S46'!$C:$BQ,53,0)</f>
        <v>0</v>
      </c>
      <c r="AH231" s="28">
        <f>VLOOKUP($C231,'S46'!$C:$BQ,15,0)</f>
        <v>155</v>
      </c>
      <c r="AI231" s="28">
        <f>VLOOKUP($C231,'S46'!$C:$BQ,22,0)</f>
        <v>0</v>
      </c>
      <c r="AJ231" s="28">
        <f>VLOOKUP($C231,'S46'!$C:$BQ,23,0)</f>
        <v>0</v>
      </c>
      <c r="AK231" s="28">
        <f>VLOOKUP($C231,'S46'!$C:$BQ,35,0)</f>
        <v>1819.6537599999999</v>
      </c>
      <c r="AL231" s="28">
        <f>VLOOKUP($C231,'S46'!$C:$BQ,42,0)</f>
        <v>0</v>
      </c>
      <c r="AM231" s="28">
        <f>VLOOKUP($C231,'S46'!$C:$BQ,43,0)</f>
        <v>139</v>
      </c>
      <c r="AN231" s="21">
        <f>VLOOKUP($C231,'S47'!$C:$BQ,55,0)</f>
        <v>199.1</v>
      </c>
      <c r="AO231" s="21">
        <f>VLOOKUP($C231,'S47'!$C:$BQ,62,0)</f>
        <v>0</v>
      </c>
      <c r="AP231" s="21">
        <f>VLOOKUP($C231,'S47'!$C:$BQ,63,0)</f>
        <v>9</v>
      </c>
      <c r="AQ231" s="21">
        <f>VLOOKUP($C231,'S47'!$C:$BQ,45,0)</f>
        <v>1961.85826</v>
      </c>
      <c r="AR231" s="28">
        <f>VLOOKUP($C231,'S47'!$C:$BQ,52,0)</f>
        <v>0</v>
      </c>
      <c r="AS231" s="28">
        <f>VLOOKUP($C231,'S47'!$C:$BQ,53,0)</f>
        <v>0</v>
      </c>
      <c r="AT231" s="28">
        <f>VLOOKUP($C231,'S47'!$C:$BQ,15,0)</f>
        <v>156</v>
      </c>
      <c r="AU231" s="28">
        <f>VLOOKUP($C231,'S47'!$C:$BQ,22,0)</f>
        <v>0</v>
      </c>
      <c r="AV231" s="28">
        <f>VLOOKUP($C231,'S47'!$C:$BQ,23,0)</f>
        <v>0</v>
      </c>
      <c r="AW231" s="28">
        <f>VLOOKUP($C231,'S47'!$C:$BQ,35,0)</f>
        <v>1829.4667999999999</v>
      </c>
      <c r="AX231" s="28">
        <f>VLOOKUP($C231,'S47'!$C:$BQ,42,0)</f>
        <v>0</v>
      </c>
      <c r="AY231" s="28">
        <f>VLOOKUP($C231,'S47'!$C:$BQ,43,0)</f>
        <v>129</v>
      </c>
      <c r="AZ231" s="21">
        <f>VLOOKUP($C231,'S48'!$C:$BQ,55,0)</f>
        <v>199.3</v>
      </c>
      <c r="BA231" s="21">
        <f>VLOOKUP($C231,'S48'!$C:$BQ,62,0)</f>
        <v>0</v>
      </c>
      <c r="BB231" s="21">
        <f>VLOOKUP($C231,'S48'!$C:$BQ,63,0)</f>
        <v>61</v>
      </c>
      <c r="BC231" s="21">
        <f>VLOOKUP($C231,'S48'!$C:$BQ,45,0)</f>
        <v>1973.69451</v>
      </c>
      <c r="BD231" s="28">
        <f>VLOOKUP($C231,'S48'!$C:$BQ,52,0)</f>
        <v>0</v>
      </c>
      <c r="BE231" s="28">
        <f>VLOOKUP($C231,'S48'!$C:$BQ,53,0)</f>
        <v>0</v>
      </c>
      <c r="BF231" s="28">
        <f>VLOOKUP($C231,'S48'!$C:$BQ,15,0)</f>
        <v>158</v>
      </c>
      <c r="BG231" s="28">
        <f>VLOOKUP($C231,'S48'!$C:$BQ,22,0)</f>
        <v>0</v>
      </c>
      <c r="BH231" s="28">
        <f>VLOOKUP($C231,'S48'!$C:$BQ,23,0)</f>
        <v>0</v>
      </c>
      <c r="BI231" s="28">
        <f>VLOOKUP($C231,'S48'!$C:$BQ,35,0)</f>
        <v>1831.5959</v>
      </c>
      <c r="BJ231" s="28">
        <f>VLOOKUP($C231,'S48'!$C:$BQ,42,0)</f>
        <v>0</v>
      </c>
      <c r="BK231" s="28">
        <f>VLOOKUP($C231,'S48'!$C:$BQ,43,0)</f>
        <v>127</v>
      </c>
      <c r="BL231" s="21" t="e">
        <f>VLOOKUP($C231,'S49'!$C:$BQ,55,0)</f>
        <v>#N/A</v>
      </c>
      <c r="BM231" s="21" t="e">
        <f>VLOOKUP($C231,'S49'!$C:$BQ,62,0)</f>
        <v>#N/A</v>
      </c>
      <c r="BN231" s="21" t="e">
        <f>VLOOKUP($C231,'S49'!$C:$BQ,63,0)</f>
        <v>#N/A</v>
      </c>
      <c r="BO231" s="21" t="e">
        <f>VLOOKUP($C231,'S49'!$C:$BQ,45,0)</f>
        <v>#N/A</v>
      </c>
      <c r="BP231" s="28" t="e">
        <f>VLOOKUP($C231,'S49'!$C:$BQ,52,0)</f>
        <v>#N/A</v>
      </c>
      <c r="BQ231" s="28" t="e">
        <f>VLOOKUP($C231,'S49'!$C:$BQ,53,0)</f>
        <v>#N/A</v>
      </c>
      <c r="BR231" s="28" t="e">
        <f>VLOOKUP($C231,'S49'!$C:$BQ,15,0)</f>
        <v>#N/A</v>
      </c>
      <c r="BS231" s="28" t="e">
        <f>VLOOKUP($C231,'S49'!$C:$BQ,22,0)</f>
        <v>#N/A</v>
      </c>
      <c r="BT231" s="28" t="e">
        <f>VLOOKUP($C231,'S49'!$C:$BQ,23,0)</f>
        <v>#N/A</v>
      </c>
      <c r="BU231" s="28" t="e">
        <f>VLOOKUP($C231,'S49'!$C:$BQ,35,0)</f>
        <v>#N/A</v>
      </c>
      <c r="BV231" s="28" t="e">
        <f>VLOOKUP($C231,'S49'!$C:$BQ,42,0)</f>
        <v>#N/A</v>
      </c>
      <c r="BW231" s="28" t="e">
        <f>VLOOKUP($C231,'S49'!$C:$BQ,43,0)</f>
        <v>#N/A</v>
      </c>
      <c r="BX231" s="21" t="e">
        <f>VLOOKUP($C231,'S50'!$C:$BQ,55,0)</f>
        <v>#N/A</v>
      </c>
      <c r="BY231" s="21" t="e">
        <f>VLOOKUP($C231,'S50'!$C:$BQ,62,0)</f>
        <v>#N/A</v>
      </c>
      <c r="BZ231" s="21" t="e">
        <f>VLOOKUP($C231,'S50'!$C:$BQ,63,0)</f>
        <v>#N/A</v>
      </c>
      <c r="CA231" s="21" t="e">
        <f>VLOOKUP($C231,'S50'!$C:$BQ,45,0)</f>
        <v>#N/A</v>
      </c>
      <c r="CB231" s="28" t="e">
        <f>VLOOKUP($C231,'S50'!$C:$BQ,52,0)</f>
        <v>#N/A</v>
      </c>
      <c r="CC231" s="28" t="e">
        <f>VLOOKUP($C231,'S50'!$C:$BQ,53,0)</f>
        <v>#N/A</v>
      </c>
      <c r="CD231" s="28" t="e">
        <f>VLOOKUP($C231,'S50'!$C:$BQ,15,0)</f>
        <v>#N/A</v>
      </c>
      <c r="CE231" s="28" t="e">
        <f>VLOOKUP($C231,'S50'!$C:$BQ,22,0)</f>
        <v>#N/A</v>
      </c>
      <c r="CF231" s="28" t="e">
        <f>VLOOKUP($C231,'S50'!$C:$BQ,23,0)</f>
        <v>#N/A</v>
      </c>
      <c r="CG231" s="28" t="e">
        <f>VLOOKUP($C231,'S50'!$C:$BQ,35,0)</f>
        <v>#N/A</v>
      </c>
      <c r="CH231" s="28" t="e">
        <f>VLOOKUP($C231,'S50'!$C:$BQ,42,0)</f>
        <v>#N/A</v>
      </c>
      <c r="CI231" s="28" t="e">
        <f>VLOOKUP($C231,'S50'!$C:$BQ,43,0)</f>
        <v>#N/A</v>
      </c>
    </row>
    <row r="232" spans="1:87" hidden="1" x14ac:dyDescent="0.2">
      <c r="A232" s="30" t="s">
        <v>246</v>
      </c>
      <c r="B232" s="30" t="s">
        <v>373</v>
      </c>
      <c r="C232" s="20" t="s">
        <v>273</v>
      </c>
      <c r="D232" s="21">
        <f>VLOOKUP($C232,'S0 remplacer avec S44'!$C:$BQ,55,0)</f>
        <v>212.6</v>
      </c>
      <c r="E232" s="21">
        <f>VLOOKUP($C232,'S0 remplacer avec S44'!$C:$BQ,62,0)</f>
        <v>0</v>
      </c>
      <c r="F232" s="21">
        <f>VLOOKUP($C232,'S0 remplacer avec S44'!$C:$BQ,63,0)</f>
        <v>0</v>
      </c>
      <c r="G232" s="21">
        <f>VLOOKUP($C232,'S0 remplacer avec S44'!$C:$BQ,45,0)</f>
        <v>2173.7383599999998</v>
      </c>
      <c r="H232" s="28">
        <f>VLOOKUP($C232,'S0 remplacer avec S44'!$C:$BQ,52,0)</f>
        <v>0</v>
      </c>
      <c r="I232" s="28">
        <f>VLOOKUP($C232,'S0 remplacer avec S44'!$C:$BQ,53,0)</f>
        <v>0</v>
      </c>
      <c r="J232" s="28">
        <f>VLOOKUP($C232,'S0 remplacer avec S44'!$C:$BQ,15,0)</f>
        <v>115</v>
      </c>
      <c r="K232" s="28">
        <f>VLOOKUP($C232,'S0 remplacer avec S44'!$C:$BQ,22,0)</f>
        <v>0</v>
      </c>
      <c r="L232" s="28">
        <f>VLOOKUP($C232,'S0 remplacer avec S44'!$C:$BQ,23,0)</f>
        <v>0</v>
      </c>
      <c r="M232" s="28">
        <f>VLOOKUP($C232,'S0 remplacer avec S44'!$C:$BQ,35,0)</f>
        <v>2143.2925799999998</v>
      </c>
      <c r="N232" s="28">
        <f>VLOOKUP($C232,'S0 remplacer avec S44'!$C:$BQ,42,0)</f>
        <v>0</v>
      </c>
      <c r="O232" s="28">
        <f>VLOOKUP($C232,'S0 remplacer avec S44'!$C:$BQ,43,0)</f>
        <v>0</v>
      </c>
      <c r="P232" s="21">
        <f>VLOOKUP($C232,'S45'!$C:$BQ,55,0)</f>
        <v>212.6</v>
      </c>
      <c r="Q232" s="21">
        <f>VLOOKUP($C232,'S45'!$C:$BQ,62,0)</f>
        <v>0</v>
      </c>
      <c r="R232" s="21">
        <f>VLOOKUP($C232,'S45'!$C:$BQ,63,0)</f>
        <v>0</v>
      </c>
      <c r="S232" s="21">
        <f>VLOOKUP($C232,'S45'!$C:$BQ,45,0)</f>
        <v>2154.54475</v>
      </c>
      <c r="T232" s="28">
        <f>VLOOKUP($C232,'S45'!$C:$BQ,52,0)</f>
        <v>0</v>
      </c>
      <c r="U232" s="28">
        <f>VLOOKUP($C232,'S45'!$C:$BQ,53,0)</f>
        <v>0</v>
      </c>
      <c r="V232" s="28">
        <f>VLOOKUP($C232,'S45'!$C:$BQ,15,0)</f>
        <v>115</v>
      </c>
      <c r="W232" s="28">
        <f>VLOOKUP($C232,'S45'!$C:$BQ,22,0)</f>
        <v>0</v>
      </c>
      <c r="X232" s="28">
        <f>VLOOKUP($C232,'S45'!$C:$BQ,23,0)</f>
        <v>0</v>
      </c>
      <c r="Y232" s="28">
        <f>VLOOKUP($C232,'S45'!$C:$BQ,35,0)</f>
        <v>2144.8965499999999</v>
      </c>
      <c r="Z232" s="28">
        <f>VLOOKUP($C232,'S45'!$C:$BQ,42,0)</f>
        <v>0</v>
      </c>
      <c r="AA232" s="28">
        <f>VLOOKUP($C232,'S45'!$C:$BQ,43,0)</f>
        <v>0</v>
      </c>
      <c r="AB232" s="21">
        <f>VLOOKUP($C232,'S46'!$C:$BQ,55,0)</f>
        <v>214.6</v>
      </c>
      <c r="AC232" s="21">
        <f>VLOOKUP($C232,'S46'!$C:$BQ,62,0)</f>
        <v>0</v>
      </c>
      <c r="AD232" s="21">
        <f>VLOOKUP($C232,'S46'!$C:$BQ,63,0)</f>
        <v>0</v>
      </c>
      <c r="AE232" s="21">
        <f>VLOOKUP($C232,'S46'!$C:$BQ,45,0)</f>
        <v>2167.9187000000002</v>
      </c>
      <c r="AF232" s="28">
        <f>VLOOKUP($C232,'S46'!$C:$BQ,52,0)</f>
        <v>0</v>
      </c>
      <c r="AG232" s="28">
        <f>VLOOKUP($C232,'S46'!$C:$BQ,53,0)</f>
        <v>0</v>
      </c>
      <c r="AH232" s="28">
        <f>VLOOKUP($C232,'S46'!$C:$BQ,15,0)</f>
        <v>116</v>
      </c>
      <c r="AI232" s="28">
        <f>VLOOKUP($C232,'S46'!$C:$BQ,22,0)</f>
        <v>0</v>
      </c>
      <c r="AJ232" s="28">
        <f>VLOOKUP($C232,'S46'!$C:$BQ,23,0)</f>
        <v>0</v>
      </c>
      <c r="AK232" s="28">
        <f>VLOOKUP($C232,'S46'!$C:$BQ,35,0)</f>
        <v>2144.8965499999999</v>
      </c>
      <c r="AL232" s="28">
        <f>VLOOKUP($C232,'S46'!$C:$BQ,42,0)</f>
        <v>0</v>
      </c>
      <c r="AM232" s="28">
        <f>VLOOKUP($C232,'S46'!$C:$BQ,43,0)</f>
        <v>0</v>
      </c>
      <c r="AN232" s="21">
        <f>VLOOKUP($C232,'S47'!$C:$BQ,55,0)</f>
        <v>213.6</v>
      </c>
      <c r="AO232" s="21">
        <f>VLOOKUP($C232,'S47'!$C:$BQ,62,0)</f>
        <v>0</v>
      </c>
      <c r="AP232" s="21">
        <f>VLOOKUP($C232,'S47'!$C:$BQ,63,0)</f>
        <v>0</v>
      </c>
      <c r="AQ232" s="21">
        <f>VLOOKUP($C232,'S47'!$C:$BQ,45,0)</f>
        <v>2172.43676</v>
      </c>
      <c r="AR232" s="28">
        <f>VLOOKUP($C232,'S47'!$C:$BQ,52,0)</f>
        <v>0</v>
      </c>
      <c r="AS232" s="28">
        <f>VLOOKUP($C232,'S47'!$C:$BQ,53,0)</f>
        <v>0</v>
      </c>
      <c r="AT232" s="28">
        <f>VLOOKUP($C232,'S47'!$C:$BQ,15,0)</f>
        <v>116</v>
      </c>
      <c r="AU232" s="28">
        <f>VLOOKUP($C232,'S47'!$C:$BQ,22,0)</f>
        <v>0</v>
      </c>
      <c r="AV232" s="28">
        <f>VLOOKUP($C232,'S47'!$C:$BQ,23,0)</f>
        <v>0</v>
      </c>
      <c r="AW232" s="28">
        <f>VLOOKUP($C232,'S47'!$C:$BQ,35,0)</f>
        <v>2158.5638199999999</v>
      </c>
      <c r="AX232" s="28">
        <f>VLOOKUP($C232,'S47'!$C:$BQ,42,0)</f>
        <v>0</v>
      </c>
      <c r="AY232" s="28">
        <f>VLOOKUP($C232,'S47'!$C:$BQ,43,0)</f>
        <v>0</v>
      </c>
      <c r="AZ232" s="21">
        <f>VLOOKUP($C232,'S48'!$C:$BQ,55,0)</f>
        <v>214.6</v>
      </c>
      <c r="BA232" s="21">
        <f>VLOOKUP($C232,'S48'!$C:$BQ,62,0)</f>
        <v>0</v>
      </c>
      <c r="BB232" s="21">
        <f>VLOOKUP($C232,'S48'!$C:$BQ,63,0)</f>
        <v>44</v>
      </c>
      <c r="BC232" s="21">
        <f>VLOOKUP($C232,'S48'!$C:$BQ,45,0)</f>
        <v>2206.2400899999998</v>
      </c>
      <c r="BD232" s="28">
        <f>VLOOKUP($C232,'S48'!$C:$BQ,52,0)</f>
        <v>0</v>
      </c>
      <c r="BE232" s="28">
        <f>VLOOKUP($C232,'S48'!$C:$BQ,53,0)</f>
        <v>0</v>
      </c>
      <c r="BF232" s="28">
        <f>VLOOKUP($C232,'S48'!$C:$BQ,15,0)</f>
        <v>116</v>
      </c>
      <c r="BG232" s="28">
        <f>VLOOKUP($C232,'S48'!$C:$BQ,22,0)</f>
        <v>0</v>
      </c>
      <c r="BH232" s="28">
        <f>VLOOKUP($C232,'S48'!$C:$BQ,23,0)</f>
        <v>0</v>
      </c>
      <c r="BI232" s="28">
        <f>VLOOKUP($C232,'S48'!$C:$BQ,35,0)</f>
        <v>2164.4370199999998</v>
      </c>
      <c r="BJ232" s="28">
        <f>VLOOKUP($C232,'S48'!$C:$BQ,42,0)</f>
        <v>0</v>
      </c>
      <c r="BK232" s="28">
        <f>VLOOKUP($C232,'S48'!$C:$BQ,43,0)</f>
        <v>0</v>
      </c>
      <c r="BL232" s="21" t="e">
        <f>VLOOKUP($C232,'S49'!$C:$BQ,55,0)</f>
        <v>#N/A</v>
      </c>
      <c r="BM232" s="21" t="e">
        <f>VLOOKUP($C232,'S49'!$C:$BQ,62,0)</f>
        <v>#N/A</v>
      </c>
      <c r="BN232" s="21" t="e">
        <f>VLOOKUP($C232,'S49'!$C:$BQ,63,0)</f>
        <v>#N/A</v>
      </c>
      <c r="BO232" s="21" t="e">
        <f>VLOOKUP($C232,'S49'!$C:$BQ,45,0)</f>
        <v>#N/A</v>
      </c>
      <c r="BP232" s="28" t="e">
        <f>VLOOKUP($C232,'S49'!$C:$BQ,52,0)</f>
        <v>#N/A</v>
      </c>
      <c r="BQ232" s="28" t="e">
        <f>VLOOKUP($C232,'S49'!$C:$BQ,53,0)</f>
        <v>#N/A</v>
      </c>
      <c r="BR232" s="28" t="e">
        <f>VLOOKUP($C232,'S49'!$C:$BQ,15,0)</f>
        <v>#N/A</v>
      </c>
      <c r="BS232" s="28" t="e">
        <f>VLOOKUP($C232,'S49'!$C:$BQ,22,0)</f>
        <v>#N/A</v>
      </c>
      <c r="BT232" s="28" t="e">
        <f>VLOOKUP($C232,'S49'!$C:$BQ,23,0)</f>
        <v>#N/A</v>
      </c>
      <c r="BU232" s="28" t="e">
        <f>VLOOKUP($C232,'S49'!$C:$BQ,35,0)</f>
        <v>#N/A</v>
      </c>
      <c r="BV232" s="28" t="e">
        <f>VLOOKUP($C232,'S49'!$C:$BQ,42,0)</f>
        <v>#N/A</v>
      </c>
      <c r="BW232" s="28" t="e">
        <f>VLOOKUP($C232,'S49'!$C:$BQ,43,0)</f>
        <v>#N/A</v>
      </c>
      <c r="BX232" s="21" t="e">
        <f>VLOOKUP($C232,'S50'!$C:$BQ,55,0)</f>
        <v>#N/A</v>
      </c>
      <c r="BY232" s="21" t="e">
        <f>VLOOKUP($C232,'S50'!$C:$BQ,62,0)</f>
        <v>#N/A</v>
      </c>
      <c r="BZ232" s="21" t="e">
        <f>VLOOKUP($C232,'S50'!$C:$BQ,63,0)</f>
        <v>#N/A</v>
      </c>
      <c r="CA232" s="21" t="e">
        <f>VLOOKUP($C232,'S50'!$C:$BQ,45,0)</f>
        <v>#N/A</v>
      </c>
      <c r="CB232" s="28" t="e">
        <f>VLOOKUP($C232,'S50'!$C:$BQ,52,0)</f>
        <v>#N/A</v>
      </c>
      <c r="CC232" s="28" t="e">
        <f>VLOOKUP($C232,'S50'!$C:$BQ,53,0)</f>
        <v>#N/A</v>
      </c>
      <c r="CD232" s="28" t="e">
        <f>VLOOKUP($C232,'S50'!$C:$BQ,15,0)</f>
        <v>#N/A</v>
      </c>
      <c r="CE232" s="28" t="e">
        <f>VLOOKUP($C232,'S50'!$C:$BQ,22,0)</f>
        <v>#N/A</v>
      </c>
      <c r="CF232" s="28" t="e">
        <f>VLOOKUP($C232,'S50'!$C:$BQ,23,0)</f>
        <v>#N/A</v>
      </c>
      <c r="CG232" s="28" t="e">
        <f>VLOOKUP($C232,'S50'!$C:$BQ,35,0)</f>
        <v>#N/A</v>
      </c>
      <c r="CH232" s="28" t="e">
        <f>VLOOKUP($C232,'S50'!$C:$BQ,42,0)</f>
        <v>#N/A</v>
      </c>
      <c r="CI232" s="28" t="e">
        <f>VLOOKUP($C232,'S50'!$C:$BQ,43,0)</f>
        <v>#N/A</v>
      </c>
    </row>
    <row r="233" spans="1:87" hidden="1" x14ac:dyDescent="0.2">
      <c r="A233" s="30" t="s">
        <v>246</v>
      </c>
      <c r="B233" s="30" t="s">
        <v>373</v>
      </c>
      <c r="C233" s="20" t="s">
        <v>274</v>
      </c>
      <c r="D233" s="21">
        <f>VLOOKUP($C233,'S0 remplacer avec S44'!$C:$BQ,55,0)</f>
        <v>179.1</v>
      </c>
      <c r="E233" s="21">
        <f>VLOOKUP($C233,'S0 remplacer avec S44'!$C:$BQ,62,0)</f>
        <v>36</v>
      </c>
      <c r="F233" s="21">
        <f>VLOOKUP($C233,'S0 remplacer avec S44'!$C:$BQ,63,0)</f>
        <v>79</v>
      </c>
      <c r="G233" s="21">
        <f>VLOOKUP($C233,'S0 remplacer avec S44'!$C:$BQ,45,0)</f>
        <v>1767.3805500000001</v>
      </c>
      <c r="H233" s="28">
        <f>VLOOKUP($C233,'S0 remplacer avec S44'!$C:$BQ,52,0)</f>
        <v>126</v>
      </c>
      <c r="I233" s="28">
        <f>VLOOKUP($C233,'S0 remplacer avec S44'!$C:$BQ,53,0)</f>
        <v>505</v>
      </c>
      <c r="J233" s="28">
        <f>VLOOKUP($C233,'S0 remplacer avec S44'!$C:$BQ,15,0)</f>
        <v>108</v>
      </c>
      <c r="K233" s="28">
        <f>VLOOKUP($C233,'S0 remplacer avec S44'!$C:$BQ,22,0)</f>
        <v>11</v>
      </c>
      <c r="L233" s="28">
        <f>VLOOKUP($C233,'S0 remplacer avec S44'!$C:$BQ,23,0)</f>
        <v>35</v>
      </c>
      <c r="M233" s="28">
        <f>VLOOKUP($C233,'S0 remplacer avec S44'!$C:$BQ,35,0)</f>
        <v>1648.51252</v>
      </c>
      <c r="N233" s="28">
        <f>VLOOKUP($C233,'S0 remplacer avec S44'!$C:$BQ,42,0)</f>
        <v>739</v>
      </c>
      <c r="O233" s="28">
        <f>VLOOKUP($C233,'S0 remplacer avec S44'!$C:$BQ,43,0)</f>
        <v>1216</v>
      </c>
      <c r="P233" s="21">
        <f>VLOOKUP($C233,'S45'!$C:$BQ,55,0)</f>
        <v>180.9</v>
      </c>
      <c r="Q233" s="21">
        <f>VLOOKUP($C233,'S45'!$C:$BQ,62,0)</f>
        <v>34</v>
      </c>
      <c r="R233" s="21">
        <f>VLOOKUP($C233,'S45'!$C:$BQ,63,0)</f>
        <v>77</v>
      </c>
      <c r="S233" s="21">
        <f>VLOOKUP($C233,'S45'!$C:$BQ,45,0)</f>
        <v>1773.36464</v>
      </c>
      <c r="T233" s="28">
        <f>VLOOKUP($C233,'S45'!$C:$BQ,52,0)</f>
        <v>120</v>
      </c>
      <c r="U233" s="28">
        <f>VLOOKUP($C233,'S45'!$C:$BQ,53,0)</f>
        <v>499</v>
      </c>
      <c r="V233" s="28">
        <f>VLOOKUP($C233,'S45'!$C:$BQ,15,0)</f>
        <v>112</v>
      </c>
      <c r="W233" s="28">
        <f>VLOOKUP($C233,'S45'!$C:$BQ,22,0)</f>
        <v>7</v>
      </c>
      <c r="X233" s="28">
        <f>VLOOKUP($C233,'S45'!$C:$BQ,23,0)</f>
        <v>31</v>
      </c>
      <c r="Y233" s="28">
        <f>VLOOKUP($C233,'S45'!$C:$BQ,35,0)</f>
        <v>1790.7847200000001</v>
      </c>
      <c r="Z233" s="28">
        <f>VLOOKUP($C233,'S45'!$C:$BQ,42,0)</f>
        <v>597</v>
      </c>
      <c r="AA233" s="28">
        <f>VLOOKUP($C233,'S45'!$C:$BQ,43,0)</f>
        <v>1074</v>
      </c>
      <c r="AB233" s="21">
        <f>VLOOKUP($C233,'S46'!$C:$BQ,55,0)</f>
        <v>182.1</v>
      </c>
      <c r="AC233" s="21">
        <f>VLOOKUP($C233,'S46'!$C:$BQ,62,0)</f>
        <v>33</v>
      </c>
      <c r="AD233" s="21">
        <f>VLOOKUP($C233,'S46'!$C:$BQ,63,0)</f>
        <v>76</v>
      </c>
      <c r="AE233" s="21">
        <f>VLOOKUP($C233,'S46'!$C:$BQ,45,0)</f>
        <v>1840.8782699999999</v>
      </c>
      <c r="AF233" s="28">
        <f>VLOOKUP($C233,'S46'!$C:$BQ,52,0)</f>
        <v>53</v>
      </c>
      <c r="AG233" s="28">
        <f>VLOOKUP($C233,'S46'!$C:$BQ,53,0)</f>
        <v>432</v>
      </c>
      <c r="AH233" s="28">
        <f>VLOOKUP($C233,'S46'!$C:$BQ,15,0)</f>
        <v>118</v>
      </c>
      <c r="AI233" s="28">
        <f>VLOOKUP($C233,'S46'!$C:$BQ,22,0)</f>
        <v>1</v>
      </c>
      <c r="AJ233" s="28">
        <f>VLOOKUP($C233,'S46'!$C:$BQ,23,0)</f>
        <v>25</v>
      </c>
      <c r="AK233" s="28">
        <f>VLOOKUP($C233,'S46'!$C:$BQ,35,0)</f>
        <v>1794.7847200000001</v>
      </c>
      <c r="AL233" s="28">
        <f>VLOOKUP($C233,'S46'!$C:$BQ,42,0)</f>
        <v>593</v>
      </c>
      <c r="AM233" s="28">
        <f>VLOOKUP($C233,'S46'!$C:$BQ,43,0)</f>
        <v>1070</v>
      </c>
      <c r="AN233" s="21">
        <f>VLOOKUP($C233,'S47'!$C:$BQ,55,0)</f>
        <v>183.1</v>
      </c>
      <c r="AO233" s="21">
        <f>VLOOKUP($C233,'S47'!$C:$BQ,62,0)</f>
        <v>32</v>
      </c>
      <c r="AP233" s="21">
        <f>VLOOKUP($C233,'S47'!$C:$BQ,63,0)</f>
        <v>75</v>
      </c>
      <c r="AQ233" s="21">
        <f>VLOOKUP($C233,'S47'!$C:$BQ,45,0)</f>
        <v>1891.37311</v>
      </c>
      <c r="AR233" s="28">
        <f>VLOOKUP($C233,'S47'!$C:$BQ,52,0)</f>
        <v>2</v>
      </c>
      <c r="AS233" s="28">
        <f>VLOOKUP($C233,'S47'!$C:$BQ,53,0)</f>
        <v>381</v>
      </c>
      <c r="AT233" s="28">
        <f>VLOOKUP($C233,'S47'!$C:$BQ,15,0)</f>
        <v>118</v>
      </c>
      <c r="AU233" s="28">
        <f>VLOOKUP($C233,'S47'!$C:$BQ,22,0)</f>
        <v>1</v>
      </c>
      <c r="AV233" s="28">
        <f>VLOOKUP($C233,'S47'!$C:$BQ,23,0)</f>
        <v>25</v>
      </c>
      <c r="AW233" s="28">
        <f>VLOOKUP($C233,'S47'!$C:$BQ,35,0)</f>
        <v>1805.31861</v>
      </c>
      <c r="AX233" s="28">
        <f>VLOOKUP($C233,'S47'!$C:$BQ,42,0)</f>
        <v>582</v>
      </c>
      <c r="AY233" s="28">
        <f>VLOOKUP($C233,'S47'!$C:$BQ,43,0)</f>
        <v>1059</v>
      </c>
      <c r="AZ233" s="21">
        <f>VLOOKUP($C233,'S48'!$C:$BQ,55,0)</f>
        <v>187.1</v>
      </c>
      <c r="BA233" s="21">
        <f>VLOOKUP($C233,'S48'!$C:$BQ,62,0)</f>
        <v>7</v>
      </c>
      <c r="BB233" s="21">
        <f>VLOOKUP($C233,'S48'!$C:$BQ,63,0)</f>
        <v>136</v>
      </c>
      <c r="BC233" s="21">
        <f>VLOOKUP($C233,'S48'!$C:$BQ,45,0)</f>
        <v>1911.8906500000001</v>
      </c>
      <c r="BD233" s="28">
        <f>VLOOKUP($C233,'S48'!$C:$BQ,52,0)</f>
        <v>0</v>
      </c>
      <c r="BE233" s="28">
        <f>VLOOKUP($C233,'S48'!$C:$BQ,53,0)</f>
        <v>361</v>
      </c>
      <c r="BF233" s="28">
        <f>VLOOKUP($C233,'S48'!$C:$BQ,15,0)</f>
        <v>119</v>
      </c>
      <c r="BG233" s="28">
        <f>VLOOKUP($C233,'S48'!$C:$BQ,22,0)</f>
        <v>0</v>
      </c>
      <c r="BH233" s="28">
        <f>VLOOKUP($C233,'S48'!$C:$BQ,23,0)</f>
        <v>24</v>
      </c>
      <c r="BI233" s="28">
        <f>VLOOKUP($C233,'S48'!$C:$BQ,35,0)</f>
        <v>1807.14105</v>
      </c>
      <c r="BJ233" s="28">
        <f>VLOOKUP($C233,'S48'!$C:$BQ,42,0)</f>
        <v>580</v>
      </c>
      <c r="BK233" s="28">
        <f>VLOOKUP($C233,'S48'!$C:$BQ,43,0)</f>
        <v>1058</v>
      </c>
      <c r="BL233" s="21" t="e">
        <f>VLOOKUP($C233,'S49'!$C:$BQ,55,0)</f>
        <v>#N/A</v>
      </c>
      <c r="BM233" s="21" t="e">
        <f>VLOOKUP($C233,'S49'!$C:$BQ,62,0)</f>
        <v>#N/A</v>
      </c>
      <c r="BN233" s="21" t="e">
        <f>VLOOKUP($C233,'S49'!$C:$BQ,63,0)</f>
        <v>#N/A</v>
      </c>
      <c r="BO233" s="21" t="e">
        <f>VLOOKUP($C233,'S49'!$C:$BQ,45,0)</f>
        <v>#N/A</v>
      </c>
      <c r="BP233" s="28" t="e">
        <f>VLOOKUP($C233,'S49'!$C:$BQ,52,0)</f>
        <v>#N/A</v>
      </c>
      <c r="BQ233" s="28" t="e">
        <f>VLOOKUP($C233,'S49'!$C:$BQ,53,0)</f>
        <v>#N/A</v>
      </c>
      <c r="BR233" s="28" t="e">
        <f>VLOOKUP($C233,'S49'!$C:$BQ,15,0)</f>
        <v>#N/A</v>
      </c>
      <c r="BS233" s="28" t="e">
        <f>VLOOKUP($C233,'S49'!$C:$BQ,22,0)</f>
        <v>#N/A</v>
      </c>
      <c r="BT233" s="28" t="e">
        <f>VLOOKUP($C233,'S49'!$C:$BQ,23,0)</f>
        <v>#N/A</v>
      </c>
      <c r="BU233" s="28" t="e">
        <f>VLOOKUP($C233,'S49'!$C:$BQ,35,0)</f>
        <v>#N/A</v>
      </c>
      <c r="BV233" s="28" t="e">
        <f>VLOOKUP($C233,'S49'!$C:$BQ,42,0)</f>
        <v>#N/A</v>
      </c>
      <c r="BW233" s="28" t="e">
        <f>VLOOKUP($C233,'S49'!$C:$BQ,43,0)</f>
        <v>#N/A</v>
      </c>
      <c r="BX233" s="21" t="e">
        <f>VLOOKUP($C233,'S50'!$C:$BQ,55,0)</f>
        <v>#N/A</v>
      </c>
      <c r="BY233" s="21" t="e">
        <f>VLOOKUP($C233,'S50'!$C:$BQ,62,0)</f>
        <v>#N/A</v>
      </c>
      <c r="BZ233" s="21" t="e">
        <f>VLOOKUP($C233,'S50'!$C:$BQ,63,0)</f>
        <v>#N/A</v>
      </c>
      <c r="CA233" s="21" t="e">
        <f>VLOOKUP($C233,'S50'!$C:$BQ,45,0)</f>
        <v>#N/A</v>
      </c>
      <c r="CB233" s="28" t="e">
        <f>VLOOKUP($C233,'S50'!$C:$BQ,52,0)</f>
        <v>#N/A</v>
      </c>
      <c r="CC233" s="28" t="e">
        <f>VLOOKUP($C233,'S50'!$C:$BQ,53,0)</f>
        <v>#N/A</v>
      </c>
      <c r="CD233" s="28" t="e">
        <f>VLOOKUP($C233,'S50'!$C:$BQ,15,0)</f>
        <v>#N/A</v>
      </c>
      <c r="CE233" s="28" t="e">
        <f>VLOOKUP($C233,'S50'!$C:$BQ,22,0)</f>
        <v>#N/A</v>
      </c>
      <c r="CF233" s="28" t="e">
        <f>VLOOKUP($C233,'S50'!$C:$BQ,23,0)</f>
        <v>#N/A</v>
      </c>
      <c r="CG233" s="28" t="e">
        <f>VLOOKUP($C233,'S50'!$C:$BQ,35,0)</f>
        <v>#N/A</v>
      </c>
      <c r="CH233" s="28" t="e">
        <f>VLOOKUP($C233,'S50'!$C:$BQ,42,0)</f>
        <v>#N/A</v>
      </c>
      <c r="CI233" s="28" t="e">
        <f>VLOOKUP($C233,'S50'!$C:$BQ,43,0)</f>
        <v>#N/A</v>
      </c>
    </row>
    <row r="234" spans="1:87" hidden="1" x14ac:dyDescent="0.2">
      <c r="A234" s="30" t="s">
        <v>246</v>
      </c>
      <c r="B234" s="30" t="s">
        <v>373</v>
      </c>
      <c r="C234" s="20" t="s">
        <v>275</v>
      </c>
      <c r="D234" s="21">
        <f>VLOOKUP($C234,'S0 remplacer avec S44'!$C:$BQ,55,0)</f>
        <v>291</v>
      </c>
      <c r="E234" s="21">
        <f>VLOOKUP($C234,'S0 remplacer avec S44'!$C:$BQ,62,0)</f>
        <v>13</v>
      </c>
      <c r="F234" s="21">
        <f>VLOOKUP($C234,'S0 remplacer avec S44'!$C:$BQ,63,0)</f>
        <v>73</v>
      </c>
      <c r="G234" s="21">
        <f>VLOOKUP($C234,'S0 remplacer avec S44'!$C:$BQ,45,0)</f>
        <v>3022.1546800000001</v>
      </c>
      <c r="H234" s="28">
        <f>VLOOKUP($C234,'S0 remplacer avec S44'!$C:$BQ,52,0)</f>
        <v>0</v>
      </c>
      <c r="I234" s="28">
        <f>VLOOKUP($C234,'S0 remplacer avec S44'!$C:$BQ,53,0)</f>
        <v>184</v>
      </c>
      <c r="J234" s="28">
        <f>VLOOKUP($C234,'S0 remplacer avec S44'!$C:$BQ,15,0)</f>
        <v>212</v>
      </c>
      <c r="K234" s="28">
        <f>VLOOKUP($C234,'S0 remplacer avec S44'!$C:$BQ,22,0)</f>
        <v>0</v>
      </c>
      <c r="L234" s="28">
        <f>VLOOKUP($C234,'S0 remplacer avec S44'!$C:$BQ,23,0)</f>
        <v>0</v>
      </c>
      <c r="M234" s="28">
        <f>VLOOKUP($C234,'S0 remplacer avec S44'!$C:$BQ,35,0)</f>
        <v>1175.98442</v>
      </c>
      <c r="N234" s="28">
        <f>VLOOKUP($C234,'S0 remplacer avec S44'!$C:$BQ,42,0)</f>
        <v>1768</v>
      </c>
      <c r="O234" s="28">
        <f>VLOOKUP($C234,'S0 remplacer avec S44'!$C:$BQ,43,0)</f>
        <v>2356</v>
      </c>
      <c r="P234" s="21">
        <f>VLOOKUP($C234,'S45'!$C:$BQ,55,0)</f>
        <v>295.60000000000002</v>
      </c>
      <c r="Q234" s="21">
        <f>VLOOKUP($C234,'S45'!$C:$BQ,62,0)</f>
        <v>8</v>
      </c>
      <c r="R234" s="21">
        <f>VLOOKUP($C234,'S45'!$C:$BQ,63,0)</f>
        <v>69</v>
      </c>
      <c r="S234" s="21">
        <f>VLOOKUP($C234,'S45'!$C:$BQ,45,0)</f>
        <v>3139.21992</v>
      </c>
      <c r="T234" s="28">
        <f>VLOOKUP($C234,'S45'!$C:$BQ,52,0)</f>
        <v>0</v>
      </c>
      <c r="U234" s="28">
        <f>VLOOKUP($C234,'S45'!$C:$BQ,53,0)</f>
        <v>67</v>
      </c>
      <c r="V234" s="28">
        <f>VLOOKUP($C234,'S45'!$C:$BQ,15,0)</f>
        <v>215</v>
      </c>
      <c r="W234" s="28">
        <f>VLOOKUP($C234,'S45'!$C:$BQ,22,0)</f>
        <v>0</v>
      </c>
      <c r="X234" s="28">
        <f>VLOOKUP($C234,'S45'!$C:$BQ,23,0)</f>
        <v>0</v>
      </c>
      <c r="Y234" s="28">
        <f>VLOOKUP($C234,'S45'!$C:$BQ,35,0)</f>
        <v>1179.165</v>
      </c>
      <c r="Z234" s="28">
        <f>VLOOKUP($C234,'S45'!$C:$BQ,42,0)</f>
        <v>1764</v>
      </c>
      <c r="AA234" s="28">
        <f>VLOOKUP($C234,'S45'!$C:$BQ,43,0)</f>
        <v>2353</v>
      </c>
      <c r="AB234" s="21">
        <f>VLOOKUP($C234,'S46'!$C:$BQ,55,0)</f>
        <v>296.39999999999998</v>
      </c>
      <c r="AC234" s="21">
        <f>VLOOKUP($C234,'S46'!$C:$BQ,62,0)</f>
        <v>7</v>
      </c>
      <c r="AD234" s="21">
        <f>VLOOKUP($C234,'S46'!$C:$BQ,63,0)</f>
        <v>68</v>
      </c>
      <c r="AE234" s="21">
        <f>VLOOKUP($C234,'S46'!$C:$BQ,45,0)</f>
        <v>3217.98641</v>
      </c>
      <c r="AF234" s="28">
        <f>VLOOKUP($C234,'S46'!$C:$BQ,52,0)</f>
        <v>0</v>
      </c>
      <c r="AG234" s="28">
        <f>VLOOKUP($C234,'S46'!$C:$BQ,53,0)</f>
        <v>0</v>
      </c>
      <c r="AH234" s="28">
        <f>VLOOKUP($C234,'S46'!$C:$BQ,15,0)</f>
        <v>217</v>
      </c>
      <c r="AI234" s="28">
        <f>VLOOKUP($C234,'S46'!$C:$BQ,22,0)</f>
        <v>0</v>
      </c>
      <c r="AJ234" s="28">
        <f>VLOOKUP($C234,'S46'!$C:$BQ,23,0)</f>
        <v>0</v>
      </c>
      <c r="AK234" s="28">
        <f>VLOOKUP($C234,'S46'!$C:$BQ,35,0)</f>
        <v>1187.749</v>
      </c>
      <c r="AL234" s="28">
        <f>VLOOKUP($C234,'S46'!$C:$BQ,42,0)</f>
        <v>1756</v>
      </c>
      <c r="AM234" s="28">
        <f>VLOOKUP($C234,'S46'!$C:$BQ,43,0)</f>
        <v>2344</v>
      </c>
      <c r="AN234" s="21">
        <f>VLOOKUP($C234,'S47'!$C:$BQ,55,0)</f>
        <v>304.39999999999998</v>
      </c>
      <c r="AO234" s="21">
        <f>VLOOKUP($C234,'S47'!$C:$BQ,62,0)</f>
        <v>0</v>
      </c>
      <c r="AP234" s="21">
        <f>VLOOKUP($C234,'S47'!$C:$BQ,63,0)</f>
        <v>60</v>
      </c>
      <c r="AQ234" s="21">
        <f>VLOOKUP($C234,'S47'!$C:$BQ,45,0)</f>
        <v>3285.8190199999999</v>
      </c>
      <c r="AR234" s="28">
        <f>VLOOKUP($C234,'S47'!$C:$BQ,52,0)</f>
        <v>0</v>
      </c>
      <c r="AS234" s="28">
        <f>VLOOKUP($C234,'S47'!$C:$BQ,53,0)</f>
        <v>0</v>
      </c>
      <c r="AT234" s="28">
        <f>VLOOKUP($C234,'S47'!$C:$BQ,15,0)</f>
        <v>220</v>
      </c>
      <c r="AU234" s="28">
        <f>VLOOKUP($C234,'S47'!$C:$BQ,22,0)</f>
        <v>0</v>
      </c>
      <c r="AV234" s="28">
        <f>VLOOKUP($C234,'S47'!$C:$BQ,23,0)</f>
        <v>0</v>
      </c>
      <c r="AW234" s="28">
        <f>VLOOKUP($C234,'S47'!$C:$BQ,35,0)</f>
        <v>1199.3520000000001</v>
      </c>
      <c r="AX234" s="28">
        <f>VLOOKUP($C234,'S47'!$C:$BQ,42,0)</f>
        <v>1744</v>
      </c>
      <c r="AY234" s="28">
        <f>VLOOKUP($C234,'S47'!$C:$BQ,43,0)</f>
        <v>2333</v>
      </c>
      <c r="AZ234" s="21">
        <f>VLOOKUP($C234,'S48'!$C:$BQ,55,0)</f>
        <v>305.39999999999998</v>
      </c>
      <c r="BA234" s="21">
        <f>VLOOKUP($C234,'S48'!$C:$BQ,62,0)</f>
        <v>0</v>
      </c>
      <c r="BB234" s="21">
        <f>VLOOKUP($C234,'S48'!$C:$BQ,63,0)</f>
        <v>150</v>
      </c>
      <c r="BC234" s="21">
        <f>VLOOKUP($C234,'S48'!$C:$BQ,45,0)</f>
        <v>3388.8308699999998</v>
      </c>
      <c r="BD234" s="28">
        <f>VLOOKUP($C234,'S48'!$C:$BQ,52,0)</f>
        <v>0</v>
      </c>
      <c r="BE234" s="28">
        <f>VLOOKUP($C234,'S48'!$C:$BQ,53,0)</f>
        <v>0</v>
      </c>
      <c r="BF234" s="28">
        <f>VLOOKUP($C234,'S48'!$C:$BQ,15,0)</f>
        <v>221</v>
      </c>
      <c r="BG234" s="28">
        <f>VLOOKUP($C234,'S48'!$C:$BQ,22,0)</f>
        <v>0</v>
      </c>
      <c r="BH234" s="28">
        <f>VLOOKUP($C234,'S48'!$C:$BQ,23,0)</f>
        <v>0</v>
      </c>
      <c r="BI234" s="28">
        <f>VLOOKUP($C234,'S48'!$C:$BQ,35,0)</f>
        <v>1203.69939</v>
      </c>
      <c r="BJ234" s="28">
        <f>VLOOKUP($C234,'S48'!$C:$BQ,42,0)</f>
        <v>1740</v>
      </c>
      <c r="BK234" s="28">
        <f>VLOOKUP($C234,'S48'!$C:$BQ,43,0)</f>
        <v>2328</v>
      </c>
      <c r="BL234" s="21" t="e">
        <f>VLOOKUP($C234,'S49'!$C:$BQ,55,0)</f>
        <v>#N/A</v>
      </c>
      <c r="BM234" s="21" t="e">
        <f>VLOOKUP($C234,'S49'!$C:$BQ,62,0)</f>
        <v>#N/A</v>
      </c>
      <c r="BN234" s="21" t="e">
        <f>VLOOKUP($C234,'S49'!$C:$BQ,63,0)</f>
        <v>#N/A</v>
      </c>
      <c r="BO234" s="21" t="e">
        <f>VLOOKUP($C234,'S49'!$C:$BQ,45,0)</f>
        <v>#N/A</v>
      </c>
      <c r="BP234" s="28" t="e">
        <f>VLOOKUP($C234,'S49'!$C:$BQ,52,0)</f>
        <v>#N/A</v>
      </c>
      <c r="BQ234" s="28" t="e">
        <f>VLOOKUP($C234,'S49'!$C:$BQ,53,0)</f>
        <v>#N/A</v>
      </c>
      <c r="BR234" s="28" t="e">
        <f>VLOOKUP($C234,'S49'!$C:$BQ,15,0)</f>
        <v>#N/A</v>
      </c>
      <c r="BS234" s="28" t="e">
        <f>VLOOKUP($C234,'S49'!$C:$BQ,22,0)</f>
        <v>#N/A</v>
      </c>
      <c r="BT234" s="28" t="e">
        <f>VLOOKUP($C234,'S49'!$C:$BQ,23,0)</f>
        <v>#N/A</v>
      </c>
      <c r="BU234" s="28" t="e">
        <f>VLOOKUP($C234,'S49'!$C:$BQ,35,0)</f>
        <v>#N/A</v>
      </c>
      <c r="BV234" s="28" t="e">
        <f>VLOOKUP($C234,'S49'!$C:$BQ,42,0)</f>
        <v>#N/A</v>
      </c>
      <c r="BW234" s="28" t="e">
        <f>VLOOKUP($C234,'S49'!$C:$BQ,43,0)</f>
        <v>#N/A</v>
      </c>
      <c r="BX234" s="21" t="e">
        <f>VLOOKUP($C234,'S50'!$C:$BQ,55,0)</f>
        <v>#N/A</v>
      </c>
      <c r="BY234" s="21" t="e">
        <f>VLOOKUP($C234,'S50'!$C:$BQ,62,0)</f>
        <v>#N/A</v>
      </c>
      <c r="BZ234" s="21" t="e">
        <f>VLOOKUP($C234,'S50'!$C:$BQ,63,0)</f>
        <v>#N/A</v>
      </c>
      <c r="CA234" s="21" t="e">
        <f>VLOOKUP($C234,'S50'!$C:$BQ,45,0)</f>
        <v>#N/A</v>
      </c>
      <c r="CB234" s="28" t="e">
        <f>VLOOKUP($C234,'S50'!$C:$BQ,52,0)</f>
        <v>#N/A</v>
      </c>
      <c r="CC234" s="28" t="e">
        <f>VLOOKUP($C234,'S50'!$C:$BQ,53,0)</f>
        <v>#N/A</v>
      </c>
      <c r="CD234" s="28" t="e">
        <f>VLOOKUP($C234,'S50'!$C:$BQ,15,0)</f>
        <v>#N/A</v>
      </c>
      <c r="CE234" s="28" t="e">
        <f>VLOOKUP($C234,'S50'!$C:$BQ,22,0)</f>
        <v>#N/A</v>
      </c>
      <c r="CF234" s="28" t="e">
        <f>VLOOKUP($C234,'S50'!$C:$BQ,23,0)</f>
        <v>#N/A</v>
      </c>
      <c r="CG234" s="28" t="e">
        <f>VLOOKUP($C234,'S50'!$C:$BQ,35,0)</f>
        <v>#N/A</v>
      </c>
      <c r="CH234" s="28" t="e">
        <f>VLOOKUP($C234,'S50'!$C:$BQ,42,0)</f>
        <v>#N/A</v>
      </c>
      <c r="CI234" s="28" t="e">
        <f>VLOOKUP($C234,'S50'!$C:$BQ,43,0)</f>
        <v>#N/A</v>
      </c>
    </row>
    <row r="235" spans="1:87" hidden="1" x14ac:dyDescent="0.2">
      <c r="A235" s="30" t="s">
        <v>246</v>
      </c>
      <c r="B235" s="30" t="s">
        <v>373</v>
      </c>
      <c r="C235" s="20" t="s">
        <v>276</v>
      </c>
      <c r="D235" s="21">
        <f>VLOOKUP($C235,'S0 remplacer avec S44'!$C:$BQ,55,0)</f>
        <v>734.7</v>
      </c>
      <c r="E235" s="21">
        <f>VLOOKUP($C235,'S0 remplacer avec S44'!$C:$BQ,62,0)</f>
        <v>0</v>
      </c>
      <c r="F235" s="21">
        <f>VLOOKUP($C235,'S0 remplacer avec S44'!$C:$BQ,63,0)</f>
        <v>129</v>
      </c>
      <c r="G235" s="21">
        <f>VLOOKUP($C235,'S0 remplacer avec S44'!$C:$BQ,45,0)</f>
        <v>7064.7262499999997</v>
      </c>
      <c r="H235" s="28">
        <f>VLOOKUP($C235,'S0 remplacer avec S44'!$C:$BQ,52,0)</f>
        <v>0</v>
      </c>
      <c r="I235" s="28">
        <f>VLOOKUP($C235,'S0 remplacer avec S44'!$C:$BQ,53,0)</f>
        <v>548</v>
      </c>
      <c r="J235" s="28">
        <f>VLOOKUP($C235,'S0 remplacer avec S44'!$C:$BQ,15,0)</f>
        <v>452</v>
      </c>
      <c r="K235" s="28">
        <f>VLOOKUP($C235,'S0 remplacer avec S44'!$C:$BQ,22,0)</f>
        <v>0</v>
      </c>
      <c r="L235" s="28">
        <f>VLOOKUP($C235,'S0 remplacer avec S44'!$C:$BQ,23,0)</f>
        <v>27</v>
      </c>
      <c r="M235" s="28">
        <f>VLOOKUP($C235,'S0 remplacer avec S44'!$C:$BQ,35,0)</f>
        <v>9227.6344300000001</v>
      </c>
      <c r="N235" s="28">
        <f>VLOOKUP($C235,'S0 remplacer avec S44'!$C:$BQ,42,0)</f>
        <v>0</v>
      </c>
      <c r="O235" s="28">
        <f>VLOOKUP($C235,'S0 remplacer avec S44'!$C:$BQ,43,0)</f>
        <v>0</v>
      </c>
      <c r="P235" s="21">
        <f>VLOOKUP($C235,'S45'!$C:$BQ,55,0)</f>
        <v>742.1</v>
      </c>
      <c r="Q235" s="21">
        <f>VLOOKUP($C235,'S45'!$C:$BQ,62,0)</f>
        <v>0</v>
      </c>
      <c r="R235" s="21">
        <f>VLOOKUP($C235,'S45'!$C:$BQ,63,0)</f>
        <v>122</v>
      </c>
      <c r="S235" s="21">
        <f>VLOOKUP($C235,'S45'!$C:$BQ,45,0)</f>
        <v>7333.6416900000004</v>
      </c>
      <c r="T235" s="28">
        <f>VLOOKUP($C235,'S45'!$C:$BQ,52,0)</f>
        <v>0</v>
      </c>
      <c r="U235" s="28">
        <f>VLOOKUP($C235,'S45'!$C:$BQ,53,0)</f>
        <v>279</v>
      </c>
      <c r="V235" s="28">
        <f>VLOOKUP($C235,'S45'!$C:$BQ,15,0)</f>
        <v>460</v>
      </c>
      <c r="W235" s="28">
        <f>VLOOKUP($C235,'S45'!$C:$BQ,22,0)</f>
        <v>0</v>
      </c>
      <c r="X235" s="28">
        <f>VLOOKUP($C235,'S45'!$C:$BQ,23,0)</f>
        <v>19</v>
      </c>
      <c r="Y235" s="28">
        <f>VLOOKUP($C235,'S45'!$C:$BQ,35,0)</f>
        <v>9282.9852900000005</v>
      </c>
      <c r="Z235" s="28">
        <f>VLOOKUP($C235,'S45'!$C:$BQ,42,0)</f>
        <v>0</v>
      </c>
      <c r="AA235" s="28">
        <f>VLOOKUP($C235,'S45'!$C:$BQ,43,0)</f>
        <v>0</v>
      </c>
      <c r="AB235" s="21">
        <f>VLOOKUP($C235,'S46'!$C:$BQ,55,0)</f>
        <v>748.7</v>
      </c>
      <c r="AC235" s="21">
        <f>VLOOKUP($C235,'S46'!$C:$BQ,62,0)</f>
        <v>0</v>
      </c>
      <c r="AD235" s="21">
        <f>VLOOKUP($C235,'S46'!$C:$BQ,63,0)</f>
        <v>115</v>
      </c>
      <c r="AE235" s="21">
        <f>VLOOKUP($C235,'S46'!$C:$BQ,45,0)</f>
        <v>7423.5301600000003</v>
      </c>
      <c r="AF235" s="28">
        <f>VLOOKUP($C235,'S46'!$C:$BQ,52,0)</f>
        <v>0</v>
      </c>
      <c r="AG235" s="28">
        <f>VLOOKUP($C235,'S46'!$C:$BQ,53,0)</f>
        <v>189</v>
      </c>
      <c r="AH235" s="28">
        <f>VLOOKUP($C235,'S46'!$C:$BQ,15,0)</f>
        <v>477</v>
      </c>
      <c r="AI235" s="28">
        <f>VLOOKUP($C235,'S46'!$C:$BQ,22,0)</f>
        <v>0</v>
      </c>
      <c r="AJ235" s="28">
        <f>VLOOKUP($C235,'S46'!$C:$BQ,23,0)</f>
        <v>2</v>
      </c>
      <c r="AK235" s="28">
        <f>VLOOKUP($C235,'S46'!$C:$BQ,35,0)</f>
        <v>9307.7559399999991</v>
      </c>
      <c r="AL235" s="28">
        <f>VLOOKUP($C235,'S46'!$C:$BQ,42,0)</f>
        <v>0</v>
      </c>
      <c r="AM235" s="28">
        <f>VLOOKUP($C235,'S46'!$C:$BQ,43,0)</f>
        <v>0</v>
      </c>
      <c r="AN235" s="21">
        <f>VLOOKUP($C235,'S47'!$C:$BQ,55,0)</f>
        <v>756.9</v>
      </c>
      <c r="AO235" s="21">
        <f>VLOOKUP($C235,'S47'!$C:$BQ,62,0)</f>
        <v>0</v>
      </c>
      <c r="AP235" s="21">
        <f>VLOOKUP($C235,'S47'!$C:$BQ,63,0)</f>
        <v>107</v>
      </c>
      <c r="AQ235" s="21">
        <f>VLOOKUP($C235,'S47'!$C:$BQ,45,0)</f>
        <v>7538.0532700000003</v>
      </c>
      <c r="AR235" s="28">
        <f>VLOOKUP($C235,'S47'!$C:$BQ,52,0)</f>
        <v>0</v>
      </c>
      <c r="AS235" s="28">
        <f>VLOOKUP($C235,'S47'!$C:$BQ,53,0)</f>
        <v>74</v>
      </c>
      <c r="AT235" s="28">
        <f>VLOOKUP($C235,'S47'!$C:$BQ,15,0)</f>
        <v>485</v>
      </c>
      <c r="AU235" s="28">
        <f>VLOOKUP($C235,'S47'!$C:$BQ,22,0)</f>
        <v>0</v>
      </c>
      <c r="AV235" s="28">
        <f>VLOOKUP($C235,'S47'!$C:$BQ,23,0)</f>
        <v>0</v>
      </c>
      <c r="AW235" s="28">
        <f>VLOOKUP($C235,'S47'!$C:$BQ,35,0)</f>
        <v>9437.0224500000004</v>
      </c>
      <c r="AX235" s="28">
        <f>VLOOKUP($C235,'S47'!$C:$BQ,42,0)</f>
        <v>0</v>
      </c>
      <c r="AY235" s="28">
        <f>VLOOKUP($C235,'S47'!$C:$BQ,43,0)</f>
        <v>0</v>
      </c>
      <c r="AZ235" s="21">
        <f>VLOOKUP($C235,'S48'!$C:$BQ,55,0)</f>
        <v>766.7</v>
      </c>
      <c r="BA235" s="21">
        <f>VLOOKUP($C235,'S48'!$C:$BQ,62,0)</f>
        <v>0</v>
      </c>
      <c r="BB235" s="21">
        <f>VLOOKUP($C235,'S48'!$C:$BQ,63,0)</f>
        <v>313</v>
      </c>
      <c r="BC235" s="21">
        <f>VLOOKUP($C235,'S48'!$C:$BQ,45,0)</f>
        <v>7651.7410099999997</v>
      </c>
      <c r="BD235" s="28">
        <f>VLOOKUP($C235,'S48'!$C:$BQ,52,0)</f>
        <v>0</v>
      </c>
      <c r="BE235" s="28">
        <f>VLOOKUP($C235,'S48'!$C:$BQ,53,0)</f>
        <v>0</v>
      </c>
      <c r="BF235" s="28">
        <f>VLOOKUP($C235,'S48'!$C:$BQ,15,0)</f>
        <v>487</v>
      </c>
      <c r="BG235" s="28">
        <f>VLOOKUP($C235,'S48'!$C:$BQ,22,0)</f>
        <v>0</v>
      </c>
      <c r="BH235" s="28">
        <f>VLOOKUP($C235,'S48'!$C:$BQ,23,0)</f>
        <v>0</v>
      </c>
      <c r="BI235" s="28">
        <f>VLOOKUP($C235,'S48'!$C:$BQ,35,0)</f>
        <v>9487.0762900000009</v>
      </c>
      <c r="BJ235" s="28">
        <f>VLOOKUP($C235,'S48'!$C:$BQ,42,0)</f>
        <v>0</v>
      </c>
      <c r="BK235" s="28">
        <f>VLOOKUP($C235,'S48'!$C:$BQ,43,0)</f>
        <v>0</v>
      </c>
      <c r="BL235" s="21" t="e">
        <f>VLOOKUP($C235,'S49'!$C:$BQ,55,0)</f>
        <v>#N/A</v>
      </c>
      <c r="BM235" s="21" t="e">
        <f>VLOOKUP($C235,'S49'!$C:$BQ,62,0)</f>
        <v>#N/A</v>
      </c>
      <c r="BN235" s="21" t="e">
        <f>VLOOKUP($C235,'S49'!$C:$BQ,63,0)</f>
        <v>#N/A</v>
      </c>
      <c r="BO235" s="21" t="e">
        <f>VLOOKUP($C235,'S49'!$C:$BQ,45,0)</f>
        <v>#N/A</v>
      </c>
      <c r="BP235" s="28" t="e">
        <f>VLOOKUP($C235,'S49'!$C:$BQ,52,0)</f>
        <v>#N/A</v>
      </c>
      <c r="BQ235" s="28" t="e">
        <f>VLOOKUP($C235,'S49'!$C:$BQ,53,0)</f>
        <v>#N/A</v>
      </c>
      <c r="BR235" s="28" t="e">
        <f>VLOOKUP($C235,'S49'!$C:$BQ,15,0)</f>
        <v>#N/A</v>
      </c>
      <c r="BS235" s="28" t="e">
        <f>VLOOKUP($C235,'S49'!$C:$BQ,22,0)</f>
        <v>#N/A</v>
      </c>
      <c r="BT235" s="28" t="e">
        <f>VLOOKUP($C235,'S49'!$C:$BQ,23,0)</f>
        <v>#N/A</v>
      </c>
      <c r="BU235" s="28" t="e">
        <f>VLOOKUP($C235,'S49'!$C:$BQ,35,0)</f>
        <v>#N/A</v>
      </c>
      <c r="BV235" s="28" t="e">
        <f>VLOOKUP($C235,'S49'!$C:$BQ,42,0)</f>
        <v>#N/A</v>
      </c>
      <c r="BW235" s="28" t="e">
        <f>VLOOKUP($C235,'S49'!$C:$BQ,43,0)</f>
        <v>#N/A</v>
      </c>
      <c r="BX235" s="21" t="e">
        <f>VLOOKUP($C235,'S50'!$C:$BQ,55,0)</f>
        <v>#N/A</v>
      </c>
      <c r="BY235" s="21" t="e">
        <f>VLOOKUP($C235,'S50'!$C:$BQ,62,0)</f>
        <v>#N/A</v>
      </c>
      <c r="BZ235" s="21" t="e">
        <f>VLOOKUP($C235,'S50'!$C:$BQ,63,0)</f>
        <v>#N/A</v>
      </c>
      <c r="CA235" s="21" t="e">
        <f>VLOOKUP($C235,'S50'!$C:$BQ,45,0)</f>
        <v>#N/A</v>
      </c>
      <c r="CB235" s="28" t="e">
        <f>VLOOKUP($C235,'S50'!$C:$BQ,52,0)</f>
        <v>#N/A</v>
      </c>
      <c r="CC235" s="28" t="e">
        <f>VLOOKUP($C235,'S50'!$C:$BQ,53,0)</f>
        <v>#N/A</v>
      </c>
      <c r="CD235" s="28" t="e">
        <f>VLOOKUP($C235,'S50'!$C:$BQ,15,0)</f>
        <v>#N/A</v>
      </c>
      <c r="CE235" s="28" t="e">
        <f>VLOOKUP($C235,'S50'!$C:$BQ,22,0)</f>
        <v>#N/A</v>
      </c>
      <c r="CF235" s="28" t="e">
        <f>VLOOKUP($C235,'S50'!$C:$BQ,23,0)</f>
        <v>#N/A</v>
      </c>
      <c r="CG235" s="28" t="e">
        <f>VLOOKUP($C235,'S50'!$C:$BQ,35,0)</f>
        <v>#N/A</v>
      </c>
      <c r="CH235" s="28" t="e">
        <f>VLOOKUP($C235,'S50'!$C:$BQ,42,0)</f>
        <v>#N/A</v>
      </c>
      <c r="CI235" s="28" t="e">
        <f>VLOOKUP($C235,'S50'!$C:$BQ,43,0)</f>
        <v>#N/A</v>
      </c>
    </row>
    <row r="236" spans="1:87" hidden="1" x14ac:dyDescent="0.2">
      <c r="A236" s="30" t="e">
        <v>#N/A</v>
      </c>
      <c r="B236" s="30" t="e">
        <v>#N/A</v>
      </c>
      <c r="C236" s="20" t="s">
        <v>277</v>
      </c>
      <c r="D236" s="21" t="e">
        <f>VLOOKUP($C236,'S0 remplacer avec S44'!$C:$BQ,55,0)</f>
        <v>#N/A</v>
      </c>
      <c r="E236" s="21" t="e">
        <f>VLOOKUP($C236,'S0 remplacer avec S44'!$C:$BQ,62,0)</f>
        <v>#N/A</v>
      </c>
      <c r="F236" s="21" t="e">
        <f>VLOOKUP($C236,'S0 remplacer avec S44'!$C:$BQ,63,0)</f>
        <v>#N/A</v>
      </c>
      <c r="G236" s="21" t="e">
        <f>VLOOKUP($C236,'S0 remplacer avec S44'!$C:$BQ,45,0)</f>
        <v>#N/A</v>
      </c>
      <c r="H236" s="28" t="e">
        <f>VLOOKUP($C236,'S0 remplacer avec S44'!$C:$BQ,52,0)</f>
        <v>#N/A</v>
      </c>
      <c r="I236" s="28" t="e">
        <f>VLOOKUP($C236,'S0 remplacer avec S44'!$C:$BQ,53,0)</f>
        <v>#N/A</v>
      </c>
      <c r="J236" s="28" t="e">
        <f>VLOOKUP($C236,'S0 remplacer avec S44'!$C:$BQ,15,0)</f>
        <v>#N/A</v>
      </c>
      <c r="K236" s="28" t="e">
        <f>VLOOKUP($C236,'S0 remplacer avec S44'!$C:$BQ,22,0)</f>
        <v>#N/A</v>
      </c>
      <c r="L236" s="28" t="e">
        <f>VLOOKUP($C236,'S0 remplacer avec S44'!$C:$BQ,23,0)</f>
        <v>#N/A</v>
      </c>
      <c r="M236" s="28" t="e">
        <f>VLOOKUP($C236,'S0 remplacer avec S44'!$C:$BQ,35,0)</f>
        <v>#N/A</v>
      </c>
      <c r="N236" s="28" t="e">
        <f>VLOOKUP($C236,'S0 remplacer avec S44'!$C:$BQ,42,0)</f>
        <v>#N/A</v>
      </c>
      <c r="O236" s="28" t="e">
        <f>VLOOKUP($C236,'S0 remplacer avec S44'!$C:$BQ,43,0)</f>
        <v>#N/A</v>
      </c>
      <c r="P236" s="21" t="e">
        <f>VLOOKUP($C236,'S45'!$C:$BQ,55,0)</f>
        <v>#N/A</v>
      </c>
      <c r="Q236" s="21" t="e">
        <f>VLOOKUP($C236,'S45'!$C:$BQ,62,0)</f>
        <v>#N/A</v>
      </c>
      <c r="R236" s="21" t="e">
        <f>VLOOKUP($C236,'S45'!$C:$BQ,63,0)</f>
        <v>#N/A</v>
      </c>
      <c r="S236" s="21" t="e">
        <f>VLOOKUP($C236,'S45'!$C:$BQ,45,0)</f>
        <v>#N/A</v>
      </c>
      <c r="T236" s="28" t="e">
        <f>VLOOKUP($C236,'S45'!$C:$BQ,52,0)</f>
        <v>#N/A</v>
      </c>
      <c r="U236" s="28" t="e">
        <f>VLOOKUP($C236,'S45'!$C:$BQ,53,0)</f>
        <v>#N/A</v>
      </c>
      <c r="V236" s="28" t="e">
        <f>VLOOKUP($C236,'S45'!$C:$BQ,15,0)</f>
        <v>#N/A</v>
      </c>
      <c r="W236" s="28" t="e">
        <f>VLOOKUP($C236,'S45'!$C:$BQ,22,0)</f>
        <v>#N/A</v>
      </c>
      <c r="X236" s="28" t="e">
        <f>VLOOKUP($C236,'S45'!$C:$BQ,23,0)</f>
        <v>#N/A</v>
      </c>
      <c r="Y236" s="28" t="e">
        <f>VLOOKUP($C236,'S45'!$C:$BQ,35,0)</f>
        <v>#N/A</v>
      </c>
      <c r="Z236" s="28" t="e">
        <f>VLOOKUP($C236,'S45'!$C:$BQ,42,0)</f>
        <v>#N/A</v>
      </c>
      <c r="AA236" s="28" t="e">
        <f>VLOOKUP($C236,'S45'!$C:$BQ,43,0)</f>
        <v>#N/A</v>
      </c>
      <c r="AB236" s="21" t="e">
        <f>VLOOKUP($C236,'S46'!$C:$BQ,55,0)</f>
        <v>#N/A</v>
      </c>
      <c r="AC236" s="21" t="e">
        <f>VLOOKUP($C236,'S46'!$C:$BQ,62,0)</f>
        <v>#N/A</v>
      </c>
      <c r="AD236" s="21" t="e">
        <f>VLOOKUP($C236,'S46'!$C:$BQ,63,0)</f>
        <v>#N/A</v>
      </c>
      <c r="AE236" s="21" t="e">
        <f>VLOOKUP($C236,'S46'!$C:$BQ,45,0)</f>
        <v>#N/A</v>
      </c>
      <c r="AF236" s="28" t="e">
        <f>VLOOKUP($C236,'S46'!$C:$BQ,52,0)</f>
        <v>#N/A</v>
      </c>
      <c r="AG236" s="28" t="e">
        <f>VLOOKUP($C236,'S46'!$C:$BQ,53,0)</f>
        <v>#N/A</v>
      </c>
      <c r="AH236" s="28" t="e">
        <f>VLOOKUP($C236,'S46'!$C:$BQ,15,0)</f>
        <v>#N/A</v>
      </c>
      <c r="AI236" s="28" t="e">
        <f>VLOOKUP($C236,'S46'!$C:$BQ,22,0)</f>
        <v>#N/A</v>
      </c>
      <c r="AJ236" s="28" t="e">
        <f>VLOOKUP($C236,'S46'!$C:$BQ,23,0)</f>
        <v>#N/A</v>
      </c>
      <c r="AK236" s="28" t="e">
        <f>VLOOKUP($C236,'S46'!$C:$BQ,35,0)</f>
        <v>#N/A</v>
      </c>
      <c r="AL236" s="28" t="e">
        <f>VLOOKUP($C236,'S46'!$C:$BQ,42,0)</f>
        <v>#N/A</v>
      </c>
      <c r="AM236" s="28" t="e">
        <f>VLOOKUP($C236,'S46'!$C:$BQ,43,0)</f>
        <v>#N/A</v>
      </c>
      <c r="AN236" s="21" t="e">
        <f>VLOOKUP($C236,'S47'!$C:$BQ,55,0)</f>
        <v>#N/A</v>
      </c>
      <c r="AO236" s="21" t="e">
        <f>VLOOKUP($C236,'S47'!$C:$BQ,62,0)</f>
        <v>#N/A</v>
      </c>
      <c r="AP236" s="21" t="e">
        <f>VLOOKUP($C236,'S47'!$C:$BQ,63,0)</f>
        <v>#N/A</v>
      </c>
      <c r="AQ236" s="21" t="e">
        <f>VLOOKUP($C236,'S47'!$C:$BQ,45,0)</f>
        <v>#N/A</v>
      </c>
      <c r="AR236" s="28" t="e">
        <f>VLOOKUP($C236,'S47'!$C:$BQ,52,0)</f>
        <v>#N/A</v>
      </c>
      <c r="AS236" s="28" t="e">
        <f>VLOOKUP($C236,'S47'!$C:$BQ,53,0)</f>
        <v>#N/A</v>
      </c>
      <c r="AT236" s="28" t="e">
        <f>VLOOKUP($C236,'S47'!$C:$BQ,15,0)</f>
        <v>#N/A</v>
      </c>
      <c r="AU236" s="28" t="e">
        <f>VLOOKUP($C236,'S47'!$C:$BQ,22,0)</f>
        <v>#N/A</v>
      </c>
      <c r="AV236" s="28" t="e">
        <f>VLOOKUP($C236,'S47'!$C:$BQ,23,0)</f>
        <v>#N/A</v>
      </c>
      <c r="AW236" s="28" t="e">
        <f>VLOOKUP($C236,'S47'!$C:$BQ,35,0)</f>
        <v>#N/A</v>
      </c>
      <c r="AX236" s="28" t="e">
        <f>VLOOKUP($C236,'S47'!$C:$BQ,42,0)</f>
        <v>#N/A</v>
      </c>
      <c r="AY236" s="28" t="e">
        <f>VLOOKUP($C236,'S47'!$C:$BQ,43,0)</f>
        <v>#N/A</v>
      </c>
      <c r="AZ236" s="21" t="e">
        <f>VLOOKUP($C236,'S48'!$C:$BQ,55,0)</f>
        <v>#N/A</v>
      </c>
      <c r="BA236" s="21" t="e">
        <f>VLOOKUP($C236,'S48'!$C:$BQ,62,0)</f>
        <v>#N/A</v>
      </c>
      <c r="BB236" s="21" t="e">
        <f>VLOOKUP($C236,'S48'!$C:$BQ,63,0)</f>
        <v>#N/A</v>
      </c>
      <c r="BC236" s="21" t="e">
        <f>VLOOKUP($C236,'S48'!$C:$BQ,45,0)</f>
        <v>#N/A</v>
      </c>
      <c r="BD236" s="28" t="e">
        <f>VLOOKUP($C236,'S48'!$C:$BQ,52,0)</f>
        <v>#N/A</v>
      </c>
      <c r="BE236" s="28" t="e">
        <f>VLOOKUP($C236,'S48'!$C:$BQ,53,0)</f>
        <v>#N/A</v>
      </c>
      <c r="BF236" s="28" t="e">
        <f>VLOOKUP($C236,'S48'!$C:$BQ,15,0)</f>
        <v>#N/A</v>
      </c>
      <c r="BG236" s="28" t="e">
        <f>VLOOKUP($C236,'S48'!$C:$BQ,22,0)</f>
        <v>#N/A</v>
      </c>
      <c r="BH236" s="28" t="e">
        <f>VLOOKUP($C236,'S48'!$C:$BQ,23,0)</f>
        <v>#N/A</v>
      </c>
      <c r="BI236" s="28" t="e">
        <f>VLOOKUP($C236,'S48'!$C:$BQ,35,0)</f>
        <v>#N/A</v>
      </c>
      <c r="BJ236" s="28" t="e">
        <f>VLOOKUP($C236,'S48'!$C:$BQ,42,0)</f>
        <v>#N/A</v>
      </c>
      <c r="BK236" s="28" t="e">
        <f>VLOOKUP($C236,'S48'!$C:$BQ,43,0)</f>
        <v>#N/A</v>
      </c>
      <c r="BL236" s="21" t="e">
        <f>VLOOKUP($C236,'S49'!$C:$BQ,55,0)</f>
        <v>#N/A</v>
      </c>
      <c r="BM236" s="21" t="e">
        <f>VLOOKUP($C236,'S49'!$C:$BQ,62,0)</f>
        <v>#N/A</v>
      </c>
      <c r="BN236" s="21" t="e">
        <f>VLOOKUP($C236,'S49'!$C:$BQ,63,0)</f>
        <v>#N/A</v>
      </c>
      <c r="BO236" s="21" t="e">
        <f>VLOOKUP($C236,'S49'!$C:$BQ,45,0)</f>
        <v>#N/A</v>
      </c>
      <c r="BP236" s="28" t="e">
        <f>VLOOKUP($C236,'S49'!$C:$BQ,52,0)</f>
        <v>#N/A</v>
      </c>
      <c r="BQ236" s="28" t="e">
        <f>VLOOKUP($C236,'S49'!$C:$BQ,53,0)</f>
        <v>#N/A</v>
      </c>
      <c r="BR236" s="28" t="e">
        <f>VLOOKUP($C236,'S49'!$C:$BQ,15,0)</f>
        <v>#N/A</v>
      </c>
      <c r="BS236" s="28" t="e">
        <f>VLOOKUP($C236,'S49'!$C:$BQ,22,0)</f>
        <v>#N/A</v>
      </c>
      <c r="BT236" s="28" t="e">
        <f>VLOOKUP($C236,'S49'!$C:$BQ,23,0)</f>
        <v>#N/A</v>
      </c>
      <c r="BU236" s="28" t="e">
        <f>VLOOKUP($C236,'S49'!$C:$BQ,35,0)</f>
        <v>#N/A</v>
      </c>
      <c r="BV236" s="28" t="e">
        <f>VLOOKUP($C236,'S49'!$C:$BQ,42,0)</f>
        <v>#N/A</v>
      </c>
      <c r="BW236" s="28" t="e">
        <f>VLOOKUP($C236,'S49'!$C:$BQ,43,0)</f>
        <v>#N/A</v>
      </c>
      <c r="BX236" s="21" t="e">
        <f>VLOOKUP($C236,'S50'!$C:$BQ,55,0)</f>
        <v>#N/A</v>
      </c>
      <c r="BY236" s="21" t="e">
        <f>VLOOKUP($C236,'S50'!$C:$BQ,62,0)</f>
        <v>#N/A</v>
      </c>
      <c r="BZ236" s="21" t="e">
        <f>VLOOKUP($C236,'S50'!$C:$BQ,63,0)</f>
        <v>#N/A</v>
      </c>
      <c r="CA236" s="21" t="e">
        <f>VLOOKUP($C236,'S50'!$C:$BQ,45,0)</f>
        <v>#N/A</v>
      </c>
      <c r="CB236" s="28" t="e">
        <f>VLOOKUP($C236,'S50'!$C:$BQ,52,0)</f>
        <v>#N/A</v>
      </c>
      <c r="CC236" s="28" t="e">
        <f>VLOOKUP($C236,'S50'!$C:$BQ,53,0)</f>
        <v>#N/A</v>
      </c>
      <c r="CD236" s="28" t="e">
        <f>VLOOKUP($C236,'S50'!$C:$BQ,15,0)</f>
        <v>#N/A</v>
      </c>
      <c r="CE236" s="28" t="e">
        <f>VLOOKUP($C236,'S50'!$C:$BQ,22,0)</f>
        <v>#N/A</v>
      </c>
      <c r="CF236" s="28" t="e">
        <f>VLOOKUP($C236,'S50'!$C:$BQ,23,0)</f>
        <v>#N/A</v>
      </c>
      <c r="CG236" s="28" t="e">
        <f>VLOOKUP($C236,'S50'!$C:$BQ,35,0)</f>
        <v>#N/A</v>
      </c>
      <c r="CH236" s="28" t="e">
        <f>VLOOKUP($C236,'S50'!$C:$BQ,42,0)</f>
        <v>#N/A</v>
      </c>
      <c r="CI236" s="28" t="e">
        <f>VLOOKUP($C236,'S50'!$C:$BQ,43,0)</f>
        <v>#N/A</v>
      </c>
    </row>
    <row r="237" spans="1:87" hidden="1" x14ac:dyDescent="0.2">
      <c r="A237" s="30" t="e">
        <v>#N/A</v>
      </c>
      <c r="B237" s="30" t="e">
        <v>#N/A</v>
      </c>
      <c r="C237" s="20" t="s">
        <v>278</v>
      </c>
      <c r="D237" s="21" t="e">
        <f>VLOOKUP($C237,'S0 remplacer avec S44'!$C:$BQ,55,0)</f>
        <v>#N/A</v>
      </c>
      <c r="E237" s="21" t="e">
        <f>VLOOKUP($C237,'S0 remplacer avec S44'!$C:$BQ,62,0)</f>
        <v>#N/A</v>
      </c>
      <c r="F237" s="21" t="e">
        <f>VLOOKUP($C237,'S0 remplacer avec S44'!$C:$BQ,63,0)</f>
        <v>#N/A</v>
      </c>
      <c r="G237" s="21" t="e">
        <f>VLOOKUP($C237,'S0 remplacer avec S44'!$C:$BQ,45,0)</f>
        <v>#N/A</v>
      </c>
      <c r="H237" s="28" t="e">
        <f>VLOOKUP($C237,'S0 remplacer avec S44'!$C:$BQ,52,0)</f>
        <v>#N/A</v>
      </c>
      <c r="I237" s="28" t="e">
        <f>VLOOKUP($C237,'S0 remplacer avec S44'!$C:$BQ,53,0)</f>
        <v>#N/A</v>
      </c>
      <c r="J237" s="28" t="e">
        <f>VLOOKUP($C237,'S0 remplacer avec S44'!$C:$BQ,15,0)</f>
        <v>#N/A</v>
      </c>
      <c r="K237" s="28" t="e">
        <f>VLOOKUP($C237,'S0 remplacer avec S44'!$C:$BQ,22,0)</f>
        <v>#N/A</v>
      </c>
      <c r="L237" s="28" t="e">
        <f>VLOOKUP($C237,'S0 remplacer avec S44'!$C:$BQ,23,0)</f>
        <v>#N/A</v>
      </c>
      <c r="M237" s="28" t="e">
        <f>VLOOKUP($C237,'S0 remplacer avec S44'!$C:$BQ,35,0)</f>
        <v>#N/A</v>
      </c>
      <c r="N237" s="28" t="e">
        <f>VLOOKUP($C237,'S0 remplacer avec S44'!$C:$BQ,42,0)</f>
        <v>#N/A</v>
      </c>
      <c r="O237" s="28" t="e">
        <f>VLOOKUP($C237,'S0 remplacer avec S44'!$C:$BQ,43,0)</f>
        <v>#N/A</v>
      </c>
      <c r="P237" s="21" t="e">
        <f>VLOOKUP($C237,'S45'!$C:$BQ,55,0)</f>
        <v>#N/A</v>
      </c>
      <c r="Q237" s="21" t="e">
        <f>VLOOKUP($C237,'S45'!$C:$BQ,62,0)</f>
        <v>#N/A</v>
      </c>
      <c r="R237" s="21" t="e">
        <f>VLOOKUP($C237,'S45'!$C:$BQ,63,0)</f>
        <v>#N/A</v>
      </c>
      <c r="S237" s="21" t="e">
        <f>VLOOKUP($C237,'S45'!$C:$BQ,45,0)</f>
        <v>#N/A</v>
      </c>
      <c r="T237" s="28" t="e">
        <f>VLOOKUP($C237,'S45'!$C:$BQ,52,0)</f>
        <v>#N/A</v>
      </c>
      <c r="U237" s="28" t="e">
        <f>VLOOKUP($C237,'S45'!$C:$BQ,53,0)</f>
        <v>#N/A</v>
      </c>
      <c r="V237" s="28" t="e">
        <f>VLOOKUP($C237,'S45'!$C:$BQ,15,0)</f>
        <v>#N/A</v>
      </c>
      <c r="W237" s="28" t="e">
        <f>VLOOKUP($C237,'S45'!$C:$BQ,22,0)</f>
        <v>#N/A</v>
      </c>
      <c r="X237" s="28" t="e">
        <f>VLOOKUP($C237,'S45'!$C:$BQ,23,0)</f>
        <v>#N/A</v>
      </c>
      <c r="Y237" s="28" t="e">
        <f>VLOOKUP($C237,'S45'!$C:$BQ,35,0)</f>
        <v>#N/A</v>
      </c>
      <c r="Z237" s="28" t="e">
        <f>VLOOKUP($C237,'S45'!$C:$BQ,42,0)</f>
        <v>#N/A</v>
      </c>
      <c r="AA237" s="28" t="e">
        <f>VLOOKUP($C237,'S45'!$C:$BQ,43,0)</f>
        <v>#N/A</v>
      </c>
      <c r="AB237" s="21" t="e">
        <f>VLOOKUP($C237,'S46'!$C:$BQ,55,0)</f>
        <v>#N/A</v>
      </c>
      <c r="AC237" s="21" t="e">
        <f>VLOOKUP($C237,'S46'!$C:$BQ,62,0)</f>
        <v>#N/A</v>
      </c>
      <c r="AD237" s="21" t="e">
        <f>VLOOKUP($C237,'S46'!$C:$BQ,63,0)</f>
        <v>#N/A</v>
      </c>
      <c r="AE237" s="21" t="e">
        <f>VLOOKUP($C237,'S46'!$C:$BQ,45,0)</f>
        <v>#N/A</v>
      </c>
      <c r="AF237" s="28" t="e">
        <f>VLOOKUP($C237,'S46'!$C:$BQ,52,0)</f>
        <v>#N/A</v>
      </c>
      <c r="AG237" s="28" t="e">
        <f>VLOOKUP($C237,'S46'!$C:$BQ,53,0)</f>
        <v>#N/A</v>
      </c>
      <c r="AH237" s="28" t="e">
        <f>VLOOKUP($C237,'S46'!$C:$BQ,15,0)</f>
        <v>#N/A</v>
      </c>
      <c r="AI237" s="28" t="e">
        <f>VLOOKUP($C237,'S46'!$C:$BQ,22,0)</f>
        <v>#N/A</v>
      </c>
      <c r="AJ237" s="28" t="e">
        <f>VLOOKUP($C237,'S46'!$C:$BQ,23,0)</f>
        <v>#N/A</v>
      </c>
      <c r="AK237" s="28" t="e">
        <f>VLOOKUP($C237,'S46'!$C:$BQ,35,0)</f>
        <v>#N/A</v>
      </c>
      <c r="AL237" s="28" t="e">
        <f>VLOOKUP($C237,'S46'!$C:$BQ,42,0)</f>
        <v>#N/A</v>
      </c>
      <c r="AM237" s="28" t="e">
        <f>VLOOKUP($C237,'S46'!$C:$BQ,43,0)</f>
        <v>#N/A</v>
      </c>
      <c r="AN237" s="21" t="e">
        <f>VLOOKUP($C237,'S47'!$C:$BQ,55,0)</f>
        <v>#N/A</v>
      </c>
      <c r="AO237" s="21" t="e">
        <f>VLOOKUP($C237,'S47'!$C:$BQ,62,0)</f>
        <v>#N/A</v>
      </c>
      <c r="AP237" s="21" t="e">
        <f>VLOOKUP($C237,'S47'!$C:$BQ,63,0)</f>
        <v>#N/A</v>
      </c>
      <c r="AQ237" s="21" t="e">
        <f>VLOOKUP($C237,'S47'!$C:$BQ,45,0)</f>
        <v>#N/A</v>
      </c>
      <c r="AR237" s="28" t="e">
        <f>VLOOKUP($C237,'S47'!$C:$BQ,52,0)</f>
        <v>#N/A</v>
      </c>
      <c r="AS237" s="28" t="e">
        <f>VLOOKUP($C237,'S47'!$C:$BQ,53,0)</f>
        <v>#N/A</v>
      </c>
      <c r="AT237" s="28" t="e">
        <f>VLOOKUP($C237,'S47'!$C:$BQ,15,0)</f>
        <v>#N/A</v>
      </c>
      <c r="AU237" s="28" t="e">
        <f>VLOOKUP($C237,'S47'!$C:$BQ,22,0)</f>
        <v>#N/A</v>
      </c>
      <c r="AV237" s="28" t="e">
        <f>VLOOKUP($C237,'S47'!$C:$BQ,23,0)</f>
        <v>#N/A</v>
      </c>
      <c r="AW237" s="28" t="e">
        <f>VLOOKUP($C237,'S47'!$C:$BQ,35,0)</f>
        <v>#N/A</v>
      </c>
      <c r="AX237" s="28" t="e">
        <f>VLOOKUP($C237,'S47'!$C:$BQ,42,0)</f>
        <v>#N/A</v>
      </c>
      <c r="AY237" s="28" t="e">
        <f>VLOOKUP($C237,'S47'!$C:$BQ,43,0)</f>
        <v>#N/A</v>
      </c>
      <c r="AZ237" s="21" t="e">
        <f>VLOOKUP($C237,'S48'!$C:$BQ,55,0)</f>
        <v>#N/A</v>
      </c>
      <c r="BA237" s="21" t="e">
        <f>VLOOKUP($C237,'S48'!$C:$BQ,62,0)</f>
        <v>#N/A</v>
      </c>
      <c r="BB237" s="21" t="e">
        <f>VLOOKUP($C237,'S48'!$C:$BQ,63,0)</f>
        <v>#N/A</v>
      </c>
      <c r="BC237" s="21" t="e">
        <f>VLOOKUP($C237,'S48'!$C:$BQ,45,0)</f>
        <v>#N/A</v>
      </c>
      <c r="BD237" s="28" t="e">
        <f>VLOOKUP($C237,'S48'!$C:$BQ,52,0)</f>
        <v>#N/A</v>
      </c>
      <c r="BE237" s="28" t="e">
        <f>VLOOKUP($C237,'S48'!$C:$BQ,53,0)</f>
        <v>#N/A</v>
      </c>
      <c r="BF237" s="28" t="e">
        <f>VLOOKUP($C237,'S48'!$C:$BQ,15,0)</f>
        <v>#N/A</v>
      </c>
      <c r="BG237" s="28" t="e">
        <f>VLOOKUP($C237,'S48'!$C:$BQ,22,0)</f>
        <v>#N/A</v>
      </c>
      <c r="BH237" s="28" t="e">
        <f>VLOOKUP($C237,'S48'!$C:$BQ,23,0)</f>
        <v>#N/A</v>
      </c>
      <c r="BI237" s="28" t="e">
        <f>VLOOKUP($C237,'S48'!$C:$BQ,35,0)</f>
        <v>#N/A</v>
      </c>
      <c r="BJ237" s="28" t="e">
        <f>VLOOKUP($C237,'S48'!$C:$BQ,42,0)</f>
        <v>#N/A</v>
      </c>
      <c r="BK237" s="28" t="e">
        <f>VLOOKUP($C237,'S48'!$C:$BQ,43,0)</f>
        <v>#N/A</v>
      </c>
      <c r="BL237" s="21" t="e">
        <f>VLOOKUP($C237,'S49'!$C:$BQ,55,0)</f>
        <v>#N/A</v>
      </c>
      <c r="BM237" s="21" t="e">
        <f>VLOOKUP($C237,'S49'!$C:$BQ,62,0)</f>
        <v>#N/A</v>
      </c>
      <c r="BN237" s="21" t="e">
        <f>VLOOKUP($C237,'S49'!$C:$BQ,63,0)</f>
        <v>#N/A</v>
      </c>
      <c r="BO237" s="21" t="e">
        <f>VLOOKUP($C237,'S49'!$C:$BQ,45,0)</f>
        <v>#N/A</v>
      </c>
      <c r="BP237" s="28" t="e">
        <f>VLOOKUP($C237,'S49'!$C:$BQ,52,0)</f>
        <v>#N/A</v>
      </c>
      <c r="BQ237" s="28" t="e">
        <f>VLOOKUP($C237,'S49'!$C:$BQ,53,0)</f>
        <v>#N/A</v>
      </c>
      <c r="BR237" s="28" t="e">
        <f>VLOOKUP($C237,'S49'!$C:$BQ,15,0)</f>
        <v>#N/A</v>
      </c>
      <c r="BS237" s="28" t="e">
        <f>VLOOKUP($C237,'S49'!$C:$BQ,22,0)</f>
        <v>#N/A</v>
      </c>
      <c r="BT237" s="28" t="e">
        <f>VLOOKUP($C237,'S49'!$C:$BQ,23,0)</f>
        <v>#N/A</v>
      </c>
      <c r="BU237" s="28" t="e">
        <f>VLOOKUP($C237,'S49'!$C:$BQ,35,0)</f>
        <v>#N/A</v>
      </c>
      <c r="BV237" s="28" t="e">
        <f>VLOOKUP($C237,'S49'!$C:$BQ,42,0)</f>
        <v>#N/A</v>
      </c>
      <c r="BW237" s="28" t="e">
        <f>VLOOKUP($C237,'S49'!$C:$BQ,43,0)</f>
        <v>#N/A</v>
      </c>
      <c r="BX237" s="21" t="e">
        <f>VLOOKUP($C237,'S50'!$C:$BQ,55,0)</f>
        <v>#N/A</v>
      </c>
      <c r="BY237" s="21" t="e">
        <f>VLOOKUP($C237,'S50'!$C:$BQ,62,0)</f>
        <v>#N/A</v>
      </c>
      <c r="BZ237" s="21" t="e">
        <f>VLOOKUP($C237,'S50'!$C:$BQ,63,0)</f>
        <v>#N/A</v>
      </c>
      <c r="CA237" s="21" t="e">
        <f>VLOOKUP($C237,'S50'!$C:$BQ,45,0)</f>
        <v>#N/A</v>
      </c>
      <c r="CB237" s="28" t="e">
        <f>VLOOKUP($C237,'S50'!$C:$BQ,52,0)</f>
        <v>#N/A</v>
      </c>
      <c r="CC237" s="28" t="e">
        <f>VLOOKUP($C237,'S50'!$C:$BQ,53,0)</f>
        <v>#N/A</v>
      </c>
      <c r="CD237" s="28" t="e">
        <f>VLOOKUP($C237,'S50'!$C:$BQ,15,0)</f>
        <v>#N/A</v>
      </c>
      <c r="CE237" s="28" t="e">
        <f>VLOOKUP($C237,'S50'!$C:$BQ,22,0)</f>
        <v>#N/A</v>
      </c>
      <c r="CF237" s="28" t="e">
        <f>VLOOKUP($C237,'S50'!$C:$BQ,23,0)</f>
        <v>#N/A</v>
      </c>
      <c r="CG237" s="28" t="e">
        <f>VLOOKUP($C237,'S50'!$C:$BQ,35,0)</f>
        <v>#N/A</v>
      </c>
      <c r="CH237" s="28" t="e">
        <f>VLOOKUP($C237,'S50'!$C:$BQ,42,0)</f>
        <v>#N/A</v>
      </c>
      <c r="CI237" s="28" t="e">
        <f>VLOOKUP($C237,'S50'!$C:$BQ,43,0)</f>
        <v>#N/A</v>
      </c>
    </row>
    <row r="238" spans="1:87" hidden="1" x14ac:dyDescent="0.2">
      <c r="A238" s="30" t="s">
        <v>246</v>
      </c>
      <c r="B238" s="30" t="s">
        <v>373</v>
      </c>
      <c r="C238" s="20" t="s">
        <v>279</v>
      </c>
      <c r="D238" s="21">
        <f>VLOOKUP($C238,'S0 remplacer avec S44'!$C:$BQ,55,0)</f>
        <v>263.8</v>
      </c>
      <c r="E238" s="21">
        <f>VLOOKUP($C238,'S0 remplacer avec S44'!$C:$BQ,62,0)</f>
        <v>0</v>
      </c>
      <c r="F238" s="21">
        <f>VLOOKUP($C238,'S0 remplacer avec S44'!$C:$BQ,63,0)</f>
        <v>42</v>
      </c>
      <c r="G238" s="21">
        <f>VLOOKUP($C238,'S0 remplacer avec S44'!$C:$BQ,45,0)</f>
        <v>2327.0306099999998</v>
      </c>
      <c r="H238" s="28">
        <f>VLOOKUP($C238,'S0 remplacer avec S44'!$C:$BQ,52,0)</f>
        <v>0</v>
      </c>
      <c r="I238" s="28">
        <f>VLOOKUP($C238,'S0 remplacer avec S44'!$C:$BQ,53,0)</f>
        <v>369</v>
      </c>
      <c r="J238" s="28">
        <f>VLOOKUP($C238,'S0 remplacer avec S44'!$C:$BQ,15,0)</f>
        <v>148</v>
      </c>
      <c r="K238" s="28">
        <f>VLOOKUP($C238,'S0 remplacer avec S44'!$C:$BQ,22,0)</f>
        <v>0</v>
      </c>
      <c r="L238" s="28">
        <f>VLOOKUP($C238,'S0 remplacer avec S44'!$C:$BQ,23,0)</f>
        <v>22</v>
      </c>
      <c r="M238" s="28">
        <f>VLOOKUP($C238,'S0 remplacer avec S44'!$C:$BQ,35,0)</f>
        <v>2416.2873199999999</v>
      </c>
      <c r="N238" s="28">
        <f>VLOOKUP($C238,'S0 remplacer avec S44'!$C:$BQ,42,0)</f>
        <v>41</v>
      </c>
      <c r="O238" s="28">
        <f>VLOOKUP($C238,'S0 remplacer avec S44'!$C:$BQ,43,0)</f>
        <v>532</v>
      </c>
      <c r="P238" s="21">
        <f>VLOOKUP($C238,'S45'!$C:$BQ,55,0)</f>
        <v>268.8</v>
      </c>
      <c r="Q238" s="21">
        <f>VLOOKUP($C238,'S45'!$C:$BQ,62,0)</f>
        <v>0</v>
      </c>
      <c r="R238" s="21">
        <f>VLOOKUP($C238,'S45'!$C:$BQ,63,0)</f>
        <v>37</v>
      </c>
      <c r="S238" s="21">
        <f>VLOOKUP($C238,'S45'!$C:$BQ,45,0)</f>
        <v>2346.91408</v>
      </c>
      <c r="T238" s="28">
        <f>VLOOKUP($C238,'S45'!$C:$BQ,52,0)</f>
        <v>0</v>
      </c>
      <c r="U238" s="28">
        <f>VLOOKUP($C238,'S45'!$C:$BQ,53,0)</f>
        <v>349</v>
      </c>
      <c r="V238" s="28">
        <f>VLOOKUP($C238,'S45'!$C:$BQ,15,0)</f>
        <v>154</v>
      </c>
      <c r="W238" s="28">
        <f>VLOOKUP($C238,'S45'!$C:$BQ,22,0)</f>
        <v>0</v>
      </c>
      <c r="X238" s="28">
        <f>VLOOKUP($C238,'S45'!$C:$BQ,23,0)</f>
        <v>16</v>
      </c>
      <c r="Y238" s="28">
        <f>VLOOKUP($C238,'S45'!$C:$BQ,35,0)</f>
        <v>2488.5081300000002</v>
      </c>
      <c r="Z238" s="28">
        <f>VLOOKUP($C238,'S45'!$C:$BQ,42,0)</f>
        <v>0</v>
      </c>
      <c r="AA238" s="28">
        <f>VLOOKUP($C238,'S45'!$C:$BQ,43,0)</f>
        <v>460</v>
      </c>
      <c r="AB238" s="21">
        <f>VLOOKUP($C238,'S46'!$C:$BQ,55,0)</f>
        <v>271.10000000000002</v>
      </c>
      <c r="AC238" s="21">
        <f>VLOOKUP($C238,'S46'!$C:$BQ,62,0)</f>
        <v>0</v>
      </c>
      <c r="AD238" s="21">
        <f>VLOOKUP($C238,'S46'!$C:$BQ,63,0)</f>
        <v>35</v>
      </c>
      <c r="AE238" s="21">
        <f>VLOOKUP($C238,'S46'!$C:$BQ,45,0)</f>
        <v>2354.4029700000001</v>
      </c>
      <c r="AF238" s="28">
        <f>VLOOKUP($C238,'S46'!$C:$BQ,52,0)</f>
        <v>0</v>
      </c>
      <c r="AG238" s="28">
        <f>VLOOKUP($C238,'S46'!$C:$BQ,53,0)</f>
        <v>342</v>
      </c>
      <c r="AH238" s="28">
        <f>VLOOKUP($C238,'S46'!$C:$BQ,15,0)</f>
        <v>159</v>
      </c>
      <c r="AI238" s="28">
        <f>VLOOKUP($C238,'S46'!$C:$BQ,22,0)</f>
        <v>0</v>
      </c>
      <c r="AJ238" s="28">
        <f>VLOOKUP($C238,'S46'!$C:$BQ,23,0)</f>
        <v>11</v>
      </c>
      <c r="AK238" s="28">
        <f>VLOOKUP($C238,'S46'!$C:$BQ,35,0)</f>
        <v>2504.21279</v>
      </c>
      <c r="AL238" s="28">
        <f>VLOOKUP($C238,'S46'!$C:$BQ,42,0)</f>
        <v>0</v>
      </c>
      <c r="AM238" s="28">
        <f>VLOOKUP($C238,'S46'!$C:$BQ,43,0)</f>
        <v>444</v>
      </c>
      <c r="AN238" s="21">
        <f>VLOOKUP($C238,'S47'!$C:$BQ,55,0)</f>
        <v>278.3</v>
      </c>
      <c r="AO238" s="21">
        <f>VLOOKUP($C238,'S47'!$C:$BQ,62,0)</f>
        <v>0</v>
      </c>
      <c r="AP238" s="21">
        <f>VLOOKUP($C238,'S47'!$C:$BQ,63,0)</f>
        <v>28</v>
      </c>
      <c r="AQ238" s="21">
        <f>VLOOKUP($C238,'S47'!$C:$BQ,45,0)</f>
        <v>2394.6995700000002</v>
      </c>
      <c r="AR238" s="28">
        <f>VLOOKUP($C238,'S47'!$C:$BQ,52,0)</f>
        <v>0</v>
      </c>
      <c r="AS238" s="28">
        <f>VLOOKUP($C238,'S47'!$C:$BQ,53,0)</f>
        <v>301</v>
      </c>
      <c r="AT238" s="28">
        <f>VLOOKUP($C238,'S47'!$C:$BQ,15,0)</f>
        <v>160</v>
      </c>
      <c r="AU238" s="28">
        <f>VLOOKUP($C238,'S47'!$C:$BQ,22,0)</f>
        <v>0</v>
      </c>
      <c r="AV238" s="28">
        <f>VLOOKUP($C238,'S47'!$C:$BQ,23,0)</f>
        <v>10</v>
      </c>
      <c r="AW238" s="28">
        <f>VLOOKUP($C238,'S47'!$C:$BQ,35,0)</f>
        <v>2526.04817</v>
      </c>
      <c r="AX238" s="28">
        <f>VLOOKUP($C238,'S47'!$C:$BQ,42,0)</f>
        <v>0</v>
      </c>
      <c r="AY238" s="28">
        <f>VLOOKUP($C238,'S47'!$C:$BQ,43,0)</f>
        <v>422</v>
      </c>
      <c r="AZ238" s="21">
        <f>VLOOKUP($C238,'S48'!$C:$BQ,55,0)</f>
        <v>281.3</v>
      </c>
      <c r="BA238" s="21">
        <f>VLOOKUP($C238,'S48'!$C:$BQ,62,0)</f>
        <v>0</v>
      </c>
      <c r="BB238" s="21">
        <f>VLOOKUP($C238,'S48'!$C:$BQ,63,0)</f>
        <v>101</v>
      </c>
      <c r="BC238" s="21">
        <f>VLOOKUP($C238,'S48'!$C:$BQ,45,0)</f>
        <v>2405.2397999999998</v>
      </c>
      <c r="BD238" s="28">
        <f>VLOOKUP($C238,'S48'!$C:$BQ,52,0)</f>
        <v>0</v>
      </c>
      <c r="BE238" s="28">
        <f>VLOOKUP($C238,'S48'!$C:$BQ,53,0)</f>
        <v>291</v>
      </c>
      <c r="BF238" s="28">
        <f>VLOOKUP($C238,'S48'!$C:$BQ,15,0)</f>
        <v>162</v>
      </c>
      <c r="BG238" s="28">
        <f>VLOOKUP($C238,'S48'!$C:$BQ,22,0)</f>
        <v>0</v>
      </c>
      <c r="BH238" s="28">
        <f>VLOOKUP($C238,'S48'!$C:$BQ,23,0)</f>
        <v>8</v>
      </c>
      <c r="BI238" s="28">
        <f>VLOOKUP($C238,'S48'!$C:$BQ,35,0)</f>
        <v>2528.6287499999999</v>
      </c>
      <c r="BJ238" s="28">
        <f>VLOOKUP($C238,'S48'!$C:$BQ,42,0)</f>
        <v>0</v>
      </c>
      <c r="BK238" s="28">
        <f>VLOOKUP($C238,'S48'!$C:$BQ,43,0)</f>
        <v>420</v>
      </c>
      <c r="BL238" s="21" t="e">
        <f>VLOOKUP($C238,'S49'!$C:$BQ,55,0)</f>
        <v>#N/A</v>
      </c>
      <c r="BM238" s="21" t="e">
        <f>VLOOKUP($C238,'S49'!$C:$BQ,62,0)</f>
        <v>#N/A</v>
      </c>
      <c r="BN238" s="21" t="e">
        <f>VLOOKUP($C238,'S49'!$C:$BQ,63,0)</f>
        <v>#N/A</v>
      </c>
      <c r="BO238" s="21" t="e">
        <f>VLOOKUP($C238,'S49'!$C:$BQ,45,0)</f>
        <v>#N/A</v>
      </c>
      <c r="BP238" s="28" t="e">
        <f>VLOOKUP($C238,'S49'!$C:$BQ,52,0)</f>
        <v>#N/A</v>
      </c>
      <c r="BQ238" s="28" t="e">
        <f>VLOOKUP($C238,'S49'!$C:$BQ,53,0)</f>
        <v>#N/A</v>
      </c>
      <c r="BR238" s="28" t="e">
        <f>VLOOKUP($C238,'S49'!$C:$BQ,15,0)</f>
        <v>#N/A</v>
      </c>
      <c r="BS238" s="28" t="e">
        <f>VLOOKUP($C238,'S49'!$C:$BQ,22,0)</f>
        <v>#N/A</v>
      </c>
      <c r="BT238" s="28" t="e">
        <f>VLOOKUP($C238,'S49'!$C:$BQ,23,0)</f>
        <v>#N/A</v>
      </c>
      <c r="BU238" s="28" t="e">
        <f>VLOOKUP($C238,'S49'!$C:$BQ,35,0)</f>
        <v>#N/A</v>
      </c>
      <c r="BV238" s="28" t="e">
        <f>VLOOKUP($C238,'S49'!$C:$BQ,42,0)</f>
        <v>#N/A</v>
      </c>
      <c r="BW238" s="28" t="e">
        <f>VLOOKUP($C238,'S49'!$C:$BQ,43,0)</f>
        <v>#N/A</v>
      </c>
      <c r="BX238" s="21" t="e">
        <f>VLOOKUP($C238,'S50'!$C:$BQ,55,0)</f>
        <v>#N/A</v>
      </c>
      <c r="BY238" s="21" t="e">
        <f>VLOOKUP($C238,'S50'!$C:$BQ,62,0)</f>
        <v>#N/A</v>
      </c>
      <c r="BZ238" s="21" t="e">
        <f>VLOOKUP($C238,'S50'!$C:$BQ,63,0)</f>
        <v>#N/A</v>
      </c>
      <c r="CA238" s="21" t="e">
        <f>VLOOKUP($C238,'S50'!$C:$BQ,45,0)</f>
        <v>#N/A</v>
      </c>
      <c r="CB238" s="28" t="e">
        <f>VLOOKUP($C238,'S50'!$C:$BQ,52,0)</f>
        <v>#N/A</v>
      </c>
      <c r="CC238" s="28" t="e">
        <f>VLOOKUP($C238,'S50'!$C:$BQ,53,0)</f>
        <v>#N/A</v>
      </c>
      <c r="CD238" s="28" t="e">
        <f>VLOOKUP($C238,'S50'!$C:$BQ,15,0)</f>
        <v>#N/A</v>
      </c>
      <c r="CE238" s="28" t="e">
        <f>VLOOKUP($C238,'S50'!$C:$BQ,22,0)</f>
        <v>#N/A</v>
      </c>
      <c r="CF238" s="28" t="e">
        <f>VLOOKUP($C238,'S50'!$C:$BQ,23,0)</f>
        <v>#N/A</v>
      </c>
      <c r="CG238" s="28" t="e">
        <f>VLOOKUP($C238,'S50'!$C:$BQ,35,0)</f>
        <v>#N/A</v>
      </c>
      <c r="CH238" s="28" t="e">
        <f>VLOOKUP($C238,'S50'!$C:$BQ,42,0)</f>
        <v>#N/A</v>
      </c>
      <c r="CI238" s="28" t="e">
        <f>VLOOKUP($C238,'S50'!$C:$BQ,43,0)</f>
        <v>#N/A</v>
      </c>
    </row>
    <row r="239" spans="1:87" hidden="1" x14ac:dyDescent="0.2">
      <c r="A239" s="30" t="e">
        <v>#N/A</v>
      </c>
      <c r="B239" s="30" t="e">
        <v>#N/A</v>
      </c>
      <c r="C239" s="20" t="s">
        <v>280</v>
      </c>
      <c r="D239" s="21" t="e">
        <f>VLOOKUP($C239,'S0 remplacer avec S44'!$C:$BQ,55,0)</f>
        <v>#N/A</v>
      </c>
      <c r="E239" s="21" t="e">
        <f>VLOOKUP($C239,'S0 remplacer avec S44'!$C:$BQ,62,0)</f>
        <v>#N/A</v>
      </c>
      <c r="F239" s="21" t="e">
        <f>VLOOKUP($C239,'S0 remplacer avec S44'!$C:$BQ,63,0)</f>
        <v>#N/A</v>
      </c>
      <c r="G239" s="21" t="e">
        <f>VLOOKUP($C239,'S0 remplacer avec S44'!$C:$BQ,45,0)</f>
        <v>#N/A</v>
      </c>
      <c r="H239" s="28" t="e">
        <f>VLOOKUP($C239,'S0 remplacer avec S44'!$C:$BQ,52,0)</f>
        <v>#N/A</v>
      </c>
      <c r="I239" s="28" t="e">
        <f>VLOOKUP($C239,'S0 remplacer avec S44'!$C:$BQ,53,0)</f>
        <v>#N/A</v>
      </c>
      <c r="J239" s="28" t="e">
        <f>VLOOKUP($C239,'S0 remplacer avec S44'!$C:$BQ,15,0)</f>
        <v>#N/A</v>
      </c>
      <c r="K239" s="28" t="e">
        <f>VLOOKUP($C239,'S0 remplacer avec S44'!$C:$BQ,22,0)</f>
        <v>#N/A</v>
      </c>
      <c r="L239" s="28" t="e">
        <f>VLOOKUP($C239,'S0 remplacer avec S44'!$C:$BQ,23,0)</f>
        <v>#N/A</v>
      </c>
      <c r="M239" s="28" t="e">
        <f>VLOOKUP($C239,'S0 remplacer avec S44'!$C:$BQ,35,0)</f>
        <v>#N/A</v>
      </c>
      <c r="N239" s="28" t="e">
        <f>VLOOKUP($C239,'S0 remplacer avec S44'!$C:$BQ,42,0)</f>
        <v>#N/A</v>
      </c>
      <c r="O239" s="28" t="e">
        <f>VLOOKUP($C239,'S0 remplacer avec S44'!$C:$BQ,43,0)</f>
        <v>#N/A</v>
      </c>
      <c r="P239" s="21" t="e">
        <f>VLOOKUP($C239,'S45'!$C:$BQ,55,0)</f>
        <v>#N/A</v>
      </c>
      <c r="Q239" s="21" t="e">
        <f>VLOOKUP($C239,'S45'!$C:$BQ,62,0)</f>
        <v>#N/A</v>
      </c>
      <c r="R239" s="21" t="e">
        <f>VLOOKUP($C239,'S45'!$C:$BQ,63,0)</f>
        <v>#N/A</v>
      </c>
      <c r="S239" s="21" t="e">
        <f>VLOOKUP($C239,'S45'!$C:$BQ,45,0)</f>
        <v>#N/A</v>
      </c>
      <c r="T239" s="28" t="e">
        <f>VLOOKUP($C239,'S45'!$C:$BQ,52,0)</f>
        <v>#N/A</v>
      </c>
      <c r="U239" s="28" t="e">
        <f>VLOOKUP($C239,'S45'!$C:$BQ,53,0)</f>
        <v>#N/A</v>
      </c>
      <c r="V239" s="28" t="e">
        <f>VLOOKUP($C239,'S45'!$C:$BQ,15,0)</f>
        <v>#N/A</v>
      </c>
      <c r="W239" s="28" t="e">
        <f>VLOOKUP($C239,'S45'!$C:$BQ,22,0)</f>
        <v>#N/A</v>
      </c>
      <c r="X239" s="28" t="e">
        <f>VLOOKUP($C239,'S45'!$C:$BQ,23,0)</f>
        <v>#N/A</v>
      </c>
      <c r="Y239" s="28" t="e">
        <f>VLOOKUP($C239,'S45'!$C:$BQ,35,0)</f>
        <v>#N/A</v>
      </c>
      <c r="Z239" s="28" t="e">
        <f>VLOOKUP($C239,'S45'!$C:$BQ,42,0)</f>
        <v>#N/A</v>
      </c>
      <c r="AA239" s="28" t="e">
        <f>VLOOKUP($C239,'S45'!$C:$BQ,43,0)</f>
        <v>#N/A</v>
      </c>
      <c r="AB239" s="21" t="e">
        <f>VLOOKUP($C239,'S46'!$C:$BQ,55,0)</f>
        <v>#N/A</v>
      </c>
      <c r="AC239" s="21" t="e">
        <f>VLOOKUP($C239,'S46'!$C:$BQ,62,0)</f>
        <v>#N/A</v>
      </c>
      <c r="AD239" s="21" t="e">
        <f>VLOOKUP($C239,'S46'!$C:$BQ,63,0)</f>
        <v>#N/A</v>
      </c>
      <c r="AE239" s="21" t="e">
        <f>VLOOKUP($C239,'S46'!$C:$BQ,45,0)</f>
        <v>#N/A</v>
      </c>
      <c r="AF239" s="28" t="e">
        <f>VLOOKUP($C239,'S46'!$C:$BQ,52,0)</f>
        <v>#N/A</v>
      </c>
      <c r="AG239" s="28" t="e">
        <f>VLOOKUP($C239,'S46'!$C:$BQ,53,0)</f>
        <v>#N/A</v>
      </c>
      <c r="AH239" s="28" t="e">
        <f>VLOOKUP($C239,'S46'!$C:$BQ,15,0)</f>
        <v>#N/A</v>
      </c>
      <c r="AI239" s="28" t="e">
        <f>VLOOKUP($C239,'S46'!$C:$BQ,22,0)</f>
        <v>#N/A</v>
      </c>
      <c r="AJ239" s="28" t="e">
        <f>VLOOKUP($C239,'S46'!$C:$BQ,23,0)</f>
        <v>#N/A</v>
      </c>
      <c r="AK239" s="28" t="e">
        <f>VLOOKUP($C239,'S46'!$C:$BQ,35,0)</f>
        <v>#N/A</v>
      </c>
      <c r="AL239" s="28" t="e">
        <f>VLOOKUP($C239,'S46'!$C:$BQ,42,0)</f>
        <v>#N/A</v>
      </c>
      <c r="AM239" s="28" t="e">
        <f>VLOOKUP($C239,'S46'!$C:$BQ,43,0)</f>
        <v>#N/A</v>
      </c>
      <c r="AN239" s="21" t="e">
        <f>VLOOKUP($C239,'S47'!$C:$BQ,55,0)</f>
        <v>#N/A</v>
      </c>
      <c r="AO239" s="21" t="e">
        <f>VLOOKUP($C239,'S47'!$C:$BQ,62,0)</f>
        <v>#N/A</v>
      </c>
      <c r="AP239" s="21" t="e">
        <f>VLOOKUP($C239,'S47'!$C:$BQ,63,0)</f>
        <v>#N/A</v>
      </c>
      <c r="AQ239" s="21" t="e">
        <f>VLOOKUP($C239,'S47'!$C:$BQ,45,0)</f>
        <v>#N/A</v>
      </c>
      <c r="AR239" s="28" t="e">
        <f>VLOOKUP($C239,'S47'!$C:$BQ,52,0)</f>
        <v>#N/A</v>
      </c>
      <c r="AS239" s="28" t="e">
        <f>VLOOKUP($C239,'S47'!$C:$BQ,53,0)</f>
        <v>#N/A</v>
      </c>
      <c r="AT239" s="28" t="e">
        <f>VLOOKUP($C239,'S47'!$C:$BQ,15,0)</f>
        <v>#N/A</v>
      </c>
      <c r="AU239" s="28" t="e">
        <f>VLOOKUP($C239,'S47'!$C:$BQ,22,0)</f>
        <v>#N/A</v>
      </c>
      <c r="AV239" s="28" t="e">
        <f>VLOOKUP($C239,'S47'!$C:$BQ,23,0)</f>
        <v>#N/A</v>
      </c>
      <c r="AW239" s="28" t="e">
        <f>VLOOKUP($C239,'S47'!$C:$BQ,35,0)</f>
        <v>#N/A</v>
      </c>
      <c r="AX239" s="28" t="e">
        <f>VLOOKUP($C239,'S47'!$C:$BQ,42,0)</f>
        <v>#N/A</v>
      </c>
      <c r="AY239" s="28" t="e">
        <f>VLOOKUP($C239,'S47'!$C:$BQ,43,0)</f>
        <v>#N/A</v>
      </c>
      <c r="AZ239" s="21" t="e">
        <f>VLOOKUP($C239,'S48'!$C:$BQ,55,0)</f>
        <v>#N/A</v>
      </c>
      <c r="BA239" s="21" t="e">
        <f>VLOOKUP($C239,'S48'!$C:$BQ,62,0)</f>
        <v>#N/A</v>
      </c>
      <c r="BB239" s="21" t="e">
        <f>VLOOKUP($C239,'S48'!$C:$BQ,63,0)</f>
        <v>#N/A</v>
      </c>
      <c r="BC239" s="21" t="e">
        <f>VLOOKUP($C239,'S48'!$C:$BQ,45,0)</f>
        <v>#N/A</v>
      </c>
      <c r="BD239" s="28" t="e">
        <f>VLOOKUP($C239,'S48'!$C:$BQ,52,0)</f>
        <v>#N/A</v>
      </c>
      <c r="BE239" s="28" t="e">
        <f>VLOOKUP($C239,'S48'!$C:$BQ,53,0)</f>
        <v>#N/A</v>
      </c>
      <c r="BF239" s="28" t="e">
        <f>VLOOKUP($C239,'S48'!$C:$BQ,15,0)</f>
        <v>#N/A</v>
      </c>
      <c r="BG239" s="28" t="e">
        <f>VLOOKUP($C239,'S48'!$C:$BQ,22,0)</f>
        <v>#N/A</v>
      </c>
      <c r="BH239" s="28" t="e">
        <f>VLOOKUP($C239,'S48'!$C:$BQ,23,0)</f>
        <v>#N/A</v>
      </c>
      <c r="BI239" s="28" t="e">
        <f>VLOOKUP($C239,'S48'!$C:$BQ,35,0)</f>
        <v>#N/A</v>
      </c>
      <c r="BJ239" s="28" t="e">
        <f>VLOOKUP($C239,'S48'!$C:$BQ,42,0)</f>
        <v>#N/A</v>
      </c>
      <c r="BK239" s="28" t="e">
        <f>VLOOKUP($C239,'S48'!$C:$BQ,43,0)</f>
        <v>#N/A</v>
      </c>
      <c r="BL239" s="21" t="e">
        <f>VLOOKUP($C239,'S49'!$C:$BQ,55,0)</f>
        <v>#N/A</v>
      </c>
      <c r="BM239" s="21" t="e">
        <f>VLOOKUP($C239,'S49'!$C:$BQ,62,0)</f>
        <v>#N/A</v>
      </c>
      <c r="BN239" s="21" t="e">
        <f>VLOOKUP($C239,'S49'!$C:$BQ,63,0)</f>
        <v>#N/A</v>
      </c>
      <c r="BO239" s="21" t="e">
        <f>VLOOKUP($C239,'S49'!$C:$BQ,45,0)</f>
        <v>#N/A</v>
      </c>
      <c r="BP239" s="28" t="e">
        <f>VLOOKUP($C239,'S49'!$C:$BQ,52,0)</f>
        <v>#N/A</v>
      </c>
      <c r="BQ239" s="28" t="e">
        <f>VLOOKUP($C239,'S49'!$C:$BQ,53,0)</f>
        <v>#N/A</v>
      </c>
      <c r="BR239" s="28" t="e">
        <f>VLOOKUP($C239,'S49'!$C:$BQ,15,0)</f>
        <v>#N/A</v>
      </c>
      <c r="BS239" s="28" t="e">
        <f>VLOOKUP($C239,'S49'!$C:$BQ,22,0)</f>
        <v>#N/A</v>
      </c>
      <c r="BT239" s="28" t="e">
        <f>VLOOKUP($C239,'S49'!$C:$BQ,23,0)</f>
        <v>#N/A</v>
      </c>
      <c r="BU239" s="28" t="e">
        <f>VLOOKUP($C239,'S49'!$C:$BQ,35,0)</f>
        <v>#N/A</v>
      </c>
      <c r="BV239" s="28" t="e">
        <f>VLOOKUP($C239,'S49'!$C:$BQ,42,0)</f>
        <v>#N/A</v>
      </c>
      <c r="BW239" s="28" t="e">
        <f>VLOOKUP($C239,'S49'!$C:$BQ,43,0)</f>
        <v>#N/A</v>
      </c>
      <c r="BX239" s="21" t="e">
        <f>VLOOKUP($C239,'S50'!$C:$BQ,55,0)</f>
        <v>#N/A</v>
      </c>
      <c r="BY239" s="21" t="e">
        <f>VLOOKUP($C239,'S50'!$C:$BQ,62,0)</f>
        <v>#N/A</v>
      </c>
      <c r="BZ239" s="21" t="e">
        <f>VLOOKUP($C239,'S50'!$C:$BQ,63,0)</f>
        <v>#N/A</v>
      </c>
      <c r="CA239" s="21" t="e">
        <f>VLOOKUP($C239,'S50'!$C:$BQ,45,0)</f>
        <v>#N/A</v>
      </c>
      <c r="CB239" s="28" t="e">
        <f>VLOOKUP($C239,'S50'!$C:$BQ,52,0)</f>
        <v>#N/A</v>
      </c>
      <c r="CC239" s="28" t="e">
        <f>VLOOKUP($C239,'S50'!$C:$BQ,53,0)</f>
        <v>#N/A</v>
      </c>
      <c r="CD239" s="28" t="e">
        <f>VLOOKUP($C239,'S50'!$C:$BQ,15,0)</f>
        <v>#N/A</v>
      </c>
      <c r="CE239" s="28" t="e">
        <f>VLOOKUP($C239,'S50'!$C:$BQ,22,0)</f>
        <v>#N/A</v>
      </c>
      <c r="CF239" s="28" t="e">
        <f>VLOOKUP($C239,'S50'!$C:$BQ,23,0)</f>
        <v>#N/A</v>
      </c>
      <c r="CG239" s="28" t="e">
        <f>VLOOKUP($C239,'S50'!$C:$BQ,35,0)</f>
        <v>#N/A</v>
      </c>
      <c r="CH239" s="28" t="e">
        <f>VLOOKUP($C239,'S50'!$C:$BQ,42,0)</f>
        <v>#N/A</v>
      </c>
      <c r="CI239" s="28" t="e">
        <f>VLOOKUP($C239,'S50'!$C:$BQ,43,0)</f>
        <v>#N/A</v>
      </c>
    </row>
    <row r="240" spans="1:87" hidden="1" x14ac:dyDescent="0.2">
      <c r="A240" s="30" t="s">
        <v>246</v>
      </c>
      <c r="B240" s="30" t="s">
        <v>373</v>
      </c>
      <c r="C240" s="20" t="s">
        <v>281</v>
      </c>
      <c r="D240" s="21">
        <f>VLOOKUP($C240,'S0 remplacer avec S44'!$C:$BQ,55,0)</f>
        <v>138</v>
      </c>
      <c r="E240" s="21">
        <f>VLOOKUP($C240,'S0 remplacer avec S44'!$C:$BQ,62,0)</f>
        <v>112</v>
      </c>
      <c r="F240" s="21">
        <f>VLOOKUP($C240,'S0 remplacer avec S44'!$C:$BQ,63,0)</f>
        <v>162</v>
      </c>
      <c r="G240" s="21">
        <f>VLOOKUP($C240,'S0 remplacer avec S44'!$C:$BQ,45,0)</f>
        <v>2226.5069199999998</v>
      </c>
      <c r="H240" s="28">
        <f>VLOOKUP($C240,'S0 remplacer avec S44'!$C:$BQ,52,0)</f>
        <v>0</v>
      </c>
      <c r="I240" s="28">
        <f>VLOOKUP($C240,'S0 remplacer avec S44'!$C:$BQ,53,0)</f>
        <v>415</v>
      </c>
      <c r="J240" s="28">
        <f>VLOOKUP($C240,'S0 remplacer avec S44'!$C:$BQ,15,0)</f>
        <v>116</v>
      </c>
      <c r="K240" s="28">
        <f>VLOOKUP($C240,'S0 remplacer avec S44'!$C:$BQ,22,0)</f>
        <v>23</v>
      </c>
      <c r="L240" s="28">
        <f>VLOOKUP($C240,'S0 remplacer avec S44'!$C:$BQ,23,0)</f>
        <v>50</v>
      </c>
      <c r="M240" s="28">
        <f>VLOOKUP($C240,'S0 remplacer avec S44'!$C:$BQ,35,0)</f>
        <v>3462.6248300000002</v>
      </c>
      <c r="N240" s="28">
        <f>VLOOKUP($C240,'S0 remplacer avec S44'!$C:$BQ,42,0)</f>
        <v>0</v>
      </c>
      <c r="O240" s="28">
        <f>VLOOKUP($C240,'S0 remplacer avec S44'!$C:$BQ,43,0)</f>
        <v>0</v>
      </c>
      <c r="P240" s="21">
        <f>VLOOKUP($C240,'S45'!$C:$BQ,55,0)</f>
        <v>138</v>
      </c>
      <c r="Q240" s="21">
        <f>VLOOKUP($C240,'S45'!$C:$BQ,62,0)</f>
        <v>112</v>
      </c>
      <c r="R240" s="21">
        <f>VLOOKUP($C240,'S45'!$C:$BQ,63,0)</f>
        <v>162</v>
      </c>
      <c r="S240" s="21">
        <f>VLOOKUP($C240,'S45'!$C:$BQ,45,0)</f>
        <v>2254.1550000000002</v>
      </c>
      <c r="T240" s="28">
        <f>VLOOKUP($C240,'S45'!$C:$BQ,52,0)</f>
        <v>0</v>
      </c>
      <c r="U240" s="28">
        <f>VLOOKUP($C240,'S45'!$C:$BQ,53,0)</f>
        <v>387</v>
      </c>
      <c r="V240" s="28">
        <f>VLOOKUP($C240,'S45'!$C:$BQ,15,0)</f>
        <v>116</v>
      </c>
      <c r="W240" s="28">
        <f>VLOOKUP($C240,'S45'!$C:$BQ,22,0)</f>
        <v>23</v>
      </c>
      <c r="X240" s="28">
        <f>VLOOKUP($C240,'S45'!$C:$BQ,23,0)</f>
        <v>50</v>
      </c>
      <c r="Y240" s="28">
        <f>VLOOKUP($C240,'S45'!$C:$BQ,35,0)</f>
        <v>3527.07267</v>
      </c>
      <c r="Z240" s="28">
        <f>VLOOKUP($C240,'S45'!$C:$BQ,42,0)</f>
        <v>0</v>
      </c>
      <c r="AA240" s="28">
        <f>VLOOKUP($C240,'S45'!$C:$BQ,43,0)</f>
        <v>0</v>
      </c>
      <c r="AB240" s="21">
        <f>VLOOKUP($C240,'S46'!$C:$BQ,55,0)</f>
        <v>139</v>
      </c>
      <c r="AC240" s="21">
        <f>VLOOKUP($C240,'S46'!$C:$BQ,62,0)</f>
        <v>111</v>
      </c>
      <c r="AD240" s="21">
        <f>VLOOKUP($C240,'S46'!$C:$BQ,63,0)</f>
        <v>161</v>
      </c>
      <c r="AE240" s="21">
        <f>VLOOKUP($C240,'S46'!$C:$BQ,45,0)</f>
        <v>2332.8087999999998</v>
      </c>
      <c r="AF240" s="28">
        <f>VLOOKUP($C240,'S46'!$C:$BQ,52,0)</f>
        <v>0</v>
      </c>
      <c r="AG240" s="28">
        <f>VLOOKUP($C240,'S46'!$C:$BQ,53,0)</f>
        <v>309</v>
      </c>
      <c r="AH240" s="28">
        <f>VLOOKUP($C240,'S46'!$C:$BQ,15,0)</f>
        <v>118</v>
      </c>
      <c r="AI240" s="28">
        <f>VLOOKUP($C240,'S46'!$C:$BQ,22,0)</f>
        <v>21</v>
      </c>
      <c r="AJ240" s="28">
        <f>VLOOKUP($C240,'S46'!$C:$BQ,23,0)</f>
        <v>48</v>
      </c>
      <c r="AK240" s="28">
        <f>VLOOKUP($C240,'S46'!$C:$BQ,35,0)</f>
        <v>3537.8694099999998</v>
      </c>
      <c r="AL240" s="28">
        <f>VLOOKUP($C240,'S46'!$C:$BQ,42,0)</f>
        <v>0</v>
      </c>
      <c r="AM240" s="28">
        <f>VLOOKUP($C240,'S46'!$C:$BQ,43,0)</f>
        <v>0</v>
      </c>
      <c r="AN240" s="21">
        <f>VLOOKUP($C240,'S47'!$C:$BQ,55,0)</f>
        <v>141</v>
      </c>
      <c r="AO240" s="21">
        <f>VLOOKUP($C240,'S47'!$C:$BQ,62,0)</f>
        <v>109</v>
      </c>
      <c r="AP240" s="21">
        <f>VLOOKUP($C240,'S47'!$C:$BQ,63,0)</f>
        <v>159</v>
      </c>
      <c r="AQ240" s="21">
        <f>VLOOKUP($C240,'S47'!$C:$BQ,45,0)</f>
        <v>2404.8761399999999</v>
      </c>
      <c r="AR240" s="28">
        <f>VLOOKUP($C240,'S47'!$C:$BQ,52,0)</f>
        <v>0</v>
      </c>
      <c r="AS240" s="28">
        <f>VLOOKUP($C240,'S47'!$C:$BQ,53,0)</f>
        <v>237</v>
      </c>
      <c r="AT240" s="28">
        <f>VLOOKUP($C240,'S47'!$C:$BQ,15,0)</f>
        <v>119</v>
      </c>
      <c r="AU240" s="28">
        <f>VLOOKUP($C240,'S47'!$C:$BQ,22,0)</f>
        <v>20</v>
      </c>
      <c r="AV240" s="28">
        <f>VLOOKUP($C240,'S47'!$C:$BQ,23,0)</f>
        <v>47</v>
      </c>
      <c r="AW240" s="28">
        <f>VLOOKUP($C240,'S47'!$C:$BQ,35,0)</f>
        <v>3717.7203300000001</v>
      </c>
      <c r="AX240" s="28">
        <f>VLOOKUP($C240,'S47'!$C:$BQ,42,0)</f>
        <v>0</v>
      </c>
      <c r="AY240" s="28">
        <f>VLOOKUP($C240,'S47'!$C:$BQ,43,0)</f>
        <v>0</v>
      </c>
      <c r="AZ240" s="21">
        <f>VLOOKUP($C240,'S48'!$C:$BQ,55,0)</f>
        <v>142</v>
      </c>
      <c r="BA240" s="21">
        <f>VLOOKUP($C240,'S48'!$C:$BQ,62,0)</f>
        <v>83</v>
      </c>
      <c r="BB240" s="21">
        <f>VLOOKUP($C240,'S48'!$C:$BQ,63,0)</f>
        <v>233</v>
      </c>
      <c r="BC240" s="21">
        <f>VLOOKUP($C240,'S48'!$C:$BQ,45,0)</f>
        <v>2452.5072799999998</v>
      </c>
      <c r="BD240" s="28">
        <f>VLOOKUP($C240,'S48'!$C:$BQ,52,0)</f>
        <v>0</v>
      </c>
      <c r="BE240" s="28">
        <f>VLOOKUP($C240,'S48'!$C:$BQ,53,0)</f>
        <v>189</v>
      </c>
      <c r="BF240" s="28">
        <f>VLOOKUP($C240,'S48'!$C:$BQ,15,0)</f>
        <v>121</v>
      </c>
      <c r="BG240" s="28">
        <f>VLOOKUP($C240,'S48'!$C:$BQ,22,0)</f>
        <v>18</v>
      </c>
      <c r="BH240" s="28">
        <f>VLOOKUP($C240,'S48'!$C:$BQ,23,0)</f>
        <v>45</v>
      </c>
      <c r="BI240" s="28">
        <f>VLOOKUP($C240,'S48'!$C:$BQ,35,0)</f>
        <v>3728.4598099999998</v>
      </c>
      <c r="BJ240" s="28">
        <f>VLOOKUP($C240,'S48'!$C:$BQ,42,0)</f>
        <v>0</v>
      </c>
      <c r="BK240" s="28">
        <f>VLOOKUP($C240,'S48'!$C:$BQ,43,0)</f>
        <v>0</v>
      </c>
      <c r="BL240" s="21" t="e">
        <f>VLOOKUP($C240,'S49'!$C:$BQ,55,0)</f>
        <v>#N/A</v>
      </c>
      <c r="BM240" s="21" t="e">
        <f>VLOOKUP($C240,'S49'!$C:$BQ,62,0)</f>
        <v>#N/A</v>
      </c>
      <c r="BN240" s="21" t="e">
        <f>VLOOKUP($C240,'S49'!$C:$BQ,63,0)</f>
        <v>#N/A</v>
      </c>
      <c r="BO240" s="21" t="e">
        <f>VLOOKUP($C240,'S49'!$C:$BQ,45,0)</f>
        <v>#N/A</v>
      </c>
      <c r="BP240" s="28" t="e">
        <f>VLOOKUP($C240,'S49'!$C:$BQ,52,0)</f>
        <v>#N/A</v>
      </c>
      <c r="BQ240" s="28" t="e">
        <f>VLOOKUP($C240,'S49'!$C:$BQ,53,0)</f>
        <v>#N/A</v>
      </c>
      <c r="BR240" s="28" t="e">
        <f>VLOOKUP($C240,'S49'!$C:$BQ,15,0)</f>
        <v>#N/A</v>
      </c>
      <c r="BS240" s="28" t="e">
        <f>VLOOKUP($C240,'S49'!$C:$BQ,22,0)</f>
        <v>#N/A</v>
      </c>
      <c r="BT240" s="28" t="e">
        <f>VLOOKUP($C240,'S49'!$C:$BQ,23,0)</f>
        <v>#N/A</v>
      </c>
      <c r="BU240" s="28" t="e">
        <f>VLOOKUP($C240,'S49'!$C:$BQ,35,0)</f>
        <v>#N/A</v>
      </c>
      <c r="BV240" s="28" t="e">
        <f>VLOOKUP($C240,'S49'!$C:$BQ,42,0)</f>
        <v>#N/A</v>
      </c>
      <c r="BW240" s="28" t="e">
        <f>VLOOKUP($C240,'S49'!$C:$BQ,43,0)</f>
        <v>#N/A</v>
      </c>
      <c r="BX240" s="21" t="e">
        <f>VLOOKUP($C240,'S50'!$C:$BQ,55,0)</f>
        <v>#N/A</v>
      </c>
      <c r="BY240" s="21" t="e">
        <f>VLOOKUP($C240,'S50'!$C:$BQ,62,0)</f>
        <v>#N/A</v>
      </c>
      <c r="BZ240" s="21" t="e">
        <f>VLOOKUP($C240,'S50'!$C:$BQ,63,0)</f>
        <v>#N/A</v>
      </c>
      <c r="CA240" s="21" t="e">
        <f>VLOOKUP($C240,'S50'!$C:$BQ,45,0)</f>
        <v>#N/A</v>
      </c>
      <c r="CB240" s="28" t="e">
        <f>VLOOKUP($C240,'S50'!$C:$BQ,52,0)</f>
        <v>#N/A</v>
      </c>
      <c r="CC240" s="28" t="e">
        <f>VLOOKUP($C240,'S50'!$C:$BQ,53,0)</f>
        <v>#N/A</v>
      </c>
      <c r="CD240" s="28" t="e">
        <f>VLOOKUP($C240,'S50'!$C:$BQ,15,0)</f>
        <v>#N/A</v>
      </c>
      <c r="CE240" s="28" t="e">
        <f>VLOOKUP($C240,'S50'!$C:$BQ,22,0)</f>
        <v>#N/A</v>
      </c>
      <c r="CF240" s="28" t="e">
        <f>VLOOKUP($C240,'S50'!$C:$BQ,23,0)</f>
        <v>#N/A</v>
      </c>
      <c r="CG240" s="28" t="e">
        <f>VLOOKUP($C240,'S50'!$C:$BQ,35,0)</f>
        <v>#N/A</v>
      </c>
      <c r="CH240" s="28" t="e">
        <f>VLOOKUP($C240,'S50'!$C:$BQ,42,0)</f>
        <v>#N/A</v>
      </c>
      <c r="CI240" s="28" t="e">
        <f>VLOOKUP($C240,'S50'!$C:$BQ,43,0)</f>
        <v>#N/A</v>
      </c>
    </row>
    <row r="241" spans="1:87" hidden="1" x14ac:dyDescent="0.2">
      <c r="A241" s="30" t="s">
        <v>246</v>
      </c>
      <c r="B241" s="30" t="s">
        <v>373</v>
      </c>
      <c r="C241" s="20" t="s">
        <v>282</v>
      </c>
      <c r="D241" s="21">
        <f>VLOOKUP($C241,'S0 remplacer avec S44'!$C:$BQ,55,0)</f>
        <v>147.80000000000001</v>
      </c>
      <c r="E241" s="21">
        <f>VLOOKUP($C241,'S0 remplacer avec S44'!$C:$BQ,62,0)</f>
        <v>0</v>
      </c>
      <c r="F241" s="21">
        <f>VLOOKUP($C241,'S0 remplacer avec S44'!$C:$BQ,63,0)</f>
        <v>28</v>
      </c>
      <c r="G241" s="21">
        <f>VLOOKUP($C241,'S0 remplacer avec S44'!$C:$BQ,45,0)</f>
        <v>2180.57618</v>
      </c>
      <c r="H241" s="28">
        <f>VLOOKUP($C241,'S0 remplacer avec S44'!$C:$BQ,52,0)</f>
        <v>0</v>
      </c>
      <c r="I241" s="28">
        <f>VLOOKUP($C241,'S0 remplacer avec S44'!$C:$BQ,53,0)</f>
        <v>0</v>
      </c>
      <c r="J241" s="28">
        <f>VLOOKUP($C241,'S0 remplacer avec S44'!$C:$BQ,15,0)</f>
        <v>89</v>
      </c>
      <c r="K241" s="28">
        <f>VLOOKUP($C241,'S0 remplacer avec S44'!$C:$BQ,22,0)</f>
        <v>0</v>
      </c>
      <c r="L241" s="28">
        <f>VLOOKUP($C241,'S0 remplacer avec S44'!$C:$BQ,23,0)</f>
        <v>8</v>
      </c>
      <c r="M241" s="28">
        <f>VLOOKUP($C241,'S0 remplacer avec S44'!$C:$BQ,35,0)</f>
        <v>1620.39492</v>
      </c>
      <c r="N241" s="28">
        <f>VLOOKUP($C241,'S0 remplacer avec S44'!$C:$BQ,42,0)</f>
        <v>0</v>
      </c>
      <c r="O241" s="28">
        <f>VLOOKUP($C241,'S0 remplacer avec S44'!$C:$BQ,43,0)</f>
        <v>87</v>
      </c>
      <c r="P241" s="21">
        <f>VLOOKUP($C241,'S45'!$C:$BQ,55,0)</f>
        <v>147.30000000000001</v>
      </c>
      <c r="Q241" s="21">
        <f>VLOOKUP($C241,'S45'!$C:$BQ,62,0)</f>
        <v>0</v>
      </c>
      <c r="R241" s="21">
        <f>VLOOKUP($C241,'S45'!$C:$BQ,63,0)</f>
        <v>28</v>
      </c>
      <c r="S241" s="21">
        <f>VLOOKUP($C241,'S45'!$C:$BQ,45,0)</f>
        <v>2216.25036</v>
      </c>
      <c r="T241" s="28">
        <f>VLOOKUP($C241,'S45'!$C:$BQ,52,0)</f>
        <v>0</v>
      </c>
      <c r="U241" s="28">
        <f>VLOOKUP($C241,'S45'!$C:$BQ,53,0)</f>
        <v>0</v>
      </c>
      <c r="V241" s="28">
        <f>VLOOKUP($C241,'S45'!$C:$BQ,15,0)</f>
        <v>89</v>
      </c>
      <c r="W241" s="28">
        <f>VLOOKUP($C241,'S45'!$C:$BQ,22,0)</f>
        <v>0</v>
      </c>
      <c r="X241" s="28">
        <f>VLOOKUP($C241,'S45'!$C:$BQ,23,0)</f>
        <v>8</v>
      </c>
      <c r="Y241" s="28">
        <f>VLOOKUP($C241,'S45'!$C:$BQ,35,0)</f>
        <v>1622.16858</v>
      </c>
      <c r="Z241" s="28">
        <f>VLOOKUP($C241,'S45'!$C:$BQ,42,0)</f>
        <v>0</v>
      </c>
      <c r="AA241" s="28">
        <f>VLOOKUP($C241,'S45'!$C:$BQ,43,0)</f>
        <v>85</v>
      </c>
      <c r="AB241" s="21">
        <f>VLOOKUP($C241,'S46'!$C:$BQ,55,0)</f>
        <v>147.30000000000001</v>
      </c>
      <c r="AC241" s="21">
        <f>VLOOKUP($C241,'S46'!$C:$BQ,62,0)</f>
        <v>0</v>
      </c>
      <c r="AD241" s="21">
        <f>VLOOKUP($C241,'S46'!$C:$BQ,63,0)</f>
        <v>28</v>
      </c>
      <c r="AE241" s="21">
        <f>VLOOKUP($C241,'S46'!$C:$BQ,45,0)</f>
        <v>2242.3034699999998</v>
      </c>
      <c r="AF241" s="28">
        <f>VLOOKUP($C241,'S46'!$C:$BQ,52,0)</f>
        <v>0</v>
      </c>
      <c r="AG241" s="28">
        <f>VLOOKUP($C241,'S46'!$C:$BQ,53,0)</f>
        <v>0</v>
      </c>
      <c r="AH241" s="28">
        <f>VLOOKUP($C241,'S46'!$C:$BQ,15,0)</f>
        <v>90</v>
      </c>
      <c r="AI241" s="28">
        <f>VLOOKUP($C241,'S46'!$C:$BQ,22,0)</f>
        <v>0</v>
      </c>
      <c r="AJ241" s="28">
        <f>VLOOKUP($C241,'S46'!$C:$BQ,23,0)</f>
        <v>7</v>
      </c>
      <c r="AK241" s="28">
        <f>VLOOKUP($C241,'S46'!$C:$BQ,35,0)</f>
        <v>1642.16858</v>
      </c>
      <c r="AL241" s="28">
        <f>VLOOKUP($C241,'S46'!$C:$BQ,42,0)</f>
        <v>0</v>
      </c>
      <c r="AM241" s="28">
        <f>VLOOKUP($C241,'S46'!$C:$BQ,43,0)</f>
        <v>65</v>
      </c>
      <c r="AN241" s="21">
        <f>VLOOKUP($C241,'S47'!$C:$BQ,55,0)</f>
        <v>149.30000000000001</v>
      </c>
      <c r="AO241" s="21">
        <f>VLOOKUP($C241,'S47'!$C:$BQ,62,0)</f>
        <v>0</v>
      </c>
      <c r="AP241" s="21">
        <f>VLOOKUP($C241,'S47'!$C:$BQ,63,0)</f>
        <v>26</v>
      </c>
      <c r="AQ241" s="21">
        <f>VLOOKUP($C241,'S47'!$C:$BQ,45,0)</f>
        <v>2251.5858499999999</v>
      </c>
      <c r="AR241" s="28">
        <f>VLOOKUP($C241,'S47'!$C:$BQ,52,0)</f>
        <v>0</v>
      </c>
      <c r="AS241" s="28">
        <f>VLOOKUP($C241,'S47'!$C:$BQ,53,0)</f>
        <v>0</v>
      </c>
      <c r="AT241" s="28">
        <f>VLOOKUP($C241,'S47'!$C:$BQ,15,0)</f>
        <v>90</v>
      </c>
      <c r="AU241" s="28">
        <f>VLOOKUP($C241,'S47'!$C:$BQ,22,0)</f>
        <v>0</v>
      </c>
      <c r="AV241" s="28">
        <f>VLOOKUP($C241,'S47'!$C:$BQ,23,0)</f>
        <v>7</v>
      </c>
      <c r="AW241" s="28">
        <f>VLOOKUP($C241,'S47'!$C:$BQ,35,0)</f>
        <v>1710.9318000000001</v>
      </c>
      <c r="AX241" s="28">
        <f>VLOOKUP($C241,'S47'!$C:$BQ,42,0)</f>
        <v>0</v>
      </c>
      <c r="AY241" s="28">
        <f>VLOOKUP($C241,'S47'!$C:$BQ,43,0)</f>
        <v>0</v>
      </c>
      <c r="AZ241" s="21">
        <f>VLOOKUP($C241,'S48'!$C:$BQ,55,0)</f>
        <v>151.30000000000001</v>
      </c>
      <c r="BA241" s="21">
        <f>VLOOKUP($C241,'S48'!$C:$BQ,62,0)</f>
        <v>0</v>
      </c>
      <c r="BB241" s="21">
        <f>VLOOKUP($C241,'S48'!$C:$BQ,63,0)</f>
        <v>68</v>
      </c>
      <c r="BC241" s="21">
        <f>VLOOKUP($C241,'S48'!$C:$BQ,45,0)</f>
        <v>2223.5683600000002</v>
      </c>
      <c r="BD241" s="28">
        <f>VLOOKUP($C241,'S48'!$C:$BQ,52,0)</f>
        <v>0</v>
      </c>
      <c r="BE241" s="28">
        <f>VLOOKUP($C241,'S48'!$C:$BQ,53,0)</f>
        <v>0</v>
      </c>
      <c r="BF241" s="28">
        <f>VLOOKUP($C241,'S48'!$C:$BQ,15,0)</f>
        <v>91</v>
      </c>
      <c r="BG241" s="28">
        <f>VLOOKUP($C241,'S48'!$C:$BQ,22,0)</f>
        <v>0</v>
      </c>
      <c r="BH241" s="28">
        <f>VLOOKUP($C241,'S48'!$C:$BQ,23,0)</f>
        <v>6</v>
      </c>
      <c r="BI241" s="28">
        <f>VLOOKUP($C241,'S48'!$C:$BQ,35,0)</f>
        <v>1715.2328600000001</v>
      </c>
      <c r="BJ241" s="28">
        <f>VLOOKUP($C241,'S48'!$C:$BQ,42,0)</f>
        <v>0</v>
      </c>
      <c r="BK241" s="28">
        <f>VLOOKUP($C241,'S48'!$C:$BQ,43,0)</f>
        <v>0</v>
      </c>
      <c r="BL241" s="21" t="e">
        <f>VLOOKUP($C241,'S49'!$C:$BQ,55,0)</f>
        <v>#N/A</v>
      </c>
      <c r="BM241" s="21" t="e">
        <f>VLOOKUP($C241,'S49'!$C:$BQ,62,0)</f>
        <v>#N/A</v>
      </c>
      <c r="BN241" s="21" t="e">
        <f>VLOOKUP($C241,'S49'!$C:$BQ,63,0)</f>
        <v>#N/A</v>
      </c>
      <c r="BO241" s="21" t="e">
        <f>VLOOKUP($C241,'S49'!$C:$BQ,45,0)</f>
        <v>#N/A</v>
      </c>
      <c r="BP241" s="28" t="e">
        <f>VLOOKUP($C241,'S49'!$C:$BQ,52,0)</f>
        <v>#N/A</v>
      </c>
      <c r="BQ241" s="28" t="e">
        <f>VLOOKUP($C241,'S49'!$C:$BQ,53,0)</f>
        <v>#N/A</v>
      </c>
      <c r="BR241" s="28" t="e">
        <f>VLOOKUP($C241,'S49'!$C:$BQ,15,0)</f>
        <v>#N/A</v>
      </c>
      <c r="BS241" s="28" t="e">
        <f>VLOOKUP($C241,'S49'!$C:$BQ,22,0)</f>
        <v>#N/A</v>
      </c>
      <c r="BT241" s="28" t="e">
        <f>VLOOKUP($C241,'S49'!$C:$BQ,23,0)</f>
        <v>#N/A</v>
      </c>
      <c r="BU241" s="28" t="e">
        <f>VLOOKUP($C241,'S49'!$C:$BQ,35,0)</f>
        <v>#N/A</v>
      </c>
      <c r="BV241" s="28" t="e">
        <f>VLOOKUP($C241,'S49'!$C:$BQ,42,0)</f>
        <v>#N/A</v>
      </c>
      <c r="BW241" s="28" t="e">
        <f>VLOOKUP($C241,'S49'!$C:$BQ,43,0)</f>
        <v>#N/A</v>
      </c>
      <c r="BX241" s="21" t="e">
        <f>VLOOKUP($C241,'S50'!$C:$BQ,55,0)</f>
        <v>#N/A</v>
      </c>
      <c r="BY241" s="21" t="e">
        <f>VLOOKUP($C241,'S50'!$C:$BQ,62,0)</f>
        <v>#N/A</v>
      </c>
      <c r="BZ241" s="21" t="e">
        <f>VLOOKUP($C241,'S50'!$C:$BQ,63,0)</f>
        <v>#N/A</v>
      </c>
      <c r="CA241" s="21" t="e">
        <f>VLOOKUP($C241,'S50'!$C:$BQ,45,0)</f>
        <v>#N/A</v>
      </c>
      <c r="CB241" s="28" t="e">
        <f>VLOOKUP($C241,'S50'!$C:$BQ,52,0)</f>
        <v>#N/A</v>
      </c>
      <c r="CC241" s="28" t="e">
        <f>VLOOKUP($C241,'S50'!$C:$BQ,53,0)</f>
        <v>#N/A</v>
      </c>
      <c r="CD241" s="28" t="e">
        <f>VLOOKUP($C241,'S50'!$C:$BQ,15,0)</f>
        <v>#N/A</v>
      </c>
      <c r="CE241" s="28" t="e">
        <f>VLOOKUP($C241,'S50'!$C:$BQ,22,0)</f>
        <v>#N/A</v>
      </c>
      <c r="CF241" s="28" t="e">
        <f>VLOOKUP($C241,'S50'!$C:$BQ,23,0)</f>
        <v>#N/A</v>
      </c>
      <c r="CG241" s="28" t="e">
        <f>VLOOKUP($C241,'S50'!$C:$BQ,35,0)</f>
        <v>#N/A</v>
      </c>
      <c r="CH241" s="28" t="e">
        <f>VLOOKUP($C241,'S50'!$C:$BQ,42,0)</f>
        <v>#N/A</v>
      </c>
      <c r="CI241" s="28" t="e">
        <f>VLOOKUP($C241,'S50'!$C:$BQ,43,0)</f>
        <v>#N/A</v>
      </c>
    </row>
    <row r="242" spans="1:87" hidden="1" x14ac:dyDescent="0.2">
      <c r="A242" s="30" t="s">
        <v>246</v>
      </c>
      <c r="B242" s="30" t="s">
        <v>373</v>
      </c>
      <c r="C242" s="20" t="s">
        <v>283</v>
      </c>
      <c r="D242" s="21">
        <f>VLOOKUP($C242,'S0 remplacer avec S44'!$C:$BQ,55,0)</f>
        <v>103.2</v>
      </c>
      <c r="E242" s="21">
        <f>VLOOKUP($C242,'S0 remplacer avec S44'!$C:$BQ,62,0)</f>
        <v>69</v>
      </c>
      <c r="F242" s="21">
        <f>VLOOKUP($C242,'S0 remplacer avec S44'!$C:$BQ,63,0)</f>
        <v>103</v>
      </c>
      <c r="G242" s="21">
        <f>VLOOKUP($C242,'S0 remplacer avec S44'!$C:$BQ,45,0)</f>
        <v>1169.4258199999999</v>
      </c>
      <c r="H242" s="28">
        <f>VLOOKUP($C242,'S0 remplacer avec S44'!$C:$BQ,52,0)</f>
        <v>344</v>
      </c>
      <c r="I242" s="28">
        <f>VLOOKUP($C242,'S0 remplacer avec S44'!$C:$BQ,53,0)</f>
        <v>647</v>
      </c>
      <c r="J242" s="28">
        <f>VLOOKUP($C242,'S0 remplacer avec S44'!$C:$BQ,15,0)</f>
        <v>70</v>
      </c>
      <c r="K242" s="28">
        <f>VLOOKUP($C242,'S0 remplacer avec S44'!$C:$BQ,22,0)</f>
        <v>26</v>
      </c>
      <c r="L242" s="28">
        <f>VLOOKUP($C242,'S0 remplacer avec S44'!$C:$BQ,23,0)</f>
        <v>45</v>
      </c>
      <c r="M242" s="28">
        <f>VLOOKUP($C242,'S0 remplacer avec S44'!$C:$BQ,35,0)</f>
        <v>1619.7638999999999</v>
      </c>
      <c r="N242" s="28">
        <f>VLOOKUP($C242,'S0 remplacer avec S44'!$C:$BQ,42,0)</f>
        <v>365</v>
      </c>
      <c r="O242" s="28">
        <f>VLOOKUP($C242,'S0 remplacer avec S44'!$C:$BQ,43,0)</f>
        <v>762</v>
      </c>
      <c r="P242" s="21">
        <f>VLOOKUP($C242,'S45'!$C:$BQ,55,0)</f>
        <v>103.4</v>
      </c>
      <c r="Q242" s="21">
        <f>VLOOKUP($C242,'S45'!$C:$BQ,62,0)</f>
        <v>69</v>
      </c>
      <c r="R242" s="21">
        <f>VLOOKUP($C242,'S45'!$C:$BQ,63,0)</f>
        <v>103</v>
      </c>
      <c r="S242" s="21">
        <f>VLOOKUP($C242,'S45'!$C:$BQ,45,0)</f>
        <v>1187.5481600000001</v>
      </c>
      <c r="T242" s="28">
        <f>VLOOKUP($C242,'S45'!$C:$BQ,52,0)</f>
        <v>326</v>
      </c>
      <c r="U242" s="28">
        <f>VLOOKUP($C242,'S45'!$C:$BQ,53,0)</f>
        <v>629</v>
      </c>
      <c r="V242" s="28">
        <f>VLOOKUP($C242,'S45'!$C:$BQ,15,0)</f>
        <v>71</v>
      </c>
      <c r="W242" s="28">
        <f>VLOOKUP($C242,'S45'!$C:$BQ,22,0)</f>
        <v>25</v>
      </c>
      <c r="X242" s="28">
        <f>VLOOKUP($C242,'S45'!$C:$BQ,23,0)</f>
        <v>44</v>
      </c>
      <c r="Y242" s="28">
        <f>VLOOKUP($C242,'S45'!$C:$BQ,35,0)</f>
        <v>1622.7522799999999</v>
      </c>
      <c r="Z242" s="28">
        <f>VLOOKUP($C242,'S45'!$C:$BQ,42,0)</f>
        <v>362</v>
      </c>
      <c r="AA242" s="28">
        <f>VLOOKUP($C242,'S45'!$C:$BQ,43,0)</f>
        <v>759</v>
      </c>
      <c r="AB242" s="21">
        <f>VLOOKUP($C242,'S46'!$C:$BQ,55,0)</f>
        <v>103.6</v>
      </c>
      <c r="AC242" s="21">
        <f>VLOOKUP($C242,'S46'!$C:$BQ,62,0)</f>
        <v>69</v>
      </c>
      <c r="AD242" s="21">
        <f>VLOOKUP($C242,'S46'!$C:$BQ,63,0)</f>
        <v>103</v>
      </c>
      <c r="AE242" s="21">
        <f>VLOOKUP($C242,'S46'!$C:$BQ,45,0)</f>
        <v>1165.75378</v>
      </c>
      <c r="AF242" s="28">
        <f>VLOOKUP($C242,'S46'!$C:$BQ,52,0)</f>
        <v>348</v>
      </c>
      <c r="AG242" s="28">
        <f>VLOOKUP($C242,'S46'!$C:$BQ,53,0)</f>
        <v>650</v>
      </c>
      <c r="AH242" s="28">
        <f>VLOOKUP($C242,'S46'!$C:$BQ,15,0)</f>
        <v>72</v>
      </c>
      <c r="AI242" s="28">
        <f>VLOOKUP($C242,'S46'!$C:$BQ,22,0)</f>
        <v>24</v>
      </c>
      <c r="AJ242" s="28">
        <f>VLOOKUP($C242,'S46'!$C:$BQ,23,0)</f>
        <v>43</v>
      </c>
      <c r="AK242" s="28">
        <f>VLOOKUP($C242,'S46'!$C:$BQ,35,0)</f>
        <v>1733.25828</v>
      </c>
      <c r="AL242" s="28">
        <f>VLOOKUP($C242,'S46'!$C:$BQ,42,0)</f>
        <v>252</v>
      </c>
      <c r="AM242" s="28">
        <f>VLOOKUP($C242,'S46'!$C:$BQ,43,0)</f>
        <v>649</v>
      </c>
      <c r="AN242" s="21">
        <f>VLOOKUP($C242,'S47'!$C:$BQ,55,0)</f>
        <v>105.6</v>
      </c>
      <c r="AO242" s="21">
        <f>VLOOKUP($C242,'S47'!$C:$BQ,62,0)</f>
        <v>67</v>
      </c>
      <c r="AP242" s="21">
        <f>VLOOKUP($C242,'S47'!$C:$BQ,63,0)</f>
        <v>101</v>
      </c>
      <c r="AQ242" s="21">
        <f>VLOOKUP($C242,'S47'!$C:$BQ,45,0)</f>
        <v>1207.81609</v>
      </c>
      <c r="AR242" s="28">
        <f>VLOOKUP($C242,'S47'!$C:$BQ,52,0)</f>
        <v>306</v>
      </c>
      <c r="AS242" s="28">
        <f>VLOOKUP($C242,'S47'!$C:$BQ,53,0)</f>
        <v>608</v>
      </c>
      <c r="AT242" s="28">
        <f>VLOOKUP($C242,'S47'!$C:$BQ,15,0)</f>
        <v>72</v>
      </c>
      <c r="AU242" s="28">
        <f>VLOOKUP($C242,'S47'!$C:$BQ,22,0)</f>
        <v>24</v>
      </c>
      <c r="AV242" s="28">
        <f>VLOOKUP($C242,'S47'!$C:$BQ,23,0)</f>
        <v>43</v>
      </c>
      <c r="AW242" s="28">
        <f>VLOOKUP($C242,'S47'!$C:$BQ,35,0)</f>
        <v>1749.2804900000001</v>
      </c>
      <c r="AX242" s="28">
        <f>VLOOKUP($C242,'S47'!$C:$BQ,42,0)</f>
        <v>236</v>
      </c>
      <c r="AY242" s="28">
        <f>VLOOKUP($C242,'S47'!$C:$BQ,43,0)</f>
        <v>633</v>
      </c>
      <c r="AZ242" s="21">
        <f>VLOOKUP($C242,'S48'!$C:$BQ,55,0)</f>
        <v>105.6</v>
      </c>
      <c r="BA242" s="21">
        <f>VLOOKUP($C242,'S48'!$C:$BQ,62,0)</f>
        <v>49</v>
      </c>
      <c r="BB242" s="21">
        <f>VLOOKUP($C242,'S48'!$C:$BQ,63,0)</f>
        <v>152</v>
      </c>
      <c r="BC242" s="21">
        <f>VLOOKUP($C242,'S48'!$C:$BQ,45,0)</f>
        <v>1249.6144099999999</v>
      </c>
      <c r="BD242" s="28">
        <f>VLOOKUP($C242,'S48'!$C:$BQ,52,0)</f>
        <v>264</v>
      </c>
      <c r="BE242" s="28">
        <f>VLOOKUP($C242,'S48'!$C:$BQ,53,0)</f>
        <v>566</v>
      </c>
      <c r="BF242" s="28">
        <f>VLOOKUP($C242,'S48'!$C:$BQ,15,0)</f>
        <v>72</v>
      </c>
      <c r="BG242" s="28">
        <f>VLOOKUP($C242,'S48'!$C:$BQ,22,0)</f>
        <v>24</v>
      </c>
      <c r="BH242" s="28">
        <f>VLOOKUP($C242,'S48'!$C:$BQ,23,0)</f>
        <v>43</v>
      </c>
      <c r="BI242" s="28">
        <f>VLOOKUP($C242,'S48'!$C:$BQ,35,0)</f>
        <v>1799.73405</v>
      </c>
      <c r="BJ242" s="28">
        <f>VLOOKUP($C242,'S48'!$C:$BQ,42,0)</f>
        <v>185</v>
      </c>
      <c r="BK242" s="28">
        <f>VLOOKUP($C242,'S48'!$C:$BQ,43,0)</f>
        <v>582</v>
      </c>
      <c r="BL242" s="21" t="e">
        <f>VLOOKUP($C242,'S49'!$C:$BQ,55,0)</f>
        <v>#N/A</v>
      </c>
      <c r="BM242" s="21" t="e">
        <f>VLOOKUP($C242,'S49'!$C:$BQ,62,0)</f>
        <v>#N/A</v>
      </c>
      <c r="BN242" s="21" t="e">
        <f>VLOOKUP($C242,'S49'!$C:$BQ,63,0)</f>
        <v>#N/A</v>
      </c>
      <c r="BO242" s="21" t="e">
        <f>VLOOKUP($C242,'S49'!$C:$BQ,45,0)</f>
        <v>#N/A</v>
      </c>
      <c r="BP242" s="28" t="e">
        <f>VLOOKUP($C242,'S49'!$C:$BQ,52,0)</f>
        <v>#N/A</v>
      </c>
      <c r="BQ242" s="28" t="e">
        <f>VLOOKUP($C242,'S49'!$C:$BQ,53,0)</f>
        <v>#N/A</v>
      </c>
      <c r="BR242" s="28" t="e">
        <f>VLOOKUP($C242,'S49'!$C:$BQ,15,0)</f>
        <v>#N/A</v>
      </c>
      <c r="BS242" s="28" t="e">
        <f>VLOOKUP($C242,'S49'!$C:$BQ,22,0)</f>
        <v>#N/A</v>
      </c>
      <c r="BT242" s="28" t="e">
        <f>VLOOKUP($C242,'S49'!$C:$BQ,23,0)</f>
        <v>#N/A</v>
      </c>
      <c r="BU242" s="28" t="e">
        <f>VLOOKUP($C242,'S49'!$C:$BQ,35,0)</f>
        <v>#N/A</v>
      </c>
      <c r="BV242" s="28" t="e">
        <f>VLOOKUP($C242,'S49'!$C:$BQ,42,0)</f>
        <v>#N/A</v>
      </c>
      <c r="BW242" s="28" t="e">
        <f>VLOOKUP($C242,'S49'!$C:$BQ,43,0)</f>
        <v>#N/A</v>
      </c>
      <c r="BX242" s="21" t="e">
        <f>VLOOKUP($C242,'S50'!$C:$BQ,55,0)</f>
        <v>#N/A</v>
      </c>
      <c r="BY242" s="21" t="e">
        <f>VLOOKUP($C242,'S50'!$C:$BQ,62,0)</f>
        <v>#N/A</v>
      </c>
      <c r="BZ242" s="21" t="e">
        <f>VLOOKUP($C242,'S50'!$C:$BQ,63,0)</f>
        <v>#N/A</v>
      </c>
      <c r="CA242" s="21" t="e">
        <f>VLOOKUP($C242,'S50'!$C:$BQ,45,0)</f>
        <v>#N/A</v>
      </c>
      <c r="CB242" s="28" t="e">
        <f>VLOOKUP($C242,'S50'!$C:$BQ,52,0)</f>
        <v>#N/A</v>
      </c>
      <c r="CC242" s="28" t="e">
        <f>VLOOKUP($C242,'S50'!$C:$BQ,53,0)</f>
        <v>#N/A</v>
      </c>
      <c r="CD242" s="28" t="e">
        <f>VLOOKUP($C242,'S50'!$C:$BQ,15,0)</f>
        <v>#N/A</v>
      </c>
      <c r="CE242" s="28" t="e">
        <f>VLOOKUP($C242,'S50'!$C:$BQ,22,0)</f>
        <v>#N/A</v>
      </c>
      <c r="CF242" s="28" t="e">
        <f>VLOOKUP($C242,'S50'!$C:$BQ,23,0)</f>
        <v>#N/A</v>
      </c>
      <c r="CG242" s="28" t="e">
        <f>VLOOKUP($C242,'S50'!$C:$BQ,35,0)</f>
        <v>#N/A</v>
      </c>
      <c r="CH242" s="28" t="e">
        <f>VLOOKUP($C242,'S50'!$C:$BQ,42,0)</f>
        <v>#N/A</v>
      </c>
      <c r="CI242" s="28" t="e">
        <f>VLOOKUP($C242,'S50'!$C:$BQ,43,0)</f>
        <v>#N/A</v>
      </c>
    </row>
    <row r="243" spans="1:87" hidden="1" x14ac:dyDescent="0.2">
      <c r="A243" s="30" t="s">
        <v>246</v>
      </c>
      <c r="B243" s="30" t="s">
        <v>373</v>
      </c>
      <c r="C243" s="20" t="s">
        <v>284</v>
      </c>
      <c r="D243" s="21">
        <f>VLOOKUP($C243,'S0 remplacer avec S44'!$C:$BQ,55,0)</f>
        <v>436.1</v>
      </c>
      <c r="E243" s="21">
        <f>VLOOKUP($C243,'S0 remplacer avec S44'!$C:$BQ,62,0)</f>
        <v>57</v>
      </c>
      <c r="F243" s="21">
        <f>VLOOKUP($C243,'S0 remplacer avec S44'!$C:$BQ,63,0)</f>
        <v>156</v>
      </c>
      <c r="G243" s="21">
        <f>VLOOKUP($C243,'S0 remplacer avec S44'!$C:$BQ,45,0)</f>
        <v>4169.2095600000002</v>
      </c>
      <c r="H243" s="28">
        <f>VLOOKUP($C243,'S0 remplacer avec S44'!$C:$BQ,52,0)</f>
        <v>178</v>
      </c>
      <c r="I243" s="28">
        <f>VLOOKUP($C243,'S0 remplacer avec S44'!$C:$BQ,53,0)</f>
        <v>1047</v>
      </c>
      <c r="J243" s="28">
        <f>VLOOKUP($C243,'S0 remplacer avec S44'!$C:$BQ,15,0)</f>
        <v>325</v>
      </c>
      <c r="K243" s="28">
        <f>VLOOKUP($C243,'S0 remplacer avec S44'!$C:$BQ,22,0)</f>
        <v>0</v>
      </c>
      <c r="L243" s="28">
        <f>VLOOKUP($C243,'S0 remplacer avec S44'!$C:$BQ,23,0)</f>
        <v>3</v>
      </c>
      <c r="M243" s="28">
        <f>VLOOKUP($C243,'S0 remplacer avec S44'!$C:$BQ,35,0)</f>
        <v>3477.16039</v>
      </c>
      <c r="N243" s="28">
        <f>VLOOKUP($C243,'S0 remplacer avec S44'!$C:$BQ,42,0)</f>
        <v>1453</v>
      </c>
      <c r="O243" s="28">
        <f>VLOOKUP($C243,'S0 remplacer avec S44'!$C:$BQ,43,0)</f>
        <v>2439</v>
      </c>
      <c r="P243" s="21">
        <f>VLOOKUP($C243,'S45'!$C:$BQ,55,0)</f>
        <v>444.7</v>
      </c>
      <c r="Q243" s="21">
        <f>VLOOKUP($C243,'S45'!$C:$BQ,62,0)</f>
        <v>49</v>
      </c>
      <c r="R243" s="21">
        <f>VLOOKUP($C243,'S45'!$C:$BQ,63,0)</f>
        <v>148</v>
      </c>
      <c r="S243" s="21">
        <f>VLOOKUP($C243,'S45'!$C:$BQ,45,0)</f>
        <v>4201.72091</v>
      </c>
      <c r="T243" s="28">
        <f>VLOOKUP($C243,'S45'!$C:$BQ,52,0)</f>
        <v>146</v>
      </c>
      <c r="U243" s="28">
        <f>VLOOKUP($C243,'S45'!$C:$BQ,53,0)</f>
        <v>1015</v>
      </c>
      <c r="V243" s="28">
        <f>VLOOKUP($C243,'S45'!$C:$BQ,15,0)</f>
        <v>327</v>
      </c>
      <c r="W243" s="28">
        <f>VLOOKUP($C243,'S45'!$C:$BQ,22,0)</f>
        <v>0</v>
      </c>
      <c r="X243" s="28">
        <f>VLOOKUP($C243,'S45'!$C:$BQ,23,0)</f>
        <v>1</v>
      </c>
      <c r="Y243" s="28">
        <f>VLOOKUP($C243,'S45'!$C:$BQ,35,0)</f>
        <v>3661.4827799999998</v>
      </c>
      <c r="Z243" s="28">
        <f>VLOOKUP($C243,'S45'!$C:$BQ,42,0)</f>
        <v>1268</v>
      </c>
      <c r="AA243" s="28">
        <f>VLOOKUP($C243,'S45'!$C:$BQ,43,0)</f>
        <v>2254</v>
      </c>
      <c r="AB243" s="21">
        <f>VLOOKUP($C243,'S46'!$C:$BQ,55,0)</f>
        <v>455.9</v>
      </c>
      <c r="AC243" s="21">
        <f>VLOOKUP($C243,'S46'!$C:$BQ,62,0)</f>
        <v>38</v>
      </c>
      <c r="AD243" s="21">
        <f>VLOOKUP($C243,'S46'!$C:$BQ,63,0)</f>
        <v>136</v>
      </c>
      <c r="AE243" s="21">
        <f>VLOOKUP($C243,'S46'!$C:$BQ,45,0)</f>
        <v>4259.6000599999998</v>
      </c>
      <c r="AF243" s="28">
        <f>VLOOKUP($C243,'S46'!$C:$BQ,52,0)</f>
        <v>88</v>
      </c>
      <c r="AG243" s="28">
        <f>VLOOKUP($C243,'S46'!$C:$BQ,53,0)</f>
        <v>957</v>
      </c>
      <c r="AH243" s="28">
        <f>VLOOKUP($C243,'S46'!$C:$BQ,15,0)</f>
        <v>333</v>
      </c>
      <c r="AI243" s="28">
        <f>VLOOKUP($C243,'S46'!$C:$BQ,22,0)</f>
        <v>0</v>
      </c>
      <c r="AJ243" s="28">
        <f>VLOOKUP($C243,'S46'!$C:$BQ,23,0)</f>
        <v>0</v>
      </c>
      <c r="AK243" s="28">
        <f>VLOOKUP($C243,'S46'!$C:$BQ,35,0)</f>
        <v>3661.4827799999998</v>
      </c>
      <c r="AL243" s="28">
        <f>VLOOKUP($C243,'S46'!$C:$BQ,42,0)</f>
        <v>1268</v>
      </c>
      <c r="AM243" s="28">
        <f>VLOOKUP($C243,'S46'!$C:$BQ,43,0)</f>
        <v>2254</v>
      </c>
      <c r="AN243" s="21">
        <f>VLOOKUP($C243,'S47'!$C:$BQ,55,0)</f>
        <v>461.7</v>
      </c>
      <c r="AO243" s="21">
        <f>VLOOKUP($C243,'S47'!$C:$BQ,62,0)</f>
        <v>32</v>
      </c>
      <c r="AP243" s="21">
        <f>VLOOKUP($C243,'S47'!$C:$BQ,63,0)</f>
        <v>131</v>
      </c>
      <c r="AQ243" s="21">
        <f>VLOOKUP($C243,'S47'!$C:$BQ,45,0)</f>
        <v>4297.5094099999997</v>
      </c>
      <c r="AR243" s="28">
        <f>VLOOKUP($C243,'S47'!$C:$BQ,52,0)</f>
        <v>50</v>
      </c>
      <c r="AS243" s="28">
        <f>VLOOKUP($C243,'S47'!$C:$BQ,53,0)</f>
        <v>919</v>
      </c>
      <c r="AT243" s="28">
        <f>VLOOKUP($C243,'S47'!$C:$BQ,15,0)</f>
        <v>336</v>
      </c>
      <c r="AU243" s="28">
        <f>VLOOKUP($C243,'S47'!$C:$BQ,22,0)</f>
        <v>0</v>
      </c>
      <c r="AV243" s="28">
        <f>VLOOKUP($C243,'S47'!$C:$BQ,23,0)</f>
        <v>0</v>
      </c>
      <c r="AW243" s="28">
        <f>VLOOKUP($C243,'S47'!$C:$BQ,35,0)</f>
        <v>3710.0284499999998</v>
      </c>
      <c r="AX243" s="28">
        <f>VLOOKUP($C243,'S47'!$C:$BQ,42,0)</f>
        <v>1220</v>
      </c>
      <c r="AY243" s="28">
        <f>VLOOKUP($C243,'S47'!$C:$BQ,43,0)</f>
        <v>2206</v>
      </c>
      <c r="AZ243" s="21">
        <f>VLOOKUP($C243,'S48'!$C:$BQ,55,0)</f>
        <v>468.9</v>
      </c>
      <c r="BA243" s="21">
        <f>VLOOKUP($C243,'S48'!$C:$BQ,62,0)</f>
        <v>0</v>
      </c>
      <c r="BB243" s="21">
        <f>VLOOKUP($C243,'S48'!$C:$BQ,63,0)</f>
        <v>271</v>
      </c>
      <c r="BC243" s="21">
        <f>VLOOKUP($C243,'S48'!$C:$BQ,45,0)</f>
        <v>4328.1602800000001</v>
      </c>
      <c r="BD243" s="28">
        <f>VLOOKUP($C243,'S48'!$C:$BQ,52,0)</f>
        <v>19</v>
      </c>
      <c r="BE243" s="28">
        <f>VLOOKUP($C243,'S48'!$C:$BQ,53,0)</f>
        <v>888</v>
      </c>
      <c r="BF243" s="28">
        <f>VLOOKUP($C243,'S48'!$C:$BQ,15,0)</f>
        <v>342</v>
      </c>
      <c r="BG243" s="28">
        <f>VLOOKUP($C243,'S48'!$C:$BQ,22,0)</f>
        <v>0</v>
      </c>
      <c r="BH243" s="28">
        <f>VLOOKUP($C243,'S48'!$C:$BQ,23,0)</f>
        <v>0</v>
      </c>
      <c r="BI243" s="28">
        <f>VLOOKUP($C243,'S48'!$C:$BQ,35,0)</f>
        <v>3720.8338800000001</v>
      </c>
      <c r="BJ243" s="28">
        <f>VLOOKUP($C243,'S48'!$C:$BQ,42,0)</f>
        <v>1209</v>
      </c>
      <c r="BK243" s="28">
        <f>VLOOKUP($C243,'S48'!$C:$BQ,43,0)</f>
        <v>2195</v>
      </c>
      <c r="BL243" s="21" t="e">
        <f>VLOOKUP($C243,'S49'!$C:$BQ,55,0)</f>
        <v>#N/A</v>
      </c>
      <c r="BM243" s="21" t="e">
        <f>VLOOKUP($C243,'S49'!$C:$BQ,62,0)</f>
        <v>#N/A</v>
      </c>
      <c r="BN243" s="21" t="e">
        <f>VLOOKUP($C243,'S49'!$C:$BQ,63,0)</f>
        <v>#N/A</v>
      </c>
      <c r="BO243" s="21" t="e">
        <f>VLOOKUP($C243,'S49'!$C:$BQ,45,0)</f>
        <v>#N/A</v>
      </c>
      <c r="BP243" s="28" t="e">
        <f>VLOOKUP($C243,'S49'!$C:$BQ,52,0)</f>
        <v>#N/A</v>
      </c>
      <c r="BQ243" s="28" t="e">
        <f>VLOOKUP($C243,'S49'!$C:$BQ,53,0)</f>
        <v>#N/A</v>
      </c>
      <c r="BR243" s="28" t="e">
        <f>VLOOKUP($C243,'S49'!$C:$BQ,15,0)</f>
        <v>#N/A</v>
      </c>
      <c r="BS243" s="28" t="e">
        <f>VLOOKUP($C243,'S49'!$C:$BQ,22,0)</f>
        <v>#N/A</v>
      </c>
      <c r="BT243" s="28" t="e">
        <f>VLOOKUP($C243,'S49'!$C:$BQ,23,0)</f>
        <v>#N/A</v>
      </c>
      <c r="BU243" s="28" t="e">
        <f>VLOOKUP($C243,'S49'!$C:$BQ,35,0)</f>
        <v>#N/A</v>
      </c>
      <c r="BV243" s="28" t="e">
        <f>VLOOKUP($C243,'S49'!$C:$BQ,42,0)</f>
        <v>#N/A</v>
      </c>
      <c r="BW243" s="28" t="e">
        <f>VLOOKUP($C243,'S49'!$C:$BQ,43,0)</f>
        <v>#N/A</v>
      </c>
      <c r="BX243" s="21" t="e">
        <f>VLOOKUP($C243,'S50'!$C:$BQ,55,0)</f>
        <v>#N/A</v>
      </c>
      <c r="BY243" s="21" t="e">
        <f>VLOOKUP($C243,'S50'!$C:$BQ,62,0)</f>
        <v>#N/A</v>
      </c>
      <c r="BZ243" s="21" t="e">
        <f>VLOOKUP($C243,'S50'!$C:$BQ,63,0)</f>
        <v>#N/A</v>
      </c>
      <c r="CA243" s="21" t="e">
        <f>VLOOKUP($C243,'S50'!$C:$BQ,45,0)</f>
        <v>#N/A</v>
      </c>
      <c r="CB243" s="28" t="e">
        <f>VLOOKUP($C243,'S50'!$C:$BQ,52,0)</f>
        <v>#N/A</v>
      </c>
      <c r="CC243" s="28" t="e">
        <f>VLOOKUP($C243,'S50'!$C:$BQ,53,0)</f>
        <v>#N/A</v>
      </c>
      <c r="CD243" s="28" t="e">
        <f>VLOOKUP($C243,'S50'!$C:$BQ,15,0)</f>
        <v>#N/A</v>
      </c>
      <c r="CE243" s="28" t="e">
        <f>VLOOKUP($C243,'S50'!$C:$BQ,22,0)</f>
        <v>#N/A</v>
      </c>
      <c r="CF243" s="28" t="e">
        <f>VLOOKUP($C243,'S50'!$C:$BQ,23,0)</f>
        <v>#N/A</v>
      </c>
      <c r="CG243" s="28" t="e">
        <f>VLOOKUP($C243,'S50'!$C:$BQ,35,0)</f>
        <v>#N/A</v>
      </c>
      <c r="CH243" s="28" t="e">
        <f>VLOOKUP($C243,'S50'!$C:$BQ,42,0)</f>
        <v>#N/A</v>
      </c>
      <c r="CI243" s="28" t="e">
        <f>VLOOKUP($C243,'S50'!$C:$BQ,43,0)</f>
        <v>#N/A</v>
      </c>
    </row>
    <row r="244" spans="1:87" hidden="1" x14ac:dyDescent="0.2">
      <c r="A244" s="30" t="s">
        <v>246</v>
      </c>
      <c r="B244" s="30" t="s">
        <v>373</v>
      </c>
      <c r="C244" s="20" t="s">
        <v>285</v>
      </c>
      <c r="D244" s="21">
        <f>VLOOKUP($C244,'S0 remplacer avec S44'!$C:$BQ,55,0)</f>
        <v>501.1</v>
      </c>
      <c r="E244" s="21">
        <f>VLOOKUP($C244,'S0 remplacer avec S44'!$C:$BQ,62,0)</f>
        <v>82</v>
      </c>
      <c r="F244" s="21">
        <f>VLOOKUP($C244,'S0 remplacer avec S44'!$C:$BQ,63,0)</f>
        <v>198</v>
      </c>
      <c r="G244" s="21">
        <f>VLOOKUP($C244,'S0 remplacer avec S44'!$C:$BQ,45,0)</f>
        <v>5844.4930999999997</v>
      </c>
      <c r="H244" s="28">
        <f>VLOOKUP($C244,'S0 remplacer avec S44'!$C:$BQ,52,0)</f>
        <v>0</v>
      </c>
      <c r="I244" s="28">
        <f>VLOOKUP($C244,'S0 remplacer avec S44'!$C:$BQ,53,0)</f>
        <v>317</v>
      </c>
      <c r="J244" s="28">
        <f>VLOOKUP($C244,'S0 remplacer avec S44'!$C:$BQ,15,0)</f>
        <v>317</v>
      </c>
      <c r="K244" s="28">
        <f>VLOOKUP($C244,'S0 remplacer avec S44'!$C:$BQ,22,0)</f>
        <v>6</v>
      </c>
      <c r="L244" s="28">
        <f>VLOOKUP($C244,'S0 remplacer avec S44'!$C:$BQ,23,0)</f>
        <v>71</v>
      </c>
      <c r="M244" s="28">
        <f>VLOOKUP($C244,'S0 remplacer avec S44'!$C:$BQ,35,0)</f>
        <v>7284.0704699999997</v>
      </c>
      <c r="N244" s="28">
        <f>VLOOKUP($C244,'S0 remplacer avec S44'!$C:$BQ,42,0)</f>
        <v>0</v>
      </c>
      <c r="O244" s="28">
        <f>VLOOKUP($C244,'S0 remplacer avec S44'!$C:$BQ,43,0)</f>
        <v>0</v>
      </c>
      <c r="P244" s="21">
        <f>VLOOKUP($C244,'S45'!$C:$BQ,55,0)</f>
        <v>510.6</v>
      </c>
      <c r="Q244" s="21">
        <f>VLOOKUP($C244,'S45'!$C:$BQ,62,0)</f>
        <v>72</v>
      </c>
      <c r="R244" s="21">
        <f>VLOOKUP($C244,'S45'!$C:$BQ,63,0)</f>
        <v>189</v>
      </c>
      <c r="S244" s="21">
        <f>VLOOKUP($C244,'S45'!$C:$BQ,45,0)</f>
        <v>5942.4509799999996</v>
      </c>
      <c r="T244" s="28">
        <f>VLOOKUP($C244,'S45'!$C:$BQ,52,0)</f>
        <v>0</v>
      </c>
      <c r="U244" s="28">
        <f>VLOOKUP($C244,'S45'!$C:$BQ,53,0)</f>
        <v>219</v>
      </c>
      <c r="V244" s="28">
        <f>VLOOKUP($C244,'S45'!$C:$BQ,15,0)</f>
        <v>319</v>
      </c>
      <c r="W244" s="28">
        <f>VLOOKUP($C244,'S45'!$C:$BQ,22,0)</f>
        <v>4</v>
      </c>
      <c r="X244" s="28">
        <f>VLOOKUP($C244,'S45'!$C:$BQ,23,0)</f>
        <v>69</v>
      </c>
      <c r="Y244" s="28">
        <f>VLOOKUP($C244,'S45'!$C:$BQ,35,0)</f>
        <v>7291.6850599999998</v>
      </c>
      <c r="Z244" s="28">
        <f>VLOOKUP($C244,'S45'!$C:$BQ,42,0)</f>
        <v>0</v>
      </c>
      <c r="AA244" s="28">
        <f>VLOOKUP($C244,'S45'!$C:$BQ,43,0)</f>
        <v>0</v>
      </c>
      <c r="AB244" s="21">
        <f>VLOOKUP($C244,'S46'!$C:$BQ,55,0)</f>
        <v>523.4</v>
      </c>
      <c r="AC244" s="21">
        <f>VLOOKUP($C244,'S46'!$C:$BQ,62,0)</f>
        <v>59</v>
      </c>
      <c r="AD244" s="21">
        <f>VLOOKUP($C244,'S46'!$C:$BQ,63,0)</f>
        <v>176</v>
      </c>
      <c r="AE244" s="21">
        <f>VLOOKUP($C244,'S46'!$C:$BQ,45,0)</f>
        <v>6004.1041999999998</v>
      </c>
      <c r="AF244" s="28">
        <f>VLOOKUP($C244,'S46'!$C:$BQ,52,0)</f>
        <v>0</v>
      </c>
      <c r="AG244" s="28">
        <f>VLOOKUP($C244,'S46'!$C:$BQ,53,0)</f>
        <v>157</v>
      </c>
      <c r="AH244" s="28">
        <f>VLOOKUP($C244,'S46'!$C:$BQ,15,0)</f>
        <v>325</v>
      </c>
      <c r="AI244" s="28">
        <f>VLOOKUP($C244,'S46'!$C:$BQ,22,0)</f>
        <v>0</v>
      </c>
      <c r="AJ244" s="28">
        <f>VLOOKUP($C244,'S46'!$C:$BQ,23,0)</f>
        <v>63</v>
      </c>
      <c r="AK244" s="28">
        <f>VLOOKUP($C244,'S46'!$C:$BQ,35,0)</f>
        <v>7322.8050599999997</v>
      </c>
      <c r="AL244" s="28">
        <f>VLOOKUP($C244,'S46'!$C:$BQ,42,0)</f>
        <v>0</v>
      </c>
      <c r="AM244" s="28">
        <f>VLOOKUP($C244,'S46'!$C:$BQ,43,0)</f>
        <v>0</v>
      </c>
      <c r="AN244" s="21">
        <f>VLOOKUP($C244,'S47'!$C:$BQ,55,0)</f>
        <v>526.1</v>
      </c>
      <c r="AO244" s="21">
        <f>VLOOKUP($C244,'S47'!$C:$BQ,62,0)</f>
        <v>57</v>
      </c>
      <c r="AP244" s="21">
        <f>VLOOKUP($C244,'S47'!$C:$BQ,63,0)</f>
        <v>173</v>
      </c>
      <c r="AQ244" s="21">
        <f>VLOOKUP($C244,'S47'!$C:$BQ,45,0)</f>
        <v>6092.26343</v>
      </c>
      <c r="AR244" s="28">
        <f>VLOOKUP($C244,'S47'!$C:$BQ,52,0)</f>
        <v>0</v>
      </c>
      <c r="AS244" s="28">
        <f>VLOOKUP($C244,'S47'!$C:$BQ,53,0)</f>
        <v>69</v>
      </c>
      <c r="AT244" s="28">
        <f>VLOOKUP($C244,'S47'!$C:$BQ,15,0)</f>
        <v>331</v>
      </c>
      <c r="AU244" s="28">
        <f>VLOOKUP($C244,'S47'!$C:$BQ,22,0)</f>
        <v>0</v>
      </c>
      <c r="AV244" s="28">
        <f>VLOOKUP($C244,'S47'!$C:$BQ,23,0)</f>
        <v>57</v>
      </c>
      <c r="AW244" s="28">
        <f>VLOOKUP($C244,'S47'!$C:$BQ,35,0)</f>
        <v>7414.23063</v>
      </c>
      <c r="AX244" s="28">
        <f>VLOOKUP($C244,'S47'!$C:$BQ,42,0)</f>
        <v>0</v>
      </c>
      <c r="AY244" s="28">
        <f>VLOOKUP($C244,'S47'!$C:$BQ,43,0)</f>
        <v>0</v>
      </c>
      <c r="AZ244" s="21">
        <f>VLOOKUP($C244,'S48'!$C:$BQ,55,0)</f>
        <v>529.1</v>
      </c>
      <c r="BA244" s="21">
        <f>VLOOKUP($C244,'S48'!$C:$BQ,62,0)</f>
        <v>0</v>
      </c>
      <c r="BB244" s="21">
        <f>VLOOKUP($C244,'S48'!$C:$BQ,63,0)</f>
        <v>345</v>
      </c>
      <c r="BC244" s="21">
        <f>VLOOKUP($C244,'S48'!$C:$BQ,45,0)</f>
        <v>6129.1591200000003</v>
      </c>
      <c r="BD244" s="28">
        <f>VLOOKUP($C244,'S48'!$C:$BQ,52,0)</f>
        <v>0</v>
      </c>
      <c r="BE244" s="28">
        <f>VLOOKUP($C244,'S48'!$C:$BQ,53,0)</f>
        <v>32</v>
      </c>
      <c r="BF244" s="28">
        <f>VLOOKUP($C244,'S48'!$C:$BQ,15,0)</f>
        <v>335</v>
      </c>
      <c r="BG244" s="28">
        <f>VLOOKUP($C244,'S48'!$C:$BQ,22,0)</f>
        <v>0</v>
      </c>
      <c r="BH244" s="28">
        <f>VLOOKUP($C244,'S48'!$C:$BQ,23,0)</f>
        <v>53</v>
      </c>
      <c r="BI244" s="28">
        <f>VLOOKUP($C244,'S48'!$C:$BQ,35,0)</f>
        <v>7628.9335099999998</v>
      </c>
      <c r="BJ244" s="28">
        <f>VLOOKUP($C244,'S48'!$C:$BQ,42,0)</f>
        <v>0</v>
      </c>
      <c r="BK244" s="28">
        <f>VLOOKUP($C244,'S48'!$C:$BQ,43,0)</f>
        <v>0</v>
      </c>
      <c r="BL244" s="21" t="e">
        <f>VLOOKUP($C244,'S49'!$C:$BQ,55,0)</f>
        <v>#N/A</v>
      </c>
      <c r="BM244" s="21" t="e">
        <f>VLOOKUP($C244,'S49'!$C:$BQ,62,0)</f>
        <v>#N/A</v>
      </c>
      <c r="BN244" s="21" t="e">
        <f>VLOOKUP($C244,'S49'!$C:$BQ,63,0)</f>
        <v>#N/A</v>
      </c>
      <c r="BO244" s="21" t="e">
        <f>VLOOKUP($C244,'S49'!$C:$BQ,45,0)</f>
        <v>#N/A</v>
      </c>
      <c r="BP244" s="28" t="e">
        <f>VLOOKUP($C244,'S49'!$C:$BQ,52,0)</f>
        <v>#N/A</v>
      </c>
      <c r="BQ244" s="28" t="e">
        <f>VLOOKUP($C244,'S49'!$C:$BQ,53,0)</f>
        <v>#N/A</v>
      </c>
      <c r="BR244" s="28" t="e">
        <f>VLOOKUP($C244,'S49'!$C:$BQ,15,0)</f>
        <v>#N/A</v>
      </c>
      <c r="BS244" s="28" t="e">
        <f>VLOOKUP($C244,'S49'!$C:$BQ,22,0)</f>
        <v>#N/A</v>
      </c>
      <c r="BT244" s="28" t="e">
        <f>VLOOKUP($C244,'S49'!$C:$BQ,23,0)</f>
        <v>#N/A</v>
      </c>
      <c r="BU244" s="28" t="e">
        <f>VLOOKUP($C244,'S49'!$C:$BQ,35,0)</f>
        <v>#N/A</v>
      </c>
      <c r="BV244" s="28" t="e">
        <f>VLOOKUP($C244,'S49'!$C:$BQ,42,0)</f>
        <v>#N/A</v>
      </c>
      <c r="BW244" s="28" t="e">
        <f>VLOOKUP($C244,'S49'!$C:$BQ,43,0)</f>
        <v>#N/A</v>
      </c>
      <c r="BX244" s="21" t="e">
        <f>VLOOKUP($C244,'S50'!$C:$BQ,55,0)</f>
        <v>#N/A</v>
      </c>
      <c r="BY244" s="21" t="e">
        <f>VLOOKUP($C244,'S50'!$C:$BQ,62,0)</f>
        <v>#N/A</v>
      </c>
      <c r="BZ244" s="21" t="e">
        <f>VLOOKUP($C244,'S50'!$C:$BQ,63,0)</f>
        <v>#N/A</v>
      </c>
      <c r="CA244" s="21" t="e">
        <f>VLOOKUP($C244,'S50'!$C:$BQ,45,0)</f>
        <v>#N/A</v>
      </c>
      <c r="CB244" s="28" t="e">
        <f>VLOOKUP($C244,'S50'!$C:$BQ,52,0)</f>
        <v>#N/A</v>
      </c>
      <c r="CC244" s="28" t="e">
        <f>VLOOKUP($C244,'S50'!$C:$BQ,53,0)</f>
        <v>#N/A</v>
      </c>
      <c r="CD244" s="28" t="e">
        <f>VLOOKUP($C244,'S50'!$C:$BQ,15,0)</f>
        <v>#N/A</v>
      </c>
      <c r="CE244" s="28" t="e">
        <f>VLOOKUP($C244,'S50'!$C:$BQ,22,0)</f>
        <v>#N/A</v>
      </c>
      <c r="CF244" s="28" t="e">
        <f>VLOOKUP($C244,'S50'!$C:$BQ,23,0)</f>
        <v>#N/A</v>
      </c>
      <c r="CG244" s="28" t="e">
        <f>VLOOKUP($C244,'S50'!$C:$BQ,35,0)</f>
        <v>#N/A</v>
      </c>
      <c r="CH244" s="28" t="e">
        <f>VLOOKUP($C244,'S50'!$C:$BQ,42,0)</f>
        <v>#N/A</v>
      </c>
      <c r="CI244" s="28" t="e">
        <f>VLOOKUP($C244,'S50'!$C:$BQ,43,0)</f>
        <v>#N/A</v>
      </c>
    </row>
    <row r="245" spans="1:87" hidden="1" x14ac:dyDescent="0.2">
      <c r="A245" s="30" t="s">
        <v>246</v>
      </c>
      <c r="B245" s="30" t="s">
        <v>373</v>
      </c>
      <c r="C245" s="20" t="s">
        <v>286</v>
      </c>
      <c r="D245" s="21">
        <f>VLOOKUP($C245,'S0 remplacer avec S44'!$C:$BQ,55,0)</f>
        <v>384.7</v>
      </c>
      <c r="E245" s="21">
        <f>VLOOKUP($C245,'S0 remplacer avec S44'!$C:$BQ,62,0)</f>
        <v>141</v>
      </c>
      <c r="F245" s="21">
        <f>VLOOKUP($C245,'S0 remplacer avec S44'!$C:$BQ,63,0)</f>
        <v>246</v>
      </c>
      <c r="G245" s="21">
        <f>VLOOKUP($C245,'S0 remplacer avec S44'!$C:$BQ,45,0)</f>
        <v>4042.9070299999998</v>
      </c>
      <c r="H245" s="28">
        <f>VLOOKUP($C245,'S0 remplacer avec S44'!$C:$BQ,52,0)</f>
        <v>586</v>
      </c>
      <c r="I245" s="28">
        <f>VLOOKUP($C245,'S0 remplacer avec S44'!$C:$BQ,53,0)</f>
        <v>1512</v>
      </c>
      <c r="J245" s="28">
        <f>VLOOKUP($C245,'S0 remplacer avec S44'!$C:$BQ,15,0)</f>
        <v>272</v>
      </c>
      <c r="K245" s="28">
        <f>VLOOKUP($C245,'S0 remplacer avec S44'!$C:$BQ,22,0)</f>
        <v>19</v>
      </c>
      <c r="L245" s="28">
        <f>VLOOKUP($C245,'S0 remplacer avec S44'!$C:$BQ,23,0)</f>
        <v>77</v>
      </c>
      <c r="M245" s="28">
        <f>VLOOKUP($C245,'S0 remplacer avec S44'!$C:$BQ,35,0)</f>
        <v>4484.7569800000001</v>
      </c>
      <c r="N245" s="28">
        <f>VLOOKUP($C245,'S0 remplacer avec S44'!$C:$BQ,42,0)</f>
        <v>1458</v>
      </c>
      <c r="O245" s="28">
        <f>VLOOKUP($C245,'S0 remplacer avec S44'!$C:$BQ,43,0)</f>
        <v>2647</v>
      </c>
      <c r="P245" s="21">
        <f>VLOOKUP($C245,'S45'!$C:$BQ,55,0)</f>
        <v>381.1</v>
      </c>
      <c r="Q245" s="21">
        <f>VLOOKUP($C245,'S45'!$C:$BQ,62,0)</f>
        <v>144</v>
      </c>
      <c r="R245" s="21">
        <f>VLOOKUP($C245,'S45'!$C:$BQ,63,0)</f>
        <v>249</v>
      </c>
      <c r="S245" s="21">
        <f>VLOOKUP($C245,'S45'!$C:$BQ,45,0)</f>
        <v>4155.2823799999996</v>
      </c>
      <c r="T245" s="28">
        <f>VLOOKUP($C245,'S45'!$C:$BQ,52,0)</f>
        <v>474</v>
      </c>
      <c r="U245" s="28">
        <f>VLOOKUP($C245,'S45'!$C:$BQ,53,0)</f>
        <v>1399</v>
      </c>
      <c r="V245" s="28">
        <f>VLOOKUP($C245,'S45'!$C:$BQ,15,0)</f>
        <v>277</v>
      </c>
      <c r="W245" s="28">
        <f>VLOOKUP($C245,'S45'!$C:$BQ,22,0)</f>
        <v>14</v>
      </c>
      <c r="X245" s="28">
        <f>VLOOKUP($C245,'S45'!$C:$BQ,23,0)</f>
        <v>72</v>
      </c>
      <c r="Y245" s="28">
        <f>VLOOKUP($C245,'S45'!$C:$BQ,35,0)</f>
        <v>4503.3222699999997</v>
      </c>
      <c r="Z245" s="28">
        <f>VLOOKUP($C245,'S45'!$C:$BQ,42,0)</f>
        <v>1440</v>
      </c>
      <c r="AA245" s="28">
        <f>VLOOKUP($C245,'S45'!$C:$BQ,43,0)</f>
        <v>2628</v>
      </c>
      <c r="AB245" s="21">
        <f>VLOOKUP($C245,'S46'!$C:$BQ,55,0)</f>
        <v>382.4</v>
      </c>
      <c r="AC245" s="21">
        <f>VLOOKUP($C245,'S46'!$C:$BQ,62,0)</f>
        <v>143</v>
      </c>
      <c r="AD245" s="21">
        <f>VLOOKUP($C245,'S46'!$C:$BQ,63,0)</f>
        <v>248</v>
      </c>
      <c r="AE245" s="21">
        <f>VLOOKUP($C245,'S46'!$C:$BQ,45,0)</f>
        <v>4215.1045000000004</v>
      </c>
      <c r="AF245" s="28">
        <f>VLOOKUP($C245,'S46'!$C:$BQ,52,0)</f>
        <v>414</v>
      </c>
      <c r="AG245" s="28">
        <f>VLOOKUP($C245,'S46'!$C:$BQ,53,0)</f>
        <v>1340</v>
      </c>
      <c r="AH245" s="28">
        <f>VLOOKUP($C245,'S46'!$C:$BQ,15,0)</f>
        <v>283</v>
      </c>
      <c r="AI245" s="28">
        <f>VLOOKUP($C245,'S46'!$C:$BQ,22,0)</f>
        <v>8</v>
      </c>
      <c r="AJ245" s="28">
        <f>VLOOKUP($C245,'S46'!$C:$BQ,23,0)</f>
        <v>66</v>
      </c>
      <c r="AK245" s="28">
        <f>VLOOKUP($C245,'S46'!$C:$BQ,35,0)</f>
        <v>4503.3722699999998</v>
      </c>
      <c r="AL245" s="28">
        <f>VLOOKUP($C245,'S46'!$C:$BQ,42,0)</f>
        <v>1440</v>
      </c>
      <c r="AM245" s="28">
        <f>VLOOKUP($C245,'S46'!$C:$BQ,43,0)</f>
        <v>2628</v>
      </c>
      <c r="AN245" s="21">
        <f>VLOOKUP($C245,'S47'!$C:$BQ,55,0)</f>
        <v>387.4</v>
      </c>
      <c r="AO245" s="21">
        <f>VLOOKUP($C245,'S47'!$C:$BQ,62,0)</f>
        <v>138</v>
      </c>
      <c r="AP245" s="21">
        <f>VLOOKUP($C245,'S47'!$C:$BQ,63,0)</f>
        <v>243</v>
      </c>
      <c r="AQ245" s="21">
        <f>VLOOKUP($C245,'S47'!$C:$BQ,45,0)</f>
        <v>4273.0267000000003</v>
      </c>
      <c r="AR245" s="28">
        <f>VLOOKUP($C245,'S47'!$C:$BQ,52,0)</f>
        <v>356</v>
      </c>
      <c r="AS245" s="28">
        <f>VLOOKUP($C245,'S47'!$C:$BQ,53,0)</f>
        <v>1282</v>
      </c>
      <c r="AT245" s="28">
        <f>VLOOKUP($C245,'S47'!$C:$BQ,15,0)</f>
        <v>295</v>
      </c>
      <c r="AU245" s="28">
        <f>VLOOKUP($C245,'S47'!$C:$BQ,22,0)</f>
        <v>0</v>
      </c>
      <c r="AV245" s="28">
        <f>VLOOKUP($C245,'S47'!$C:$BQ,23,0)</f>
        <v>54</v>
      </c>
      <c r="AW245" s="28">
        <f>VLOOKUP($C245,'S47'!$C:$BQ,35,0)</f>
        <v>4526.4859299999998</v>
      </c>
      <c r="AX245" s="28">
        <f>VLOOKUP($C245,'S47'!$C:$BQ,42,0)</f>
        <v>1417</v>
      </c>
      <c r="AY245" s="28">
        <f>VLOOKUP($C245,'S47'!$C:$BQ,43,0)</f>
        <v>2605</v>
      </c>
      <c r="AZ245" s="21">
        <f>VLOOKUP($C245,'S48'!$C:$BQ,55,0)</f>
        <v>390.6</v>
      </c>
      <c r="BA245" s="21">
        <f>VLOOKUP($C245,'S48'!$C:$BQ,62,0)</f>
        <v>82</v>
      </c>
      <c r="BB245" s="21">
        <f>VLOOKUP($C245,'S48'!$C:$BQ,63,0)</f>
        <v>397</v>
      </c>
      <c r="BC245" s="21">
        <f>VLOOKUP($C245,'S48'!$C:$BQ,45,0)</f>
        <v>4382.4641899999997</v>
      </c>
      <c r="BD245" s="28">
        <f>VLOOKUP($C245,'S48'!$C:$BQ,52,0)</f>
        <v>246</v>
      </c>
      <c r="BE245" s="28">
        <f>VLOOKUP($C245,'S48'!$C:$BQ,53,0)</f>
        <v>1172</v>
      </c>
      <c r="BF245" s="28">
        <f>VLOOKUP($C245,'S48'!$C:$BQ,15,0)</f>
        <v>302</v>
      </c>
      <c r="BG245" s="28">
        <f>VLOOKUP($C245,'S48'!$C:$BQ,22,0)</f>
        <v>0</v>
      </c>
      <c r="BH245" s="28">
        <f>VLOOKUP($C245,'S48'!$C:$BQ,23,0)</f>
        <v>47</v>
      </c>
      <c r="BI245" s="28">
        <f>VLOOKUP($C245,'S48'!$C:$BQ,35,0)</f>
        <v>4554.9247500000001</v>
      </c>
      <c r="BJ245" s="28">
        <f>VLOOKUP($C245,'S48'!$C:$BQ,42,0)</f>
        <v>1388</v>
      </c>
      <c r="BK245" s="28">
        <f>VLOOKUP($C245,'S48'!$C:$BQ,43,0)</f>
        <v>2577</v>
      </c>
      <c r="BL245" s="21" t="e">
        <f>VLOOKUP($C245,'S49'!$C:$BQ,55,0)</f>
        <v>#N/A</v>
      </c>
      <c r="BM245" s="21" t="e">
        <f>VLOOKUP($C245,'S49'!$C:$BQ,62,0)</f>
        <v>#N/A</v>
      </c>
      <c r="BN245" s="21" t="e">
        <f>VLOOKUP($C245,'S49'!$C:$BQ,63,0)</f>
        <v>#N/A</v>
      </c>
      <c r="BO245" s="21" t="e">
        <f>VLOOKUP($C245,'S49'!$C:$BQ,45,0)</f>
        <v>#N/A</v>
      </c>
      <c r="BP245" s="28" t="e">
        <f>VLOOKUP($C245,'S49'!$C:$BQ,52,0)</f>
        <v>#N/A</v>
      </c>
      <c r="BQ245" s="28" t="e">
        <f>VLOOKUP($C245,'S49'!$C:$BQ,53,0)</f>
        <v>#N/A</v>
      </c>
      <c r="BR245" s="28" t="e">
        <f>VLOOKUP($C245,'S49'!$C:$BQ,15,0)</f>
        <v>#N/A</v>
      </c>
      <c r="BS245" s="28" t="e">
        <f>VLOOKUP($C245,'S49'!$C:$BQ,22,0)</f>
        <v>#N/A</v>
      </c>
      <c r="BT245" s="28" t="e">
        <f>VLOOKUP($C245,'S49'!$C:$BQ,23,0)</f>
        <v>#N/A</v>
      </c>
      <c r="BU245" s="28" t="e">
        <f>VLOOKUP($C245,'S49'!$C:$BQ,35,0)</f>
        <v>#N/A</v>
      </c>
      <c r="BV245" s="28" t="e">
        <f>VLOOKUP($C245,'S49'!$C:$BQ,42,0)</f>
        <v>#N/A</v>
      </c>
      <c r="BW245" s="28" t="e">
        <f>VLOOKUP($C245,'S49'!$C:$BQ,43,0)</f>
        <v>#N/A</v>
      </c>
      <c r="BX245" s="21" t="e">
        <f>VLOOKUP($C245,'S50'!$C:$BQ,55,0)</f>
        <v>#N/A</v>
      </c>
      <c r="BY245" s="21" t="e">
        <f>VLOOKUP($C245,'S50'!$C:$BQ,62,0)</f>
        <v>#N/A</v>
      </c>
      <c r="BZ245" s="21" t="e">
        <f>VLOOKUP($C245,'S50'!$C:$BQ,63,0)</f>
        <v>#N/A</v>
      </c>
      <c r="CA245" s="21" t="e">
        <f>VLOOKUP($C245,'S50'!$C:$BQ,45,0)</f>
        <v>#N/A</v>
      </c>
      <c r="CB245" s="28" t="e">
        <f>VLOOKUP($C245,'S50'!$C:$BQ,52,0)</f>
        <v>#N/A</v>
      </c>
      <c r="CC245" s="28" t="e">
        <f>VLOOKUP($C245,'S50'!$C:$BQ,53,0)</f>
        <v>#N/A</v>
      </c>
      <c r="CD245" s="28" t="e">
        <f>VLOOKUP($C245,'S50'!$C:$BQ,15,0)</f>
        <v>#N/A</v>
      </c>
      <c r="CE245" s="28" t="e">
        <f>VLOOKUP($C245,'S50'!$C:$BQ,22,0)</f>
        <v>#N/A</v>
      </c>
      <c r="CF245" s="28" t="e">
        <f>VLOOKUP($C245,'S50'!$C:$BQ,23,0)</f>
        <v>#N/A</v>
      </c>
      <c r="CG245" s="28" t="e">
        <f>VLOOKUP($C245,'S50'!$C:$BQ,35,0)</f>
        <v>#N/A</v>
      </c>
      <c r="CH245" s="28" t="e">
        <f>VLOOKUP($C245,'S50'!$C:$BQ,42,0)</f>
        <v>#N/A</v>
      </c>
      <c r="CI245" s="28" t="e">
        <f>VLOOKUP($C245,'S50'!$C:$BQ,43,0)</f>
        <v>#N/A</v>
      </c>
    </row>
    <row r="246" spans="1:87" hidden="1" x14ac:dyDescent="0.2">
      <c r="A246" s="30" t="s">
        <v>246</v>
      </c>
      <c r="B246" s="30" t="s">
        <v>373</v>
      </c>
      <c r="C246" s="20" t="s">
        <v>287</v>
      </c>
      <c r="D246" s="21">
        <f>VLOOKUP($C246,'S0 remplacer avec S44'!$C:$BQ,55,0)</f>
        <v>211.8</v>
      </c>
      <c r="E246" s="21">
        <f>VLOOKUP($C246,'S0 remplacer avec S44'!$C:$BQ,62,0)</f>
        <v>80</v>
      </c>
      <c r="F246" s="21">
        <f>VLOOKUP($C246,'S0 remplacer avec S44'!$C:$BQ,63,0)</f>
        <v>138</v>
      </c>
      <c r="G246" s="21">
        <f>VLOOKUP($C246,'S0 remplacer avec S44'!$C:$BQ,45,0)</f>
        <v>2057.19173</v>
      </c>
      <c r="H246" s="28">
        <f>VLOOKUP($C246,'S0 remplacer avec S44'!$C:$BQ,52,0)</f>
        <v>512</v>
      </c>
      <c r="I246" s="28">
        <f>VLOOKUP($C246,'S0 remplacer avec S44'!$C:$BQ,53,0)</f>
        <v>1026</v>
      </c>
      <c r="J246" s="28">
        <f>VLOOKUP($C246,'S0 remplacer avec S44'!$C:$BQ,15,0)</f>
        <v>103</v>
      </c>
      <c r="K246" s="28">
        <f>VLOOKUP($C246,'S0 remplacer avec S44'!$C:$BQ,22,0)</f>
        <v>59</v>
      </c>
      <c r="L246" s="28">
        <f>VLOOKUP($C246,'S0 remplacer avec S44'!$C:$BQ,23,0)</f>
        <v>91</v>
      </c>
      <c r="M246" s="28">
        <f>VLOOKUP($C246,'S0 remplacer avec S44'!$C:$BQ,35,0)</f>
        <v>2092.57465</v>
      </c>
      <c r="N246" s="28">
        <f>VLOOKUP($C246,'S0 remplacer avec S44'!$C:$BQ,42,0)</f>
        <v>976</v>
      </c>
      <c r="O246" s="28">
        <f>VLOOKUP($C246,'S0 remplacer avec S44'!$C:$BQ,43,0)</f>
        <v>1589</v>
      </c>
      <c r="P246" s="21">
        <f>VLOOKUP($C246,'S45'!$C:$BQ,55,0)</f>
        <v>210.2</v>
      </c>
      <c r="Q246" s="21">
        <f>VLOOKUP($C246,'S45'!$C:$BQ,62,0)</f>
        <v>82</v>
      </c>
      <c r="R246" s="21">
        <f>VLOOKUP($C246,'S45'!$C:$BQ,63,0)</f>
        <v>140</v>
      </c>
      <c r="S246" s="21">
        <f>VLOOKUP($C246,'S45'!$C:$BQ,45,0)</f>
        <v>2103.9182799999999</v>
      </c>
      <c r="T246" s="28">
        <f>VLOOKUP($C246,'S45'!$C:$BQ,52,0)</f>
        <v>465</v>
      </c>
      <c r="U246" s="28">
        <f>VLOOKUP($C246,'S45'!$C:$BQ,53,0)</f>
        <v>979</v>
      </c>
      <c r="V246" s="28">
        <f>VLOOKUP($C246,'S45'!$C:$BQ,15,0)</f>
        <v>103</v>
      </c>
      <c r="W246" s="28">
        <f>VLOOKUP($C246,'S45'!$C:$BQ,22,0)</f>
        <v>59</v>
      </c>
      <c r="X246" s="28">
        <f>VLOOKUP($C246,'S45'!$C:$BQ,23,0)</f>
        <v>91</v>
      </c>
      <c r="Y246" s="28">
        <f>VLOOKUP($C246,'S45'!$C:$BQ,35,0)</f>
        <v>2095.1107200000001</v>
      </c>
      <c r="Z246" s="28">
        <f>VLOOKUP($C246,'S45'!$C:$BQ,42,0)</f>
        <v>973</v>
      </c>
      <c r="AA246" s="28">
        <f>VLOOKUP($C246,'S45'!$C:$BQ,43,0)</f>
        <v>1587</v>
      </c>
      <c r="AB246" s="21">
        <f>VLOOKUP($C246,'S46'!$C:$BQ,55,0)</f>
        <v>220.5</v>
      </c>
      <c r="AC246" s="21">
        <f>VLOOKUP($C246,'S46'!$C:$BQ,62,0)</f>
        <v>71</v>
      </c>
      <c r="AD246" s="21">
        <f>VLOOKUP($C246,'S46'!$C:$BQ,63,0)</f>
        <v>130</v>
      </c>
      <c r="AE246" s="21">
        <f>VLOOKUP($C246,'S46'!$C:$BQ,45,0)</f>
        <v>2107.0584600000002</v>
      </c>
      <c r="AF246" s="28">
        <f>VLOOKUP($C246,'S46'!$C:$BQ,52,0)</f>
        <v>462</v>
      </c>
      <c r="AG246" s="28">
        <f>VLOOKUP($C246,'S46'!$C:$BQ,53,0)</f>
        <v>976</v>
      </c>
      <c r="AH246" s="28">
        <f>VLOOKUP($C246,'S46'!$C:$BQ,15,0)</f>
        <v>105</v>
      </c>
      <c r="AI246" s="28">
        <f>VLOOKUP($C246,'S46'!$C:$BQ,22,0)</f>
        <v>57</v>
      </c>
      <c r="AJ246" s="28">
        <f>VLOOKUP($C246,'S46'!$C:$BQ,23,0)</f>
        <v>89</v>
      </c>
      <c r="AK246" s="28">
        <f>VLOOKUP($C246,'S46'!$C:$BQ,35,0)</f>
        <v>2143.1107200000001</v>
      </c>
      <c r="AL246" s="28">
        <f>VLOOKUP($C246,'S46'!$C:$BQ,42,0)</f>
        <v>925</v>
      </c>
      <c r="AM246" s="28">
        <f>VLOOKUP($C246,'S46'!$C:$BQ,43,0)</f>
        <v>1539</v>
      </c>
      <c r="AN246" s="21">
        <f>VLOOKUP($C246,'S47'!$C:$BQ,55,0)</f>
        <v>219.2</v>
      </c>
      <c r="AO246" s="21">
        <f>VLOOKUP($C246,'S47'!$C:$BQ,62,0)</f>
        <v>73</v>
      </c>
      <c r="AP246" s="21">
        <f>VLOOKUP($C246,'S47'!$C:$BQ,63,0)</f>
        <v>131</v>
      </c>
      <c r="AQ246" s="21">
        <f>VLOOKUP($C246,'S47'!$C:$BQ,45,0)</f>
        <v>2160.1849499999998</v>
      </c>
      <c r="AR246" s="28">
        <f>VLOOKUP($C246,'S47'!$C:$BQ,52,0)</f>
        <v>409</v>
      </c>
      <c r="AS246" s="28">
        <f>VLOOKUP($C246,'S47'!$C:$BQ,53,0)</f>
        <v>923</v>
      </c>
      <c r="AT246" s="28">
        <f>VLOOKUP($C246,'S47'!$C:$BQ,15,0)</f>
        <v>107</v>
      </c>
      <c r="AU246" s="28">
        <f>VLOOKUP($C246,'S47'!$C:$BQ,22,0)</f>
        <v>55</v>
      </c>
      <c r="AV246" s="28">
        <f>VLOOKUP($C246,'S47'!$C:$BQ,23,0)</f>
        <v>87</v>
      </c>
      <c r="AW246" s="28">
        <f>VLOOKUP($C246,'S47'!$C:$BQ,35,0)</f>
        <v>2169.9434500000002</v>
      </c>
      <c r="AX246" s="28">
        <f>VLOOKUP($C246,'S47'!$C:$BQ,42,0)</f>
        <v>898</v>
      </c>
      <c r="AY246" s="28">
        <f>VLOOKUP($C246,'S47'!$C:$BQ,43,0)</f>
        <v>1512</v>
      </c>
      <c r="AZ246" s="21">
        <f>VLOOKUP($C246,'S48'!$C:$BQ,55,0)</f>
        <v>219.2</v>
      </c>
      <c r="BA246" s="21">
        <f>VLOOKUP($C246,'S48'!$C:$BQ,62,0)</f>
        <v>44</v>
      </c>
      <c r="BB246" s="21">
        <f>VLOOKUP($C246,'S48'!$C:$BQ,63,0)</f>
        <v>218</v>
      </c>
      <c r="BC246" s="21">
        <f>VLOOKUP($C246,'S48'!$C:$BQ,45,0)</f>
        <v>2163.5574900000001</v>
      </c>
      <c r="BD246" s="28">
        <f>VLOOKUP($C246,'S48'!$C:$BQ,52,0)</f>
        <v>406</v>
      </c>
      <c r="BE246" s="28">
        <f>VLOOKUP($C246,'S48'!$C:$BQ,53,0)</f>
        <v>919</v>
      </c>
      <c r="BF246" s="28">
        <f>VLOOKUP($C246,'S48'!$C:$BQ,15,0)</f>
        <v>108</v>
      </c>
      <c r="BG246" s="28">
        <f>VLOOKUP($C246,'S48'!$C:$BQ,22,0)</f>
        <v>54</v>
      </c>
      <c r="BH246" s="28">
        <f>VLOOKUP($C246,'S48'!$C:$BQ,23,0)</f>
        <v>86</v>
      </c>
      <c r="BI246" s="28">
        <f>VLOOKUP($C246,'S48'!$C:$BQ,35,0)</f>
        <v>2187.2085999999999</v>
      </c>
      <c r="BJ246" s="28">
        <f>VLOOKUP($C246,'S48'!$C:$BQ,42,0)</f>
        <v>881</v>
      </c>
      <c r="BK246" s="28">
        <f>VLOOKUP($C246,'S48'!$C:$BQ,43,0)</f>
        <v>1495</v>
      </c>
      <c r="BL246" s="21" t="e">
        <f>VLOOKUP($C246,'S49'!$C:$BQ,55,0)</f>
        <v>#N/A</v>
      </c>
      <c r="BM246" s="21" t="e">
        <f>VLOOKUP($C246,'S49'!$C:$BQ,62,0)</f>
        <v>#N/A</v>
      </c>
      <c r="BN246" s="21" t="e">
        <f>VLOOKUP($C246,'S49'!$C:$BQ,63,0)</f>
        <v>#N/A</v>
      </c>
      <c r="BO246" s="21" t="e">
        <f>VLOOKUP($C246,'S49'!$C:$BQ,45,0)</f>
        <v>#N/A</v>
      </c>
      <c r="BP246" s="28" t="e">
        <f>VLOOKUP($C246,'S49'!$C:$BQ,52,0)</f>
        <v>#N/A</v>
      </c>
      <c r="BQ246" s="28" t="e">
        <f>VLOOKUP($C246,'S49'!$C:$BQ,53,0)</f>
        <v>#N/A</v>
      </c>
      <c r="BR246" s="28" t="e">
        <f>VLOOKUP($C246,'S49'!$C:$BQ,15,0)</f>
        <v>#N/A</v>
      </c>
      <c r="BS246" s="28" t="e">
        <f>VLOOKUP($C246,'S49'!$C:$BQ,22,0)</f>
        <v>#N/A</v>
      </c>
      <c r="BT246" s="28" t="e">
        <f>VLOOKUP($C246,'S49'!$C:$BQ,23,0)</f>
        <v>#N/A</v>
      </c>
      <c r="BU246" s="28" t="e">
        <f>VLOOKUP($C246,'S49'!$C:$BQ,35,0)</f>
        <v>#N/A</v>
      </c>
      <c r="BV246" s="28" t="e">
        <f>VLOOKUP($C246,'S49'!$C:$BQ,42,0)</f>
        <v>#N/A</v>
      </c>
      <c r="BW246" s="28" t="e">
        <f>VLOOKUP($C246,'S49'!$C:$BQ,43,0)</f>
        <v>#N/A</v>
      </c>
      <c r="BX246" s="21" t="e">
        <f>VLOOKUP($C246,'S50'!$C:$BQ,55,0)</f>
        <v>#N/A</v>
      </c>
      <c r="BY246" s="21" t="e">
        <f>VLOOKUP($C246,'S50'!$C:$BQ,62,0)</f>
        <v>#N/A</v>
      </c>
      <c r="BZ246" s="21" t="e">
        <f>VLOOKUP($C246,'S50'!$C:$BQ,63,0)</f>
        <v>#N/A</v>
      </c>
      <c r="CA246" s="21" t="e">
        <f>VLOOKUP($C246,'S50'!$C:$BQ,45,0)</f>
        <v>#N/A</v>
      </c>
      <c r="CB246" s="28" t="e">
        <f>VLOOKUP($C246,'S50'!$C:$BQ,52,0)</f>
        <v>#N/A</v>
      </c>
      <c r="CC246" s="28" t="e">
        <f>VLOOKUP($C246,'S50'!$C:$BQ,53,0)</f>
        <v>#N/A</v>
      </c>
      <c r="CD246" s="28" t="e">
        <f>VLOOKUP($C246,'S50'!$C:$BQ,15,0)</f>
        <v>#N/A</v>
      </c>
      <c r="CE246" s="28" t="e">
        <f>VLOOKUP($C246,'S50'!$C:$BQ,22,0)</f>
        <v>#N/A</v>
      </c>
      <c r="CF246" s="28" t="e">
        <f>VLOOKUP($C246,'S50'!$C:$BQ,23,0)</f>
        <v>#N/A</v>
      </c>
      <c r="CG246" s="28" t="e">
        <f>VLOOKUP($C246,'S50'!$C:$BQ,35,0)</f>
        <v>#N/A</v>
      </c>
      <c r="CH246" s="28" t="e">
        <f>VLOOKUP($C246,'S50'!$C:$BQ,42,0)</f>
        <v>#N/A</v>
      </c>
      <c r="CI246" s="28" t="e">
        <f>VLOOKUP($C246,'S50'!$C:$BQ,43,0)</f>
        <v>#N/A</v>
      </c>
    </row>
    <row r="247" spans="1:87" hidden="1" x14ac:dyDescent="0.2">
      <c r="A247" s="30" t="s">
        <v>246</v>
      </c>
      <c r="B247" s="30" t="s">
        <v>374</v>
      </c>
      <c r="C247" s="20" t="s">
        <v>288</v>
      </c>
      <c r="D247" s="21">
        <f>VLOOKUP($C247,'S0 remplacer avec S44'!$C:$BQ,55,0)</f>
        <v>172.4</v>
      </c>
      <c r="E247" s="21">
        <f>VLOOKUP($C247,'S0 remplacer avec S44'!$C:$BQ,62,0)</f>
        <v>0</v>
      </c>
      <c r="F247" s="21">
        <f>VLOOKUP($C247,'S0 remplacer avec S44'!$C:$BQ,63,0)</f>
        <v>0</v>
      </c>
      <c r="G247" s="21">
        <f>VLOOKUP($C247,'S0 remplacer avec S44'!$C:$BQ,45,0)</f>
        <v>1566.2846300000001</v>
      </c>
      <c r="H247" s="28">
        <f>VLOOKUP($C247,'S0 remplacer avec S44'!$C:$BQ,52,0)</f>
        <v>0</v>
      </c>
      <c r="I247" s="28">
        <f>VLOOKUP($C247,'S0 remplacer avec S44'!$C:$BQ,53,0)</f>
        <v>0</v>
      </c>
      <c r="J247" s="28">
        <f>VLOOKUP($C247,'S0 remplacer avec S44'!$C:$BQ,15,0)</f>
        <v>141</v>
      </c>
      <c r="K247" s="28">
        <f>VLOOKUP($C247,'S0 remplacer avec S44'!$C:$BQ,22,0)</f>
        <v>0</v>
      </c>
      <c r="L247" s="28">
        <f>VLOOKUP($C247,'S0 remplacer avec S44'!$C:$BQ,23,0)</f>
        <v>0</v>
      </c>
      <c r="M247" s="28">
        <f>VLOOKUP($C247,'S0 remplacer avec S44'!$C:$BQ,35,0)</f>
        <v>849.5752</v>
      </c>
      <c r="N247" s="28">
        <f>VLOOKUP($C247,'S0 remplacer avec S44'!$C:$BQ,42,0)</f>
        <v>509</v>
      </c>
      <c r="O247" s="28">
        <f>VLOOKUP($C247,'S0 remplacer avec S44'!$C:$BQ,43,0)</f>
        <v>781</v>
      </c>
      <c r="P247" s="21">
        <f>VLOOKUP($C247,'S45'!$C:$BQ,55,0)</f>
        <v>176.4</v>
      </c>
      <c r="Q247" s="21">
        <f>VLOOKUP($C247,'S45'!$C:$BQ,62,0)</f>
        <v>0</v>
      </c>
      <c r="R247" s="21">
        <f>VLOOKUP($C247,'S45'!$C:$BQ,63,0)</f>
        <v>0</v>
      </c>
      <c r="S247" s="21">
        <f>VLOOKUP($C247,'S45'!$C:$BQ,45,0)</f>
        <v>1593.3193000000001</v>
      </c>
      <c r="T247" s="28">
        <f>VLOOKUP($C247,'S45'!$C:$BQ,52,0)</f>
        <v>0</v>
      </c>
      <c r="U247" s="28">
        <f>VLOOKUP($C247,'S45'!$C:$BQ,53,0)</f>
        <v>0</v>
      </c>
      <c r="V247" s="28">
        <f>VLOOKUP($C247,'S45'!$C:$BQ,15,0)</f>
        <v>142</v>
      </c>
      <c r="W247" s="28">
        <f>VLOOKUP($C247,'S45'!$C:$BQ,22,0)</f>
        <v>0</v>
      </c>
      <c r="X247" s="28">
        <f>VLOOKUP($C247,'S45'!$C:$BQ,23,0)</f>
        <v>0</v>
      </c>
      <c r="Y247" s="28">
        <f>VLOOKUP($C247,'S45'!$C:$BQ,35,0)</f>
        <v>850.64383999999995</v>
      </c>
      <c r="Z247" s="28">
        <f>VLOOKUP($C247,'S45'!$C:$BQ,42,0)</f>
        <v>508</v>
      </c>
      <c r="AA247" s="28">
        <f>VLOOKUP($C247,'S45'!$C:$BQ,43,0)</f>
        <v>779</v>
      </c>
      <c r="AB247" s="21">
        <f>VLOOKUP($C247,'S46'!$C:$BQ,55,0)</f>
        <v>175.4</v>
      </c>
      <c r="AC247" s="21">
        <f>VLOOKUP($C247,'S46'!$C:$BQ,62,0)</f>
        <v>0</v>
      </c>
      <c r="AD247" s="21">
        <f>VLOOKUP($C247,'S46'!$C:$BQ,63,0)</f>
        <v>0</v>
      </c>
      <c r="AE247" s="21">
        <f>VLOOKUP($C247,'S46'!$C:$BQ,45,0)</f>
        <v>1601.5205900000001</v>
      </c>
      <c r="AF247" s="28">
        <f>VLOOKUP($C247,'S46'!$C:$BQ,52,0)</f>
        <v>0</v>
      </c>
      <c r="AG247" s="28">
        <f>VLOOKUP($C247,'S46'!$C:$BQ,53,0)</f>
        <v>0</v>
      </c>
      <c r="AH247" s="28">
        <f>VLOOKUP($C247,'S46'!$C:$BQ,15,0)</f>
        <v>142</v>
      </c>
      <c r="AI247" s="28">
        <f>VLOOKUP($C247,'S46'!$C:$BQ,22,0)</f>
        <v>0</v>
      </c>
      <c r="AJ247" s="28">
        <f>VLOOKUP($C247,'S46'!$C:$BQ,23,0)</f>
        <v>0</v>
      </c>
      <c r="AK247" s="28">
        <f>VLOOKUP($C247,'S46'!$C:$BQ,35,0)</f>
        <v>1031.6100799999999</v>
      </c>
      <c r="AL247" s="28">
        <f>VLOOKUP($C247,'S46'!$C:$BQ,42,0)</f>
        <v>327</v>
      </c>
      <c r="AM247" s="28">
        <f>VLOOKUP($C247,'S46'!$C:$BQ,43,0)</f>
        <v>598</v>
      </c>
      <c r="AN247" s="21">
        <f>VLOOKUP($C247,'S47'!$C:$BQ,55,0)</f>
        <v>180.6</v>
      </c>
      <c r="AO247" s="21">
        <f>VLOOKUP($C247,'S47'!$C:$BQ,62,0)</f>
        <v>0</v>
      </c>
      <c r="AP247" s="21">
        <f>VLOOKUP($C247,'S47'!$C:$BQ,63,0)</f>
        <v>0</v>
      </c>
      <c r="AQ247" s="21">
        <f>VLOOKUP($C247,'S47'!$C:$BQ,45,0)</f>
        <v>1638.4784199999999</v>
      </c>
      <c r="AR247" s="28">
        <f>VLOOKUP($C247,'S47'!$C:$BQ,52,0)</f>
        <v>0</v>
      </c>
      <c r="AS247" s="28">
        <f>VLOOKUP($C247,'S47'!$C:$BQ,53,0)</f>
        <v>0</v>
      </c>
      <c r="AT247" s="28">
        <f>VLOOKUP($C247,'S47'!$C:$BQ,15,0)</f>
        <v>145</v>
      </c>
      <c r="AU247" s="28">
        <f>VLOOKUP($C247,'S47'!$C:$BQ,22,0)</f>
        <v>0</v>
      </c>
      <c r="AV247" s="28">
        <f>VLOOKUP($C247,'S47'!$C:$BQ,23,0)</f>
        <v>0</v>
      </c>
      <c r="AW247" s="28">
        <f>VLOOKUP($C247,'S47'!$C:$BQ,35,0)</f>
        <v>1045.3215299999999</v>
      </c>
      <c r="AX247" s="28">
        <f>VLOOKUP($C247,'S47'!$C:$BQ,42,0)</f>
        <v>313</v>
      </c>
      <c r="AY247" s="28">
        <f>VLOOKUP($C247,'S47'!$C:$BQ,43,0)</f>
        <v>585</v>
      </c>
      <c r="AZ247" s="21">
        <f>VLOOKUP($C247,'S48'!$C:$BQ,55,0)</f>
        <v>180.6</v>
      </c>
      <c r="BA247" s="21">
        <f>VLOOKUP($C247,'S48'!$C:$BQ,62,0)</f>
        <v>0</v>
      </c>
      <c r="BB247" s="21">
        <f>VLOOKUP($C247,'S48'!$C:$BQ,63,0)</f>
        <v>11</v>
      </c>
      <c r="BC247" s="21">
        <f>VLOOKUP($C247,'S48'!$C:$BQ,45,0)</f>
        <v>1644.61339</v>
      </c>
      <c r="BD247" s="28">
        <f>VLOOKUP($C247,'S48'!$C:$BQ,52,0)</f>
        <v>0</v>
      </c>
      <c r="BE247" s="28">
        <f>VLOOKUP($C247,'S48'!$C:$BQ,53,0)</f>
        <v>0</v>
      </c>
      <c r="BF247" s="28">
        <f>VLOOKUP($C247,'S48'!$C:$BQ,15,0)</f>
        <v>148</v>
      </c>
      <c r="BG247" s="28">
        <f>VLOOKUP($C247,'S48'!$C:$BQ,22,0)</f>
        <v>0</v>
      </c>
      <c r="BH247" s="28">
        <f>VLOOKUP($C247,'S48'!$C:$BQ,23,0)</f>
        <v>0</v>
      </c>
      <c r="BI247" s="28">
        <f>VLOOKUP($C247,'S48'!$C:$BQ,35,0)</f>
        <v>1049.6163200000001</v>
      </c>
      <c r="BJ247" s="28">
        <f>VLOOKUP($C247,'S48'!$C:$BQ,42,0)</f>
        <v>309</v>
      </c>
      <c r="BK247" s="28">
        <f>VLOOKUP($C247,'S48'!$C:$BQ,43,0)</f>
        <v>580</v>
      </c>
      <c r="BL247" s="21" t="e">
        <f>VLOOKUP($C247,'S49'!$C:$BQ,55,0)</f>
        <v>#N/A</v>
      </c>
      <c r="BM247" s="21" t="e">
        <f>VLOOKUP($C247,'S49'!$C:$BQ,62,0)</f>
        <v>#N/A</v>
      </c>
      <c r="BN247" s="21" t="e">
        <f>VLOOKUP($C247,'S49'!$C:$BQ,63,0)</f>
        <v>#N/A</v>
      </c>
      <c r="BO247" s="21" t="e">
        <f>VLOOKUP($C247,'S49'!$C:$BQ,45,0)</f>
        <v>#N/A</v>
      </c>
      <c r="BP247" s="28" t="e">
        <f>VLOOKUP($C247,'S49'!$C:$BQ,52,0)</f>
        <v>#N/A</v>
      </c>
      <c r="BQ247" s="28" t="e">
        <f>VLOOKUP($C247,'S49'!$C:$BQ,53,0)</f>
        <v>#N/A</v>
      </c>
      <c r="BR247" s="28" t="e">
        <f>VLOOKUP($C247,'S49'!$C:$BQ,15,0)</f>
        <v>#N/A</v>
      </c>
      <c r="BS247" s="28" t="e">
        <f>VLOOKUP($C247,'S49'!$C:$BQ,22,0)</f>
        <v>#N/A</v>
      </c>
      <c r="BT247" s="28" t="e">
        <f>VLOOKUP($C247,'S49'!$C:$BQ,23,0)</f>
        <v>#N/A</v>
      </c>
      <c r="BU247" s="28" t="e">
        <f>VLOOKUP($C247,'S49'!$C:$BQ,35,0)</f>
        <v>#N/A</v>
      </c>
      <c r="BV247" s="28" t="e">
        <f>VLOOKUP($C247,'S49'!$C:$BQ,42,0)</f>
        <v>#N/A</v>
      </c>
      <c r="BW247" s="28" t="e">
        <f>VLOOKUP($C247,'S49'!$C:$BQ,43,0)</f>
        <v>#N/A</v>
      </c>
      <c r="BX247" s="21" t="e">
        <f>VLOOKUP($C247,'S50'!$C:$BQ,55,0)</f>
        <v>#N/A</v>
      </c>
      <c r="BY247" s="21" t="e">
        <f>VLOOKUP($C247,'S50'!$C:$BQ,62,0)</f>
        <v>#N/A</v>
      </c>
      <c r="BZ247" s="21" t="e">
        <f>VLOOKUP($C247,'S50'!$C:$BQ,63,0)</f>
        <v>#N/A</v>
      </c>
      <c r="CA247" s="21" t="e">
        <f>VLOOKUP($C247,'S50'!$C:$BQ,45,0)</f>
        <v>#N/A</v>
      </c>
      <c r="CB247" s="28" t="e">
        <f>VLOOKUP($C247,'S50'!$C:$BQ,52,0)</f>
        <v>#N/A</v>
      </c>
      <c r="CC247" s="28" t="e">
        <f>VLOOKUP($C247,'S50'!$C:$BQ,53,0)</f>
        <v>#N/A</v>
      </c>
      <c r="CD247" s="28" t="e">
        <f>VLOOKUP($C247,'S50'!$C:$BQ,15,0)</f>
        <v>#N/A</v>
      </c>
      <c r="CE247" s="28" t="e">
        <f>VLOOKUP($C247,'S50'!$C:$BQ,22,0)</f>
        <v>#N/A</v>
      </c>
      <c r="CF247" s="28" t="e">
        <f>VLOOKUP($C247,'S50'!$C:$BQ,23,0)</f>
        <v>#N/A</v>
      </c>
      <c r="CG247" s="28" t="e">
        <f>VLOOKUP($C247,'S50'!$C:$BQ,35,0)</f>
        <v>#N/A</v>
      </c>
      <c r="CH247" s="28" t="e">
        <f>VLOOKUP($C247,'S50'!$C:$BQ,42,0)</f>
        <v>#N/A</v>
      </c>
      <c r="CI247" s="28" t="e">
        <f>VLOOKUP($C247,'S50'!$C:$BQ,43,0)</f>
        <v>#N/A</v>
      </c>
    </row>
    <row r="248" spans="1:87" hidden="1" x14ac:dyDescent="0.2">
      <c r="A248" s="30" t="s">
        <v>246</v>
      </c>
      <c r="B248" s="30" t="s">
        <v>374</v>
      </c>
      <c r="C248" s="20" t="s">
        <v>289</v>
      </c>
      <c r="D248" s="21">
        <f>VLOOKUP($C248,'S0 remplacer avec S44'!$C:$BQ,55,0)</f>
        <v>62.8</v>
      </c>
      <c r="E248" s="21">
        <f>VLOOKUP($C248,'S0 remplacer avec S44'!$C:$BQ,62,0)</f>
        <v>101</v>
      </c>
      <c r="F248" s="21">
        <f>VLOOKUP($C248,'S0 remplacer avec S44'!$C:$BQ,63,0)</f>
        <v>134</v>
      </c>
      <c r="G248" s="21">
        <f>VLOOKUP($C248,'S0 remplacer avec S44'!$C:$BQ,45,0)</f>
        <v>1092.4547500000001</v>
      </c>
      <c r="H248" s="28">
        <f>VLOOKUP($C248,'S0 remplacer avec S44'!$C:$BQ,52,0)</f>
        <v>350</v>
      </c>
      <c r="I248" s="28">
        <f>VLOOKUP($C248,'S0 remplacer avec S44'!$C:$BQ,53,0)</f>
        <v>638</v>
      </c>
      <c r="J248" s="28">
        <f>VLOOKUP($C248,'S0 remplacer avec S44'!$C:$BQ,15,0)</f>
        <v>51</v>
      </c>
      <c r="K248" s="28">
        <f>VLOOKUP($C248,'S0 remplacer avec S44'!$C:$BQ,22,0)</f>
        <v>40</v>
      </c>
      <c r="L248" s="28">
        <f>VLOOKUP($C248,'S0 remplacer avec S44'!$C:$BQ,23,0)</f>
        <v>58</v>
      </c>
      <c r="M248" s="28">
        <f>VLOOKUP($C248,'S0 remplacer avec S44'!$C:$BQ,35,0)</f>
        <v>654.09047999999996</v>
      </c>
      <c r="N248" s="28">
        <f>VLOOKUP($C248,'S0 remplacer avec S44'!$C:$BQ,42,0)</f>
        <v>1289</v>
      </c>
      <c r="O248" s="28">
        <f>VLOOKUP($C248,'S0 remplacer avec S44'!$C:$BQ,43,0)</f>
        <v>1677</v>
      </c>
      <c r="P248" s="21">
        <f>VLOOKUP($C248,'S45'!$C:$BQ,55,0)</f>
        <v>65.8</v>
      </c>
      <c r="Q248" s="21">
        <f>VLOOKUP($C248,'S45'!$C:$BQ,62,0)</f>
        <v>98</v>
      </c>
      <c r="R248" s="21">
        <f>VLOOKUP($C248,'S45'!$C:$BQ,63,0)</f>
        <v>131</v>
      </c>
      <c r="S248" s="21">
        <f>VLOOKUP($C248,'S45'!$C:$BQ,45,0)</f>
        <v>1094.02225</v>
      </c>
      <c r="T248" s="28">
        <f>VLOOKUP($C248,'S45'!$C:$BQ,52,0)</f>
        <v>348</v>
      </c>
      <c r="U248" s="28">
        <f>VLOOKUP($C248,'S45'!$C:$BQ,53,0)</f>
        <v>636</v>
      </c>
      <c r="V248" s="28">
        <f>VLOOKUP($C248,'S45'!$C:$BQ,15,0)</f>
        <v>51</v>
      </c>
      <c r="W248" s="28">
        <f>VLOOKUP($C248,'S45'!$C:$BQ,22,0)</f>
        <v>40</v>
      </c>
      <c r="X248" s="28">
        <f>VLOOKUP($C248,'S45'!$C:$BQ,23,0)</f>
        <v>58</v>
      </c>
      <c r="Y248" s="28">
        <f>VLOOKUP($C248,'S45'!$C:$BQ,35,0)</f>
        <v>655.03250000000003</v>
      </c>
      <c r="Z248" s="28">
        <f>VLOOKUP($C248,'S45'!$C:$BQ,42,0)</f>
        <v>1288</v>
      </c>
      <c r="AA248" s="28">
        <f>VLOOKUP($C248,'S45'!$C:$BQ,43,0)</f>
        <v>1676</v>
      </c>
      <c r="AB248" s="21">
        <f>VLOOKUP($C248,'S46'!$C:$BQ,55,0)</f>
        <v>66.8</v>
      </c>
      <c r="AC248" s="21">
        <f>VLOOKUP($C248,'S46'!$C:$BQ,62,0)</f>
        <v>97</v>
      </c>
      <c r="AD248" s="21">
        <f>VLOOKUP($C248,'S46'!$C:$BQ,63,0)</f>
        <v>130</v>
      </c>
      <c r="AE248" s="21">
        <f>VLOOKUP($C248,'S46'!$C:$BQ,45,0)</f>
        <v>1095.02415</v>
      </c>
      <c r="AF248" s="28">
        <f>VLOOKUP($C248,'S46'!$C:$BQ,52,0)</f>
        <v>347</v>
      </c>
      <c r="AG248" s="28">
        <f>VLOOKUP($C248,'S46'!$C:$BQ,53,0)</f>
        <v>635</v>
      </c>
      <c r="AH248" s="28">
        <f>VLOOKUP($C248,'S46'!$C:$BQ,15,0)</f>
        <v>51</v>
      </c>
      <c r="AI248" s="28">
        <f>VLOOKUP($C248,'S46'!$C:$BQ,22,0)</f>
        <v>40</v>
      </c>
      <c r="AJ248" s="28">
        <f>VLOOKUP($C248,'S46'!$C:$BQ,23,0)</f>
        <v>58</v>
      </c>
      <c r="AK248" s="28">
        <f>VLOOKUP($C248,'S46'!$C:$BQ,35,0)</f>
        <v>670.17750000000001</v>
      </c>
      <c r="AL248" s="28">
        <f>VLOOKUP($C248,'S46'!$C:$BQ,42,0)</f>
        <v>1273</v>
      </c>
      <c r="AM248" s="28">
        <f>VLOOKUP($C248,'S46'!$C:$BQ,43,0)</f>
        <v>1661</v>
      </c>
      <c r="AN248" s="21">
        <f>VLOOKUP($C248,'S47'!$C:$BQ,55,0)</f>
        <v>67.8</v>
      </c>
      <c r="AO248" s="21">
        <f>VLOOKUP($C248,'S47'!$C:$BQ,62,0)</f>
        <v>96</v>
      </c>
      <c r="AP248" s="21">
        <f>VLOOKUP($C248,'S47'!$C:$BQ,63,0)</f>
        <v>129</v>
      </c>
      <c r="AQ248" s="21">
        <f>VLOOKUP($C248,'S47'!$C:$BQ,45,0)</f>
        <v>1118.52982</v>
      </c>
      <c r="AR248" s="28">
        <f>VLOOKUP($C248,'S47'!$C:$BQ,52,0)</f>
        <v>323</v>
      </c>
      <c r="AS248" s="28">
        <f>VLOOKUP($C248,'S47'!$C:$BQ,53,0)</f>
        <v>612</v>
      </c>
      <c r="AT248" s="28">
        <f>VLOOKUP($C248,'S47'!$C:$BQ,15,0)</f>
        <v>52</v>
      </c>
      <c r="AU248" s="28">
        <f>VLOOKUP($C248,'S47'!$C:$BQ,22,0)</f>
        <v>39</v>
      </c>
      <c r="AV248" s="28">
        <f>VLOOKUP($C248,'S47'!$C:$BQ,23,0)</f>
        <v>57</v>
      </c>
      <c r="AW248" s="28">
        <f>VLOOKUP($C248,'S47'!$C:$BQ,35,0)</f>
        <v>672.35461999999995</v>
      </c>
      <c r="AX248" s="28">
        <f>VLOOKUP($C248,'S47'!$C:$BQ,42,0)</f>
        <v>1271</v>
      </c>
      <c r="AY248" s="28">
        <f>VLOOKUP($C248,'S47'!$C:$BQ,43,0)</f>
        <v>1659</v>
      </c>
      <c r="AZ248" s="21">
        <f>VLOOKUP($C248,'S48'!$C:$BQ,55,0)</f>
        <v>68.8</v>
      </c>
      <c r="BA248" s="21">
        <f>VLOOKUP($C248,'S48'!$C:$BQ,62,0)</f>
        <v>79</v>
      </c>
      <c r="BB248" s="21">
        <f>VLOOKUP($C248,'S48'!$C:$BQ,63,0)</f>
        <v>177</v>
      </c>
      <c r="BC248" s="21">
        <f>VLOOKUP($C248,'S48'!$C:$BQ,45,0)</f>
        <v>1119.3591799999999</v>
      </c>
      <c r="BD248" s="28">
        <f>VLOOKUP($C248,'S48'!$C:$BQ,52,0)</f>
        <v>323</v>
      </c>
      <c r="BE248" s="28">
        <f>VLOOKUP($C248,'S48'!$C:$BQ,53,0)</f>
        <v>611</v>
      </c>
      <c r="BF248" s="28">
        <f>VLOOKUP($C248,'S48'!$C:$BQ,15,0)</f>
        <v>52</v>
      </c>
      <c r="BG248" s="28">
        <f>VLOOKUP($C248,'S48'!$C:$BQ,22,0)</f>
        <v>39</v>
      </c>
      <c r="BH248" s="28">
        <f>VLOOKUP($C248,'S48'!$C:$BQ,23,0)</f>
        <v>57</v>
      </c>
      <c r="BI248" s="28">
        <f>VLOOKUP($C248,'S48'!$C:$BQ,35,0)</f>
        <v>675.07055000000003</v>
      </c>
      <c r="BJ248" s="28">
        <f>VLOOKUP($C248,'S48'!$C:$BQ,42,0)</f>
        <v>1268</v>
      </c>
      <c r="BK248" s="28">
        <f>VLOOKUP($C248,'S48'!$C:$BQ,43,0)</f>
        <v>1656</v>
      </c>
      <c r="BL248" s="21" t="e">
        <f>VLOOKUP($C248,'S49'!$C:$BQ,55,0)</f>
        <v>#N/A</v>
      </c>
      <c r="BM248" s="21" t="e">
        <f>VLOOKUP($C248,'S49'!$C:$BQ,62,0)</f>
        <v>#N/A</v>
      </c>
      <c r="BN248" s="21" t="e">
        <f>VLOOKUP($C248,'S49'!$C:$BQ,63,0)</f>
        <v>#N/A</v>
      </c>
      <c r="BO248" s="21" t="e">
        <f>VLOOKUP($C248,'S49'!$C:$BQ,45,0)</f>
        <v>#N/A</v>
      </c>
      <c r="BP248" s="28" t="e">
        <f>VLOOKUP($C248,'S49'!$C:$BQ,52,0)</f>
        <v>#N/A</v>
      </c>
      <c r="BQ248" s="28" t="e">
        <f>VLOOKUP($C248,'S49'!$C:$BQ,53,0)</f>
        <v>#N/A</v>
      </c>
      <c r="BR248" s="28" t="e">
        <f>VLOOKUP($C248,'S49'!$C:$BQ,15,0)</f>
        <v>#N/A</v>
      </c>
      <c r="BS248" s="28" t="e">
        <f>VLOOKUP($C248,'S49'!$C:$BQ,22,0)</f>
        <v>#N/A</v>
      </c>
      <c r="BT248" s="28" t="e">
        <f>VLOOKUP($C248,'S49'!$C:$BQ,23,0)</f>
        <v>#N/A</v>
      </c>
      <c r="BU248" s="28" t="e">
        <f>VLOOKUP($C248,'S49'!$C:$BQ,35,0)</f>
        <v>#N/A</v>
      </c>
      <c r="BV248" s="28" t="e">
        <f>VLOOKUP($C248,'S49'!$C:$BQ,42,0)</f>
        <v>#N/A</v>
      </c>
      <c r="BW248" s="28" t="e">
        <f>VLOOKUP($C248,'S49'!$C:$BQ,43,0)</f>
        <v>#N/A</v>
      </c>
      <c r="BX248" s="21" t="e">
        <f>VLOOKUP($C248,'S50'!$C:$BQ,55,0)</f>
        <v>#N/A</v>
      </c>
      <c r="BY248" s="21" t="e">
        <f>VLOOKUP($C248,'S50'!$C:$BQ,62,0)</f>
        <v>#N/A</v>
      </c>
      <c r="BZ248" s="21" t="e">
        <f>VLOOKUP($C248,'S50'!$C:$BQ,63,0)</f>
        <v>#N/A</v>
      </c>
      <c r="CA248" s="21" t="e">
        <f>VLOOKUP($C248,'S50'!$C:$BQ,45,0)</f>
        <v>#N/A</v>
      </c>
      <c r="CB248" s="28" t="e">
        <f>VLOOKUP($C248,'S50'!$C:$BQ,52,0)</f>
        <v>#N/A</v>
      </c>
      <c r="CC248" s="28" t="e">
        <f>VLOOKUP($C248,'S50'!$C:$BQ,53,0)</f>
        <v>#N/A</v>
      </c>
      <c r="CD248" s="28" t="e">
        <f>VLOOKUP($C248,'S50'!$C:$BQ,15,0)</f>
        <v>#N/A</v>
      </c>
      <c r="CE248" s="28" t="e">
        <f>VLOOKUP($C248,'S50'!$C:$BQ,22,0)</f>
        <v>#N/A</v>
      </c>
      <c r="CF248" s="28" t="e">
        <f>VLOOKUP($C248,'S50'!$C:$BQ,23,0)</f>
        <v>#N/A</v>
      </c>
      <c r="CG248" s="28" t="e">
        <f>VLOOKUP($C248,'S50'!$C:$BQ,35,0)</f>
        <v>#N/A</v>
      </c>
      <c r="CH248" s="28" t="e">
        <f>VLOOKUP($C248,'S50'!$C:$BQ,42,0)</f>
        <v>#N/A</v>
      </c>
      <c r="CI248" s="28" t="e">
        <f>VLOOKUP($C248,'S50'!$C:$BQ,43,0)</f>
        <v>#N/A</v>
      </c>
    </row>
    <row r="249" spans="1:87" hidden="1" x14ac:dyDescent="0.2">
      <c r="A249" s="30" t="e">
        <v>#N/A</v>
      </c>
      <c r="B249" s="30" t="e">
        <v>#N/A</v>
      </c>
      <c r="C249" s="20" t="s">
        <v>290</v>
      </c>
      <c r="D249" s="21" t="e">
        <f>VLOOKUP($C249,'S0 remplacer avec S44'!$C:$BQ,55,0)</f>
        <v>#N/A</v>
      </c>
      <c r="E249" s="21" t="e">
        <f>VLOOKUP($C249,'S0 remplacer avec S44'!$C:$BQ,62,0)</f>
        <v>#N/A</v>
      </c>
      <c r="F249" s="21" t="e">
        <f>VLOOKUP($C249,'S0 remplacer avec S44'!$C:$BQ,63,0)</f>
        <v>#N/A</v>
      </c>
      <c r="G249" s="21" t="e">
        <f>VLOOKUP($C249,'S0 remplacer avec S44'!$C:$BQ,45,0)</f>
        <v>#N/A</v>
      </c>
      <c r="H249" s="28" t="e">
        <f>VLOOKUP($C249,'S0 remplacer avec S44'!$C:$BQ,52,0)</f>
        <v>#N/A</v>
      </c>
      <c r="I249" s="28" t="e">
        <f>VLOOKUP($C249,'S0 remplacer avec S44'!$C:$BQ,53,0)</f>
        <v>#N/A</v>
      </c>
      <c r="J249" s="28" t="e">
        <f>VLOOKUP($C249,'S0 remplacer avec S44'!$C:$BQ,15,0)</f>
        <v>#N/A</v>
      </c>
      <c r="K249" s="28" t="e">
        <f>VLOOKUP($C249,'S0 remplacer avec S44'!$C:$BQ,22,0)</f>
        <v>#N/A</v>
      </c>
      <c r="L249" s="28" t="e">
        <f>VLOOKUP($C249,'S0 remplacer avec S44'!$C:$BQ,23,0)</f>
        <v>#N/A</v>
      </c>
      <c r="M249" s="28" t="e">
        <f>VLOOKUP($C249,'S0 remplacer avec S44'!$C:$BQ,35,0)</f>
        <v>#N/A</v>
      </c>
      <c r="N249" s="28" t="e">
        <f>VLOOKUP($C249,'S0 remplacer avec S44'!$C:$BQ,42,0)</f>
        <v>#N/A</v>
      </c>
      <c r="O249" s="28" t="e">
        <f>VLOOKUP($C249,'S0 remplacer avec S44'!$C:$BQ,43,0)</f>
        <v>#N/A</v>
      </c>
      <c r="P249" s="21" t="e">
        <f>VLOOKUP($C249,'S45'!$C:$BQ,55,0)</f>
        <v>#N/A</v>
      </c>
      <c r="Q249" s="21" t="e">
        <f>VLOOKUP($C249,'S45'!$C:$BQ,62,0)</f>
        <v>#N/A</v>
      </c>
      <c r="R249" s="21" t="e">
        <f>VLOOKUP($C249,'S45'!$C:$BQ,63,0)</f>
        <v>#N/A</v>
      </c>
      <c r="S249" s="21" t="e">
        <f>VLOOKUP($C249,'S45'!$C:$BQ,45,0)</f>
        <v>#N/A</v>
      </c>
      <c r="T249" s="28" t="e">
        <f>VLOOKUP($C249,'S45'!$C:$BQ,52,0)</f>
        <v>#N/A</v>
      </c>
      <c r="U249" s="28" t="e">
        <f>VLOOKUP($C249,'S45'!$C:$BQ,53,0)</f>
        <v>#N/A</v>
      </c>
      <c r="V249" s="28" t="e">
        <f>VLOOKUP($C249,'S45'!$C:$BQ,15,0)</f>
        <v>#N/A</v>
      </c>
      <c r="W249" s="28" t="e">
        <f>VLOOKUP($C249,'S45'!$C:$BQ,22,0)</f>
        <v>#N/A</v>
      </c>
      <c r="X249" s="28" t="e">
        <f>VLOOKUP($C249,'S45'!$C:$BQ,23,0)</f>
        <v>#N/A</v>
      </c>
      <c r="Y249" s="28" t="e">
        <f>VLOOKUP($C249,'S45'!$C:$BQ,35,0)</f>
        <v>#N/A</v>
      </c>
      <c r="Z249" s="28" t="e">
        <f>VLOOKUP($C249,'S45'!$C:$BQ,42,0)</f>
        <v>#N/A</v>
      </c>
      <c r="AA249" s="28" t="e">
        <f>VLOOKUP($C249,'S45'!$C:$BQ,43,0)</f>
        <v>#N/A</v>
      </c>
      <c r="AB249" s="21" t="e">
        <f>VLOOKUP($C249,'S46'!$C:$BQ,55,0)</f>
        <v>#N/A</v>
      </c>
      <c r="AC249" s="21" t="e">
        <f>VLOOKUP($C249,'S46'!$C:$BQ,62,0)</f>
        <v>#N/A</v>
      </c>
      <c r="AD249" s="21" t="e">
        <f>VLOOKUP($C249,'S46'!$C:$BQ,63,0)</f>
        <v>#N/A</v>
      </c>
      <c r="AE249" s="21" t="e">
        <f>VLOOKUP($C249,'S46'!$C:$BQ,45,0)</f>
        <v>#N/A</v>
      </c>
      <c r="AF249" s="28" t="e">
        <f>VLOOKUP($C249,'S46'!$C:$BQ,52,0)</f>
        <v>#N/A</v>
      </c>
      <c r="AG249" s="28" t="e">
        <f>VLOOKUP($C249,'S46'!$C:$BQ,53,0)</f>
        <v>#N/A</v>
      </c>
      <c r="AH249" s="28" t="e">
        <f>VLOOKUP($C249,'S46'!$C:$BQ,15,0)</f>
        <v>#N/A</v>
      </c>
      <c r="AI249" s="28" t="e">
        <f>VLOOKUP($C249,'S46'!$C:$BQ,22,0)</f>
        <v>#N/A</v>
      </c>
      <c r="AJ249" s="28" t="e">
        <f>VLOOKUP($C249,'S46'!$C:$BQ,23,0)</f>
        <v>#N/A</v>
      </c>
      <c r="AK249" s="28" t="e">
        <f>VLOOKUP($C249,'S46'!$C:$BQ,35,0)</f>
        <v>#N/A</v>
      </c>
      <c r="AL249" s="28" t="e">
        <f>VLOOKUP($C249,'S46'!$C:$BQ,42,0)</f>
        <v>#N/A</v>
      </c>
      <c r="AM249" s="28" t="e">
        <f>VLOOKUP($C249,'S46'!$C:$BQ,43,0)</f>
        <v>#N/A</v>
      </c>
      <c r="AN249" s="21" t="e">
        <f>VLOOKUP($C249,'S47'!$C:$BQ,55,0)</f>
        <v>#N/A</v>
      </c>
      <c r="AO249" s="21" t="e">
        <f>VLOOKUP($C249,'S47'!$C:$BQ,62,0)</f>
        <v>#N/A</v>
      </c>
      <c r="AP249" s="21" t="e">
        <f>VLOOKUP($C249,'S47'!$C:$BQ,63,0)</f>
        <v>#N/A</v>
      </c>
      <c r="AQ249" s="21" t="e">
        <f>VLOOKUP($C249,'S47'!$C:$BQ,45,0)</f>
        <v>#N/A</v>
      </c>
      <c r="AR249" s="28" t="e">
        <f>VLOOKUP($C249,'S47'!$C:$BQ,52,0)</f>
        <v>#N/A</v>
      </c>
      <c r="AS249" s="28" t="e">
        <f>VLOOKUP($C249,'S47'!$C:$BQ,53,0)</f>
        <v>#N/A</v>
      </c>
      <c r="AT249" s="28" t="e">
        <f>VLOOKUP($C249,'S47'!$C:$BQ,15,0)</f>
        <v>#N/A</v>
      </c>
      <c r="AU249" s="28" t="e">
        <f>VLOOKUP($C249,'S47'!$C:$BQ,22,0)</f>
        <v>#N/A</v>
      </c>
      <c r="AV249" s="28" t="e">
        <f>VLOOKUP($C249,'S47'!$C:$BQ,23,0)</f>
        <v>#N/A</v>
      </c>
      <c r="AW249" s="28" t="e">
        <f>VLOOKUP($C249,'S47'!$C:$BQ,35,0)</f>
        <v>#N/A</v>
      </c>
      <c r="AX249" s="28" t="e">
        <f>VLOOKUP($C249,'S47'!$C:$BQ,42,0)</f>
        <v>#N/A</v>
      </c>
      <c r="AY249" s="28" t="e">
        <f>VLOOKUP($C249,'S47'!$C:$BQ,43,0)</f>
        <v>#N/A</v>
      </c>
      <c r="AZ249" s="21" t="e">
        <f>VLOOKUP($C249,'S48'!$C:$BQ,55,0)</f>
        <v>#N/A</v>
      </c>
      <c r="BA249" s="21" t="e">
        <f>VLOOKUP($C249,'S48'!$C:$BQ,62,0)</f>
        <v>#N/A</v>
      </c>
      <c r="BB249" s="21" t="e">
        <f>VLOOKUP($C249,'S48'!$C:$BQ,63,0)</f>
        <v>#N/A</v>
      </c>
      <c r="BC249" s="21" t="e">
        <f>VLOOKUP($C249,'S48'!$C:$BQ,45,0)</f>
        <v>#N/A</v>
      </c>
      <c r="BD249" s="28" t="e">
        <f>VLOOKUP($C249,'S48'!$C:$BQ,52,0)</f>
        <v>#N/A</v>
      </c>
      <c r="BE249" s="28" t="e">
        <f>VLOOKUP($C249,'S48'!$C:$BQ,53,0)</f>
        <v>#N/A</v>
      </c>
      <c r="BF249" s="28" t="e">
        <f>VLOOKUP($C249,'S48'!$C:$BQ,15,0)</f>
        <v>#N/A</v>
      </c>
      <c r="BG249" s="28" t="e">
        <f>VLOOKUP($C249,'S48'!$C:$BQ,22,0)</f>
        <v>#N/A</v>
      </c>
      <c r="BH249" s="28" t="e">
        <f>VLOOKUP($C249,'S48'!$C:$BQ,23,0)</f>
        <v>#N/A</v>
      </c>
      <c r="BI249" s="28" t="e">
        <f>VLOOKUP($C249,'S48'!$C:$BQ,35,0)</f>
        <v>#N/A</v>
      </c>
      <c r="BJ249" s="28" t="e">
        <f>VLOOKUP($C249,'S48'!$C:$BQ,42,0)</f>
        <v>#N/A</v>
      </c>
      <c r="BK249" s="28" t="e">
        <f>VLOOKUP($C249,'S48'!$C:$BQ,43,0)</f>
        <v>#N/A</v>
      </c>
      <c r="BL249" s="21" t="e">
        <f>VLOOKUP($C249,'S49'!$C:$BQ,55,0)</f>
        <v>#N/A</v>
      </c>
      <c r="BM249" s="21" t="e">
        <f>VLOOKUP($C249,'S49'!$C:$BQ,62,0)</f>
        <v>#N/A</v>
      </c>
      <c r="BN249" s="21" t="e">
        <f>VLOOKUP($C249,'S49'!$C:$BQ,63,0)</f>
        <v>#N/A</v>
      </c>
      <c r="BO249" s="21" t="e">
        <f>VLOOKUP($C249,'S49'!$C:$BQ,45,0)</f>
        <v>#N/A</v>
      </c>
      <c r="BP249" s="28" t="e">
        <f>VLOOKUP($C249,'S49'!$C:$BQ,52,0)</f>
        <v>#N/A</v>
      </c>
      <c r="BQ249" s="28" t="e">
        <f>VLOOKUP($C249,'S49'!$C:$BQ,53,0)</f>
        <v>#N/A</v>
      </c>
      <c r="BR249" s="28" t="e">
        <f>VLOOKUP($C249,'S49'!$C:$BQ,15,0)</f>
        <v>#N/A</v>
      </c>
      <c r="BS249" s="28" t="e">
        <f>VLOOKUP($C249,'S49'!$C:$BQ,22,0)</f>
        <v>#N/A</v>
      </c>
      <c r="BT249" s="28" t="e">
        <f>VLOOKUP($C249,'S49'!$C:$BQ,23,0)</f>
        <v>#N/A</v>
      </c>
      <c r="BU249" s="28" t="e">
        <f>VLOOKUP($C249,'S49'!$C:$BQ,35,0)</f>
        <v>#N/A</v>
      </c>
      <c r="BV249" s="28" t="e">
        <f>VLOOKUP($C249,'S49'!$C:$BQ,42,0)</f>
        <v>#N/A</v>
      </c>
      <c r="BW249" s="28" t="e">
        <f>VLOOKUP($C249,'S49'!$C:$BQ,43,0)</f>
        <v>#N/A</v>
      </c>
      <c r="BX249" s="21" t="e">
        <f>VLOOKUP($C249,'S50'!$C:$BQ,55,0)</f>
        <v>#N/A</v>
      </c>
      <c r="BY249" s="21" t="e">
        <f>VLOOKUP($C249,'S50'!$C:$BQ,62,0)</f>
        <v>#N/A</v>
      </c>
      <c r="BZ249" s="21" t="e">
        <f>VLOOKUP($C249,'S50'!$C:$BQ,63,0)</f>
        <v>#N/A</v>
      </c>
      <c r="CA249" s="21" t="e">
        <f>VLOOKUP($C249,'S50'!$C:$BQ,45,0)</f>
        <v>#N/A</v>
      </c>
      <c r="CB249" s="28" t="e">
        <f>VLOOKUP($C249,'S50'!$C:$BQ,52,0)</f>
        <v>#N/A</v>
      </c>
      <c r="CC249" s="28" t="e">
        <f>VLOOKUP($C249,'S50'!$C:$BQ,53,0)</f>
        <v>#N/A</v>
      </c>
      <c r="CD249" s="28" t="e">
        <f>VLOOKUP($C249,'S50'!$C:$BQ,15,0)</f>
        <v>#N/A</v>
      </c>
      <c r="CE249" s="28" t="e">
        <f>VLOOKUP($C249,'S50'!$C:$BQ,22,0)</f>
        <v>#N/A</v>
      </c>
      <c r="CF249" s="28" t="e">
        <f>VLOOKUP($C249,'S50'!$C:$BQ,23,0)</f>
        <v>#N/A</v>
      </c>
      <c r="CG249" s="28" t="e">
        <f>VLOOKUP($C249,'S50'!$C:$BQ,35,0)</f>
        <v>#N/A</v>
      </c>
      <c r="CH249" s="28" t="e">
        <f>VLOOKUP($C249,'S50'!$C:$BQ,42,0)</f>
        <v>#N/A</v>
      </c>
      <c r="CI249" s="28" t="e">
        <f>VLOOKUP($C249,'S50'!$C:$BQ,43,0)</f>
        <v>#N/A</v>
      </c>
    </row>
    <row r="250" spans="1:87" hidden="1" x14ac:dyDescent="0.2">
      <c r="A250" s="30" t="s">
        <v>246</v>
      </c>
      <c r="B250" s="30" t="s">
        <v>374</v>
      </c>
      <c r="C250" s="20" t="s">
        <v>291</v>
      </c>
      <c r="D250" s="21">
        <f>VLOOKUP($C250,'S0 remplacer avec S44'!$C:$BQ,55,0)</f>
        <v>147.1</v>
      </c>
      <c r="E250" s="21">
        <f>VLOOKUP($C250,'S0 remplacer avec S44'!$C:$BQ,62,0)</f>
        <v>39</v>
      </c>
      <c r="F250" s="21">
        <f>VLOOKUP($C250,'S0 remplacer avec S44'!$C:$BQ,63,0)</f>
        <v>76</v>
      </c>
      <c r="G250" s="21">
        <f>VLOOKUP($C250,'S0 remplacer avec S44'!$C:$BQ,45,0)</f>
        <v>1802.76927</v>
      </c>
      <c r="H250" s="28">
        <f>VLOOKUP($C250,'S0 remplacer avec S44'!$C:$BQ,52,0)</f>
        <v>0</v>
      </c>
      <c r="I250" s="28">
        <f>VLOOKUP($C250,'S0 remplacer avec S44'!$C:$BQ,53,0)</f>
        <v>156</v>
      </c>
      <c r="J250" s="28">
        <f>VLOOKUP($C250,'S0 remplacer avec S44'!$C:$BQ,15,0)</f>
        <v>62</v>
      </c>
      <c r="K250" s="28">
        <f>VLOOKUP($C250,'S0 remplacer avec S44'!$C:$BQ,22,0)</f>
        <v>41</v>
      </c>
      <c r="L250" s="28">
        <f>VLOOKUP($C250,'S0 remplacer avec S44'!$C:$BQ,23,0)</f>
        <v>62</v>
      </c>
      <c r="M250" s="28">
        <f>VLOOKUP($C250,'S0 remplacer avec S44'!$C:$BQ,35,0)</f>
        <v>2473.3134</v>
      </c>
      <c r="N250" s="28">
        <f>VLOOKUP($C250,'S0 remplacer avec S44'!$C:$BQ,42,0)</f>
        <v>0</v>
      </c>
      <c r="O250" s="28">
        <f>VLOOKUP($C250,'S0 remplacer avec S44'!$C:$BQ,43,0)</f>
        <v>357</v>
      </c>
      <c r="P250" s="21">
        <f>VLOOKUP($C250,'S45'!$C:$BQ,55,0)</f>
        <v>150.9</v>
      </c>
      <c r="Q250" s="21">
        <f>VLOOKUP($C250,'S45'!$C:$BQ,62,0)</f>
        <v>35</v>
      </c>
      <c r="R250" s="21">
        <f>VLOOKUP($C250,'S45'!$C:$BQ,63,0)</f>
        <v>72</v>
      </c>
      <c r="S250" s="21">
        <f>VLOOKUP($C250,'S45'!$C:$BQ,45,0)</f>
        <v>1807.6434300000001</v>
      </c>
      <c r="T250" s="28">
        <f>VLOOKUP($C250,'S45'!$C:$BQ,52,0)</f>
        <v>0</v>
      </c>
      <c r="U250" s="28">
        <f>VLOOKUP($C250,'S45'!$C:$BQ,53,0)</f>
        <v>151</v>
      </c>
      <c r="V250" s="28">
        <f>VLOOKUP($C250,'S45'!$C:$BQ,15,0)</f>
        <v>65</v>
      </c>
      <c r="W250" s="28">
        <f>VLOOKUP($C250,'S45'!$C:$BQ,22,0)</f>
        <v>38</v>
      </c>
      <c r="X250" s="28">
        <f>VLOOKUP($C250,'S45'!$C:$BQ,23,0)</f>
        <v>59</v>
      </c>
      <c r="Y250" s="28">
        <f>VLOOKUP($C250,'S45'!$C:$BQ,35,0)</f>
        <v>2490.9009500000002</v>
      </c>
      <c r="Z250" s="28">
        <f>VLOOKUP($C250,'S45'!$C:$BQ,42,0)</f>
        <v>0</v>
      </c>
      <c r="AA250" s="28">
        <f>VLOOKUP($C250,'S45'!$C:$BQ,43,0)</f>
        <v>339</v>
      </c>
      <c r="AB250" s="21">
        <f>VLOOKUP($C250,'S46'!$C:$BQ,55,0)</f>
        <v>149.9</v>
      </c>
      <c r="AC250" s="21">
        <f>VLOOKUP($C250,'S46'!$C:$BQ,62,0)</f>
        <v>36</v>
      </c>
      <c r="AD250" s="21">
        <f>VLOOKUP($C250,'S46'!$C:$BQ,63,0)</f>
        <v>73</v>
      </c>
      <c r="AE250" s="21">
        <f>VLOOKUP($C250,'S46'!$C:$BQ,45,0)</f>
        <v>1815.61302</v>
      </c>
      <c r="AF250" s="28">
        <f>VLOOKUP($C250,'S46'!$C:$BQ,52,0)</f>
        <v>0</v>
      </c>
      <c r="AG250" s="28">
        <f>VLOOKUP($C250,'S46'!$C:$BQ,53,0)</f>
        <v>143</v>
      </c>
      <c r="AH250" s="28">
        <f>VLOOKUP($C250,'S46'!$C:$BQ,15,0)</f>
        <v>68</v>
      </c>
      <c r="AI250" s="28">
        <f>VLOOKUP($C250,'S46'!$C:$BQ,22,0)</f>
        <v>35</v>
      </c>
      <c r="AJ250" s="28">
        <f>VLOOKUP($C250,'S46'!$C:$BQ,23,0)</f>
        <v>56</v>
      </c>
      <c r="AK250" s="28">
        <f>VLOOKUP($C250,'S46'!$C:$BQ,35,0)</f>
        <v>2495.9009500000002</v>
      </c>
      <c r="AL250" s="28">
        <f>VLOOKUP($C250,'S46'!$C:$BQ,42,0)</f>
        <v>0</v>
      </c>
      <c r="AM250" s="28">
        <f>VLOOKUP($C250,'S46'!$C:$BQ,43,0)</f>
        <v>334</v>
      </c>
      <c r="AN250" s="21">
        <f>VLOOKUP($C250,'S47'!$C:$BQ,55,0)</f>
        <v>156.69999999999999</v>
      </c>
      <c r="AO250" s="21">
        <f>VLOOKUP($C250,'S47'!$C:$BQ,62,0)</f>
        <v>29</v>
      </c>
      <c r="AP250" s="21">
        <f>VLOOKUP($C250,'S47'!$C:$BQ,63,0)</f>
        <v>66</v>
      </c>
      <c r="AQ250" s="21">
        <f>VLOOKUP($C250,'S47'!$C:$BQ,45,0)</f>
        <v>1845.88463</v>
      </c>
      <c r="AR250" s="28">
        <f>VLOOKUP($C250,'S47'!$C:$BQ,52,0)</f>
        <v>0</v>
      </c>
      <c r="AS250" s="28">
        <f>VLOOKUP($C250,'S47'!$C:$BQ,53,0)</f>
        <v>113</v>
      </c>
      <c r="AT250" s="28">
        <f>VLOOKUP($C250,'S47'!$C:$BQ,15,0)</f>
        <v>74</v>
      </c>
      <c r="AU250" s="28">
        <f>VLOOKUP($C250,'S47'!$C:$BQ,22,0)</f>
        <v>29</v>
      </c>
      <c r="AV250" s="28">
        <f>VLOOKUP($C250,'S47'!$C:$BQ,23,0)</f>
        <v>50</v>
      </c>
      <c r="AW250" s="28">
        <f>VLOOKUP($C250,'S47'!$C:$BQ,35,0)</f>
        <v>2752.9239499999999</v>
      </c>
      <c r="AX250" s="28">
        <f>VLOOKUP($C250,'S47'!$C:$BQ,42,0)</f>
        <v>0</v>
      </c>
      <c r="AY250" s="28">
        <f>VLOOKUP($C250,'S47'!$C:$BQ,43,0)</f>
        <v>77</v>
      </c>
      <c r="AZ250" s="21">
        <f>VLOOKUP($C250,'S48'!$C:$BQ,55,0)</f>
        <v>157.69999999999999</v>
      </c>
      <c r="BA250" s="21">
        <f>VLOOKUP($C250,'S48'!$C:$BQ,62,0)</f>
        <v>9</v>
      </c>
      <c r="BB250" s="21">
        <f>VLOOKUP($C250,'S48'!$C:$BQ,63,0)</f>
        <v>120</v>
      </c>
      <c r="BC250" s="21">
        <f>VLOOKUP($C250,'S48'!$C:$BQ,45,0)</f>
        <v>1869.53163</v>
      </c>
      <c r="BD250" s="28">
        <f>VLOOKUP($C250,'S48'!$C:$BQ,52,0)</f>
        <v>0</v>
      </c>
      <c r="BE250" s="28">
        <f>VLOOKUP($C250,'S48'!$C:$BQ,53,0)</f>
        <v>89</v>
      </c>
      <c r="BF250" s="28">
        <f>VLOOKUP($C250,'S48'!$C:$BQ,15,0)</f>
        <v>75</v>
      </c>
      <c r="BG250" s="28">
        <f>VLOOKUP($C250,'S48'!$C:$BQ,22,0)</f>
        <v>28</v>
      </c>
      <c r="BH250" s="28">
        <f>VLOOKUP($C250,'S48'!$C:$BQ,23,0)</f>
        <v>49</v>
      </c>
      <c r="BI250" s="28">
        <f>VLOOKUP($C250,'S48'!$C:$BQ,35,0)</f>
        <v>2758.0140000000001</v>
      </c>
      <c r="BJ250" s="28">
        <f>VLOOKUP($C250,'S48'!$C:$BQ,42,0)</f>
        <v>0</v>
      </c>
      <c r="BK250" s="28">
        <f>VLOOKUP($C250,'S48'!$C:$BQ,43,0)</f>
        <v>72</v>
      </c>
      <c r="BL250" s="21" t="e">
        <f>VLOOKUP($C250,'S49'!$C:$BQ,55,0)</f>
        <v>#N/A</v>
      </c>
      <c r="BM250" s="21" t="e">
        <f>VLOOKUP($C250,'S49'!$C:$BQ,62,0)</f>
        <v>#N/A</v>
      </c>
      <c r="BN250" s="21" t="e">
        <f>VLOOKUP($C250,'S49'!$C:$BQ,63,0)</f>
        <v>#N/A</v>
      </c>
      <c r="BO250" s="21" t="e">
        <f>VLOOKUP($C250,'S49'!$C:$BQ,45,0)</f>
        <v>#N/A</v>
      </c>
      <c r="BP250" s="28" t="e">
        <f>VLOOKUP($C250,'S49'!$C:$BQ,52,0)</f>
        <v>#N/A</v>
      </c>
      <c r="BQ250" s="28" t="e">
        <f>VLOOKUP($C250,'S49'!$C:$BQ,53,0)</f>
        <v>#N/A</v>
      </c>
      <c r="BR250" s="28" t="e">
        <f>VLOOKUP($C250,'S49'!$C:$BQ,15,0)</f>
        <v>#N/A</v>
      </c>
      <c r="BS250" s="28" t="e">
        <f>VLOOKUP($C250,'S49'!$C:$BQ,22,0)</f>
        <v>#N/A</v>
      </c>
      <c r="BT250" s="28" t="e">
        <f>VLOOKUP($C250,'S49'!$C:$BQ,23,0)</f>
        <v>#N/A</v>
      </c>
      <c r="BU250" s="28" t="e">
        <f>VLOOKUP($C250,'S49'!$C:$BQ,35,0)</f>
        <v>#N/A</v>
      </c>
      <c r="BV250" s="28" t="e">
        <f>VLOOKUP($C250,'S49'!$C:$BQ,42,0)</f>
        <v>#N/A</v>
      </c>
      <c r="BW250" s="28" t="e">
        <f>VLOOKUP($C250,'S49'!$C:$BQ,43,0)</f>
        <v>#N/A</v>
      </c>
      <c r="BX250" s="21" t="e">
        <f>VLOOKUP($C250,'S50'!$C:$BQ,55,0)</f>
        <v>#N/A</v>
      </c>
      <c r="BY250" s="21" t="e">
        <f>VLOOKUP($C250,'S50'!$C:$BQ,62,0)</f>
        <v>#N/A</v>
      </c>
      <c r="BZ250" s="21" t="e">
        <f>VLOOKUP($C250,'S50'!$C:$BQ,63,0)</f>
        <v>#N/A</v>
      </c>
      <c r="CA250" s="21" t="e">
        <f>VLOOKUP($C250,'S50'!$C:$BQ,45,0)</f>
        <v>#N/A</v>
      </c>
      <c r="CB250" s="28" t="e">
        <f>VLOOKUP($C250,'S50'!$C:$BQ,52,0)</f>
        <v>#N/A</v>
      </c>
      <c r="CC250" s="28" t="e">
        <f>VLOOKUP($C250,'S50'!$C:$BQ,53,0)</f>
        <v>#N/A</v>
      </c>
      <c r="CD250" s="28" t="e">
        <f>VLOOKUP($C250,'S50'!$C:$BQ,15,0)</f>
        <v>#N/A</v>
      </c>
      <c r="CE250" s="28" t="e">
        <f>VLOOKUP($C250,'S50'!$C:$BQ,22,0)</f>
        <v>#N/A</v>
      </c>
      <c r="CF250" s="28" t="e">
        <f>VLOOKUP($C250,'S50'!$C:$BQ,23,0)</f>
        <v>#N/A</v>
      </c>
      <c r="CG250" s="28" t="e">
        <f>VLOOKUP($C250,'S50'!$C:$BQ,35,0)</f>
        <v>#N/A</v>
      </c>
      <c r="CH250" s="28" t="e">
        <f>VLOOKUP($C250,'S50'!$C:$BQ,42,0)</f>
        <v>#N/A</v>
      </c>
      <c r="CI250" s="28" t="e">
        <f>VLOOKUP($C250,'S50'!$C:$BQ,43,0)</f>
        <v>#N/A</v>
      </c>
    </row>
    <row r="251" spans="1:87" hidden="1" x14ac:dyDescent="0.2">
      <c r="A251" s="30" t="s">
        <v>246</v>
      </c>
      <c r="B251" s="30" t="s">
        <v>374</v>
      </c>
      <c r="C251" s="20" t="s">
        <v>292</v>
      </c>
      <c r="D251" s="21">
        <f>VLOOKUP($C251,'S0 remplacer avec S44'!$C:$BQ,55,0)</f>
        <v>103.9</v>
      </c>
      <c r="E251" s="21">
        <f>VLOOKUP($C251,'S0 remplacer avec S44'!$C:$BQ,62,0)</f>
        <v>85</v>
      </c>
      <c r="F251" s="21">
        <f>VLOOKUP($C251,'S0 remplacer avec S44'!$C:$BQ,63,0)</f>
        <v>122</v>
      </c>
      <c r="G251" s="21">
        <f>VLOOKUP($C251,'S0 remplacer avec S44'!$C:$BQ,45,0)</f>
        <v>2249.58662</v>
      </c>
      <c r="H251" s="28">
        <f>VLOOKUP($C251,'S0 remplacer avec S44'!$C:$BQ,52,0)</f>
        <v>0</v>
      </c>
      <c r="I251" s="28">
        <f>VLOOKUP($C251,'S0 remplacer avec S44'!$C:$BQ,53,0)</f>
        <v>0</v>
      </c>
      <c r="J251" s="28">
        <f>VLOOKUP($C251,'S0 remplacer avec S44'!$C:$BQ,15,0)</f>
        <v>152</v>
      </c>
      <c r="K251" s="28">
        <f>VLOOKUP($C251,'S0 remplacer avec S44'!$C:$BQ,22,0)</f>
        <v>0</v>
      </c>
      <c r="L251" s="28">
        <f>VLOOKUP($C251,'S0 remplacer avec S44'!$C:$BQ,23,0)</f>
        <v>0</v>
      </c>
      <c r="M251" s="28">
        <f>VLOOKUP($C251,'S0 remplacer avec S44'!$C:$BQ,35,0)</f>
        <v>1076.5198600000001</v>
      </c>
      <c r="N251" s="28">
        <f>VLOOKUP($C251,'S0 remplacer avec S44'!$C:$BQ,42,0)</f>
        <v>927</v>
      </c>
      <c r="O251" s="28">
        <f>VLOOKUP($C251,'S0 remplacer avec S44'!$C:$BQ,43,0)</f>
        <v>1327</v>
      </c>
      <c r="P251" s="21">
        <f>VLOOKUP($C251,'S45'!$C:$BQ,55,0)</f>
        <v>105.7</v>
      </c>
      <c r="Q251" s="21">
        <f>VLOOKUP($C251,'S45'!$C:$BQ,62,0)</f>
        <v>83</v>
      </c>
      <c r="R251" s="21">
        <f>VLOOKUP($C251,'S45'!$C:$BQ,63,0)</f>
        <v>121</v>
      </c>
      <c r="S251" s="21">
        <f>VLOOKUP($C251,'S45'!$C:$BQ,45,0)</f>
        <v>2255.5049199999999</v>
      </c>
      <c r="T251" s="28">
        <f>VLOOKUP($C251,'S45'!$C:$BQ,52,0)</f>
        <v>0</v>
      </c>
      <c r="U251" s="28">
        <f>VLOOKUP($C251,'S45'!$C:$BQ,53,0)</f>
        <v>0</v>
      </c>
      <c r="V251" s="28">
        <f>VLOOKUP($C251,'S45'!$C:$BQ,15,0)</f>
        <v>153</v>
      </c>
      <c r="W251" s="28">
        <f>VLOOKUP($C251,'S45'!$C:$BQ,22,0)</f>
        <v>0</v>
      </c>
      <c r="X251" s="28">
        <f>VLOOKUP($C251,'S45'!$C:$BQ,23,0)</f>
        <v>0</v>
      </c>
      <c r="Y251" s="28">
        <f>VLOOKUP($C251,'S45'!$C:$BQ,35,0)</f>
        <v>1149.57024</v>
      </c>
      <c r="Z251" s="28">
        <f>VLOOKUP($C251,'S45'!$C:$BQ,42,0)</f>
        <v>854</v>
      </c>
      <c r="AA251" s="28">
        <f>VLOOKUP($C251,'S45'!$C:$BQ,43,0)</f>
        <v>1254</v>
      </c>
      <c r="AB251" s="21">
        <f>VLOOKUP($C251,'S46'!$C:$BQ,55,0)</f>
        <v>107.7</v>
      </c>
      <c r="AC251" s="21">
        <f>VLOOKUP($C251,'S46'!$C:$BQ,62,0)</f>
        <v>81</v>
      </c>
      <c r="AD251" s="21">
        <f>VLOOKUP($C251,'S46'!$C:$BQ,63,0)</f>
        <v>119</v>
      </c>
      <c r="AE251" s="21">
        <f>VLOOKUP($C251,'S46'!$C:$BQ,45,0)</f>
        <v>2270.5119399999999</v>
      </c>
      <c r="AF251" s="28">
        <f>VLOOKUP($C251,'S46'!$C:$BQ,52,0)</f>
        <v>0</v>
      </c>
      <c r="AG251" s="28">
        <f>VLOOKUP($C251,'S46'!$C:$BQ,53,0)</f>
        <v>0</v>
      </c>
      <c r="AH251" s="28">
        <f>VLOOKUP($C251,'S46'!$C:$BQ,15,0)</f>
        <v>155</v>
      </c>
      <c r="AI251" s="28">
        <f>VLOOKUP($C251,'S46'!$C:$BQ,22,0)</f>
        <v>0</v>
      </c>
      <c r="AJ251" s="28">
        <f>VLOOKUP($C251,'S46'!$C:$BQ,23,0)</f>
        <v>0</v>
      </c>
      <c r="AK251" s="28">
        <f>VLOOKUP($C251,'S46'!$C:$BQ,35,0)</f>
        <v>1149.57024</v>
      </c>
      <c r="AL251" s="28">
        <f>VLOOKUP($C251,'S46'!$C:$BQ,42,0)</f>
        <v>854</v>
      </c>
      <c r="AM251" s="28">
        <f>VLOOKUP($C251,'S46'!$C:$BQ,43,0)</f>
        <v>1254</v>
      </c>
      <c r="AN251" s="21">
        <f>VLOOKUP($C251,'S47'!$C:$BQ,55,0)</f>
        <v>112.7</v>
      </c>
      <c r="AO251" s="21">
        <f>VLOOKUP($C251,'S47'!$C:$BQ,62,0)</f>
        <v>76</v>
      </c>
      <c r="AP251" s="21">
        <f>VLOOKUP($C251,'S47'!$C:$BQ,63,0)</f>
        <v>114</v>
      </c>
      <c r="AQ251" s="21">
        <f>VLOOKUP($C251,'S47'!$C:$BQ,45,0)</f>
        <v>2278.9140600000001</v>
      </c>
      <c r="AR251" s="28">
        <f>VLOOKUP($C251,'S47'!$C:$BQ,52,0)</f>
        <v>0</v>
      </c>
      <c r="AS251" s="28">
        <f>VLOOKUP($C251,'S47'!$C:$BQ,53,0)</f>
        <v>0</v>
      </c>
      <c r="AT251" s="28">
        <f>VLOOKUP($C251,'S47'!$C:$BQ,15,0)</f>
        <v>156</v>
      </c>
      <c r="AU251" s="28">
        <f>VLOOKUP($C251,'S47'!$C:$BQ,22,0)</f>
        <v>0</v>
      </c>
      <c r="AV251" s="28">
        <f>VLOOKUP($C251,'S47'!$C:$BQ,23,0)</f>
        <v>0</v>
      </c>
      <c r="AW251" s="28">
        <f>VLOOKUP($C251,'S47'!$C:$BQ,35,0)</f>
        <v>1158.1929700000001</v>
      </c>
      <c r="AX251" s="28">
        <f>VLOOKUP($C251,'S47'!$C:$BQ,42,0)</f>
        <v>845</v>
      </c>
      <c r="AY251" s="28">
        <f>VLOOKUP($C251,'S47'!$C:$BQ,43,0)</f>
        <v>1245</v>
      </c>
      <c r="AZ251" s="21">
        <f>VLOOKUP($C251,'S48'!$C:$BQ,55,0)</f>
        <v>112.7</v>
      </c>
      <c r="BA251" s="21">
        <f>VLOOKUP($C251,'S48'!$C:$BQ,62,0)</f>
        <v>57</v>
      </c>
      <c r="BB251" s="21">
        <f>VLOOKUP($C251,'S48'!$C:$BQ,63,0)</f>
        <v>170</v>
      </c>
      <c r="BC251" s="21">
        <f>VLOOKUP($C251,'S48'!$C:$BQ,45,0)</f>
        <v>2343.32753</v>
      </c>
      <c r="BD251" s="28">
        <f>VLOOKUP($C251,'S48'!$C:$BQ,52,0)</f>
        <v>0</v>
      </c>
      <c r="BE251" s="28">
        <f>VLOOKUP($C251,'S48'!$C:$BQ,53,0)</f>
        <v>0</v>
      </c>
      <c r="BF251" s="28">
        <f>VLOOKUP($C251,'S48'!$C:$BQ,15,0)</f>
        <v>158</v>
      </c>
      <c r="BG251" s="28">
        <f>VLOOKUP($C251,'S48'!$C:$BQ,22,0)</f>
        <v>0</v>
      </c>
      <c r="BH251" s="28">
        <f>VLOOKUP($C251,'S48'!$C:$BQ,23,0)</f>
        <v>0</v>
      </c>
      <c r="BI251" s="28">
        <f>VLOOKUP($C251,'S48'!$C:$BQ,35,0)</f>
        <v>1220.3169399999999</v>
      </c>
      <c r="BJ251" s="28">
        <f>VLOOKUP($C251,'S48'!$C:$BQ,42,0)</f>
        <v>783</v>
      </c>
      <c r="BK251" s="28">
        <f>VLOOKUP($C251,'S48'!$C:$BQ,43,0)</f>
        <v>1183</v>
      </c>
      <c r="BL251" s="21" t="e">
        <f>VLOOKUP($C251,'S49'!$C:$BQ,55,0)</f>
        <v>#N/A</v>
      </c>
      <c r="BM251" s="21" t="e">
        <f>VLOOKUP($C251,'S49'!$C:$BQ,62,0)</f>
        <v>#N/A</v>
      </c>
      <c r="BN251" s="21" t="e">
        <f>VLOOKUP($C251,'S49'!$C:$BQ,63,0)</f>
        <v>#N/A</v>
      </c>
      <c r="BO251" s="21" t="e">
        <f>VLOOKUP($C251,'S49'!$C:$BQ,45,0)</f>
        <v>#N/A</v>
      </c>
      <c r="BP251" s="28" t="e">
        <f>VLOOKUP($C251,'S49'!$C:$BQ,52,0)</f>
        <v>#N/A</v>
      </c>
      <c r="BQ251" s="28" t="e">
        <f>VLOOKUP($C251,'S49'!$C:$BQ,53,0)</f>
        <v>#N/A</v>
      </c>
      <c r="BR251" s="28" t="e">
        <f>VLOOKUP($C251,'S49'!$C:$BQ,15,0)</f>
        <v>#N/A</v>
      </c>
      <c r="BS251" s="28" t="e">
        <f>VLOOKUP($C251,'S49'!$C:$BQ,22,0)</f>
        <v>#N/A</v>
      </c>
      <c r="BT251" s="28" t="e">
        <f>VLOOKUP($C251,'S49'!$C:$BQ,23,0)</f>
        <v>#N/A</v>
      </c>
      <c r="BU251" s="28" t="e">
        <f>VLOOKUP($C251,'S49'!$C:$BQ,35,0)</f>
        <v>#N/A</v>
      </c>
      <c r="BV251" s="28" t="e">
        <f>VLOOKUP($C251,'S49'!$C:$BQ,42,0)</f>
        <v>#N/A</v>
      </c>
      <c r="BW251" s="28" t="e">
        <f>VLOOKUP($C251,'S49'!$C:$BQ,43,0)</f>
        <v>#N/A</v>
      </c>
      <c r="BX251" s="21" t="e">
        <f>VLOOKUP($C251,'S50'!$C:$BQ,55,0)</f>
        <v>#N/A</v>
      </c>
      <c r="BY251" s="21" t="e">
        <f>VLOOKUP($C251,'S50'!$C:$BQ,62,0)</f>
        <v>#N/A</v>
      </c>
      <c r="BZ251" s="21" t="e">
        <f>VLOOKUP($C251,'S50'!$C:$BQ,63,0)</f>
        <v>#N/A</v>
      </c>
      <c r="CA251" s="21" t="e">
        <f>VLOOKUP($C251,'S50'!$C:$BQ,45,0)</f>
        <v>#N/A</v>
      </c>
      <c r="CB251" s="28" t="e">
        <f>VLOOKUP($C251,'S50'!$C:$BQ,52,0)</f>
        <v>#N/A</v>
      </c>
      <c r="CC251" s="28" t="e">
        <f>VLOOKUP($C251,'S50'!$C:$BQ,53,0)</f>
        <v>#N/A</v>
      </c>
      <c r="CD251" s="28" t="e">
        <f>VLOOKUP($C251,'S50'!$C:$BQ,15,0)</f>
        <v>#N/A</v>
      </c>
      <c r="CE251" s="28" t="e">
        <f>VLOOKUP($C251,'S50'!$C:$BQ,22,0)</f>
        <v>#N/A</v>
      </c>
      <c r="CF251" s="28" t="e">
        <f>VLOOKUP($C251,'S50'!$C:$BQ,23,0)</f>
        <v>#N/A</v>
      </c>
      <c r="CG251" s="28" t="e">
        <f>VLOOKUP($C251,'S50'!$C:$BQ,35,0)</f>
        <v>#N/A</v>
      </c>
      <c r="CH251" s="28" t="e">
        <f>VLOOKUP($C251,'S50'!$C:$BQ,42,0)</f>
        <v>#N/A</v>
      </c>
      <c r="CI251" s="28" t="e">
        <f>VLOOKUP($C251,'S50'!$C:$BQ,43,0)</f>
        <v>#N/A</v>
      </c>
    </row>
    <row r="252" spans="1:87" hidden="1" x14ac:dyDescent="0.2">
      <c r="A252" s="30" t="s">
        <v>246</v>
      </c>
      <c r="B252" s="30" t="s">
        <v>374</v>
      </c>
      <c r="C252" s="20" t="s">
        <v>293</v>
      </c>
      <c r="D252" s="21">
        <f>VLOOKUP($C252,'S0 remplacer avec S44'!$C:$BQ,55,0)</f>
        <v>293.89999999999998</v>
      </c>
      <c r="E252" s="21">
        <f>VLOOKUP($C252,'S0 remplacer avec S44'!$C:$BQ,62,0)</f>
        <v>65</v>
      </c>
      <c r="F252" s="21">
        <f>VLOOKUP($C252,'S0 remplacer avec S44'!$C:$BQ,63,0)</f>
        <v>136</v>
      </c>
      <c r="G252" s="21">
        <f>VLOOKUP($C252,'S0 remplacer avec S44'!$C:$BQ,45,0)</f>
        <v>3188.2161799999999</v>
      </c>
      <c r="H252" s="28">
        <f>VLOOKUP($C252,'S0 remplacer avec S44'!$C:$BQ,52,0)</f>
        <v>0</v>
      </c>
      <c r="I252" s="28">
        <f>VLOOKUP($C252,'S0 remplacer avec S44'!$C:$BQ,53,0)</f>
        <v>600</v>
      </c>
      <c r="J252" s="28">
        <f>VLOOKUP($C252,'S0 remplacer avec S44'!$C:$BQ,15,0)</f>
        <v>245</v>
      </c>
      <c r="K252" s="28">
        <f>VLOOKUP($C252,'S0 remplacer avec S44'!$C:$BQ,22,0)</f>
        <v>0</v>
      </c>
      <c r="L252" s="28">
        <f>VLOOKUP($C252,'S0 remplacer avec S44'!$C:$BQ,23,0)</f>
        <v>0</v>
      </c>
      <c r="M252" s="28">
        <f>VLOOKUP($C252,'S0 remplacer avec S44'!$C:$BQ,35,0)</f>
        <v>3482.5732400000002</v>
      </c>
      <c r="N252" s="28">
        <f>VLOOKUP($C252,'S0 remplacer avec S44'!$C:$BQ,42,0)</f>
        <v>828</v>
      </c>
      <c r="O252" s="28">
        <f>VLOOKUP($C252,'S0 remplacer avec S44'!$C:$BQ,43,0)</f>
        <v>1691</v>
      </c>
      <c r="P252" s="21">
        <f>VLOOKUP($C252,'S45'!$C:$BQ,55,0)</f>
        <v>296.7</v>
      </c>
      <c r="Q252" s="21">
        <f>VLOOKUP($C252,'S45'!$C:$BQ,62,0)</f>
        <v>62</v>
      </c>
      <c r="R252" s="21">
        <f>VLOOKUP($C252,'S45'!$C:$BQ,63,0)</f>
        <v>133</v>
      </c>
      <c r="S252" s="21">
        <f>VLOOKUP($C252,'S45'!$C:$BQ,45,0)</f>
        <v>3249.3262399999999</v>
      </c>
      <c r="T252" s="28">
        <f>VLOOKUP($C252,'S45'!$C:$BQ,52,0)</f>
        <v>0</v>
      </c>
      <c r="U252" s="28">
        <f>VLOOKUP($C252,'S45'!$C:$BQ,53,0)</f>
        <v>538</v>
      </c>
      <c r="V252" s="28">
        <f>VLOOKUP($C252,'S45'!$C:$BQ,15,0)</f>
        <v>252</v>
      </c>
      <c r="W252" s="28">
        <f>VLOOKUP($C252,'S45'!$C:$BQ,22,0)</f>
        <v>0</v>
      </c>
      <c r="X252" s="28">
        <f>VLOOKUP($C252,'S45'!$C:$BQ,23,0)</f>
        <v>0</v>
      </c>
      <c r="Y252" s="28">
        <f>VLOOKUP($C252,'S45'!$C:$BQ,35,0)</f>
        <v>3486.2170700000001</v>
      </c>
      <c r="Z252" s="28">
        <f>VLOOKUP($C252,'S45'!$C:$BQ,42,0)</f>
        <v>825</v>
      </c>
      <c r="AA252" s="28">
        <f>VLOOKUP($C252,'S45'!$C:$BQ,43,0)</f>
        <v>1687</v>
      </c>
      <c r="AB252" s="21">
        <f>VLOOKUP($C252,'S46'!$C:$BQ,55,0)</f>
        <v>306.2</v>
      </c>
      <c r="AC252" s="21">
        <f>VLOOKUP($C252,'S46'!$C:$BQ,62,0)</f>
        <v>52</v>
      </c>
      <c r="AD252" s="21">
        <f>VLOOKUP($C252,'S46'!$C:$BQ,63,0)</f>
        <v>124</v>
      </c>
      <c r="AE252" s="21">
        <f>VLOOKUP($C252,'S46'!$C:$BQ,45,0)</f>
        <v>3285.8904699999998</v>
      </c>
      <c r="AF252" s="28">
        <f>VLOOKUP($C252,'S46'!$C:$BQ,52,0)</f>
        <v>0</v>
      </c>
      <c r="AG252" s="28">
        <f>VLOOKUP($C252,'S46'!$C:$BQ,53,0)</f>
        <v>502</v>
      </c>
      <c r="AH252" s="28">
        <f>VLOOKUP($C252,'S46'!$C:$BQ,15,0)</f>
        <v>255</v>
      </c>
      <c r="AI252" s="28">
        <f>VLOOKUP($C252,'S46'!$C:$BQ,22,0)</f>
        <v>0</v>
      </c>
      <c r="AJ252" s="28">
        <f>VLOOKUP($C252,'S46'!$C:$BQ,23,0)</f>
        <v>0</v>
      </c>
      <c r="AK252" s="28">
        <f>VLOOKUP($C252,'S46'!$C:$BQ,35,0)</f>
        <v>3611.1846</v>
      </c>
      <c r="AL252" s="28">
        <f>VLOOKUP($C252,'S46'!$C:$BQ,42,0)</f>
        <v>700</v>
      </c>
      <c r="AM252" s="28">
        <f>VLOOKUP($C252,'S46'!$C:$BQ,43,0)</f>
        <v>1562</v>
      </c>
      <c r="AN252" s="21">
        <f>VLOOKUP($C252,'S47'!$C:$BQ,55,0)</f>
        <v>313</v>
      </c>
      <c r="AO252" s="21">
        <f>VLOOKUP($C252,'S47'!$C:$BQ,62,0)</f>
        <v>46</v>
      </c>
      <c r="AP252" s="21">
        <f>VLOOKUP($C252,'S47'!$C:$BQ,63,0)</f>
        <v>117</v>
      </c>
      <c r="AQ252" s="21">
        <f>VLOOKUP($C252,'S47'!$C:$BQ,45,0)</f>
        <v>3318.99269</v>
      </c>
      <c r="AR252" s="28">
        <f>VLOOKUP($C252,'S47'!$C:$BQ,52,0)</f>
        <v>0</v>
      </c>
      <c r="AS252" s="28">
        <f>VLOOKUP($C252,'S47'!$C:$BQ,53,0)</f>
        <v>469</v>
      </c>
      <c r="AT252" s="28">
        <f>VLOOKUP($C252,'S47'!$C:$BQ,15,0)</f>
        <v>261</v>
      </c>
      <c r="AU252" s="28">
        <f>VLOOKUP($C252,'S47'!$C:$BQ,22,0)</f>
        <v>0</v>
      </c>
      <c r="AV252" s="28">
        <f>VLOOKUP($C252,'S47'!$C:$BQ,23,0)</f>
        <v>0</v>
      </c>
      <c r="AW252" s="28">
        <f>VLOOKUP($C252,'S47'!$C:$BQ,35,0)</f>
        <v>3634.8573900000001</v>
      </c>
      <c r="AX252" s="28">
        <f>VLOOKUP($C252,'S47'!$C:$BQ,42,0)</f>
        <v>676</v>
      </c>
      <c r="AY252" s="28">
        <f>VLOOKUP($C252,'S47'!$C:$BQ,43,0)</f>
        <v>1538</v>
      </c>
      <c r="AZ252" s="21">
        <f>VLOOKUP($C252,'S48'!$C:$BQ,55,0)</f>
        <v>318.60000000000002</v>
      </c>
      <c r="BA252" s="21">
        <f>VLOOKUP($C252,'S48'!$C:$BQ,62,0)</f>
        <v>4</v>
      </c>
      <c r="BB252" s="21">
        <f>VLOOKUP($C252,'S48'!$C:$BQ,63,0)</f>
        <v>219</v>
      </c>
      <c r="BC252" s="21">
        <f>VLOOKUP($C252,'S48'!$C:$BQ,45,0)</f>
        <v>3356.64984</v>
      </c>
      <c r="BD252" s="28">
        <f>VLOOKUP($C252,'S48'!$C:$BQ,52,0)</f>
        <v>0</v>
      </c>
      <c r="BE252" s="28">
        <f>VLOOKUP($C252,'S48'!$C:$BQ,53,0)</f>
        <v>431</v>
      </c>
      <c r="BF252" s="28">
        <f>VLOOKUP($C252,'S48'!$C:$BQ,15,0)</f>
        <v>264</v>
      </c>
      <c r="BG252" s="28">
        <f>VLOOKUP($C252,'S48'!$C:$BQ,22,0)</f>
        <v>0</v>
      </c>
      <c r="BH252" s="28">
        <f>VLOOKUP($C252,'S48'!$C:$BQ,23,0)</f>
        <v>0</v>
      </c>
      <c r="BI252" s="28">
        <f>VLOOKUP($C252,'S48'!$C:$BQ,35,0)</f>
        <v>3659.1146899999999</v>
      </c>
      <c r="BJ252" s="28">
        <f>VLOOKUP($C252,'S48'!$C:$BQ,42,0)</f>
        <v>652</v>
      </c>
      <c r="BK252" s="28">
        <f>VLOOKUP($C252,'S48'!$C:$BQ,43,0)</f>
        <v>1514</v>
      </c>
      <c r="BL252" s="21" t="e">
        <f>VLOOKUP($C252,'S49'!$C:$BQ,55,0)</f>
        <v>#N/A</v>
      </c>
      <c r="BM252" s="21" t="e">
        <f>VLOOKUP($C252,'S49'!$C:$BQ,62,0)</f>
        <v>#N/A</v>
      </c>
      <c r="BN252" s="21" t="e">
        <f>VLOOKUP($C252,'S49'!$C:$BQ,63,0)</f>
        <v>#N/A</v>
      </c>
      <c r="BO252" s="21" t="e">
        <f>VLOOKUP($C252,'S49'!$C:$BQ,45,0)</f>
        <v>#N/A</v>
      </c>
      <c r="BP252" s="28" t="e">
        <f>VLOOKUP($C252,'S49'!$C:$BQ,52,0)</f>
        <v>#N/A</v>
      </c>
      <c r="BQ252" s="28" t="e">
        <f>VLOOKUP($C252,'S49'!$C:$BQ,53,0)</f>
        <v>#N/A</v>
      </c>
      <c r="BR252" s="28" t="e">
        <f>VLOOKUP($C252,'S49'!$C:$BQ,15,0)</f>
        <v>#N/A</v>
      </c>
      <c r="BS252" s="28" t="e">
        <f>VLOOKUP($C252,'S49'!$C:$BQ,22,0)</f>
        <v>#N/A</v>
      </c>
      <c r="BT252" s="28" t="e">
        <f>VLOOKUP($C252,'S49'!$C:$BQ,23,0)</f>
        <v>#N/A</v>
      </c>
      <c r="BU252" s="28" t="e">
        <f>VLOOKUP($C252,'S49'!$C:$BQ,35,0)</f>
        <v>#N/A</v>
      </c>
      <c r="BV252" s="28" t="e">
        <f>VLOOKUP($C252,'S49'!$C:$BQ,42,0)</f>
        <v>#N/A</v>
      </c>
      <c r="BW252" s="28" t="e">
        <f>VLOOKUP($C252,'S49'!$C:$BQ,43,0)</f>
        <v>#N/A</v>
      </c>
      <c r="BX252" s="21" t="e">
        <f>VLOOKUP($C252,'S50'!$C:$BQ,55,0)</f>
        <v>#N/A</v>
      </c>
      <c r="BY252" s="21" t="e">
        <f>VLOOKUP($C252,'S50'!$C:$BQ,62,0)</f>
        <v>#N/A</v>
      </c>
      <c r="BZ252" s="21" t="e">
        <f>VLOOKUP($C252,'S50'!$C:$BQ,63,0)</f>
        <v>#N/A</v>
      </c>
      <c r="CA252" s="21" t="e">
        <f>VLOOKUP($C252,'S50'!$C:$BQ,45,0)</f>
        <v>#N/A</v>
      </c>
      <c r="CB252" s="28" t="e">
        <f>VLOOKUP($C252,'S50'!$C:$BQ,52,0)</f>
        <v>#N/A</v>
      </c>
      <c r="CC252" s="28" t="e">
        <f>VLOOKUP($C252,'S50'!$C:$BQ,53,0)</f>
        <v>#N/A</v>
      </c>
      <c r="CD252" s="28" t="e">
        <f>VLOOKUP($C252,'S50'!$C:$BQ,15,0)</f>
        <v>#N/A</v>
      </c>
      <c r="CE252" s="28" t="e">
        <f>VLOOKUP($C252,'S50'!$C:$BQ,22,0)</f>
        <v>#N/A</v>
      </c>
      <c r="CF252" s="28" t="e">
        <f>VLOOKUP($C252,'S50'!$C:$BQ,23,0)</f>
        <v>#N/A</v>
      </c>
      <c r="CG252" s="28" t="e">
        <f>VLOOKUP($C252,'S50'!$C:$BQ,35,0)</f>
        <v>#N/A</v>
      </c>
      <c r="CH252" s="28" t="e">
        <f>VLOOKUP($C252,'S50'!$C:$BQ,42,0)</f>
        <v>#N/A</v>
      </c>
      <c r="CI252" s="28" t="e">
        <f>VLOOKUP($C252,'S50'!$C:$BQ,43,0)</f>
        <v>#N/A</v>
      </c>
    </row>
    <row r="253" spans="1:87" hidden="1" x14ac:dyDescent="0.2">
      <c r="A253" s="30" t="s">
        <v>246</v>
      </c>
      <c r="B253" s="30" t="s">
        <v>374</v>
      </c>
      <c r="C253" s="20" t="s">
        <v>294</v>
      </c>
      <c r="D253" s="21">
        <f>VLOOKUP($C253,'S0 remplacer avec S44'!$C:$BQ,55,0)</f>
        <v>104</v>
      </c>
      <c r="E253" s="21">
        <f>VLOOKUP($C253,'S0 remplacer avec S44'!$C:$BQ,62,0)</f>
        <v>24</v>
      </c>
      <c r="F253" s="21">
        <f>VLOOKUP($C253,'S0 remplacer avec S44'!$C:$BQ,63,0)</f>
        <v>49</v>
      </c>
      <c r="G253" s="21">
        <f>VLOOKUP($C253,'S0 remplacer avec S44'!$C:$BQ,45,0)</f>
        <v>1232.3684900000001</v>
      </c>
      <c r="H253" s="28">
        <f>VLOOKUP($C253,'S0 remplacer avec S44'!$C:$BQ,52,0)</f>
        <v>0</v>
      </c>
      <c r="I253" s="28">
        <f>VLOOKUP($C253,'S0 remplacer avec S44'!$C:$BQ,53,0)</f>
        <v>115</v>
      </c>
      <c r="J253" s="28">
        <f>VLOOKUP($C253,'S0 remplacer avec S44'!$C:$BQ,15,0)</f>
        <v>56</v>
      </c>
      <c r="K253" s="28">
        <f>VLOOKUP($C253,'S0 remplacer avec S44'!$C:$BQ,22,0)</f>
        <v>15</v>
      </c>
      <c r="L253" s="28">
        <f>VLOOKUP($C253,'S0 remplacer avec S44'!$C:$BQ,23,0)</f>
        <v>29</v>
      </c>
      <c r="M253" s="28">
        <f>VLOOKUP($C253,'S0 remplacer avec S44'!$C:$BQ,35,0)</f>
        <v>2020.1389899999999</v>
      </c>
      <c r="N253" s="28">
        <f>VLOOKUP($C253,'S0 remplacer avec S44'!$C:$BQ,42,0)</f>
        <v>0</v>
      </c>
      <c r="O253" s="28">
        <f>VLOOKUP($C253,'S0 remplacer avec S44'!$C:$BQ,43,0)</f>
        <v>0</v>
      </c>
      <c r="P253" s="21">
        <f>VLOOKUP($C253,'S45'!$C:$BQ,55,0)</f>
        <v>104</v>
      </c>
      <c r="Q253" s="21">
        <f>VLOOKUP($C253,'S45'!$C:$BQ,62,0)</f>
        <v>24</v>
      </c>
      <c r="R253" s="21">
        <f>VLOOKUP($C253,'S45'!$C:$BQ,63,0)</f>
        <v>49</v>
      </c>
      <c r="S253" s="21">
        <f>VLOOKUP($C253,'S45'!$C:$BQ,45,0)</f>
        <v>1277.6472000000001</v>
      </c>
      <c r="T253" s="28">
        <f>VLOOKUP($C253,'S45'!$C:$BQ,52,0)</f>
        <v>0</v>
      </c>
      <c r="U253" s="28">
        <f>VLOOKUP($C253,'S45'!$C:$BQ,53,0)</f>
        <v>70</v>
      </c>
      <c r="V253" s="28">
        <f>VLOOKUP($C253,'S45'!$C:$BQ,15,0)</f>
        <v>57</v>
      </c>
      <c r="W253" s="28">
        <f>VLOOKUP($C253,'S45'!$C:$BQ,22,0)</f>
        <v>14</v>
      </c>
      <c r="X253" s="28">
        <f>VLOOKUP($C253,'S45'!$C:$BQ,23,0)</f>
        <v>28</v>
      </c>
      <c r="Y253" s="28">
        <f>VLOOKUP($C253,'S45'!$C:$BQ,35,0)</f>
        <v>2026.2058400000001</v>
      </c>
      <c r="Z253" s="28">
        <f>VLOOKUP($C253,'S45'!$C:$BQ,42,0)</f>
        <v>0</v>
      </c>
      <c r="AA253" s="28">
        <f>VLOOKUP($C253,'S45'!$C:$BQ,43,0)</f>
        <v>0</v>
      </c>
      <c r="AB253" s="21">
        <f>VLOOKUP($C253,'S46'!$C:$BQ,55,0)</f>
        <v>104</v>
      </c>
      <c r="AC253" s="21">
        <f>VLOOKUP($C253,'S46'!$C:$BQ,62,0)</f>
        <v>24</v>
      </c>
      <c r="AD253" s="21">
        <f>VLOOKUP($C253,'S46'!$C:$BQ,63,0)</f>
        <v>49</v>
      </c>
      <c r="AE253" s="21">
        <f>VLOOKUP($C253,'S46'!$C:$BQ,45,0)</f>
        <v>1314.2298900000001</v>
      </c>
      <c r="AF253" s="28">
        <f>VLOOKUP($C253,'S46'!$C:$BQ,52,0)</f>
        <v>0</v>
      </c>
      <c r="AG253" s="28">
        <f>VLOOKUP($C253,'S46'!$C:$BQ,53,0)</f>
        <v>33</v>
      </c>
      <c r="AH253" s="28">
        <f>VLOOKUP($C253,'S46'!$C:$BQ,15,0)</f>
        <v>58</v>
      </c>
      <c r="AI253" s="28">
        <f>VLOOKUP($C253,'S46'!$C:$BQ,22,0)</f>
        <v>13</v>
      </c>
      <c r="AJ253" s="28">
        <f>VLOOKUP($C253,'S46'!$C:$BQ,23,0)</f>
        <v>27</v>
      </c>
      <c r="AK253" s="28">
        <f>VLOOKUP($C253,'S46'!$C:$BQ,35,0)</f>
        <v>2033.1058399999999</v>
      </c>
      <c r="AL253" s="28">
        <f>VLOOKUP($C253,'S46'!$C:$BQ,42,0)</f>
        <v>0</v>
      </c>
      <c r="AM253" s="28">
        <f>VLOOKUP($C253,'S46'!$C:$BQ,43,0)</f>
        <v>0</v>
      </c>
      <c r="AN253" s="21">
        <f>VLOOKUP($C253,'S47'!$C:$BQ,55,0)</f>
        <v>107.8</v>
      </c>
      <c r="AO253" s="21">
        <f>VLOOKUP($C253,'S47'!$C:$BQ,62,0)</f>
        <v>20</v>
      </c>
      <c r="AP253" s="21">
        <f>VLOOKUP($C253,'S47'!$C:$BQ,63,0)</f>
        <v>46</v>
      </c>
      <c r="AQ253" s="21">
        <f>VLOOKUP($C253,'S47'!$C:$BQ,45,0)</f>
        <v>1318.18776</v>
      </c>
      <c r="AR253" s="28">
        <f>VLOOKUP($C253,'S47'!$C:$BQ,52,0)</f>
        <v>0</v>
      </c>
      <c r="AS253" s="28">
        <f>VLOOKUP($C253,'S47'!$C:$BQ,53,0)</f>
        <v>29</v>
      </c>
      <c r="AT253" s="28">
        <f>VLOOKUP($C253,'S47'!$C:$BQ,15,0)</f>
        <v>58</v>
      </c>
      <c r="AU253" s="28">
        <f>VLOOKUP($C253,'S47'!$C:$BQ,22,0)</f>
        <v>13</v>
      </c>
      <c r="AV253" s="28">
        <f>VLOOKUP($C253,'S47'!$C:$BQ,23,0)</f>
        <v>27</v>
      </c>
      <c r="AW253" s="28">
        <f>VLOOKUP($C253,'S47'!$C:$BQ,35,0)</f>
        <v>2098.80818</v>
      </c>
      <c r="AX253" s="28">
        <f>VLOOKUP($C253,'S47'!$C:$BQ,42,0)</f>
        <v>0</v>
      </c>
      <c r="AY253" s="28">
        <f>VLOOKUP($C253,'S47'!$C:$BQ,43,0)</f>
        <v>0</v>
      </c>
      <c r="AZ253" s="21">
        <f>VLOOKUP($C253,'S48'!$C:$BQ,55,0)</f>
        <v>109.8</v>
      </c>
      <c r="BA253" s="21">
        <f>VLOOKUP($C253,'S48'!$C:$BQ,62,0)</f>
        <v>5</v>
      </c>
      <c r="BB253" s="21">
        <f>VLOOKUP($C253,'S48'!$C:$BQ,63,0)</f>
        <v>82</v>
      </c>
      <c r="BC253" s="21">
        <f>VLOOKUP($C253,'S48'!$C:$BQ,45,0)</f>
        <v>1321.0071</v>
      </c>
      <c r="BD253" s="28">
        <f>VLOOKUP($C253,'S48'!$C:$BQ,52,0)</f>
        <v>0</v>
      </c>
      <c r="BE253" s="28">
        <f>VLOOKUP($C253,'S48'!$C:$BQ,53,0)</f>
        <v>27</v>
      </c>
      <c r="BF253" s="28">
        <f>VLOOKUP($C253,'S48'!$C:$BQ,15,0)</f>
        <v>58</v>
      </c>
      <c r="BG253" s="28">
        <f>VLOOKUP($C253,'S48'!$C:$BQ,22,0)</f>
        <v>13</v>
      </c>
      <c r="BH253" s="28">
        <f>VLOOKUP($C253,'S48'!$C:$BQ,23,0)</f>
        <v>27</v>
      </c>
      <c r="BI253" s="28">
        <f>VLOOKUP($C253,'S48'!$C:$BQ,35,0)</f>
        <v>2204.2012</v>
      </c>
      <c r="BJ253" s="28">
        <f>VLOOKUP($C253,'S48'!$C:$BQ,42,0)</f>
        <v>0</v>
      </c>
      <c r="BK253" s="28">
        <f>VLOOKUP($C253,'S48'!$C:$BQ,43,0)</f>
        <v>0</v>
      </c>
      <c r="BL253" s="21" t="e">
        <f>VLOOKUP($C253,'S49'!$C:$BQ,55,0)</f>
        <v>#N/A</v>
      </c>
      <c r="BM253" s="21" t="e">
        <f>VLOOKUP($C253,'S49'!$C:$BQ,62,0)</f>
        <v>#N/A</v>
      </c>
      <c r="BN253" s="21" t="e">
        <f>VLOOKUP($C253,'S49'!$C:$BQ,63,0)</f>
        <v>#N/A</v>
      </c>
      <c r="BO253" s="21" t="e">
        <f>VLOOKUP($C253,'S49'!$C:$BQ,45,0)</f>
        <v>#N/A</v>
      </c>
      <c r="BP253" s="28" t="e">
        <f>VLOOKUP($C253,'S49'!$C:$BQ,52,0)</f>
        <v>#N/A</v>
      </c>
      <c r="BQ253" s="28" t="e">
        <f>VLOOKUP($C253,'S49'!$C:$BQ,53,0)</f>
        <v>#N/A</v>
      </c>
      <c r="BR253" s="28" t="e">
        <f>VLOOKUP($C253,'S49'!$C:$BQ,15,0)</f>
        <v>#N/A</v>
      </c>
      <c r="BS253" s="28" t="e">
        <f>VLOOKUP($C253,'S49'!$C:$BQ,22,0)</f>
        <v>#N/A</v>
      </c>
      <c r="BT253" s="28" t="e">
        <f>VLOOKUP($C253,'S49'!$C:$BQ,23,0)</f>
        <v>#N/A</v>
      </c>
      <c r="BU253" s="28" t="e">
        <f>VLOOKUP($C253,'S49'!$C:$BQ,35,0)</f>
        <v>#N/A</v>
      </c>
      <c r="BV253" s="28" t="e">
        <f>VLOOKUP($C253,'S49'!$C:$BQ,42,0)</f>
        <v>#N/A</v>
      </c>
      <c r="BW253" s="28" t="e">
        <f>VLOOKUP($C253,'S49'!$C:$BQ,43,0)</f>
        <v>#N/A</v>
      </c>
      <c r="BX253" s="21" t="e">
        <f>VLOOKUP($C253,'S50'!$C:$BQ,55,0)</f>
        <v>#N/A</v>
      </c>
      <c r="BY253" s="21" t="e">
        <f>VLOOKUP($C253,'S50'!$C:$BQ,62,0)</f>
        <v>#N/A</v>
      </c>
      <c r="BZ253" s="21" t="e">
        <f>VLOOKUP($C253,'S50'!$C:$BQ,63,0)</f>
        <v>#N/A</v>
      </c>
      <c r="CA253" s="21" t="e">
        <f>VLOOKUP($C253,'S50'!$C:$BQ,45,0)</f>
        <v>#N/A</v>
      </c>
      <c r="CB253" s="28" t="e">
        <f>VLOOKUP($C253,'S50'!$C:$BQ,52,0)</f>
        <v>#N/A</v>
      </c>
      <c r="CC253" s="28" t="e">
        <f>VLOOKUP($C253,'S50'!$C:$BQ,53,0)</f>
        <v>#N/A</v>
      </c>
      <c r="CD253" s="28" t="e">
        <f>VLOOKUP($C253,'S50'!$C:$BQ,15,0)</f>
        <v>#N/A</v>
      </c>
      <c r="CE253" s="28" t="e">
        <f>VLOOKUP($C253,'S50'!$C:$BQ,22,0)</f>
        <v>#N/A</v>
      </c>
      <c r="CF253" s="28" t="e">
        <f>VLOOKUP($C253,'S50'!$C:$BQ,23,0)</f>
        <v>#N/A</v>
      </c>
      <c r="CG253" s="28" t="e">
        <f>VLOOKUP($C253,'S50'!$C:$BQ,35,0)</f>
        <v>#N/A</v>
      </c>
      <c r="CH253" s="28" t="e">
        <f>VLOOKUP($C253,'S50'!$C:$BQ,42,0)</f>
        <v>#N/A</v>
      </c>
      <c r="CI253" s="28" t="e">
        <f>VLOOKUP($C253,'S50'!$C:$BQ,43,0)</f>
        <v>#N/A</v>
      </c>
    </row>
    <row r="254" spans="1:87" hidden="1" x14ac:dyDescent="0.2">
      <c r="A254" s="30" t="s">
        <v>246</v>
      </c>
      <c r="B254" s="30" t="s">
        <v>374</v>
      </c>
      <c r="C254" s="20" t="s">
        <v>295</v>
      </c>
      <c r="D254" s="21">
        <f>VLOOKUP($C254,'S0 remplacer avec S44'!$C:$BQ,55,0)</f>
        <v>316.7</v>
      </c>
      <c r="E254" s="21">
        <f>VLOOKUP($C254,'S0 remplacer avec S44'!$C:$BQ,62,0)</f>
        <v>34</v>
      </c>
      <c r="F254" s="21">
        <f>VLOOKUP($C254,'S0 remplacer avec S44'!$C:$BQ,63,0)</f>
        <v>104</v>
      </c>
      <c r="G254" s="21">
        <f>VLOOKUP($C254,'S0 remplacer avec S44'!$C:$BQ,45,0)</f>
        <v>3355.4911299999999</v>
      </c>
      <c r="H254" s="28">
        <f>VLOOKUP($C254,'S0 remplacer avec S44'!$C:$BQ,52,0)</f>
        <v>0</v>
      </c>
      <c r="I254" s="28">
        <f>VLOOKUP($C254,'S0 remplacer avec S44'!$C:$BQ,53,0)</f>
        <v>346</v>
      </c>
      <c r="J254" s="28">
        <f>VLOOKUP($C254,'S0 remplacer avec S44'!$C:$BQ,15,0)</f>
        <v>216</v>
      </c>
      <c r="K254" s="28">
        <f>VLOOKUP($C254,'S0 remplacer avec S44'!$C:$BQ,22,0)</f>
        <v>0</v>
      </c>
      <c r="L254" s="28">
        <f>VLOOKUP($C254,'S0 remplacer avec S44'!$C:$BQ,23,0)</f>
        <v>17</v>
      </c>
      <c r="M254" s="28">
        <f>VLOOKUP($C254,'S0 remplacer avec S44'!$C:$BQ,35,0)</f>
        <v>3650.6098099999999</v>
      </c>
      <c r="N254" s="28">
        <f>VLOOKUP($C254,'S0 remplacer avec S44'!$C:$BQ,42,0)</f>
        <v>253</v>
      </c>
      <c r="O254" s="28">
        <f>VLOOKUP($C254,'S0 remplacer avec S44'!$C:$BQ,43,0)</f>
        <v>1033</v>
      </c>
      <c r="P254" s="21">
        <f>VLOOKUP($C254,'S45'!$C:$BQ,55,0)</f>
        <v>321.3</v>
      </c>
      <c r="Q254" s="21">
        <f>VLOOKUP($C254,'S45'!$C:$BQ,62,0)</f>
        <v>29</v>
      </c>
      <c r="R254" s="21">
        <f>VLOOKUP($C254,'S45'!$C:$BQ,63,0)</f>
        <v>99</v>
      </c>
      <c r="S254" s="21">
        <f>VLOOKUP($C254,'S45'!$C:$BQ,45,0)</f>
        <v>3442.8675499999999</v>
      </c>
      <c r="T254" s="28">
        <f>VLOOKUP($C254,'S45'!$C:$BQ,52,0)</f>
        <v>0</v>
      </c>
      <c r="U254" s="28">
        <f>VLOOKUP($C254,'S45'!$C:$BQ,53,0)</f>
        <v>258</v>
      </c>
      <c r="V254" s="28">
        <f>VLOOKUP($C254,'S45'!$C:$BQ,15,0)</f>
        <v>220</v>
      </c>
      <c r="W254" s="28">
        <f>VLOOKUP($C254,'S45'!$C:$BQ,22,0)</f>
        <v>0</v>
      </c>
      <c r="X254" s="28">
        <f>VLOOKUP($C254,'S45'!$C:$BQ,23,0)</f>
        <v>13</v>
      </c>
      <c r="Y254" s="28">
        <f>VLOOKUP($C254,'S45'!$C:$BQ,35,0)</f>
        <v>3671.2483400000001</v>
      </c>
      <c r="Z254" s="28">
        <f>VLOOKUP($C254,'S45'!$C:$BQ,42,0)</f>
        <v>232</v>
      </c>
      <c r="AA254" s="28">
        <f>VLOOKUP($C254,'S45'!$C:$BQ,43,0)</f>
        <v>1012</v>
      </c>
      <c r="AB254" s="21">
        <f>VLOOKUP($C254,'S46'!$C:$BQ,55,0)</f>
        <v>327.39999999999998</v>
      </c>
      <c r="AC254" s="21">
        <f>VLOOKUP($C254,'S46'!$C:$BQ,62,0)</f>
        <v>23</v>
      </c>
      <c r="AD254" s="21">
        <f>VLOOKUP($C254,'S46'!$C:$BQ,63,0)</f>
        <v>93</v>
      </c>
      <c r="AE254" s="21">
        <f>VLOOKUP($C254,'S46'!$C:$BQ,45,0)</f>
        <v>3494.8799399999998</v>
      </c>
      <c r="AF254" s="28">
        <f>VLOOKUP($C254,'S46'!$C:$BQ,52,0)</f>
        <v>0</v>
      </c>
      <c r="AG254" s="28">
        <f>VLOOKUP($C254,'S46'!$C:$BQ,53,0)</f>
        <v>206</v>
      </c>
      <c r="AH254" s="28">
        <f>VLOOKUP($C254,'S46'!$C:$BQ,15,0)</f>
        <v>226</v>
      </c>
      <c r="AI254" s="28">
        <f>VLOOKUP($C254,'S46'!$C:$BQ,22,0)</f>
        <v>0</v>
      </c>
      <c r="AJ254" s="28">
        <f>VLOOKUP($C254,'S46'!$C:$BQ,23,0)</f>
        <v>7</v>
      </c>
      <c r="AK254" s="28">
        <f>VLOOKUP($C254,'S46'!$C:$BQ,35,0)</f>
        <v>3675.36834</v>
      </c>
      <c r="AL254" s="28">
        <f>VLOOKUP($C254,'S46'!$C:$BQ,42,0)</f>
        <v>228</v>
      </c>
      <c r="AM254" s="28">
        <f>VLOOKUP($C254,'S46'!$C:$BQ,43,0)</f>
        <v>1008</v>
      </c>
      <c r="AN254" s="21">
        <f>VLOOKUP($C254,'S47'!$C:$BQ,55,0)</f>
        <v>336.6</v>
      </c>
      <c r="AO254" s="21">
        <f>VLOOKUP($C254,'S47'!$C:$BQ,62,0)</f>
        <v>14</v>
      </c>
      <c r="AP254" s="21">
        <f>VLOOKUP($C254,'S47'!$C:$BQ,63,0)</f>
        <v>84</v>
      </c>
      <c r="AQ254" s="21">
        <f>VLOOKUP($C254,'S47'!$C:$BQ,45,0)</f>
        <v>3552.2871599999999</v>
      </c>
      <c r="AR254" s="28">
        <f>VLOOKUP($C254,'S47'!$C:$BQ,52,0)</f>
        <v>0</v>
      </c>
      <c r="AS254" s="28">
        <f>VLOOKUP($C254,'S47'!$C:$BQ,53,0)</f>
        <v>149</v>
      </c>
      <c r="AT254" s="28">
        <f>VLOOKUP($C254,'S47'!$C:$BQ,15,0)</f>
        <v>233</v>
      </c>
      <c r="AU254" s="28">
        <f>VLOOKUP($C254,'S47'!$C:$BQ,22,0)</f>
        <v>0</v>
      </c>
      <c r="AV254" s="28">
        <f>VLOOKUP($C254,'S47'!$C:$BQ,23,0)</f>
        <v>0</v>
      </c>
      <c r="AW254" s="28">
        <f>VLOOKUP($C254,'S47'!$C:$BQ,35,0)</f>
        <v>3831.0915300000001</v>
      </c>
      <c r="AX254" s="28">
        <f>VLOOKUP($C254,'S47'!$C:$BQ,42,0)</f>
        <v>72</v>
      </c>
      <c r="AY254" s="28">
        <f>VLOOKUP($C254,'S47'!$C:$BQ,43,0)</f>
        <v>853</v>
      </c>
      <c r="AZ254" s="21">
        <f>VLOOKUP($C254,'S48'!$C:$BQ,55,0)</f>
        <v>337.6</v>
      </c>
      <c r="BA254" s="21">
        <f>VLOOKUP($C254,'S48'!$C:$BQ,62,0)</f>
        <v>0</v>
      </c>
      <c r="BB254" s="21">
        <f>VLOOKUP($C254,'S48'!$C:$BQ,63,0)</f>
        <v>188</v>
      </c>
      <c r="BC254" s="21">
        <f>VLOOKUP($C254,'S48'!$C:$BQ,45,0)</f>
        <v>3544.21252</v>
      </c>
      <c r="BD254" s="28">
        <f>VLOOKUP($C254,'S48'!$C:$BQ,52,0)</f>
        <v>0</v>
      </c>
      <c r="BE254" s="28">
        <f>VLOOKUP($C254,'S48'!$C:$BQ,53,0)</f>
        <v>157</v>
      </c>
      <c r="BF254" s="28">
        <f>VLOOKUP($C254,'S48'!$C:$BQ,15,0)</f>
        <v>238</v>
      </c>
      <c r="BG254" s="28">
        <f>VLOOKUP($C254,'S48'!$C:$BQ,22,0)</f>
        <v>0</v>
      </c>
      <c r="BH254" s="28">
        <f>VLOOKUP($C254,'S48'!$C:$BQ,23,0)</f>
        <v>0</v>
      </c>
      <c r="BI254" s="28">
        <f>VLOOKUP($C254,'S48'!$C:$BQ,35,0)</f>
        <v>4038.01343</v>
      </c>
      <c r="BJ254" s="28">
        <f>VLOOKUP($C254,'S48'!$C:$BQ,42,0)</f>
        <v>0</v>
      </c>
      <c r="BK254" s="28">
        <f>VLOOKUP($C254,'S48'!$C:$BQ,43,0)</f>
        <v>646</v>
      </c>
      <c r="BL254" s="21" t="e">
        <f>VLOOKUP($C254,'S49'!$C:$BQ,55,0)</f>
        <v>#N/A</v>
      </c>
      <c r="BM254" s="21" t="e">
        <f>VLOOKUP($C254,'S49'!$C:$BQ,62,0)</f>
        <v>#N/A</v>
      </c>
      <c r="BN254" s="21" t="e">
        <f>VLOOKUP($C254,'S49'!$C:$BQ,63,0)</f>
        <v>#N/A</v>
      </c>
      <c r="BO254" s="21" t="e">
        <f>VLOOKUP($C254,'S49'!$C:$BQ,45,0)</f>
        <v>#N/A</v>
      </c>
      <c r="BP254" s="28" t="e">
        <f>VLOOKUP($C254,'S49'!$C:$BQ,52,0)</f>
        <v>#N/A</v>
      </c>
      <c r="BQ254" s="28" t="e">
        <f>VLOOKUP($C254,'S49'!$C:$BQ,53,0)</f>
        <v>#N/A</v>
      </c>
      <c r="BR254" s="28" t="e">
        <f>VLOOKUP($C254,'S49'!$C:$BQ,15,0)</f>
        <v>#N/A</v>
      </c>
      <c r="BS254" s="28" t="e">
        <f>VLOOKUP($C254,'S49'!$C:$BQ,22,0)</f>
        <v>#N/A</v>
      </c>
      <c r="BT254" s="28" t="e">
        <f>VLOOKUP($C254,'S49'!$C:$BQ,23,0)</f>
        <v>#N/A</v>
      </c>
      <c r="BU254" s="28" t="e">
        <f>VLOOKUP($C254,'S49'!$C:$BQ,35,0)</f>
        <v>#N/A</v>
      </c>
      <c r="BV254" s="28" t="e">
        <f>VLOOKUP($C254,'S49'!$C:$BQ,42,0)</f>
        <v>#N/A</v>
      </c>
      <c r="BW254" s="28" t="e">
        <f>VLOOKUP($C254,'S49'!$C:$BQ,43,0)</f>
        <v>#N/A</v>
      </c>
      <c r="BX254" s="21" t="e">
        <f>VLOOKUP($C254,'S50'!$C:$BQ,55,0)</f>
        <v>#N/A</v>
      </c>
      <c r="BY254" s="21" t="e">
        <f>VLOOKUP($C254,'S50'!$C:$BQ,62,0)</f>
        <v>#N/A</v>
      </c>
      <c r="BZ254" s="21" t="e">
        <f>VLOOKUP($C254,'S50'!$C:$BQ,63,0)</f>
        <v>#N/A</v>
      </c>
      <c r="CA254" s="21" t="e">
        <f>VLOOKUP($C254,'S50'!$C:$BQ,45,0)</f>
        <v>#N/A</v>
      </c>
      <c r="CB254" s="28" t="e">
        <f>VLOOKUP($C254,'S50'!$C:$BQ,52,0)</f>
        <v>#N/A</v>
      </c>
      <c r="CC254" s="28" t="e">
        <f>VLOOKUP($C254,'S50'!$C:$BQ,53,0)</f>
        <v>#N/A</v>
      </c>
      <c r="CD254" s="28" t="e">
        <f>VLOOKUP($C254,'S50'!$C:$BQ,15,0)</f>
        <v>#N/A</v>
      </c>
      <c r="CE254" s="28" t="e">
        <f>VLOOKUP($C254,'S50'!$C:$BQ,22,0)</f>
        <v>#N/A</v>
      </c>
      <c r="CF254" s="28" t="e">
        <f>VLOOKUP($C254,'S50'!$C:$BQ,23,0)</f>
        <v>#N/A</v>
      </c>
      <c r="CG254" s="28" t="e">
        <f>VLOOKUP($C254,'S50'!$C:$BQ,35,0)</f>
        <v>#N/A</v>
      </c>
      <c r="CH254" s="28" t="e">
        <f>VLOOKUP($C254,'S50'!$C:$BQ,42,0)</f>
        <v>#N/A</v>
      </c>
      <c r="CI254" s="28" t="e">
        <f>VLOOKUP($C254,'S50'!$C:$BQ,43,0)</f>
        <v>#N/A</v>
      </c>
    </row>
    <row r="255" spans="1:87" hidden="1" x14ac:dyDescent="0.2">
      <c r="A255" s="30" t="s">
        <v>246</v>
      </c>
      <c r="B255" s="30" t="s">
        <v>374</v>
      </c>
      <c r="C255" s="20" t="s">
        <v>296</v>
      </c>
      <c r="D255" s="21">
        <f>VLOOKUP($C255,'S0 remplacer avec S44'!$C:$BQ,55,0)</f>
        <v>591.4</v>
      </c>
      <c r="E255" s="21">
        <f>VLOOKUP($C255,'S0 remplacer avec S44'!$C:$BQ,62,0)</f>
        <v>2</v>
      </c>
      <c r="F255" s="21">
        <f>VLOOKUP($C255,'S0 remplacer avec S44'!$C:$BQ,63,0)</f>
        <v>121</v>
      </c>
      <c r="G255" s="21">
        <f>VLOOKUP($C255,'S0 remplacer avec S44'!$C:$BQ,45,0)</f>
        <v>5849.1467499999999</v>
      </c>
      <c r="H255" s="28">
        <f>VLOOKUP($C255,'S0 remplacer avec S44'!$C:$BQ,52,0)</f>
        <v>0</v>
      </c>
      <c r="I255" s="28">
        <f>VLOOKUP($C255,'S0 remplacer avec S44'!$C:$BQ,53,0)</f>
        <v>423</v>
      </c>
      <c r="J255" s="28">
        <f>VLOOKUP($C255,'S0 remplacer avec S44'!$C:$BQ,15,0)</f>
        <v>311</v>
      </c>
      <c r="K255" s="28">
        <f>VLOOKUP($C255,'S0 remplacer avec S44'!$C:$BQ,22,0)</f>
        <v>18</v>
      </c>
      <c r="L255" s="28">
        <f>VLOOKUP($C255,'S0 remplacer avec S44'!$C:$BQ,23,0)</f>
        <v>84</v>
      </c>
      <c r="M255" s="28">
        <f>VLOOKUP($C255,'S0 remplacer avec S44'!$C:$BQ,35,0)</f>
        <v>8440.5769799999998</v>
      </c>
      <c r="N255" s="28">
        <f>VLOOKUP($C255,'S0 remplacer avec S44'!$C:$BQ,42,0)</f>
        <v>0</v>
      </c>
      <c r="O255" s="28">
        <f>VLOOKUP($C255,'S0 remplacer avec S44'!$C:$BQ,43,0)</f>
        <v>158</v>
      </c>
      <c r="P255" s="21">
        <f>VLOOKUP($C255,'S45'!$C:$BQ,55,0)</f>
        <v>596</v>
      </c>
      <c r="Q255" s="21">
        <f>VLOOKUP($C255,'S45'!$C:$BQ,62,0)</f>
        <v>0</v>
      </c>
      <c r="R255" s="21">
        <f>VLOOKUP($C255,'S45'!$C:$BQ,63,0)</f>
        <v>116</v>
      </c>
      <c r="S255" s="21">
        <f>VLOOKUP($C255,'S45'!$C:$BQ,45,0)</f>
        <v>5864.84076</v>
      </c>
      <c r="T255" s="28">
        <f>VLOOKUP($C255,'S45'!$C:$BQ,52,0)</f>
        <v>0</v>
      </c>
      <c r="U255" s="28">
        <f>VLOOKUP($C255,'S45'!$C:$BQ,53,0)</f>
        <v>407</v>
      </c>
      <c r="V255" s="28">
        <f>VLOOKUP($C255,'S45'!$C:$BQ,15,0)</f>
        <v>316</v>
      </c>
      <c r="W255" s="28">
        <f>VLOOKUP($C255,'S45'!$C:$BQ,22,0)</f>
        <v>13</v>
      </c>
      <c r="X255" s="28">
        <f>VLOOKUP($C255,'S45'!$C:$BQ,23,0)</f>
        <v>79</v>
      </c>
      <c r="Y255" s="28">
        <f>VLOOKUP($C255,'S45'!$C:$BQ,35,0)</f>
        <v>8544.6805000000004</v>
      </c>
      <c r="Z255" s="28">
        <f>VLOOKUP($C255,'S45'!$C:$BQ,42,0)</f>
        <v>0</v>
      </c>
      <c r="AA255" s="28">
        <f>VLOOKUP($C255,'S45'!$C:$BQ,43,0)</f>
        <v>54</v>
      </c>
      <c r="AB255" s="21">
        <f>VLOOKUP($C255,'S46'!$C:$BQ,55,0)</f>
        <v>603.4</v>
      </c>
      <c r="AC255" s="21">
        <f>VLOOKUP($C255,'S46'!$C:$BQ,62,0)</f>
        <v>0</v>
      </c>
      <c r="AD255" s="21">
        <f>VLOOKUP($C255,'S46'!$C:$BQ,63,0)</f>
        <v>109</v>
      </c>
      <c r="AE255" s="21">
        <f>VLOOKUP($C255,'S46'!$C:$BQ,45,0)</f>
        <v>5986.0096599999997</v>
      </c>
      <c r="AF255" s="28">
        <f>VLOOKUP($C255,'S46'!$C:$BQ,52,0)</f>
        <v>0</v>
      </c>
      <c r="AG255" s="28">
        <f>VLOOKUP($C255,'S46'!$C:$BQ,53,0)</f>
        <v>286</v>
      </c>
      <c r="AH255" s="28">
        <f>VLOOKUP($C255,'S46'!$C:$BQ,15,0)</f>
        <v>333</v>
      </c>
      <c r="AI255" s="28">
        <f>VLOOKUP($C255,'S46'!$C:$BQ,22,0)</f>
        <v>0</v>
      </c>
      <c r="AJ255" s="28">
        <f>VLOOKUP($C255,'S46'!$C:$BQ,23,0)</f>
        <v>62</v>
      </c>
      <c r="AK255" s="28">
        <f>VLOOKUP($C255,'S46'!$C:$BQ,35,0)</f>
        <v>8587.3305</v>
      </c>
      <c r="AL255" s="28">
        <f>VLOOKUP($C255,'S46'!$C:$BQ,42,0)</f>
        <v>0</v>
      </c>
      <c r="AM255" s="28">
        <f>VLOOKUP($C255,'S46'!$C:$BQ,43,0)</f>
        <v>12</v>
      </c>
      <c r="AN255" s="21">
        <f>VLOOKUP($C255,'S47'!$C:$BQ,55,0)</f>
        <v>623</v>
      </c>
      <c r="AO255" s="21">
        <f>VLOOKUP($C255,'S47'!$C:$BQ,62,0)</f>
        <v>0</v>
      </c>
      <c r="AP255" s="21">
        <f>VLOOKUP($C255,'S47'!$C:$BQ,63,0)</f>
        <v>89</v>
      </c>
      <c r="AQ255" s="21">
        <f>VLOOKUP($C255,'S47'!$C:$BQ,45,0)</f>
        <v>6047.0042199999998</v>
      </c>
      <c r="AR255" s="28">
        <f>VLOOKUP($C255,'S47'!$C:$BQ,52,0)</f>
        <v>0</v>
      </c>
      <c r="AS255" s="28">
        <f>VLOOKUP($C255,'S47'!$C:$BQ,53,0)</f>
        <v>225</v>
      </c>
      <c r="AT255" s="28">
        <f>VLOOKUP($C255,'S47'!$C:$BQ,15,0)</f>
        <v>338</v>
      </c>
      <c r="AU255" s="28">
        <f>VLOOKUP($C255,'S47'!$C:$BQ,22,0)</f>
        <v>0</v>
      </c>
      <c r="AV255" s="28">
        <f>VLOOKUP($C255,'S47'!$C:$BQ,23,0)</f>
        <v>57</v>
      </c>
      <c r="AW255" s="28">
        <f>VLOOKUP($C255,'S47'!$C:$BQ,35,0)</f>
        <v>8633.7653599999994</v>
      </c>
      <c r="AX255" s="28">
        <f>VLOOKUP($C255,'S47'!$C:$BQ,42,0)</f>
        <v>0</v>
      </c>
      <c r="AY255" s="28">
        <f>VLOOKUP($C255,'S47'!$C:$BQ,43,0)</f>
        <v>0</v>
      </c>
      <c r="AZ255" s="21">
        <f>VLOOKUP($C255,'S48'!$C:$BQ,55,0)</f>
        <v>630</v>
      </c>
      <c r="BA255" s="21">
        <f>VLOOKUP($C255,'S48'!$C:$BQ,62,0)</f>
        <v>0</v>
      </c>
      <c r="BB255" s="21">
        <f>VLOOKUP($C255,'S48'!$C:$BQ,63,0)</f>
        <v>260</v>
      </c>
      <c r="BC255" s="21">
        <f>VLOOKUP($C255,'S48'!$C:$BQ,45,0)</f>
        <v>6193.8268399999997</v>
      </c>
      <c r="BD255" s="28">
        <f>VLOOKUP($C255,'S48'!$C:$BQ,52,0)</f>
        <v>0</v>
      </c>
      <c r="BE255" s="28">
        <f>VLOOKUP($C255,'S48'!$C:$BQ,53,0)</f>
        <v>78</v>
      </c>
      <c r="BF255" s="28">
        <f>VLOOKUP($C255,'S48'!$C:$BQ,15,0)</f>
        <v>350</v>
      </c>
      <c r="BG255" s="28">
        <f>VLOOKUP($C255,'S48'!$C:$BQ,22,0)</f>
        <v>0</v>
      </c>
      <c r="BH255" s="28">
        <f>VLOOKUP($C255,'S48'!$C:$BQ,23,0)</f>
        <v>45</v>
      </c>
      <c r="BI255" s="28">
        <f>VLOOKUP($C255,'S48'!$C:$BQ,35,0)</f>
        <v>9161.8827199999996</v>
      </c>
      <c r="BJ255" s="28">
        <f>VLOOKUP($C255,'S48'!$C:$BQ,42,0)</f>
        <v>0</v>
      </c>
      <c r="BK255" s="28">
        <f>VLOOKUP($C255,'S48'!$C:$BQ,43,0)</f>
        <v>0</v>
      </c>
      <c r="BL255" s="21" t="e">
        <f>VLOOKUP($C255,'S49'!$C:$BQ,55,0)</f>
        <v>#N/A</v>
      </c>
      <c r="BM255" s="21" t="e">
        <f>VLOOKUP($C255,'S49'!$C:$BQ,62,0)</f>
        <v>#N/A</v>
      </c>
      <c r="BN255" s="21" t="e">
        <f>VLOOKUP($C255,'S49'!$C:$BQ,63,0)</f>
        <v>#N/A</v>
      </c>
      <c r="BO255" s="21" t="e">
        <f>VLOOKUP($C255,'S49'!$C:$BQ,45,0)</f>
        <v>#N/A</v>
      </c>
      <c r="BP255" s="28" t="e">
        <f>VLOOKUP($C255,'S49'!$C:$BQ,52,0)</f>
        <v>#N/A</v>
      </c>
      <c r="BQ255" s="28" t="e">
        <f>VLOOKUP($C255,'S49'!$C:$BQ,53,0)</f>
        <v>#N/A</v>
      </c>
      <c r="BR255" s="28" t="e">
        <f>VLOOKUP($C255,'S49'!$C:$BQ,15,0)</f>
        <v>#N/A</v>
      </c>
      <c r="BS255" s="28" t="e">
        <f>VLOOKUP($C255,'S49'!$C:$BQ,22,0)</f>
        <v>#N/A</v>
      </c>
      <c r="BT255" s="28" t="e">
        <f>VLOOKUP($C255,'S49'!$C:$BQ,23,0)</f>
        <v>#N/A</v>
      </c>
      <c r="BU255" s="28" t="e">
        <f>VLOOKUP($C255,'S49'!$C:$BQ,35,0)</f>
        <v>#N/A</v>
      </c>
      <c r="BV255" s="28" t="e">
        <f>VLOOKUP($C255,'S49'!$C:$BQ,42,0)</f>
        <v>#N/A</v>
      </c>
      <c r="BW255" s="28" t="e">
        <f>VLOOKUP($C255,'S49'!$C:$BQ,43,0)</f>
        <v>#N/A</v>
      </c>
      <c r="BX255" s="21" t="e">
        <f>VLOOKUP($C255,'S50'!$C:$BQ,55,0)</f>
        <v>#N/A</v>
      </c>
      <c r="BY255" s="21" t="e">
        <f>VLOOKUP($C255,'S50'!$C:$BQ,62,0)</f>
        <v>#N/A</v>
      </c>
      <c r="BZ255" s="21" t="e">
        <f>VLOOKUP($C255,'S50'!$C:$BQ,63,0)</f>
        <v>#N/A</v>
      </c>
      <c r="CA255" s="21" t="e">
        <f>VLOOKUP($C255,'S50'!$C:$BQ,45,0)</f>
        <v>#N/A</v>
      </c>
      <c r="CB255" s="28" t="e">
        <f>VLOOKUP($C255,'S50'!$C:$BQ,52,0)</f>
        <v>#N/A</v>
      </c>
      <c r="CC255" s="28" t="e">
        <f>VLOOKUP($C255,'S50'!$C:$BQ,53,0)</f>
        <v>#N/A</v>
      </c>
      <c r="CD255" s="28" t="e">
        <f>VLOOKUP($C255,'S50'!$C:$BQ,15,0)</f>
        <v>#N/A</v>
      </c>
      <c r="CE255" s="28" t="e">
        <f>VLOOKUP($C255,'S50'!$C:$BQ,22,0)</f>
        <v>#N/A</v>
      </c>
      <c r="CF255" s="28" t="e">
        <f>VLOOKUP($C255,'S50'!$C:$BQ,23,0)</f>
        <v>#N/A</v>
      </c>
      <c r="CG255" s="28" t="e">
        <f>VLOOKUP($C255,'S50'!$C:$BQ,35,0)</f>
        <v>#N/A</v>
      </c>
      <c r="CH255" s="28" t="e">
        <f>VLOOKUP($C255,'S50'!$C:$BQ,42,0)</f>
        <v>#N/A</v>
      </c>
      <c r="CI255" s="28" t="e">
        <f>VLOOKUP($C255,'S50'!$C:$BQ,43,0)</f>
        <v>#N/A</v>
      </c>
    </row>
    <row r="256" spans="1:87" hidden="1" x14ac:dyDescent="0.2">
      <c r="A256" s="30" t="s">
        <v>246</v>
      </c>
      <c r="B256" s="30" t="s">
        <v>374</v>
      </c>
      <c r="C256" s="20" t="s">
        <v>297</v>
      </c>
      <c r="D256" s="21">
        <f>VLOOKUP($C256,'S0 remplacer avec S44'!$C:$BQ,55,0)</f>
        <v>395.6</v>
      </c>
      <c r="E256" s="21">
        <f>VLOOKUP($C256,'S0 remplacer avec S44'!$C:$BQ,62,0)</f>
        <v>89</v>
      </c>
      <c r="F256" s="21">
        <f>VLOOKUP($C256,'S0 remplacer avec S44'!$C:$BQ,63,0)</f>
        <v>186</v>
      </c>
      <c r="G256" s="21">
        <f>VLOOKUP($C256,'S0 remplacer avec S44'!$C:$BQ,45,0)</f>
        <v>4266.2101400000001</v>
      </c>
      <c r="H256" s="28">
        <f>VLOOKUP($C256,'S0 remplacer avec S44'!$C:$BQ,52,0)</f>
        <v>0</v>
      </c>
      <c r="I256" s="28">
        <f>VLOOKUP($C256,'S0 remplacer avec S44'!$C:$BQ,53,0)</f>
        <v>854</v>
      </c>
      <c r="J256" s="28">
        <f>VLOOKUP($C256,'S0 remplacer avec S44'!$C:$BQ,15,0)</f>
        <v>258</v>
      </c>
      <c r="K256" s="28">
        <f>VLOOKUP($C256,'S0 remplacer avec S44'!$C:$BQ,22,0)</f>
        <v>11</v>
      </c>
      <c r="L256" s="28">
        <f>VLOOKUP($C256,'S0 remplacer avec S44'!$C:$BQ,23,0)</f>
        <v>64</v>
      </c>
      <c r="M256" s="28">
        <f>VLOOKUP($C256,'S0 remplacer avec S44'!$C:$BQ,35,0)</f>
        <v>7755.0157099999997</v>
      </c>
      <c r="N256" s="28">
        <f>VLOOKUP($C256,'S0 remplacer avec S44'!$C:$BQ,42,0)</f>
        <v>0</v>
      </c>
      <c r="O256" s="28">
        <f>VLOOKUP($C256,'S0 remplacer avec S44'!$C:$BQ,43,0)</f>
        <v>0</v>
      </c>
      <c r="P256" s="21">
        <f>VLOOKUP($C256,'S45'!$C:$BQ,55,0)</f>
        <v>398.9</v>
      </c>
      <c r="Q256" s="21">
        <f>VLOOKUP($C256,'S45'!$C:$BQ,62,0)</f>
        <v>86</v>
      </c>
      <c r="R256" s="21">
        <f>VLOOKUP($C256,'S45'!$C:$BQ,63,0)</f>
        <v>182</v>
      </c>
      <c r="S256" s="21">
        <f>VLOOKUP($C256,'S45'!$C:$BQ,45,0)</f>
        <v>4300.6049300000004</v>
      </c>
      <c r="T256" s="28">
        <f>VLOOKUP($C256,'S45'!$C:$BQ,52,0)</f>
        <v>0</v>
      </c>
      <c r="U256" s="28">
        <f>VLOOKUP($C256,'S45'!$C:$BQ,53,0)</f>
        <v>819</v>
      </c>
      <c r="V256" s="28">
        <f>VLOOKUP($C256,'S45'!$C:$BQ,15,0)</f>
        <v>264</v>
      </c>
      <c r="W256" s="28">
        <f>VLOOKUP($C256,'S45'!$C:$BQ,22,0)</f>
        <v>5</v>
      </c>
      <c r="X256" s="28">
        <f>VLOOKUP($C256,'S45'!$C:$BQ,23,0)</f>
        <v>58</v>
      </c>
      <c r="Y256" s="28">
        <f>VLOOKUP($C256,'S45'!$C:$BQ,35,0)</f>
        <v>7772.2417999999998</v>
      </c>
      <c r="Z256" s="28">
        <f>VLOOKUP($C256,'S45'!$C:$BQ,42,0)</f>
        <v>0</v>
      </c>
      <c r="AA256" s="28">
        <f>VLOOKUP($C256,'S45'!$C:$BQ,43,0)</f>
        <v>0</v>
      </c>
      <c r="AB256" s="21">
        <f>VLOOKUP($C256,'S46'!$C:$BQ,55,0)</f>
        <v>407.6</v>
      </c>
      <c r="AC256" s="21">
        <f>VLOOKUP($C256,'S46'!$C:$BQ,62,0)</f>
        <v>77</v>
      </c>
      <c r="AD256" s="21">
        <f>VLOOKUP($C256,'S46'!$C:$BQ,63,0)</f>
        <v>174</v>
      </c>
      <c r="AE256" s="21">
        <f>VLOOKUP($C256,'S46'!$C:$BQ,45,0)</f>
        <v>4412.0819899999997</v>
      </c>
      <c r="AF256" s="28">
        <f>VLOOKUP($C256,'S46'!$C:$BQ,52,0)</f>
        <v>0</v>
      </c>
      <c r="AG256" s="28">
        <f>VLOOKUP($C256,'S46'!$C:$BQ,53,0)</f>
        <v>708</v>
      </c>
      <c r="AH256" s="28">
        <f>VLOOKUP($C256,'S46'!$C:$BQ,15,0)</f>
        <v>276</v>
      </c>
      <c r="AI256" s="28">
        <f>VLOOKUP($C256,'S46'!$C:$BQ,22,0)</f>
        <v>0</v>
      </c>
      <c r="AJ256" s="28">
        <f>VLOOKUP($C256,'S46'!$C:$BQ,23,0)</f>
        <v>46</v>
      </c>
      <c r="AK256" s="28">
        <f>VLOOKUP($C256,'S46'!$C:$BQ,35,0)</f>
        <v>7845.1917999999996</v>
      </c>
      <c r="AL256" s="28">
        <f>VLOOKUP($C256,'S46'!$C:$BQ,42,0)</f>
        <v>0</v>
      </c>
      <c r="AM256" s="28">
        <f>VLOOKUP($C256,'S46'!$C:$BQ,43,0)</f>
        <v>0</v>
      </c>
      <c r="AN256" s="21">
        <f>VLOOKUP($C256,'S47'!$C:$BQ,55,0)</f>
        <v>425.4</v>
      </c>
      <c r="AO256" s="21">
        <f>VLOOKUP($C256,'S47'!$C:$BQ,62,0)</f>
        <v>59</v>
      </c>
      <c r="AP256" s="21">
        <f>VLOOKUP($C256,'S47'!$C:$BQ,63,0)</f>
        <v>156</v>
      </c>
      <c r="AQ256" s="21">
        <f>VLOOKUP($C256,'S47'!$C:$BQ,45,0)</f>
        <v>4443.9735300000002</v>
      </c>
      <c r="AR256" s="28">
        <f>VLOOKUP($C256,'S47'!$C:$BQ,52,0)</f>
        <v>0</v>
      </c>
      <c r="AS256" s="28">
        <f>VLOOKUP($C256,'S47'!$C:$BQ,53,0)</f>
        <v>676</v>
      </c>
      <c r="AT256" s="28">
        <f>VLOOKUP($C256,'S47'!$C:$BQ,15,0)</f>
        <v>281</v>
      </c>
      <c r="AU256" s="28">
        <f>VLOOKUP($C256,'S47'!$C:$BQ,22,0)</f>
        <v>0</v>
      </c>
      <c r="AV256" s="28">
        <f>VLOOKUP($C256,'S47'!$C:$BQ,23,0)</f>
        <v>41</v>
      </c>
      <c r="AW256" s="28">
        <f>VLOOKUP($C256,'S47'!$C:$BQ,35,0)</f>
        <v>7874.9437900000003</v>
      </c>
      <c r="AX256" s="28">
        <f>VLOOKUP($C256,'S47'!$C:$BQ,42,0)</f>
        <v>0</v>
      </c>
      <c r="AY256" s="28">
        <f>VLOOKUP($C256,'S47'!$C:$BQ,43,0)</f>
        <v>0</v>
      </c>
      <c r="AZ256" s="21">
        <f>VLOOKUP($C256,'S48'!$C:$BQ,55,0)</f>
        <v>428.8</v>
      </c>
      <c r="BA256" s="21">
        <f>VLOOKUP($C256,'S48'!$C:$BQ,62,0)</f>
        <v>7</v>
      </c>
      <c r="BB256" s="21">
        <f>VLOOKUP($C256,'S48'!$C:$BQ,63,0)</f>
        <v>298</v>
      </c>
      <c r="BC256" s="21">
        <f>VLOOKUP($C256,'S48'!$C:$BQ,45,0)</f>
        <v>4584.9059100000004</v>
      </c>
      <c r="BD256" s="28">
        <f>VLOOKUP($C256,'S48'!$C:$BQ,52,0)</f>
        <v>0</v>
      </c>
      <c r="BE256" s="28">
        <f>VLOOKUP($C256,'S48'!$C:$BQ,53,0)</f>
        <v>535</v>
      </c>
      <c r="BF256" s="28">
        <f>VLOOKUP($C256,'S48'!$C:$BQ,15,0)</f>
        <v>287</v>
      </c>
      <c r="BG256" s="28">
        <f>VLOOKUP($C256,'S48'!$C:$BQ,22,0)</f>
        <v>0</v>
      </c>
      <c r="BH256" s="28">
        <f>VLOOKUP($C256,'S48'!$C:$BQ,23,0)</f>
        <v>35</v>
      </c>
      <c r="BI256" s="28">
        <f>VLOOKUP($C256,'S48'!$C:$BQ,35,0)</f>
        <v>8291.3084699999999</v>
      </c>
      <c r="BJ256" s="28">
        <f>VLOOKUP($C256,'S48'!$C:$BQ,42,0)</f>
        <v>0</v>
      </c>
      <c r="BK256" s="28">
        <f>VLOOKUP($C256,'S48'!$C:$BQ,43,0)</f>
        <v>0</v>
      </c>
      <c r="BL256" s="21" t="e">
        <f>VLOOKUP($C256,'S49'!$C:$BQ,55,0)</f>
        <v>#N/A</v>
      </c>
      <c r="BM256" s="21" t="e">
        <f>VLOOKUP($C256,'S49'!$C:$BQ,62,0)</f>
        <v>#N/A</v>
      </c>
      <c r="BN256" s="21" t="e">
        <f>VLOOKUP($C256,'S49'!$C:$BQ,63,0)</f>
        <v>#N/A</v>
      </c>
      <c r="BO256" s="21" t="e">
        <f>VLOOKUP($C256,'S49'!$C:$BQ,45,0)</f>
        <v>#N/A</v>
      </c>
      <c r="BP256" s="28" t="e">
        <f>VLOOKUP($C256,'S49'!$C:$BQ,52,0)</f>
        <v>#N/A</v>
      </c>
      <c r="BQ256" s="28" t="e">
        <f>VLOOKUP($C256,'S49'!$C:$BQ,53,0)</f>
        <v>#N/A</v>
      </c>
      <c r="BR256" s="28" t="e">
        <f>VLOOKUP($C256,'S49'!$C:$BQ,15,0)</f>
        <v>#N/A</v>
      </c>
      <c r="BS256" s="28" t="e">
        <f>VLOOKUP($C256,'S49'!$C:$BQ,22,0)</f>
        <v>#N/A</v>
      </c>
      <c r="BT256" s="28" t="e">
        <f>VLOOKUP($C256,'S49'!$C:$BQ,23,0)</f>
        <v>#N/A</v>
      </c>
      <c r="BU256" s="28" t="e">
        <f>VLOOKUP($C256,'S49'!$C:$BQ,35,0)</f>
        <v>#N/A</v>
      </c>
      <c r="BV256" s="28" t="e">
        <f>VLOOKUP($C256,'S49'!$C:$BQ,42,0)</f>
        <v>#N/A</v>
      </c>
      <c r="BW256" s="28" t="e">
        <f>VLOOKUP($C256,'S49'!$C:$BQ,43,0)</f>
        <v>#N/A</v>
      </c>
      <c r="BX256" s="21" t="e">
        <f>VLOOKUP($C256,'S50'!$C:$BQ,55,0)</f>
        <v>#N/A</v>
      </c>
      <c r="BY256" s="21" t="e">
        <f>VLOOKUP($C256,'S50'!$C:$BQ,62,0)</f>
        <v>#N/A</v>
      </c>
      <c r="BZ256" s="21" t="e">
        <f>VLOOKUP($C256,'S50'!$C:$BQ,63,0)</f>
        <v>#N/A</v>
      </c>
      <c r="CA256" s="21" t="e">
        <f>VLOOKUP($C256,'S50'!$C:$BQ,45,0)</f>
        <v>#N/A</v>
      </c>
      <c r="CB256" s="28" t="e">
        <f>VLOOKUP($C256,'S50'!$C:$BQ,52,0)</f>
        <v>#N/A</v>
      </c>
      <c r="CC256" s="28" t="e">
        <f>VLOOKUP($C256,'S50'!$C:$BQ,53,0)</f>
        <v>#N/A</v>
      </c>
      <c r="CD256" s="28" t="e">
        <f>VLOOKUP($C256,'S50'!$C:$BQ,15,0)</f>
        <v>#N/A</v>
      </c>
      <c r="CE256" s="28" t="e">
        <f>VLOOKUP($C256,'S50'!$C:$BQ,22,0)</f>
        <v>#N/A</v>
      </c>
      <c r="CF256" s="28" t="e">
        <f>VLOOKUP($C256,'S50'!$C:$BQ,23,0)</f>
        <v>#N/A</v>
      </c>
      <c r="CG256" s="28" t="e">
        <f>VLOOKUP($C256,'S50'!$C:$BQ,35,0)</f>
        <v>#N/A</v>
      </c>
      <c r="CH256" s="28" t="e">
        <f>VLOOKUP($C256,'S50'!$C:$BQ,42,0)</f>
        <v>#N/A</v>
      </c>
      <c r="CI256" s="28" t="e">
        <f>VLOOKUP($C256,'S50'!$C:$BQ,43,0)</f>
        <v>#N/A</v>
      </c>
    </row>
    <row r="257" spans="1:87" hidden="1" x14ac:dyDescent="0.2">
      <c r="A257" s="30" t="s">
        <v>246</v>
      </c>
      <c r="B257" s="30" t="s">
        <v>374</v>
      </c>
      <c r="C257" s="20" t="s">
        <v>298</v>
      </c>
      <c r="D257" s="21">
        <f>VLOOKUP($C257,'S0 remplacer avec S44'!$C:$BQ,55,0)</f>
        <v>288.39999999999998</v>
      </c>
      <c r="E257" s="21">
        <f>VLOOKUP($C257,'S0 remplacer avec S44'!$C:$BQ,62,0)</f>
        <v>0</v>
      </c>
      <c r="F257" s="21">
        <f>VLOOKUP($C257,'S0 remplacer avec S44'!$C:$BQ,63,0)</f>
        <v>29</v>
      </c>
      <c r="G257" s="21">
        <f>VLOOKUP($C257,'S0 remplacer avec S44'!$C:$BQ,45,0)</f>
        <v>3086.9367400000001</v>
      </c>
      <c r="H257" s="28">
        <f>VLOOKUP($C257,'S0 remplacer avec S44'!$C:$BQ,52,0)</f>
        <v>0</v>
      </c>
      <c r="I257" s="28">
        <f>VLOOKUP($C257,'S0 remplacer avec S44'!$C:$BQ,53,0)</f>
        <v>0</v>
      </c>
      <c r="J257" s="28">
        <f>VLOOKUP($C257,'S0 remplacer avec S44'!$C:$BQ,15,0)</f>
        <v>185</v>
      </c>
      <c r="K257" s="28">
        <f>VLOOKUP($C257,'S0 remplacer avec S44'!$C:$BQ,22,0)</f>
        <v>0</v>
      </c>
      <c r="L257" s="28">
        <f>VLOOKUP($C257,'S0 remplacer avec S44'!$C:$BQ,23,0)</f>
        <v>0</v>
      </c>
      <c r="M257" s="28">
        <f>VLOOKUP($C257,'S0 remplacer avec S44'!$C:$BQ,35,0)</f>
        <v>3677.9674300000001</v>
      </c>
      <c r="N257" s="28">
        <f>VLOOKUP($C257,'S0 remplacer avec S44'!$C:$BQ,42,0)</f>
        <v>0</v>
      </c>
      <c r="O257" s="28">
        <f>VLOOKUP($C257,'S0 remplacer avec S44'!$C:$BQ,43,0)</f>
        <v>364</v>
      </c>
      <c r="P257" s="21">
        <f>VLOOKUP($C257,'S45'!$C:$BQ,55,0)</f>
        <v>288.39999999999998</v>
      </c>
      <c r="Q257" s="21">
        <f>VLOOKUP($C257,'S45'!$C:$BQ,62,0)</f>
        <v>0</v>
      </c>
      <c r="R257" s="21">
        <f>VLOOKUP($C257,'S45'!$C:$BQ,63,0)</f>
        <v>29</v>
      </c>
      <c r="S257" s="21">
        <f>VLOOKUP($C257,'S45'!$C:$BQ,45,0)</f>
        <v>3117.9378200000001</v>
      </c>
      <c r="T257" s="28">
        <f>VLOOKUP($C257,'S45'!$C:$BQ,52,0)</f>
        <v>0</v>
      </c>
      <c r="U257" s="28">
        <f>VLOOKUP($C257,'S45'!$C:$BQ,53,0)</f>
        <v>0</v>
      </c>
      <c r="V257" s="28">
        <f>VLOOKUP($C257,'S45'!$C:$BQ,15,0)</f>
        <v>185</v>
      </c>
      <c r="W257" s="28">
        <f>VLOOKUP($C257,'S45'!$C:$BQ,22,0)</f>
        <v>0</v>
      </c>
      <c r="X257" s="28">
        <f>VLOOKUP($C257,'S45'!$C:$BQ,23,0)</f>
        <v>0</v>
      </c>
      <c r="Y257" s="28">
        <f>VLOOKUP($C257,'S45'!$C:$BQ,35,0)</f>
        <v>3680.8130900000001</v>
      </c>
      <c r="Z257" s="28">
        <f>VLOOKUP($C257,'S45'!$C:$BQ,42,0)</f>
        <v>0</v>
      </c>
      <c r="AA257" s="28">
        <f>VLOOKUP($C257,'S45'!$C:$BQ,43,0)</f>
        <v>362</v>
      </c>
      <c r="AB257" s="21">
        <f>VLOOKUP($C257,'S46'!$C:$BQ,55,0)</f>
        <v>293.60000000000002</v>
      </c>
      <c r="AC257" s="21">
        <f>VLOOKUP($C257,'S46'!$C:$BQ,62,0)</f>
        <v>0</v>
      </c>
      <c r="AD257" s="21">
        <f>VLOOKUP($C257,'S46'!$C:$BQ,63,0)</f>
        <v>24</v>
      </c>
      <c r="AE257" s="21">
        <f>VLOOKUP($C257,'S46'!$C:$BQ,45,0)</f>
        <v>3186.0650099999998</v>
      </c>
      <c r="AF257" s="28">
        <f>VLOOKUP($C257,'S46'!$C:$BQ,52,0)</f>
        <v>0</v>
      </c>
      <c r="AG257" s="28">
        <f>VLOOKUP($C257,'S46'!$C:$BQ,53,0)</f>
        <v>0</v>
      </c>
      <c r="AH257" s="28">
        <f>VLOOKUP($C257,'S46'!$C:$BQ,15,0)</f>
        <v>190</v>
      </c>
      <c r="AI257" s="28">
        <f>VLOOKUP($C257,'S46'!$C:$BQ,22,0)</f>
        <v>0</v>
      </c>
      <c r="AJ257" s="28">
        <f>VLOOKUP($C257,'S46'!$C:$BQ,23,0)</f>
        <v>0</v>
      </c>
      <c r="AK257" s="28">
        <f>VLOOKUP($C257,'S46'!$C:$BQ,35,0)</f>
        <v>3808.8130900000001</v>
      </c>
      <c r="AL257" s="28">
        <f>VLOOKUP($C257,'S46'!$C:$BQ,42,0)</f>
        <v>0</v>
      </c>
      <c r="AM257" s="28">
        <f>VLOOKUP($C257,'S46'!$C:$BQ,43,0)</f>
        <v>234</v>
      </c>
      <c r="AN257" s="21">
        <f>VLOOKUP($C257,'S47'!$C:$BQ,55,0)</f>
        <v>303</v>
      </c>
      <c r="AO257" s="21">
        <f>VLOOKUP($C257,'S47'!$C:$BQ,62,0)</f>
        <v>0</v>
      </c>
      <c r="AP257" s="21">
        <f>VLOOKUP($C257,'S47'!$C:$BQ,63,0)</f>
        <v>15</v>
      </c>
      <c r="AQ257" s="21">
        <f>VLOOKUP($C257,'S47'!$C:$BQ,45,0)</f>
        <v>3188.5791899999999</v>
      </c>
      <c r="AR257" s="28">
        <f>VLOOKUP($C257,'S47'!$C:$BQ,52,0)</f>
        <v>0</v>
      </c>
      <c r="AS257" s="28">
        <f>VLOOKUP($C257,'S47'!$C:$BQ,53,0)</f>
        <v>0</v>
      </c>
      <c r="AT257" s="28">
        <f>VLOOKUP($C257,'S47'!$C:$BQ,15,0)</f>
        <v>193</v>
      </c>
      <c r="AU257" s="28">
        <f>VLOOKUP($C257,'S47'!$C:$BQ,22,0)</f>
        <v>0</v>
      </c>
      <c r="AV257" s="28">
        <f>VLOOKUP($C257,'S47'!$C:$BQ,23,0)</f>
        <v>0</v>
      </c>
      <c r="AW257" s="28">
        <f>VLOOKUP($C257,'S47'!$C:$BQ,35,0)</f>
        <v>3825.3159300000002</v>
      </c>
      <c r="AX257" s="28">
        <f>VLOOKUP($C257,'S47'!$C:$BQ,42,0)</f>
        <v>0</v>
      </c>
      <c r="AY257" s="28">
        <f>VLOOKUP($C257,'S47'!$C:$BQ,43,0)</f>
        <v>217</v>
      </c>
      <c r="AZ257" s="21">
        <f>VLOOKUP($C257,'S48'!$C:$BQ,55,0)</f>
        <v>304</v>
      </c>
      <c r="BA257" s="21">
        <f>VLOOKUP($C257,'S48'!$C:$BQ,62,0)</f>
        <v>0</v>
      </c>
      <c r="BB257" s="21">
        <f>VLOOKUP($C257,'S48'!$C:$BQ,63,0)</f>
        <v>93</v>
      </c>
      <c r="BC257" s="21">
        <f>VLOOKUP($C257,'S48'!$C:$BQ,45,0)</f>
        <v>3249.3891899999999</v>
      </c>
      <c r="BD257" s="28">
        <f>VLOOKUP($C257,'S48'!$C:$BQ,52,0)</f>
        <v>0</v>
      </c>
      <c r="BE257" s="28">
        <f>VLOOKUP($C257,'S48'!$C:$BQ,53,0)</f>
        <v>0</v>
      </c>
      <c r="BF257" s="28">
        <f>VLOOKUP($C257,'S48'!$C:$BQ,15,0)</f>
        <v>193</v>
      </c>
      <c r="BG257" s="28">
        <f>VLOOKUP($C257,'S48'!$C:$BQ,22,0)</f>
        <v>0</v>
      </c>
      <c r="BH257" s="28">
        <f>VLOOKUP($C257,'S48'!$C:$BQ,23,0)</f>
        <v>0</v>
      </c>
      <c r="BI257" s="28">
        <f>VLOOKUP($C257,'S48'!$C:$BQ,35,0)</f>
        <v>3891.4128799999999</v>
      </c>
      <c r="BJ257" s="28">
        <f>VLOOKUP($C257,'S48'!$C:$BQ,42,0)</f>
        <v>0</v>
      </c>
      <c r="BK257" s="28">
        <f>VLOOKUP($C257,'S48'!$C:$BQ,43,0)</f>
        <v>151</v>
      </c>
      <c r="BL257" s="21" t="e">
        <f>VLOOKUP($C257,'S49'!$C:$BQ,55,0)</f>
        <v>#N/A</v>
      </c>
      <c r="BM257" s="21" t="e">
        <f>VLOOKUP($C257,'S49'!$C:$BQ,62,0)</f>
        <v>#N/A</v>
      </c>
      <c r="BN257" s="21" t="e">
        <f>VLOOKUP($C257,'S49'!$C:$BQ,63,0)</f>
        <v>#N/A</v>
      </c>
      <c r="BO257" s="21" t="e">
        <f>VLOOKUP($C257,'S49'!$C:$BQ,45,0)</f>
        <v>#N/A</v>
      </c>
      <c r="BP257" s="28" t="e">
        <f>VLOOKUP($C257,'S49'!$C:$BQ,52,0)</f>
        <v>#N/A</v>
      </c>
      <c r="BQ257" s="28" t="e">
        <f>VLOOKUP($C257,'S49'!$C:$BQ,53,0)</f>
        <v>#N/A</v>
      </c>
      <c r="BR257" s="28" t="e">
        <f>VLOOKUP($C257,'S49'!$C:$BQ,15,0)</f>
        <v>#N/A</v>
      </c>
      <c r="BS257" s="28" t="e">
        <f>VLOOKUP($C257,'S49'!$C:$BQ,22,0)</f>
        <v>#N/A</v>
      </c>
      <c r="BT257" s="28" t="e">
        <f>VLOOKUP($C257,'S49'!$C:$BQ,23,0)</f>
        <v>#N/A</v>
      </c>
      <c r="BU257" s="28" t="e">
        <f>VLOOKUP($C257,'S49'!$C:$BQ,35,0)</f>
        <v>#N/A</v>
      </c>
      <c r="BV257" s="28" t="e">
        <f>VLOOKUP($C257,'S49'!$C:$BQ,42,0)</f>
        <v>#N/A</v>
      </c>
      <c r="BW257" s="28" t="e">
        <f>VLOOKUP($C257,'S49'!$C:$BQ,43,0)</f>
        <v>#N/A</v>
      </c>
      <c r="BX257" s="21" t="e">
        <f>VLOOKUP($C257,'S50'!$C:$BQ,55,0)</f>
        <v>#N/A</v>
      </c>
      <c r="BY257" s="21" t="e">
        <f>VLOOKUP($C257,'S50'!$C:$BQ,62,0)</f>
        <v>#N/A</v>
      </c>
      <c r="BZ257" s="21" t="e">
        <f>VLOOKUP($C257,'S50'!$C:$BQ,63,0)</f>
        <v>#N/A</v>
      </c>
      <c r="CA257" s="21" t="e">
        <f>VLOOKUP($C257,'S50'!$C:$BQ,45,0)</f>
        <v>#N/A</v>
      </c>
      <c r="CB257" s="28" t="e">
        <f>VLOOKUP($C257,'S50'!$C:$BQ,52,0)</f>
        <v>#N/A</v>
      </c>
      <c r="CC257" s="28" t="e">
        <f>VLOOKUP($C257,'S50'!$C:$BQ,53,0)</f>
        <v>#N/A</v>
      </c>
      <c r="CD257" s="28" t="e">
        <f>VLOOKUP($C257,'S50'!$C:$BQ,15,0)</f>
        <v>#N/A</v>
      </c>
      <c r="CE257" s="28" t="e">
        <f>VLOOKUP($C257,'S50'!$C:$BQ,22,0)</f>
        <v>#N/A</v>
      </c>
      <c r="CF257" s="28" t="e">
        <f>VLOOKUP($C257,'S50'!$C:$BQ,23,0)</f>
        <v>#N/A</v>
      </c>
      <c r="CG257" s="28" t="e">
        <f>VLOOKUP($C257,'S50'!$C:$BQ,35,0)</f>
        <v>#N/A</v>
      </c>
      <c r="CH257" s="28" t="e">
        <f>VLOOKUP($C257,'S50'!$C:$BQ,42,0)</f>
        <v>#N/A</v>
      </c>
      <c r="CI257" s="28" t="e">
        <f>VLOOKUP($C257,'S50'!$C:$BQ,43,0)</f>
        <v>#N/A</v>
      </c>
    </row>
    <row r="258" spans="1:87" hidden="1" x14ac:dyDescent="0.2">
      <c r="A258" s="30" t="e">
        <v>#N/A</v>
      </c>
      <c r="B258" s="30" t="e">
        <v>#N/A</v>
      </c>
      <c r="C258" s="20" t="s">
        <v>299</v>
      </c>
      <c r="D258" s="21" t="e">
        <f>VLOOKUP($C258,'S0 remplacer avec S44'!$C:$BQ,55,0)</f>
        <v>#N/A</v>
      </c>
      <c r="E258" s="21" t="e">
        <f>VLOOKUP($C258,'S0 remplacer avec S44'!$C:$BQ,62,0)</f>
        <v>#N/A</v>
      </c>
      <c r="F258" s="21" t="e">
        <f>VLOOKUP($C258,'S0 remplacer avec S44'!$C:$BQ,63,0)</f>
        <v>#N/A</v>
      </c>
      <c r="G258" s="21" t="e">
        <f>VLOOKUP($C258,'S0 remplacer avec S44'!$C:$BQ,45,0)</f>
        <v>#N/A</v>
      </c>
      <c r="H258" s="28" t="e">
        <f>VLOOKUP($C258,'S0 remplacer avec S44'!$C:$BQ,52,0)</f>
        <v>#N/A</v>
      </c>
      <c r="I258" s="28" t="e">
        <f>VLOOKUP($C258,'S0 remplacer avec S44'!$C:$BQ,53,0)</f>
        <v>#N/A</v>
      </c>
      <c r="J258" s="28" t="e">
        <f>VLOOKUP($C258,'S0 remplacer avec S44'!$C:$BQ,15,0)</f>
        <v>#N/A</v>
      </c>
      <c r="K258" s="28" t="e">
        <f>VLOOKUP($C258,'S0 remplacer avec S44'!$C:$BQ,22,0)</f>
        <v>#N/A</v>
      </c>
      <c r="L258" s="28" t="e">
        <f>VLOOKUP($C258,'S0 remplacer avec S44'!$C:$BQ,23,0)</f>
        <v>#N/A</v>
      </c>
      <c r="M258" s="28" t="e">
        <f>VLOOKUP($C258,'S0 remplacer avec S44'!$C:$BQ,35,0)</f>
        <v>#N/A</v>
      </c>
      <c r="N258" s="28" t="e">
        <f>VLOOKUP($C258,'S0 remplacer avec S44'!$C:$BQ,42,0)</f>
        <v>#N/A</v>
      </c>
      <c r="O258" s="28" t="e">
        <f>VLOOKUP($C258,'S0 remplacer avec S44'!$C:$BQ,43,0)</f>
        <v>#N/A</v>
      </c>
      <c r="P258" s="21" t="e">
        <f>VLOOKUP($C258,'S45'!$C:$BQ,55,0)</f>
        <v>#N/A</v>
      </c>
      <c r="Q258" s="21" t="e">
        <f>VLOOKUP($C258,'S45'!$C:$BQ,62,0)</f>
        <v>#N/A</v>
      </c>
      <c r="R258" s="21" t="e">
        <f>VLOOKUP($C258,'S45'!$C:$BQ,63,0)</f>
        <v>#N/A</v>
      </c>
      <c r="S258" s="21" t="e">
        <f>VLOOKUP($C258,'S45'!$C:$BQ,45,0)</f>
        <v>#N/A</v>
      </c>
      <c r="T258" s="28" t="e">
        <f>VLOOKUP($C258,'S45'!$C:$BQ,52,0)</f>
        <v>#N/A</v>
      </c>
      <c r="U258" s="28" t="e">
        <f>VLOOKUP($C258,'S45'!$C:$BQ,53,0)</f>
        <v>#N/A</v>
      </c>
      <c r="V258" s="28" t="e">
        <f>VLOOKUP($C258,'S45'!$C:$BQ,15,0)</f>
        <v>#N/A</v>
      </c>
      <c r="W258" s="28" t="e">
        <f>VLOOKUP($C258,'S45'!$C:$BQ,22,0)</f>
        <v>#N/A</v>
      </c>
      <c r="X258" s="28" t="e">
        <f>VLOOKUP($C258,'S45'!$C:$BQ,23,0)</f>
        <v>#N/A</v>
      </c>
      <c r="Y258" s="28" t="e">
        <f>VLOOKUP($C258,'S45'!$C:$BQ,35,0)</f>
        <v>#N/A</v>
      </c>
      <c r="Z258" s="28" t="e">
        <f>VLOOKUP($C258,'S45'!$C:$BQ,42,0)</f>
        <v>#N/A</v>
      </c>
      <c r="AA258" s="28" t="e">
        <f>VLOOKUP($C258,'S45'!$C:$BQ,43,0)</f>
        <v>#N/A</v>
      </c>
      <c r="AB258" s="21" t="e">
        <f>VLOOKUP($C258,'S46'!$C:$BQ,55,0)</f>
        <v>#N/A</v>
      </c>
      <c r="AC258" s="21" t="e">
        <f>VLOOKUP($C258,'S46'!$C:$BQ,62,0)</f>
        <v>#N/A</v>
      </c>
      <c r="AD258" s="21" t="e">
        <f>VLOOKUP($C258,'S46'!$C:$BQ,63,0)</f>
        <v>#N/A</v>
      </c>
      <c r="AE258" s="21" t="e">
        <f>VLOOKUP($C258,'S46'!$C:$BQ,45,0)</f>
        <v>#N/A</v>
      </c>
      <c r="AF258" s="28" t="e">
        <f>VLOOKUP($C258,'S46'!$C:$BQ,52,0)</f>
        <v>#N/A</v>
      </c>
      <c r="AG258" s="28" t="e">
        <f>VLOOKUP($C258,'S46'!$C:$BQ,53,0)</f>
        <v>#N/A</v>
      </c>
      <c r="AH258" s="28" t="e">
        <f>VLOOKUP($C258,'S46'!$C:$BQ,15,0)</f>
        <v>#N/A</v>
      </c>
      <c r="AI258" s="28" t="e">
        <f>VLOOKUP($C258,'S46'!$C:$BQ,22,0)</f>
        <v>#N/A</v>
      </c>
      <c r="AJ258" s="28" t="e">
        <f>VLOOKUP($C258,'S46'!$C:$BQ,23,0)</f>
        <v>#N/A</v>
      </c>
      <c r="AK258" s="28" t="e">
        <f>VLOOKUP($C258,'S46'!$C:$BQ,35,0)</f>
        <v>#N/A</v>
      </c>
      <c r="AL258" s="28" t="e">
        <f>VLOOKUP($C258,'S46'!$C:$BQ,42,0)</f>
        <v>#N/A</v>
      </c>
      <c r="AM258" s="28" t="e">
        <f>VLOOKUP($C258,'S46'!$C:$BQ,43,0)</f>
        <v>#N/A</v>
      </c>
      <c r="AN258" s="21" t="e">
        <f>VLOOKUP($C258,'S47'!$C:$BQ,55,0)</f>
        <v>#N/A</v>
      </c>
      <c r="AO258" s="21" t="e">
        <f>VLOOKUP($C258,'S47'!$C:$BQ,62,0)</f>
        <v>#N/A</v>
      </c>
      <c r="AP258" s="21" t="e">
        <f>VLOOKUP($C258,'S47'!$C:$BQ,63,0)</f>
        <v>#N/A</v>
      </c>
      <c r="AQ258" s="21" t="e">
        <f>VLOOKUP($C258,'S47'!$C:$BQ,45,0)</f>
        <v>#N/A</v>
      </c>
      <c r="AR258" s="28" t="e">
        <f>VLOOKUP($C258,'S47'!$C:$BQ,52,0)</f>
        <v>#N/A</v>
      </c>
      <c r="AS258" s="28" t="e">
        <f>VLOOKUP($C258,'S47'!$C:$BQ,53,0)</f>
        <v>#N/A</v>
      </c>
      <c r="AT258" s="28" t="e">
        <f>VLOOKUP($C258,'S47'!$C:$BQ,15,0)</f>
        <v>#N/A</v>
      </c>
      <c r="AU258" s="28" t="e">
        <f>VLOOKUP($C258,'S47'!$C:$BQ,22,0)</f>
        <v>#N/A</v>
      </c>
      <c r="AV258" s="28" t="e">
        <f>VLOOKUP($C258,'S47'!$C:$BQ,23,0)</f>
        <v>#N/A</v>
      </c>
      <c r="AW258" s="28" t="e">
        <f>VLOOKUP($C258,'S47'!$C:$BQ,35,0)</f>
        <v>#N/A</v>
      </c>
      <c r="AX258" s="28" t="e">
        <f>VLOOKUP($C258,'S47'!$C:$BQ,42,0)</f>
        <v>#N/A</v>
      </c>
      <c r="AY258" s="28" t="e">
        <f>VLOOKUP($C258,'S47'!$C:$BQ,43,0)</f>
        <v>#N/A</v>
      </c>
      <c r="AZ258" s="21" t="e">
        <f>VLOOKUP($C258,'S48'!$C:$BQ,55,0)</f>
        <v>#N/A</v>
      </c>
      <c r="BA258" s="21" t="e">
        <f>VLOOKUP($C258,'S48'!$C:$BQ,62,0)</f>
        <v>#N/A</v>
      </c>
      <c r="BB258" s="21" t="e">
        <f>VLOOKUP($C258,'S48'!$C:$BQ,63,0)</f>
        <v>#N/A</v>
      </c>
      <c r="BC258" s="21" t="e">
        <f>VLOOKUP($C258,'S48'!$C:$BQ,45,0)</f>
        <v>#N/A</v>
      </c>
      <c r="BD258" s="28" t="e">
        <f>VLOOKUP($C258,'S48'!$C:$BQ,52,0)</f>
        <v>#N/A</v>
      </c>
      <c r="BE258" s="28" t="e">
        <f>VLOOKUP($C258,'S48'!$C:$BQ,53,0)</f>
        <v>#N/A</v>
      </c>
      <c r="BF258" s="28" t="e">
        <f>VLOOKUP($C258,'S48'!$C:$BQ,15,0)</f>
        <v>#N/A</v>
      </c>
      <c r="BG258" s="28" t="e">
        <f>VLOOKUP($C258,'S48'!$C:$BQ,22,0)</f>
        <v>#N/A</v>
      </c>
      <c r="BH258" s="28" t="e">
        <f>VLOOKUP($C258,'S48'!$C:$BQ,23,0)</f>
        <v>#N/A</v>
      </c>
      <c r="BI258" s="28" t="e">
        <f>VLOOKUP($C258,'S48'!$C:$BQ,35,0)</f>
        <v>#N/A</v>
      </c>
      <c r="BJ258" s="28" t="e">
        <f>VLOOKUP($C258,'S48'!$C:$BQ,42,0)</f>
        <v>#N/A</v>
      </c>
      <c r="BK258" s="28" t="e">
        <f>VLOOKUP($C258,'S48'!$C:$BQ,43,0)</f>
        <v>#N/A</v>
      </c>
      <c r="BL258" s="21" t="e">
        <f>VLOOKUP($C258,'S49'!$C:$BQ,55,0)</f>
        <v>#N/A</v>
      </c>
      <c r="BM258" s="21" t="e">
        <f>VLOOKUP($C258,'S49'!$C:$BQ,62,0)</f>
        <v>#N/A</v>
      </c>
      <c r="BN258" s="21" t="e">
        <f>VLOOKUP($C258,'S49'!$C:$BQ,63,0)</f>
        <v>#N/A</v>
      </c>
      <c r="BO258" s="21" t="e">
        <f>VLOOKUP($C258,'S49'!$C:$BQ,45,0)</f>
        <v>#N/A</v>
      </c>
      <c r="BP258" s="28" t="e">
        <f>VLOOKUP($C258,'S49'!$C:$BQ,52,0)</f>
        <v>#N/A</v>
      </c>
      <c r="BQ258" s="28" t="e">
        <f>VLOOKUP($C258,'S49'!$C:$BQ,53,0)</f>
        <v>#N/A</v>
      </c>
      <c r="BR258" s="28" t="e">
        <f>VLOOKUP($C258,'S49'!$C:$BQ,15,0)</f>
        <v>#N/A</v>
      </c>
      <c r="BS258" s="28" t="e">
        <f>VLOOKUP($C258,'S49'!$C:$BQ,22,0)</f>
        <v>#N/A</v>
      </c>
      <c r="BT258" s="28" t="e">
        <f>VLOOKUP($C258,'S49'!$C:$BQ,23,0)</f>
        <v>#N/A</v>
      </c>
      <c r="BU258" s="28" t="e">
        <f>VLOOKUP($C258,'S49'!$C:$BQ,35,0)</f>
        <v>#N/A</v>
      </c>
      <c r="BV258" s="28" t="e">
        <f>VLOOKUP($C258,'S49'!$C:$BQ,42,0)</f>
        <v>#N/A</v>
      </c>
      <c r="BW258" s="28" t="e">
        <f>VLOOKUP($C258,'S49'!$C:$BQ,43,0)</f>
        <v>#N/A</v>
      </c>
      <c r="BX258" s="21" t="e">
        <f>VLOOKUP($C258,'S50'!$C:$BQ,55,0)</f>
        <v>#N/A</v>
      </c>
      <c r="BY258" s="21" t="e">
        <f>VLOOKUP($C258,'S50'!$C:$BQ,62,0)</f>
        <v>#N/A</v>
      </c>
      <c r="BZ258" s="21" t="e">
        <f>VLOOKUP($C258,'S50'!$C:$BQ,63,0)</f>
        <v>#N/A</v>
      </c>
      <c r="CA258" s="21" t="e">
        <f>VLOOKUP($C258,'S50'!$C:$BQ,45,0)</f>
        <v>#N/A</v>
      </c>
      <c r="CB258" s="28" t="e">
        <f>VLOOKUP($C258,'S50'!$C:$BQ,52,0)</f>
        <v>#N/A</v>
      </c>
      <c r="CC258" s="28" t="e">
        <f>VLOOKUP($C258,'S50'!$C:$BQ,53,0)</f>
        <v>#N/A</v>
      </c>
      <c r="CD258" s="28" t="e">
        <f>VLOOKUP($C258,'S50'!$C:$BQ,15,0)</f>
        <v>#N/A</v>
      </c>
      <c r="CE258" s="28" t="e">
        <f>VLOOKUP($C258,'S50'!$C:$BQ,22,0)</f>
        <v>#N/A</v>
      </c>
      <c r="CF258" s="28" t="e">
        <f>VLOOKUP($C258,'S50'!$C:$BQ,23,0)</f>
        <v>#N/A</v>
      </c>
      <c r="CG258" s="28" t="e">
        <f>VLOOKUP($C258,'S50'!$C:$BQ,35,0)</f>
        <v>#N/A</v>
      </c>
      <c r="CH258" s="28" t="e">
        <f>VLOOKUP($C258,'S50'!$C:$BQ,42,0)</f>
        <v>#N/A</v>
      </c>
      <c r="CI258" s="28" t="e">
        <f>VLOOKUP($C258,'S50'!$C:$BQ,43,0)</f>
        <v>#N/A</v>
      </c>
    </row>
    <row r="259" spans="1:87" hidden="1" x14ac:dyDescent="0.2">
      <c r="A259" s="30" t="s">
        <v>246</v>
      </c>
      <c r="B259" s="30" t="s">
        <v>374</v>
      </c>
      <c r="C259" s="20" t="s">
        <v>300</v>
      </c>
      <c r="D259" s="21">
        <f>VLOOKUP($C259,'S0 remplacer avec S44'!$C:$BQ,55,0)</f>
        <v>262.89999999999998</v>
      </c>
      <c r="E259" s="21">
        <f>VLOOKUP($C259,'S0 remplacer avec S44'!$C:$BQ,62,0)</f>
        <v>0</v>
      </c>
      <c r="F259" s="21">
        <f>VLOOKUP($C259,'S0 remplacer avec S44'!$C:$BQ,63,0)</f>
        <v>0</v>
      </c>
      <c r="G259" s="21">
        <f>VLOOKUP($C259,'S0 remplacer avec S44'!$C:$BQ,45,0)</f>
        <v>1827.11304</v>
      </c>
      <c r="H259" s="28">
        <f>VLOOKUP($C259,'S0 remplacer avec S44'!$C:$BQ,52,0)</f>
        <v>0</v>
      </c>
      <c r="I259" s="28">
        <f>VLOOKUP($C259,'S0 remplacer avec S44'!$C:$BQ,53,0)</f>
        <v>0</v>
      </c>
      <c r="J259" s="28">
        <f>VLOOKUP($C259,'S0 remplacer avec S44'!$C:$BQ,15,0)</f>
        <v>134</v>
      </c>
      <c r="K259" s="28">
        <f>VLOOKUP($C259,'S0 remplacer avec S44'!$C:$BQ,22,0)</f>
        <v>0</v>
      </c>
      <c r="L259" s="28">
        <f>VLOOKUP($C259,'S0 remplacer avec S44'!$C:$BQ,23,0)</f>
        <v>0</v>
      </c>
      <c r="M259" s="28">
        <f>VLOOKUP($C259,'S0 remplacer avec S44'!$C:$BQ,35,0)</f>
        <v>1781.29989</v>
      </c>
      <c r="N259" s="28">
        <f>VLOOKUP($C259,'S0 remplacer avec S44'!$C:$BQ,42,0)</f>
        <v>0</v>
      </c>
      <c r="O259" s="28">
        <f>VLOOKUP($C259,'S0 remplacer avec S44'!$C:$BQ,43,0)</f>
        <v>246</v>
      </c>
      <c r="P259" s="21">
        <f>VLOOKUP($C259,'S45'!$C:$BQ,55,0)</f>
        <v>262.89999999999998</v>
      </c>
      <c r="Q259" s="21">
        <f>VLOOKUP($C259,'S45'!$C:$BQ,62,0)</f>
        <v>0</v>
      </c>
      <c r="R259" s="21">
        <f>VLOOKUP($C259,'S45'!$C:$BQ,63,0)</f>
        <v>0</v>
      </c>
      <c r="S259" s="21">
        <f>VLOOKUP($C259,'S45'!$C:$BQ,45,0)</f>
        <v>1827.9882700000001</v>
      </c>
      <c r="T259" s="28">
        <f>VLOOKUP($C259,'S45'!$C:$BQ,52,0)</f>
        <v>0</v>
      </c>
      <c r="U259" s="28">
        <f>VLOOKUP($C259,'S45'!$C:$BQ,53,0)</f>
        <v>0</v>
      </c>
      <c r="V259" s="28">
        <f>VLOOKUP($C259,'S45'!$C:$BQ,15,0)</f>
        <v>135</v>
      </c>
      <c r="W259" s="28">
        <f>VLOOKUP($C259,'S45'!$C:$BQ,22,0)</f>
        <v>0</v>
      </c>
      <c r="X259" s="28">
        <f>VLOOKUP($C259,'S45'!$C:$BQ,23,0)</f>
        <v>0</v>
      </c>
      <c r="Y259" s="28">
        <f>VLOOKUP($C259,'S45'!$C:$BQ,35,0)</f>
        <v>1788.3825400000001</v>
      </c>
      <c r="Z259" s="28">
        <f>VLOOKUP($C259,'S45'!$C:$BQ,42,0)</f>
        <v>0</v>
      </c>
      <c r="AA259" s="28">
        <f>VLOOKUP($C259,'S45'!$C:$BQ,43,0)</f>
        <v>239</v>
      </c>
      <c r="AB259" s="21">
        <f>VLOOKUP($C259,'S46'!$C:$BQ,55,0)</f>
        <v>264.89999999999998</v>
      </c>
      <c r="AC259" s="21">
        <f>VLOOKUP($C259,'S46'!$C:$BQ,62,0)</f>
        <v>0</v>
      </c>
      <c r="AD259" s="21">
        <f>VLOOKUP($C259,'S46'!$C:$BQ,63,0)</f>
        <v>0</v>
      </c>
      <c r="AE259" s="21">
        <f>VLOOKUP($C259,'S46'!$C:$BQ,45,0)</f>
        <v>1856.4282700000001</v>
      </c>
      <c r="AF259" s="28">
        <f>VLOOKUP($C259,'S46'!$C:$BQ,52,0)</f>
        <v>0</v>
      </c>
      <c r="AG259" s="28">
        <f>VLOOKUP($C259,'S46'!$C:$BQ,53,0)</f>
        <v>0</v>
      </c>
      <c r="AH259" s="28">
        <f>VLOOKUP($C259,'S46'!$C:$BQ,15,0)</f>
        <v>138</v>
      </c>
      <c r="AI259" s="28">
        <f>VLOOKUP($C259,'S46'!$C:$BQ,22,0)</f>
        <v>0</v>
      </c>
      <c r="AJ259" s="28">
        <f>VLOOKUP($C259,'S46'!$C:$BQ,23,0)</f>
        <v>0</v>
      </c>
      <c r="AK259" s="28">
        <f>VLOOKUP($C259,'S46'!$C:$BQ,35,0)</f>
        <v>1835.5325399999999</v>
      </c>
      <c r="AL259" s="28">
        <f>VLOOKUP($C259,'S46'!$C:$BQ,42,0)</f>
        <v>0</v>
      </c>
      <c r="AM259" s="28">
        <f>VLOOKUP($C259,'S46'!$C:$BQ,43,0)</f>
        <v>191</v>
      </c>
      <c r="AN259" s="21">
        <f>VLOOKUP($C259,'S47'!$C:$BQ,55,0)</f>
        <v>264.7</v>
      </c>
      <c r="AO259" s="21">
        <f>VLOOKUP($C259,'S47'!$C:$BQ,62,0)</f>
        <v>0</v>
      </c>
      <c r="AP259" s="21">
        <f>VLOOKUP($C259,'S47'!$C:$BQ,63,0)</f>
        <v>0</v>
      </c>
      <c r="AQ259" s="21">
        <f>VLOOKUP($C259,'S47'!$C:$BQ,45,0)</f>
        <v>1879.8021200000001</v>
      </c>
      <c r="AR259" s="28">
        <f>VLOOKUP($C259,'S47'!$C:$BQ,52,0)</f>
        <v>0</v>
      </c>
      <c r="AS259" s="28">
        <f>VLOOKUP($C259,'S47'!$C:$BQ,53,0)</f>
        <v>0</v>
      </c>
      <c r="AT259" s="28">
        <f>VLOOKUP($C259,'S47'!$C:$BQ,15,0)</f>
        <v>143</v>
      </c>
      <c r="AU259" s="28">
        <f>VLOOKUP($C259,'S47'!$C:$BQ,22,0)</f>
        <v>0</v>
      </c>
      <c r="AV259" s="28">
        <f>VLOOKUP($C259,'S47'!$C:$BQ,23,0)</f>
        <v>0</v>
      </c>
      <c r="AW259" s="28">
        <f>VLOOKUP($C259,'S47'!$C:$BQ,35,0)</f>
        <v>1847.4609700000001</v>
      </c>
      <c r="AX259" s="28">
        <f>VLOOKUP($C259,'S47'!$C:$BQ,42,0)</f>
        <v>0</v>
      </c>
      <c r="AY259" s="28">
        <f>VLOOKUP($C259,'S47'!$C:$BQ,43,0)</f>
        <v>179</v>
      </c>
      <c r="AZ259" s="21">
        <f>VLOOKUP($C259,'S48'!$C:$BQ,55,0)</f>
        <v>264.7</v>
      </c>
      <c r="BA259" s="21">
        <f>VLOOKUP($C259,'S48'!$C:$BQ,62,0)</f>
        <v>0</v>
      </c>
      <c r="BB259" s="21">
        <f>VLOOKUP($C259,'S48'!$C:$BQ,63,0)</f>
        <v>0</v>
      </c>
      <c r="BC259" s="21">
        <f>VLOOKUP($C259,'S48'!$C:$BQ,45,0)</f>
        <v>1885.07233</v>
      </c>
      <c r="BD259" s="28">
        <f>VLOOKUP($C259,'S48'!$C:$BQ,52,0)</f>
        <v>0</v>
      </c>
      <c r="BE259" s="28">
        <f>VLOOKUP($C259,'S48'!$C:$BQ,53,0)</f>
        <v>0</v>
      </c>
      <c r="BF259" s="28">
        <f>VLOOKUP($C259,'S48'!$C:$BQ,15,0)</f>
        <v>144</v>
      </c>
      <c r="BG259" s="28">
        <f>VLOOKUP($C259,'S48'!$C:$BQ,22,0)</f>
        <v>0</v>
      </c>
      <c r="BH259" s="28">
        <f>VLOOKUP($C259,'S48'!$C:$BQ,23,0)</f>
        <v>0</v>
      </c>
      <c r="BI259" s="28">
        <f>VLOOKUP($C259,'S48'!$C:$BQ,35,0)</f>
        <v>1851.3481400000001</v>
      </c>
      <c r="BJ259" s="28">
        <f>VLOOKUP($C259,'S48'!$C:$BQ,42,0)</f>
        <v>0</v>
      </c>
      <c r="BK259" s="28">
        <f>VLOOKUP($C259,'S48'!$C:$BQ,43,0)</f>
        <v>176</v>
      </c>
      <c r="BL259" s="21" t="e">
        <f>VLOOKUP($C259,'S49'!$C:$BQ,55,0)</f>
        <v>#N/A</v>
      </c>
      <c r="BM259" s="21" t="e">
        <f>VLOOKUP($C259,'S49'!$C:$BQ,62,0)</f>
        <v>#N/A</v>
      </c>
      <c r="BN259" s="21" t="e">
        <f>VLOOKUP($C259,'S49'!$C:$BQ,63,0)</f>
        <v>#N/A</v>
      </c>
      <c r="BO259" s="21" t="e">
        <f>VLOOKUP($C259,'S49'!$C:$BQ,45,0)</f>
        <v>#N/A</v>
      </c>
      <c r="BP259" s="28" t="e">
        <f>VLOOKUP($C259,'S49'!$C:$BQ,52,0)</f>
        <v>#N/A</v>
      </c>
      <c r="BQ259" s="28" t="e">
        <f>VLOOKUP($C259,'S49'!$C:$BQ,53,0)</f>
        <v>#N/A</v>
      </c>
      <c r="BR259" s="28" t="e">
        <f>VLOOKUP($C259,'S49'!$C:$BQ,15,0)</f>
        <v>#N/A</v>
      </c>
      <c r="BS259" s="28" t="e">
        <f>VLOOKUP($C259,'S49'!$C:$BQ,22,0)</f>
        <v>#N/A</v>
      </c>
      <c r="BT259" s="28" t="e">
        <f>VLOOKUP($C259,'S49'!$C:$BQ,23,0)</f>
        <v>#N/A</v>
      </c>
      <c r="BU259" s="28" t="e">
        <f>VLOOKUP($C259,'S49'!$C:$BQ,35,0)</f>
        <v>#N/A</v>
      </c>
      <c r="BV259" s="28" t="e">
        <f>VLOOKUP($C259,'S49'!$C:$BQ,42,0)</f>
        <v>#N/A</v>
      </c>
      <c r="BW259" s="28" t="e">
        <f>VLOOKUP($C259,'S49'!$C:$BQ,43,0)</f>
        <v>#N/A</v>
      </c>
      <c r="BX259" s="21" t="e">
        <f>VLOOKUP($C259,'S50'!$C:$BQ,55,0)</f>
        <v>#N/A</v>
      </c>
      <c r="BY259" s="21" t="e">
        <f>VLOOKUP($C259,'S50'!$C:$BQ,62,0)</f>
        <v>#N/A</v>
      </c>
      <c r="BZ259" s="21" t="e">
        <f>VLOOKUP($C259,'S50'!$C:$BQ,63,0)</f>
        <v>#N/A</v>
      </c>
      <c r="CA259" s="21" t="e">
        <f>VLOOKUP($C259,'S50'!$C:$BQ,45,0)</f>
        <v>#N/A</v>
      </c>
      <c r="CB259" s="28" t="e">
        <f>VLOOKUP($C259,'S50'!$C:$BQ,52,0)</f>
        <v>#N/A</v>
      </c>
      <c r="CC259" s="28" t="e">
        <f>VLOOKUP($C259,'S50'!$C:$BQ,53,0)</f>
        <v>#N/A</v>
      </c>
      <c r="CD259" s="28" t="e">
        <f>VLOOKUP($C259,'S50'!$C:$BQ,15,0)</f>
        <v>#N/A</v>
      </c>
      <c r="CE259" s="28" t="e">
        <f>VLOOKUP($C259,'S50'!$C:$BQ,22,0)</f>
        <v>#N/A</v>
      </c>
      <c r="CF259" s="28" t="e">
        <f>VLOOKUP($C259,'S50'!$C:$BQ,23,0)</f>
        <v>#N/A</v>
      </c>
      <c r="CG259" s="28" t="e">
        <f>VLOOKUP($C259,'S50'!$C:$BQ,35,0)</f>
        <v>#N/A</v>
      </c>
      <c r="CH259" s="28" t="e">
        <f>VLOOKUP($C259,'S50'!$C:$BQ,42,0)</f>
        <v>#N/A</v>
      </c>
      <c r="CI259" s="28" t="e">
        <f>VLOOKUP($C259,'S50'!$C:$BQ,43,0)</f>
        <v>#N/A</v>
      </c>
    </row>
    <row r="260" spans="1:87" hidden="1" x14ac:dyDescent="0.2">
      <c r="A260" s="30" t="s">
        <v>246</v>
      </c>
      <c r="B260" s="30" t="s">
        <v>374</v>
      </c>
      <c r="C260" s="20" t="s">
        <v>301</v>
      </c>
      <c r="D260" s="21">
        <f>VLOOKUP($C260,'S0 remplacer avec S44'!$C:$BQ,55,0)</f>
        <v>77.099999999999994</v>
      </c>
      <c r="E260" s="21">
        <f>VLOOKUP($C260,'S0 remplacer avec S44'!$C:$BQ,62,0)</f>
        <v>0</v>
      </c>
      <c r="F260" s="21">
        <f>VLOOKUP($C260,'S0 remplacer avec S44'!$C:$BQ,63,0)</f>
        <v>15</v>
      </c>
      <c r="G260" s="21">
        <f>VLOOKUP($C260,'S0 remplacer avec S44'!$C:$BQ,45,0)</f>
        <v>642.97766999999999</v>
      </c>
      <c r="H260" s="28">
        <f>VLOOKUP($C260,'S0 remplacer avec S44'!$C:$BQ,52,0)</f>
        <v>32</v>
      </c>
      <c r="I260" s="28">
        <f>VLOOKUP($C260,'S0 remplacer avec S44'!$C:$BQ,53,0)</f>
        <v>166</v>
      </c>
      <c r="J260" s="28">
        <f>VLOOKUP($C260,'S0 remplacer avec S44'!$C:$BQ,15,0)</f>
        <v>51</v>
      </c>
      <c r="K260" s="28">
        <f>VLOOKUP($C260,'S0 remplacer avec S44'!$C:$BQ,22,0)</f>
        <v>0</v>
      </c>
      <c r="L260" s="28">
        <f>VLOOKUP($C260,'S0 remplacer avec S44'!$C:$BQ,23,0)</f>
        <v>0</v>
      </c>
      <c r="M260" s="28">
        <f>VLOOKUP($C260,'S0 remplacer avec S44'!$C:$BQ,35,0)</f>
        <v>960.90319</v>
      </c>
      <c r="N260" s="28">
        <f>VLOOKUP($C260,'S0 remplacer avec S44'!$C:$BQ,42,0)</f>
        <v>14</v>
      </c>
      <c r="O260" s="28">
        <f>VLOOKUP($C260,'S0 remplacer avec S44'!$C:$BQ,43,0)</f>
        <v>208</v>
      </c>
      <c r="P260" s="21">
        <f>VLOOKUP($C260,'S45'!$C:$BQ,55,0)</f>
        <v>77.099999999999994</v>
      </c>
      <c r="Q260" s="21">
        <f>VLOOKUP($C260,'S45'!$C:$BQ,62,0)</f>
        <v>0</v>
      </c>
      <c r="R260" s="21">
        <f>VLOOKUP($C260,'S45'!$C:$BQ,63,0)</f>
        <v>15</v>
      </c>
      <c r="S260" s="21">
        <f>VLOOKUP($C260,'S45'!$C:$BQ,45,0)</f>
        <v>644.25570000000005</v>
      </c>
      <c r="T260" s="28">
        <f>VLOOKUP($C260,'S45'!$C:$BQ,52,0)</f>
        <v>30</v>
      </c>
      <c r="U260" s="28">
        <f>VLOOKUP($C260,'S45'!$C:$BQ,53,0)</f>
        <v>165</v>
      </c>
      <c r="V260" s="28">
        <f>VLOOKUP($C260,'S45'!$C:$BQ,15,0)</f>
        <v>51</v>
      </c>
      <c r="W260" s="28">
        <f>VLOOKUP($C260,'S45'!$C:$BQ,22,0)</f>
        <v>0</v>
      </c>
      <c r="X260" s="28">
        <f>VLOOKUP($C260,'S45'!$C:$BQ,23,0)</f>
        <v>0</v>
      </c>
      <c r="Y260" s="28">
        <f>VLOOKUP($C260,'S45'!$C:$BQ,35,0)</f>
        <v>962.62130000000002</v>
      </c>
      <c r="Z260" s="28">
        <f>VLOOKUP($C260,'S45'!$C:$BQ,42,0)</f>
        <v>12</v>
      </c>
      <c r="AA260" s="28">
        <f>VLOOKUP($C260,'S45'!$C:$BQ,43,0)</f>
        <v>207</v>
      </c>
      <c r="AB260" s="21">
        <f>VLOOKUP($C260,'S46'!$C:$BQ,55,0)</f>
        <v>77.099999999999994</v>
      </c>
      <c r="AC260" s="21">
        <f>VLOOKUP($C260,'S46'!$C:$BQ,62,0)</f>
        <v>0</v>
      </c>
      <c r="AD260" s="21">
        <f>VLOOKUP($C260,'S46'!$C:$BQ,63,0)</f>
        <v>15</v>
      </c>
      <c r="AE260" s="21">
        <f>VLOOKUP($C260,'S46'!$C:$BQ,45,0)</f>
        <v>741.61170000000004</v>
      </c>
      <c r="AF260" s="28">
        <f>VLOOKUP($C260,'S46'!$C:$BQ,52,0)</f>
        <v>0</v>
      </c>
      <c r="AG260" s="28">
        <f>VLOOKUP($C260,'S46'!$C:$BQ,53,0)</f>
        <v>68</v>
      </c>
      <c r="AH260" s="28">
        <f>VLOOKUP($C260,'S46'!$C:$BQ,15,0)</f>
        <v>51</v>
      </c>
      <c r="AI260" s="28">
        <f>VLOOKUP($C260,'S46'!$C:$BQ,22,0)</f>
        <v>0</v>
      </c>
      <c r="AJ260" s="28">
        <f>VLOOKUP($C260,'S46'!$C:$BQ,23,0)</f>
        <v>0</v>
      </c>
      <c r="AK260" s="28">
        <f>VLOOKUP($C260,'S46'!$C:$BQ,35,0)</f>
        <v>1008.1213</v>
      </c>
      <c r="AL260" s="28">
        <f>VLOOKUP($C260,'S46'!$C:$BQ,42,0)</f>
        <v>0</v>
      </c>
      <c r="AM260" s="28">
        <f>VLOOKUP($C260,'S46'!$C:$BQ,43,0)</f>
        <v>161</v>
      </c>
      <c r="AN260" s="21">
        <f>VLOOKUP($C260,'S47'!$C:$BQ,55,0)</f>
        <v>78.099999999999994</v>
      </c>
      <c r="AO260" s="21">
        <f>VLOOKUP($C260,'S47'!$C:$BQ,62,0)</f>
        <v>0</v>
      </c>
      <c r="AP260" s="21">
        <f>VLOOKUP($C260,'S47'!$C:$BQ,63,0)</f>
        <v>14</v>
      </c>
      <c r="AQ260" s="21">
        <f>VLOOKUP($C260,'S47'!$C:$BQ,45,0)</f>
        <v>748.35359000000005</v>
      </c>
      <c r="AR260" s="28">
        <f>VLOOKUP($C260,'S47'!$C:$BQ,52,0)</f>
        <v>0</v>
      </c>
      <c r="AS260" s="28">
        <f>VLOOKUP($C260,'S47'!$C:$BQ,53,0)</f>
        <v>61</v>
      </c>
      <c r="AT260" s="28">
        <f>VLOOKUP($C260,'S47'!$C:$BQ,15,0)</f>
        <v>52</v>
      </c>
      <c r="AU260" s="28">
        <f>VLOOKUP($C260,'S47'!$C:$BQ,22,0)</f>
        <v>0</v>
      </c>
      <c r="AV260" s="28">
        <f>VLOOKUP($C260,'S47'!$C:$BQ,23,0)</f>
        <v>0</v>
      </c>
      <c r="AW260" s="28">
        <f>VLOOKUP($C260,'S47'!$C:$BQ,35,0)</f>
        <v>1076.7888499999999</v>
      </c>
      <c r="AX260" s="28">
        <f>VLOOKUP($C260,'S47'!$C:$BQ,42,0)</f>
        <v>0</v>
      </c>
      <c r="AY260" s="28">
        <f>VLOOKUP($C260,'S47'!$C:$BQ,43,0)</f>
        <v>93</v>
      </c>
      <c r="AZ260" s="21">
        <f>VLOOKUP($C260,'S48'!$C:$BQ,55,0)</f>
        <v>81.099999999999994</v>
      </c>
      <c r="BA260" s="21">
        <f>VLOOKUP($C260,'S48'!$C:$BQ,62,0)</f>
        <v>0</v>
      </c>
      <c r="BB260" s="21">
        <f>VLOOKUP($C260,'S48'!$C:$BQ,63,0)</f>
        <v>34</v>
      </c>
      <c r="BC260" s="21">
        <f>VLOOKUP($C260,'S48'!$C:$BQ,45,0)</f>
        <v>756.99558999999999</v>
      </c>
      <c r="BD260" s="28">
        <f>VLOOKUP($C260,'S48'!$C:$BQ,52,0)</f>
        <v>0</v>
      </c>
      <c r="BE260" s="28">
        <f>VLOOKUP($C260,'S48'!$C:$BQ,53,0)</f>
        <v>52</v>
      </c>
      <c r="BF260" s="28">
        <f>VLOOKUP($C260,'S48'!$C:$BQ,15,0)</f>
        <v>53</v>
      </c>
      <c r="BG260" s="28">
        <f>VLOOKUP($C260,'S48'!$C:$BQ,22,0)</f>
        <v>0</v>
      </c>
      <c r="BH260" s="28">
        <f>VLOOKUP($C260,'S48'!$C:$BQ,23,0)</f>
        <v>0</v>
      </c>
      <c r="BI260" s="28">
        <f>VLOOKUP($C260,'S48'!$C:$BQ,35,0)</f>
        <v>1079.01944</v>
      </c>
      <c r="BJ260" s="28">
        <f>VLOOKUP($C260,'S48'!$C:$BQ,42,0)</f>
        <v>0</v>
      </c>
      <c r="BK260" s="28">
        <f>VLOOKUP($C260,'S48'!$C:$BQ,43,0)</f>
        <v>90</v>
      </c>
      <c r="BL260" s="21" t="e">
        <f>VLOOKUP($C260,'S49'!$C:$BQ,55,0)</f>
        <v>#N/A</v>
      </c>
      <c r="BM260" s="21" t="e">
        <f>VLOOKUP($C260,'S49'!$C:$BQ,62,0)</f>
        <v>#N/A</v>
      </c>
      <c r="BN260" s="21" t="e">
        <f>VLOOKUP($C260,'S49'!$C:$BQ,63,0)</f>
        <v>#N/A</v>
      </c>
      <c r="BO260" s="21" t="e">
        <f>VLOOKUP($C260,'S49'!$C:$BQ,45,0)</f>
        <v>#N/A</v>
      </c>
      <c r="BP260" s="28" t="e">
        <f>VLOOKUP($C260,'S49'!$C:$BQ,52,0)</f>
        <v>#N/A</v>
      </c>
      <c r="BQ260" s="28" t="e">
        <f>VLOOKUP($C260,'S49'!$C:$BQ,53,0)</f>
        <v>#N/A</v>
      </c>
      <c r="BR260" s="28" t="e">
        <f>VLOOKUP($C260,'S49'!$C:$BQ,15,0)</f>
        <v>#N/A</v>
      </c>
      <c r="BS260" s="28" t="e">
        <f>VLOOKUP($C260,'S49'!$C:$BQ,22,0)</f>
        <v>#N/A</v>
      </c>
      <c r="BT260" s="28" t="e">
        <f>VLOOKUP($C260,'S49'!$C:$BQ,23,0)</f>
        <v>#N/A</v>
      </c>
      <c r="BU260" s="28" t="e">
        <f>VLOOKUP($C260,'S49'!$C:$BQ,35,0)</f>
        <v>#N/A</v>
      </c>
      <c r="BV260" s="28" t="e">
        <f>VLOOKUP($C260,'S49'!$C:$BQ,42,0)</f>
        <v>#N/A</v>
      </c>
      <c r="BW260" s="28" t="e">
        <f>VLOOKUP($C260,'S49'!$C:$BQ,43,0)</f>
        <v>#N/A</v>
      </c>
      <c r="BX260" s="21" t="e">
        <f>VLOOKUP($C260,'S50'!$C:$BQ,55,0)</f>
        <v>#N/A</v>
      </c>
      <c r="BY260" s="21" t="e">
        <f>VLOOKUP($C260,'S50'!$C:$BQ,62,0)</f>
        <v>#N/A</v>
      </c>
      <c r="BZ260" s="21" t="e">
        <f>VLOOKUP($C260,'S50'!$C:$BQ,63,0)</f>
        <v>#N/A</v>
      </c>
      <c r="CA260" s="21" t="e">
        <f>VLOOKUP($C260,'S50'!$C:$BQ,45,0)</f>
        <v>#N/A</v>
      </c>
      <c r="CB260" s="28" t="e">
        <f>VLOOKUP($C260,'S50'!$C:$BQ,52,0)</f>
        <v>#N/A</v>
      </c>
      <c r="CC260" s="28" t="e">
        <f>VLOOKUP($C260,'S50'!$C:$BQ,53,0)</f>
        <v>#N/A</v>
      </c>
      <c r="CD260" s="28" t="e">
        <f>VLOOKUP($C260,'S50'!$C:$BQ,15,0)</f>
        <v>#N/A</v>
      </c>
      <c r="CE260" s="28" t="e">
        <f>VLOOKUP($C260,'S50'!$C:$BQ,22,0)</f>
        <v>#N/A</v>
      </c>
      <c r="CF260" s="28" t="e">
        <f>VLOOKUP($C260,'S50'!$C:$BQ,23,0)</f>
        <v>#N/A</v>
      </c>
      <c r="CG260" s="28" t="e">
        <f>VLOOKUP($C260,'S50'!$C:$BQ,35,0)</f>
        <v>#N/A</v>
      </c>
      <c r="CH260" s="28" t="e">
        <f>VLOOKUP($C260,'S50'!$C:$BQ,42,0)</f>
        <v>#N/A</v>
      </c>
      <c r="CI260" s="28" t="e">
        <f>VLOOKUP($C260,'S50'!$C:$BQ,43,0)</f>
        <v>#N/A</v>
      </c>
    </row>
    <row r="261" spans="1:87" hidden="1" x14ac:dyDescent="0.2">
      <c r="A261" s="30" t="e">
        <v>#N/A</v>
      </c>
      <c r="B261" s="30" t="e">
        <v>#N/A</v>
      </c>
      <c r="C261" s="20" t="s">
        <v>302</v>
      </c>
      <c r="D261" s="21" t="e">
        <f>VLOOKUP($C261,'S0 remplacer avec S44'!$C:$BQ,55,0)</f>
        <v>#N/A</v>
      </c>
      <c r="E261" s="21" t="e">
        <f>VLOOKUP($C261,'S0 remplacer avec S44'!$C:$BQ,62,0)</f>
        <v>#N/A</v>
      </c>
      <c r="F261" s="21" t="e">
        <f>VLOOKUP($C261,'S0 remplacer avec S44'!$C:$BQ,63,0)</f>
        <v>#N/A</v>
      </c>
      <c r="G261" s="21" t="e">
        <f>VLOOKUP($C261,'S0 remplacer avec S44'!$C:$BQ,45,0)</f>
        <v>#N/A</v>
      </c>
      <c r="H261" s="28" t="e">
        <f>VLOOKUP($C261,'S0 remplacer avec S44'!$C:$BQ,52,0)</f>
        <v>#N/A</v>
      </c>
      <c r="I261" s="28" t="e">
        <f>VLOOKUP($C261,'S0 remplacer avec S44'!$C:$BQ,53,0)</f>
        <v>#N/A</v>
      </c>
      <c r="J261" s="28" t="e">
        <f>VLOOKUP($C261,'S0 remplacer avec S44'!$C:$BQ,15,0)</f>
        <v>#N/A</v>
      </c>
      <c r="K261" s="28" t="e">
        <f>VLOOKUP($C261,'S0 remplacer avec S44'!$C:$BQ,22,0)</f>
        <v>#N/A</v>
      </c>
      <c r="L261" s="28" t="e">
        <f>VLOOKUP($C261,'S0 remplacer avec S44'!$C:$BQ,23,0)</f>
        <v>#N/A</v>
      </c>
      <c r="M261" s="28" t="e">
        <f>VLOOKUP($C261,'S0 remplacer avec S44'!$C:$BQ,35,0)</f>
        <v>#N/A</v>
      </c>
      <c r="N261" s="28" t="e">
        <f>VLOOKUP($C261,'S0 remplacer avec S44'!$C:$BQ,42,0)</f>
        <v>#N/A</v>
      </c>
      <c r="O261" s="28" t="e">
        <f>VLOOKUP($C261,'S0 remplacer avec S44'!$C:$BQ,43,0)</f>
        <v>#N/A</v>
      </c>
      <c r="P261" s="21" t="e">
        <f>VLOOKUP($C261,'S45'!$C:$BQ,55,0)</f>
        <v>#N/A</v>
      </c>
      <c r="Q261" s="21" t="e">
        <f>VLOOKUP($C261,'S45'!$C:$BQ,62,0)</f>
        <v>#N/A</v>
      </c>
      <c r="R261" s="21" t="e">
        <f>VLOOKUP($C261,'S45'!$C:$BQ,63,0)</f>
        <v>#N/A</v>
      </c>
      <c r="S261" s="21" t="e">
        <f>VLOOKUP($C261,'S45'!$C:$BQ,45,0)</f>
        <v>#N/A</v>
      </c>
      <c r="T261" s="28" t="e">
        <f>VLOOKUP($C261,'S45'!$C:$BQ,52,0)</f>
        <v>#N/A</v>
      </c>
      <c r="U261" s="28" t="e">
        <f>VLOOKUP($C261,'S45'!$C:$BQ,53,0)</f>
        <v>#N/A</v>
      </c>
      <c r="V261" s="28" t="e">
        <f>VLOOKUP($C261,'S45'!$C:$BQ,15,0)</f>
        <v>#N/A</v>
      </c>
      <c r="W261" s="28" t="e">
        <f>VLOOKUP($C261,'S45'!$C:$BQ,22,0)</f>
        <v>#N/A</v>
      </c>
      <c r="X261" s="28" t="e">
        <f>VLOOKUP($C261,'S45'!$C:$BQ,23,0)</f>
        <v>#N/A</v>
      </c>
      <c r="Y261" s="28" t="e">
        <f>VLOOKUP($C261,'S45'!$C:$BQ,35,0)</f>
        <v>#N/A</v>
      </c>
      <c r="Z261" s="28" t="e">
        <f>VLOOKUP($C261,'S45'!$C:$BQ,42,0)</f>
        <v>#N/A</v>
      </c>
      <c r="AA261" s="28" t="e">
        <f>VLOOKUP($C261,'S45'!$C:$BQ,43,0)</f>
        <v>#N/A</v>
      </c>
      <c r="AB261" s="21" t="e">
        <f>VLOOKUP($C261,'S46'!$C:$BQ,55,0)</f>
        <v>#N/A</v>
      </c>
      <c r="AC261" s="21" t="e">
        <f>VLOOKUP($C261,'S46'!$C:$BQ,62,0)</f>
        <v>#N/A</v>
      </c>
      <c r="AD261" s="21" t="e">
        <f>VLOOKUP($C261,'S46'!$C:$BQ,63,0)</f>
        <v>#N/A</v>
      </c>
      <c r="AE261" s="21" t="e">
        <f>VLOOKUP($C261,'S46'!$C:$BQ,45,0)</f>
        <v>#N/A</v>
      </c>
      <c r="AF261" s="28" t="e">
        <f>VLOOKUP($C261,'S46'!$C:$BQ,52,0)</f>
        <v>#N/A</v>
      </c>
      <c r="AG261" s="28" t="e">
        <f>VLOOKUP($C261,'S46'!$C:$BQ,53,0)</f>
        <v>#N/A</v>
      </c>
      <c r="AH261" s="28" t="e">
        <f>VLOOKUP($C261,'S46'!$C:$BQ,15,0)</f>
        <v>#N/A</v>
      </c>
      <c r="AI261" s="28" t="e">
        <f>VLOOKUP($C261,'S46'!$C:$BQ,22,0)</f>
        <v>#N/A</v>
      </c>
      <c r="AJ261" s="28" t="e">
        <f>VLOOKUP($C261,'S46'!$C:$BQ,23,0)</f>
        <v>#N/A</v>
      </c>
      <c r="AK261" s="28" t="e">
        <f>VLOOKUP($C261,'S46'!$C:$BQ,35,0)</f>
        <v>#N/A</v>
      </c>
      <c r="AL261" s="28" t="e">
        <f>VLOOKUP($C261,'S46'!$C:$BQ,42,0)</f>
        <v>#N/A</v>
      </c>
      <c r="AM261" s="28" t="e">
        <f>VLOOKUP($C261,'S46'!$C:$BQ,43,0)</f>
        <v>#N/A</v>
      </c>
      <c r="AN261" s="21" t="e">
        <f>VLOOKUP($C261,'S47'!$C:$BQ,55,0)</f>
        <v>#N/A</v>
      </c>
      <c r="AO261" s="21" t="e">
        <f>VLOOKUP($C261,'S47'!$C:$BQ,62,0)</f>
        <v>#N/A</v>
      </c>
      <c r="AP261" s="21" t="e">
        <f>VLOOKUP($C261,'S47'!$C:$BQ,63,0)</f>
        <v>#N/A</v>
      </c>
      <c r="AQ261" s="21" t="e">
        <f>VLOOKUP($C261,'S47'!$C:$BQ,45,0)</f>
        <v>#N/A</v>
      </c>
      <c r="AR261" s="28" t="e">
        <f>VLOOKUP($C261,'S47'!$C:$BQ,52,0)</f>
        <v>#N/A</v>
      </c>
      <c r="AS261" s="28" t="e">
        <f>VLOOKUP($C261,'S47'!$C:$BQ,53,0)</f>
        <v>#N/A</v>
      </c>
      <c r="AT261" s="28" t="e">
        <f>VLOOKUP($C261,'S47'!$C:$BQ,15,0)</f>
        <v>#N/A</v>
      </c>
      <c r="AU261" s="28" t="e">
        <f>VLOOKUP($C261,'S47'!$C:$BQ,22,0)</f>
        <v>#N/A</v>
      </c>
      <c r="AV261" s="28" t="e">
        <f>VLOOKUP($C261,'S47'!$C:$BQ,23,0)</f>
        <v>#N/A</v>
      </c>
      <c r="AW261" s="28" t="e">
        <f>VLOOKUP($C261,'S47'!$C:$BQ,35,0)</f>
        <v>#N/A</v>
      </c>
      <c r="AX261" s="28" t="e">
        <f>VLOOKUP($C261,'S47'!$C:$BQ,42,0)</f>
        <v>#N/A</v>
      </c>
      <c r="AY261" s="28" t="e">
        <f>VLOOKUP($C261,'S47'!$C:$BQ,43,0)</f>
        <v>#N/A</v>
      </c>
      <c r="AZ261" s="21" t="e">
        <f>VLOOKUP($C261,'S48'!$C:$BQ,55,0)</f>
        <v>#N/A</v>
      </c>
      <c r="BA261" s="21" t="e">
        <f>VLOOKUP($C261,'S48'!$C:$BQ,62,0)</f>
        <v>#N/A</v>
      </c>
      <c r="BB261" s="21" t="e">
        <f>VLOOKUP($C261,'S48'!$C:$BQ,63,0)</f>
        <v>#N/A</v>
      </c>
      <c r="BC261" s="21" t="e">
        <f>VLOOKUP($C261,'S48'!$C:$BQ,45,0)</f>
        <v>#N/A</v>
      </c>
      <c r="BD261" s="28" t="e">
        <f>VLOOKUP($C261,'S48'!$C:$BQ,52,0)</f>
        <v>#N/A</v>
      </c>
      <c r="BE261" s="28" t="e">
        <f>VLOOKUP($C261,'S48'!$C:$BQ,53,0)</f>
        <v>#N/A</v>
      </c>
      <c r="BF261" s="28" t="e">
        <f>VLOOKUP($C261,'S48'!$C:$BQ,15,0)</f>
        <v>#N/A</v>
      </c>
      <c r="BG261" s="28" t="e">
        <f>VLOOKUP($C261,'S48'!$C:$BQ,22,0)</f>
        <v>#N/A</v>
      </c>
      <c r="BH261" s="28" t="e">
        <f>VLOOKUP($C261,'S48'!$C:$BQ,23,0)</f>
        <v>#N/A</v>
      </c>
      <c r="BI261" s="28" t="e">
        <f>VLOOKUP($C261,'S48'!$C:$BQ,35,0)</f>
        <v>#N/A</v>
      </c>
      <c r="BJ261" s="28" t="e">
        <f>VLOOKUP($C261,'S48'!$C:$BQ,42,0)</f>
        <v>#N/A</v>
      </c>
      <c r="BK261" s="28" t="e">
        <f>VLOOKUP($C261,'S48'!$C:$BQ,43,0)</f>
        <v>#N/A</v>
      </c>
      <c r="BL261" s="21" t="e">
        <f>VLOOKUP($C261,'S49'!$C:$BQ,55,0)</f>
        <v>#N/A</v>
      </c>
      <c r="BM261" s="21" t="e">
        <f>VLOOKUP($C261,'S49'!$C:$BQ,62,0)</f>
        <v>#N/A</v>
      </c>
      <c r="BN261" s="21" t="e">
        <f>VLOOKUP($C261,'S49'!$C:$BQ,63,0)</f>
        <v>#N/A</v>
      </c>
      <c r="BO261" s="21" t="e">
        <f>VLOOKUP($C261,'S49'!$C:$BQ,45,0)</f>
        <v>#N/A</v>
      </c>
      <c r="BP261" s="28" t="e">
        <f>VLOOKUP($C261,'S49'!$C:$BQ,52,0)</f>
        <v>#N/A</v>
      </c>
      <c r="BQ261" s="28" t="e">
        <f>VLOOKUP($C261,'S49'!$C:$BQ,53,0)</f>
        <v>#N/A</v>
      </c>
      <c r="BR261" s="28" t="e">
        <f>VLOOKUP($C261,'S49'!$C:$BQ,15,0)</f>
        <v>#N/A</v>
      </c>
      <c r="BS261" s="28" t="e">
        <f>VLOOKUP($C261,'S49'!$C:$BQ,22,0)</f>
        <v>#N/A</v>
      </c>
      <c r="BT261" s="28" t="e">
        <f>VLOOKUP($C261,'S49'!$C:$BQ,23,0)</f>
        <v>#N/A</v>
      </c>
      <c r="BU261" s="28" t="e">
        <f>VLOOKUP($C261,'S49'!$C:$BQ,35,0)</f>
        <v>#N/A</v>
      </c>
      <c r="BV261" s="28" t="e">
        <f>VLOOKUP($C261,'S49'!$C:$BQ,42,0)</f>
        <v>#N/A</v>
      </c>
      <c r="BW261" s="28" t="e">
        <f>VLOOKUP($C261,'S49'!$C:$BQ,43,0)</f>
        <v>#N/A</v>
      </c>
      <c r="BX261" s="21" t="e">
        <f>VLOOKUP($C261,'S50'!$C:$BQ,55,0)</f>
        <v>#N/A</v>
      </c>
      <c r="BY261" s="21" t="e">
        <f>VLOOKUP($C261,'S50'!$C:$BQ,62,0)</f>
        <v>#N/A</v>
      </c>
      <c r="BZ261" s="21" t="e">
        <f>VLOOKUP($C261,'S50'!$C:$BQ,63,0)</f>
        <v>#N/A</v>
      </c>
      <c r="CA261" s="21" t="e">
        <f>VLOOKUP($C261,'S50'!$C:$BQ,45,0)</f>
        <v>#N/A</v>
      </c>
      <c r="CB261" s="28" t="e">
        <f>VLOOKUP($C261,'S50'!$C:$BQ,52,0)</f>
        <v>#N/A</v>
      </c>
      <c r="CC261" s="28" t="e">
        <f>VLOOKUP($C261,'S50'!$C:$BQ,53,0)</f>
        <v>#N/A</v>
      </c>
      <c r="CD261" s="28" t="e">
        <f>VLOOKUP($C261,'S50'!$C:$BQ,15,0)</f>
        <v>#N/A</v>
      </c>
      <c r="CE261" s="28" t="e">
        <f>VLOOKUP($C261,'S50'!$C:$BQ,22,0)</f>
        <v>#N/A</v>
      </c>
      <c r="CF261" s="28" t="e">
        <f>VLOOKUP($C261,'S50'!$C:$BQ,23,0)</f>
        <v>#N/A</v>
      </c>
      <c r="CG261" s="28" t="e">
        <f>VLOOKUP($C261,'S50'!$C:$BQ,35,0)</f>
        <v>#N/A</v>
      </c>
      <c r="CH261" s="28" t="e">
        <f>VLOOKUP($C261,'S50'!$C:$BQ,42,0)</f>
        <v>#N/A</v>
      </c>
      <c r="CI261" s="28" t="e">
        <f>VLOOKUP($C261,'S50'!$C:$BQ,43,0)</f>
        <v>#N/A</v>
      </c>
    </row>
    <row r="262" spans="1:87" hidden="1" x14ac:dyDescent="0.2">
      <c r="A262" s="30" t="s">
        <v>246</v>
      </c>
      <c r="B262" s="30" t="s">
        <v>374</v>
      </c>
      <c r="C262" s="20" t="s">
        <v>303</v>
      </c>
      <c r="D262" s="21">
        <f>VLOOKUP($C262,'S0 remplacer avec S44'!$C:$BQ,55,0)</f>
        <v>689.6</v>
      </c>
      <c r="E262" s="21">
        <f>VLOOKUP($C262,'S0 remplacer avec S44'!$C:$BQ,62,0)</f>
        <v>80</v>
      </c>
      <c r="F262" s="21">
        <f>VLOOKUP($C262,'S0 remplacer avec S44'!$C:$BQ,63,0)</f>
        <v>234</v>
      </c>
      <c r="G262" s="21">
        <f>VLOOKUP($C262,'S0 remplacer avec S44'!$C:$BQ,45,0)</f>
        <v>6584.5947800000004</v>
      </c>
      <c r="H262" s="28">
        <f>VLOOKUP($C262,'S0 remplacer avec S44'!$C:$BQ,52,0)</f>
        <v>194</v>
      </c>
      <c r="I262" s="28">
        <f>VLOOKUP($C262,'S0 remplacer avec S44'!$C:$BQ,53,0)</f>
        <v>1550</v>
      </c>
      <c r="J262" s="28">
        <f>VLOOKUP($C262,'S0 remplacer avec S44'!$C:$BQ,15,0)</f>
        <v>487</v>
      </c>
      <c r="K262" s="28">
        <f>VLOOKUP($C262,'S0 remplacer avec S44'!$C:$BQ,22,0)</f>
        <v>0</v>
      </c>
      <c r="L262" s="28">
        <f>VLOOKUP($C262,'S0 remplacer avec S44'!$C:$BQ,23,0)</f>
        <v>25</v>
      </c>
      <c r="M262" s="28">
        <f>VLOOKUP($C262,'S0 remplacer avec S44'!$C:$BQ,35,0)</f>
        <v>7942.2890100000004</v>
      </c>
      <c r="N262" s="28">
        <f>VLOOKUP($C262,'S0 remplacer avec S44'!$C:$BQ,42,0)</f>
        <v>1542</v>
      </c>
      <c r="O262" s="28">
        <f>VLOOKUP($C262,'S0 remplacer avec S44'!$C:$BQ,43,0)</f>
        <v>3439</v>
      </c>
      <c r="P262" s="21">
        <f>VLOOKUP($C262,'S45'!$C:$BQ,55,0)</f>
        <v>697.7</v>
      </c>
      <c r="Q262" s="21">
        <f>VLOOKUP($C262,'S45'!$C:$BQ,62,0)</f>
        <v>72</v>
      </c>
      <c r="R262" s="21">
        <f>VLOOKUP($C262,'S45'!$C:$BQ,63,0)</f>
        <v>226</v>
      </c>
      <c r="S262" s="21">
        <f>VLOOKUP($C262,'S45'!$C:$BQ,45,0)</f>
        <v>6708.75702</v>
      </c>
      <c r="T262" s="28">
        <f>VLOOKUP($C262,'S45'!$C:$BQ,52,0)</f>
        <v>70</v>
      </c>
      <c r="U262" s="28">
        <f>VLOOKUP($C262,'S45'!$C:$BQ,53,0)</f>
        <v>1426</v>
      </c>
      <c r="V262" s="28">
        <f>VLOOKUP($C262,'S45'!$C:$BQ,15,0)</f>
        <v>491</v>
      </c>
      <c r="W262" s="28">
        <f>VLOOKUP($C262,'S45'!$C:$BQ,22,0)</f>
        <v>0</v>
      </c>
      <c r="X262" s="28">
        <f>VLOOKUP($C262,'S45'!$C:$BQ,23,0)</f>
        <v>21</v>
      </c>
      <c r="Y262" s="28">
        <f>VLOOKUP($C262,'S45'!$C:$BQ,35,0)</f>
        <v>8098.0056999999997</v>
      </c>
      <c r="Z262" s="28">
        <f>VLOOKUP($C262,'S45'!$C:$BQ,42,0)</f>
        <v>1386</v>
      </c>
      <c r="AA262" s="28">
        <f>VLOOKUP($C262,'S45'!$C:$BQ,43,0)</f>
        <v>3283</v>
      </c>
      <c r="AB262" s="21">
        <f>VLOOKUP($C262,'S46'!$C:$BQ,55,0)</f>
        <v>699.1</v>
      </c>
      <c r="AC262" s="21">
        <f>VLOOKUP($C262,'S46'!$C:$BQ,62,0)</f>
        <v>70</v>
      </c>
      <c r="AD262" s="21">
        <f>VLOOKUP($C262,'S46'!$C:$BQ,63,0)</f>
        <v>224</v>
      </c>
      <c r="AE262" s="21">
        <f>VLOOKUP($C262,'S46'!$C:$BQ,45,0)</f>
        <v>6892.8189499999999</v>
      </c>
      <c r="AF262" s="28">
        <f>VLOOKUP($C262,'S46'!$C:$BQ,52,0)</f>
        <v>0</v>
      </c>
      <c r="AG262" s="28">
        <f>VLOOKUP($C262,'S46'!$C:$BQ,53,0)</f>
        <v>1242</v>
      </c>
      <c r="AH262" s="28">
        <f>VLOOKUP($C262,'S46'!$C:$BQ,15,0)</f>
        <v>505</v>
      </c>
      <c r="AI262" s="28">
        <f>VLOOKUP($C262,'S46'!$C:$BQ,22,0)</f>
        <v>0</v>
      </c>
      <c r="AJ262" s="28">
        <f>VLOOKUP($C262,'S46'!$C:$BQ,23,0)</f>
        <v>7</v>
      </c>
      <c r="AK262" s="28">
        <f>VLOOKUP($C262,'S46'!$C:$BQ,35,0)</f>
        <v>8118.9082900000003</v>
      </c>
      <c r="AL262" s="28">
        <f>VLOOKUP($C262,'S46'!$C:$BQ,42,0)</f>
        <v>1366</v>
      </c>
      <c r="AM262" s="28">
        <f>VLOOKUP($C262,'S46'!$C:$BQ,43,0)</f>
        <v>3262</v>
      </c>
      <c r="AN262" s="21">
        <f>VLOOKUP($C262,'S47'!$C:$BQ,55,0)</f>
        <v>719.1</v>
      </c>
      <c r="AO262" s="21">
        <f>VLOOKUP($C262,'S47'!$C:$BQ,62,0)</f>
        <v>50</v>
      </c>
      <c r="AP262" s="21">
        <f>VLOOKUP($C262,'S47'!$C:$BQ,63,0)</f>
        <v>204</v>
      </c>
      <c r="AQ262" s="21">
        <f>VLOOKUP($C262,'S47'!$C:$BQ,45,0)</f>
        <v>7141.8771100000004</v>
      </c>
      <c r="AR262" s="28">
        <f>VLOOKUP($C262,'S47'!$C:$BQ,52,0)</f>
        <v>0</v>
      </c>
      <c r="AS262" s="28">
        <f>VLOOKUP($C262,'S47'!$C:$BQ,53,0)</f>
        <v>993</v>
      </c>
      <c r="AT262" s="28">
        <f>VLOOKUP($C262,'S47'!$C:$BQ,15,0)</f>
        <v>518</v>
      </c>
      <c r="AU262" s="28">
        <f>VLOOKUP($C262,'S47'!$C:$BQ,22,0)</f>
        <v>0</v>
      </c>
      <c r="AV262" s="28">
        <f>VLOOKUP($C262,'S47'!$C:$BQ,23,0)</f>
        <v>0</v>
      </c>
      <c r="AW262" s="28">
        <f>VLOOKUP($C262,'S47'!$C:$BQ,35,0)</f>
        <v>8307.6825900000003</v>
      </c>
      <c r="AX262" s="28">
        <f>VLOOKUP($C262,'S47'!$C:$BQ,42,0)</f>
        <v>1177</v>
      </c>
      <c r="AY262" s="28">
        <f>VLOOKUP($C262,'S47'!$C:$BQ,43,0)</f>
        <v>3074</v>
      </c>
      <c r="AZ262" s="21">
        <f>VLOOKUP($C262,'S48'!$C:$BQ,55,0)</f>
        <v>730.9</v>
      </c>
      <c r="BA262" s="21">
        <f>VLOOKUP($C262,'S48'!$C:$BQ,62,0)</f>
        <v>0</v>
      </c>
      <c r="BB262" s="21">
        <f>VLOOKUP($C262,'S48'!$C:$BQ,63,0)</f>
        <v>423</v>
      </c>
      <c r="BC262" s="21">
        <f>VLOOKUP($C262,'S48'!$C:$BQ,45,0)</f>
        <v>7222.2583800000002</v>
      </c>
      <c r="BD262" s="28">
        <f>VLOOKUP($C262,'S48'!$C:$BQ,52,0)</f>
        <v>0</v>
      </c>
      <c r="BE262" s="28">
        <f>VLOOKUP($C262,'S48'!$C:$BQ,53,0)</f>
        <v>912</v>
      </c>
      <c r="BF262" s="28">
        <f>VLOOKUP($C262,'S48'!$C:$BQ,15,0)</f>
        <v>528</v>
      </c>
      <c r="BG262" s="28">
        <f>VLOOKUP($C262,'S48'!$C:$BQ,22,0)</f>
        <v>0</v>
      </c>
      <c r="BH262" s="28">
        <f>VLOOKUP($C262,'S48'!$C:$BQ,23,0)</f>
        <v>0</v>
      </c>
      <c r="BI262" s="28">
        <f>VLOOKUP($C262,'S48'!$C:$BQ,35,0)</f>
        <v>8434.8009700000002</v>
      </c>
      <c r="BJ262" s="28">
        <f>VLOOKUP($C262,'S48'!$C:$BQ,42,0)</f>
        <v>1050</v>
      </c>
      <c r="BK262" s="28">
        <f>VLOOKUP($C262,'S48'!$C:$BQ,43,0)</f>
        <v>2946</v>
      </c>
      <c r="BL262" s="21" t="e">
        <f>VLOOKUP($C262,'S49'!$C:$BQ,55,0)</f>
        <v>#N/A</v>
      </c>
      <c r="BM262" s="21" t="e">
        <f>VLOOKUP($C262,'S49'!$C:$BQ,62,0)</f>
        <v>#N/A</v>
      </c>
      <c r="BN262" s="21" t="e">
        <f>VLOOKUP($C262,'S49'!$C:$BQ,63,0)</f>
        <v>#N/A</v>
      </c>
      <c r="BO262" s="21" t="e">
        <f>VLOOKUP($C262,'S49'!$C:$BQ,45,0)</f>
        <v>#N/A</v>
      </c>
      <c r="BP262" s="28" t="e">
        <f>VLOOKUP($C262,'S49'!$C:$BQ,52,0)</f>
        <v>#N/A</v>
      </c>
      <c r="BQ262" s="28" t="e">
        <f>VLOOKUP($C262,'S49'!$C:$BQ,53,0)</f>
        <v>#N/A</v>
      </c>
      <c r="BR262" s="28" t="e">
        <f>VLOOKUP($C262,'S49'!$C:$BQ,15,0)</f>
        <v>#N/A</v>
      </c>
      <c r="BS262" s="28" t="e">
        <f>VLOOKUP($C262,'S49'!$C:$BQ,22,0)</f>
        <v>#N/A</v>
      </c>
      <c r="BT262" s="28" t="e">
        <f>VLOOKUP($C262,'S49'!$C:$BQ,23,0)</f>
        <v>#N/A</v>
      </c>
      <c r="BU262" s="28" t="e">
        <f>VLOOKUP($C262,'S49'!$C:$BQ,35,0)</f>
        <v>#N/A</v>
      </c>
      <c r="BV262" s="28" t="e">
        <f>VLOOKUP($C262,'S49'!$C:$BQ,42,0)</f>
        <v>#N/A</v>
      </c>
      <c r="BW262" s="28" t="e">
        <f>VLOOKUP($C262,'S49'!$C:$BQ,43,0)</f>
        <v>#N/A</v>
      </c>
      <c r="BX262" s="21" t="e">
        <f>VLOOKUP($C262,'S50'!$C:$BQ,55,0)</f>
        <v>#N/A</v>
      </c>
      <c r="BY262" s="21" t="e">
        <f>VLOOKUP($C262,'S50'!$C:$BQ,62,0)</f>
        <v>#N/A</v>
      </c>
      <c r="BZ262" s="21" t="e">
        <f>VLOOKUP($C262,'S50'!$C:$BQ,63,0)</f>
        <v>#N/A</v>
      </c>
      <c r="CA262" s="21" t="e">
        <f>VLOOKUP($C262,'S50'!$C:$BQ,45,0)</f>
        <v>#N/A</v>
      </c>
      <c r="CB262" s="28" t="e">
        <f>VLOOKUP($C262,'S50'!$C:$BQ,52,0)</f>
        <v>#N/A</v>
      </c>
      <c r="CC262" s="28" t="e">
        <f>VLOOKUP($C262,'S50'!$C:$BQ,53,0)</f>
        <v>#N/A</v>
      </c>
      <c r="CD262" s="28" t="e">
        <f>VLOOKUP($C262,'S50'!$C:$BQ,15,0)</f>
        <v>#N/A</v>
      </c>
      <c r="CE262" s="28" t="e">
        <f>VLOOKUP($C262,'S50'!$C:$BQ,22,0)</f>
        <v>#N/A</v>
      </c>
      <c r="CF262" s="28" t="e">
        <f>VLOOKUP($C262,'S50'!$C:$BQ,23,0)</f>
        <v>#N/A</v>
      </c>
      <c r="CG262" s="28" t="e">
        <f>VLOOKUP($C262,'S50'!$C:$BQ,35,0)</f>
        <v>#N/A</v>
      </c>
      <c r="CH262" s="28" t="e">
        <f>VLOOKUP($C262,'S50'!$C:$BQ,42,0)</f>
        <v>#N/A</v>
      </c>
      <c r="CI262" s="28" t="e">
        <f>VLOOKUP($C262,'S50'!$C:$BQ,43,0)</f>
        <v>#N/A</v>
      </c>
    </row>
    <row r="263" spans="1:87" hidden="1" x14ac:dyDescent="0.2">
      <c r="A263" s="30" t="e">
        <v>#N/A</v>
      </c>
      <c r="B263" s="30" t="e">
        <v>#N/A</v>
      </c>
      <c r="C263" s="20" t="s">
        <v>304</v>
      </c>
      <c r="D263" s="21" t="e">
        <f>VLOOKUP($C263,'S0 remplacer avec S44'!$C:$BQ,55,0)</f>
        <v>#N/A</v>
      </c>
      <c r="E263" s="21" t="e">
        <f>VLOOKUP($C263,'S0 remplacer avec S44'!$C:$BQ,62,0)</f>
        <v>#N/A</v>
      </c>
      <c r="F263" s="21" t="e">
        <f>VLOOKUP($C263,'S0 remplacer avec S44'!$C:$BQ,63,0)</f>
        <v>#N/A</v>
      </c>
      <c r="G263" s="21" t="e">
        <f>VLOOKUP($C263,'S0 remplacer avec S44'!$C:$BQ,45,0)</f>
        <v>#N/A</v>
      </c>
      <c r="H263" s="28" t="e">
        <f>VLOOKUP($C263,'S0 remplacer avec S44'!$C:$BQ,52,0)</f>
        <v>#N/A</v>
      </c>
      <c r="I263" s="28" t="e">
        <f>VLOOKUP($C263,'S0 remplacer avec S44'!$C:$BQ,53,0)</f>
        <v>#N/A</v>
      </c>
      <c r="J263" s="28" t="e">
        <f>VLOOKUP($C263,'S0 remplacer avec S44'!$C:$BQ,15,0)</f>
        <v>#N/A</v>
      </c>
      <c r="K263" s="28" t="e">
        <f>VLOOKUP($C263,'S0 remplacer avec S44'!$C:$BQ,22,0)</f>
        <v>#N/A</v>
      </c>
      <c r="L263" s="28" t="e">
        <f>VLOOKUP($C263,'S0 remplacer avec S44'!$C:$BQ,23,0)</f>
        <v>#N/A</v>
      </c>
      <c r="M263" s="28" t="e">
        <f>VLOOKUP($C263,'S0 remplacer avec S44'!$C:$BQ,35,0)</f>
        <v>#N/A</v>
      </c>
      <c r="N263" s="28" t="e">
        <f>VLOOKUP($C263,'S0 remplacer avec S44'!$C:$BQ,42,0)</f>
        <v>#N/A</v>
      </c>
      <c r="O263" s="28" t="e">
        <f>VLOOKUP($C263,'S0 remplacer avec S44'!$C:$BQ,43,0)</f>
        <v>#N/A</v>
      </c>
      <c r="P263" s="21" t="e">
        <f>VLOOKUP($C263,'S45'!$C:$BQ,55,0)</f>
        <v>#N/A</v>
      </c>
      <c r="Q263" s="21" t="e">
        <f>VLOOKUP($C263,'S45'!$C:$BQ,62,0)</f>
        <v>#N/A</v>
      </c>
      <c r="R263" s="21" t="e">
        <f>VLOOKUP($C263,'S45'!$C:$BQ,63,0)</f>
        <v>#N/A</v>
      </c>
      <c r="S263" s="21" t="e">
        <f>VLOOKUP($C263,'S45'!$C:$BQ,45,0)</f>
        <v>#N/A</v>
      </c>
      <c r="T263" s="28" t="e">
        <f>VLOOKUP($C263,'S45'!$C:$BQ,52,0)</f>
        <v>#N/A</v>
      </c>
      <c r="U263" s="28" t="e">
        <f>VLOOKUP($C263,'S45'!$C:$BQ,53,0)</f>
        <v>#N/A</v>
      </c>
      <c r="V263" s="28" t="e">
        <f>VLOOKUP($C263,'S45'!$C:$BQ,15,0)</f>
        <v>#N/A</v>
      </c>
      <c r="W263" s="28" t="e">
        <f>VLOOKUP($C263,'S45'!$C:$BQ,22,0)</f>
        <v>#N/A</v>
      </c>
      <c r="X263" s="28" t="e">
        <f>VLOOKUP($C263,'S45'!$C:$BQ,23,0)</f>
        <v>#N/A</v>
      </c>
      <c r="Y263" s="28" t="e">
        <f>VLOOKUP($C263,'S45'!$C:$BQ,35,0)</f>
        <v>#N/A</v>
      </c>
      <c r="Z263" s="28" t="e">
        <f>VLOOKUP($C263,'S45'!$C:$BQ,42,0)</f>
        <v>#N/A</v>
      </c>
      <c r="AA263" s="28" t="e">
        <f>VLOOKUP($C263,'S45'!$C:$BQ,43,0)</f>
        <v>#N/A</v>
      </c>
      <c r="AB263" s="21" t="e">
        <f>VLOOKUP($C263,'S46'!$C:$BQ,55,0)</f>
        <v>#N/A</v>
      </c>
      <c r="AC263" s="21" t="e">
        <f>VLOOKUP($C263,'S46'!$C:$BQ,62,0)</f>
        <v>#N/A</v>
      </c>
      <c r="AD263" s="21" t="e">
        <f>VLOOKUP($C263,'S46'!$C:$BQ,63,0)</f>
        <v>#N/A</v>
      </c>
      <c r="AE263" s="21" t="e">
        <f>VLOOKUP($C263,'S46'!$C:$BQ,45,0)</f>
        <v>#N/A</v>
      </c>
      <c r="AF263" s="28" t="e">
        <f>VLOOKUP($C263,'S46'!$C:$BQ,52,0)</f>
        <v>#N/A</v>
      </c>
      <c r="AG263" s="28" t="e">
        <f>VLOOKUP($C263,'S46'!$C:$BQ,53,0)</f>
        <v>#N/A</v>
      </c>
      <c r="AH263" s="28" t="e">
        <f>VLOOKUP($C263,'S46'!$C:$BQ,15,0)</f>
        <v>#N/A</v>
      </c>
      <c r="AI263" s="28" t="e">
        <f>VLOOKUP($C263,'S46'!$C:$BQ,22,0)</f>
        <v>#N/A</v>
      </c>
      <c r="AJ263" s="28" t="e">
        <f>VLOOKUP($C263,'S46'!$C:$BQ,23,0)</f>
        <v>#N/A</v>
      </c>
      <c r="AK263" s="28" t="e">
        <f>VLOOKUP($C263,'S46'!$C:$BQ,35,0)</f>
        <v>#N/A</v>
      </c>
      <c r="AL263" s="28" t="e">
        <f>VLOOKUP($C263,'S46'!$C:$BQ,42,0)</f>
        <v>#N/A</v>
      </c>
      <c r="AM263" s="28" t="e">
        <f>VLOOKUP($C263,'S46'!$C:$BQ,43,0)</f>
        <v>#N/A</v>
      </c>
      <c r="AN263" s="21" t="e">
        <f>VLOOKUP($C263,'S47'!$C:$BQ,55,0)</f>
        <v>#N/A</v>
      </c>
      <c r="AO263" s="21" t="e">
        <f>VLOOKUP($C263,'S47'!$C:$BQ,62,0)</f>
        <v>#N/A</v>
      </c>
      <c r="AP263" s="21" t="e">
        <f>VLOOKUP($C263,'S47'!$C:$BQ,63,0)</f>
        <v>#N/A</v>
      </c>
      <c r="AQ263" s="21" t="e">
        <f>VLOOKUP($C263,'S47'!$C:$BQ,45,0)</f>
        <v>#N/A</v>
      </c>
      <c r="AR263" s="28" t="e">
        <f>VLOOKUP($C263,'S47'!$C:$BQ,52,0)</f>
        <v>#N/A</v>
      </c>
      <c r="AS263" s="28" t="e">
        <f>VLOOKUP($C263,'S47'!$C:$BQ,53,0)</f>
        <v>#N/A</v>
      </c>
      <c r="AT263" s="28" t="e">
        <f>VLOOKUP($C263,'S47'!$C:$BQ,15,0)</f>
        <v>#N/A</v>
      </c>
      <c r="AU263" s="28" t="e">
        <f>VLOOKUP($C263,'S47'!$C:$BQ,22,0)</f>
        <v>#N/A</v>
      </c>
      <c r="AV263" s="28" t="e">
        <f>VLOOKUP($C263,'S47'!$C:$BQ,23,0)</f>
        <v>#N/A</v>
      </c>
      <c r="AW263" s="28" t="e">
        <f>VLOOKUP($C263,'S47'!$C:$BQ,35,0)</f>
        <v>#N/A</v>
      </c>
      <c r="AX263" s="28" t="e">
        <f>VLOOKUP($C263,'S47'!$C:$BQ,42,0)</f>
        <v>#N/A</v>
      </c>
      <c r="AY263" s="28" t="e">
        <f>VLOOKUP($C263,'S47'!$C:$BQ,43,0)</f>
        <v>#N/A</v>
      </c>
      <c r="AZ263" s="21" t="e">
        <f>VLOOKUP($C263,'S48'!$C:$BQ,55,0)</f>
        <v>#N/A</v>
      </c>
      <c r="BA263" s="21" t="e">
        <f>VLOOKUP($C263,'S48'!$C:$BQ,62,0)</f>
        <v>#N/A</v>
      </c>
      <c r="BB263" s="21" t="e">
        <f>VLOOKUP($C263,'S48'!$C:$BQ,63,0)</f>
        <v>#N/A</v>
      </c>
      <c r="BC263" s="21" t="e">
        <f>VLOOKUP($C263,'S48'!$C:$BQ,45,0)</f>
        <v>#N/A</v>
      </c>
      <c r="BD263" s="28" t="e">
        <f>VLOOKUP($C263,'S48'!$C:$BQ,52,0)</f>
        <v>#N/A</v>
      </c>
      <c r="BE263" s="28" t="e">
        <f>VLOOKUP($C263,'S48'!$C:$BQ,53,0)</f>
        <v>#N/A</v>
      </c>
      <c r="BF263" s="28" t="e">
        <f>VLOOKUP($C263,'S48'!$C:$BQ,15,0)</f>
        <v>#N/A</v>
      </c>
      <c r="BG263" s="28" t="e">
        <f>VLOOKUP($C263,'S48'!$C:$BQ,22,0)</f>
        <v>#N/A</v>
      </c>
      <c r="BH263" s="28" t="e">
        <f>VLOOKUP($C263,'S48'!$C:$BQ,23,0)</f>
        <v>#N/A</v>
      </c>
      <c r="BI263" s="28" t="e">
        <f>VLOOKUP($C263,'S48'!$C:$BQ,35,0)</f>
        <v>#N/A</v>
      </c>
      <c r="BJ263" s="28" t="e">
        <f>VLOOKUP($C263,'S48'!$C:$BQ,42,0)</f>
        <v>#N/A</v>
      </c>
      <c r="BK263" s="28" t="e">
        <f>VLOOKUP($C263,'S48'!$C:$BQ,43,0)</f>
        <v>#N/A</v>
      </c>
      <c r="BL263" s="21" t="e">
        <f>VLOOKUP($C263,'S49'!$C:$BQ,55,0)</f>
        <v>#N/A</v>
      </c>
      <c r="BM263" s="21" t="e">
        <f>VLOOKUP($C263,'S49'!$C:$BQ,62,0)</f>
        <v>#N/A</v>
      </c>
      <c r="BN263" s="21" t="e">
        <f>VLOOKUP($C263,'S49'!$C:$BQ,63,0)</f>
        <v>#N/A</v>
      </c>
      <c r="BO263" s="21" t="e">
        <f>VLOOKUP($C263,'S49'!$C:$BQ,45,0)</f>
        <v>#N/A</v>
      </c>
      <c r="BP263" s="28" t="e">
        <f>VLOOKUP($C263,'S49'!$C:$BQ,52,0)</f>
        <v>#N/A</v>
      </c>
      <c r="BQ263" s="28" t="e">
        <f>VLOOKUP($C263,'S49'!$C:$BQ,53,0)</f>
        <v>#N/A</v>
      </c>
      <c r="BR263" s="28" t="e">
        <f>VLOOKUP($C263,'S49'!$C:$BQ,15,0)</f>
        <v>#N/A</v>
      </c>
      <c r="BS263" s="28" t="e">
        <f>VLOOKUP($C263,'S49'!$C:$BQ,22,0)</f>
        <v>#N/A</v>
      </c>
      <c r="BT263" s="28" t="e">
        <f>VLOOKUP($C263,'S49'!$C:$BQ,23,0)</f>
        <v>#N/A</v>
      </c>
      <c r="BU263" s="28" t="e">
        <f>VLOOKUP($C263,'S49'!$C:$BQ,35,0)</f>
        <v>#N/A</v>
      </c>
      <c r="BV263" s="28" t="e">
        <f>VLOOKUP($C263,'S49'!$C:$BQ,42,0)</f>
        <v>#N/A</v>
      </c>
      <c r="BW263" s="28" t="e">
        <f>VLOOKUP($C263,'S49'!$C:$BQ,43,0)</f>
        <v>#N/A</v>
      </c>
      <c r="BX263" s="21" t="e">
        <f>VLOOKUP($C263,'S50'!$C:$BQ,55,0)</f>
        <v>#N/A</v>
      </c>
      <c r="BY263" s="21" t="e">
        <f>VLOOKUP($C263,'S50'!$C:$BQ,62,0)</f>
        <v>#N/A</v>
      </c>
      <c r="BZ263" s="21" t="e">
        <f>VLOOKUP($C263,'S50'!$C:$BQ,63,0)</f>
        <v>#N/A</v>
      </c>
      <c r="CA263" s="21" t="e">
        <f>VLOOKUP($C263,'S50'!$C:$BQ,45,0)</f>
        <v>#N/A</v>
      </c>
      <c r="CB263" s="28" t="e">
        <f>VLOOKUP($C263,'S50'!$C:$BQ,52,0)</f>
        <v>#N/A</v>
      </c>
      <c r="CC263" s="28" t="e">
        <f>VLOOKUP($C263,'S50'!$C:$BQ,53,0)</f>
        <v>#N/A</v>
      </c>
      <c r="CD263" s="28" t="e">
        <f>VLOOKUP($C263,'S50'!$C:$BQ,15,0)</f>
        <v>#N/A</v>
      </c>
      <c r="CE263" s="28" t="e">
        <f>VLOOKUP($C263,'S50'!$C:$BQ,22,0)</f>
        <v>#N/A</v>
      </c>
      <c r="CF263" s="28" t="e">
        <f>VLOOKUP($C263,'S50'!$C:$BQ,23,0)</f>
        <v>#N/A</v>
      </c>
      <c r="CG263" s="28" t="e">
        <f>VLOOKUP($C263,'S50'!$C:$BQ,35,0)</f>
        <v>#N/A</v>
      </c>
      <c r="CH263" s="28" t="e">
        <f>VLOOKUP($C263,'S50'!$C:$BQ,42,0)</f>
        <v>#N/A</v>
      </c>
      <c r="CI263" s="28" t="e">
        <f>VLOOKUP($C263,'S50'!$C:$BQ,43,0)</f>
        <v>#N/A</v>
      </c>
    </row>
    <row r="264" spans="1:87" hidden="1" x14ac:dyDescent="0.2">
      <c r="A264" s="30" t="e">
        <v>#N/A</v>
      </c>
      <c r="B264" s="30" t="e">
        <v>#N/A</v>
      </c>
      <c r="C264" s="20" t="s">
        <v>305</v>
      </c>
      <c r="D264" s="21" t="e">
        <f>VLOOKUP($C264,'S0 remplacer avec S44'!$C:$BQ,55,0)</f>
        <v>#N/A</v>
      </c>
      <c r="E264" s="21" t="e">
        <f>VLOOKUP($C264,'S0 remplacer avec S44'!$C:$BQ,62,0)</f>
        <v>#N/A</v>
      </c>
      <c r="F264" s="21" t="e">
        <f>VLOOKUP($C264,'S0 remplacer avec S44'!$C:$BQ,63,0)</f>
        <v>#N/A</v>
      </c>
      <c r="G264" s="21" t="e">
        <f>VLOOKUP($C264,'S0 remplacer avec S44'!$C:$BQ,45,0)</f>
        <v>#N/A</v>
      </c>
      <c r="H264" s="28" t="e">
        <f>VLOOKUP($C264,'S0 remplacer avec S44'!$C:$BQ,52,0)</f>
        <v>#N/A</v>
      </c>
      <c r="I264" s="28" t="e">
        <f>VLOOKUP($C264,'S0 remplacer avec S44'!$C:$BQ,53,0)</f>
        <v>#N/A</v>
      </c>
      <c r="J264" s="28" t="e">
        <f>VLOOKUP($C264,'S0 remplacer avec S44'!$C:$BQ,15,0)</f>
        <v>#N/A</v>
      </c>
      <c r="K264" s="28" t="e">
        <f>VLOOKUP($C264,'S0 remplacer avec S44'!$C:$BQ,22,0)</f>
        <v>#N/A</v>
      </c>
      <c r="L264" s="28" t="e">
        <f>VLOOKUP($C264,'S0 remplacer avec S44'!$C:$BQ,23,0)</f>
        <v>#N/A</v>
      </c>
      <c r="M264" s="28" t="e">
        <f>VLOOKUP($C264,'S0 remplacer avec S44'!$C:$BQ,35,0)</f>
        <v>#N/A</v>
      </c>
      <c r="N264" s="28" t="e">
        <f>VLOOKUP($C264,'S0 remplacer avec S44'!$C:$BQ,42,0)</f>
        <v>#N/A</v>
      </c>
      <c r="O264" s="28" t="e">
        <f>VLOOKUP($C264,'S0 remplacer avec S44'!$C:$BQ,43,0)</f>
        <v>#N/A</v>
      </c>
      <c r="P264" s="21" t="e">
        <f>VLOOKUP($C264,'S45'!$C:$BQ,55,0)</f>
        <v>#N/A</v>
      </c>
      <c r="Q264" s="21" t="e">
        <f>VLOOKUP($C264,'S45'!$C:$BQ,62,0)</f>
        <v>#N/A</v>
      </c>
      <c r="R264" s="21" t="e">
        <f>VLOOKUP($C264,'S45'!$C:$BQ,63,0)</f>
        <v>#N/A</v>
      </c>
      <c r="S264" s="21" t="e">
        <f>VLOOKUP($C264,'S45'!$C:$BQ,45,0)</f>
        <v>#N/A</v>
      </c>
      <c r="T264" s="28" t="e">
        <f>VLOOKUP($C264,'S45'!$C:$BQ,52,0)</f>
        <v>#N/A</v>
      </c>
      <c r="U264" s="28" t="e">
        <f>VLOOKUP($C264,'S45'!$C:$BQ,53,0)</f>
        <v>#N/A</v>
      </c>
      <c r="V264" s="28" t="e">
        <f>VLOOKUP($C264,'S45'!$C:$BQ,15,0)</f>
        <v>#N/A</v>
      </c>
      <c r="W264" s="28" t="e">
        <f>VLOOKUP($C264,'S45'!$C:$BQ,22,0)</f>
        <v>#N/A</v>
      </c>
      <c r="X264" s="28" t="e">
        <f>VLOOKUP($C264,'S45'!$C:$BQ,23,0)</f>
        <v>#N/A</v>
      </c>
      <c r="Y264" s="28" t="e">
        <f>VLOOKUP($C264,'S45'!$C:$BQ,35,0)</f>
        <v>#N/A</v>
      </c>
      <c r="Z264" s="28" t="e">
        <f>VLOOKUP($C264,'S45'!$C:$BQ,42,0)</f>
        <v>#N/A</v>
      </c>
      <c r="AA264" s="28" t="e">
        <f>VLOOKUP($C264,'S45'!$C:$BQ,43,0)</f>
        <v>#N/A</v>
      </c>
      <c r="AB264" s="21" t="e">
        <f>VLOOKUP($C264,'S46'!$C:$BQ,55,0)</f>
        <v>#N/A</v>
      </c>
      <c r="AC264" s="21" t="e">
        <f>VLOOKUP($C264,'S46'!$C:$BQ,62,0)</f>
        <v>#N/A</v>
      </c>
      <c r="AD264" s="21" t="e">
        <f>VLOOKUP($C264,'S46'!$C:$BQ,63,0)</f>
        <v>#N/A</v>
      </c>
      <c r="AE264" s="21" t="e">
        <f>VLOOKUP($C264,'S46'!$C:$BQ,45,0)</f>
        <v>#N/A</v>
      </c>
      <c r="AF264" s="28" t="e">
        <f>VLOOKUP($C264,'S46'!$C:$BQ,52,0)</f>
        <v>#N/A</v>
      </c>
      <c r="AG264" s="28" t="e">
        <f>VLOOKUP($C264,'S46'!$C:$BQ,53,0)</f>
        <v>#N/A</v>
      </c>
      <c r="AH264" s="28" t="e">
        <f>VLOOKUP($C264,'S46'!$C:$BQ,15,0)</f>
        <v>#N/A</v>
      </c>
      <c r="AI264" s="28" t="e">
        <f>VLOOKUP($C264,'S46'!$C:$BQ,22,0)</f>
        <v>#N/A</v>
      </c>
      <c r="AJ264" s="28" t="e">
        <f>VLOOKUP($C264,'S46'!$C:$BQ,23,0)</f>
        <v>#N/A</v>
      </c>
      <c r="AK264" s="28" t="e">
        <f>VLOOKUP($C264,'S46'!$C:$BQ,35,0)</f>
        <v>#N/A</v>
      </c>
      <c r="AL264" s="28" t="e">
        <f>VLOOKUP($C264,'S46'!$C:$BQ,42,0)</f>
        <v>#N/A</v>
      </c>
      <c r="AM264" s="28" t="e">
        <f>VLOOKUP($C264,'S46'!$C:$BQ,43,0)</f>
        <v>#N/A</v>
      </c>
      <c r="AN264" s="21" t="e">
        <f>VLOOKUP($C264,'S47'!$C:$BQ,55,0)</f>
        <v>#N/A</v>
      </c>
      <c r="AO264" s="21" t="e">
        <f>VLOOKUP($C264,'S47'!$C:$BQ,62,0)</f>
        <v>#N/A</v>
      </c>
      <c r="AP264" s="21" t="e">
        <f>VLOOKUP($C264,'S47'!$C:$BQ,63,0)</f>
        <v>#N/A</v>
      </c>
      <c r="AQ264" s="21" t="e">
        <f>VLOOKUP($C264,'S47'!$C:$BQ,45,0)</f>
        <v>#N/A</v>
      </c>
      <c r="AR264" s="28" t="e">
        <f>VLOOKUP($C264,'S47'!$C:$BQ,52,0)</f>
        <v>#N/A</v>
      </c>
      <c r="AS264" s="28" t="e">
        <f>VLOOKUP($C264,'S47'!$C:$BQ,53,0)</f>
        <v>#N/A</v>
      </c>
      <c r="AT264" s="28" t="e">
        <f>VLOOKUP($C264,'S47'!$C:$BQ,15,0)</f>
        <v>#N/A</v>
      </c>
      <c r="AU264" s="28" t="e">
        <f>VLOOKUP($C264,'S47'!$C:$BQ,22,0)</f>
        <v>#N/A</v>
      </c>
      <c r="AV264" s="28" t="e">
        <f>VLOOKUP($C264,'S47'!$C:$BQ,23,0)</f>
        <v>#N/A</v>
      </c>
      <c r="AW264" s="28" t="e">
        <f>VLOOKUP($C264,'S47'!$C:$BQ,35,0)</f>
        <v>#N/A</v>
      </c>
      <c r="AX264" s="28" t="e">
        <f>VLOOKUP($C264,'S47'!$C:$BQ,42,0)</f>
        <v>#N/A</v>
      </c>
      <c r="AY264" s="28" t="e">
        <f>VLOOKUP($C264,'S47'!$C:$BQ,43,0)</f>
        <v>#N/A</v>
      </c>
      <c r="AZ264" s="21" t="e">
        <f>VLOOKUP($C264,'S48'!$C:$BQ,55,0)</f>
        <v>#N/A</v>
      </c>
      <c r="BA264" s="21" t="e">
        <f>VLOOKUP($C264,'S48'!$C:$BQ,62,0)</f>
        <v>#N/A</v>
      </c>
      <c r="BB264" s="21" t="e">
        <f>VLOOKUP($C264,'S48'!$C:$BQ,63,0)</f>
        <v>#N/A</v>
      </c>
      <c r="BC264" s="21" t="e">
        <f>VLOOKUP($C264,'S48'!$C:$BQ,45,0)</f>
        <v>#N/A</v>
      </c>
      <c r="BD264" s="28" t="e">
        <f>VLOOKUP($C264,'S48'!$C:$BQ,52,0)</f>
        <v>#N/A</v>
      </c>
      <c r="BE264" s="28" t="e">
        <f>VLOOKUP($C264,'S48'!$C:$BQ,53,0)</f>
        <v>#N/A</v>
      </c>
      <c r="BF264" s="28" t="e">
        <f>VLOOKUP($C264,'S48'!$C:$BQ,15,0)</f>
        <v>#N/A</v>
      </c>
      <c r="BG264" s="28" t="e">
        <f>VLOOKUP($C264,'S48'!$C:$BQ,22,0)</f>
        <v>#N/A</v>
      </c>
      <c r="BH264" s="28" t="e">
        <f>VLOOKUP($C264,'S48'!$C:$BQ,23,0)</f>
        <v>#N/A</v>
      </c>
      <c r="BI264" s="28" t="e">
        <f>VLOOKUP($C264,'S48'!$C:$BQ,35,0)</f>
        <v>#N/A</v>
      </c>
      <c r="BJ264" s="28" t="e">
        <f>VLOOKUP($C264,'S48'!$C:$BQ,42,0)</f>
        <v>#N/A</v>
      </c>
      <c r="BK264" s="28" t="e">
        <f>VLOOKUP($C264,'S48'!$C:$BQ,43,0)</f>
        <v>#N/A</v>
      </c>
      <c r="BL264" s="21" t="e">
        <f>VLOOKUP($C264,'S49'!$C:$BQ,55,0)</f>
        <v>#N/A</v>
      </c>
      <c r="BM264" s="21" t="e">
        <f>VLOOKUP($C264,'S49'!$C:$BQ,62,0)</f>
        <v>#N/A</v>
      </c>
      <c r="BN264" s="21" t="e">
        <f>VLOOKUP($C264,'S49'!$C:$BQ,63,0)</f>
        <v>#N/A</v>
      </c>
      <c r="BO264" s="21" t="e">
        <f>VLOOKUP($C264,'S49'!$C:$BQ,45,0)</f>
        <v>#N/A</v>
      </c>
      <c r="BP264" s="28" t="e">
        <f>VLOOKUP($C264,'S49'!$C:$BQ,52,0)</f>
        <v>#N/A</v>
      </c>
      <c r="BQ264" s="28" t="e">
        <f>VLOOKUP($C264,'S49'!$C:$BQ,53,0)</f>
        <v>#N/A</v>
      </c>
      <c r="BR264" s="28" t="e">
        <f>VLOOKUP($C264,'S49'!$C:$BQ,15,0)</f>
        <v>#N/A</v>
      </c>
      <c r="BS264" s="28" t="e">
        <f>VLOOKUP($C264,'S49'!$C:$BQ,22,0)</f>
        <v>#N/A</v>
      </c>
      <c r="BT264" s="28" t="e">
        <f>VLOOKUP($C264,'S49'!$C:$BQ,23,0)</f>
        <v>#N/A</v>
      </c>
      <c r="BU264" s="28" t="e">
        <f>VLOOKUP($C264,'S49'!$C:$BQ,35,0)</f>
        <v>#N/A</v>
      </c>
      <c r="BV264" s="28" t="e">
        <f>VLOOKUP($C264,'S49'!$C:$BQ,42,0)</f>
        <v>#N/A</v>
      </c>
      <c r="BW264" s="28" t="e">
        <f>VLOOKUP($C264,'S49'!$C:$BQ,43,0)</f>
        <v>#N/A</v>
      </c>
      <c r="BX264" s="21" t="e">
        <f>VLOOKUP($C264,'S50'!$C:$BQ,55,0)</f>
        <v>#N/A</v>
      </c>
      <c r="BY264" s="21" t="e">
        <f>VLOOKUP($C264,'S50'!$C:$BQ,62,0)</f>
        <v>#N/A</v>
      </c>
      <c r="BZ264" s="21" t="e">
        <f>VLOOKUP($C264,'S50'!$C:$BQ,63,0)</f>
        <v>#N/A</v>
      </c>
      <c r="CA264" s="21" t="e">
        <f>VLOOKUP($C264,'S50'!$C:$BQ,45,0)</f>
        <v>#N/A</v>
      </c>
      <c r="CB264" s="28" t="e">
        <f>VLOOKUP($C264,'S50'!$C:$BQ,52,0)</f>
        <v>#N/A</v>
      </c>
      <c r="CC264" s="28" t="e">
        <f>VLOOKUP($C264,'S50'!$C:$BQ,53,0)</f>
        <v>#N/A</v>
      </c>
      <c r="CD264" s="28" t="e">
        <f>VLOOKUP($C264,'S50'!$C:$BQ,15,0)</f>
        <v>#N/A</v>
      </c>
      <c r="CE264" s="28" t="e">
        <f>VLOOKUP($C264,'S50'!$C:$BQ,22,0)</f>
        <v>#N/A</v>
      </c>
      <c r="CF264" s="28" t="e">
        <f>VLOOKUP($C264,'S50'!$C:$BQ,23,0)</f>
        <v>#N/A</v>
      </c>
      <c r="CG264" s="28" t="e">
        <f>VLOOKUP($C264,'S50'!$C:$BQ,35,0)</f>
        <v>#N/A</v>
      </c>
      <c r="CH264" s="28" t="e">
        <f>VLOOKUP($C264,'S50'!$C:$BQ,42,0)</f>
        <v>#N/A</v>
      </c>
      <c r="CI264" s="28" t="e">
        <f>VLOOKUP($C264,'S50'!$C:$BQ,43,0)</f>
        <v>#N/A</v>
      </c>
    </row>
    <row r="265" spans="1:87" hidden="1" x14ac:dyDescent="0.2">
      <c r="A265" s="30" t="s">
        <v>246</v>
      </c>
      <c r="B265" s="30" t="s">
        <v>374</v>
      </c>
      <c r="C265" s="20" t="s">
        <v>306</v>
      </c>
      <c r="D265" s="21">
        <f>VLOOKUP($C265,'S0 remplacer avec S44'!$C:$BQ,55,0)</f>
        <v>149.69999999999999</v>
      </c>
      <c r="E265" s="21">
        <f>VLOOKUP($C265,'S0 remplacer avec S44'!$C:$BQ,62,0)</f>
        <v>0</v>
      </c>
      <c r="F265" s="21">
        <f>VLOOKUP($C265,'S0 remplacer avec S44'!$C:$BQ,63,0)</f>
        <v>0</v>
      </c>
      <c r="G265" s="21">
        <f>VLOOKUP($C265,'S0 remplacer avec S44'!$C:$BQ,45,0)</f>
        <v>1257.4170999999999</v>
      </c>
      <c r="H265" s="28">
        <f>VLOOKUP($C265,'S0 remplacer avec S44'!$C:$BQ,52,0)</f>
        <v>0</v>
      </c>
      <c r="I265" s="28">
        <f>VLOOKUP($C265,'S0 remplacer avec S44'!$C:$BQ,53,0)</f>
        <v>35</v>
      </c>
      <c r="J265" s="28">
        <f>VLOOKUP($C265,'S0 remplacer avec S44'!$C:$BQ,15,0)</f>
        <v>93</v>
      </c>
      <c r="K265" s="28">
        <f>VLOOKUP($C265,'S0 remplacer avec S44'!$C:$BQ,22,0)</f>
        <v>0</v>
      </c>
      <c r="L265" s="28">
        <f>VLOOKUP($C265,'S0 remplacer avec S44'!$C:$BQ,23,0)</f>
        <v>0</v>
      </c>
      <c r="M265" s="28">
        <f>VLOOKUP($C265,'S0 remplacer avec S44'!$C:$BQ,35,0)</f>
        <v>882.71596999999997</v>
      </c>
      <c r="N265" s="28">
        <f>VLOOKUP($C265,'S0 remplacer avec S44'!$C:$BQ,42,0)</f>
        <v>452</v>
      </c>
      <c r="O265" s="28">
        <f>VLOOKUP($C265,'S0 remplacer avec S44'!$C:$BQ,43,0)</f>
        <v>719</v>
      </c>
      <c r="P265" s="21">
        <f>VLOOKUP($C265,'S45'!$C:$BQ,55,0)</f>
        <v>148.9</v>
      </c>
      <c r="Q265" s="21">
        <f>VLOOKUP($C265,'S45'!$C:$BQ,62,0)</f>
        <v>0</v>
      </c>
      <c r="R265" s="21">
        <f>VLOOKUP($C265,'S45'!$C:$BQ,63,0)</f>
        <v>0</v>
      </c>
      <c r="S265" s="21">
        <f>VLOOKUP($C265,'S45'!$C:$BQ,45,0)</f>
        <v>1330.22532</v>
      </c>
      <c r="T265" s="28">
        <f>VLOOKUP($C265,'S45'!$C:$BQ,52,0)</f>
        <v>0</v>
      </c>
      <c r="U265" s="28">
        <f>VLOOKUP($C265,'S45'!$C:$BQ,53,0)</f>
        <v>0</v>
      </c>
      <c r="V265" s="28">
        <f>VLOOKUP($C265,'S45'!$C:$BQ,15,0)</f>
        <v>95</v>
      </c>
      <c r="W265" s="28">
        <f>VLOOKUP($C265,'S45'!$C:$BQ,22,0)</f>
        <v>0</v>
      </c>
      <c r="X265" s="28">
        <f>VLOOKUP($C265,'S45'!$C:$BQ,23,0)</f>
        <v>0</v>
      </c>
      <c r="Y265" s="28">
        <f>VLOOKUP($C265,'S45'!$C:$BQ,35,0)</f>
        <v>884.22983999999997</v>
      </c>
      <c r="Z265" s="28">
        <f>VLOOKUP($C265,'S45'!$C:$BQ,42,0)</f>
        <v>451</v>
      </c>
      <c r="AA265" s="28">
        <f>VLOOKUP($C265,'S45'!$C:$BQ,43,0)</f>
        <v>718</v>
      </c>
      <c r="AB265" s="21">
        <f>VLOOKUP($C265,'S46'!$C:$BQ,55,0)</f>
        <v>148.9</v>
      </c>
      <c r="AC265" s="21">
        <f>VLOOKUP($C265,'S46'!$C:$BQ,62,0)</f>
        <v>0</v>
      </c>
      <c r="AD265" s="21">
        <f>VLOOKUP($C265,'S46'!$C:$BQ,63,0)</f>
        <v>0</v>
      </c>
      <c r="AE265" s="21">
        <f>VLOOKUP($C265,'S46'!$C:$BQ,45,0)</f>
        <v>1347.2576200000001</v>
      </c>
      <c r="AF265" s="28">
        <f>VLOOKUP($C265,'S46'!$C:$BQ,52,0)</f>
        <v>0</v>
      </c>
      <c r="AG265" s="28">
        <f>VLOOKUP($C265,'S46'!$C:$BQ,53,0)</f>
        <v>0</v>
      </c>
      <c r="AH265" s="28">
        <f>VLOOKUP($C265,'S46'!$C:$BQ,15,0)</f>
        <v>95</v>
      </c>
      <c r="AI265" s="28">
        <f>VLOOKUP($C265,'S46'!$C:$BQ,22,0)</f>
        <v>0</v>
      </c>
      <c r="AJ265" s="28">
        <f>VLOOKUP($C265,'S46'!$C:$BQ,23,0)</f>
        <v>0</v>
      </c>
      <c r="AK265" s="28">
        <f>VLOOKUP($C265,'S46'!$C:$BQ,35,0)</f>
        <v>884.19800999999995</v>
      </c>
      <c r="AL265" s="28">
        <f>VLOOKUP($C265,'S46'!$C:$BQ,42,0)</f>
        <v>451</v>
      </c>
      <c r="AM265" s="28">
        <f>VLOOKUP($C265,'S46'!$C:$BQ,43,0)</f>
        <v>718</v>
      </c>
      <c r="AN265" s="21">
        <f>VLOOKUP($C265,'S47'!$C:$BQ,55,0)</f>
        <v>151.69999999999999</v>
      </c>
      <c r="AO265" s="21">
        <f>VLOOKUP($C265,'S47'!$C:$BQ,62,0)</f>
        <v>0</v>
      </c>
      <c r="AP265" s="21">
        <f>VLOOKUP($C265,'S47'!$C:$BQ,63,0)</f>
        <v>0</v>
      </c>
      <c r="AQ265" s="21">
        <f>VLOOKUP($C265,'S47'!$C:$BQ,45,0)</f>
        <v>1355.92048</v>
      </c>
      <c r="AR265" s="28">
        <f>VLOOKUP($C265,'S47'!$C:$BQ,52,0)</f>
        <v>0</v>
      </c>
      <c r="AS265" s="28">
        <f>VLOOKUP($C265,'S47'!$C:$BQ,53,0)</f>
        <v>0</v>
      </c>
      <c r="AT265" s="28">
        <f>VLOOKUP($C265,'S47'!$C:$BQ,15,0)</f>
        <v>96</v>
      </c>
      <c r="AU265" s="28">
        <f>VLOOKUP($C265,'S47'!$C:$BQ,22,0)</f>
        <v>0</v>
      </c>
      <c r="AV265" s="28">
        <f>VLOOKUP($C265,'S47'!$C:$BQ,23,0)</f>
        <v>0</v>
      </c>
      <c r="AW265" s="28">
        <f>VLOOKUP($C265,'S47'!$C:$BQ,35,0)</f>
        <v>889.31300999999996</v>
      </c>
      <c r="AX265" s="28">
        <f>VLOOKUP($C265,'S47'!$C:$BQ,42,0)</f>
        <v>446</v>
      </c>
      <c r="AY265" s="28">
        <f>VLOOKUP($C265,'S47'!$C:$BQ,43,0)</f>
        <v>713</v>
      </c>
      <c r="AZ265" s="21">
        <f>VLOOKUP($C265,'S48'!$C:$BQ,55,0)</f>
        <v>151.69999999999999</v>
      </c>
      <c r="BA265" s="21">
        <f>VLOOKUP($C265,'S48'!$C:$BQ,62,0)</f>
        <v>0</v>
      </c>
      <c r="BB265" s="21">
        <f>VLOOKUP($C265,'S48'!$C:$BQ,63,0)</f>
        <v>32</v>
      </c>
      <c r="BC265" s="21">
        <f>VLOOKUP($C265,'S48'!$C:$BQ,45,0)</f>
        <v>1361.58053</v>
      </c>
      <c r="BD265" s="28">
        <f>VLOOKUP($C265,'S48'!$C:$BQ,52,0)</f>
        <v>0</v>
      </c>
      <c r="BE265" s="28">
        <f>VLOOKUP($C265,'S48'!$C:$BQ,53,0)</f>
        <v>0</v>
      </c>
      <c r="BF265" s="28">
        <f>VLOOKUP($C265,'S48'!$C:$BQ,15,0)</f>
        <v>96</v>
      </c>
      <c r="BG265" s="28">
        <f>VLOOKUP($C265,'S48'!$C:$BQ,22,0)</f>
        <v>0</v>
      </c>
      <c r="BH265" s="28">
        <f>VLOOKUP($C265,'S48'!$C:$BQ,23,0)</f>
        <v>0</v>
      </c>
      <c r="BI265" s="28">
        <f>VLOOKUP($C265,'S48'!$C:$BQ,35,0)</f>
        <v>891.41144999999995</v>
      </c>
      <c r="BJ265" s="28">
        <f>VLOOKUP($C265,'S48'!$C:$BQ,42,0)</f>
        <v>444</v>
      </c>
      <c r="BK265" s="28">
        <f>VLOOKUP($C265,'S48'!$C:$BQ,43,0)</f>
        <v>711</v>
      </c>
      <c r="BL265" s="21" t="e">
        <f>VLOOKUP($C265,'S49'!$C:$BQ,55,0)</f>
        <v>#N/A</v>
      </c>
      <c r="BM265" s="21" t="e">
        <f>VLOOKUP($C265,'S49'!$C:$BQ,62,0)</f>
        <v>#N/A</v>
      </c>
      <c r="BN265" s="21" t="e">
        <f>VLOOKUP($C265,'S49'!$C:$BQ,63,0)</f>
        <v>#N/A</v>
      </c>
      <c r="BO265" s="21" t="e">
        <f>VLOOKUP($C265,'S49'!$C:$BQ,45,0)</f>
        <v>#N/A</v>
      </c>
      <c r="BP265" s="28" t="e">
        <f>VLOOKUP($C265,'S49'!$C:$BQ,52,0)</f>
        <v>#N/A</v>
      </c>
      <c r="BQ265" s="28" t="e">
        <f>VLOOKUP($C265,'S49'!$C:$BQ,53,0)</f>
        <v>#N/A</v>
      </c>
      <c r="BR265" s="28" t="e">
        <f>VLOOKUP($C265,'S49'!$C:$BQ,15,0)</f>
        <v>#N/A</v>
      </c>
      <c r="BS265" s="28" t="e">
        <f>VLOOKUP($C265,'S49'!$C:$BQ,22,0)</f>
        <v>#N/A</v>
      </c>
      <c r="BT265" s="28" t="e">
        <f>VLOOKUP($C265,'S49'!$C:$BQ,23,0)</f>
        <v>#N/A</v>
      </c>
      <c r="BU265" s="28" t="e">
        <f>VLOOKUP($C265,'S49'!$C:$BQ,35,0)</f>
        <v>#N/A</v>
      </c>
      <c r="BV265" s="28" t="e">
        <f>VLOOKUP($C265,'S49'!$C:$BQ,42,0)</f>
        <v>#N/A</v>
      </c>
      <c r="BW265" s="28" t="e">
        <f>VLOOKUP($C265,'S49'!$C:$BQ,43,0)</f>
        <v>#N/A</v>
      </c>
      <c r="BX265" s="21" t="e">
        <f>VLOOKUP($C265,'S50'!$C:$BQ,55,0)</f>
        <v>#N/A</v>
      </c>
      <c r="BY265" s="21" t="e">
        <f>VLOOKUP($C265,'S50'!$C:$BQ,62,0)</f>
        <v>#N/A</v>
      </c>
      <c r="BZ265" s="21" t="e">
        <f>VLOOKUP($C265,'S50'!$C:$BQ,63,0)</f>
        <v>#N/A</v>
      </c>
      <c r="CA265" s="21" t="e">
        <f>VLOOKUP($C265,'S50'!$C:$BQ,45,0)</f>
        <v>#N/A</v>
      </c>
      <c r="CB265" s="28" t="e">
        <f>VLOOKUP($C265,'S50'!$C:$BQ,52,0)</f>
        <v>#N/A</v>
      </c>
      <c r="CC265" s="28" t="e">
        <f>VLOOKUP($C265,'S50'!$C:$BQ,53,0)</f>
        <v>#N/A</v>
      </c>
      <c r="CD265" s="28" t="e">
        <f>VLOOKUP($C265,'S50'!$C:$BQ,15,0)</f>
        <v>#N/A</v>
      </c>
      <c r="CE265" s="28" t="e">
        <f>VLOOKUP($C265,'S50'!$C:$BQ,22,0)</f>
        <v>#N/A</v>
      </c>
      <c r="CF265" s="28" t="e">
        <f>VLOOKUP($C265,'S50'!$C:$BQ,23,0)</f>
        <v>#N/A</v>
      </c>
      <c r="CG265" s="28" t="e">
        <f>VLOOKUP($C265,'S50'!$C:$BQ,35,0)</f>
        <v>#N/A</v>
      </c>
      <c r="CH265" s="28" t="e">
        <f>VLOOKUP($C265,'S50'!$C:$BQ,42,0)</f>
        <v>#N/A</v>
      </c>
      <c r="CI265" s="28" t="e">
        <f>VLOOKUP($C265,'S50'!$C:$BQ,43,0)</f>
        <v>#N/A</v>
      </c>
    </row>
    <row r="266" spans="1:87" hidden="1" x14ac:dyDescent="0.2">
      <c r="A266" s="30" t="s">
        <v>246</v>
      </c>
      <c r="B266" s="30" t="s">
        <v>374</v>
      </c>
      <c r="C266" s="20" t="s">
        <v>307</v>
      </c>
      <c r="D266" s="21">
        <f>VLOOKUP($C266,'S0 remplacer avec S44'!$C:$BQ,55,0)</f>
        <v>246.1</v>
      </c>
      <c r="E266" s="21">
        <f>VLOOKUP($C266,'S0 remplacer avec S44'!$C:$BQ,62,0)</f>
        <v>52</v>
      </c>
      <c r="F266" s="21">
        <f>VLOOKUP($C266,'S0 remplacer avec S44'!$C:$BQ,63,0)</f>
        <v>111</v>
      </c>
      <c r="G266" s="21">
        <f>VLOOKUP($C266,'S0 remplacer avec S44'!$C:$BQ,45,0)</f>
        <v>2764.7539400000001</v>
      </c>
      <c r="H266" s="28">
        <f>VLOOKUP($C266,'S0 remplacer avec S44'!$C:$BQ,52,0)</f>
        <v>0</v>
      </c>
      <c r="I266" s="28">
        <f>VLOOKUP($C266,'S0 remplacer avec S44'!$C:$BQ,53,0)</f>
        <v>383</v>
      </c>
      <c r="J266" s="28">
        <f>VLOOKUP($C266,'S0 remplacer avec S44'!$C:$BQ,15,0)</f>
        <v>156</v>
      </c>
      <c r="K266" s="28">
        <f>VLOOKUP($C266,'S0 remplacer avec S44'!$C:$BQ,22,0)</f>
        <v>9</v>
      </c>
      <c r="L266" s="28">
        <f>VLOOKUP($C266,'S0 remplacer avec S44'!$C:$BQ,23,0)</f>
        <v>42</v>
      </c>
      <c r="M266" s="28">
        <f>VLOOKUP($C266,'S0 remplacer avec S44'!$C:$BQ,35,0)</f>
        <v>2745.8579100000002</v>
      </c>
      <c r="N266" s="28">
        <f>VLOOKUP($C266,'S0 remplacer avec S44'!$C:$BQ,42,0)</f>
        <v>1045</v>
      </c>
      <c r="O266" s="28">
        <f>VLOOKUP($C266,'S0 remplacer avec S44'!$C:$BQ,43,0)</f>
        <v>1803</v>
      </c>
      <c r="P266" s="21">
        <f>VLOOKUP($C266,'S45'!$C:$BQ,55,0)</f>
        <v>247.7</v>
      </c>
      <c r="Q266" s="21">
        <f>VLOOKUP($C266,'S45'!$C:$BQ,62,0)</f>
        <v>50</v>
      </c>
      <c r="R266" s="21">
        <f>VLOOKUP($C266,'S45'!$C:$BQ,63,0)</f>
        <v>110</v>
      </c>
      <c r="S266" s="21">
        <f>VLOOKUP($C266,'S45'!$C:$BQ,45,0)</f>
        <v>2859.4584799999998</v>
      </c>
      <c r="T266" s="28">
        <f>VLOOKUP($C266,'S45'!$C:$BQ,52,0)</f>
        <v>0</v>
      </c>
      <c r="U266" s="28">
        <f>VLOOKUP($C266,'S45'!$C:$BQ,53,0)</f>
        <v>289</v>
      </c>
      <c r="V266" s="28">
        <f>VLOOKUP($C266,'S45'!$C:$BQ,15,0)</f>
        <v>158</v>
      </c>
      <c r="W266" s="28">
        <f>VLOOKUP($C266,'S45'!$C:$BQ,22,0)</f>
        <v>7</v>
      </c>
      <c r="X266" s="28">
        <f>VLOOKUP($C266,'S45'!$C:$BQ,23,0)</f>
        <v>40</v>
      </c>
      <c r="Y266" s="28">
        <f>VLOOKUP($C266,'S45'!$C:$BQ,35,0)</f>
        <v>2935.29855</v>
      </c>
      <c r="Z266" s="28">
        <f>VLOOKUP($C266,'S45'!$C:$BQ,42,0)</f>
        <v>856</v>
      </c>
      <c r="AA266" s="28">
        <f>VLOOKUP($C266,'S45'!$C:$BQ,43,0)</f>
        <v>1614</v>
      </c>
      <c r="AB266" s="21">
        <f>VLOOKUP($C266,'S46'!$C:$BQ,55,0)</f>
        <v>251.8</v>
      </c>
      <c r="AC266" s="21">
        <f>VLOOKUP($C266,'S46'!$C:$BQ,62,0)</f>
        <v>46</v>
      </c>
      <c r="AD266" s="21">
        <f>VLOOKUP($C266,'S46'!$C:$BQ,63,0)</f>
        <v>106</v>
      </c>
      <c r="AE266" s="21">
        <f>VLOOKUP($C266,'S46'!$C:$BQ,45,0)</f>
        <v>2865.6250199999999</v>
      </c>
      <c r="AF266" s="28">
        <f>VLOOKUP($C266,'S46'!$C:$BQ,52,0)</f>
        <v>0</v>
      </c>
      <c r="AG266" s="28">
        <f>VLOOKUP($C266,'S46'!$C:$BQ,53,0)</f>
        <v>283</v>
      </c>
      <c r="AH266" s="28">
        <f>VLOOKUP($C266,'S46'!$C:$BQ,15,0)</f>
        <v>158</v>
      </c>
      <c r="AI266" s="28">
        <f>VLOOKUP($C266,'S46'!$C:$BQ,22,0)</f>
        <v>7</v>
      </c>
      <c r="AJ266" s="28">
        <f>VLOOKUP($C266,'S46'!$C:$BQ,23,0)</f>
        <v>40</v>
      </c>
      <c r="AK266" s="28">
        <f>VLOOKUP($C266,'S46'!$C:$BQ,35,0)</f>
        <v>2938.29855</v>
      </c>
      <c r="AL266" s="28">
        <f>VLOOKUP($C266,'S46'!$C:$BQ,42,0)</f>
        <v>853</v>
      </c>
      <c r="AM266" s="28">
        <f>VLOOKUP($C266,'S46'!$C:$BQ,43,0)</f>
        <v>1611</v>
      </c>
      <c r="AN266" s="21">
        <f>VLOOKUP($C266,'S47'!$C:$BQ,55,0)</f>
        <v>260</v>
      </c>
      <c r="AO266" s="21">
        <f>VLOOKUP($C266,'S47'!$C:$BQ,62,0)</f>
        <v>38</v>
      </c>
      <c r="AP266" s="21">
        <f>VLOOKUP($C266,'S47'!$C:$BQ,63,0)</f>
        <v>98</v>
      </c>
      <c r="AQ266" s="21">
        <f>VLOOKUP($C266,'S47'!$C:$BQ,45,0)</f>
        <v>3079.7298700000001</v>
      </c>
      <c r="AR266" s="28">
        <f>VLOOKUP($C266,'S47'!$C:$BQ,52,0)</f>
        <v>0</v>
      </c>
      <c r="AS266" s="28">
        <f>VLOOKUP($C266,'S47'!$C:$BQ,53,0)</f>
        <v>68</v>
      </c>
      <c r="AT266" s="28">
        <f>VLOOKUP($C266,'S47'!$C:$BQ,15,0)</f>
        <v>165</v>
      </c>
      <c r="AU266" s="28">
        <f>VLOOKUP($C266,'S47'!$C:$BQ,22,0)</f>
        <v>0</v>
      </c>
      <c r="AV266" s="28">
        <f>VLOOKUP($C266,'S47'!$C:$BQ,23,0)</f>
        <v>33</v>
      </c>
      <c r="AW266" s="28">
        <f>VLOOKUP($C266,'S47'!$C:$BQ,35,0)</f>
        <v>2986.9902699999998</v>
      </c>
      <c r="AX266" s="28">
        <f>VLOOKUP($C266,'S47'!$C:$BQ,42,0)</f>
        <v>804</v>
      </c>
      <c r="AY266" s="28">
        <f>VLOOKUP($C266,'S47'!$C:$BQ,43,0)</f>
        <v>1562</v>
      </c>
      <c r="AZ266" s="21">
        <f>VLOOKUP($C266,'S48'!$C:$BQ,55,0)</f>
        <v>265.60000000000002</v>
      </c>
      <c r="BA266" s="21">
        <f>VLOOKUP($C266,'S48'!$C:$BQ,62,0)</f>
        <v>3</v>
      </c>
      <c r="BB266" s="21">
        <f>VLOOKUP($C266,'S48'!$C:$BQ,63,0)</f>
        <v>181</v>
      </c>
      <c r="BC266" s="21">
        <f>VLOOKUP($C266,'S48'!$C:$BQ,45,0)</f>
        <v>3126.9246600000001</v>
      </c>
      <c r="BD266" s="28">
        <f>VLOOKUP($C266,'S48'!$C:$BQ,52,0)</f>
        <v>0</v>
      </c>
      <c r="BE266" s="28">
        <f>VLOOKUP($C266,'S48'!$C:$BQ,53,0)</f>
        <v>21</v>
      </c>
      <c r="BF266" s="28">
        <f>VLOOKUP($C266,'S48'!$C:$BQ,15,0)</f>
        <v>171</v>
      </c>
      <c r="BG266" s="28">
        <f>VLOOKUP($C266,'S48'!$C:$BQ,22,0)</f>
        <v>0</v>
      </c>
      <c r="BH266" s="28">
        <f>VLOOKUP($C266,'S48'!$C:$BQ,23,0)</f>
        <v>27</v>
      </c>
      <c r="BI266" s="28">
        <f>VLOOKUP($C266,'S48'!$C:$BQ,35,0)</f>
        <v>3056.3532500000001</v>
      </c>
      <c r="BJ266" s="28">
        <f>VLOOKUP($C266,'S48'!$C:$BQ,42,0)</f>
        <v>734</v>
      </c>
      <c r="BK266" s="28">
        <f>VLOOKUP($C266,'S48'!$C:$BQ,43,0)</f>
        <v>1493</v>
      </c>
      <c r="BL266" s="21" t="e">
        <f>VLOOKUP($C266,'S49'!$C:$BQ,55,0)</f>
        <v>#N/A</v>
      </c>
      <c r="BM266" s="21" t="e">
        <f>VLOOKUP($C266,'S49'!$C:$BQ,62,0)</f>
        <v>#N/A</v>
      </c>
      <c r="BN266" s="21" t="e">
        <f>VLOOKUP($C266,'S49'!$C:$BQ,63,0)</f>
        <v>#N/A</v>
      </c>
      <c r="BO266" s="21" t="e">
        <f>VLOOKUP($C266,'S49'!$C:$BQ,45,0)</f>
        <v>#N/A</v>
      </c>
      <c r="BP266" s="28" t="e">
        <f>VLOOKUP($C266,'S49'!$C:$BQ,52,0)</f>
        <v>#N/A</v>
      </c>
      <c r="BQ266" s="28" t="e">
        <f>VLOOKUP($C266,'S49'!$C:$BQ,53,0)</f>
        <v>#N/A</v>
      </c>
      <c r="BR266" s="28" t="e">
        <f>VLOOKUP($C266,'S49'!$C:$BQ,15,0)</f>
        <v>#N/A</v>
      </c>
      <c r="BS266" s="28" t="e">
        <f>VLOOKUP($C266,'S49'!$C:$BQ,22,0)</f>
        <v>#N/A</v>
      </c>
      <c r="BT266" s="28" t="e">
        <f>VLOOKUP($C266,'S49'!$C:$BQ,23,0)</f>
        <v>#N/A</v>
      </c>
      <c r="BU266" s="28" t="e">
        <f>VLOOKUP($C266,'S49'!$C:$BQ,35,0)</f>
        <v>#N/A</v>
      </c>
      <c r="BV266" s="28" t="e">
        <f>VLOOKUP($C266,'S49'!$C:$BQ,42,0)</f>
        <v>#N/A</v>
      </c>
      <c r="BW266" s="28" t="e">
        <f>VLOOKUP($C266,'S49'!$C:$BQ,43,0)</f>
        <v>#N/A</v>
      </c>
      <c r="BX266" s="21" t="e">
        <f>VLOOKUP($C266,'S50'!$C:$BQ,55,0)</f>
        <v>#N/A</v>
      </c>
      <c r="BY266" s="21" t="e">
        <f>VLOOKUP($C266,'S50'!$C:$BQ,62,0)</f>
        <v>#N/A</v>
      </c>
      <c r="BZ266" s="21" t="e">
        <f>VLOOKUP($C266,'S50'!$C:$BQ,63,0)</f>
        <v>#N/A</v>
      </c>
      <c r="CA266" s="21" t="e">
        <f>VLOOKUP($C266,'S50'!$C:$BQ,45,0)</f>
        <v>#N/A</v>
      </c>
      <c r="CB266" s="28" t="e">
        <f>VLOOKUP($C266,'S50'!$C:$BQ,52,0)</f>
        <v>#N/A</v>
      </c>
      <c r="CC266" s="28" t="e">
        <f>VLOOKUP($C266,'S50'!$C:$BQ,53,0)</f>
        <v>#N/A</v>
      </c>
      <c r="CD266" s="28" t="e">
        <f>VLOOKUP($C266,'S50'!$C:$BQ,15,0)</f>
        <v>#N/A</v>
      </c>
      <c r="CE266" s="28" t="e">
        <f>VLOOKUP($C266,'S50'!$C:$BQ,22,0)</f>
        <v>#N/A</v>
      </c>
      <c r="CF266" s="28" t="e">
        <f>VLOOKUP($C266,'S50'!$C:$BQ,23,0)</f>
        <v>#N/A</v>
      </c>
      <c r="CG266" s="28" t="e">
        <f>VLOOKUP($C266,'S50'!$C:$BQ,35,0)</f>
        <v>#N/A</v>
      </c>
      <c r="CH266" s="28" t="e">
        <f>VLOOKUP($C266,'S50'!$C:$BQ,42,0)</f>
        <v>#N/A</v>
      </c>
      <c r="CI266" s="28" t="e">
        <f>VLOOKUP($C266,'S50'!$C:$BQ,43,0)</f>
        <v>#N/A</v>
      </c>
    </row>
    <row r="267" spans="1:87" hidden="1" x14ac:dyDescent="0.2">
      <c r="A267" s="30" t="s">
        <v>308</v>
      </c>
      <c r="B267" s="30" t="s">
        <v>309</v>
      </c>
      <c r="C267" s="20" t="s">
        <v>310</v>
      </c>
      <c r="D267" s="21">
        <f>VLOOKUP($C267,'S0 remplacer avec S44'!$C:$BQ,55,0)</f>
        <v>156.9</v>
      </c>
      <c r="E267" s="21">
        <f>VLOOKUP($C267,'S0 remplacer avec S44'!$C:$BQ,62,0)</f>
        <v>75</v>
      </c>
      <c r="F267" s="21">
        <f>VLOOKUP($C267,'S0 remplacer avec S44'!$C:$BQ,63,0)</f>
        <v>121</v>
      </c>
      <c r="G267" s="21">
        <f>VLOOKUP($C267,'S0 remplacer avec S44'!$C:$BQ,45,0)</f>
        <v>1687.6206099999999</v>
      </c>
      <c r="H267" s="28">
        <f>VLOOKUP($C267,'S0 remplacer avec S44'!$C:$BQ,52,0)</f>
        <v>352</v>
      </c>
      <c r="I267" s="28">
        <f>VLOOKUP($C267,'S0 remplacer avec S44'!$C:$BQ,53,0)</f>
        <v>760</v>
      </c>
      <c r="J267" s="28">
        <f>VLOOKUP($C267,'S0 remplacer avec S44'!$C:$BQ,15,0)</f>
        <v>147</v>
      </c>
      <c r="K267" s="28">
        <f>VLOOKUP($C267,'S0 remplacer avec S44'!$C:$BQ,22,0)</f>
        <v>0</v>
      </c>
      <c r="L267" s="28">
        <f>VLOOKUP($C267,'S0 remplacer avec S44'!$C:$BQ,23,0)</f>
        <v>7</v>
      </c>
      <c r="M267" s="28">
        <f>VLOOKUP($C267,'S0 remplacer avec S44'!$C:$BQ,35,0)</f>
        <v>2807.5128100000002</v>
      </c>
      <c r="N267" s="28">
        <f>VLOOKUP($C267,'S0 remplacer avec S44'!$C:$BQ,42,0)</f>
        <v>0</v>
      </c>
      <c r="O267" s="28">
        <f>VLOOKUP($C267,'S0 remplacer avec S44'!$C:$BQ,43,0)</f>
        <v>336</v>
      </c>
      <c r="P267" s="21">
        <f>VLOOKUP($C267,'S45'!$C:$BQ,55,0)</f>
        <v>163.69999999999999</v>
      </c>
      <c r="Q267" s="21">
        <f>VLOOKUP($C267,'S45'!$C:$BQ,62,0)</f>
        <v>68</v>
      </c>
      <c r="R267" s="21">
        <f>VLOOKUP($C267,'S45'!$C:$BQ,63,0)</f>
        <v>114</v>
      </c>
      <c r="S267" s="21">
        <f>VLOOKUP($C267,'S45'!$C:$BQ,45,0)</f>
        <v>1716.3064199999999</v>
      </c>
      <c r="T267" s="28">
        <f>VLOOKUP($C267,'S45'!$C:$BQ,52,0)</f>
        <v>324</v>
      </c>
      <c r="U267" s="28">
        <f>VLOOKUP($C267,'S45'!$C:$BQ,53,0)</f>
        <v>731</v>
      </c>
      <c r="V267" s="28">
        <f>VLOOKUP($C267,'S45'!$C:$BQ,15,0)</f>
        <v>148</v>
      </c>
      <c r="W267" s="28">
        <f>VLOOKUP($C267,'S45'!$C:$BQ,22,0)</f>
        <v>0</v>
      </c>
      <c r="X267" s="28">
        <f>VLOOKUP($C267,'S45'!$C:$BQ,23,0)</f>
        <v>6</v>
      </c>
      <c r="Y267" s="28">
        <f>VLOOKUP($C267,'S45'!$C:$BQ,35,0)</f>
        <v>2814.3779300000001</v>
      </c>
      <c r="Z267" s="28">
        <f>VLOOKUP($C267,'S45'!$C:$BQ,42,0)</f>
        <v>0</v>
      </c>
      <c r="AA267" s="28">
        <f>VLOOKUP($C267,'S45'!$C:$BQ,43,0)</f>
        <v>329</v>
      </c>
      <c r="AB267" s="21">
        <f>VLOOKUP($C267,'S46'!$C:$BQ,55,0)</f>
        <v>164.7</v>
      </c>
      <c r="AC267" s="21">
        <f>VLOOKUP($C267,'S46'!$C:$BQ,62,0)</f>
        <v>67</v>
      </c>
      <c r="AD267" s="21">
        <f>VLOOKUP($C267,'S46'!$C:$BQ,63,0)</f>
        <v>113</v>
      </c>
      <c r="AE267" s="21">
        <f>VLOOKUP($C267,'S46'!$C:$BQ,45,0)</f>
        <v>1752.0724499999999</v>
      </c>
      <c r="AF267" s="28">
        <f>VLOOKUP($C267,'S46'!$C:$BQ,52,0)</f>
        <v>288</v>
      </c>
      <c r="AG267" s="28">
        <f>VLOOKUP($C267,'S46'!$C:$BQ,53,0)</f>
        <v>696</v>
      </c>
      <c r="AH267" s="28">
        <f>VLOOKUP($C267,'S46'!$C:$BQ,15,0)</f>
        <v>151</v>
      </c>
      <c r="AI267" s="28">
        <f>VLOOKUP($C267,'S46'!$C:$BQ,22,0)</f>
        <v>0</v>
      </c>
      <c r="AJ267" s="28">
        <f>VLOOKUP($C267,'S46'!$C:$BQ,23,0)</f>
        <v>3</v>
      </c>
      <c r="AK267" s="28">
        <f>VLOOKUP($C267,'S46'!$C:$BQ,35,0)</f>
        <v>2819.3779300000001</v>
      </c>
      <c r="AL267" s="28">
        <f>VLOOKUP($C267,'S46'!$C:$BQ,42,0)</f>
        <v>0</v>
      </c>
      <c r="AM267" s="28">
        <f>VLOOKUP($C267,'S46'!$C:$BQ,43,0)</f>
        <v>324</v>
      </c>
      <c r="AN267" s="21">
        <f>VLOOKUP($C267,'S47'!$C:$BQ,55,0)</f>
        <v>164.7</v>
      </c>
      <c r="AO267" s="21">
        <f>VLOOKUP($C267,'S47'!$C:$BQ,62,0)</f>
        <v>67</v>
      </c>
      <c r="AP267" s="21">
        <f>VLOOKUP($C267,'S47'!$C:$BQ,63,0)</f>
        <v>113</v>
      </c>
      <c r="AQ267" s="21">
        <f>VLOOKUP($C267,'S47'!$C:$BQ,45,0)</f>
        <v>1785.40209</v>
      </c>
      <c r="AR267" s="28">
        <f>VLOOKUP($C267,'S47'!$C:$BQ,52,0)</f>
        <v>254</v>
      </c>
      <c r="AS267" s="28">
        <f>VLOOKUP($C267,'S47'!$C:$BQ,53,0)</f>
        <v>662</v>
      </c>
      <c r="AT267" s="28">
        <f>VLOOKUP($C267,'S47'!$C:$BQ,15,0)</f>
        <v>152</v>
      </c>
      <c r="AU267" s="28">
        <f>VLOOKUP($C267,'S47'!$C:$BQ,22,0)</f>
        <v>0</v>
      </c>
      <c r="AV267" s="28">
        <f>VLOOKUP($C267,'S47'!$C:$BQ,23,0)</f>
        <v>2</v>
      </c>
      <c r="AW267" s="28">
        <f>VLOOKUP($C267,'S47'!$C:$BQ,35,0)</f>
        <v>3060.7241199999999</v>
      </c>
      <c r="AX267" s="28">
        <f>VLOOKUP($C267,'S47'!$C:$BQ,42,0)</f>
        <v>0</v>
      </c>
      <c r="AY267" s="28">
        <f>VLOOKUP($C267,'S47'!$C:$BQ,43,0)</f>
        <v>83</v>
      </c>
      <c r="AZ267" s="21">
        <f>VLOOKUP($C267,'S48'!$C:$BQ,55,0)</f>
        <v>164.7</v>
      </c>
      <c r="BA267" s="21">
        <f>VLOOKUP($C267,'S48'!$C:$BQ,62,0)</f>
        <v>44</v>
      </c>
      <c r="BB267" s="21">
        <f>VLOOKUP($C267,'S48'!$C:$BQ,63,0)</f>
        <v>183</v>
      </c>
      <c r="BC267" s="21">
        <f>VLOOKUP($C267,'S48'!$C:$BQ,45,0)</f>
        <v>1822.4483399999999</v>
      </c>
      <c r="BD267" s="28">
        <f>VLOOKUP($C267,'S48'!$C:$BQ,52,0)</f>
        <v>217</v>
      </c>
      <c r="BE267" s="28">
        <f>VLOOKUP($C267,'S48'!$C:$BQ,53,0)</f>
        <v>625</v>
      </c>
      <c r="BF267" s="28">
        <f>VLOOKUP($C267,'S48'!$C:$BQ,15,0)</f>
        <v>153</v>
      </c>
      <c r="BG267" s="28">
        <f>VLOOKUP($C267,'S48'!$C:$BQ,22,0)</f>
        <v>0</v>
      </c>
      <c r="BH267" s="28">
        <f>VLOOKUP($C267,'S48'!$C:$BQ,23,0)</f>
        <v>1</v>
      </c>
      <c r="BI267" s="28">
        <f>VLOOKUP($C267,'S48'!$C:$BQ,35,0)</f>
        <v>3203.2273399999999</v>
      </c>
      <c r="BJ267" s="28">
        <f>VLOOKUP($C267,'S48'!$C:$BQ,42,0)</f>
        <v>0</v>
      </c>
      <c r="BK267" s="28">
        <f>VLOOKUP($C267,'S48'!$C:$BQ,43,0)</f>
        <v>0</v>
      </c>
      <c r="BL267" s="21" t="e">
        <f>VLOOKUP($C267,'S49'!$C:$BQ,55,0)</f>
        <v>#N/A</v>
      </c>
      <c r="BM267" s="21" t="e">
        <f>VLOOKUP($C267,'S49'!$C:$BQ,62,0)</f>
        <v>#N/A</v>
      </c>
      <c r="BN267" s="21" t="e">
        <f>VLOOKUP($C267,'S49'!$C:$BQ,63,0)</f>
        <v>#N/A</v>
      </c>
      <c r="BO267" s="21" t="e">
        <f>VLOOKUP($C267,'S49'!$C:$BQ,45,0)</f>
        <v>#N/A</v>
      </c>
      <c r="BP267" s="28" t="e">
        <f>VLOOKUP($C267,'S49'!$C:$BQ,52,0)</f>
        <v>#N/A</v>
      </c>
      <c r="BQ267" s="28" t="e">
        <f>VLOOKUP($C267,'S49'!$C:$BQ,53,0)</f>
        <v>#N/A</v>
      </c>
      <c r="BR267" s="28" t="e">
        <f>VLOOKUP($C267,'S49'!$C:$BQ,15,0)</f>
        <v>#N/A</v>
      </c>
      <c r="BS267" s="28" t="e">
        <f>VLOOKUP($C267,'S49'!$C:$BQ,22,0)</f>
        <v>#N/A</v>
      </c>
      <c r="BT267" s="28" t="e">
        <f>VLOOKUP($C267,'S49'!$C:$BQ,23,0)</f>
        <v>#N/A</v>
      </c>
      <c r="BU267" s="28" t="e">
        <f>VLOOKUP($C267,'S49'!$C:$BQ,35,0)</f>
        <v>#N/A</v>
      </c>
      <c r="BV267" s="28" t="e">
        <f>VLOOKUP($C267,'S49'!$C:$BQ,42,0)</f>
        <v>#N/A</v>
      </c>
      <c r="BW267" s="28" t="e">
        <f>VLOOKUP($C267,'S49'!$C:$BQ,43,0)</f>
        <v>#N/A</v>
      </c>
      <c r="BX267" s="21" t="e">
        <f>VLOOKUP($C267,'S50'!$C:$BQ,55,0)</f>
        <v>#N/A</v>
      </c>
      <c r="BY267" s="21" t="e">
        <f>VLOOKUP($C267,'S50'!$C:$BQ,62,0)</f>
        <v>#N/A</v>
      </c>
      <c r="BZ267" s="21" t="e">
        <f>VLOOKUP($C267,'S50'!$C:$BQ,63,0)</f>
        <v>#N/A</v>
      </c>
      <c r="CA267" s="21" t="e">
        <f>VLOOKUP($C267,'S50'!$C:$BQ,45,0)</f>
        <v>#N/A</v>
      </c>
      <c r="CB267" s="28" t="e">
        <f>VLOOKUP($C267,'S50'!$C:$BQ,52,0)</f>
        <v>#N/A</v>
      </c>
      <c r="CC267" s="28" t="e">
        <f>VLOOKUP($C267,'S50'!$C:$BQ,53,0)</f>
        <v>#N/A</v>
      </c>
      <c r="CD267" s="28" t="e">
        <f>VLOOKUP($C267,'S50'!$C:$BQ,15,0)</f>
        <v>#N/A</v>
      </c>
      <c r="CE267" s="28" t="e">
        <f>VLOOKUP($C267,'S50'!$C:$BQ,22,0)</f>
        <v>#N/A</v>
      </c>
      <c r="CF267" s="28" t="e">
        <f>VLOOKUP($C267,'S50'!$C:$BQ,23,0)</f>
        <v>#N/A</v>
      </c>
      <c r="CG267" s="28" t="e">
        <f>VLOOKUP($C267,'S50'!$C:$BQ,35,0)</f>
        <v>#N/A</v>
      </c>
      <c r="CH267" s="28" t="e">
        <f>VLOOKUP($C267,'S50'!$C:$BQ,42,0)</f>
        <v>#N/A</v>
      </c>
      <c r="CI267" s="28" t="e">
        <f>VLOOKUP($C267,'S50'!$C:$BQ,43,0)</f>
        <v>#N/A</v>
      </c>
    </row>
    <row r="268" spans="1:87" hidden="1" x14ac:dyDescent="0.2">
      <c r="A268" s="30" t="s">
        <v>308</v>
      </c>
      <c r="B268" s="30" t="s">
        <v>309</v>
      </c>
      <c r="C268" s="20" t="s">
        <v>311</v>
      </c>
      <c r="D268" s="21">
        <f>VLOOKUP($C268,'S0 remplacer avec S44'!$C:$BQ,55,0)</f>
        <v>167.5</v>
      </c>
      <c r="E268" s="21">
        <f>VLOOKUP($C268,'S0 remplacer avec S44'!$C:$BQ,62,0)</f>
        <v>13</v>
      </c>
      <c r="F268" s="21">
        <f>VLOOKUP($C268,'S0 remplacer avec S44'!$C:$BQ,63,0)</f>
        <v>49</v>
      </c>
      <c r="G268" s="21">
        <f>VLOOKUP($C268,'S0 remplacer avec S44'!$C:$BQ,45,0)</f>
        <v>1806.87772</v>
      </c>
      <c r="H268" s="28">
        <f>VLOOKUP($C268,'S0 remplacer avec S44'!$C:$BQ,52,0)</f>
        <v>0</v>
      </c>
      <c r="I268" s="28">
        <f>VLOOKUP($C268,'S0 remplacer avec S44'!$C:$BQ,53,0)</f>
        <v>99</v>
      </c>
      <c r="J268" s="28">
        <f>VLOOKUP($C268,'S0 remplacer avec S44'!$C:$BQ,15,0)</f>
        <v>131</v>
      </c>
      <c r="K268" s="28">
        <f>VLOOKUP($C268,'S0 remplacer avec S44'!$C:$BQ,22,0)</f>
        <v>0</v>
      </c>
      <c r="L268" s="28">
        <f>VLOOKUP($C268,'S0 remplacer avec S44'!$C:$BQ,23,0)</f>
        <v>0</v>
      </c>
      <c r="M268" s="28">
        <f>VLOOKUP($C268,'S0 remplacer avec S44'!$C:$BQ,35,0)</f>
        <v>1606.7958699999999</v>
      </c>
      <c r="N268" s="28">
        <f>VLOOKUP($C268,'S0 remplacer avec S44'!$C:$BQ,42,0)</f>
        <v>90</v>
      </c>
      <c r="O268" s="28">
        <f>VLOOKUP($C268,'S0 remplacer avec S44'!$C:$BQ,43,0)</f>
        <v>429</v>
      </c>
      <c r="P268" s="21">
        <f>VLOOKUP($C268,'S45'!$C:$BQ,55,0)</f>
        <v>167.7</v>
      </c>
      <c r="Q268" s="21">
        <f>VLOOKUP($C268,'S45'!$C:$BQ,62,0)</f>
        <v>13</v>
      </c>
      <c r="R268" s="21">
        <f>VLOOKUP($C268,'S45'!$C:$BQ,63,0)</f>
        <v>49</v>
      </c>
      <c r="S268" s="21">
        <f>VLOOKUP($C268,'S45'!$C:$BQ,45,0)</f>
        <v>1917.33888</v>
      </c>
      <c r="T268" s="28">
        <f>VLOOKUP($C268,'S45'!$C:$BQ,52,0)</f>
        <v>0</v>
      </c>
      <c r="U268" s="28">
        <f>VLOOKUP($C268,'S45'!$C:$BQ,53,0)</f>
        <v>0</v>
      </c>
      <c r="V268" s="28">
        <f>VLOOKUP($C268,'S45'!$C:$BQ,15,0)</f>
        <v>131</v>
      </c>
      <c r="W268" s="28">
        <f>VLOOKUP($C268,'S45'!$C:$BQ,22,0)</f>
        <v>0</v>
      </c>
      <c r="X268" s="28">
        <f>VLOOKUP($C268,'S45'!$C:$BQ,23,0)</f>
        <v>0</v>
      </c>
      <c r="Y268" s="28">
        <f>VLOOKUP($C268,'S45'!$C:$BQ,35,0)</f>
        <v>1613.0462199999999</v>
      </c>
      <c r="Z268" s="28">
        <f>VLOOKUP($C268,'S45'!$C:$BQ,42,0)</f>
        <v>84</v>
      </c>
      <c r="AA268" s="28">
        <f>VLOOKUP($C268,'S45'!$C:$BQ,43,0)</f>
        <v>423</v>
      </c>
      <c r="AB268" s="21">
        <f>VLOOKUP($C268,'S46'!$C:$BQ,55,0)</f>
        <v>171.7</v>
      </c>
      <c r="AC268" s="21">
        <f>VLOOKUP($C268,'S46'!$C:$BQ,62,0)</f>
        <v>9</v>
      </c>
      <c r="AD268" s="21">
        <f>VLOOKUP($C268,'S46'!$C:$BQ,63,0)</f>
        <v>45</v>
      </c>
      <c r="AE268" s="21">
        <f>VLOOKUP($C268,'S46'!$C:$BQ,45,0)</f>
        <v>1921.81196</v>
      </c>
      <c r="AF268" s="28">
        <f>VLOOKUP($C268,'S46'!$C:$BQ,52,0)</f>
        <v>0</v>
      </c>
      <c r="AG268" s="28">
        <f>VLOOKUP($C268,'S46'!$C:$BQ,53,0)</f>
        <v>0</v>
      </c>
      <c r="AH268" s="28">
        <f>VLOOKUP($C268,'S46'!$C:$BQ,15,0)</f>
        <v>132</v>
      </c>
      <c r="AI268" s="28">
        <f>VLOOKUP($C268,'S46'!$C:$BQ,22,0)</f>
        <v>0</v>
      </c>
      <c r="AJ268" s="28">
        <f>VLOOKUP($C268,'S46'!$C:$BQ,23,0)</f>
        <v>0</v>
      </c>
      <c r="AK268" s="28">
        <f>VLOOKUP($C268,'S46'!$C:$BQ,35,0)</f>
        <v>1626.2758200000001</v>
      </c>
      <c r="AL268" s="28">
        <f>VLOOKUP($C268,'S46'!$C:$BQ,42,0)</f>
        <v>70</v>
      </c>
      <c r="AM268" s="28">
        <f>VLOOKUP($C268,'S46'!$C:$BQ,43,0)</f>
        <v>410</v>
      </c>
      <c r="AN268" s="21">
        <f>VLOOKUP($C268,'S47'!$C:$BQ,55,0)</f>
        <v>175.7</v>
      </c>
      <c r="AO268" s="21">
        <f>VLOOKUP($C268,'S47'!$C:$BQ,62,0)</f>
        <v>5</v>
      </c>
      <c r="AP268" s="21">
        <f>VLOOKUP($C268,'S47'!$C:$BQ,63,0)</f>
        <v>41</v>
      </c>
      <c r="AQ268" s="21">
        <f>VLOOKUP($C268,'S47'!$C:$BQ,45,0)</f>
        <v>1928.9919600000001</v>
      </c>
      <c r="AR268" s="28">
        <f>VLOOKUP($C268,'S47'!$C:$BQ,52,0)</f>
        <v>0</v>
      </c>
      <c r="AS268" s="28">
        <f>VLOOKUP($C268,'S47'!$C:$BQ,53,0)</f>
        <v>0</v>
      </c>
      <c r="AT268" s="28">
        <f>VLOOKUP($C268,'S47'!$C:$BQ,15,0)</f>
        <v>133</v>
      </c>
      <c r="AU268" s="28">
        <f>VLOOKUP($C268,'S47'!$C:$BQ,22,0)</f>
        <v>0</v>
      </c>
      <c r="AV268" s="28">
        <f>VLOOKUP($C268,'S47'!$C:$BQ,23,0)</f>
        <v>0</v>
      </c>
      <c r="AW268" s="28">
        <f>VLOOKUP($C268,'S47'!$C:$BQ,35,0)</f>
        <v>1651.6114</v>
      </c>
      <c r="AX268" s="28">
        <f>VLOOKUP($C268,'S47'!$C:$BQ,42,0)</f>
        <v>45</v>
      </c>
      <c r="AY268" s="28">
        <f>VLOOKUP($C268,'S47'!$C:$BQ,43,0)</f>
        <v>384</v>
      </c>
      <c r="AZ268" s="21">
        <f>VLOOKUP($C268,'S48'!$C:$BQ,55,0)</f>
        <v>177.7</v>
      </c>
      <c r="BA268" s="21">
        <f>VLOOKUP($C268,'S48'!$C:$BQ,62,0)</f>
        <v>0</v>
      </c>
      <c r="BB268" s="21">
        <f>VLOOKUP($C268,'S48'!$C:$BQ,63,0)</f>
        <v>93</v>
      </c>
      <c r="BC268" s="21">
        <f>VLOOKUP($C268,'S48'!$C:$BQ,45,0)</f>
        <v>1937.37246</v>
      </c>
      <c r="BD268" s="28">
        <f>VLOOKUP($C268,'S48'!$C:$BQ,52,0)</f>
        <v>0</v>
      </c>
      <c r="BE268" s="28">
        <f>VLOOKUP($C268,'S48'!$C:$BQ,53,0)</f>
        <v>0</v>
      </c>
      <c r="BF268" s="28">
        <f>VLOOKUP($C268,'S48'!$C:$BQ,15,0)</f>
        <v>137</v>
      </c>
      <c r="BG268" s="28">
        <f>VLOOKUP($C268,'S48'!$C:$BQ,22,0)</f>
        <v>0</v>
      </c>
      <c r="BH268" s="28">
        <f>VLOOKUP($C268,'S48'!$C:$BQ,23,0)</f>
        <v>0</v>
      </c>
      <c r="BI268" s="28">
        <f>VLOOKUP($C268,'S48'!$C:$BQ,35,0)</f>
        <v>1654.0132000000001</v>
      </c>
      <c r="BJ268" s="28">
        <f>VLOOKUP($C268,'S48'!$C:$BQ,42,0)</f>
        <v>43</v>
      </c>
      <c r="BK268" s="28">
        <f>VLOOKUP($C268,'S48'!$C:$BQ,43,0)</f>
        <v>382</v>
      </c>
      <c r="BL268" s="21" t="e">
        <f>VLOOKUP($C268,'S49'!$C:$BQ,55,0)</f>
        <v>#N/A</v>
      </c>
      <c r="BM268" s="21" t="e">
        <f>VLOOKUP($C268,'S49'!$C:$BQ,62,0)</f>
        <v>#N/A</v>
      </c>
      <c r="BN268" s="21" t="e">
        <f>VLOOKUP($C268,'S49'!$C:$BQ,63,0)</f>
        <v>#N/A</v>
      </c>
      <c r="BO268" s="21" t="e">
        <f>VLOOKUP($C268,'S49'!$C:$BQ,45,0)</f>
        <v>#N/A</v>
      </c>
      <c r="BP268" s="28" t="e">
        <f>VLOOKUP($C268,'S49'!$C:$BQ,52,0)</f>
        <v>#N/A</v>
      </c>
      <c r="BQ268" s="28" t="e">
        <f>VLOOKUP($C268,'S49'!$C:$BQ,53,0)</f>
        <v>#N/A</v>
      </c>
      <c r="BR268" s="28" t="e">
        <f>VLOOKUP($C268,'S49'!$C:$BQ,15,0)</f>
        <v>#N/A</v>
      </c>
      <c r="BS268" s="28" t="e">
        <f>VLOOKUP($C268,'S49'!$C:$BQ,22,0)</f>
        <v>#N/A</v>
      </c>
      <c r="BT268" s="28" t="e">
        <f>VLOOKUP($C268,'S49'!$C:$BQ,23,0)</f>
        <v>#N/A</v>
      </c>
      <c r="BU268" s="28" t="e">
        <f>VLOOKUP($C268,'S49'!$C:$BQ,35,0)</f>
        <v>#N/A</v>
      </c>
      <c r="BV268" s="28" t="e">
        <f>VLOOKUP($C268,'S49'!$C:$BQ,42,0)</f>
        <v>#N/A</v>
      </c>
      <c r="BW268" s="28" t="e">
        <f>VLOOKUP($C268,'S49'!$C:$BQ,43,0)</f>
        <v>#N/A</v>
      </c>
      <c r="BX268" s="21" t="e">
        <f>VLOOKUP($C268,'S50'!$C:$BQ,55,0)</f>
        <v>#N/A</v>
      </c>
      <c r="BY268" s="21" t="e">
        <f>VLOOKUP($C268,'S50'!$C:$BQ,62,0)</f>
        <v>#N/A</v>
      </c>
      <c r="BZ268" s="21" t="e">
        <f>VLOOKUP($C268,'S50'!$C:$BQ,63,0)</f>
        <v>#N/A</v>
      </c>
      <c r="CA268" s="21" t="e">
        <f>VLOOKUP($C268,'S50'!$C:$BQ,45,0)</f>
        <v>#N/A</v>
      </c>
      <c r="CB268" s="28" t="e">
        <f>VLOOKUP($C268,'S50'!$C:$BQ,52,0)</f>
        <v>#N/A</v>
      </c>
      <c r="CC268" s="28" t="e">
        <f>VLOOKUP($C268,'S50'!$C:$BQ,53,0)</f>
        <v>#N/A</v>
      </c>
      <c r="CD268" s="28" t="e">
        <f>VLOOKUP($C268,'S50'!$C:$BQ,15,0)</f>
        <v>#N/A</v>
      </c>
      <c r="CE268" s="28" t="e">
        <f>VLOOKUP($C268,'S50'!$C:$BQ,22,0)</f>
        <v>#N/A</v>
      </c>
      <c r="CF268" s="28" t="e">
        <f>VLOOKUP($C268,'S50'!$C:$BQ,23,0)</f>
        <v>#N/A</v>
      </c>
      <c r="CG268" s="28" t="e">
        <f>VLOOKUP($C268,'S50'!$C:$BQ,35,0)</f>
        <v>#N/A</v>
      </c>
      <c r="CH268" s="28" t="e">
        <f>VLOOKUP($C268,'S50'!$C:$BQ,42,0)</f>
        <v>#N/A</v>
      </c>
      <c r="CI268" s="28" t="e">
        <f>VLOOKUP($C268,'S50'!$C:$BQ,43,0)</f>
        <v>#N/A</v>
      </c>
    </row>
    <row r="269" spans="1:87" hidden="1" x14ac:dyDescent="0.2">
      <c r="A269" s="30" t="e">
        <v>#N/A</v>
      </c>
      <c r="B269" s="30" t="e">
        <v>#N/A</v>
      </c>
      <c r="C269" s="20" t="s">
        <v>312</v>
      </c>
      <c r="D269" s="21">
        <f>VLOOKUP($C269,'S0 remplacer avec S44'!$C:$BQ,55,0)</f>
        <v>11.3</v>
      </c>
      <c r="E269" s="21">
        <f>VLOOKUP($C269,'S0 remplacer avec S44'!$C:$BQ,62,0)</f>
        <v>25</v>
      </c>
      <c r="F269" s="21">
        <f>VLOOKUP($C269,'S0 remplacer avec S44'!$C:$BQ,63,0)</f>
        <v>32</v>
      </c>
      <c r="G269" s="21">
        <f>VLOOKUP($C269,'S0 remplacer avec S44'!$C:$BQ,45,0)</f>
        <v>91.50224</v>
      </c>
      <c r="H269" s="28">
        <f>VLOOKUP($C269,'S0 remplacer avec S44'!$C:$BQ,52,0)</f>
        <v>225</v>
      </c>
      <c r="I269" s="28">
        <f>VLOOKUP($C269,'S0 remplacer avec S44'!$C:$BQ,53,0)</f>
        <v>289</v>
      </c>
      <c r="J269" s="28">
        <f>VLOOKUP($C269,'S0 remplacer avec S44'!$C:$BQ,15,0)</f>
        <v>7</v>
      </c>
      <c r="K269" s="28">
        <f>VLOOKUP($C269,'S0 remplacer avec S44'!$C:$BQ,22,0)</f>
        <v>13</v>
      </c>
      <c r="L269" s="28">
        <f>VLOOKUP($C269,'S0 remplacer avec S44'!$C:$BQ,23,0)</f>
        <v>17</v>
      </c>
      <c r="M269" s="28">
        <f>VLOOKUP($C269,'S0 remplacer avec S44'!$C:$BQ,35,0)</f>
        <v>25.323699999999999</v>
      </c>
      <c r="N269" s="28">
        <f>VLOOKUP($C269,'S0 remplacer avec S44'!$C:$BQ,42,0)</f>
        <v>313</v>
      </c>
      <c r="O269" s="28">
        <f>VLOOKUP($C269,'S0 remplacer avec S44'!$C:$BQ,43,0)</f>
        <v>381</v>
      </c>
      <c r="P269" s="21">
        <f>VLOOKUP($C269,'S45'!$C:$BQ,55,0)</f>
        <v>11.3</v>
      </c>
      <c r="Q269" s="21">
        <f>VLOOKUP($C269,'S45'!$C:$BQ,62,0)</f>
        <v>25</v>
      </c>
      <c r="R269" s="21">
        <f>VLOOKUP($C269,'S45'!$C:$BQ,63,0)</f>
        <v>32</v>
      </c>
      <c r="S269" s="21">
        <f>VLOOKUP($C269,'S45'!$C:$BQ,45,0)</f>
        <v>91.50224</v>
      </c>
      <c r="T269" s="28">
        <f>VLOOKUP($C269,'S45'!$C:$BQ,52,0)</f>
        <v>225</v>
      </c>
      <c r="U269" s="28">
        <f>VLOOKUP($C269,'S45'!$C:$BQ,53,0)</f>
        <v>289</v>
      </c>
      <c r="V269" s="28">
        <f>VLOOKUP($C269,'S45'!$C:$BQ,15,0)</f>
        <v>7</v>
      </c>
      <c r="W269" s="28">
        <f>VLOOKUP($C269,'S45'!$C:$BQ,22,0)</f>
        <v>13</v>
      </c>
      <c r="X269" s="28">
        <f>VLOOKUP($C269,'S45'!$C:$BQ,23,0)</f>
        <v>17</v>
      </c>
      <c r="Y269" s="28">
        <f>VLOOKUP($C269,'S45'!$C:$BQ,35,0)</f>
        <v>25.323699999999999</v>
      </c>
      <c r="Z269" s="28">
        <f>VLOOKUP($C269,'S45'!$C:$BQ,42,0)</f>
        <v>313</v>
      </c>
      <c r="AA269" s="28">
        <f>VLOOKUP($C269,'S45'!$C:$BQ,43,0)</f>
        <v>381</v>
      </c>
      <c r="AB269" s="21">
        <f>VLOOKUP($C269,'S46'!$C:$BQ,55,0)</f>
        <v>11.3</v>
      </c>
      <c r="AC269" s="21">
        <f>VLOOKUP($C269,'S46'!$C:$BQ,62,0)</f>
        <v>25</v>
      </c>
      <c r="AD269" s="21">
        <f>VLOOKUP($C269,'S46'!$C:$BQ,63,0)</f>
        <v>32</v>
      </c>
      <c r="AE269" s="21">
        <f>VLOOKUP($C269,'S46'!$C:$BQ,45,0)</f>
        <v>91.50224</v>
      </c>
      <c r="AF269" s="28">
        <f>VLOOKUP($C269,'S46'!$C:$BQ,52,0)</f>
        <v>225</v>
      </c>
      <c r="AG269" s="28">
        <f>VLOOKUP($C269,'S46'!$C:$BQ,53,0)</f>
        <v>289</v>
      </c>
      <c r="AH269" s="28">
        <f>VLOOKUP($C269,'S46'!$C:$BQ,15,0)</f>
        <v>7</v>
      </c>
      <c r="AI269" s="28">
        <f>VLOOKUP($C269,'S46'!$C:$BQ,22,0)</f>
        <v>13</v>
      </c>
      <c r="AJ269" s="28">
        <f>VLOOKUP($C269,'S46'!$C:$BQ,23,0)</f>
        <v>17</v>
      </c>
      <c r="AK269" s="28">
        <f>VLOOKUP($C269,'S46'!$C:$BQ,35,0)</f>
        <v>25.323699999999999</v>
      </c>
      <c r="AL269" s="28">
        <f>VLOOKUP($C269,'S46'!$C:$BQ,42,0)</f>
        <v>313</v>
      </c>
      <c r="AM269" s="28">
        <f>VLOOKUP($C269,'S46'!$C:$BQ,43,0)</f>
        <v>381</v>
      </c>
      <c r="AN269" s="21">
        <f>VLOOKUP($C269,'S47'!$C:$BQ,55,0)</f>
        <v>11.3</v>
      </c>
      <c r="AO269" s="21">
        <f>VLOOKUP($C269,'S47'!$C:$BQ,62,0)</f>
        <v>25</v>
      </c>
      <c r="AP269" s="21">
        <f>VLOOKUP($C269,'S47'!$C:$BQ,63,0)</f>
        <v>32</v>
      </c>
      <c r="AQ269" s="21">
        <f>VLOOKUP($C269,'S47'!$C:$BQ,45,0)</f>
        <v>91.50224</v>
      </c>
      <c r="AR269" s="28">
        <f>VLOOKUP($C269,'S47'!$C:$BQ,52,0)</f>
        <v>225</v>
      </c>
      <c r="AS269" s="28">
        <f>VLOOKUP($C269,'S47'!$C:$BQ,53,0)</f>
        <v>289</v>
      </c>
      <c r="AT269" s="28">
        <f>VLOOKUP($C269,'S47'!$C:$BQ,15,0)</f>
        <v>7</v>
      </c>
      <c r="AU269" s="28">
        <f>VLOOKUP($C269,'S47'!$C:$BQ,22,0)</f>
        <v>13</v>
      </c>
      <c r="AV269" s="28">
        <f>VLOOKUP($C269,'S47'!$C:$BQ,23,0)</f>
        <v>17</v>
      </c>
      <c r="AW269" s="28">
        <f>VLOOKUP($C269,'S47'!$C:$BQ,35,0)</f>
        <v>25.323699999999999</v>
      </c>
      <c r="AX269" s="28">
        <f>VLOOKUP($C269,'S47'!$C:$BQ,42,0)</f>
        <v>313</v>
      </c>
      <c r="AY269" s="28">
        <f>VLOOKUP($C269,'S47'!$C:$BQ,43,0)</f>
        <v>381</v>
      </c>
      <c r="AZ269" s="21">
        <f>VLOOKUP($C269,'S48'!$C:$BQ,55,0)</f>
        <v>11.3</v>
      </c>
      <c r="BA269" s="21">
        <f>VLOOKUP($C269,'S48'!$C:$BQ,62,0)</f>
        <v>21</v>
      </c>
      <c r="BB269" s="21">
        <f>VLOOKUP($C269,'S48'!$C:$BQ,63,0)</f>
        <v>43</v>
      </c>
      <c r="BC269" s="21">
        <f>VLOOKUP($C269,'S48'!$C:$BQ,45,0)</f>
        <v>91.50224</v>
      </c>
      <c r="BD269" s="28">
        <f>VLOOKUP($C269,'S48'!$C:$BQ,52,0)</f>
        <v>225</v>
      </c>
      <c r="BE269" s="28">
        <f>VLOOKUP($C269,'S48'!$C:$BQ,53,0)</f>
        <v>289</v>
      </c>
      <c r="BF269" s="28">
        <f>VLOOKUP($C269,'S48'!$C:$BQ,15,0)</f>
        <v>7</v>
      </c>
      <c r="BG269" s="28">
        <f>VLOOKUP($C269,'S48'!$C:$BQ,22,0)</f>
        <v>13</v>
      </c>
      <c r="BH269" s="28">
        <f>VLOOKUP($C269,'S48'!$C:$BQ,23,0)</f>
        <v>17</v>
      </c>
      <c r="BI269" s="28">
        <f>VLOOKUP($C269,'S48'!$C:$BQ,35,0)</f>
        <v>25.323699999999999</v>
      </c>
      <c r="BJ269" s="28">
        <f>VLOOKUP($C269,'S48'!$C:$BQ,42,0)</f>
        <v>313</v>
      </c>
      <c r="BK269" s="28">
        <f>VLOOKUP($C269,'S48'!$C:$BQ,43,0)</f>
        <v>381</v>
      </c>
      <c r="BL269" s="21" t="e">
        <f>VLOOKUP($C269,'S49'!$C:$BQ,55,0)</f>
        <v>#N/A</v>
      </c>
      <c r="BM269" s="21" t="e">
        <f>VLOOKUP($C269,'S49'!$C:$BQ,62,0)</f>
        <v>#N/A</v>
      </c>
      <c r="BN269" s="21" t="e">
        <f>VLOOKUP($C269,'S49'!$C:$BQ,63,0)</f>
        <v>#N/A</v>
      </c>
      <c r="BO269" s="21" t="e">
        <f>VLOOKUP($C269,'S49'!$C:$BQ,45,0)</f>
        <v>#N/A</v>
      </c>
      <c r="BP269" s="28" t="e">
        <f>VLOOKUP($C269,'S49'!$C:$BQ,52,0)</f>
        <v>#N/A</v>
      </c>
      <c r="BQ269" s="28" t="e">
        <f>VLOOKUP($C269,'S49'!$C:$BQ,53,0)</f>
        <v>#N/A</v>
      </c>
      <c r="BR269" s="28" t="e">
        <f>VLOOKUP($C269,'S49'!$C:$BQ,15,0)</f>
        <v>#N/A</v>
      </c>
      <c r="BS269" s="28" t="e">
        <f>VLOOKUP($C269,'S49'!$C:$BQ,22,0)</f>
        <v>#N/A</v>
      </c>
      <c r="BT269" s="28" t="e">
        <f>VLOOKUP($C269,'S49'!$C:$BQ,23,0)</f>
        <v>#N/A</v>
      </c>
      <c r="BU269" s="28" t="e">
        <f>VLOOKUP($C269,'S49'!$C:$BQ,35,0)</f>
        <v>#N/A</v>
      </c>
      <c r="BV269" s="28" t="e">
        <f>VLOOKUP($C269,'S49'!$C:$BQ,42,0)</f>
        <v>#N/A</v>
      </c>
      <c r="BW269" s="28" t="e">
        <f>VLOOKUP($C269,'S49'!$C:$BQ,43,0)</f>
        <v>#N/A</v>
      </c>
      <c r="BX269" s="21" t="e">
        <f>VLOOKUP($C269,'S50'!$C:$BQ,55,0)</f>
        <v>#N/A</v>
      </c>
      <c r="BY269" s="21" t="e">
        <f>VLOOKUP($C269,'S50'!$C:$BQ,62,0)</f>
        <v>#N/A</v>
      </c>
      <c r="BZ269" s="21" t="e">
        <f>VLOOKUP($C269,'S50'!$C:$BQ,63,0)</f>
        <v>#N/A</v>
      </c>
      <c r="CA269" s="21" t="e">
        <f>VLOOKUP($C269,'S50'!$C:$BQ,45,0)</f>
        <v>#N/A</v>
      </c>
      <c r="CB269" s="28" t="e">
        <f>VLOOKUP($C269,'S50'!$C:$BQ,52,0)</f>
        <v>#N/A</v>
      </c>
      <c r="CC269" s="28" t="e">
        <f>VLOOKUP($C269,'S50'!$C:$BQ,53,0)</f>
        <v>#N/A</v>
      </c>
      <c r="CD269" s="28" t="e">
        <f>VLOOKUP($C269,'S50'!$C:$BQ,15,0)</f>
        <v>#N/A</v>
      </c>
      <c r="CE269" s="28" t="e">
        <f>VLOOKUP($C269,'S50'!$C:$BQ,22,0)</f>
        <v>#N/A</v>
      </c>
      <c r="CF269" s="28" t="e">
        <f>VLOOKUP($C269,'S50'!$C:$BQ,23,0)</f>
        <v>#N/A</v>
      </c>
      <c r="CG269" s="28" t="e">
        <f>VLOOKUP($C269,'S50'!$C:$BQ,35,0)</f>
        <v>#N/A</v>
      </c>
      <c r="CH269" s="28" t="e">
        <f>VLOOKUP($C269,'S50'!$C:$BQ,42,0)</f>
        <v>#N/A</v>
      </c>
      <c r="CI269" s="28" t="e">
        <f>VLOOKUP($C269,'S50'!$C:$BQ,43,0)</f>
        <v>#N/A</v>
      </c>
    </row>
    <row r="270" spans="1:87" hidden="1" x14ac:dyDescent="0.2">
      <c r="A270" s="30" t="s">
        <v>308</v>
      </c>
      <c r="B270" s="30" t="s">
        <v>309</v>
      </c>
      <c r="C270" s="20" t="s">
        <v>313</v>
      </c>
      <c r="D270" s="21">
        <f>VLOOKUP($C270,'S0 remplacer avec S44'!$C:$BQ,55,0)</f>
        <v>98.4</v>
      </c>
      <c r="E270" s="21">
        <f>VLOOKUP($C270,'S0 remplacer avec S44'!$C:$BQ,62,0)</f>
        <v>32</v>
      </c>
      <c r="F270" s="21">
        <f>VLOOKUP($C270,'S0 remplacer avec S44'!$C:$BQ,63,0)</f>
        <v>58</v>
      </c>
      <c r="G270" s="21">
        <f>VLOOKUP($C270,'S0 remplacer avec S44'!$C:$BQ,45,0)</f>
        <v>1045.2780299999999</v>
      </c>
      <c r="H270" s="28">
        <f>VLOOKUP($C270,'S0 remplacer avec S44'!$C:$BQ,52,0)</f>
        <v>98</v>
      </c>
      <c r="I270" s="28">
        <f>VLOOKUP($C270,'S0 remplacer avec S44'!$C:$BQ,53,0)</f>
        <v>327</v>
      </c>
      <c r="J270" s="28">
        <f>VLOOKUP($C270,'S0 remplacer avec S44'!$C:$BQ,15,0)</f>
        <v>58</v>
      </c>
      <c r="K270" s="28">
        <f>VLOOKUP($C270,'S0 remplacer avec S44'!$C:$BQ,22,0)</f>
        <v>14</v>
      </c>
      <c r="L270" s="28">
        <f>VLOOKUP($C270,'S0 remplacer avec S44'!$C:$BQ,23,0)</f>
        <v>29</v>
      </c>
      <c r="M270" s="28">
        <f>VLOOKUP($C270,'S0 remplacer avec S44'!$C:$BQ,35,0)</f>
        <v>1195.23461</v>
      </c>
      <c r="N270" s="28">
        <f>VLOOKUP($C270,'S0 remplacer avec S44'!$C:$BQ,42,0)</f>
        <v>26</v>
      </c>
      <c r="O270" s="28">
        <f>VLOOKUP($C270,'S0 remplacer avec S44'!$C:$BQ,43,0)</f>
        <v>270</v>
      </c>
      <c r="P270" s="21">
        <f>VLOOKUP($C270,'S45'!$C:$BQ,55,0)</f>
        <v>99.6</v>
      </c>
      <c r="Q270" s="21">
        <f>VLOOKUP($C270,'S45'!$C:$BQ,62,0)</f>
        <v>31</v>
      </c>
      <c r="R270" s="21">
        <f>VLOOKUP($C270,'S45'!$C:$BQ,63,0)</f>
        <v>57</v>
      </c>
      <c r="S270" s="21">
        <f>VLOOKUP($C270,'S45'!$C:$BQ,45,0)</f>
        <v>1089.29051</v>
      </c>
      <c r="T270" s="28">
        <f>VLOOKUP($C270,'S45'!$C:$BQ,52,0)</f>
        <v>54</v>
      </c>
      <c r="U270" s="28">
        <f>VLOOKUP($C270,'S45'!$C:$BQ,53,0)</f>
        <v>283</v>
      </c>
      <c r="V270" s="28">
        <f>VLOOKUP($C270,'S45'!$C:$BQ,15,0)</f>
        <v>58</v>
      </c>
      <c r="W270" s="28">
        <f>VLOOKUP($C270,'S45'!$C:$BQ,22,0)</f>
        <v>14</v>
      </c>
      <c r="X270" s="28">
        <f>VLOOKUP($C270,'S45'!$C:$BQ,23,0)</f>
        <v>29</v>
      </c>
      <c r="Y270" s="28">
        <f>VLOOKUP($C270,'S45'!$C:$BQ,35,0)</f>
        <v>1322.17614</v>
      </c>
      <c r="Z270" s="28">
        <f>VLOOKUP($C270,'S45'!$C:$BQ,42,0)</f>
        <v>0</v>
      </c>
      <c r="AA270" s="28">
        <f>VLOOKUP($C270,'S45'!$C:$BQ,43,0)</f>
        <v>143</v>
      </c>
      <c r="AB270" s="21">
        <f>VLOOKUP($C270,'S46'!$C:$BQ,55,0)</f>
        <v>103</v>
      </c>
      <c r="AC270" s="21">
        <f>VLOOKUP($C270,'S46'!$C:$BQ,62,0)</f>
        <v>27</v>
      </c>
      <c r="AD270" s="21">
        <f>VLOOKUP($C270,'S46'!$C:$BQ,63,0)</f>
        <v>53</v>
      </c>
      <c r="AE270" s="21">
        <f>VLOOKUP($C270,'S46'!$C:$BQ,45,0)</f>
        <v>1105.9294</v>
      </c>
      <c r="AF270" s="28">
        <f>VLOOKUP($C270,'S46'!$C:$BQ,52,0)</f>
        <v>38</v>
      </c>
      <c r="AG270" s="28">
        <f>VLOOKUP($C270,'S46'!$C:$BQ,53,0)</f>
        <v>266</v>
      </c>
      <c r="AH270" s="28">
        <f>VLOOKUP($C270,'S46'!$C:$BQ,15,0)</f>
        <v>58</v>
      </c>
      <c r="AI270" s="28">
        <f>VLOOKUP($C270,'S46'!$C:$BQ,22,0)</f>
        <v>14</v>
      </c>
      <c r="AJ270" s="28">
        <f>VLOOKUP($C270,'S46'!$C:$BQ,23,0)</f>
        <v>29</v>
      </c>
      <c r="AK270" s="28">
        <f>VLOOKUP($C270,'S46'!$C:$BQ,35,0)</f>
        <v>1322.17614</v>
      </c>
      <c r="AL270" s="28">
        <f>VLOOKUP($C270,'S46'!$C:$BQ,42,0)</f>
        <v>0</v>
      </c>
      <c r="AM270" s="28">
        <f>VLOOKUP($C270,'S46'!$C:$BQ,43,0)</f>
        <v>143</v>
      </c>
      <c r="AN270" s="21">
        <f>VLOOKUP($C270,'S47'!$C:$BQ,55,0)</f>
        <v>104</v>
      </c>
      <c r="AO270" s="21">
        <f>VLOOKUP($C270,'S47'!$C:$BQ,62,0)</f>
        <v>26</v>
      </c>
      <c r="AP270" s="21">
        <f>VLOOKUP($C270,'S47'!$C:$BQ,63,0)</f>
        <v>52</v>
      </c>
      <c r="AQ270" s="21">
        <f>VLOOKUP($C270,'S47'!$C:$BQ,45,0)</f>
        <v>1127.1076800000001</v>
      </c>
      <c r="AR270" s="28">
        <f>VLOOKUP($C270,'S47'!$C:$BQ,52,0)</f>
        <v>16</v>
      </c>
      <c r="AS270" s="28">
        <f>VLOOKUP($C270,'S47'!$C:$BQ,53,0)</f>
        <v>245</v>
      </c>
      <c r="AT270" s="28">
        <f>VLOOKUP($C270,'S47'!$C:$BQ,15,0)</f>
        <v>59</v>
      </c>
      <c r="AU270" s="28">
        <f>VLOOKUP($C270,'S47'!$C:$BQ,22,0)</f>
        <v>13</v>
      </c>
      <c r="AV270" s="28">
        <f>VLOOKUP($C270,'S47'!$C:$BQ,23,0)</f>
        <v>28</v>
      </c>
      <c r="AW270" s="28">
        <f>VLOOKUP($C270,'S47'!$C:$BQ,35,0)</f>
        <v>1342.89399</v>
      </c>
      <c r="AX270" s="28">
        <f>VLOOKUP($C270,'S47'!$C:$BQ,42,0)</f>
        <v>0</v>
      </c>
      <c r="AY270" s="28">
        <f>VLOOKUP($C270,'S47'!$C:$BQ,43,0)</f>
        <v>123</v>
      </c>
      <c r="AZ270" s="21">
        <f>VLOOKUP($C270,'S48'!$C:$BQ,55,0)</f>
        <v>106</v>
      </c>
      <c r="BA270" s="21">
        <f>VLOOKUP($C270,'S48'!$C:$BQ,62,0)</f>
        <v>11</v>
      </c>
      <c r="BB270" s="21">
        <f>VLOOKUP($C270,'S48'!$C:$BQ,63,0)</f>
        <v>89</v>
      </c>
      <c r="BC270" s="21">
        <f>VLOOKUP($C270,'S48'!$C:$BQ,45,0)</f>
        <v>1185.8556599999999</v>
      </c>
      <c r="BD270" s="28">
        <f>VLOOKUP($C270,'S48'!$C:$BQ,52,0)</f>
        <v>0</v>
      </c>
      <c r="BE270" s="28">
        <f>VLOOKUP($C270,'S48'!$C:$BQ,53,0)</f>
        <v>186</v>
      </c>
      <c r="BF270" s="28">
        <f>VLOOKUP($C270,'S48'!$C:$BQ,15,0)</f>
        <v>61</v>
      </c>
      <c r="BG270" s="28">
        <f>VLOOKUP($C270,'S48'!$C:$BQ,22,0)</f>
        <v>11</v>
      </c>
      <c r="BH270" s="28">
        <f>VLOOKUP($C270,'S48'!$C:$BQ,23,0)</f>
        <v>26</v>
      </c>
      <c r="BI270" s="28">
        <f>VLOOKUP($C270,'S48'!$C:$BQ,35,0)</f>
        <v>1344.6716300000001</v>
      </c>
      <c r="BJ270" s="28">
        <f>VLOOKUP($C270,'S48'!$C:$BQ,42,0)</f>
        <v>0</v>
      </c>
      <c r="BK270" s="28">
        <f>VLOOKUP($C270,'S48'!$C:$BQ,43,0)</f>
        <v>121</v>
      </c>
      <c r="BL270" s="21" t="e">
        <f>VLOOKUP($C270,'S49'!$C:$BQ,55,0)</f>
        <v>#N/A</v>
      </c>
      <c r="BM270" s="21" t="e">
        <f>VLOOKUP($C270,'S49'!$C:$BQ,62,0)</f>
        <v>#N/A</v>
      </c>
      <c r="BN270" s="21" t="e">
        <f>VLOOKUP($C270,'S49'!$C:$BQ,63,0)</f>
        <v>#N/A</v>
      </c>
      <c r="BO270" s="21" t="e">
        <f>VLOOKUP($C270,'S49'!$C:$BQ,45,0)</f>
        <v>#N/A</v>
      </c>
      <c r="BP270" s="28" t="e">
        <f>VLOOKUP($C270,'S49'!$C:$BQ,52,0)</f>
        <v>#N/A</v>
      </c>
      <c r="BQ270" s="28" t="e">
        <f>VLOOKUP($C270,'S49'!$C:$BQ,53,0)</f>
        <v>#N/A</v>
      </c>
      <c r="BR270" s="28" t="e">
        <f>VLOOKUP($C270,'S49'!$C:$BQ,15,0)</f>
        <v>#N/A</v>
      </c>
      <c r="BS270" s="28" t="e">
        <f>VLOOKUP($C270,'S49'!$C:$BQ,22,0)</f>
        <v>#N/A</v>
      </c>
      <c r="BT270" s="28" t="e">
        <f>VLOOKUP($C270,'S49'!$C:$BQ,23,0)</f>
        <v>#N/A</v>
      </c>
      <c r="BU270" s="28" t="e">
        <f>VLOOKUP($C270,'S49'!$C:$BQ,35,0)</f>
        <v>#N/A</v>
      </c>
      <c r="BV270" s="28" t="e">
        <f>VLOOKUP($C270,'S49'!$C:$BQ,42,0)</f>
        <v>#N/A</v>
      </c>
      <c r="BW270" s="28" t="e">
        <f>VLOOKUP($C270,'S49'!$C:$BQ,43,0)</f>
        <v>#N/A</v>
      </c>
      <c r="BX270" s="21" t="e">
        <f>VLOOKUP($C270,'S50'!$C:$BQ,55,0)</f>
        <v>#N/A</v>
      </c>
      <c r="BY270" s="21" t="e">
        <f>VLOOKUP($C270,'S50'!$C:$BQ,62,0)</f>
        <v>#N/A</v>
      </c>
      <c r="BZ270" s="21" t="e">
        <f>VLOOKUP($C270,'S50'!$C:$BQ,63,0)</f>
        <v>#N/A</v>
      </c>
      <c r="CA270" s="21" t="e">
        <f>VLOOKUP($C270,'S50'!$C:$BQ,45,0)</f>
        <v>#N/A</v>
      </c>
      <c r="CB270" s="28" t="e">
        <f>VLOOKUP($C270,'S50'!$C:$BQ,52,0)</f>
        <v>#N/A</v>
      </c>
      <c r="CC270" s="28" t="e">
        <f>VLOOKUP($C270,'S50'!$C:$BQ,53,0)</f>
        <v>#N/A</v>
      </c>
      <c r="CD270" s="28" t="e">
        <f>VLOOKUP($C270,'S50'!$C:$BQ,15,0)</f>
        <v>#N/A</v>
      </c>
      <c r="CE270" s="28" t="e">
        <f>VLOOKUP($C270,'S50'!$C:$BQ,22,0)</f>
        <v>#N/A</v>
      </c>
      <c r="CF270" s="28" t="e">
        <f>VLOOKUP($C270,'S50'!$C:$BQ,23,0)</f>
        <v>#N/A</v>
      </c>
      <c r="CG270" s="28" t="e">
        <f>VLOOKUP($C270,'S50'!$C:$BQ,35,0)</f>
        <v>#N/A</v>
      </c>
      <c r="CH270" s="28" t="e">
        <f>VLOOKUP($C270,'S50'!$C:$BQ,42,0)</f>
        <v>#N/A</v>
      </c>
      <c r="CI270" s="28" t="e">
        <f>VLOOKUP($C270,'S50'!$C:$BQ,43,0)</f>
        <v>#N/A</v>
      </c>
    </row>
    <row r="271" spans="1:87" hidden="1" x14ac:dyDescent="0.2">
      <c r="A271" s="30" t="s">
        <v>308</v>
      </c>
      <c r="B271" s="30" t="s">
        <v>309</v>
      </c>
      <c r="C271" s="20" t="s">
        <v>314</v>
      </c>
      <c r="D271" s="21">
        <f>VLOOKUP($C271,'S0 remplacer avec S44'!$C:$BQ,55,0)</f>
        <v>245.5</v>
      </c>
      <c r="E271" s="21">
        <f>VLOOKUP($C271,'S0 remplacer avec S44'!$C:$BQ,62,0)</f>
        <v>49</v>
      </c>
      <c r="F271" s="21">
        <f>VLOOKUP($C271,'S0 remplacer avec S44'!$C:$BQ,63,0)</f>
        <v>108</v>
      </c>
      <c r="G271" s="21">
        <f>VLOOKUP($C271,'S0 remplacer avec S44'!$C:$BQ,45,0)</f>
        <v>2670.8270600000001</v>
      </c>
      <c r="H271" s="28">
        <f>VLOOKUP($C271,'S0 remplacer avec S44'!$C:$BQ,52,0)</f>
        <v>0</v>
      </c>
      <c r="I271" s="28">
        <f>VLOOKUP($C271,'S0 remplacer avec S44'!$C:$BQ,53,0)</f>
        <v>441</v>
      </c>
      <c r="J271" s="28">
        <f>VLOOKUP($C271,'S0 remplacer avec S44'!$C:$BQ,15,0)</f>
        <v>143</v>
      </c>
      <c r="K271" s="28">
        <f>VLOOKUP($C271,'S0 remplacer avec S44'!$C:$BQ,22,0)</f>
        <v>20</v>
      </c>
      <c r="L271" s="28">
        <f>VLOOKUP($C271,'S0 remplacer avec S44'!$C:$BQ,23,0)</f>
        <v>53</v>
      </c>
      <c r="M271" s="28">
        <f>VLOOKUP($C271,'S0 remplacer avec S44'!$C:$BQ,35,0)</f>
        <v>2896.7310200000002</v>
      </c>
      <c r="N271" s="28">
        <f>VLOOKUP($C271,'S0 remplacer avec S44'!$C:$BQ,42,0)</f>
        <v>0</v>
      </c>
      <c r="O271" s="28">
        <f>VLOOKUP($C271,'S0 remplacer avec S44'!$C:$BQ,43,0)</f>
        <v>485</v>
      </c>
      <c r="P271" s="21">
        <f>VLOOKUP($C271,'S45'!$C:$BQ,55,0)</f>
        <v>247.3</v>
      </c>
      <c r="Q271" s="21">
        <f>VLOOKUP($C271,'S45'!$C:$BQ,62,0)</f>
        <v>47</v>
      </c>
      <c r="R271" s="21">
        <f>VLOOKUP($C271,'S45'!$C:$BQ,63,0)</f>
        <v>106</v>
      </c>
      <c r="S271" s="21">
        <f>VLOOKUP($C271,'S45'!$C:$BQ,45,0)</f>
        <v>2701.42956</v>
      </c>
      <c r="T271" s="28">
        <f>VLOOKUP($C271,'S45'!$C:$BQ,52,0)</f>
        <v>0</v>
      </c>
      <c r="U271" s="28">
        <f>VLOOKUP($C271,'S45'!$C:$BQ,53,0)</f>
        <v>410</v>
      </c>
      <c r="V271" s="28">
        <f>VLOOKUP($C271,'S45'!$C:$BQ,15,0)</f>
        <v>145</v>
      </c>
      <c r="W271" s="28">
        <f>VLOOKUP($C271,'S45'!$C:$BQ,22,0)</f>
        <v>18</v>
      </c>
      <c r="X271" s="28">
        <f>VLOOKUP($C271,'S45'!$C:$BQ,23,0)</f>
        <v>51</v>
      </c>
      <c r="Y271" s="28">
        <f>VLOOKUP($C271,'S45'!$C:$BQ,35,0)</f>
        <v>2906.13922</v>
      </c>
      <c r="Z271" s="28">
        <f>VLOOKUP($C271,'S45'!$C:$BQ,42,0)</f>
        <v>0</v>
      </c>
      <c r="AA271" s="28">
        <f>VLOOKUP($C271,'S45'!$C:$BQ,43,0)</f>
        <v>476</v>
      </c>
      <c r="AB271" s="21">
        <f>VLOOKUP($C271,'S46'!$C:$BQ,55,0)</f>
        <v>247.3</v>
      </c>
      <c r="AC271" s="21">
        <f>VLOOKUP($C271,'S46'!$C:$BQ,62,0)</f>
        <v>47</v>
      </c>
      <c r="AD271" s="21">
        <f>VLOOKUP($C271,'S46'!$C:$BQ,63,0)</f>
        <v>106</v>
      </c>
      <c r="AE271" s="21">
        <f>VLOOKUP($C271,'S46'!$C:$BQ,45,0)</f>
        <v>2733.7571899999998</v>
      </c>
      <c r="AF271" s="28">
        <f>VLOOKUP($C271,'S46'!$C:$BQ,52,0)</f>
        <v>0</v>
      </c>
      <c r="AG271" s="28">
        <f>VLOOKUP($C271,'S46'!$C:$BQ,53,0)</f>
        <v>378</v>
      </c>
      <c r="AH271" s="28">
        <f>VLOOKUP($C271,'S46'!$C:$BQ,15,0)</f>
        <v>148</v>
      </c>
      <c r="AI271" s="28">
        <f>VLOOKUP($C271,'S46'!$C:$BQ,22,0)</f>
        <v>15</v>
      </c>
      <c r="AJ271" s="28">
        <f>VLOOKUP($C271,'S46'!$C:$BQ,23,0)</f>
        <v>48</v>
      </c>
      <c r="AK271" s="28">
        <f>VLOOKUP($C271,'S46'!$C:$BQ,35,0)</f>
        <v>3091.1092199999998</v>
      </c>
      <c r="AL271" s="28">
        <f>VLOOKUP($C271,'S46'!$C:$BQ,42,0)</f>
        <v>0</v>
      </c>
      <c r="AM271" s="28">
        <f>VLOOKUP($C271,'S46'!$C:$BQ,43,0)</f>
        <v>291</v>
      </c>
      <c r="AN271" s="21">
        <f>VLOOKUP($C271,'S47'!$C:$BQ,55,0)</f>
        <v>247.5</v>
      </c>
      <c r="AO271" s="21">
        <f>VLOOKUP($C271,'S47'!$C:$BQ,62,0)</f>
        <v>47</v>
      </c>
      <c r="AP271" s="21">
        <f>VLOOKUP($C271,'S47'!$C:$BQ,63,0)</f>
        <v>106</v>
      </c>
      <c r="AQ271" s="21">
        <f>VLOOKUP($C271,'S47'!$C:$BQ,45,0)</f>
        <v>2740.9129499999999</v>
      </c>
      <c r="AR271" s="28">
        <f>VLOOKUP($C271,'S47'!$C:$BQ,52,0)</f>
        <v>0</v>
      </c>
      <c r="AS271" s="28">
        <f>VLOOKUP($C271,'S47'!$C:$BQ,53,0)</f>
        <v>371</v>
      </c>
      <c r="AT271" s="28">
        <f>VLOOKUP($C271,'S47'!$C:$BQ,15,0)</f>
        <v>152</v>
      </c>
      <c r="AU271" s="28">
        <f>VLOOKUP($C271,'S47'!$C:$BQ,22,0)</f>
        <v>11</v>
      </c>
      <c r="AV271" s="28">
        <f>VLOOKUP($C271,'S47'!$C:$BQ,23,0)</f>
        <v>44</v>
      </c>
      <c r="AW271" s="28">
        <f>VLOOKUP($C271,'S47'!$C:$BQ,35,0)</f>
        <v>3332.1317399999998</v>
      </c>
      <c r="AX271" s="28">
        <f>VLOOKUP($C271,'S47'!$C:$BQ,42,0)</f>
        <v>0</v>
      </c>
      <c r="AY271" s="28">
        <f>VLOOKUP($C271,'S47'!$C:$BQ,43,0)</f>
        <v>50</v>
      </c>
      <c r="AZ271" s="21">
        <f>VLOOKUP($C271,'S48'!$C:$BQ,55,0)</f>
        <v>248.5</v>
      </c>
      <c r="BA271" s="21">
        <f>VLOOKUP($C271,'S48'!$C:$BQ,62,0)</f>
        <v>17</v>
      </c>
      <c r="BB271" s="21">
        <f>VLOOKUP($C271,'S48'!$C:$BQ,63,0)</f>
        <v>193</v>
      </c>
      <c r="BC271" s="21">
        <f>VLOOKUP($C271,'S48'!$C:$BQ,45,0)</f>
        <v>2784.1853500000002</v>
      </c>
      <c r="BD271" s="28">
        <f>VLOOKUP($C271,'S48'!$C:$BQ,52,0)</f>
        <v>0</v>
      </c>
      <c r="BE271" s="28">
        <f>VLOOKUP($C271,'S48'!$C:$BQ,53,0)</f>
        <v>328</v>
      </c>
      <c r="BF271" s="28">
        <f>VLOOKUP($C271,'S48'!$C:$BQ,15,0)</f>
        <v>155</v>
      </c>
      <c r="BG271" s="28">
        <f>VLOOKUP($C271,'S48'!$C:$BQ,22,0)</f>
        <v>8</v>
      </c>
      <c r="BH271" s="28">
        <f>VLOOKUP($C271,'S48'!$C:$BQ,23,0)</f>
        <v>41</v>
      </c>
      <c r="BI271" s="28">
        <f>VLOOKUP($C271,'S48'!$C:$BQ,35,0)</f>
        <v>3400.5038599999998</v>
      </c>
      <c r="BJ271" s="28">
        <f>VLOOKUP($C271,'S48'!$C:$BQ,42,0)</f>
        <v>0</v>
      </c>
      <c r="BK271" s="28">
        <f>VLOOKUP($C271,'S48'!$C:$BQ,43,0)</f>
        <v>0</v>
      </c>
      <c r="BL271" s="21" t="e">
        <f>VLOOKUP($C271,'S49'!$C:$BQ,55,0)</f>
        <v>#N/A</v>
      </c>
      <c r="BM271" s="21" t="e">
        <f>VLOOKUP($C271,'S49'!$C:$BQ,62,0)</f>
        <v>#N/A</v>
      </c>
      <c r="BN271" s="21" t="e">
        <f>VLOOKUP($C271,'S49'!$C:$BQ,63,0)</f>
        <v>#N/A</v>
      </c>
      <c r="BO271" s="21" t="e">
        <f>VLOOKUP($C271,'S49'!$C:$BQ,45,0)</f>
        <v>#N/A</v>
      </c>
      <c r="BP271" s="28" t="e">
        <f>VLOOKUP($C271,'S49'!$C:$BQ,52,0)</f>
        <v>#N/A</v>
      </c>
      <c r="BQ271" s="28" t="e">
        <f>VLOOKUP($C271,'S49'!$C:$BQ,53,0)</f>
        <v>#N/A</v>
      </c>
      <c r="BR271" s="28" t="e">
        <f>VLOOKUP($C271,'S49'!$C:$BQ,15,0)</f>
        <v>#N/A</v>
      </c>
      <c r="BS271" s="28" t="e">
        <f>VLOOKUP($C271,'S49'!$C:$BQ,22,0)</f>
        <v>#N/A</v>
      </c>
      <c r="BT271" s="28" t="e">
        <f>VLOOKUP($C271,'S49'!$C:$BQ,23,0)</f>
        <v>#N/A</v>
      </c>
      <c r="BU271" s="28" t="e">
        <f>VLOOKUP($C271,'S49'!$C:$BQ,35,0)</f>
        <v>#N/A</v>
      </c>
      <c r="BV271" s="28" t="e">
        <f>VLOOKUP($C271,'S49'!$C:$BQ,42,0)</f>
        <v>#N/A</v>
      </c>
      <c r="BW271" s="28" t="e">
        <f>VLOOKUP($C271,'S49'!$C:$BQ,43,0)</f>
        <v>#N/A</v>
      </c>
      <c r="BX271" s="21" t="e">
        <f>VLOOKUP($C271,'S50'!$C:$BQ,55,0)</f>
        <v>#N/A</v>
      </c>
      <c r="BY271" s="21" t="e">
        <f>VLOOKUP($C271,'S50'!$C:$BQ,62,0)</f>
        <v>#N/A</v>
      </c>
      <c r="BZ271" s="21" t="e">
        <f>VLOOKUP($C271,'S50'!$C:$BQ,63,0)</f>
        <v>#N/A</v>
      </c>
      <c r="CA271" s="21" t="e">
        <f>VLOOKUP($C271,'S50'!$C:$BQ,45,0)</f>
        <v>#N/A</v>
      </c>
      <c r="CB271" s="28" t="e">
        <f>VLOOKUP($C271,'S50'!$C:$BQ,52,0)</f>
        <v>#N/A</v>
      </c>
      <c r="CC271" s="28" t="e">
        <f>VLOOKUP($C271,'S50'!$C:$BQ,53,0)</f>
        <v>#N/A</v>
      </c>
      <c r="CD271" s="28" t="e">
        <f>VLOOKUP($C271,'S50'!$C:$BQ,15,0)</f>
        <v>#N/A</v>
      </c>
      <c r="CE271" s="28" t="e">
        <f>VLOOKUP($C271,'S50'!$C:$BQ,22,0)</f>
        <v>#N/A</v>
      </c>
      <c r="CF271" s="28" t="e">
        <f>VLOOKUP($C271,'S50'!$C:$BQ,23,0)</f>
        <v>#N/A</v>
      </c>
      <c r="CG271" s="28" t="e">
        <f>VLOOKUP($C271,'S50'!$C:$BQ,35,0)</f>
        <v>#N/A</v>
      </c>
      <c r="CH271" s="28" t="e">
        <f>VLOOKUP($C271,'S50'!$C:$BQ,42,0)</f>
        <v>#N/A</v>
      </c>
      <c r="CI271" s="28" t="e">
        <f>VLOOKUP($C271,'S50'!$C:$BQ,43,0)</f>
        <v>#N/A</v>
      </c>
    </row>
    <row r="272" spans="1:87" hidden="1" x14ac:dyDescent="0.2">
      <c r="A272" s="30" t="s">
        <v>308</v>
      </c>
      <c r="B272" s="30" t="s">
        <v>309</v>
      </c>
      <c r="C272" s="20" t="s">
        <v>315</v>
      </c>
      <c r="D272" s="21">
        <f>VLOOKUP($C272,'S0 remplacer avec S44'!$C:$BQ,55,0)</f>
        <v>507.5</v>
      </c>
      <c r="E272" s="21">
        <f>VLOOKUP($C272,'S0 remplacer avec S44'!$C:$BQ,62,0)</f>
        <v>76</v>
      </c>
      <c r="F272" s="21">
        <f>VLOOKUP($C272,'S0 remplacer avec S44'!$C:$BQ,63,0)</f>
        <v>192</v>
      </c>
      <c r="G272" s="21">
        <f>VLOOKUP($C272,'S0 remplacer avec S44'!$C:$BQ,45,0)</f>
        <v>3401.0489699999998</v>
      </c>
      <c r="H272" s="28">
        <f>VLOOKUP($C272,'S0 remplacer avec S44'!$C:$BQ,52,0)</f>
        <v>1738</v>
      </c>
      <c r="I272" s="28">
        <f>VLOOKUP($C272,'S0 remplacer avec S44'!$C:$BQ,53,0)</f>
        <v>2765</v>
      </c>
      <c r="J272" s="28">
        <f>VLOOKUP($C272,'S0 remplacer avec S44'!$C:$BQ,15,0)</f>
        <v>644</v>
      </c>
      <c r="K272" s="28">
        <f>VLOOKUP($C272,'S0 remplacer avec S44'!$C:$BQ,22,0)</f>
        <v>0</v>
      </c>
      <c r="L272" s="28">
        <f>VLOOKUP($C272,'S0 remplacer avec S44'!$C:$BQ,23,0)</f>
        <v>0</v>
      </c>
      <c r="M272" s="28">
        <f>VLOOKUP($C272,'S0 remplacer avec S44'!$C:$BQ,35,0)</f>
        <v>8054.7231300000003</v>
      </c>
      <c r="N272" s="28">
        <f>VLOOKUP($C272,'S0 remplacer avec S44'!$C:$BQ,42,0)</f>
        <v>0</v>
      </c>
      <c r="O272" s="28">
        <f>VLOOKUP($C272,'S0 remplacer avec S44'!$C:$BQ,43,0)</f>
        <v>0</v>
      </c>
      <c r="P272" s="21">
        <f>VLOOKUP($C272,'S45'!$C:$BQ,55,0)</f>
        <v>523.9</v>
      </c>
      <c r="Q272" s="21">
        <f>VLOOKUP($C272,'S45'!$C:$BQ,62,0)</f>
        <v>59</v>
      </c>
      <c r="R272" s="21">
        <f>VLOOKUP($C272,'S45'!$C:$BQ,63,0)</f>
        <v>176</v>
      </c>
      <c r="S272" s="21">
        <f>VLOOKUP($C272,'S45'!$C:$BQ,45,0)</f>
        <v>3463.0787500000001</v>
      </c>
      <c r="T272" s="28">
        <f>VLOOKUP($C272,'S45'!$C:$BQ,52,0)</f>
        <v>1676</v>
      </c>
      <c r="U272" s="28">
        <f>VLOOKUP($C272,'S45'!$C:$BQ,53,0)</f>
        <v>2703</v>
      </c>
      <c r="V272" s="28">
        <f>VLOOKUP($C272,'S45'!$C:$BQ,15,0)</f>
        <v>657</v>
      </c>
      <c r="W272" s="28">
        <f>VLOOKUP($C272,'S45'!$C:$BQ,22,0)</f>
        <v>0</v>
      </c>
      <c r="X272" s="28">
        <f>VLOOKUP($C272,'S45'!$C:$BQ,23,0)</f>
        <v>0</v>
      </c>
      <c r="Y272" s="28">
        <f>VLOOKUP($C272,'S45'!$C:$BQ,35,0)</f>
        <v>8105.2661900000003</v>
      </c>
      <c r="Z272" s="28">
        <f>VLOOKUP($C272,'S45'!$C:$BQ,42,0)</f>
        <v>0</v>
      </c>
      <c r="AA272" s="28">
        <f>VLOOKUP($C272,'S45'!$C:$BQ,43,0)</f>
        <v>0</v>
      </c>
      <c r="AB272" s="21">
        <f>VLOOKUP($C272,'S46'!$C:$BQ,55,0)</f>
        <v>530.79999999999995</v>
      </c>
      <c r="AC272" s="21">
        <f>VLOOKUP($C272,'S46'!$C:$BQ,62,0)</f>
        <v>53</v>
      </c>
      <c r="AD272" s="21">
        <f>VLOOKUP($C272,'S46'!$C:$BQ,63,0)</f>
        <v>169</v>
      </c>
      <c r="AE272" s="21">
        <f>VLOOKUP($C272,'S46'!$C:$BQ,45,0)</f>
        <v>3516.7116099999998</v>
      </c>
      <c r="AF272" s="28">
        <f>VLOOKUP($C272,'S46'!$C:$BQ,52,0)</f>
        <v>1622</v>
      </c>
      <c r="AG272" s="28">
        <f>VLOOKUP($C272,'S46'!$C:$BQ,53,0)</f>
        <v>2650</v>
      </c>
      <c r="AH272" s="28">
        <f>VLOOKUP($C272,'S46'!$C:$BQ,15,0)</f>
        <v>668</v>
      </c>
      <c r="AI272" s="28">
        <f>VLOOKUP($C272,'S46'!$C:$BQ,22,0)</f>
        <v>0</v>
      </c>
      <c r="AJ272" s="28">
        <f>VLOOKUP($C272,'S46'!$C:$BQ,23,0)</f>
        <v>0</v>
      </c>
      <c r="AK272" s="28">
        <f>VLOOKUP($C272,'S46'!$C:$BQ,35,0)</f>
        <v>8153.7181899999996</v>
      </c>
      <c r="AL272" s="28">
        <f>VLOOKUP($C272,'S46'!$C:$BQ,42,0)</f>
        <v>0</v>
      </c>
      <c r="AM272" s="28">
        <f>VLOOKUP($C272,'S46'!$C:$BQ,43,0)</f>
        <v>0</v>
      </c>
      <c r="AN272" s="21">
        <f>VLOOKUP($C272,'S47'!$C:$BQ,55,0)</f>
        <v>542.79999999999995</v>
      </c>
      <c r="AO272" s="21">
        <f>VLOOKUP($C272,'S47'!$C:$BQ,62,0)</f>
        <v>41</v>
      </c>
      <c r="AP272" s="21">
        <f>VLOOKUP($C272,'S47'!$C:$BQ,63,0)</f>
        <v>157</v>
      </c>
      <c r="AQ272" s="21">
        <f>VLOOKUP($C272,'S47'!$C:$BQ,45,0)</f>
        <v>3575.48738</v>
      </c>
      <c r="AR272" s="28">
        <f>VLOOKUP($C272,'S47'!$C:$BQ,52,0)</f>
        <v>1563</v>
      </c>
      <c r="AS272" s="28">
        <f>VLOOKUP($C272,'S47'!$C:$BQ,53,0)</f>
        <v>2591</v>
      </c>
      <c r="AT272" s="28">
        <f>VLOOKUP($C272,'S47'!$C:$BQ,15,0)</f>
        <v>689</v>
      </c>
      <c r="AU272" s="28">
        <f>VLOOKUP($C272,'S47'!$C:$BQ,22,0)</f>
        <v>0</v>
      </c>
      <c r="AV272" s="28">
        <f>VLOOKUP($C272,'S47'!$C:$BQ,23,0)</f>
        <v>0</v>
      </c>
      <c r="AW272" s="28">
        <f>VLOOKUP($C272,'S47'!$C:$BQ,35,0)</f>
        <v>8214.4600599999994</v>
      </c>
      <c r="AX272" s="28">
        <f>VLOOKUP($C272,'S47'!$C:$BQ,42,0)</f>
        <v>0</v>
      </c>
      <c r="AY272" s="28">
        <f>VLOOKUP($C272,'S47'!$C:$BQ,43,0)</f>
        <v>0</v>
      </c>
      <c r="AZ272" s="21">
        <f>VLOOKUP($C272,'S48'!$C:$BQ,55,0)</f>
        <v>549.5</v>
      </c>
      <c r="BA272" s="21">
        <f>VLOOKUP($C272,'S48'!$C:$BQ,62,0)</f>
        <v>0</v>
      </c>
      <c r="BB272" s="21">
        <f>VLOOKUP($C272,'S48'!$C:$BQ,63,0)</f>
        <v>325</v>
      </c>
      <c r="BC272" s="21">
        <f>VLOOKUP($C272,'S48'!$C:$BQ,45,0)</f>
        <v>3696.9476</v>
      </c>
      <c r="BD272" s="28">
        <f>VLOOKUP($C272,'S48'!$C:$BQ,52,0)</f>
        <v>1442</v>
      </c>
      <c r="BE272" s="28">
        <f>VLOOKUP($C272,'S48'!$C:$BQ,53,0)</f>
        <v>2469</v>
      </c>
      <c r="BF272" s="28">
        <f>VLOOKUP($C272,'S48'!$C:$BQ,15,0)</f>
        <v>698</v>
      </c>
      <c r="BG272" s="28">
        <f>VLOOKUP($C272,'S48'!$C:$BQ,22,0)</f>
        <v>0</v>
      </c>
      <c r="BH272" s="28">
        <f>VLOOKUP($C272,'S48'!$C:$BQ,23,0)</f>
        <v>0</v>
      </c>
      <c r="BI272" s="28">
        <f>VLOOKUP($C272,'S48'!$C:$BQ,35,0)</f>
        <v>8260.4370600000002</v>
      </c>
      <c r="BJ272" s="28">
        <f>VLOOKUP($C272,'S48'!$C:$BQ,42,0)</f>
        <v>0</v>
      </c>
      <c r="BK272" s="28">
        <f>VLOOKUP($C272,'S48'!$C:$BQ,43,0)</f>
        <v>0</v>
      </c>
      <c r="BL272" s="21" t="e">
        <f>VLOOKUP($C272,'S49'!$C:$BQ,55,0)</f>
        <v>#N/A</v>
      </c>
      <c r="BM272" s="21" t="e">
        <f>VLOOKUP($C272,'S49'!$C:$BQ,62,0)</f>
        <v>#N/A</v>
      </c>
      <c r="BN272" s="21" t="e">
        <f>VLOOKUP($C272,'S49'!$C:$BQ,63,0)</f>
        <v>#N/A</v>
      </c>
      <c r="BO272" s="21" t="e">
        <f>VLOOKUP($C272,'S49'!$C:$BQ,45,0)</f>
        <v>#N/A</v>
      </c>
      <c r="BP272" s="28" t="e">
        <f>VLOOKUP($C272,'S49'!$C:$BQ,52,0)</f>
        <v>#N/A</v>
      </c>
      <c r="BQ272" s="28" t="e">
        <f>VLOOKUP($C272,'S49'!$C:$BQ,53,0)</f>
        <v>#N/A</v>
      </c>
      <c r="BR272" s="28" t="e">
        <f>VLOOKUP($C272,'S49'!$C:$BQ,15,0)</f>
        <v>#N/A</v>
      </c>
      <c r="BS272" s="28" t="e">
        <f>VLOOKUP($C272,'S49'!$C:$BQ,22,0)</f>
        <v>#N/A</v>
      </c>
      <c r="BT272" s="28" t="e">
        <f>VLOOKUP($C272,'S49'!$C:$BQ,23,0)</f>
        <v>#N/A</v>
      </c>
      <c r="BU272" s="28" t="e">
        <f>VLOOKUP($C272,'S49'!$C:$BQ,35,0)</f>
        <v>#N/A</v>
      </c>
      <c r="BV272" s="28" t="e">
        <f>VLOOKUP($C272,'S49'!$C:$BQ,42,0)</f>
        <v>#N/A</v>
      </c>
      <c r="BW272" s="28" t="e">
        <f>VLOOKUP($C272,'S49'!$C:$BQ,43,0)</f>
        <v>#N/A</v>
      </c>
      <c r="BX272" s="21" t="e">
        <f>VLOOKUP($C272,'S50'!$C:$BQ,55,0)</f>
        <v>#N/A</v>
      </c>
      <c r="BY272" s="21" t="e">
        <f>VLOOKUP($C272,'S50'!$C:$BQ,62,0)</f>
        <v>#N/A</v>
      </c>
      <c r="BZ272" s="21" t="e">
        <f>VLOOKUP($C272,'S50'!$C:$BQ,63,0)</f>
        <v>#N/A</v>
      </c>
      <c r="CA272" s="21" t="e">
        <f>VLOOKUP($C272,'S50'!$C:$BQ,45,0)</f>
        <v>#N/A</v>
      </c>
      <c r="CB272" s="28" t="e">
        <f>VLOOKUP($C272,'S50'!$C:$BQ,52,0)</f>
        <v>#N/A</v>
      </c>
      <c r="CC272" s="28" t="e">
        <f>VLOOKUP($C272,'S50'!$C:$BQ,53,0)</f>
        <v>#N/A</v>
      </c>
      <c r="CD272" s="28" t="e">
        <f>VLOOKUP($C272,'S50'!$C:$BQ,15,0)</f>
        <v>#N/A</v>
      </c>
      <c r="CE272" s="28" t="e">
        <f>VLOOKUP($C272,'S50'!$C:$BQ,22,0)</f>
        <v>#N/A</v>
      </c>
      <c r="CF272" s="28" t="e">
        <f>VLOOKUP($C272,'S50'!$C:$BQ,23,0)</f>
        <v>#N/A</v>
      </c>
      <c r="CG272" s="28" t="e">
        <f>VLOOKUP($C272,'S50'!$C:$BQ,35,0)</f>
        <v>#N/A</v>
      </c>
      <c r="CH272" s="28" t="e">
        <f>VLOOKUP($C272,'S50'!$C:$BQ,42,0)</f>
        <v>#N/A</v>
      </c>
      <c r="CI272" s="28" t="e">
        <f>VLOOKUP($C272,'S50'!$C:$BQ,43,0)</f>
        <v>#N/A</v>
      </c>
    </row>
    <row r="273" spans="1:87" hidden="1" x14ac:dyDescent="0.2">
      <c r="A273" s="30" t="s">
        <v>308</v>
      </c>
      <c r="B273" s="30" t="s">
        <v>309</v>
      </c>
      <c r="C273" s="20" t="s">
        <v>316</v>
      </c>
      <c r="D273" s="21">
        <f>VLOOKUP($C273,'S0 remplacer avec S44'!$C:$BQ,55,0)</f>
        <v>72.8</v>
      </c>
      <c r="E273" s="21">
        <f>VLOOKUP($C273,'S0 remplacer avec S44'!$C:$BQ,62,0)</f>
        <v>43</v>
      </c>
      <c r="F273" s="21">
        <f>VLOOKUP($C273,'S0 remplacer avec S44'!$C:$BQ,63,0)</f>
        <v>66</v>
      </c>
      <c r="G273" s="21">
        <f>VLOOKUP($C273,'S0 remplacer avec S44'!$C:$BQ,45,0)</f>
        <v>1225.56215</v>
      </c>
      <c r="H273" s="28">
        <f>VLOOKUP($C273,'S0 remplacer avec S44'!$C:$BQ,52,0)</f>
        <v>0</v>
      </c>
      <c r="I273" s="28">
        <f>VLOOKUP($C273,'S0 remplacer avec S44'!$C:$BQ,53,0)</f>
        <v>0</v>
      </c>
      <c r="J273" s="28">
        <f>VLOOKUP($C273,'S0 remplacer avec S44'!$C:$BQ,15,0)</f>
        <v>64</v>
      </c>
      <c r="K273" s="28">
        <f>VLOOKUP($C273,'S0 remplacer avec S44'!$C:$BQ,22,0)</f>
        <v>0</v>
      </c>
      <c r="L273" s="28">
        <f>VLOOKUP($C273,'S0 remplacer avec S44'!$C:$BQ,23,0)</f>
        <v>13</v>
      </c>
      <c r="M273" s="28">
        <f>VLOOKUP($C273,'S0 remplacer avec S44'!$C:$BQ,35,0)</f>
        <v>579.18176000000005</v>
      </c>
      <c r="N273" s="28">
        <f>VLOOKUP($C273,'S0 remplacer avec S44'!$C:$BQ,42,0)</f>
        <v>521</v>
      </c>
      <c r="O273" s="28">
        <f>VLOOKUP($C273,'S0 remplacer avec S44'!$C:$BQ,43,0)</f>
        <v>741</v>
      </c>
      <c r="P273" s="21">
        <f>VLOOKUP($C273,'S45'!$C:$BQ,55,0)</f>
        <v>73.8</v>
      </c>
      <c r="Q273" s="21">
        <f>VLOOKUP($C273,'S45'!$C:$BQ,62,0)</f>
        <v>42</v>
      </c>
      <c r="R273" s="21">
        <f>VLOOKUP($C273,'S45'!$C:$BQ,63,0)</f>
        <v>65</v>
      </c>
      <c r="S273" s="21">
        <f>VLOOKUP($C273,'S45'!$C:$BQ,45,0)</f>
        <v>1245.89516</v>
      </c>
      <c r="T273" s="28">
        <f>VLOOKUP($C273,'S45'!$C:$BQ,52,0)</f>
        <v>0</v>
      </c>
      <c r="U273" s="28">
        <f>VLOOKUP($C273,'S45'!$C:$BQ,53,0)</f>
        <v>0</v>
      </c>
      <c r="V273" s="28">
        <f>VLOOKUP($C273,'S45'!$C:$BQ,15,0)</f>
        <v>67</v>
      </c>
      <c r="W273" s="28">
        <f>VLOOKUP($C273,'S45'!$C:$BQ,22,0)</f>
        <v>0</v>
      </c>
      <c r="X273" s="28">
        <f>VLOOKUP($C273,'S45'!$C:$BQ,23,0)</f>
        <v>10</v>
      </c>
      <c r="Y273" s="28">
        <f>VLOOKUP($C273,'S45'!$C:$BQ,35,0)</f>
        <v>598.50125000000003</v>
      </c>
      <c r="Z273" s="28">
        <f>VLOOKUP($C273,'S45'!$C:$BQ,42,0)</f>
        <v>502</v>
      </c>
      <c r="AA273" s="28">
        <f>VLOOKUP($C273,'S45'!$C:$BQ,43,0)</f>
        <v>722</v>
      </c>
      <c r="AB273" s="21">
        <f>VLOOKUP($C273,'S46'!$C:$BQ,55,0)</f>
        <v>76.8</v>
      </c>
      <c r="AC273" s="21">
        <f>VLOOKUP($C273,'S46'!$C:$BQ,62,0)</f>
        <v>39</v>
      </c>
      <c r="AD273" s="21">
        <f>VLOOKUP($C273,'S46'!$C:$BQ,63,0)</f>
        <v>62</v>
      </c>
      <c r="AE273" s="21">
        <f>VLOOKUP($C273,'S46'!$C:$BQ,45,0)</f>
        <v>1271.77809</v>
      </c>
      <c r="AF273" s="28">
        <f>VLOOKUP($C273,'S46'!$C:$BQ,52,0)</f>
        <v>0</v>
      </c>
      <c r="AG273" s="28">
        <f>VLOOKUP($C273,'S46'!$C:$BQ,53,0)</f>
        <v>0</v>
      </c>
      <c r="AH273" s="28">
        <f>VLOOKUP($C273,'S46'!$C:$BQ,15,0)</f>
        <v>68</v>
      </c>
      <c r="AI273" s="28">
        <f>VLOOKUP($C273,'S46'!$C:$BQ,22,0)</f>
        <v>0</v>
      </c>
      <c r="AJ273" s="28">
        <f>VLOOKUP($C273,'S46'!$C:$BQ,23,0)</f>
        <v>9</v>
      </c>
      <c r="AK273" s="28">
        <f>VLOOKUP($C273,'S46'!$C:$BQ,35,0)</f>
        <v>598.50125000000003</v>
      </c>
      <c r="AL273" s="28">
        <f>VLOOKUP($C273,'S46'!$C:$BQ,42,0)</f>
        <v>502</v>
      </c>
      <c r="AM273" s="28">
        <f>VLOOKUP($C273,'S46'!$C:$BQ,43,0)</f>
        <v>722</v>
      </c>
      <c r="AN273" s="21">
        <f>VLOOKUP($C273,'S47'!$C:$BQ,55,0)</f>
        <v>79.8</v>
      </c>
      <c r="AO273" s="21">
        <f>VLOOKUP($C273,'S47'!$C:$BQ,62,0)</f>
        <v>36</v>
      </c>
      <c r="AP273" s="21">
        <f>VLOOKUP($C273,'S47'!$C:$BQ,63,0)</f>
        <v>59</v>
      </c>
      <c r="AQ273" s="21">
        <f>VLOOKUP($C273,'S47'!$C:$BQ,45,0)</f>
        <v>1323.53712</v>
      </c>
      <c r="AR273" s="28">
        <f>VLOOKUP($C273,'S47'!$C:$BQ,52,0)</f>
        <v>0</v>
      </c>
      <c r="AS273" s="28">
        <f>VLOOKUP($C273,'S47'!$C:$BQ,53,0)</f>
        <v>0</v>
      </c>
      <c r="AT273" s="28">
        <f>VLOOKUP($C273,'S47'!$C:$BQ,15,0)</f>
        <v>69</v>
      </c>
      <c r="AU273" s="28">
        <f>VLOOKUP($C273,'S47'!$C:$BQ,22,0)</f>
        <v>0</v>
      </c>
      <c r="AV273" s="28">
        <f>VLOOKUP($C273,'S47'!$C:$BQ,23,0)</f>
        <v>8</v>
      </c>
      <c r="AW273" s="28">
        <f>VLOOKUP($C273,'S47'!$C:$BQ,35,0)</f>
        <v>603.99195999999995</v>
      </c>
      <c r="AX273" s="28">
        <f>VLOOKUP($C273,'S47'!$C:$BQ,42,0)</f>
        <v>496</v>
      </c>
      <c r="AY273" s="28">
        <f>VLOOKUP($C273,'S47'!$C:$BQ,43,0)</f>
        <v>716</v>
      </c>
      <c r="AZ273" s="21">
        <f>VLOOKUP($C273,'S48'!$C:$BQ,55,0)</f>
        <v>80.8</v>
      </c>
      <c r="BA273" s="21">
        <f>VLOOKUP($C273,'S48'!$C:$BQ,62,0)</f>
        <v>24</v>
      </c>
      <c r="BB273" s="21">
        <f>VLOOKUP($C273,'S48'!$C:$BQ,63,0)</f>
        <v>93</v>
      </c>
      <c r="BC273" s="21">
        <f>VLOOKUP($C273,'S48'!$C:$BQ,45,0)</f>
        <v>1407.4970000000001</v>
      </c>
      <c r="BD273" s="28">
        <f>VLOOKUP($C273,'S48'!$C:$BQ,52,0)</f>
        <v>0</v>
      </c>
      <c r="BE273" s="28">
        <f>VLOOKUP($C273,'S48'!$C:$BQ,53,0)</f>
        <v>0</v>
      </c>
      <c r="BF273" s="28">
        <f>VLOOKUP($C273,'S48'!$C:$BQ,15,0)</f>
        <v>69</v>
      </c>
      <c r="BG273" s="28">
        <f>VLOOKUP($C273,'S48'!$C:$BQ,22,0)</f>
        <v>0</v>
      </c>
      <c r="BH273" s="28">
        <f>VLOOKUP($C273,'S48'!$C:$BQ,23,0)</f>
        <v>8</v>
      </c>
      <c r="BI273" s="28">
        <f>VLOOKUP($C273,'S48'!$C:$BQ,35,0)</f>
        <v>615.37081999999998</v>
      </c>
      <c r="BJ273" s="28">
        <f>VLOOKUP($C273,'S48'!$C:$BQ,42,0)</f>
        <v>485</v>
      </c>
      <c r="BK273" s="28">
        <f>VLOOKUP($C273,'S48'!$C:$BQ,43,0)</f>
        <v>705</v>
      </c>
      <c r="BL273" s="21" t="e">
        <f>VLOOKUP($C273,'S49'!$C:$BQ,55,0)</f>
        <v>#N/A</v>
      </c>
      <c r="BM273" s="21" t="e">
        <f>VLOOKUP($C273,'S49'!$C:$BQ,62,0)</f>
        <v>#N/A</v>
      </c>
      <c r="BN273" s="21" t="e">
        <f>VLOOKUP($C273,'S49'!$C:$BQ,63,0)</f>
        <v>#N/A</v>
      </c>
      <c r="BO273" s="21" t="e">
        <f>VLOOKUP($C273,'S49'!$C:$BQ,45,0)</f>
        <v>#N/A</v>
      </c>
      <c r="BP273" s="28" t="e">
        <f>VLOOKUP($C273,'S49'!$C:$BQ,52,0)</f>
        <v>#N/A</v>
      </c>
      <c r="BQ273" s="28" t="e">
        <f>VLOOKUP($C273,'S49'!$C:$BQ,53,0)</f>
        <v>#N/A</v>
      </c>
      <c r="BR273" s="28" t="e">
        <f>VLOOKUP($C273,'S49'!$C:$BQ,15,0)</f>
        <v>#N/A</v>
      </c>
      <c r="BS273" s="28" t="e">
        <f>VLOOKUP($C273,'S49'!$C:$BQ,22,0)</f>
        <v>#N/A</v>
      </c>
      <c r="BT273" s="28" t="e">
        <f>VLOOKUP($C273,'S49'!$C:$BQ,23,0)</f>
        <v>#N/A</v>
      </c>
      <c r="BU273" s="28" t="e">
        <f>VLOOKUP($C273,'S49'!$C:$BQ,35,0)</f>
        <v>#N/A</v>
      </c>
      <c r="BV273" s="28" t="e">
        <f>VLOOKUP($C273,'S49'!$C:$BQ,42,0)</f>
        <v>#N/A</v>
      </c>
      <c r="BW273" s="28" t="e">
        <f>VLOOKUP($C273,'S49'!$C:$BQ,43,0)</f>
        <v>#N/A</v>
      </c>
      <c r="BX273" s="21" t="e">
        <f>VLOOKUP($C273,'S50'!$C:$BQ,55,0)</f>
        <v>#N/A</v>
      </c>
      <c r="BY273" s="21" t="e">
        <f>VLOOKUP($C273,'S50'!$C:$BQ,62,0)</f>
        <v>#N/A</v>
      </c>
      <c r="BZ273" s="21" t="e">
        <f>VLOOKUP($C273,'S50'!$C:$BQ,63,0)</f>
        <v>#N/A</v>
      </c>
      <c r="CA273" s="21" t="e">
        <f>VLOOKUP($C273,'S50'!$C:$BQ,45,0)</f>
        <v>#N/A</v>
      </c>
      <c r="CB273" s="28" t="e">
        <f>VLOOKUP($C273,'S50'!$C:$BQ,52,0)</f>
        <v>#N/A</v>
      </c>
      <c r="CC273" s="28" t="e">
        <f>VLOOKUP($C273,'S50'!$C:$BQ,53,0)</f>
        <v>#N/A</v>
      </c>
      <c r="CD273" s="28" t="e">
        <f>VLOOKUP($C273,'S50'!$C:$BQ,15,0)</f>
        <v>#N/A</v>
      </c>
      <c r="CE273" s="28" t="e">
        <f>VLOOKUP($C273,'S50'!$C:$BQ,22,0)</f>
        <v>#N/A</v>
      </c>
      <c r="CF273" s="28" t="e">
        <f>VLOOKUP($C273,'S50'!$C:$BQ,23,0)</f>
        <v>#N/A</v>
      </c>
      <c r="CG273" s="28" t="e">
        <f>VLOOKUP($C273,'S50'!$C:$BQ,35,0)</f>
        <v>#N/A</v>
      </c>
      <c r="CH273" s="28" t="e">
        <f>VLOOKUP($C273,'S50'!$C:$BQ,42,0)</f>
        <v>#N/A</v>
      </c>
      <c r="CI273" s="28" t="e">
        <f>VLOOKUP($C273,'S50'!$C:$BQ,43,0)</f>
        <v>#N/A</v>
      </c>
    </row>
    <row r="274" spans="1:87" hidden="1" x14ac:dyDescent="0.2">
      <c r="A274" s="30" t="s">
        <v>308</v>
      </c>
      <c r="B274" s="30" t="s">
        <v>309</v>
      </c>
      <c r="C274" s="20" t="s">
        <v>317</v>
      </c>
      <c r="D274" s="21">
        <f>VLOOKUP($C274,'S0 remplacer avec S44'!$C:$BQ,55,0)</f>
        <v>150.30000000000001</v>
      </c>
      <c r="E274" s="21">
        <f>VLOOKUP($C274,'S0 remplacer avec S44'!$C:$BQ,62,0)</f>
        <v>0</v>
      </c>
      <c r="F274" s="21">
        <f>VLOOKUP($C274,'S0 remplacer avec S44'!$C:$BQ,63,0)</f>
        <v>4</v>
      </c>
      <c r="G274" s="21">
        <f>VLOOKUP($C274,'S0 remplacer avec S44'!$C:$BQ,45,0)</f>
        <v>1772.8255899999999</v>
      </c>
      <c r="H274" s="28">
        <f>VLOOKUP($C274,'S0 remplacer avec S44'!$C:$BQ,52,0)</f>
        <v>0</v>
      </c>
      <c r="I274" s="28">
        <f>VLOOKUP($C274,'S0 remplacer avec S44'!$C:$BQ,53,0)</f>
        <v>0</v>
      </c>
      <c r="J274" s="28">
        <f>VLOOKUP($C274,'S0 remplacer avec S44'!$C:$BQ,15,0)</f>
        <v>136</v>
      </c>
      <c r="K274" s="28">
        <f>VLOOKUP($C274,'S0 remplacer avec S44'!$C:$BQ,22,0)</f>
        <v>0</v>
      </c>
      <c r="L274" s="28">
        <f>VLOOKUP($C274,'S0 remplacer avec S44'!$C:$BQ,23,0)</f>
        <v>0</v>
      </c>
      <c r="M274" s="28">
        <f>VLOOKUP($C274,'S0 remplacer avec S44'!$C:$BQ,35,0)</f>
        <v>1548.4168099999999</v>
      </c>
      <c r="N274" s="28">
        <f>VLOOKUP($C274,'S0 remplacer avec S44'!$C:$BQ,42,0)</f>
        <v>0</v>
      </c>
      <c r="O274" s="28">
        <f>VLOOKUP($C274,'S0 remplacer avec S44'!$C:$BQ,43,0)</f>
        <v>56</v>
      </c>
      <c r="P274" s="21">
        <f>VLOOKUP($C274,'S45'!$C:$BQ,55,0)</f>
        <v>152.1</v>
      </c>
      <c r="Q274" s="21">
        <f>VLOOKUP($C274,'S45'!$C:$BQ,62,0)</f>
        <v>0</v>
      </c>
      <c r="R274" s="21">
        <f>VLOOKUP($C274,'S45'!$C:$BQ,63,0)</f>
        <v>2</v>
      </c>
      <c r="S274" s="21">
        <f>VLOOKUP($C274,'S45'!$C:$BQ,45,0)</f>
        <v>1759.01395</v>
      </c>
      <c r="T274" s="28">
        <f>VLOOKUP($C274,'S45'!$C:$BQ,52,0)</f>
        <v>0</v>
      </c>
      <c r="U274" s="28">
        <f>VLOOKUP($C274,'S45'!$C:$BQ,53,0)</f>
        <v>0</v>
      </c>
      <c r="V274" s="28">
        <f>VLOOKUP($C274,'S45'!$C:$BQ,15,0)</f>
        <v>137</v>
      </c>
      <c r="W274" s="28">
        <f>VLOOKUP($C274,'S45'!$C:$BQ,22,0)</f>
        <v>0</v>
      </c>
      <c r="X274" s="28">
        <f>VLOOKUP($C274,'S45'!$C:$BQ,23,0)</f>
        <v>0</v>
      </c>
      <c r="Y274" s="28">
        <f>VLOOKUP($C274,'S45'!$C:$BQ,35,0)</f>
        <v>1581.4634100000001</v>
      </c>
      <c r="Z274" s="28">
        <f>VLOOKUP($C274,'S45'!$C:$BQ,42,0)</f>
        <v>0</v>
      </c>
      <c r="AA274" s="28">
        <f>VLOOKUP($C274,'S45'!$C:$BQ,43,0)</f>
        <v>23</v>
      </c>
      <c r="AB274" s="21">
        <f>VLOOKUP($C274,'S46'!$C:$BQ,55,0)</f>
        <v>152.1</v>
      </c>
      <c r="AC274" s="21">
        <f>VLOOKUP($C274,'S46'!$C:$BQ,62,0)</f>
        <v>0</v>
      </c>
      <c r="AD274" s="21">
        <f>VLOOKUP($C274,'S46'!$C:$BQ,63,0)</f>
        <v>2</v>
      </c>
      <c r="AE274" s="21">
        <f>VLOOKUP($C274,'S46'!$C:$BQ,45,0)</f>
        <v>1761.9147399999999</v>
      </c>
      <c r="AF274" s="28">
        <f>VLOOKUP($C274,'S46'!$C:$BQ,52,0)</f>
        <v>0</v>
      </c>
      <c r="AG274" s="28">
        <f>VLOOKUP($C274,'S46'!$C:$BQ,53,0)</f>
        <v>0</v>
      </c>
      <c r="AH274" s="28">
        <f>VLOOKUP($C274,'S46'!$C:$BQ,15,0)</f>
        <v>138</v>
      </c>
      <c r="AI274" s="28">
        <f>VLOOKUP($C274,'S46'!$C:$BQ,22,0)</f>
        <v>0</v>
      </c>
      <c r="AJ274" s="28">
        <f>VLOOKUP($C274,'S46'!$C:$BQ,23,0)</f>
        <v>0</v>
      </c>
      <c r="AK274" s="28">
        <f>VLOOKUP($C274,'S46'!$C:$BQ,35,0)</f>
        <v>1581.4634100000001</v>
      </c>
      <c r="AL274" s="28">
        <f>VLOOKUP($C274,'S46'!$C:$BQ,42,0)</f>
        <v>0</v>
      </c>
      <c r="AM274" s="28">
        <f>VLOOKUP($C274,'S46'!$C:$BQ,43,0)</f>
        <v>23</v>
      </c>
      <c r="AN274" s="21">
        <f>VLOOKUP($C274,'S47'!$C:$BQ,55,0)</f>
        <v>159.1</v>
      </c>
      <c r="AO274" s="21">
        <f>VLOOKUP($C274,'S47'!$C:$BQ,62,0)</f>
        <v>0</v>
      </c>
      <c r="AP274" s="21">
        <f>VLOOKUP($C274,'S47'!$C:$BQ,63,0)</f>
        <v>0</v>
      </c>
      <c r="AQ274" s="21">
        <f>VLOOKUP($C274,'S47'!$C:$BQ,45,0)</f>
        <v>1778.9950200000001</v>
      </c>
      <c r="AR274" s="28">
        <f>VLOOKUP($C274,'S47'!$C:$BQ,52,0)</f>
        <v>0</v>
      </c>
      <c r="AS274" s="28">
        <f>VLOOKUP($C274,'S47'!$C:$BQ,53,0)</f>
        <v>0</v>
      </c>
      <c r="AT274" s="28">
        <f>VLOOKUP($C274,'S47'!$C:$BQ,15,0)</f>
        <v>138</v>
      </c>
      <c r="AU274" s="28">
        <f>VLOOKUP($C274,'S47'!$C:$BQ,22,0)</f>
        <v>0</v>
      </c>
      <c r="AV274" s="28">
        <f>VLOOKUP($C274,'S47'!$C:$BQ,23,0)</f>
        <v>0</v>
      </c>
      <c r="AW274" s="28">
        <f>VLOOKUP($C274,'S47'!$C:$BQ,35,0)</f>
        <v>1590.44724</v>
      </c>
      <c r="AX274" s="28">
        <f>VLOOKUP($C274,'S47'!$C:$BQ,42,0)</f>
        <v>0</v>
      </c>
      <c r="AY274" s="28">
        <f>VLOOKUP($C274,'S47'!$C:$BQ,43,0)</f>
        <v>14</v>
      </c>
      <c r="AZ274" s="21">
        <f>VLOOKUP($C274,'S48'!$C:$BQ,55,0)</f>
        <v>158.1</v>
      </c>
      <c r="BA274" s="21">
        <f>VLOOKUP($C274,'S48'!$C:$BQ,62,0)</f>
        <v>0</v>
      </c>
      <c r="BB274" s="21">
        <f>VLOOKUP($C274,'S48'!$C:$BQ,63,0)</f>
        <v>34</v>
      </c>
      <c r="BC274" s="21">
        <f>VLOOKUP($C274,'S48'!$C:$BQ,45,0)</f>
        <v>1806.8616</v>
      </c>
      <c r="BD274" s="28">
        <f>VLOOKUP($C274,'S48'!$C:$BQ,52,0)</f>
        <v>0</v>
      </c>
      <c r="BE274" s="28">
        <f>VLOOKUP($C274,'S48'!$C:$BQ,53,0)</f>
        <v>0</v>
      </c>
      <c r="BF274" s="28">
        <f>VLOOKUP($C274,'S48'!$C:$BQ,15,0)</f>
        <v>139</v>
      </c>
      <c r="BG274" s="28">
        <f>VLOOKUP($C274,'S48'!$C:$BQ,22,0)</f>
        <v>0</v>
      </c>
      <c r="BH274" s="28">
        <f>VLOOKUP($C274,'S48'!$C:$BQ,23,0)</f>
        <v>0</v>
      </c>
      <c r="BI274" s="28">
        <f>VLOOKUP($C274,'S48'!$C:$BQ,35,0)</f>
        <v>1593.5676699999999</v>
      </c>
      <c r="BJ274" s="28">
        <f>VLOOKUP($C274,'S48'!$C:$BQ,42,0)</f>
        <v>0</v>
      </c>
      <c r="BK274" s="28">
        <f>VLOOKUP($C274,'S48'!$C:$BQ,43,0)</f>
        <v>10</v>
      </c>
      <c r="BL274" s="21" t="e">
        <f>VLOOKUP($C274,'S49'!$C:$BQ,55,0)</f>
        <v>#N/A</v>
      </c>
      <c r="BM274" s="21" t="e">
        <f>VLOOKUP($C274,'S49'!$C:$BQ,62,0)</f>
        <v>#N/A</v>
      </c>
      <c r="BN274" s="21" t="e">
        <f>VLOOKUP($C274,'S49'!$C:$BQ,63,0)</f>
        <v>#N/A</v>
      </c>
      <c r="BO274" s="21" t="e">
        <f>VLOOKUP($C274,'S49'!$C:$BQ,45,0)</f>
        <v>#N/A</v>
      </c>
      <c r="BP274" s="28" t="e">
        <f>VLOOKUP($C274,'S49'!$C:$BQ,52,0)</f>
        <v>#N/A</v>
      </c>
      <c r="BQ274" s="28" t="e">
        <f>VLOOKUP($C274,'S49'!$C:$BQ,53,0)</f>
        <v>#N/A</v>
      </c>
      <c r="BR274" s="28" t="e">
        <f>VLOOKUP($C274,'S49'!$C:$BQ,15,0)</f>
        <v>#N/A</v>
      </c>
      <c r="BS274" s="28" t="e">
        <f>VLOOKUP($C274,'S49'!$C:$BQ,22,0)</f>
        <v>#N/A</v>
      </c>
      <c r="BT274" s="28" t="e">
        <f>VLOOKUP($C274,'S49'!$C:$BQ,23,0)</f>
        <v>#N/A</v>
      </c>
      <c r="BU274" s="28" t="e">
        <f>VLOOKUP($C274,'S49'!$C:$BQ,35,0)</f>
        <v>#N/A</v>
      </c>
      <c r="BV274" s="28" t="e">
        <f>VLOOKUP($C274,'S49'!$C:$BQ,42,0)</f>
        <v>#N/A</v>
      </c>
      <c r="BW274" s="28" t="e">
        <f>VLOOKUP($C274,'S49'!$C:$BQ,43,0)</f>
        <v>#N/A</v>
      </c>
      <c r="BX274" s="21" t="e">
        <f>VLOOKUP($C274,'S50'!$C:$BQ,55,0)</f>
        <v>#N/A</v>
      </c>
      <c r="BY274" s="21" t="e">
        <f>VLOOKUP($C274,'S50'!$C:$BQ,62,0)</f>
        <v>#N/A</v>
      </c>
      <c r="BZ274" s="21" t="e">
        <f>VLOOKUP($C274,'S50'!$C:$BQ,63,0)</f>
        <v>#N/A</v>
      </c>
      <c r="CA274" s="21" t="e">
        <f>VLOOKUP($C274,'S50'!$C:$BQ,45,0)</f>
        <v>#N/A</v>
      </c>
      <c r="CB274" s="28" t="e">
        <f>VLOOKUP($C274,'S50'!$C:$BQ,52,0)</f>
        <v>#N/A</v>
      </c>
      <c r="CC274" s="28" t="e">
        <f>VLOOKUP($C274,'S50'!$C:$BQ,53,0)</f>
        <v>#N/A</v>
      </c>
      <c r="CD274" s="28" t="e">
        <f>VLOOKUP($C274,'S50'!$C:$BQ,15,0)</f>
        <v>#N/A</v>
      </c>
      <c r="CE274" s="28" t="e">
        <f>VLOOKUP($C274,'S50'!$C:$BQ,22,0)</f>
        <v>#N/A</v>
      </c>
      <c r="CF274" s="28" t="e">
        <f>VLOOKUP($C274,'S50'!$C:$BQ,23,0)</f>
        <v>#N/A</v>
      </c>
      <c r="CG274" s="28" t="e">
        <f>VLOOKUP($C274,'S50'!$C:$BQ,35,0)</f>
        <v>#N/A</v>
      </c>
      <c r="CH274" s="28" t="e">
        <f>VLOOKUP($C274,'S50'!$C:$BQ,42,0)</f>
        <v>#N/A</v>
      </c>
      <c r="CI274" s="28" t="e">
        <f>VLOOKUP($C274,'S50'!$C:$BQ,43,0)</f>
        <v>#N/A</v>
      </c>
    </row>
    <row r="275" spans="1:87" hidden="1" x14ac:dyDescent="0.2">
      <c r="A275" s="30" t="s">
        <v>308</v>
      </c>
      <c r="B275" s="30" t="s">
        <v>309</v>
      </c>
      <c r="C275" s="20" t="s">
        <v>318</v>
      </c>
      <c r="D275" s="21">
        <f>VLOOKUP($C275,'S0 remplacer avec S44'!$C:$BQ,55,0)</f>
        <v>180.9</v>
      </c>
      <c r="E275" s="21">
        <f>VLOOKUP($C275,'S0 remplacer avec S44'!$C:$BQ,62,0)</f>
        <v>11</v>
      </c>
      <c r="F275" s="21">
        <f>VLOOKUP($C275,'S0 remplacer avec S44'!$C:$BQ,63,0)</f>
        <v>50</v>
      </c>
      <c r="G275" s="21">
        <f>VLOOKUP($C275,'S0 remplacer avec S44'!$C:$BQ,45,0)</f>
        <v>1980.9798699999999</v>
      </c>
      <c r="H275" s="28">
        <f>VLOOKUP($C275,'S0 remplacer avec S44'!$C:$BQ,52,0)</f>
        <v>0</v>
      </c>
      <c r="I275" s="28">
        <f>VLOOKUP($C275,'S0 remplacer avec S44'!$C:$BQ,53,0)</f>
        <v>47</v>
      </c>
      <c r="J275" s="28">
        <f>VLOOKUP($C275,'S0 remplacer avec S44'!$C:$BQ,15,0)</f>
        <v>178</v>
      </c>
      <c r="K275" s="28">
        <f>VLOOKUP($C275,'S0 remplacer avec S44'!$C:$BQ,22,0)</f>
        <v>0</v>
      </c>
      <c r="L275" s="28">
        <f>VLOOKUP($C275,'S0 remplacer avec S44'!$C:$BQ,23,0)</f>
        <v>0</v>
      </c>
      <c r="M275" s="28">
        <f>VLOOKUP($C275,'S0 remplacer avec S44'!$C:$BQ,35,0)</f>
        <v>2276.2038899999998</v>
      </c>
      <c r="N275" s="28">
        <f>VLOOKUP($C275,'S0 remplacer avec S44'!$C:$BQ,42,0)</f>
        <v>0</v>
      </c>
      <c r="O275" s="28">
        <f>VLOOKUP($C275,'S0 remplacer avec S44'!$C:$BQ,43,0)</f>
        <v>0</v>
      </c>
      <c r="P275" s="21">
        <f>VLOOKUP($C275,'S45'!$C:$BQ,55,0)</f>
        <v>186.5</v>
      </c>
      <c r="Q275" s="21">
        <f>VLOOKUP($C275,'S45'!$C:$BQ,62,0)</f>
        <v>6</v>
      </c>
      <c r="R275" s="21">
        <f>VLOOKUP($C275,'S45'!$C:$BQ,63,0)</f>
        <v>44</v>
      </c>
      <c r="S275" s="21">
        <f>VLOOKUP($C275,'S45'!$C:$BQ,45,0)</f>
        <v>2009.3313000000001</v>
      </c>
      <c r="T275" s="28">
        <f>VLOOKUP($C275,'S45'!$C:$BQ,52,0)</f>
        <v>0</v>
      </c>
      <c r="U275" s="28">
        <f>VLOOKUP($C275,'S45'!$C:$BQ,53,0)</f>
        <v>18</v>
      </c>
      <c r="V275" s="28">
        <f>VLOOKUP($C275,'S45'!$C:$BQ,15,0)</f>
        <v>183</v>
      </c>
      <c r="W275" s="28">
        <f>VLOOKUP($C275,'S45'!$C:$BQ,22,0)</f>
        <v>0</v>
      </c>
      <c r="X275" s="28">
        <f>VLOOKUP($C275,'S45'!$C:$BQ,23,0)</f>
        <v>0</v>
      </c>
      <c r="Y275" s="28">
        <f>VLOOKUP($C275,'S45'!$C:$BQ,35,0)</f>
        <v>2315.8845500000002</v>
      </c>
      <c r="Z275" s="28">
        <f>VLOOKUP($C275,'S45'!$C:$BQ,42,0)</f>
        <v>0</v>
      </c>
      <c r="AA275" s="28">
        <f>VLOOKUP($C275,'S45'!$C:$BQ,43,0)</f>
        <v>0</v>
      </c>
      <c r="AB275" s="21">
        <f>VLOOKUP($C275,'S46'!$C:$BQ,55,0)</f>
        <v>202.7</v>
      </c>
      <c r="AC275" s="21">
        <f>VLOOKUP($C275,'S46'!$C:$BQ,62,0)</f>
        <v>0</v>
      </c>
      <c r="AD275" s="21">
        <f>VLOOKUP($C275,'S46'!$C:$BQ,63,0)</f>
        <v>28</v>
      </c>
      <c r="AE275" s="21">
        <f>VLOOKUP($C275,'S46'!$C:$BQ,45,0)</f>
        <v>2019.32431</v>
      </c>
      <c r="AF275" s="28">
        <f>VLOOKUP($C275,'S46'!$C:$BQ,52,0)</f>
        <v>0</v>
      </c>
      <c r="AG275" s="28">
        <f>VLOOKUP($C275,'S46'!$C:$BQ,53,0)</f>
        <v>8</v>
      </c>
      <c r="AH275" s="28">
        <f>VLOOKUP($C275,'S46'!$C:$BQ,15,0)</f>
        <v>183</v>
      </c>
      <c r="AI275" s="28">
        <f>VLOOKUP($C275,'S46'!$C:$BQ,22,0)</f>
        <v>0</v>
      </c>
      <c r="AJ275" s="28">
        <f>VLOOKUP($C275,'S46'!$C:$BQ,23,0)</f>
        <v>0</v>
      </c>
      <c r="AK275" s="28">
        <f>VLOOKUP($C275,'S46'!$C:$BQ,35,0)</f>
        <v>2378.3845500000002</v>
      </c>
      <c r="AL275" s="28">
        <f>VLOOKUP($C275,'S46'!$C:$BQ,42,0)</f>
        <v>0</v>
      </c>
      <c r="AM275" s="28">
        <f>VLOOKUP($C275,'S46'!$C:$BQ,43,0)</f>
        <v>0</v>
      </c>
      <c r="AN275" s="21">
        <f>VLOOKUP($C275,'S47'!$C:$BQ,55,0)</f>
        <v>212.9</v>
      </c>
      <c r="AO275" s="21">
        <f>VLOOKUP($C275,'S47'!$C:$BQ,62,0)</f>
        <v>0</v>
      </c>
      <c r="AP275" s="21">
        <f>VLOOKUP($C275,'S47'!$C:$BQ,63,0)</f>
        <v>18</v>
      </c>
      <c r="AQ275" s="21">
        <f>VLOOKUP($C275,'S47'!$C:$BQ,45,0)</f>
        <v>2053.6481399999998</v>
      </c>
      <c r="AR275" s="28">
        <f>VLOOKUP($C275,'S47'!$C:$BQ,52,0)</f>
        <v>0</v>
      </c>
      <c r="AS275" s="28">
        <f>VLOOKUP($C275,'S47'!$C:$BQ,53,0)</f>
        <v>0</v>
      </c>
      <c r="AT275" s="28">
        <f>VLOOKUP($C275,'S47'!$C:$BQ,15,0)</f>
        <v>185</v>
      </c>
      <c r="AU275" s="28">
        <f>VLOOKUP($C275,'S47'!$C:$BQ,22,0)</f>
        <v>0</v>
      </c>
      <c r="AV275" s="28">
        <f>VLOOKUP($C275,'S47'!$C:$BQ,23,0)</f>
        <v>0</v>
      </c>
      <c r="AW275" s="28">
        <f>VLOOKUP($C275,'S47'!$C:$BQ,35,0)</f>
        <v>2383.4047599999999</v>
      </c>
      <c r="AX275" s="28">
        <f>VLOOKUP($C275,'S47'!$C:$BQ,42,0)</f>
        <v>0</v>
      </c>
      <c r="AY275" s="28">
        <f>VLOOKUP($C275,'S47'!$C:$BQ,43,0)</f>
        <v>0</v>
      </c>
      <c r="AZ275" s="21">
        <f>VLOOKUP($C275,'S48'!$C:$BQ,55,0)</f>
        <v>222.5</v>
      </c>
      <c r="BA275" s="21">
        <f>VLOOKUP($C275,'S48'!$C:$BQ,62,0)</f>
        <v>0</v>
      </c>
      <c r="BB275" s="21">
        <f>VLOOKUP($C275,'S48'!$C:$BQ,63,0)</f>
        <v>65</v>
      </c>
      <c r="BC275" s="21">
        <f>VLOOKUP($C275,'S48'!$C:$BQ,45,0)</f>
        <v>2087.5805999999998</v>
      </c>
      <c r="BD275" s="28">
        <f>VLOOKUP($C275,'S48'!$C:$BQ,52,0)</f>
        <v>0</v>
      </c>
      <c r="BE275" s="28">
        <f>VLOOKUP($C275,'S48'!$C:$BQ,53,0)</f>
        <v>0</v>
      </c>
      <c r="BF275" s="28">
        <f>VLOOKUP($C275,'S48'!$C:$BQ,15,0)</f>
        <v>186</v>
      </c>
      <c r="BG275" s="28">
        <f>VLOOKUP($C275,'S48'!$C:$BQ,22,0)</f>
        <v>0</v>
      </c>
      <c r="BH275" s="28">
        <f>VLOOKUP($C275,'S48'!$C:$BQ,23,0)</f>
        <v>0</v>
      </c>
      <c r="BI275" s="28">
        <f>VLOOKUP($C275,'S48'!$C:$BQ,35,0)</f>
        <v>2386.21452</v>
      </c>
      <c r="BJ275" s="28">
        <f>VLOOKUP($C275,'S48'!$C:$BQ,42,0)</f>
        <v>0</v>
      </c>
      <c r="BK275" s="28">
        <f>VLOOKUP($C275,'S48'!$C:$BQ,43,0)</f>
        <v>0</v>
      </c>
      <c r="BL275" s="21" t="e">
        <f>VLOOKUP($C275,'S49'!$C:$BQ,55,0)</f>
        <v>#N/A</v>
      </c>
      <c r="BM275" s="21" t="e">
        <f>VLOOKUP($C275,'S49'!$C:$BQ,62,0)</f>
        <v>#N/A</v>
      </c>
      <c r="BN275" s="21" t="e">
        <f>VLOOKUP($C275,'S49'!$C:$BQ,63,0)</f>
        <v>#N/A</v>
      </c>
      <c r="BO275" s="21" t="e">
        <f>VLOOKUP($C275,'S49'!$C:$BQ,45,0)</f>
        <v>#N/A</v>
      </c>
      <c r="BP275" s="28" t="e">
        <f>VLOOKUP($C275,'S49'!$C:$BQ,52,0)</f>
        <v>#N/A</v>
      </c>
      <c r="BQ275" s="28" t="e">
        <f>VLOOKUP($C275,'S49'!$C:$BQ,53,0)</f>
        <v>#N/A</v>
      </c>
      <c r="BR275" s="28" t="e">
        <f>VLOOKUP($C275,'S49'!$C:$BQ,15,0)</f>
        <v>#N/A</v>
      </c>
      <c r="BS275" s="28" t="e">
        <f>VLOOKUP($C275,'S49'!$C:$BQ,22,0)</f>
        <v>#N/A</v>
      </c>
      <c r="BT275" s="28" t="e">
        <f>VLOOKUP($C275,'S49'!$C:$BQ,23,0)</f>
        <v>#N/A</v>
      </c>
      <c r="BU275" s="28" t="e">
        <f>VLOOKUP($C275,'S49'!$C:$BQ,35,0)</f>
        <v>#N/A</v>
      </c>
      <c r="BV275" s="28" t="e">
        <f>VLOOKUP($C275,'S49'!$C:$BQ,42,0)</f>
        <v>#N/A</v>
      </c>
      <c r="BW275" s="28" t="e">
        <f>VLOOKUP($C275,'S49'!$C:$BQ,43,0)</f>
        <v>#N/A</v>
      </c>
      <c r="BX275" s="21" t="e">
        <f>VLOOKUP($C275,'S50'!$C:$BQ,55,0)</f>
        <v>#N/A</v>
      </c>
      <c r="BY275" s="21" t="e">
        <f>VLOOKUP($C275,'S50'!$C:$BQ,62,0)</f>
        <v>#N/A</v>
      </c>
      <c r="BZ275" s="21" t="e">
        <f>VLOOKUP($C275,'S50'!$C:$BQ,63,0)</f>
        <v>#N/A</v>
      </c>
      <c r="CA275" s="21" t="e">
        <f>VLOOKUP($C275,'S50'!$C:$BQ,45,0)</f>
        <v>#N/A</v>
      </c>
      <c r="CB275" s="28" t="e">
        <f>VLOOKUP($C275,'S50'!$C:$BQ,52,0)</f>
        <v>#N/A</v>
      </c>
      <c r="CC275" s="28" t="e">
        <f>VLOOKUP($C275,'S50'!$C:$BQ,53,0)</f>
        <v>#N/A</v>
      </c>
      <c r="CD275" s="28" t="e">
        <f>VLOOKUP($C275,'S50'!$C:$BQ,15,0)</f>
        <v>#N/A</v>
      </c>
      <c r="CE275" s="28" t="e">
        <f>VLOOKUP($C275,'S50'!$C:$BQ,22,0)</f>
        <v>#N/A</v>
      </c>
      <c r="CF275" s="28" t="e">
        <f>VLOOKUP($C275,'S50'!$C:$BQ,23,0)</f>
        <v>#N/A</v>
      </c>
      <c r="CG275" s="28" t="e">
        <f>VLOOKUP($C275,'S50'!$C:$BQ,35,0)</f>
        <v>#N/A</v>
      </c>
      <c r="CH275" s="28" t="e">
        <f>VLOOKUP($C275,'S50'!$C:$BQ,42,0)</f>
        <v>#N/A</v>
      </c>
      <c r="CI275" s="28" t="e">
        <f>VLOOKUP($C275,'S50'!$C:$BQ,43,0)</f>
        <v>#N/A</v>
      </c>
    </row>
    <row r="276" spans="1:87" hidden="1" x14ac:dyDescent="0.2">
      <c r="A276" s="30" t="s">
        <v>308</v>
      </c>
      <c r="B276" s="30" t="s">
        <v>309</v>
      </c>
      <c r="C276" s="20" t="s">
        <v>319</v>
      </c>
      <c r="D276" s="21">
        <f>VLOOKUP($C276,'S0 remplacer avec S44'!$C:$BQ,55,0)</f>
        <v>130.5</v>
      </c>
      <c r="E276" s="21">
        <f>VLOOKUP($C276,'S0 remplacer avec S44'!$C:$BQ,62,0)</f>
        <v>62</v>
      </c>
      <c r="F276" s="21">
        <f>VLOOKUP($C276,'S0 remplacer avec S44'!$C:$BQ,63,0)</f>
        <v>100</v>
      </c>
      <c r="G276" s="21">
        <f>VLOOKUP($C276,'S0 remplacer avec S44'!$C:$BQ,45,0)</f>
        <v>1122.0337500000001</v>
      </c>
      <c r="H276" s="28">
        <f>VLOOKUP($C276,'S0 remplacer avec S44'!$C:$BQ,52,0)</f>
        <v>568</v>
      </c>
      <c r="I276" s="28">
        <f>VLOOKUP($C276,'S0 remplacer avec S44'!$C:$BQ,53,0)</f>
        <v>906</v>
      </c>
      <c r="J276" s="28">
        <f>VLOOKUP($C276,'S0 remplacer avec S44'!$C:$BQ,15,0)</f>
        <v>82</v>
      </c>
      <c r="K276" s="28">
        <f>VLOOKUP($C276,'S0 remplacer avec S44'!$C:$BQ,22,0)</f>
        <v>25</v>
      </c>
      <c r="L276" s="28">
        <f>VLOOKUP($C276,'S0 remplacer avec S44'!$C:$BQ,23,0)</f>
        <v>46</v>
      </c>
      <c r="M276" s="28">
        <f>VLOOKUP($C276,'S0 remplacer avec S44'!$C:$BQ,35,0)</f>
        <v>3934.7813799999999</v>
      </c>
      <c r="N276" s="28">
        <f>VLOOKUP($C276,'S0 remplacer avec S44'!$C:$BQ,42,0)</f>
        <v>0</v>
      </c>
      <c r="O276" s="28">
        <f>VLOOKUP($C276,'S0 remplacer avec S44'!$C:$BQ,43,0)</f>
        <v>0</v>
      </c>
      <c r="P276" s="21">
        <f>VLOOKUP($C276,'S45'!$C:$BQ,55,0)</f>
        <v>131.69999999999999</v>
      </c>
      <c r="Q276" s="21">
        <f>VLOOKUP($C276,'S45'!$C:$BQ,62,0)</f>
        <v>60</v>
      </c>
      <c r="R276" s="21">
        <f>VLOOKUP($C276,'S45'!$C:$BQ,63,0)</f>
        <v>99</v>
      </c>
      <c r="S276" s="21">
        <f>VLOOKUP($C276,'S45'!$C:$BQ,45,0)</f>
        <v>1149.0687499999999</v>
      </c>
      <c r="T276" s="28">
        <f>VLOOKUP($C276,'S45'!$C:$BQ,52,0)</f>
        <v>541</v>
      </c>
      <c r="U276" s="28">
        <f>VLOOKUP($C276,'S45'!$C:$BQ,53,0)</f>
        <v>879</v>
      </c>
      <c r="V276" s="28">
        <f>VLOOKUP($C276,'S45'!$C:$BQ,15,0)</f>
        <v>83</v>
      </c>
      <c r="W276" s="28">
        <f>VLOOKUP($C276,'S45'!$C:$BQ,22,0)</f>
        <v>24</v>
      </c>
      <c r="X276" s="28">
        <f>VLOOKUP($C276,'S45'!$C:$BQ,23,0)</f>
        <v>45</v>
      </c>
      <c r="Y276" s="28">
        <f>VLOOKUP($C276,'S45'!$C:$BQ,35,0)</f>
        <v>3946.5413199999998</v>
      </c>
      <c r="Z276" s="28">
        <f>VLOOKUP($C276,'S45'!$C:$BQ,42,0)</f>
        <v>0</v>
      </c>
      <c r="AA276" s="28">
        <f>VLOOKUP($C276,'S45'!$C:$BQ,43,0)</f>
        <v>0</v>
      </c>
      <c r="AB276" s="21">
        <f>VLOOKUP($C276,'S46'!$C:$BQ,55,0)</f>
        <v>137.4</v>
      </c>
      <c r="AC276" s="21">
        <f>VLOOKUP($C276,'S46'!$C:$BQ,62,0)</f>
        <v>55</v>
      </c>
      <c r="AD276" s="21">
        <f>VLOOKUP($C276,'S46'!$C:$BQ,63,0)</f>
        <v>93</v>
      </c>
      <c r="AE276" s="21">
        <f>VLOOKUP($C276,'S46'!$C:$BQ,45,0)</f>
        <v>1178.13348</v>
      </c>
      <c r="AF276" s="28">
        <f>VLOOKUP($C276,'S46'!$C:$BQ,52,0)</f>
        <v>512</v>
      </c>
      <c r="AG276" s="28">
        <f>VLOOKUP($C276,'S46'!$C:$BQ,53,0)</f>
        <v>850</v>
      </c>
      <c r="AH276" s="28">
        <f>VLOOKUP($C276,'S46'!$C:$BQ,15,0)</f>
        <v>84</v>
      </c>
      <c r="AI276" s="28">
        <f>VLOOKUP($C276,'S46'!$C:$BQ,22,0)</f>
        <v>23</v>
      </c>
      <c r="AJ276" s="28">
        <f>VLOOKUP($C276,'S46'!$C:$BQ,23,0)</f>
        <v>44</v>
      </c>
      <c r="AK276" s="28">
        <f>VLOOKUP($C276,'S46'!$C:$BQ,35,0)</f>
        <v>3963.8113199999998</v>
      </c>
      <c r="AL276" s="28">
        <f>VLOOKUP($C276,'S46'!$C:$BQ,42,0)</f>
        <v>0</v>
      </c>
      <c r="AM276" s="28">
        <f>VLOOKUP($C276,'S46'!$C:$BQ,43,0)</f>
        <v>0</v>
      </c>
      <c r="AN276" s="21">
        <f>VLOOKUP($C276,'S47'!$C:$BQ,55,0)</f>
        <v>140.4</v>
      </c>
      <c r="AO276" s="21">
        <f>VLOOKUP($C276,'S47'!$C:$BQ,62,0)</f>
        <v>52</v>
      </c>
      <c r="AP276" s="21">
        <f>VLOOKUP($C276,'S47'!$C:$BQ,63,0)</f>
        <v>90</v>
      </c>
      <c r="AQ276" s="21">
        <f>VLOOKUP($C276,'S47'!$C:$BQ,45,0)</f>
        <v>1251.08348</v>
      </c>
      <c r="AR276" s="28">
        <f>VLOOKUP($C276,'S47'!$C:$BQ,52,0)</f>
        <v>439</v>
      </c>
      <c r="AS276" s="28">
        <f>VLOOKUP($C276,'S47'!$C:$BQ,53,0)</f>
        <v>777</v>
      </c>
      <c r="AT276" s="28">
        <f>VLOOKUP($C276,'S47'!$C:$BQ,15,0)</f>
        <v>84</v>
      </c>
      <c r="AU276" s="28">
        <f>VLOOKUP($C276,'S47'!$C:$BQ,22,0)</f>
        <v>23</v>
      </c>
      <c r="AV276" s="28">
        <f>VLOOKUP($C276,'S47'!$C:$BQ,23,0)</f>
        <v>44</v>
      </c>
      <c r="AW276" s="28">
        <f>VLOOKUP($C276,'S47'!$C:$BQ,35,0)</f>
        <v>3998.7123999999999</v>
      </c>
      <c r="AX276" s="28">
        <f>VLOOKUP($C276,'S47'!$C:$BQ,42,0)</f>
        <v>0</v>
      </c>
      <c r="AY276" s="28">
        <f>VLOOKUP($C276,'S47'!$C:$BQ,43,0)</f>
        <v>0</v>
      </c>
      <c r="AZ276" s="21">
        <f>VLOOKUP($C276,'S48'!$C:$BQ,55,0)</f>
        <v>140.4</v>
      </c>
      <c r="BA276" s="21">
        <f>VLOOKUP($C276,'S48'!$C:$BQ,62,0)</f>
        <v>33</v>
      </c>
      <c r="BB276" s="21">
        <f>VLOOKUP($C276,'S48'!$C:$BQ,63,0)</f>
        <v>148</v>
      </c>
      <c r="BC276" s="21">
        <f>VLOOKUP($C276,'S48'!$C:$BQ,45,0)</f>
        <v>1295.19839</v>
      </c>
      <c r="BD276" s="28">
        <f>VLOOKUP($C276,'S48'!$C:$BQ,52,0)</f>
        <v>395</v>
      </c>
      <c r="BE276" s="28">
        <f>VLOOKUP($C276,'S48'!$C:$BQ,53,0)</f>
        <v>733</v>
      </c>
      <c r="BF276" s="28">
        <f>VLOOKUP($C276,'S48'!$C:$BQ,15,0)</f>
        <v>84</v>
      </c>
      <c r="BG276" s="28">
        <f>VLOOKUP($C276,'S48'!$C:$BQ,22,0)</f>
        <v>23</v>
      </c>
      <c r="BH276" s="28">
        <f>VLOOKUP($C276,'S48'!$C:$BQ,23,0)</f>
        <v>44</v>
      </c>
      <c r="BI276" s="28">
        <f>VLOOKUP($C276,'S48'!$C:$BQ,35,0)</f>
        <v>4003.2741000000001</v>
      </c>
      <c r="BJ276" s="28">
        <f>VLOOKUP($C276,'S48'!$C:$BQ,42,0)</f>
        <v>0</v>
      </c>
      <c r="BK276" s="28">
        <f>VLOOKUP($C276,'S48'!$C:$BQ,43,0)</f>
        <v>0</v>
      </c>
      <c r="BL276" s="21" t="e">
        <f>VLOOKUP($C276,'S49'!$C:$BQ,55,0)</f>
        <v>#N/A</v>
      </c>
      <c r="BM276" s="21" t="e">
        <f>VLOOKUP($C276,'S49'!$C:$BQ,62,0)</f>
        <v>#N/A</v>
      </c>
      <c r="BN276" s="21" t="e">
        <f>VLOOKUP($C276,'S49'!$C:$BQ,63,0)</f>
        <v>#N/A</v>
      </c>
      <c r="BO276" s="21" t="e">
        <f>VLOOKUP($C276,'S49'!$C:$BQ,45,0)</f>
        <v>#N/A</v>
      </c>
      <c r="BP276" s="28" t="e">
        <f>VLOOKUP($C276,'S49'!$C:$BQ,52,0)</f>
        <v>#N/A</v>
      </c>
      <c r="BQ276" s="28" t="e">
        <f>VLOOKUP($C276,'S49'!$C:$BQ,53,0)</f>
        <v>#N/A</v>
      </c>
      <c r="BR276" s="28" t="e">
        <f>VLOOKUP($C276,'S49'!$C:$BQ,15,0)</f>
        <v>#N/A</v>
      </c>
      <c r="BS276" s="28" t="e">
        <f>VLOOKUP($C276,'S49'!$C:$BQ,22,0)</f>
        <v>#N/A</v>
      </c>
      <c r="BT276" s="28" t="e">
        <f>VLOOKUP($C276,'S49'!$C:$BQ,23,0)</f>
        <v>#N/A</v>
      </c>
      <c r="BU276" s="28" t="e">
        <f>VLOOKUP($C276,'S49'!$C:$BQ,35,0)</f>
        <v>#N/A</v>
      </c>
      <c r="BV276" s="28" t="e">
        <f>VLOOKUP($C276,'S49'!$C:$BQ,42,0)</f>
        <v>#N/A</v>
      </c>
      <c r="BW276" s="28" t="e">
        <f>VLOOKUP($C276,'S49'!$C:$BQ,43,0)</f>
        <v>#N/A</v>
      </c>
      <c r="BX276" s="21" t="e">
        <f>VLOOKUP($C276,'S50'!$C:$BQ,55,0)</f>
        <v>#N/A</v>
      </c>
      <c r="BY276" s="21" t="e">
        <f>VLOOKUP($C276,'S50'!$C:$BQ,62,0)</f>
        <v>#N/A</v>
      </c>
      <c r="BZ276" s="21" t="e">
        <f>VLOOKUP($C276,'S50'!$C:$BQ,63,0)</f>
        <v>#N/A</v>
      </c>
      <c r="CA276" s="21" t="e">
        <f>VLOOKUP($C276,'S50'!$C:$BQ,45,0)</f>
        <v>#N/A</v>
      </c>
      <c r="CB276" s="28" t="e">
        <f>VLOOKUP($C276,'S50'!$C:$BQ,52,0)</f>
        <v>#N/A</v>
      </c>
      <c r="CC276" s="28" t="e">
        <f>VLOOKUP($C276,'S50'!$C:$BQ,53,0)</f>
        <v>#N/A</v>
      </c>
      <c r="CD276" s="28" t="e">
        <f>VLOOKUP($C276,'S50'!$C:$BQ,15,0)</f>
        <v>#N/A</v>
      </c>
      <c r="CE276" s="28" t="e">
        <f>VLOOKUP($C276,'S50'!$C:$BQ,22,0)</f>
        <v>#N/A</v>
      </c>
      <c r="CF276" s="28" t="e">
        <f>VLOOKUP($C276,'S50'!$C:$BQ,23,0)</f>
        <v>#N/A</v>
      </c>
      <c r="CG276" s="28" t="e">
        <f>VLOOKUP($C276,'S50'!$C:$BQ,35,0)</f>
        <v>#N/A</v>
      </c>
      <c r="CH276" s="28" t="e">
        <f>VLOOKUP($C276,'S50'!$C:$BQ,42,0)</f>
        <v>#N/A</v>
      </c>
      <c r="CI276" s="28" t="e">
        <f>VLOOKUP($C276,'S50'!$C:$BQ,43,0)</f>
        <v>#N/A</v>
      </c>
    </row>
    <row r="277" spans="1:87" hidden="1" x14ac:dyDescent="0.2">
      <c r="A277" s="30" t="s">
        <v>308</v>
      </c>
      <c r="B277" s="30" t="s">
        <v>309</v>
      </c>
      <c r="C277" s="20" t="s">
        <v>320</v>
      </c>
      <c r="D277" s="21">
        <f>VLOOKUP($C277,'S0 remplacer avec S44'!$C:$BQ,55,0)</f>
        <v>244</v>
      </c>
      <c r="E277" s="21">
        <f>VLOOKUP($C277,'S0 remplacer avec S44'!$C:$BQ,62,0)</f>
        <v>50</v>
      </c>
      <c r="F277" s="21">
        <f>VLOOKUP($C277,'S0 remplacer avec S44'!$C:$BQ,63,0)</f>
        <v>108</v>
      </c>
      <c r="G277" s="21">
        <f>VLOOKUP($C277,'S0 remplacer avec S44'!$C:$BQ,45,0)</f>
        <v>2762.2657599999998</v>
      </c>
      <c r="H277" s="28">
        <f>VLOOKUP($C277,'S0 remplacer avec S44'!$C:$BQ,52,0)</f>
        <v>0</v>
      </c>
      <c r="I277" s="28">
        <f>VLOOKUP($C277,'S0 remplacer avec S44'!$C:$BQ,53,0)</f>
        <v>338</v>
      </c>
      <c r="J277" s="28">
        <f>VLOOKUP($C277,'S0 remplacer avec S44'!$C:$BQ,15,0)</f>
        <v>190</v>
      </c>
      <c r="K277" s="28">
        <f>VLOOKUP($C277,'S0 remplacer avec S44'!$C:$BQ,22,0)</f>
        <v>0</v>
      </c>
      <c r="L277" s="28">
        <f>VLOOKUP($C277,'S0 remplacer avec S44'!$C:$BQ,23,0)</f>
        <v>5</v>
      </c>
      <c r="M277" s="28">
        <f>VLOOKUP($C277,'S0 remplacer avec S44'!$C:$BQ,35,0)</f>
        <v>4858.3131800000001</v>
      </c>
      <c r="N277" s="28">
        <f>VLOOKUP($C277,'S0 remplacer avec S44'!$C:$BQ,42,0)</f>
        <v>0</v>
      </c>
      <c r="O277" s="28">
        <f>VLOOKUP($C277,'S0 remplacer avec S44'!$C:$BQ,43,0)</f>
        <v>0</v>
      </c>
      <c r="P277" s="21">
        <f>VLOOKUP($C277,'S45'!$C:$BQ,55,0)</f>
        <v>243</v>
      </c>
      <c r="Q277" s="21">
        <f>VLOOKUP($C277,'S45'!$C:$BQ,62,0)</f>
        <v>51</v>
      </c>
      <c r="R277" s="21">
        <f>VLOOKUP($C277,'S45'!$C:$BQ,63,0)</f>
        <v>109</v>
      </c>
      <c r="S277" s="21">
        <f>VLOOKUP($C277,'S45'!$C:$BQ,45,0)</f>
        <v>2778.3157299999998</v>
      </c>
      <c r="T277" s="28">
        <f>VLOOKUP($C277,'S45'!$C:$BQ,52,0)</f>
        <v>0</v>
      </c>
      <c r="U277" s="28">
        <f>VLOOKUP($C277,'S45'!$C:$BQ,53,0)</f>
        <v>322</v>
      </c>
      <c r="V277" s="28">
        <f>VLOOKUP($C277,'S45'!$C:$BQ,15,0)</f>
        <v>194</v>
      </c>
      <c r="W277" s="28">
        <f>VLOOKUP($C277,'S45'!$C:$BQ,22,0)</f>
        <v>0</v>
      </c>
      <c r="X277" s="28">
        <f>VLOOKUP($C277,'S45'!$C:$BQ,23,0)</f>
        <v>1</v>
      </c>
      <c r="Y277" s="28">
        <f>VLOOKUP($C277,'S45'!$C:$BQ,35,0)</f>
        <v>4865.8397800000002</v>
      </c>
      <c r="Z277" s="28">
        <f>VLOOKUP($C277,'S45'!$C:$BQ,42,0)</f>
        <v>0</v>
      </c>
      <c r="AA277" s="28">
        <f>VLOOKUP($C277,'S45'!$C:$BQ,43,0)</f>
        <v>0</v>
      </c>
      <c r="AB277" s="21">
        <f>VLOOKUP($C277,'S46'!$C:$BQ,55,0)</f>
        <v>248.4</v>
      </c>
      <c r="AC277" s="21">
        <f>VLOOKUP($C277,'S46'!$C:$BQ,62,0)</f>
        <v>45</v>
      </c>
      <c r="AD277" s="21">
        <f>VLOOKUP($C277,'S46'!$C:$BQ,63,0)</f>
        <v>104</v>
      </c>
      <c r="AE277" s="21">
        <f>VLOOKUP($C277,'S46'!$C:$BQ,45,0)</f>
        <v>2873.8666199999998</v>
      </c>
      <c r="AF277" s="28">
        <f>VLOOKUP($C277,'S46'!$C:$BQ,52,0)</f>
        <v>0</v>
      </c>
      <c r="AG277" s="28">
        <f>VLOOKUP($C277,'S46'!$C:$BQ,53,0)</f>
        <v>227</v>
      </c>
      <c r="AH277" s="28">
        <f>VLOOKUP($C277,'S46'!$C:$BQ,15,0)</f>
        <v>199</v>
      </c>
      <c r="AI277" s="28">
        <f>VLOOKUP($C277,'S46'!$C:$BQ,22,0)</f>
        <v>0</v>
      </c>
      <c r="AJ277" s="28">
        <f>VLOOKUP($C277,'S46'!$C:$BQ,23,0)</f>
        <v>0</v>
      </c>
      <c r="AK277" s="28">
        <f>VLOOKUP($C277,'S46'!$C:$BQ,35,0)</f>
        <v>4884.5489600000001</v>
      </c>
      <c r="AL277" s="28">
        <f>VLOOKUP($C277,'S46'!$C:$BQ,42,0)</f>
        <v>0</v>
      </c>
      <c r="AM277" s="28">
        <f>VLOOKUP($C277,'S46'!$C:$BQ,43,0)</f>
        <v>0</v>
      </c>
      <c r="AN277" s="21">
        <f>VLOOKUP($C277,'S47'!$C:$BQ,55,0)</f>
        <v>249.7</v>
      </c>
      <c r="AO277" s="21">
        <f>VLOOKUP($C277,'S47'!$C:$BQ,62,0)</f>
        <v>44</v>
      </c>
      <c r="AP277" s="21">
        <f>VLOOKUP($C277,'S47'!$C:$BQ,63,0)</f>
        <v>102</v>
      </c>
      <c r="AQ277" s="21">
        <f>VLOOKUP($C277,'S47'!$C:$BQ,45,0)</f>
        <v>2941.9738900000002</v>
      </c>
      <c r="AR277" s="28">
        <f>VLOOKUP($C277,'S47'!$C:$BQ,52,0)</f>
        <v>0</v>
      </c>
      <c r="AS277" s="28">
        <f>VLOOKUP($C277,'S47'!$C:$BQ,53,0)</f>
        <v>159</v>
      </c>
      <c r="AT277" s="28">
        <f>VLOOKUP($C277,'S47'!$C:$BQ,15,0)</f>
        <v>201</v>
      </c>
      <c r="AU277" s="28">
        <f>VLOOKUP($C277,'S47'!$C:$BQ,22,0)</f>
        <v>0</v>
      </c>
      <c r="AV277" s="28">
        <f>VLOOKUP($C277,'S47'!$C:$BQ,23,0)</f>
        <v>0</v>
      </c>
      <c r="AW277" s="28">
        <f>VLOOKUP($C277,'S47'!$C:$BQ,35,0)</f>
        <v>4928.0226899999998</v>
      </c>
      <c r="AX277" s="28">
        <f>VLOOKUP($C277,'S47'!$C:$BQ,42,0)</f>
        <v>0</v>
      </c>
      <c r="AY277" s="28">
        <f>VLOOKUP($C277,'S47'!$C:$BQ,43,0)</f>
        <v>0</v>
      </c>
      <c r="AZ277" s="21">
        <f>VLOOKUP($C277,'S48'!$C:$BQ,55,0)</f>
        <v>264.5</v>
      </c>
      <c r="BA277" s="21">
        <f>VLOOKUP($C277,'S48'!$C:$BQ,62,0)</f>
        <v>0</v>
      </c>
      <c r="BB277" s="21">
        <f>VLOOKUP($C277,'S48'!$C:$BQ,63,0)</f>
        <v>176</v>
      </c>
      <c r="BC277" s="21">
        <f>VLOOKUP($C277,'S48'!$C:$BQ,45,0)</f>
        <v>2983.0684000000001</v>
      </c>
      <c r="BD277" s="28">
        <f>VLOOKUP($C277,'S48'!$C:$BQ,52,0)</f>
        <v>0</v>
      </c>
      <c r="BE277" s="28">
        <f>VLOOKUP($C277,'S48'!$C:$BQ,53,0)</f>
        <v>117</v>
      </c>
      <c r="BF277" s="28">
        <f>VLOOKUP($C277,'S48'!$C:$BQ,15,0)</f>
        <v>207</v>
      </c>
      <c r="BG277" s="28">
        <f>VLOOKUP($C277,'S48'!$C:$BQ,22,0)</f>
        <v>0</v>
      </c>
      <c r="BH277" s="28">
        <f>VLOOKUP($C277,'S48'!$C:$BQ,23,0)</f>
        <v>0</v>
      </c>
      <c r="BI277" s="28">
        <f>VLOOKUP($C277,'S48'!$C:$BQ,35,0)</f>
        <v>4955.01494</v>
      </c>
      <c r="BJ277" s="28">
        <f>VLOOKUP($C277,'S48'!$C:$BQ,42,0)</f>
        <v>0</v>
      </c>
      <c r="BK277" s="28">
        <f>VLOOKUP($C277,'S48'!$C:$BQ,43,0)</f>
        <v>0</v>
      </c>
      <c r="BL277" s="21" t="e">
        <f>VLOOKUP($C277,'S49'!$C:$BQ,55,0)</f>
        <v>#N/A</v>
      </c>
      <c r="BM277" s="21" t="e">
        <f>VLOOKUP($C277,'S49'!$C:$BQ,62,0)</f>
        <v>#N/A</v>
      </c>
      <c r="BN277" s="21" t="e">
        <f>VLOOKUP($C277,'S49'!$C:$BQ,63,0)</f>
        <v>#N/A</v>
      </c>
      <c r="BO277" s="21" t="e">
        <f>VLOOKUP($C277,'S49'!$C:$BQ,45,0)</f>
        <v>#N/A</v>
      </c>
      <c r="BP277" s="28" t="e">
        <f>VLOOKUP($C277,'S49'!$C:$BQ,52,0)</f>
        <v>#N/A</v>
      </c>
      <c r="BQ277" s="28" t="e">
        <f>VLOOKUP($C277,'S49'!$C:$BQ,53,0)</f>
        <v>#N/A</v>
      </c>
      <c r="BR277" s="28" t="e">
        <f>VLOOKUP($C277,'S49'!$C:$BQ,15,0)</f>
        <v>#N/A</v>
      </c>
      <c r="BS277" s="28" t="e">
        <f>VLOOKUP($C277,'S49'!$C:$BQ,22,0)</f>
        <v>#N/A</v>
      </c>
      <c r="BT277" s="28" t="e">
        <f>VLOOKUP($C277,'S49'!$C:$BQ,23,0)</f>
        <v>#N/A</v>
      </c>
      <c r="BU277" s="28" t="e">
        <f>VLOOKUP($C277,'S49'!$C:$BQ,35,0)</f>
        <v>#N/A</v>
      </c>
      <c r="BV277" s="28" t="e">
        <f>VLOOKUP($C277,'S49'!$C:$BQ,42,0)</f>
        <v>#N/A</v>
      </c>
      <c r="BW277" s="28" t="e">
        <f>VLOOKUP($C277,'S49'!$C:$BQ,43,0)</f>
        <v>#N/A</v>
      </c>
      <c r="BX277" s="21" t="e">
        <f>VLOOKUP($C277,'S50'!$C:$BQ,55,0)</f>
        <v>#N/A</v>
      </c>
      <c r="BY277" s="21" t="e">
        <f>VLOOKUP($C277,'S50'!$C:$BQ,62,0)</f>
        <v>#N/A</v>
      </c>
      <c r="BZ277" s="21" t="e">
        <f>VLOOKUP($C277,'S50'!$C:$BQ,63,0)</f>
        <v>#N/A</v>
      </c>
      <c r="CA277" s="21" t="e">
        <f>VLOOKUP($C277,'S50'!$C:$BQ,45,0)</f>
        <v>#N/A</v>
      </c>
      <c r="CB277" s="28" t="e">
        <f>VLOOKUP($C277,'S50'!$C:$BQ,52,0)</f>
        <v>#N/A</v>
      </c>
      <c r="CC277" s="28" t="e">
        <f>VLOOKUP($C277,'S50'!$C:$BQ,53,0)</f>
        <v>#N/A</v>
      </c>
      <c r="CD277" s="28" t="e">
        <f>VLOOKUP($C277,'S50'!$C:$BQ,15,0)</f>
        <v>#N/A</v>
      </c>
      <c r="CE277" s="28" t="e">
        <f>VLOOKUP($C277,'S50'!$C:$BQ,22,0)</f>
        <v>#N/A</v>
      </c>
      <c r="CF277" s="28" t="e">
        <f>VLOOKUP($C277,'S50'!$C:$BQ,23,0)</f>
        <v>#N/A</v>
      </c>
      <c r="CG277" s="28" t="e">
        <f>VLOOKUP($C277,'S50'!$C:$BQ,35,0)</f>
        <v>#N/A</v>
      </c>
      <c r="CH277" s="28" t="e">
        <f>VLOOKUP($C277,'S50'!$C:$BQ,42,0)</f>
        <v>#N/A</v>
      </c>
      <c r="CI277" s="28" t="e">
        <f>VLOOKUP($C277,'S50'!$C:$BQ,43,0)</f>
        <v>#N/A</v>
      </c>
    </row>
    <row r="278" spans="1:87" hidden="1" x14ac:dyDescent="0.2">
      <c r="A278" s="30" t="s">
        <v>308</v>
      </c>
      <c r="B278" s="30" t="s">
        <v>309</v>
      </c>
      <c r="C278" s="20" t="s">
        <v>321</v>
      </c>
      <c r="D278" s="21">
        <f>VLOOKUP($C278,'S0 remplacer avec S44'!$C:$BQ,55,0)</f>
        <v>241.7</v>
      </c>
      <c r="E278" s="21">
        <f>VLOOKUP($C278,'S0 remplacer avec S44'!$C:$BQ,62,0)</f>
        <v>108</v>
      </c>
      <c r="F278" s="21">
        <f>VLOOKUP($C278,'S0 remplacer avec S44'!$C:$BQ,63,0)</f>
        <v>178</v>
      </c>
      <c r="G278" s="21">
        <f>VLOOKUP($C278,'S0 remplacer avec S44'!$C:$BQ,45,0)</f>
        <v>3008.3667099999998</v>
      </c>
      <c r="H278" s="28">
        <f>VLOOKUP($C278,'S0 remplacer avec S44'!$C:$BQ,52,0)</f>
        <v>68</v>
      </c>
      <c r="I278" s="28">
        <f>VLOOKUP($C278,'S0 remplacer avec S44'!$C:$BQ,53,0)</f>
        <v>683</v>
      </c>
      <c r="J278" s="28">
        <f>VLOOKUP($C278,'S0 remplacer avec S44'!$C:$BQ,15,0)</f>
        <v>239</v>
      </c>
      <c r="K278" s="28">
        <f>VLOOKUP($C278,'S0 remplacer avec S44'!$C:$BQ,22,0)</f>
        <v>0</v>
      </c>
      <c r="L278" s="28">
        <f>VLOOKUP($C278,'S0 remplacer avec S44'!$C:$BQ,23,0)</f>
        <v>0</v>
      </c>
      <c r="M278" s="28">
        <f>VLOOKUP($C278,'S0 remplacer avec S44'!$C:$BQ,35,0)</f>
        <v>3370.7162400000002</v>
      </c>
      <c r="N278" s="28">
        <f>VLOOKUP($C278,'S0 remplacer avec S44'!$C:$BQ,42,0)</f>
        <v>0</v>
      </c>
      <c r="O278" s="28">
        <f>VLOOKUP($C278,'S0 remplacer avec S44'!$C:$BQ,43,0)</f>
        <v>572</v>
      </c>
      <c r="P278" s="21">
        <f>VLOOKUP($C278,'S45'!$C:$BQ,55,0)</f>
        <v>244.9</v>
      </c>
      <c r="Q278" s="21">
        <f>VLOOKUP($C278,'S45'!$C:$BQ,62,0)</f>
        <v>105</v>
      </c>
      <c r="R278" s="21">
        <f>VLOOKUP($C278,'S45'!$C:$BQ,63,0)</f>
        <v>174</v>
      </c>
      <c r="S278" s="21">
        <f>VLOOKUP($C278,'S45'!$C:$BQ,45,0)</f>
        <v>3061.5688799999998</v>
      </c>
      <c r="T278" s="28">
        <f>VLOOKUP($C278,'S45'!$C:$BQ,52,0)</f>
        <v>15</v>
      </c>
      <c r="U278" s="28">
        <f>VLOOKUP($C278,'S45'!$C:$BQ,53,0)</f>
        <v>630</v>
      </c>
      <c r="V278" s="28">
        <f>VLOOKUP($C278,'S45'!$C:$BQ,15,0)</f>
        <v>241</v>
      </c>
      <c r="W278" s="28">
        <f>VLOOKUP($C278,'S45'!$C:$BQ,22,0)</f>
        <v>0</v>
      </c>
      <c r="X278" s="28">
        <f>VLOOKUP($C278,'S45'!$C:$BQ,23,0)</f>
        <v>0</v>
      </c>
      <c r="Y278" s="28">
        <f>VLOOKUP($C278,'S45'!$C:$BQ,35,0)</f>
        <v>3373.5433699999999</v>
      </c>
      <c r="Z278" s="28">
        <f>VLOOKUP($C278,'S45'!$C:$BQ,42,0)</f>
        <v>0</v>
      </c>
      <c r="AA278" s="28">
        <f>VLOOKUP($C278,'S45'!$C:$BQ,43,0)</f>
        <v>570</v>
      </c>
      <c r="AB278" s="21">
        <f>VLOOKUP($C278,'S46'!$C:$BQ,55,0)</f>
        <v>245.7</v>
      </c>
      <c r="AC278" s="21">
        <f>VLOOKUP($C278,'S46'!$C:$BQ,62,0)</f>
        <v>104</v>
      </c>
      <c r="AD278" s="21">
        <f>VLOOKUP($C278,'S46'!$C:$BQ,63,0)</f>
        <v>174</v>
      </c>
      <c r="AE278" s="21">
        <f>VLOOKUP($C278,'S46'!$C:$BQ,45,0)</f>
        <v>3141.95532</v>
      </c>
      <c r="AF278" s="28">
        <f>VLOOKUP($C278,'S46'!$C:$BQ,52,0)</f>
        <v>0</v>
      </c>
      <c r="AG278" s="28">
        <f>VLOOKUP($C278,'S46'!$C:$BQ,53,0)</f>
        <v>550</v>
      </c>
      <c r="AH278" s="28">
        <f>VLOOKUP($C278,'S46'!$C:$BQ,15,0)</f>
        <v>245</v>
      </c>
      <c r="AI278" s="28">
        <f>VLOOKUP($C278,'S46'!$C:$BQ,22,0)</f>
        <v>0</v>
      </c>
      <c r="AJ278" s="28">
        <f>VLOOKUP($C278,'S46'!$C:$BQ,23,0)</f>
        <v>0</v>
      </c>
      <c r="AK278" s="28">
        <f>VLOOKUP($C278,'S46'!$C:$BQ,35,0)</f>
        <v>3426.3132900000001</v>
      </c>
      <c r="AL278" s="28">
        <f>VLOOKUP($C278,'S46'!$C:$BQ,42,0)</f>
        <v>0</v>
      </c>
      <c r="AM278" s="28">
        <f>VLOOKUP($C278,'S46'!$C:$BQ,43,0)</f>
        <v>517</v>
      </c>
      <c r="AN278" s="21">
        <f>VLOOKUP($C278,'S47'!$C:$BQ,55,0)</f>
        <v>244.5</v>
      </c>
      <c r="AO278" s="21">
        <f>VLOOKUP($C278,'S47'!$C:$BQ,62,0)</f>
        <v>105</v>
      </c>
      <c r="AP278" s="21">
        <f>VLOOKUP($C278,'S47'!$C:$BQ,63,0)</f>
        <v>175</v>
      </c>
      <c r="AQ278" s="21">
        <f>VLOOKUP($C278,'S47'!$C:$BQ,45,0)</f>
        <v>3142.8786599999999</v>
      </c>
      <c r="AR278" s="28">
        <f>VLOOKUP($C278,'S47'!$C:$BQ,52,0)</f>
        <v>0</v>
      </c>
      <c r="AS278" s="28">
        <f>VLOOKUP($C278,'S47'!$C:$BQ,53,0)</f>
        <v>549</v>
      </c>
      <c r="AT278" s="28">
        <f>VLOOKUP($C278,'S47'!$C:$BQ,15,0)</f>
        <v>249</v>
      </c>
      <c r="AU278" s="28">
        <f>VLOOKUP($C278,'S47'!$C:$BQ,22,0)</f>
        <v>0</v>
      </c>
      <c r="AV278" s="28">
        <f>VLOOKUP($C278,'S47'!$C:$BQ,23,0)</f>
        <v>0</v>
      </c>
      <c r="AW278" s="28">
        <f>VLOOKUP($C278,'S47'!$C:$BQ,35,0)</f>
        <v>3492.8698899999999</v>
      </c>
      <c r="AX278" s="28">
        <f>VLOOKUP($C278,'S47'!$C:$BQ,42,0)</f>
        <v>0</v>
      </c>
      <c r="AY278" s="28">
        <f>VLOOKUP($C278,'S47'!$C:$BQ,43,0)</f>
        <v>450</v>
      </c>
      <c r="AZ278" s="21">
        <f>VLOOKUP($C278,'S48'!$C:$BQ,55,0)</f>
        <v>244.5</v>
      </c>
      <c r="BA278" s="21">
        <f>VLOOKUP($C278,'S48'!$C:$BQ,62,0)</f>
        <v>70</v>
      </c>
      <c r="BB278" s="21">
        <f>VLOOKUP($C278,'S48'!$C:$BQ,63,0)</f>
        <v>279</v>
      </c>
      <c r="BC278" s="21">
        <f>VLOOKUP($C278,'S48'!$C:$BQ,45,0)</f>
        <v>3251.1564800000001</v>
      </c>
      <c r="BD278" s="28">
        <f>VLOOKUP($C278,'S48'!$C:$BQ,52,0)</f>
        <v>0</v>
      </c>
      <c r="BE278" s="28">
        <f>VLOOKUP($C278,'S48'!$C:$BQ,53,0)</f>
        <v>441</v>
      </c>
      <c r="BF278" s="28">
        <f>VLOOKUP($C278,'S48'!$C:$BQ,15,0)</f>
        <v>249</v>
      </c>
      <c r="BG278" s="28">
        <f>VLOOKUP($C278,'S48'!$C:$BQ,22,0)</f>
        <v>0</v>
      </c>
      <c r="BH278" s="28">
        <f>VLOOKUP($C278,'S48'!$C:$BQ,23,0)</f>
        <v>0</v>
      </c>
      <c r="BI278" s="28">
        <f>VLOOKUP($C278,'S48'!$C:$BQ,35,0)</f>
        <v>3500.7300100000002</v>
      </c>
      <c r="BJ278" s="28">
        <f>VLOOKUP($C278,'S48'!$C:$BQ,42,0)</f>
        <v>0</v>
      </c>
      <c r="BK278" s="28">
        <f>VLOOKUP($C278,'S48'!$C:$BQ,43,0)</f>
        <v>442</v>
      </c>
      <c r="BL278" s="21" t="e">
        <f>VLOOKUP($C278,'S49'!$C:$BQ,55,0)</f>
        <v>#N/A</v>
      </c>
      <c r="BM278" s="21" t="e">
        <f>VLOOKUP($C278,'S49'!$C:$BQ,62,0)</f>
        <v>#N/A</v>
      </c>
      <c r="BN278" s="21" t="e">
        <f>VLOOKUP($C278,'S49'!$C:$BQ,63,0)</f>
        <v>#N/A</v>
      </c>
      <c r="BO278" s="21" t="e">
        <f>VLOOKUP($C278,'S49'!$C:$BQ,45,0)</f>
        <v>#N/A</v>
      </c>
      <c r="BP278" s="28" t="e">
        <f>VLOOKUP($C278,'S49'!$C:$BQ,52,0)</f>
        <v>#N/A</v>
      </c>
      <c r="BQ278" s="28" t="e">
        <f>VLOOKUP($C278,'S49'!$C:$BQ,53,0)</f>
        <v>#N/A</v>
      </c>
      <c r="BR278" s="28" t="e">
        <f>VLOOKUP($C278,'S49'!$C:$BQ,15,0)</f>
        <v>#N/A</v>
      </c>
      <c r="BS278" s="28" t="e">
        <f>VLOOKUP($C278,'S49'!$C:$BQ,22,0)</f>
        <v>#N/A</v>
      </c>
      <c r="BT278" s="28" t="e">
        <f>VLOOKUP($C278,'S49'!$C:$BQ,23,0)</f>
        <v>#N/A</v>
      </c>
      <c r="BU278" s="28" t="e">
        <f>VLOOKUP($C278,'S49'!$C:$BQ,35,0)</f>
        <v>#N/A</v>
      </c>
      <c r="BV278" s="28" t="e">
        <f>VLOOKUP($C278,'S49'!$C:$BQ,42,0)</f>
        <v>#N/A</v>
      </c>
      <c r="BW278" s="28" t="e">
        <f>VLOOKUP($C278,'S49'!$C:$BQ,43,0)</f>
        <v>#N/A</v>
      </c>
      <c r="BX278" s="21" t="e">
        <f>VLOOKUP($C278,'S50'!$C:$BQ,55,0)</f>
        <v>#N/A</v>
      </c>
      <c r="BY278" s="21" t="e">
        <f>VLOOKUP($C278,'S50'!$C:$BQ,62,0)</f>
        <v>#N/A</v>
      </c>
      <c r="BZ278" s="21" t="e">
        <f>VLOOKUP($C278,'S50'!$C:$BQ,63,0)</f>
        <v>#N/A</v>
      </c>
      <c r="CA278" s="21" t="e">
        <f>VLOOKUP($C278,'S50'!$C:$BQ,45,0)</f>
        <v>#N/A</v>
      </c>
      <c r="CB278" s="28" t="e">
        <f>VLOOKUP($C278,'S50'!$C:$BQ,52,0)</f>
        <v>#N/A</v>
      </c>
      <c r="CC278" s="28" t="e">
        <f>VLOOKUP($C278,'S50'!$C:$BQ,53,0)</f>
        <v>#N/A</v>
      </c>
      <c r="CD278" s="28" t="e">
        <f>VLOOKUP($C278,'S50'!$C:$BQ,15,0)</f>
        <v>#N/A</v>
      </c>
      <c r="CE278" s="28" t="e">
        <f>VLOOKUP($C278,'S50'!$C:$BQ,22,0)</f>
        <v>#N/A</v>
      </c>
      <c r="CF278" s="28" t="e">
        <f>VLOOKUP($C278,'S50'!$C:$BQ,23,0)</f>
        <v>#N/A</v>
      </c>
      <c r="CG278" s="28" t="e">
        <f>VLOOKUP($C278,'S50'!$C:$BQ,35,0)</f>
        <v>#N/A</v>
      </c>
      <c r="CH278" s="28" t="e">
        <f>VLOOKUP($C278,'S50'!$C:$BQ,42,0)</f>
        <v>#N/A</v>
      </c>
      <c r="CI278" s="28" t="e">
        <f>VLOOKUP($C278,'S50'!$C:$BQ,43,0)</f>
        <v>#N/A</v>
      </c>
    </row>
    <row r="279" spans="1:87" hidden="1" x14ac:dyDescent="0.2">
      <c r="A279" s="30" t="s">
        <v>308</v>
      </c>
      <c r="B279" s="30" t="s">
        <v>309</v>
      </c>
      <c r="C279" s="20" t="s">
        <v>322</v>
      </c>
      <c r="D279" s="21">
        <f>VLOOKUP($C279,'S0 remplacer avec S44'!$C:$BQ,55,0)</f>
        <v>338</v>
      </c>
      <c r="E279" s="21">
        <f>VLOOKUP($C279,'S0 remplacer avec S44'!$C:$BQ,62,0)</f>
        <v>119</v>
      </c>
      <c r="F279" s="21">
        <f>VLOOKUP($C279,'S0 remplacer avec S44'!$C:$BQ,63,0)</f>
        <v>211</v>
      </c>
      <c r="G279" s="21">
        <f>VLOOKUP($C279,'S0 remplacer avec S44'!$C:$BQ,45,0)</f>
        <v>3085.5695500000002</v>
      </c>
      <c r="H279" s="28">
        <f>VLOOKUP($C279,'S0 remplacer avec S44'!$C:$BQ,52,0)</f>
        <v>941</v>
      </c>
      <c r="I279" s="28">
        <f>VLOOKUP($C279,'S0 remplacer avec S44'!$C:$BQ,53,0)</f>
        <v>1747</v>
      </c>
      <c r="J279" s="28">
        <f>VLOOKUP($C279,'S0 remplacer avec S44'!$C:$BQ,15,0)</f>
        <v>287</v>
      </c>
      <c r="K279" s="28">
        <f>VLOOKUP($C279,'S0 remplacer avec S44'!$C:$BQ,22,0)</f>
        <v>0</v>
      </c>
      <c r="L279" s="28">
        <f>VLOOKUP($C279,'S0 remplacer avec S44'!$C:$BQ,23,0)</f>
        <v>17</v>
      </c>
      <c r="M279" s="28">
        <f>VLOOKUP($C279,'S0 remplacer avec S44'!$C:$BQ,35,0)</f>
        <v>6633.8440099999998</v>
      </c>
      <c r="N279" s="28">
        <f>VLOOKUP($C279,'S0 remplacer avec S44'!$C:$BQ,42,0)</f>
        <v>0</v>
      </c>
      <c r="O279" s="28">
        <f>VLOOKUP($C279,'S0 remplacer avec S44'!$C:$BQ,43,0)</f>
        <v>0</v>
      </c>
      <c r="P279" s="21">
        <f>VLOOKUP($C279,'S45'!$C:$BQ,55,0)</f>
        <v>342.9</v>
      </c>
      <c r="Q279" s="21">
        <f>VLOOKUP($C279,'S45'!$C:$BQ,62,0)</f>
        <v>114</v>
      </c>
      <c r="R279" s="21">
        <f>VLOOKUP($C279,'S45'!$C:$BQ,63,0)</f>
        <v>206</v>
      </c>
      <c r="S279" s="21">
        <f>VLOOKUP($C279,'S45'!$C:$BQ,45,0)</f>
        <v>3134.5963499999998</v>
      </c>
      <c r="T279" s="28">
        <f>VLOOKUP($C279,'S45'!$C:$BQ,52,0)</f>
        <v>892</v>
      </c>
      <c r="U279" s="28">
        <f>VLOOKUP($C279,'S45'!$C:$BQ,53,0)</f>
        <v>1698</v>
      </c>
      <c r="V279" s="28">
        <f>VLOOKUP($C279,'S45'!$C:$BQ,15,0)</f>
        <v>295</v>
      </c>
      <c r="W279" s="28">
        <f>VLOOKUP($C279,'S45'!$C:$BQ,22,0)</f>
        <v>0</v>
      </c>
      <c r="X279" s="28">
        <f>VLOOKUP($C279,'S45'!$C:$BQ,23,0)</f>
        <v>9</v>
      </c>
      <c r="Y279" s="28">
        <f>VLOOKUP($C279,'S45'!$C:$BQ,35,0)</f>
        <v>6677.4556499999999</v>
      </c>
      <c r="Z279" s="28">
        <f>VLOOKUP($C279,'S45'!$C:$BQ,42,0)</f>
        <v>0</v>
      </c>
      <c r="AA279" s="28">
        <f>VLOOKUP($C279,'S45'!$C:$BQ,43,0)</f>
        <v>0</v>
      </c>
      <c r="AB279" s="21">
        <f>VLOOKUP($C279,'S46'!$C:$BQ,55,0)</f>
        <v>350.2</v>
      </c>
      <c r="AC279" s="21">
        <f>VLOOKUP($C279,'S46'!$C:$BQ,62,0)</f>
        <v>107</v>
      </c>
      <c r="AD279" s="21">
        <f>VLOOKUP($C279,'S46'!$C:$BQ,63,0)</f>
        <v>198</v>
      </c>
      <c r="AE279" s="21">
        <f>VLOOKUP($C279,'S46'!$C:$BQ,45,0)</f>
        <v>3172.4945699999998</v>
      </c>
      <c r="AF279" s="28">
        <f>VLOOKUP($C279,'S46'!$C:$BQ,52,0)</f>
        <v>855</v>
      </c>
      <c r="AG279" s="28">
        <f>VLOOKUP($C279,'S46'!$C:$BQ,53,0)</f>
        <v>1660</v>
      </c>
      <c r="AH279" s="28">
        <f>VLOOKUP($C279,'S46'!$C:$BQ,15,0)</f>
        <v>302</v>
      </c>
      <c r="AI279" s="28">
        <f>VLOOKUP($C279,'S46'!$C:$BQ,22,0)</f>
        <v>0</v>
      </c>
      <c r="AJ279" s="28">
        <f>VLOOKUP($C279,'S46'!$C:$BQ,23,0)</f>
        <v>2</v>
      </c>
      <c r="AK279" s="28">
        <f>VLOOKUP($C279,'S46'!$C:$BQ,35,0)</f>
        <v>6778.4556499999999</v>
      </c>
      <c r="AL279" s="28">
        <f>VLOOKUP($C279,'S46'!$C:$BQ,42,0)</f>
        <v>0</v>
      </c>
      <c r="AM279" s="28">
        <f>VLOOKUP($C279,'S46'!$C:$BQ,43,0)</f>
        <v>0</v>
      </c>
      <c r="AN279" s="21">
        <f>VLOOKUP($C279,'S47'!$C:$BQ,55,0)</f>
        <v>355.4</v>
      </c>
      <c r="AO279" s="21">
        <f>VLOOKUP($C279,'S47'!$C:$BQ,62,0)</f>
        <v>102</v>
      </c>
      <c r="AP279" s="21">
        <f>VLOOKUP($C279,'S47'!$C:$BQ,63,0)</f>
        <v>193</v>
      </c>
      <c r="AQ279" s="21">
        <f>VLOOKUP($C279,'S47'!$C:$BQ,45,0)</f>
        <v>3274.7426</v>
      </c>
      <c r="AR279" s="28">
        <f>VLOOKUP($C279,'S47'!$C:$BQ,52,0)</f>
        <v>752</v>
      </c>
      <c r="AS279" s="28">
        <f>VLOOKUP($C279,'S47'!$C:$BQ,53,0)</f>
        <v>1558</v>
      </c>
      <c r="AT279" s="28">
        <f>VLOOKUP($C279,'S47'!$C:$BQ,15,0)</f>
        <v>304</v>
      </c>
      <c r="AU279" s="28">
        <f>VLOOKUP($C279,'S47'!$C:$BQ,22,0)</f>
        <v>0</v>
      </c>
      <c r="AV279" s="28">
        <f>VLOOKUP($C279,'S47'!$C:$BQ,23,0)</f>
        <v>0</v>
      </c>
      <c r="AW279" s="28">
        <f>VLOOKUP($C279,'S47'!$C:$BQ,35,0)</f>
        <v>6910.1932900000002</v>
      </c>
      <c r="AX279" s="28">
        <f>VLOOKUP($C279,'S47'!$C:$BQ,42,0)</f>
        <v>0</v>
      </c>
      <c r="AY279" s="28">
        <f>VLOOKUP($C279,'S47'!$C:$BQ,43,0)</f>
        <v>0</v>
      </c>
      <c r="AZ279" s="21">
        <f>VLOOKUP($C279,'S48'!$C:$BQ,55,0)</f>
        <v>366.8</v>
      </c>
      <c r="BA279" s="21">
        <f>VLOOKUP($C279,'S48'!$C:$BQ,62,0)</f>
        <v>45</v>
      </c>
      <c r="BB279" s="21">
        <f>VLOOKUP($C279,'S48'!$C:$BQ,63,0)</f>
        <v>319</v>
      </c>
      <c r="BC279" s="21">
        <f>VLOOKUP($C279,'S48'!$C:$BQ,45,0)</f>
        <v>3390.8193099999999</v>
      </c>
      <c r="BD279" s="28">
        <f>VLOOKUP($C279,'S48'!$C:$BQ,52,0)</f>
        <v>636</v>
      </c>
      <c r="BE279" s="28">
        <f>VLOOKUP($C279,'S48'!$C:$BQ,53,0)</f>
        <v>1442</v>
      </c>
      <c r="BF279" s="28">
        <f>VLOOKUP($C279,'S48'!$C:$BQ,15,0)</f>
        <v>312</v>
      </c>
      <c r="BG279" s="28">
        <f>VLOOKUP($C279,'S48'!$C:$BQ,22,0)</f>
        <v>0</v>
      </c>
      <c r="BH279" s="28">
        <f>VLOOKUP($C279,'S48'!$C:$BQ,23,0)</f>
        <v>0</v>
      </c>
      <c r="BI279" s="28">
        <f>VLOOKUP($C279,'S48'!$C:$BQ,35,0)</f>
        <v>7043.2850600000002</v>
      </c>
      <c r="BJ279" s="28">
        <f>VLOOKUP($C279,'S48'!$C:$BQ,42,0)</f>
        <v>0</v>
      </c>
      <c r="BK279" s="28">
        <f>VLOOKUP($C279,'S48'!$C:$BQ,43,0)</f>
        <v>0</v>
      </c>
      <c r="BL279" s="21" t="e">
        <f>VLOOKUP($C279,'S49'!$C:$BQ,55,0)</f>
        <v>#N/A</v>
      </c>
      <c r="BM279" s="21" t="e">
        <f>VLOOKUP($C279,'S49'!$C:$BQ,62,0)</f>
        <v>#N/A</v>
      </c>
      <c r="BN279" s="21" t="e">
        <f>VLOOKUP($C279,'S49'!$C:$BQ,63,0)</f>
        <v>#N/A</v>
      </c>
      <c r="BO279" s="21" t="e">
        <f>VLOOKUP($C279,'S49'!$C:$BQ,45,0)</f>
        <v>#N/A</v>
      </c>
      <c r="BP279" s="28" t="e">
        <f>VLOOKUP($C279,'S49'!$C:$BQ,52,0)</f>
        <v>#N/A</v>
      </c>
      <c r="BQ279" s="28" t="e">
        <f>VLOOKUP($C279,'S49'!$C:$BQ,53,0)</f>
        <v>#N/A</v>
      </c>
      <c r="BR279" s="28" t="e">
        <f>VLOOKUP($C279,'S49'!$C:$BQ,15,0)</f>
        <v>#N/A</v>
      </c>
      <c r="BS279" s="28" t="e">
        <f>VLOOKUP($C279,'S49'!$C:$BQ,22,0)</f>
        <v>#N/A</v>
      </c>
      <c r="BT279" s="28" t="e">
        <f>VLOOKUP($C279,'S49'!$C:$BQ,23,0)</f>
        <v>#N/A</v>
      </c>
      <c r="BU279" s="28" t="e">
        <f>VLOOKUP($C279,'S49'!$C:$BQ,35,0)</f>
        <v>#N/A</v>
      </c>
      <c r="BV279" s="28" t="e">
        <f>VLOOKUP($C279,'S49'!$C:$BQ,42,0)</f>
        <v>#N/A</v>
      </c>
      <c r="BW279" s="28" t="e">
        <f>VLOOKUP($C279,'S49'!$C:$BQ,43,0)</f>
        <v>#N/A</v>
      </c>
      <c r="BX279" s="21" t="e">
        <f>VLOOKUP($C279,'S50'!$C:$BQ,55,0)</f>
        <v>#N/A</v>
      </c>
      <c r="BY279" s="21" t="e">
        <f>VLOOKUP($C279,'S50'!$C:$BQ,62,0)</f>
        <v>#N/A</v>
      </c>
      <c r="BZ279" s="21" t="e">
        <f>VLOOKUP($C279,'S50'!$C:$BQ,63,0)</f>
        <v>#N/A</v>
      </c>
      <c r="CA279" s="21" t="e">
        <f>VLOOKUP($C279,'S50'!$C:$BQ,45,0)</f>
        <v>#N/A</v>
      </c>
      <c r="CB279" s="28" t="e">
        <f>VLOOKUP($C279,'S50'!$C:$BQ,52,0)</f>
        <v>#N/A</v>
      </c>
      <c r="CC279" s="28" t="e">
        <f>VLOOKUP($C279,'S50'!$C:$BQ,53,0)</f>
        <v>#N/A</v>
      </c>
      <c r="CD279" s="28" t="e">
        <f>VLOOKUP($C279,'S50'!$C:$BQ,15,0)</f>
        <v>#N/A</v>
      </c>
      <c r="CE279" s="28" t="e">
        <f>VLOOKUP($C279,'S50'!$C:$BQ,22,0)</f>
        <v>#N/A</v>
      </c>
      <c r="CF279" s="28" t="e">
        <f>VLOOKUP($C279,'S50'!$C:$BQ,23,0)</f>
        <v>#N/A</v>
      </c>
      <c r="CG279" s="28" t="e">
        <f>VLOOKUP($C279,'S50'!$C:$BQ,35,0)</f>
        <v>#N/A</v>
      </c>
      <c r="CH279" s="28" t="e">
        <f>VLOOKUP($C279,'S50'!$C:$BQ,42,0)</f>
        <v>#N/A</v>
      </c>
      <c r="CI279" s="28" t="e">
        <f>VLOOKUP($C279,'S50'!$C:$BQ,43,0)</f>
        <v>#N/A</v>
      </c>
    </row>
    <row r="280" spans="1:87" hidden="1" x14ac:dyDescent="0.2">
      <c r="A280" s="30" t="s">
        <v>308</v>
      </c>
      <c r="B280" s="30" t="s">
        <v>309</v>
      </c>
      <c r="C280" s="20" t="s">
        <v>323</v>
      </c>
      <c r="D280" s="21">
        <f>VLOOKUP($C280,'S0 remplacer avec S44'!$C:$BQ,55,0)</f>
        <v>392</v>
      </c>
      <c r="E280" s="21">
        <f>VLOOKUP($C280,'S0 remplacer avec S44'!$C:$BQ,62,0)</f>
        <v>0</v>
      </c>
      <c r="F280" s="21">
        <f>VLOOKUP($C280,'S0 remplacer avec S44'!$C:$BQ,63,0)</f>
        <v>31</v>
      </c>
      <c r="G280" s="21">
        <f>VLOOKUP($C280,'S0 remplacer avec S44'!$C:$BQ,45,0)</f>
        <v>3988.4910199999999</v>
      </c>
      <c r="H280" s="28">
        <f>VLOOKUP($C280,'S0 remplacer avec S44'!$C:$BQ,52,0)</f>
        <v>0</v>
      </c>
      <c r="I280" s="28">
        <f>VLOOKUP($C280,'S0 remplacer avec S44'!$C:$BQ,53,0)</f>
        <v>0</v>
      </c>
      <c r="J280" s="28">
        <f>VLOOKUP($C280,'S0 remplacer avec S44'!$C:$BQ,15,0)</f>
        <v>310</v>
      </c>
      <c r="K280" s="28">
        <f>VLOOKUP($C280,'S0 remplacer avec S44'!$C:$BQ,22,0)</f>
        <v>0</v>
      </c>
      <c r="L280" s="28">
        <f>VLOOKUP($C280,'S0 remplacer avec S44'!$C:$BQ,23,0)</f>
        <v>0</v>
      </c>
      <c r="M280" s="28">
        <f>VLOOKUP($C280,'S0 remplacer avec S44'!$C:$BQ,35,0)</f>
        <v>4627.4150900000004</v>
      </c>
      <c r="N280" s="28">
        <f>VLOOKUP($C280,'S0 remplacer avec S44'!$C:$BQ,42,0)</f>
        <v>0</v>
      </c>
      <c r="O280" s="28">
        <f>VLOOKUP($C280,'S0 remplacer avec S44'!$C:$BQ,43,0)</f>
        <v>0</v>
      </c>
      <c r="P280" s="21">
        <f>VLOOKUP($C280,'S45'!$C:$BQ,55,0)</f>
        <v>399.1</v>
      </c>
      <c r="Q280" s="21">
        <f>VLOOKUP($C280,'S45'!$C:$BQ,62,0)</f>
        <v>0</v>
      </c>
      <c r="R280" s="21">
        <f>VLOOKUP($C280,'S45'!$C:$BQ,63,0)</f>
        <v>24</v>
      </c>
      <c r="S280" s="21">
        <f>VLOOKUP($C280,'S45'!$C:$BQ,45,0)</f>
        <v>4012.8353699999998</v>
      </c>
      <c r="T280" s="28">
        <f>VLOOKUP($C280,'S45'!$C:$BQ,52,0)</f>
        <v>0</v>
      </c>
      <c r="U280" s="28">
        <f>VLOOKUP($C280,'S45'!$C:$BQ,53,0)</f>
        <v>0</v>
      </c>
      <c r="V280" s="28">
        <f>VLOOKUP($C280,'S45'!$C:$BQ,15,0)</f>
        <v>316</v>
      </c>
      <c r="W280" s="28">
        <f>VLOOKUP($C280,'S45'!$C:$BQ,22,0)</f>
        <v>0</v>
      </c>
      <c r="X280" s="28">
        <f>VLOOKUP($C280,'S45'!$C:$BQ,23,0)</f>
        <v>0</v>
      </c>
      <c r="Y280" s="28">
        <f>VLOOKUP($C280,'S45'!$C:$BQ,35,0)</f>
        <v>4633.0360099999998</v>
      </c>
      <c r="Z280" s="28">
        <f>VLOOKUP($C280,'S45'!$C:$BQ,42,0)</f>
        <v>0</v>
      </c>
      <c r="AA280" s="28">
        <f>VLOOKUP($C280,'S45'!$C:$BQ,43,0)</f>
        <v>0</v>
      </c>
      <c r="AB280" s="21">
        <f>VLOOKUP($C280,'S46'!$C:$BQ,55,0)</f>
        <v>395.1</v>
      </c>
      <c r="AC280" s="21">
        <f>VLOOKUP($C280,'S46'!$C:$BQ,62,0)</f>
        <v>0</v>
      </c>
      <c r="AD280" s="21">
        <f>VLOOKUP($C280,'S46'!$C:$BQ,63,0)</f>
        <v>28</v>
      </c>
      <c r="AE280" s="21">
        <f>VLOOKUP($C280,'S46'!$C:$BQ,45,0)</f>
        <v>4044.0340700000002</v>
      </c>
      <c r="AF280" s="28">
        <f>VLOOKUP($C280,'S46'!$C:$BQ,52,0)</f>
        <v>0</v>
      </c>
      <c r="AG280" s="28">
        <f>VLOOKUP($C280,'S46'!$C:$BQ,53,0)</f>
        <v>0</v>
      </c>
      <c r="AH280" s="28">
        <f>VLOOKUP($C280,'S46'!$C:$BQ,15,0)</f>
        <v>325</v>
      </c>
      <c r="AI280" s="28">
        <f>VLOOKUP($C280,'S46'!$C:$BQ,22,0)</f>
        <v>0</v>
      </c>
      <c r="AJ280" s="28">
        <f>VLOOKUP($C280,'S46'!$C:$BQ,23,0)</f>
        <v>0</v>
      </c>
      <c r="AK280" s="28">
        <f>VLOOKUP($C280,'S46'!$C:$BQ,35,0)</f>
        <v>4652.0035399999997</v>
      </c>
      <c r="AL280" s="28">
        <f>VLOOKUP($C280,'S46'!$C:$BQ,42,0)</f>
        <v>0</v>
      </c>
      <c r="AM280" s="28">
        <f>VLOOKUP($C280,'S46'!$C:$BQ,43,0)</f>
        <v>0</v>
      </c>
      <c r="AN280" s="21">
        <f>VLOOKUP($C280,'S47'!$C:$BQ,55,0)</f>
        <v>398.9</v>
      </c>
      <c r="AO280" s="21">
        <f>VLOOKUP($C280,'S47'!$C:$BQ,62,0)</f>
        <v>0</v>
      </c>
      <c r="AP280" s="21">
        <f>VLOOKUP($C280,'S47'!$C:$BQ,63,0)</f>
        <v>24</v>
      </c>
      <c r="AQ280" s="21">
        <f>VLOOKUP($C280,'S47'!$C:$BQ,45,0)</f>
        <v>4117.6680100000003</v>
      </c>
      <c r="AR280" s="28">
        <f>VLOOKUP($C280,'S47'!$C:$BQ,52,0)</f>
        <v>0</v>
      </c>
      <c r="AS280" s="28">
        <f>VLOOKUP($C280,'S47'!$C:$BQ,53,0)</f>
        <v>0</v>
      </c>
      <c r="AT280" s="28">
        <f>VLOOKUP($C280,'S47'!$C:$BQ,15,0)</f>
        <v>335</v>
      </c>
      <c r="AU280" s="28">
        <f>VLOOKUP($C280,'S47'!$C:$BQ,22,0)</f>
        <v>0</v>
      </c>
      <c r="AV280" s="28">
        <f>VLOOKUP($C280,'S47'!$C:$BQ,23,0)</f>
        <v>0</v>
      </c>
      <c r="AW280" s="28">
        <f>VLOOKUP($C280,'S47'!$C:$BQ,35,0)</f>
        <v>4827.4362899999996</v>
      </c>
      <c r="AX280" s="28">
        <f>VLOOKUP($C280,'S47'!$C:$BQ,42,0)</f>
        <v>0</v>
      </c>
      <c r="AY280" s="28">
        <f>VLOOKUP($C280,'S47'!$C:$BQ,43,0)</f>
        <v>0</v>
      </c>
      <c r="AZ280" s="21">
        <f>VLOOKUP($C280,'S48'!$C:$BQ,55,0)</f>
        <v>401.9</v>
      </c>
      <c r="BA280" s="21">
        <f>VLOOKUP($C280,'S48'!$C:$BQ,62,0)</f>
        <v>0</v>
      </c>
      <c r="BB280" s="21">
        <f>VLOOKUP($C280,'S48'!$C:$BQ,63,0)</f>
        <v>127</v>
      </c>
      <c r="BC280" s="21">
        <f>VLOOKUP($C280,'S48'!$C:$BQ,45,0)</f>
        <v>4166.2258099999999</v>
      </c>
      <c r="BD280" s="28">
        <f>VLOOKUP($C280,'S48'!$C:$BQ,52,0)</f>
        <v>0</v>
      </c>
      <c r="BE280" s="28">
        <f>VLOOKUP($C280,'S48'!$C:$BQ,53,0)</f>
        <v>0</v>
      </c>
      <c r="BF280" s="28">
        <f>VLOOKUP($C280,'S48'!$C:$BQ,15,0)</f>
        <v>337</v>
      </c>
      <c r="BG280" s="28">
        <f>VLOOKUP($C280,'S48'!$C:$BQ,22,0)</f>
        <v>0</v>
      </c>
      <c r="BH280" s="28">
        <f>VLOOKUP($C280,'S48'!$C:$BQ,23,0)</f>
        <v>0</v>
      </c>
      <c r="BI280" s="28">
        <f>VLOOKUP($C280,'S48'!$C:$BQ,35,0)</f>
        <v>4889.4569199999996</v>
      </c>
      <c r="BJ280" s="28">
        <f>VLOOKUP($C280,'S48'!$C:$BQ,42,0)</f>
        <v>0</v>
      </c>
      <c r="BK280" s="28">
        <f>VLOOKUP($C280,'S48'!$C:$BQ,43,0)</f>
        <v>0</v>
      </c>
      <c r="BL280" s="21" t="e">
        <f>VLOOKUP($C280,'S49'!$C:$BQ,55,0)</f>
        <v>#N/A</v>
      </c>
      <c r="BM280" s="21" t="e">
        <f>VLOOKUP($C280,'S49'!$C:$BQ,62,0)</f>
        <v>#N/A</v>
      </c>
      <c r="BN280" s="21" t="e">
        <f>VLOOKUP($C280,'S49'!$C:$BQ,63,0)</f>
        <v>#N/A</v>
      </c>
      <c r="BO280" s="21" t="e">
        <f>VLOOKUP($C280,'S49'!$C:$BQ,45,0)</f>
        <v>#N/A</v>
      </c>
      <c r="BP280" s="28" t="e">
        <f>VLOOKUP($C280,'S49'!$C:$BQ,52,0)</f>
        <v>#N/A</v>
      </c>
      <c r="BQ280" s="28" t="e">
        <f>VLOOKUP($C280,'S49'!$C:$BQ,53,0)</f>
        <v>#N/A</v>
      </c>
      <c r="BR280" s="28" t="e">
        <f>VLOOKUP($C280,'S49'!$C:$BQ,15,0)</f>
        <v>#N/A</v>
      </c>
      <c r="BS280" s="28" t="e">
        <f>VLOOKUP($C280,'S49'!$C:$BQ,22,0)</f>
        <v>#N/A</v>
      </c>
      <c r="BT280" s="28" t="e">
        <f>VLOOKUP($C280,'S49'!$C:$BQ,23,0)</f>
        <v>#N/A</v>
      </c>
      <c r="BU280" s="28" t="e">
        <f>VLOOKUP($C280,'S49'!$C:$BQ,35,0)</f>
        <v>#N/A</v>
      </c>
      <c r="BV280" s="28" t="e">
        <f>VLOOKUP($C280,'S49'!$C:$BQ,42,0)</f>
        <v>#N/A</v>
      </c>
      <c r="BW280" s="28" t="e">
        <f>VLOOKUP($C280,'S49'!$C:$BQ,43,0)</f>
        <v>#N/A</v>
      </c>
      <c r="BX280" s="21" t="e">
        <f>VLOOKUP($C280,'S50'!$C:$BQ,55,0)</f>
        <v>#N/A</v>
      </c>
      <c r="BY280" s="21" t="e">
        <f>VLOOKUP($C280,'S50'!$C:$BQ,62,0)</f>
        <v>#N/A</v>
      </c>
      <c r="BZ280" s="21" t="e">
        <f>VLOOKUP($C280,'S50'!$C:$BQ,63,0)</f>
        <v>#N/A</v>
      </c>
      <c r="CA280" s="21" t="e">
        <f>VLOOKUP($C280,'S50'!$C:$BQ,45,0)</f>
        <v>#N/A</v>
      </c>
      <c r="CB280" s="28" t="e">
        <f>VLOOKUP($C280,'S50'!$C:$BQ,52,0)</f>
        <v>#N/A</v>
      </c>
      <c r="CC280" s="28" t="e">
        <f>VLOOKUP($C280,'S50'!$C:$BQ,53,0)</f>
        <v>#N/A</v>
      </c>
      <c r="CD280" s="28" t="e">
        <f>VLOOKUP($C280,'S50'!$C:$BQ,15,0)</f>
        <v>#N/A</v>
      </c>
      <c r="CE280" s="28" t="e">
        <f>VLOOKUP($C280,'S50'!$C:$BQ,22,0)</f>
        <v>#N/A</v>
      </c>
      <c r="CF280" s="28" t="e">
        <f>VLOOKUP($C280,'S50'!$C:$BQ,23,0)</f>
        <v>#N/A</v>
      </c>
      <c r="CG280" s="28" t="e">
        <f>VLOOKUP($C280,'S50'!$C:$BQ,35,0)</f>
        <v>#N/A</v>
      </c>
      <c r="CH280" s="28" t="e">
        <f>VLOOKUP($C280,'S50'!$C:$BQ,42,0)</f>
        <v>#N/A</v>
      </c>
      <c r="CI280" s="28" t="e">
        <f>VLOOKUP($C280,'S50'!$C:$BQ,43,0)</f>
        <v>#N/A</v>
      </c>
    </row>
    <row r="281" spans="1:87" hidden="1" x14ac:dyDescent="0.2">
      <c r="A281" s="30" t="s">
        <v>308</v>
      </c>
      <c r="B281" s="30" t="s">
        <v>309</v>
      </c>
      <c r="C281" s="20" t="s">
        <v>324</v>
      </c>
      <c r="D281" s="21">
        <f>VLOOKUP($C281,'S0 remplacer avec S44'!$C:$BQ,55,0)</f>
        <v>189.7</v>
      </c>
      <c r="E281" s="21">
        <f>VLOOKUP($C281,'S0 remplacer avec S44'!$C:$BQ,62,0)</f>
        <v>34</v>
      </c>
      <c r="F281" s="21">
        <f>VLOOKUP($C281,'S0 remplacer avec S44'!$C:$BQ,63,0)</f>
        <v>78</v>
      </c>
      <c r="G281" s="21">
        <f>VLOOKUP($C281,'S0 remplacer avec S44'!$C:$BQ,45,0)</f>
        <v>2011.61212</v>
      </c>
      <c r="H281" s="28">
        <f>VLOOKUP($C281,'S0 remplacer avec S44'!$C:$BQ,52,0)</f>
        <v>0</v>
      </c>
      <c r="I281" s="28">
        <f>VLOOKUP($C281,'S0 remplacer avec S44'!$C:$BQ,53,0)</f>
        <v>348</v>
      </c>
      <c r="J281" s="28">
        <f>VLOOKUP($C281,'S0 remplacer avec S44'!$C:$BQ,15,0)</f>
        <v>137</v>
      </c>
      <c r="K281" s="28">
        <f>VLOOKUP($C281,'S0 remplacer avec S44'!$C:$BQ,22,0)</f>
        <v>0</v>
      </c>
      <c r="L281" s="28">
        <f>VLOOKUP($C281,'S0 remplacer avec S44'!$C:$BQ,23,0)</f>
        <v>12</v>
      </c>
      <c r="M281" s="28">
        <f>VLOOKUP($C281,'S0 remplacer avec S44'!$C:$BQ,35,0)</f>
        <v>3681.7328499999999</v>
      </c>
      <c r="N281" s="28">
        <f>VLOOKUP($C281,'S0 remplacer avec S44'!$C:$BQ,42,0)</f>
        <v>0</v>
      </c>
      <c r="O281" s="28">
        <f>VLOOKUP($C281,'S0 remplacer avec S44'!$C:$BQ,43,0)</f>
        <v>0</v>
      </c>
      <c r="P281" s="21">
        <f>VLOOKUP($C281,'S45'!$C:$BQ,55,0)</f>
        <v>193.7</v>
      </c>
      <c r="Q281" s="21">
        <f>VLOOKUP($C281,'S45'!$C:$BQ,62,0)</f>
        <v>30</v>
      </c>
      <c r="R281" s="21">
        <f>VLOOKUP($C281,'S45'!$C:$BQ,63,0)</f>
        <v>74</v>
      </c>
      <c r="S281" s="21">
        <f>VLOOKUP($C281,'S45'!$C:$BQ,45,0)</f>
        <v>2064.7214800000002</v>
      </c>
      <c r="T281" s="28">
        <f>VLOOKUP($C281,'S45'!$C:$BQ,52,0)</f>
        <v>0</v>
      </c>
      <c r="U281" s="28">
        <f>VLOOKUP($C281,'S45'!$C:$BQ,53,0)</f>
        <v>295</v>
      </c>
      <c r="V281" s="28">
        <f>VLOOKUP($C281,'S45'!$C:$BQ,15,0)</f>
        <v>137</v>
      </c>
      <c r="W281" s="28">
        <f>VLOOKUP($C281,'S45'!$C:$BQ,22,0)</f>
        <v>0</v>
      </c>
      <c r="X281" s="28">
        <f>VLOOKUP($C281,'S45'!$C:$BQ,23,0)</f>
        <v>12</v>
      </c>
      <c r="Y281" s="28">
        <f>VLOOKUP($C281,'S45'!$C:$BQ,35,0)</f>
        <v>3722.3800200000001</v>
      </c>
      <c r="Z281" s="28">
        <f>VLOOKUP($C281,'S45'!$C:$BQ,42,0)</f>
        <v>0</v>
      </c>
      <c r="AA281" s="28">
        <f>VLOOKUP($C281,'S45'!$C:$BQ,43,0)</f>
        <v>0</v>
      </c>
      <c r="AB281" s="21">
        <f>VLOOKUP($C281,'S46'!$C:$BQ,55,0)</f>
        <v>195.7</v>
      </c>
      <c r="AC281" s="21">
        <f>VLOOKUP($C281,'S46'!$C:$BQ,62,0)</f>
        <v>28</v>
      </c>
      <c r="AD281" s="21">
        <f>VLOOKUP($C281,'S46'!$C:$BQ,63,0)</f>
        <v>72</v>
      </c>
      <c r="AE281" s="21">
        <f>VLOOKUP($C281,'S46'!$C:$BQ,45,0)</f>
        <v>2138.4816999999998</v>
      </c>
      <c r="AF281" s="28">
        <f>VLOOKUP($C281,'S46'!$C:$BQ,52,0)</f>
        <v>0</v>
      </c>
      <c r="AG281" s="28">
        <f>VLOOKUP($C281,'S46'!$C:$BQ,53,0)</f>
        <v>221</v>
      </c>
      <c r="AH281" s="28">
        <f>VLOOKUP($C281,'S46'!$C:$BQ,15,0)</f>
        <v>139</v>
      </c>
      <c r="AI281" s="28">
        <f>VLOOKUP($C281,'S46'!$C:$BQ,22,0)</f>
        <v>0</v>
      </c>
      <c r="AJ281" s="28">
        <f>VLOOKUP($C281,'S46'!$C:$BQ,23,0)</f>
        <v>10</v>
      </c>
      <c r="AK281" s="28">
        <f>VLOOKUP($C281,'S46'!$C:$BQ,35,0)</f>
        <v>3752.5800199999999</v>
      </c>
      <c r="AL281" s="28">
        <f>VLOOKUP($C281,'S46'!$C:$BQ,42,0)</f>
        <v>0</v>
      </c>
      <c r="AM281" s="28">
        <f>VLOOKUP($C281,'S46'!$C:$BQ,43,0)</f>
        <v>0</v>
      </c>
      <c r="AN281" s="21">
        <f>VLOOKUP($C281,'S47'!$C:$BQ,55,0)</f>
        <v>198.7</v>
      </c>
      <c r="AO281" s="21">
        <f>VLOOKUP($C281,'S47'!$C:$BQ,62,0)</f>
        <v>25</v>
      </c>
      <c r="AP281" s="21">
        <f>VLOOKUP($C281,'S47'!$C:$BQ,63,0)</f>
        <v>69</v>
      </c>
      <c r="AQ281" s="21">
        <f>VLOOKUP($C281,'S47'!$C:$BQ,45,0)</f>
        <v>2155.5538200000001</v>
      </c>
      <c r="AR281" s="28">
        <f>VLOOKUP($C281,'S47'!$C:$BQ,52,0)</f>
        <v>0</v>
      </c>
      <c r="AS281" s="28">
        <f>VLOOKUP($C281,'S47'!$C:$BQ,53,0)</f>
        <v>204</v>
      </c>
      <c r="AT281" s="28">
        <f>VLOOKUP($C281,'S47'!$C:$BQ,15,0)</f>
        <v>144</v>
      </c>
      <c r="AU281" s="28">
        <f>VLOOKUP($C281,'S47'!$C:$BQ,22,0)</f>
        <v>0</v>
      </c>
      <c r="AV281" s="28">
        <f>VLOOKUP($C281,'S47'!$C:$BQ,23,0)</f>
        <v>5</v>
      </c>
      <c r="AW281" s="28">
        <f>VLOOKUP($C281,'S47'!$C:$BQ,35,0)</f>
        <v>3807.1806999999999</v>
      </c>
      <c r="AX281" s="28">
        <f>VLOOKUP($C281,'S47'!$C:$BQ,42,0)</f>
        <v>0</v>
      </c>
      <c r="AY281" s="28">
        <f>VLOOKUP($C281,'S47'!$C:$BQ,43,0)</f>
        <v>0</v>
      </c>
      <c r="AZ281" s="21">
        <f>VLOOKUP($C281,'S48'!$C:$BQ,55,0)</f>
        <v>202.7</v>
      </c>
      <c r="BA281" s="21">
        <f>VLOOKUP($C281,'S48'!$C:$BQ,62,0)</f>
        <v>0</v>
      </c>
      <c r="BB281" s="21">
        <f>VLOOKUP($C281,'S48'!$C:$BQ,63,0)</f>
        <v>132</v>
      </c>
      <c r="BC281" s="21">
        <f>VLOOKUP($C281,'S48'!$C:$BQ,45,0)</f>
        <v>2228.50362</v>
      </c>
      <c r="BD281" s="28">
        <f>VLOOKUP($C281,'S48'!$C:$BQ,52,0)</f>
        <v>0</v>
      </c>
      <c r="BE281" s="28">
        <f>VLOOKUP($C281,'S48'!$C:$BQ,53,0)</f>
        <v>131</v>
      </c>
      <c r="BF281" s="28">
        <f>VLOOKUP($C281,'S48'!$C:$BQ,15,0)</f>
        <v>146</v>
      </c>
      <c r="BG281" s="28">
        <f>VLOOKUP($C281,'S48'!$C:$BQ,22,0)</f>
        <v>0</v>
      </c>
      <c r="BH281" s="28">
        <f>VLOOKUP($C281,'S48'!$C:$BQ,23,0)</f>
        <v>3</v>
      </c>
      <c r="BI281" s="28">
        <f>VLOOKUP($C281,'S48'!$C:$BQ,35,0)</f>
        <v>3831.0072300000002</v>
      </c>
      <c r="BJ281" s="28">
        <f>VLOOKUP($C281,'S48'!$C:$BQ,42,0)</f>
        <v>0</v>
      </c>
      <c r="BK281" s="28">
        <f>VLOOKUP($C281,'S48'!$C:$BQ,43,0)</f>
        <v>0</v>
      </c>
      <c r="BL281" s="21" t="e">
        <f>VLOOKUP($C281,'S49'!$C:$BQ,55,0)</f>
        <v>#N/A</v>
      </c>
      <c r="BM281" s="21" t="e">
        <f>VLOOKUP($C281,'S49'!$C:$BQ,62,0)</f>
        <v>#N/A</v>
      </c>
      <c r="BN281" s="21" t="e">
        <f>VLOOKUP($C281,'S49'!$C:$BQ,63,0)</f>
        <v>#N/A</v>
      </c>
      <c r="BO281" s="21" t="e">
        <f>VLOOKUP($C281,'S49'!$C:$BQ,45,0)</f>
        <v>#N/A</v>
      </c>
      <c r="BP281" s="28" t="e">
        <f>VLOOKUP($C281,'S49'!$C:$BQ,52,0)</f>
        <v>#N/A</v>
      </c>
      <c r="BQ281" s="28" t="e">
        <f>VLOOKUP($C281,'S49'!$C:$BQ,53,0)</f>
        <v>#N/A</v>
      </c>
      <c r="BR281" s="28" t="e">
        <f>VLOOKUP($C281,'S49'!$C:$BQ,15,0)</f>
        <v>#N/A</v>
      </c>
      <c r="BS281" s="28" t="e">
        <f>VLOOKUP($C281,'S49'!$C:$BQ,22,0)</f>
        <v>#N/A</v>
      </c>
      <c r="BT281" s="28" t="e">
        <f>VLOOKUP($C281,'S49'!$C:$BQ,23,0)</f>
        <v>#N/A</v>
      </c>
      <c r="BU281" s="28" t="e">
        <f>VLOOKUP($C281,'S49'!$C:$BQ,35,0)</f>
        <v>#N/A</v>
      </c>
      <c r="BV281" s="28" t="e">
        <f>VLOOKUP($C281,'S49'!$C:$BQ,42,0)</f>
        <v>#N/A</v>
      </c>
      <c r="BW281" s="28" t="e">
        <f>VLOOKUP($C281,'S49'!$C:$BQ,43,0)</f>
        <v>#N/A</v>
      </c>
      <c r="BX281" s="21" t="e">
        <f>VLOOKUP($C281,'S50'!$C:$BQ,55,0)</f>
        <v>#N/A</v>
      </c>
      <c r="BY281" s="21" t="e">
        <f>VLOOKUP($C281,'S50'!$C:$BQ,62,0)</f>
        <v>#N/A</v>
      </c>
      <c r="BZ281" s="21" t="e">
        <f>VLOOKUP($C281,'S50'!$C:$BQ,63,0)</f>
        <v>#N/A</v>
      </c>
      <c r="CA281" s="21" t="e">
        <f>VLOOKUP($C281,'S50'!$C:$BQ,45,0)</f>
        <v>#N/A</v>
      </c>
      <c r="CB281" s="28" t="e">
        <f>VLOOKUP($C281,'S50'!$C:$BQ,52,0)</f>
        <v>#N/A</v>
      </c>
      <c r="CC281" s="28" t="e">
        <f>VLOOKUP($C281,'S50'!$C:$BQ,53,0)</f>
        <v>#N/A</v>
      </c>
      <c r="CD281" s="28" t="e">
        <f>VLOOKUP($C281,'S50'!$C:$BQ,15,0)</f>
        <v>#N/A</v>
      </c>
      <c r="CE281" s="28" t="e">
        <f>VLOOKUP($C281,'S50'!$C:$BQ,22,0)</f>
        <v>#N/A</v>
      </c>
      <c r="CF281" s="28" t="e">
        <f>VLOOKUP($C281,'S50'!$C:$BQ,23,0)</f>
        <v>#N/A</v>
      </c>
      <c r="CG281" s="28" t="e">
        <f>VLOOKUP($C281,'S50'!$C:$BQ,35,0)</f>
        <v>#N/A</v>
      </c>
      <c r="CH281" s="28" t="e">
        <f>VLOOKUP($C281,'S50'!$C:$BQ,42,0)</f>
        <v>#N/A</v>
      </c>
      <c r="CI281" s="28" t="e">
        <f>VLOOKUP($C281,'S50'!$C:$BQ,43,0)</f>
        <v>#N/A</v>
      </c>
    </row>
    <row r="282" spans="1:87" hidden="1" x14ac:dyDescent="0.2">
      <c r="A282" s="30" t="s">
        <v>308</v>
      </c>
      <c r="B282" s="30" t="s">
        <v>309</v>
      </c>
      <c r="C282" s="20" t="s">
        <v>325</v>
      </c>
      <c r="D282" s="21">
        <f>VLOOKUP($C282,'S0 remplacer avec S44'!$C:$BQ,55,0)</f>
        <v>211.1</v>
      </c>
      <c r="E282" s="21">
        <f>VLOOKUP($C282,'S0 remplacer avec S44'!$C:$BQ,62,0)</f>
        <v>0</v>
      </c>
      <c r="F282" s="21">
        <f>VLOOKUP($C282,'S0 remplacer avec S44'!$C:$BQ,63,0)</f>
        <v>17</v>
      </c>
      <c r="G282" s="21">
        <f>VLOOKUP($C282,'S0 remplacer avec S44'!$C:$BQ,45,0)</f>
        <v>1549.42778</v>
      </c>
      <c r="H282" s="28">
        <f>VLOOKUP($C282,'S0 remplacer avec S44'!$C:$BQ,52,0)</f>
        <v>126</v>
      </c>
      <c r="I282" s="28">
        <f>VLOOKUP($C282,'S0 remplacer avec S44'!$C:$BQ,53,0)</f>
        <v>461</v>
      </c>
      <c r="J282" s="28">
        <f>VLOOKUP($C282,'S0 remplacer avec S44'!$C:$BQ,15,0)</f>
        <v>122</v>
      </c>
      <c r="K282" s="28">
        <f>VLOOKUP($C282,'S0 remplacer avec S44'!$C:$BQ,22,0)</f>
        <v>0</v>
      </c>
      <c r="L282" s="28">
        <f>VLOOKUP($C282,'S0 remplacer avec S44'!$C:$BQ,23,0)</f>
        <v>5</v>
      </c>
      <c r="M282" s="28">
        <f>VLOOKUP($C282,'S0 remplacer avec S44'!$C:$BQ,35,0)</f>
        <v>2633.6198800000002</v>
      </c>
      <c r="N282" s="28">
        <f>VLOOKUP($C282,'S0 remplacer avec S44'!$C:$BQ,42,0)</f>
        <v>0</v>
      </c>
      <c r="O282" s="28">
        <f>VLOOKUP($C282,'S0 remplacer avec S44'!$C:$BQ,43,0)</f>
        <v>0</v>
      </c>
      <c r="P282" s="21">
        <f>VLOOKUP($C282,'S45'!$C:$BQ,55,0)</f>
        <v>217.9</v>
      </c>
      <c r="Q282" s="21">
        <f>VLOOKUP($C282,'S45'!$C:$BQ,62,0)</f>
        <v>0</v>
      </c>
      <c r="R282" s="21">
        <f>VLOOKUP($C282,'S45'!$C:$BQ,63,0)</f>
        <v>11</v>
      </c>
      <c r="S282" s="21">
        <f>VLOOKUP($C282,'S45'!$C:$BQ,45,0)</f>
        <v>1580.39402</v>
      </c>
      <c r="T282" s="28">
        <f>VLOOKUP($C282,'S45'!$C:$BQ,52,0)</f>
        <v>95</v>
      </c>
      <c r="U282" s="28">
        <f>VLOOKUP($C282,'S45'!$C:$BQ,53,0)</f>
        <v>430</v>
      </c>
      <c r="V282" s="28">
        <f>VLOOKUP($C282,'S45'!$C:$BQ,15,0)</f>
        <v>123</v>
      </c>
      <c r="W282" s="28">
        <f>VLOOKUP($C282,'S45'!$C:$BQ,22,0)</f>
        <v>0</v>
      </c>
      <c r="X282" s="28">
        <f>VLOOKUP($C282,'S45'!$C:$BQ,23,0)</f>
        <v>4</v>
      </c>
      <c r="Y282" s="28">
        <f>VLOOKUP($C282,'S45'!$C:$BQ,35,0)</f>
        <v>2740.4028400000002</v>
      </c>
      <c r="Z282" s="28">
        <f>VLOOKUP($C282,'S45'!$C:$BQ,42,0)</f>
        <v>0</v>
      </c>
      <c r="AA282" s="28">
        <f>VLOOKUP($C282,'S45'!$C:$BQ,43,0)</f>
        <v>0</v>
      </c>
      <c r="AB282" s="21">
        <f>VLOOKUP($C282,'S46'!$C:$BQ,55,0)</f>
        <v>219.9</v>
      </c>
      <c r="AC282" s="21">
        <f>VLOOKUP($C282,'S46'!$C:$BQ,62,0)</f>
        <v>0</v>
      </c>
      <c r="AD282" s="21">
        <f>VLOOKUP($C282,'S46'!$C:$BQ,63,0)</f>
        <v>9</v>
      </c>
      <c r="AE282" s="21">
        <f>VLOOKUP($C282,'S46'!$C:$BQ,45,0)</f>
        <v>1581.13742</v>
      </c>
      <c r="AF282" s="28">
        <f>VLOOKUP($C282,'S46'!$C:$BQ,52,0)</f>
        <v>94</v>
      </c>
      <c r="AG282" s="28">
        <f>VLOOKUP($C282,'S46'!$C:$BQ,53,0)</f>
        <v>429</v>
      </c>
      <c r="AH282" s="28">
        <f>VLOOKUP($C282,'S46'!$C:$BQ,15,0)</f>
        <v>124</v>
      </c>
      <c r="AI282" s="28">
        <f>VLOOKUP($C282,'S46'!$C:$BQ,22,0)</f>
        <v>0</v>
      </c>
      <c r="AJ282" s="28">
        <f>VLOOKUP($C282,'S46'!$C:$BQ,23,0)</f>
        <v>3</v>
      </c>
      <c r="AK282" s="28">
        <f>VLOOKUP($C282,'S46'!$C:$BQ,35,0)</f>
        <v>2770.4028400000002</v>
      </c>
      <c r="AL282" s="28">
        <f>VLOOKUP($C282,'S46'!$C:$BQ,42,0)</f>
        <v>0</v>
      </c>
      <c r="AM282" s="28">
        <f>VLOOKUP($C282,'S46'!$C:$BQ,43,0)</f>
        <v>0</v>
      </c>
      <c r="AN282" s="21">
        <f>VLOOKUP($C282,'S47'!$C:$BQ,55,0)</f>
        <v>224.7</v>
      </c>
      <c r="AO282" s="21">
        <f>VLOOKUP($C282,'S47'!$C:$BQ,62,0)</f>
        <v>0</v>
      </c>
      <c r="AP282" s="21">
        <f>VLOOKUP($C282,'S47'!$C:$BQ,63,0)</f>
        <v>4</v>
      </c>
      <c r="AQ282" s="21">
        <f>VLOOKUP($C282,'S47'!$C:$BQ,45,0)</f>
        <v>1622.6134099999999</v>
      </c>
      <c r="AR282" s="28">
        <f>VLOOKUP($C282,'S47'!$C:$BQ,52,0)</f>
        <v>53</v>
      </c>
      <c r="AS282" s="28">
        <f>VLOOKUP($C282,'S47'!$C:$BQ,53,0)</f>
        <v>388</v>
      </c>
      <c r="AT282" s="28">
        <f>VLOOKUP($C282,'S47'!$C:$BQ,15,0)</f>
        <v>126</v>
      </c>
      <c r="AU282" s="28">
        <f>VLOOKUP($C282,'S47'!$C:$BQ,22,0)</f>
        <v>0</v>
      </c>
      <c r="AV282" s="28">
        <f>VLOOKUP($C282,'S47'!$C:$BQ,23,0)</f>
        <v>1</v>
      </c>
      <c r="AW282" s="28">
        <f>VLOOKUP($C282,'S47'!$C:$BQ,35,0)</f>
        <v>2820.1018399999998</v>
      </c>
      <c r="AX282" s="28">
        <f>VLOOKUP($C282,'S47'!$C:$BQ,42,0)</f>
        <v>0</v>
      </c>
      <c r="AY282" s="28">
        <f>VLOOKUP($C282,'S47'!$C:$BQ,43,0)</f>
        <v>0</v>
      </c>
      <c r="AZ282" s="21">
        <f>VLOOKUP($C282,'S48'!$C:$BQ,55,0)</f>
        <v>229.9</v>
      </c>
      <c r="BA282" s="21">
        <f>VLOOKUP($C282,'S48'!$C:$BQ,62,0)</f>
        <v>0</v>
      </c>
      <c r="BB282" s="21">
        <f>VLOOKUP($C282,'S48'!$C:$BQ,63,0)</f>
        <v>56</v>
      </c>
      <c r="BC282" s="21">
        <f>VLOOKUP($C282,'S48'!$C:$BQ,45,0)</f>
        <v>1699.2203500000001</v>
      </c>
      <c r="BD282" s="28">
        <f>VLOOKUP($C282,'S48'!$C:$BQ,52,0)</f>
        <v>0</v>
      </c>
      <c r="BE282" s="28">
        <f>VLOOKUP($C282,'S48'!$C:$BQ,53,0)</f>
        <v>311</v>
      </c>
      <c r="BF282" s="28">
        <f>VLOOKUP($C282,'S48'!$C:$BQ,15,0)</f>
        <v>126</v>
      </c>
      <c r="BG282" s="28">
        <f>VLOOKUP($C282,'S48'!$C:$BQ,22,0)</f>
        <v>0</v>
      </c>
      <c r="BH282" s="28">
        <f>VLOOKUP($C282,'S48'!$C:$BQ,23,0)</f>
        <v>1</v>
      </c>
      <c r="BI282" s="28">
        <f>VLOOKUP($C282,'S48'!$C:$BQ,35,0)</f>
        <v>2901.8467500000002</v>
      </c>
      <c r="BJ282" s="28">
        <f>VLOOKUP($C282,'S48'!$C:$BQ,42,0)</f>
        <v>0</v>
      </c>
      <c r="BK282" s="28">
        <f>VLOOKUP($C282,'S48'!$C:$BQ,43,0)</f>
        <v>0</v>
      </c>
      <c r="BL282" s="21" t="e">
        <f>VLOOKUP($C282,'S49'!$C:$BQ,55,0)</f>
        <v>#N/A</v>
      </c>
      <c r="BM282" s="21" t="e">
        <f>VLOOKUP($C282,'S49'!$C:$BQ,62,0)</f>
        <v>#N/A</v>
      </c>
      <c r="BN282" s="21" t="e">
        <f>VLOOKUP($C282,'S49'!$C:$BQ,63,0)</f>
        <v>#N/A</v>
      </c>
      <c r="BO282" s="21" t="e">
        <f>VLOOKUP($C282,'S49'!$C:$BQ,45,0)</f>
        <v>#N/A</v>
      </c>
      <c r="BP282" s="28" t="e">
        <f>VLOOKUP($C282,'S49'!$C:$BQ,52,0)</f>
        <v>#N/A</v>
      </c>
      <c r="BQ282" s="28" t="e">
        <f>VLOOKUP($C282,'S49'!$C:$BQ,53,0)</f>
        <v>#N/A</v>
      </c>
      <c r="BR282" s="28" t="e">
        <f>VLOOKUP($C282,'S49'!$C:$BQ,15,0)</f>
        <v>#N/A</v>
      </c>
      <c r="BS282" s="28" t="e">
        <f>VLOOKUP($C282,'S49'!$C:$BQ,22,0)</f>
        <v>#N/A</v>
      </c>
      <c r="BT282" s="28" t="e">
        <f>VLOOKUP($C282,'S49'!$C:$BQ,23,0)</f>
        <v>#N/A</v>
      </c>
      <c r="BU282" s="28" t="e">
        <f>VLOOKUP($C282,'S49'!$C:$BQ,35,0)</f>
        <v>#N/A</v>
      </c>
      <c r="BV282" s="28" t="e">
        <f>VLOOKUP($C282,'S49'!$C:$BQ,42,0)</f>
        <v>#N/A</v>
      </c>
      <c r="BW282" s="28" t="e">
        <f>VLOOKUP($C282,'S49'!$C:$BQ,43,0)</f>
        <v>#N/A</v>
      </c>
      <c r="BX282" s="21" t="e">
        <f>VLOOKUP($C282,'S50'!$C:$BQ,55,0)</f>
        <v>#N/A</v>
      </c>
      <c r="BY282" s="21" t="e">
        <f>VLOOKUP($C282,'S50'!$C:$BQ,62,0)</f>
        <v>#N/A</v>
      </c>
      <c r="BZ282" s="21" t="e">
        <f>VLOOKUP($C282,'S50'!$C:$BQ,63,0)</f>
        <v>#N/A</v>
      </c>
      <c r="CA282" s="21" t="e">
        <f>VLOOKUP($C282,'S50'!$C:$BQ,45,0)</f>
        <v>#N/A</v>
      </c>
      <c r="CB282" s="28" t="e">
        <f>VLOOKUP($C282,'S50'!$C:$BQ,52,0)</f>
        <v>#N/A</v>
      </c>
      <c r="CC282" s="28" t="e">
        <f>VLOOKUP($C282,'S50'!$C:$BQ,53,0)</f>
        <v>#N/A</v>
      </c>
      <c r="CD282" s="28" t="e">
        <f>VLOOKUP($C282,'S50'!$C:$BQ,15,0)</f>
        <v>#N/A</v>
      </c>
      <c r="CE282" s="28" t="e">
        <f>VLOOKUP($C282,'S50'!$C:$BQ,22,0)</f>
        <v>#N/A</v>
      </c>
      <c r="CF282" s="28" t="e">
        <f>VLOOKUP($C282,'S50'!$C:$BQ,23,0)</f>
        <v>#N/A</v>
      </c>
      <c r="CG282" s="28" t="e">
        <f>VLOOKUP($C282,'S50'!$C:$BQ,35,0)</f>
        <v>#N/A</v>
      </c>
      <c r="CH282" s="28" t="e">
        <f>VLOOKUP($C282,'S50'!$C:$BQ,42,0)</f>
        <v>#N/A</v>
      </c>
      <c r="CI282" s="28" t="e">
        <f>VLOOKUP($C282,'S50'!$C:$BQ,43,0)</f>
        <v>#N/A</v>
      </c>
    </row>
    <row r="283" spans="1:87" hidden="1" x14ac:dyDescent="0.2">
      <c r="A283" s="30" t="s">
        <v>308</v>
      </c>
      <c r="B283" s="30" t="s">
        <v>375</v>
      </c>
      <c r="C283" s="20" t="s">
        <v>327</v>
      </c>
      <c r="D283" s="21">
        <f>VLOOKUP($C283,'S0 remplacer avec S44'!$C:$BQ,55,0)</f>
        <v>234.2</v>
      </c>
      <c r="E283" s="21">
        <f>VLOOKUP($C283,'S0 remplacer avec S44'!$C:$BQ,62,0)</f>
        <v>10</v>
      </c>
      <c r="F283" s="21">
        <f>VLOOKUP($C283,'S0 remplacer avec S44'!$C:$BQ,63,0)</f>
        <v>59</v>
      </c>
      <c r="G283" s="21">
        <f>VLOOKUP($C283,'S0 remplacer avec S44'!$C:$BQ,45,0)</f>
        <v>3101.97795</v>
      </c>
      <c r="H283" s="28">
        <f>VLOOKUP($C283,'S0 remplacer avec S44'!$C:$BQ,52,0)</f>
        <v>0</v>
      </c>
      <c r="I283" s="28">
        <f>VLOOKUP($C283,'S0 remplacer avec S44'!$C:$BQ,53,0)</f>
        <v>0</v>
      </c>
      <c r="J283" s="28">
        <f>VLOOKUP($C283,'S0 remplacer avec S44'!$C:$BQ,15,0)</f>
        <v>179</v>
      </c>
      <c r="K283" s="28">
        <f>VLOOKUP($C283,'S0 remplacer avec S44'!$C:$BQ,22,0)</f>
        <v>0</v>
      </c>
      <c r="L283" s="28">
        <f>VLOOKUP($C283,'S0 remplacer avec S44'!$C:$BQ,23,0)</f>
        <v>0</v>
      </c>
      <c r="M283" s="28">
        <f>VLOOKUP($C283,'S0 remplacer avec S44'!$C:$BQ,35,0)</f>
        <v>3930.0188600000001</v>
      </c>
      <c r="N283" s="28">
        <f>VLOOKUP($C283,'S0 remplacer avec S44'!$C:$BQ,42,0)</f>
        <v>0</v>
      </c>
      <c r="O283" s="28">
        <f>VLOOKUP($C283,'S0 remplacer avec S44'!$C:$BQ,43,0)</f>
        <v>0</v>
      </c>
      <c r="P283" s="21">
        <f>VLOOKUP($C283,'S45'!$C:$BQ,55,0)</f>
        <v>238.2</v>
      </c>
      <c r="Q283" s="21">
        <f>VLOOKUP($C283,'S45'!$C:$BQ,62,0)</f>
        <v>6</v>
      </c>
      <c r="R283" s="21">
        <f>VLOOKUP($C283,'S45'!$C:$BQ,63,0)</f>
        <v>55</v>
      </c>
      <c r="S283" s="21">
        <f>VLOOKUP($C283,'S45'!$C:$BQ,45,0)</f>
        <v>3161.1355400000002</v>
      </c>
      <c r="T283" s="28">
        <f>VLOOKUP($C283,'S45'!$C:$BQ,52,0)</f>
        <v>0</v>
      </c>
      <c r="U283" s="28">
        <f>VLOOKUP($C283,'S45'!$C:$BQ,53,0)</f>
        <v>0</v>
      </c>
      <c r="V283" s="28">
        <f>VLOOKUP($C283,'S45'!$C:$BQ,15,0)</f>
        <v>180</v>
      </c>
      <c r="W283" s="28">
        <f>VLOOKUP($C283,'S45'!$C:$BQ,22,0)</f>
        <v>0</v>
      </c>
      <c r="X283" s="28">
        <f>VLOOKUP($C283,'S45'!$C:$BQ,23,0)</f>
        <v>0</v>
      </c>
      <c r="Y283" s="28">
        <f>VLOOKUP($C283,'S45'!$C:$BQ,35,0)</f>
        <v>3940.5782599999998</v>
      </c>
      <c r="Z283" s="28">
        <f>VLOOKUP($C283,'S45'!$C:$BQ,42,0)</f>
        <v>0</v>
      </c>
      <c r="AA283" s="28">
        <f>VLOOKUP($C283,'S45'!$C:$BQ,43,0)</f>
        <v>0</v>
      </c>
      <c r="AB283" s="21">
        <f>VLOOKUP($C283,'S46'!$C:$BQ,55,0)</f>
        <v>244.1</v>
      </c>
      <c r="AC283" s="21">
        <f>VLOOKUP($C283,'S46'!$C:$BQ,62,0)</f>
        <v>0</v>
      </c>
      <c r="AD283" s="21">
        <f>VLOOKUP($C283,'S46'!$C:$BQ,63,0)</f>
        <v>49</v>
      </c>
      <c r="AE283" s="21">
        <f>VLOOKUP($C283,'S46'!$C:$BQ,45,0)</f>
        <v>3181.7257599999998</v>
      </c>
      <c r="AF283" s="28">
        <f>VLOOKUP($C283,'S46'!$C:$BQ,52,0)</f>
        <v>0</v>
      </c>
      <c r="AG283" s="28">
        <f>VLOOKUP($C283,'S46'!$C:$BQ,53,0)</f>
        <v>0</v>
      </c>
      <c r="AH283" s="28">
        <f>VLOOKUP($C283,'S46'!$C:$BQ,15,0)</f>
        <v>186</v>
      </c>
      <c r="AI283" s="28">
        <f>VLOOKUP($C283,'S46'!$C:$BQ,22,0)</f>
        <v>0</v>
      </c>
      <c r="AJ283" s="28">
        <f>VLOOKUP($C283,'S46'!$C:$BQ,23,0)</f>
        <v>0</v>
      </c>
      <c r="AK283" s="28">
        <f>VLOOKUP($C283,'S46'!$C:$BQ,35,0)</f>
        <v>3980.5457900000001</v>
      </c>
      <c r="AL283" s="28">
        <f>VLOOKUP($C283,'S46'!$C:$BQ,42,0)</f>
        <v>0</v>
      </c>
      <c r="AM283" s="28">
        <f>VLOOKUP($C283,'S46'!$C:$BQ,43,0)</f>
        <v>0</v>
      </c>
      <c r="AN283" s="21">
        <f>VLOOKUP($C283,'S47'!$C:$BQ,55,0)</f>
        <v>251.7</v>
      </c>
      <c r="AO283" s="21">
        <f>VLOOKUP($C283,'S47'!$C:$BQ,62,0)</f>
        <v>0</v>
      </c>
      <c r="AP283" s="21">
        <f>VLOOKUP($C283,'S47'!$C:$BQ,63,0)</f>
        <v>41</v>
      </c>
      <c r="AQ283" s="21">
        <f>VLOOKUP($C283,'S47'!$C:$BQ,45,0)</f>
        <v>3332.7362600000001</v>
      </c>
      <c r="AR283" s="28">
        <f>VLOOKUP($C283,'S47'!$C:$BQ,52,0)</f>
        <v>0</v>
      </c>
      <c r="AS283" s="28">
        <f>VLOOKUP($C283,'S47'!$C:$BQ,53,0)</f>
        <v>0</v>
      </c>
      <c r="AT283" s="28">
        <f>VLOOKUP($C283,'S47'!$C:$BQ,15,0)</f>
        <v>186</v>
      </c>
      <c r="AU283" s="28">
        <f>VLOOKUP($C283,'S47'!$C:$BQ,22,0)</f>
        <v>0</v>
      </c>
      <c r="AV283" s="28">
        <f>VLOOKUP($C283,'S47'!$C:$BQ,23,0)</f>
        <v>0</v>
      </c>
      <c r="AW283" s="28">
        <f>VLOOKUP($C283,'S47'!$C:$BQ,35,0)</f>
        <v>4006.80942</v>
      </c>
      <c r="AX283" s="28">
        <f>VLOOKUP($C283,'S47'!$C:$BQ,42,0)</f>
        <v>0</v>
      </c>
      <c r="AY283" s="28">
        <f>VLOOKUP($C283,'S47'!$C:$BQ,43,0)</f>
        <v>0</v>
      </c>
      <c r="AZ283" s="21">
        <f>VLOOKUP($C283,'S48'!$C:$BQ,55,0)</f>
        <v>256.7</v>
      </c>
      <c r="BA283" s="21">
        <f>VLOOKUP($C283,'S48'!$C:$BQ,62,0)</f>
        <v>0</v>
      </c>
      <c r="BB283" s="21">
        <f>VLOOKUP($C283,'S48'!$C:$BQ,63,0)</f>
        <v>109</v>
      </c>
      <c r="BC283" s="21">
        <f>VLOOKUP($C283,'S48'!$C:$BQ,45,0)</f>
        <v>3372.0482299999999</v>
      </c>
      <c r="BD283" s="28">
        <f>VLOOKUP($C283,'S48'!$C:$BQ,52,0)</f>
        <v>0</v>
      </c>
      <c r="BE283" s="28">
        <f>VLOOKUP($C283,'S48'!$C:$BQ,53,0)</f>
        <v>0</v>
      </c>
      <c r="BF283" s="28">
        <f>VLOOKUP($C283,'S48'!$C:$BQ,15,0)</f>
        <v>187</v>
      </c>
      <c r="BG283" s="28">
        <f>VLOOKUP($C283,'S48'!$C:$BQ,22,0)</f>
        <v>0</v>
      </c>
      <c r="BH283" s="28">
        <f>VLOOKUP($C283,'S48'!$C:$BQ,23,0)</f>
        <v>0</v>
      </c>
      <c r="BI283" s="28">
        <f>VLOOKUP($C283,'S48'!$C:$BQ,35,0)</f>
        <v>4135.7715900000003</v>
      </c>
      <c r="BJ283" s="28">
        <f>VLOOKUP($C283,'S48'!$C:$BQ,42,0)</f>
        <v>0</v>
      </c>
      <c r="BK283" s="28">
        <f>VLOOKUP($C283,'S48'!$C:$BQ,43,0)</f>
        <v>0</v>
      </c>
      <c r="BL283" s="21" t="e">
        <f>VLOOKUP($C283,'S49'!$C:$BQ,55,0)</f>
        <v>#N/A</v>
      </c>
      <c r="BM283" s="21" t="e">
        <f>VLOOKUP($C283,'S49'!$C:$BQ,62,0)</f>
        <v>#N/A</v>
      </c>
      <c r="BN283" s="21" t="e">
        <f>VLOOKUP($C283,'S49'!$C:$BQ,63,0)</f>
        <v>#N/A</v>
      </c>
      <c r="BO283" s="21" t="e">
        <f>VLOOKUP($C283,'S49'!$C:$BQ,45,0)</f>
        <v>#N/A</v>
      </c>
      <c r="BP283" s="28" t="e">
        <f>VLOOKUP($C283,'S49'!$C:$BQ,52,0)</f>
        <v>#N/A</v>
      </c>
      <c r="BQ283" s="28" t="e">
        <f>VLOOKUP($C283,'S49'!$C:$BQ,53,0)</f>
        <v>#N/A</v>
      </c>
      <c r="BR283" s="28" t="e">
        <f>VLOOKUP($C283,'S49'!$C:$BQ,15,0)</f>
        <v>#N/A</v>
      </c>
      <c r="BS283" s="28" t="e">
        <f>VLOOKUP($C283,'S49'!$C:$BQ,22,0)</f>
        <v>#N/A</v>
      </c>
      <c r="BT283" s="28" t="e">
        <f>VLOOKUP($C283,'S49'!$C:$BQ,23,0)</f>
        <v>#N/A</v>
      </c>
      <c r="BU283" s="28" t="e">
        <f>VLOOKUP($C283,'S49'!$C:$BQ,35,0)</f>
        <v>#N/A</v>
      </c>
      <c r="BV283" s="28" t="e">
        <f>VLOOKUP($C283,'S49'!$C:$BQ,42,0)</f>
        <v>#N/A</v>
      </c>
      <c r="BW283" s="28" t="e">
        <f>VLOOKUP($C283,'S49'!$C:$BQ,43,0)</f>
        <v>#N/A</v>
      </c>
      <c r="BX283" s="21" t="e">
        <f>VLOOKUP($C283,'S50'!$C:$BQ,55,0)</f>
        <v>#N/A</v>
      </c>
      <c r="BY283" s="21" t="e">
        <f>VLOOKUP($C283,'S50'!$C:$BQ,62,0)</f>
        <v>#N/A</v>
      </c>
      <c r="BZ283" s="21" t="e">
        <f>VLOOKUP($C283,'S50'!$C:$BQ,63,0)</f>
        <v>#N/A</v>
      </c>
      <c r="CA283" s="21" t="e">
        <f>VLOOKUP($C283,'S50'!$C:$BQ,45,0)</f>
        <v>#N/A</v>
      </c>
      <c r="CB283" s="28" t="e">
        <f>VLOOKUP($C283,'S50'!$C:$BQ,52,0)</f>
        <v>#N/A</v>
      </c>
      <c r="CC283" s="28" t="e">
        <f>VLOOKUP($C283,'S50'!$C:$BQ,53,0)</f>
        <v>#N/A</v>
      </c>
      <c r="CD283" s="28" t="e">
        <f>VLOOKUP($C283,'S50'!$C:$BQ,15,0)</f>
        <v>#N/A</v>
      </c>
      <c r="CE283" s="28" t="e">
        <f>VLOOKUP($C283,'S50'!$C:$BQ,22,0)</f>
        <v>#N/A</v>
      </c>
      <c r="CF283" s="28" t="e">
        <f>VLOOKUP($C283,'S50'!$C:$BQ,23,0)</f>
        <v>#N/A</v>
      </c>
      <c r="CG283" s="28" t="e">
        <f>VLOOKUP($C283,'S50'!$C:$BQ,35,0)</f>
        <v>#N/A</v>
      </c>
      <c r="CH283" s="28" t="e">
        <f>VLOOKUP($C283,'S50'!$C:$BQ,42,0)</f>
        <v>#N/A</v>
      </c>
      <c r="CI283" s="28" t="e">
        <f>VLOOKUP($C283,'S50'!$C:$BQ,43,0)</f>
        <v>#N/A</v>
      </c>
    </row>
    <row r="284" spans="1:87" hidden="1" x14ac:dyDescent="0.2">
      <c r="A284" s="30" t="s">
        <v>308</v>
      </c>
      <c r="B284" s="30" t="s">
        <v>375</v>
      </c>
      <c r="C284" s="20" t="s">
        <v>328</v>
      </c>
      <c r="D284" s="21">
        <f>VLOOKUP($C284,'S0 remplacer avec S44'!$C:$BQ,55,0)</f>
        <v>180.4</v>
      </c>
      <c r="E284" s="21">
        <f>VLOOKUP($C284,'S0 remplacer avec S44'!$C:$BQ,62,0)</f>
        <v>3</v>
      </c>
      <c r="F284" s="21">
        <f>VLOOKUP($C284,'S0 remplacer avec S44'!$C:$BQ,63,0)</f>
        <v>39</v>
      </c>
      <c r="G284" s="21">
        <f>VLOOKUP($C284,'S0 remplacer avec S44'!$C:$BQ,45,0)</f>
        <v>2279.1538</v>
      </c>
      <c r="H284" s="28">
        <f>VLOOKUP($C284,'S0 remplacer avec S44'!$C:$BQ,52,0)</f>
        <v>0</v>
      </c>
      <c r="I284" s="28">
        <f>VLOOKUP($C284,'S0 remplacer avec S44'!$C:$BQ,53,0)</f>
        <v>0</v>
      </c>
      <c r="J284" s="28">
        <f>VLOOKUP($C284,'S0 remplacer avec S44'!$C:$BQ,15,0)</f>
        <v>129</v>
      </c>
      <c r="K284" s="28">
        <f>VLOOKUP($C284,'S0 remplacer avec S44'!$C:$BQ,22,0)</f>
        <v>0</v>
      </c>
      <c r="L284" s="28">
        <f>VLOOKUP($C284,'S0 remplacer avec S44'!$C:$BQ,23,0)</f>
        <v>0</v>
      </c>
      <c r="M284" s="28">
        <f>VLOOKUP($C284,'S0 remplacer avec S44'!$C:$BQ,35,0)</f>
        <v>3204.0408299999999</v>
      </c>
      <c r="N284" s="28">
        <f>VLOOKUP($C284,'S0 remplacer avec S44'!$C:$BQ,42,0)</f>
        <v>0</v>
      </c>
      <c r="O284" s="28">
        <f>VLOOKUP($C284,'S0 remplacer avec S44'!$C:$BQ,43,0)</f>
        <v>0</v>
      </c>
      <c r="P284" s="21">
        <f>VLOOKUP($C284,'S45'!$C:$BQ,55,0)</f>
        <v>185.8</v>
      </c>
      <c r="Q284" s="21">
        <f>VLOOKUP($C284,'S45'!$C:$BQ,62,0)</f>
        <v>0</v>
      </c>
      <c r="R284" s="21">
        <f>VLOOKUP($C284,'S45'!$C:$BQ,63,0)</f>
        <v>34</v>
      </c>
      <c r="S284" s="21">
        <f>VLOOKUP($C284,'S45'!$C:$BQ,45,0)</f>
        <v>2289.2700199999999</v>
      </c>
      <c r="T284" s="28">
        <f>VLOOKUP($C284,'S45'!$C:$BQ,52,0)</f>
        <v>0</v>
      </c>
      <c r="U284" s="28">
        <f>VLOOKUP($C284,'S45'!$C:$BQ,53,0)</f>
        <v>0</v>
      </c>
      <c r="V284" s="28">
        <f>VLOOKUP($C284,'S45'!$C:$BQ,15,0)</f>
        <v>129</v>
      </c>
      <c r="W284" s="28">
        <f>VLOOKUP($C284,'S45'!$C:$BQ,22,0)</f>
        <v>0</v>
      </c>
      <c r="X284" s="28">
        <f>VLOOKUP($C284,'S45'!$C:$BQ,23,0)</f>
        <v>0</v>
      </c>
      <c r="Y284" s="28">
        <f>VLOOKUP($C284,'S45'!$C:$BQ,35,0)</f>
        <v>3267.4485599999998</v>
      </c>
      <c r="Z284" s="28">
        <f>VLOOKUP($C284,'S45'!$C:$BQ,42,0)</f>
        <v>0</v>
      </c>
      <c r="AA284" s="28">
        <f>VLOOKUP($C284,'S45'!$C:$BQ,43,0)</f>
        <v>0</v>
      </c>
      <c r="AB284" s="21">
        <f>VLOOKUP($C284,'S46'!$C:$BQ,55,0)</f>
        <v>187.6</v>
      </c>
      <c r="AC284" s="21">
        <f>VLOOKUP($C284,'S46'!$C:$BQ,62,0)</f>
        <v>0</v>
      </c>
      <c r="AD284" s="21">
        <f>VLOOKUP($C284,'S46'!$C:$BQ,63,0)</f>
        <v>32</v>
      </c>
      <c r="AE284" s="21">
        <f>VLOOKUP($C284,'S46'!$C:$BQ,45,0)</f>
        <v>2290.29142</v>
      </c>
      <c r="AF284" s="28">
        <f>VLOOKUP($C284,'S46'!$C:$BQ,52,0)</f>
        <v>0</v>
      </c>
      <c r="AG284" s="28">
        <f>VLOOKUP($C284,'S46'!$C:$BQ,53,0)</f>
        <v>0</v>
      </c>
      <c r="AH284" s="28">
        <f>VLOOKUP($C284,'S46'!$C:$BQ,15,0)</f>
        <v>133</v>
      </c>
      <c r="AI284" s="28">
        <f>VLOOKUP($C284,'S46'!$C:$BQ,22,0)</f>
        <v>0</v>
      </c>
      <c r="AJ284" s="28">
        <f>VLOOKUP($C284,'S46'!$C:$BQ,23,0)</f>
        <v>0</v>
      </c>
      <c r="AK284" s="28">
        <f>VLOOKUP($C284,'S46'!$C:$BQ,35,0)</f>
        <v>3267.4485599999998</v>
      </c>
      <c r="AL284" s="28">
        <f>VLOOKUP($C284,'S46'!$C:$BQ,42,0)</f>
        <v>0</v>
      </c>
      <c r="AM284" s="28">
        <f>VLOOKUP($C284,'S46'!$C:$BQ,43,0)</f>
        <v>0</v>
      </c>
      <c r="AN284" s="21">
        <f>VLOOKUP($C284,'S47'!$C:$BQ,55,0)</f>
        <v>192.4</v>
      </c>
      <c r="AO284" s="21">
        <f>VLOOKUP($C284,'S47'!$C:$BQ,62,0)</f>
        <v>0</v>
      </c>
      <c r="AP284" s="21">
        <f>VLOOKUP($C284,'S47'!$C:$BQ,63,0)</f>
        <v>27</v>
      </c>
      <c r="AQ284" s="21">
        <f>VLOOKUP($C284,'S47'!$C:$BQ,45,0)</f>
        <v>2448.6913199999999</v>
      </c>
      <c r="AR284" s="28">
        <f>VLOOKUP($C284,'S47'!$C:$BQ,52,0)</f>
        <v>0</v>
      </c>
      <c r="AS284" s="28">
        <f>VLOOKUP($C284,'S47'!$C:$BQ,53,0)</f>
        <v>0</v>
      </c>
      <c r="AT284" s="28">
        <f>VLOOKUP($C284,'S47'!$C:$BQ,15,0)</f>
        <v>134</v>
      </c>
      <c r="AU284" s="28">
        <f>VLOOKUP($C284,'S47'!$C:$BQ,22,0)</f>
        <v>0</v>
      </c>
      <c r="AV284" s="28">
        <f>VLOOKUP($C284,'S47'!$C:$BQ,23,0)</f>
        <v>0</v>
      </c>
      <c r="AW284" s="28">
        <f>VLOOKUP($C284,'S47'!$C:$BQ,35,0)</f>
        <v>3274.7427200000002</v>
      </c>
      <c r="AX284" s="28">
        <f>VLOOKUP($C284,'S47'!$C:$BQ,42,0)</f>
        <v>0</v>
      </c>
      <c r="AY284" s="28">
        <f>VLOOKUP($C284,'S47'!$C:$BQ,43,0)</f>
        <v>0</v>
      </c>
      <c r="AZ284" s="21">
        <f>VLOOKUP($C284,'S48'!$C:$BQ,55,0)</f>
        <v>194.4</v>
      </c>
      <c r="BA284" s="21">
        <f>VLOOKUP($C284,'S48'!$C:$BQ,62,0)</f>
        <v>0</v>
      </c>
      <c r="BB284" s="21">
        <f>VLOOKUP($C284,'S48'!$C:$BQ,63,0)</f>
        <v>80</v>
      </c>
      <c r="BC284" s="21">
        <f>VLOOKUP($C284,'S48'!$C:$BQ,45,0)</f>
        <v>2498.2096099999999</v>
      </c>
      <c r="BD284" s="28">
        <f>VLOOKUP($C284,'S48'!$C:$BQ,52,0)</f>
        <v>0</v>
      </c>
      <c r="BE284" s="28">
        <f>VLOOKUP($C284,'S48'!$C:$BQ,53,0)</f>
        <v>0</v>
      </c>
      <c r="BF284" s="28">
        <f>VLOOKUP($C284,'S48'!$C:$BQ,15,0)</f>
        <v>134</v>
      </c>
      <c r="BG284" s="28">
        <f>VLOOKUP($C284,'S48'!$C:$BQ,22,0)</f>
        <v>0</v>
      </c>
      <c r="BH284" s="28">
        <f>VLOOKUP($C284,'S48'!$C:$BQ,23,0)</f>
        <v>0</v>
      </c>
      <c r="BI284" s="28">
        <f>VLOOKUP($C284,'S48'!$C:$BQ,35,0)</f>
        <v>3287.3340899999998</v>
      </c>
      <c r="BJ284" s="28">
        <f>VLOOKUP($C284,'S48'!$C:$BQ,42,0)</f>
        <v>0</v>
      </c>
      <c r="BK284" s="28">
        <f>VLOOKUP($C284,'S48'!$C:$BQ,43,0)</f>
        <v>0</v>
      </c>
      <c r="BL284" s="21" t="e">
        <f>VLOOKUP($C284,'S49'!$C:$BQ,55,0)</f>
        <v>#N/A</v>
      </c>
      <c r="BM284" s="21" t="e">
        <f>VLOOKUP($C284,'S49'!$C:$BQ,62,0)</f>
        <v>#N/A</v>
      </c>
      <c r="BN284" s="21" t="e">
        <f>VLOOKUP($C284,'S49'!$C:$BQ,63,0)</f>
        <v>#N/A</v>
      </c>
      <c r="BO284" s="21" t="e">
        <f>VLOOKUP($C284,'S49'!$C:$BQ,45,0)</f>
        <v>#N/A</v>
      </c>
      <c r="BP284" s="28" t="e">
        <f>VLOOKUP($C284,'S49'!$C:$BQ,52,0)</f>
        <v>#N/A</v>
      </c>
      <c r="BQ284" s="28" t="e">
        <f>VLOOKUP($C284,'S49'!$C:$BQ,53,0)</f>
        <v>#N/A</v>
      </c>
      <c r="BR284" s="28" t="e">
        <f>VLOOKUP($C284,'S49'!$C:$BQ,15,0)</f>
        <v>#N/A</v>
      </c>
      <c r="BS284" s="28" t="e">
        <f>VLOOKUP($C284,'S49'!$C:$BQ,22,0)</f>
        <v>#N/A</v>
      </c>
      <c r="BT284" s="28" t="e">
        <f>VLOOKUP($C284,'S49'!$C:$BQ,23,0)</f>
        <v>#N/A</v>
      </c>
      <c r="BU284" s="28" t="e">
        <f>VLOOKUP($C284,'S49'!$C:$BQ,35,0)</f>
        <v>#N/A</v>
      </c>
      <c r="BV284" s="28" t="e">
        <f>VLOOKUP($C284,'S49'!$C:$BQ,42,0)</f>
        <v>#N/A</v>
      </c>
      <c r="BW284" s="28" t="e">
        <f>VLOOKUP($C284,'S49'!$C:$BQ,43,0)</f>
        <v>#N/A</v>
      </c>
      <c r="BX284" s="21" t="e">
        <f>VLOOKUP($C284,'S50'!$C:$BQ,55,0)</f>
        <v>#N/A</v>
      </c>
      <c r="BY284" s="21" t="e">
        <f>VLOOKUP($C284,'S50'!$C:$BQ,62,0)</f>
        <v>#N/A</v>
      </c>
      <c r="BZ284" s="21" t="e">
        <f>VLOOKUP($C284,'S50'!$C:$BQ,63,0)</f>
        <v>#N/A</v>
      </c>
      <c r="CA284" s="21" t="e">
        <f>VLOOKUP($C284,'S50'!$C:$BQ,45,0)</f>
        <v>#N/A</v>
      </c>
      <c r="CB284" s="28" t="e">
        <f>VLOOKUP($C284,'S50'!$C:$BQ,52,0)</f>
        <v>#N/A</v>
      </c>
      <c r="CC284" s="28" t="e">
        <f>VLOOKUP($C284,'S50'!$C:$BQ,53,0)</f>
        <v>#N/A</v>
      </c>
      <c r="CD284" s="28" t="e">
        <f>VLOOKUP($C284,'S50'!$C:$BQ,15,0)</f>
        <v>#N/A</v>
      </c>
      <c r="CE284" s="28" t="e">
        <f>VLOOKUP($C284,'S50'!$C:$BQ,22,0)</f>
        <v>#N/A</v>
      </c>
      <c r="CF284" s="28" t="e">
        <f>VLOOKUP($C284,'S50'!$C:$BQ,23,0)</f>
        <v>#N/A</v>
      </c>
      <c r="CG284" s="28" t="e">
        <f>VLOOKUP($C284,'S50'!$C:$BQ,35,0)</f>
        <v>#N/A</v>
      </c>
      <c r="CH284" s="28" t="e">
        <f>VLOOKUP($C284,'S50'!$C:$BQ,42,0)</f>
        <v>#N/A</v>
      </c>
      <c r="CI284" s="28" t="e">
        <f>VLOOKUP($C284,'S50'!$C:$BQ,43,0)</f>
        <v>#N/A</v>
      </c>
    </row>
    <row r="285" spans="1:87" hidden="1" x14ac:dyDescent="0.2">
      <c r="A285" s="30" t="s">
        <v>308</v>
      </c>
      <c r="B285" s="30" t="s">
        <v>375</v>
      </c>
      <c r="C285" s="20" t="s">
        <v>329</v>
      </c>
      <c r="D285" s="21">
        <f>VLOOKUP($C285,'S0 remplacer avec S44'!$C:$BQ,55,0)</f>
        <v>162</v>
      </c>
      <c r="E285" s="21">
        <f>VLOOKUP($C285,'S0 remplacer avec S44'!$C:$BQ,62,0)</f>
        <v>72</v>
      </c>
      <c r="F285" s="21">
        <f>VLOOKUP($C285,'S0 remplacer avec S44'!$C:$BQ,63,0)</f>
        <v>118</v>
      </c>
      <c r="G285" s="21">
        <f>VLOOKUP($C285,'S0 remplacer avec S44'!$C:$BQ,45,0)</f>
        <v>2487.2383399999999</v>
      </c>
      <c r="H285" s="28">
        <f>VLOOKUP($C285,'S0 remplacer avec S44'!$C:$BQ,52,0)</f>
        <v>0</v>
      </c>
      <c r="I285" s="28">
        <f>VLOOKUP($C285,'S0 remplacer avec S44'!$C:$BQ,53,0)</f>
        <v>0</v>
      </c>
      <c r="J285" s="28">
        <f>VLOOKUP($C285,'S0 remplacer avec S44'!$C:$BQ,15,0)</f>
        <v>178</v>
      </c>
      <c r="K285" s="28">
        <f>VLOOKUP($C285,'S0 remplacer avec S44'!$C:$BQ,22,0)</f>
        <v>0</v>
      </c>
      <c r="L285" s="28">
        <f>VLOOKUP($C285,'S0 remplacer avec S44'!$C:$BQ,23,0)</f>
        <v>0</v>
      </c>
      <c r="M285" s="28">
        <f>VLOOKUP($C285,'S0 remplacer avec S44'!$C:$BQ,35,0)</f>
        <v>2183.50038</v>
      </c>
      <c r="N285" s="28">
        <f>VLOOKUP($C285,'S0 remplacer avec S44'!$C:$BQ,42,0)</f>
        <v>160</v>
      </c>
      <c r="O285" s="28">
        <f>VLOOKUP($C285,'S0 remplacer avec S44'!$C:$BQ,43,0)</f>
        <v>628</v>
      </c>
      <c r="P285" s="21">
        <f>VLOOKUP($C285,'S45'!$C:$BQ,55,0)</f>
        <v>168</v>
      </c>
      <c r="Q285" s="21">
        <f>VLOOKUP($C285,'S45'!$C:$BQ,62,0)</f>
        <v>66</v>
      </c>
      <c r="R285" s="21">
        <f>VLOOKUP($C285,'S45'!$C:$BQ,63,0)</f>
        <v>112</v>
      </c>
      <c r="S285" s="21">
        <f>VLOOKUP($C285,'S45'!$C:$BQ,45,0)</f>
        <v>2514.4746</v>
      </c>
      <c r="T285" s="28">
        <f>VLOOKUP($C285,'S45'!$C:$BQ,52,0)</f>
        <v>0</v>
      </c>
      <c r="U285" s="28">
        <f>VLOOKUP($C285,'S45'!$C:$BQ,53,0)</f>
        <v>0</v>
      </c>
      <c r="V285" s="28">
        <f>VLOOKUP($C285,'S45'!$C:$BQ,15,0)</f>
        <v>178</v>
      </c>
      <c r="W285" s="28">
        <f>VLOOKUP($C285,'S45'!$C:$BQ,22,0)</f>
        <v>0</v>
      </c>
      <c r="X285" s="28">
        <f>VLOOKUP($C285,'S45'!$C:$BQ,23,0)</f>
        <v>0</v>
      </c>
      <c r="Y285" s="28">
        <f>VLOOKUP($C285,'S45'!$C:$BQ,35,0)</f>
        <v>2283.5784600000002</v>
      </c>
      <c r="Z285" s="28">
        <f>VLOOKUP($C285,'S45'!$C:$BQ,42,0)</f>
        <v>60</v>
      </c>
      <c r="AA285" s="28">
        <f>VLOOKUP($C285,'S45'!$C:$BQ,43,0)</f>
        <v>528</v>
      </c>
      <c r="AB285" s="21">
        <f>VLOOKUP($C285,'S46'!$C:$BQ,55,0)</f>
        <v>167</v>
      </c>
      <c r="AC285" s="21">
        <f>VLOOKUP($C285,'S46'!$C:$BQ,62,0)</f>
        <v>67</v>
      </c>
      <c r="AD285" s="21">
        <f>VLOOKUP($C285,'S46'!$C:$BQ,63,0)</f>
        <v>113</v>
      </c>
      <c r="AE285" s="21">
        <f>VLOOKUP($C285,'S46'!$C:$BQ,45,0)</f>
        <v>2545.8803200000002</v>
      </c>
      <c r="AF285" s="28">
        <f>VLOOKUP($C285,'S46'!$C:$BQ,52,0)</f>
        <v>0</v>
      </c>
      <c r="AG285" s="28">
        <f>VLOOKUP($C285,'S46'!$C:$BQ,53,0)</f>
        <v>0</v>
      </c>
      <c r="AH285" s="28">
        <f>VLOOKUP($C285,'S46'!$C:$BQ,15,0)</f>
        <v>178</v>
      </c>
      <c r="AI285" s="28">
        <f>VLOOKUP($C285,'S46'!$C:$BQ,22,0)</f>
        <v>0</v>
      </c>
      <c r="AJ285" s="28">
        <f>VLOOKUP($C285,'S46'!$C:$BQ,23,0)</f>
        <v>0</v>
      </c>
      <c r="AK285" s="28">
        <f>VLOOKUP($C285,'S46'!$C:$BQ,35,0)</f>
        <v>2367.7176899999999</v>
      </c>
      <c r="AL285" s="28">
        <f>VLOOKUP($C285,'S46'!$C:$BQ,42,0)</f>
        <v>0</v>
      </c>
      <c r="AM285" s="28">
        <f>VLOOKUP($C285,'S46'!$C:$BQ,43,0)</f>
        <v>444</v>
      </c>
      <c r="AN285" s="21">
        <f>VLOOKUP($C285,'S47'!$C:$BQ,55,0)</f>
        <v>168.8</v>
      </c>
      <c r="AO285" s="21">
        <f>VLOOKUP($C285,'S47'!$C:$BQ,62,0)</f>
        <v>65</v>
      </c>
      <c r="AP285" s="21">
        <f>VLOOKUP($C285,'S47'!$C:$BQ,63,0)</f>
        <v>112</v>
      </c>
      <c r="AQ285" s="21">
        <f>VLOOKUP($C285,'S47'!$C:$BQ,45,0)</f>
        <v>2602.5803599999999</v>
      </c>
      <c r="AR285" s="28">
        <f>VLOOKUP($C285,'S47'!$C:$BQ,52,0)</f>
        <v>0</v>
      </c>
      <c r="AS285" s="28">
        <f>VLOOKUP($C285,'S47'!$C:$BQ,53,0)</f>
        <v>0</v>
      </c>
      <c r="AT285" s="28">
        <f>VLOOKUP($C285,'S47'!$C:$BQ,15,0)</f>
        <v>179</v>
      </c>
      <c r="AU285" s="28">
        <f>VLOOKUP($C285,'S47'!$C:$BQ,22,0)</f>
        <v>0</v>
      </c>
      <c r="AV285" s="28">
        <f>VLOOKUP($C285,'S47'!$C:$BQ,23,0)</f>
        <v>0</v>
      </c>
      <c r="AW285" s="28">
        <f>VLOOKUP($C285,'S47'!$C:$BQ,35,0)</f>
        <v>2521.8465299999998</v>
      </c>
      <c r="AX285" s="28">
        <f>VLOOKUP($C285,'S47'!$C:$BQ,42,0)</f>
        <v>0</v>
      </c>
      <c r="AY285" s="28">
        <f>VLOOKUP($C285,'S47'!$C:$BQ,43,0)</f>
        <v>290</v>
      </c>
      <c r="AZ285" s="21">
        <f>VLOOKUP($C285,'S48'!$C:$BQ,55,0)</f>
        <v>175.8</v>
      </c>
      <c r="BA285" s="21">
        <f>VLOOKUP($C285,'S48'!$C:$BQ,62,0)</f>
        <v>35</v>
      </c>
      <c r="BB285" s="21">
        <f>VLOOKUP($C285,'S48'!$C:$BQ,63,0)</f>
        <v>174</v>
      </c>
      <c r="BC285" s="21">
        <f>VLOOKUP($C285,'S48'!$C:$BQ,45,0)</f>
        <v>2601.8755500000002</v>
      </c>
      <c r="BD285" s="28">
        <f>VLOOKUP($C285,'S48'!$C:$BQ,52,0)</f>
        <v>0</v>
      </c>
      <c r="BE285" s="28">
        <f>VLOOKUP($C285,'S48'!$C:$BQ,53,0)</f>
        <v>0</v>
      </c>
      <c r="BF285" s="28">
        <f>VLOOKUP($C285,'S48'!$C:$BQ,15,0)</f>
        <v>180</v>
      </c>
      <c r="BG285" s="28">
        <f>VLOOKUP($C285,'S48'!$C:$BQ,22,0)</f>
        <v>0</v>
      </c>
      <c r="BH285" s="28">
        <f>VLOOKUP($C285,'S48'!$C:$BQ,23,0)</f>
        <v>0</v>
      </c>
      <c r="BI285" s="28">
        <f>VLOOKUP($C285,'S48'!$C:$BQ,35,0)</f>
        <v>2759.0013899999999</v>
      </c>
      <c r="BJ285" s="28">
        <f>VLOOKUP($C285,'S48'!$C:$BQ,42,0)</f>
        <v>0</v>
      </c>
      <c r="BK285" s="28">
        <f>VLOOKUP($C285,'S48'!$C:$BQ,43,0)</f>
        <v>53</v>
      </c>
      <c r="BL285" s="21" t="e">
        <f>VLOOKUP($C285,'S49'!$C:$BQ,55,0)</f>
        <v>#N/A</v>
      </c>
      <c r="BM285" s="21" t="e">
        <f>VLOOKUP($C285,'S49'!$C:$BQ,62,0)</f>
        <v>#N/A</v>
      </c>
      <c r="BN285" s="21" t="e">
        <f>VLOOKUP($C285,'S49'!$C:$BQ,63,0)</f>
        <v>#N/A</v>
      </c>
      <c r="BO285" s="21" t="e">
        <f>VLOOKUP($C285,'S49'!$C:$BQ,45,0)</f>
        <v>#N/A</v>
      </c>
      <c r="BP285" s="28" t="e">
        <f>VLOOKUP($C285,'S49'!$C:$BQ,52,0)</f>
        <v>#N/A</v>
      </c>
      <c r="BQ285" s="28" t="e">
        <f>VLOOKUP($C285,'S49'!$C:$BQ,53,0)</f>
        <v>#N/A</v>
      </c>
      <c r="BR285" s="28" t="e">
        <f>VLOOKUP($C285,'S49'!$C:$BQ,15,0)</f>
        <v>#N/A</v>
      </c>
      <c r="BS285" s="28" t="e">
        <f>VLOOKUP($C285,'S49'!$C:$BQ,22,0)</f>
        <v>#N/A</v>
      </c>
      <c r="BT285" s="28" t="e">
        <f>VLOOKUP($C285,'S49'!$C:$BQ,23,0)</f>
        <v>#N/A</v>
      </c>
      <c r="BU285" s="28" t="e">
        <f>VLOOKUP($C285,'S49'!$C:$BQ,35,0)</f>
        <v>#N/A</v>
      </c>
      <c r="BV285" s="28" t="e">
        <f>VLOOKUP($C285,'S49'!$C:$BQ,42,0)</f>
        <v>#N/A</v>
      </c>
      <c r="BW285" s="28" t="e">
        <f>VLOOKUP($C285,'S49'!$C:$BQ,43,0)</f>
        <v>#N/A</v>
      </c>
      <c r="BX285" s="21" t="e">
        <f>VLOOKUP($C285,'S50'!$C:$BQ,55,0)</f>
        <v>#N/A</v>
      </c>
      <c r="BY285" s="21" t="e">
        <f>VLOOKUP($C285,'S50'!$C:$BQ,62,0)</f>
        <v>#N/A</v>
      </c>
      <c r="BZ285" s="21" t="e">
        <f>VLOOKUP($C285,'S50'!$C:$BQ,63,0)</f>
        <v>#N/A</v>
      </c>
      <c r="CA285" s="21" t="e">
        <f>VLOOKUP($C285,'S50'!$C:$BQ,45,0)</f>
        <v>#N/A</v>
      </c>
      <c r="CB285" s="28" t="e">
        <f>VLOOKUP($C285,'S50'!$C:$BQ,52,0)</f>
        <v>#N/A</v>
      </c>
      <c r="CC285" s="28" t="e">
        <f>VLOOKUP($C285,'S50'!$C:$BQ,53,0)</f>
        <v>#N/A</v>
      </c>
      <c r="CD285" s="28" t="e">
        <f>VLOOKUP($C285,'S50'!$C:$BQ,15,0)</f>
        <v>#N/A</v>
      </c>
      <c r="CE285" s="28" t="e">
        <f>VLOOKUP($C285,'S50'!$C:$BQ,22,0)</f>
        <v>#N/A</v>
      </c>
      <c r="CF285" s="28" t="e">
        <f>VLOOKUP($C285,'S50'!$C:$BQ,23,0)</f>
        <v>#N/A</v>
      </c>
      <c r="CG285" s="28" t="e">
        <f>VLOOKUP($C285,'S50'!$C:$BQ,35,0)</f>
        <v>#N/A</v>
      </c>
      <c r="CH285" s="28" t="e">
        <f>VLOOKUP($C285,'S50'!$C:$BQ,42,0)</f>
        <v>#N/A</v>
      </c>
      <c r="CI285" s="28" t="e">
        <f>VLOOKUP($C285,'S50'!$C:$BQ,43,0)</f>
        <v>#N/A</v>
      </c>
    </row>
    <row r="286" spans="1:87" hidden="1" x14ac:dyDescent="0.2">
      <c r="A286" s="30" t="s">
        <v>308</v>
      </c>
      <c r="B286" s="30" t="s">
        <v>375</v>
      </c>
      <c r="C286" s="20" t="s">
        <v>330</v>
      </c>
      <c r="D286" s="21">
        <f>VLOOKUP($C286,'S0 remplacer avec S44'!$C:$BQ,55,0)</f>
        <v>228</v>
      </c>
      <c r="E286" s="21">
        <f>VLOOKUP($C286,'S0 remplacer avec S44'!$C:$BQ,62,0)</f>
        <v>101</v>
      </c>
      <c r="F286" s="21">
        <f>VLOOKUP($C286,'S0 remplacer avec S44'!$C:$BQ,63,0)</f>
        <v>167</v>
      </c>
      <c r="G286" s="21">
        <f>VLOOKUP($C286,'S0 remplacer avec S44'!$C:$BQ,45,0)</f>
        <v>2607.4059400000001</v>
      </c>
      <c r="H286" s="28">
        <f>VLOOKUP($C286,'S0 remplacer avec S44'!$C:$BQ,52,0)</f>
        <v>292</v>
      </c>
      <c r="I286" s="28">
        <f>VLOOKUP($C286,'S0 remplacer avec S44'!$C:$BQ,53,0)</f>
        <v>872</v>
      </c>
      <c r="J286" s="28">
        <f>VLOOKUP($C286,'S0 remplacer avec S44'!$C:$BQ,15,0)</f>
        <v>179</v>
      </c>
      <c r="K286" s="28">
        <f>VLOOKUP($C286,'S0 remplacer avec S44'!$C:$BQ,22,0)</f>
        <v>4</v>
      </c>
      <c r="L286" s="28">
        <f>VLOOKUP($C286,'S0 remplacer avec S44'!$C:$BQ,23,0)</f>
        <v>40</v>
      </c>
      <c r="M286" s="28">
        <f>VLOOKUP($C286,'S0 remplacer avec S44'!$C:$BQ,35,0)</f>
        <v>6221.1008400000001</v>
      </c>
      <c r="N286" s="28">
        <f>VLOOKUP($C286,'S0 remplacer avec S44'!$C:$BQ,42,0)</f>
        <v>0</v>
      </c>
      <c r="O286" s="28">
        <f>VLOOKUP($C286,'S0 remplacer avec S44'!$C:$BQ,43,0)</f>
        <v>0</v>
      </c>
      <c r="P286" s="21">
        <f>VLOOKUP($C286,'S45'!$C:$BQ,55,0)</f>
        <v>229</v>
      </c>
      <c r="Q286" s="21">
        <f>VLOOKUP($C286,'S45'!$C:$BQ,62,0)</f>
        <v>100</v>
      </c>
      <c r="R286" s="21">
        <f>VLOOKUP($C286,'S45'!$C:$BQ,63,0)</f>
        <v>166</v>
      </c>
      <c r="S286" s="21">
        <f>VLOOKUP($C286,'S45'!$C:$BQ,45,0)</f>
        <v>2666.9616299999998</v>
      </c>
      <c r="T286" s="28">
        <f>VLOOKUP($C286,'S45'!$C:$BQ,52,0)</f>
        <v>233</v>
      </c>
      <c r="U286" s="28">
        <f>VLOOKUP($C286,'S45'!$C:$BQ,53,0)</f>
        <v>812</v>
      </c>
      <c r="V286" s="28">
        <f>VLOOKUP($C286,'S45'!$C:$BQ,15,0)</f>
        <v>180</v>
      </c>
      <c r="W286" s="28">
        <f>VLOOKUP($C286,'S45'!$C:$BQ,22,0)</f>
        <v>3</v>
      </c>
      <c r="X286" s="28">
        <f>VLOOKUP($C286,'S45'!$C:$BQ,23,0)</f>
        <v>39</v>
      </c>
      <c r="Y286" s="28">
        <f>VLOOKUP($C286,'S45'!$C:$BQ,35,0)</f>
        <v>6246.58428</v>
      </c>
      <c r="Z286" s="28">
        <f>VLOOKUP($C286,'S45'!$C:$BQ,42,0)</f>
        <v>0</v>
      </c>
      <c r="AA286" s="28">
        <f>VLOOKUP($C286,'S45'!$C:$BQ,43,0)</f>
        <v>0</v>
      </c>
      <c r="AB286" s="21">
        <f>VLOOKUP($C286,'S46'!$C:$BQ,55,0)</f>
        <v>233.8</v>
      </c>
      <c r="AC286" s="21">
        <f>VLOOKUP($C286,'S46'!$C:$BQ,62,0)</f>
        <v>96</v>
      </c>
      <c r="AD286" s="21">
        <f>VLOOKUP($C286,'S46'!$C:$BQ,63,0)</f>
        <v>161</v>
      </c>
      <c r="AE286" s="21">
        <f>VLOOKUP($C286,'S46'!$C:$BQ,45,0)</f>
        <v>2690.9164900000001</v>
      </c>
      <c r="AF286" s="28">
        <f>VLOOKUP($C286,'S46'!$C:$BQ,52,0)</f>
        <v>209</v>
      </c>
      <c r="AG286" s="28">
        <f>VLOOKUP($C286,'S46'!$C:$BQ,53,0)</f>
        <v>788</v>
      </c>
      <c r="AH286" s="28">
        <f>VLOOKUP($C286,'S46'!$C:$BQ,15,0)</f>
        <v>182</v>
      </c>
      <c r="AI286" s="28">
        <f>VLOOKUP($C286,'S46'!$C:$BQ,22,0)</f>
        <v>1</v>
      </c>
      <c r="AJ286" s="28">
        <f>VLOOKUP($C286,'S46'!$C:$BQ,23,0)</f>
        <v>37</v>
      </c>
      <c r="AK286" s="28">
        <f>VLOOKUP($C286,'S46'!$C:$BQ,35,0)</f>
        <v>6246.5042800000001</v>
      </c>
      <c r="AL286" s="28">
        <f>VLOOKUP($C286,'S46'!$C:$BQ,42,0)</f>
        <v>0</v>
      </c>
      <c r="AM286" s="28">
        <f>VLOOKUP($C286,'S46'!$C:$BQ,43,0)</f>
        <v>0</v>
      </c>
      <c r="AN286" s="21">
        <f>VLOOKUP($C286,'S47'!$C:$BQ,55,0)</f>
        <v>237.6</v>
      </c>
      <c r="AO286" s="21">
        <f>VLOOKUP($C286,'S47'!$C:$BQ,62,0)</f>
        <v>92</v>
      </c>
      <c r="AP286" s="21">
        <f>VLOOKUP($C286,'S47'!$C:$BQ,63,0)</f>
        <v>158</v>
      </c>
      <c r="AQ286" s="21">
        <f>VLOOKUP($C286,'S47'!$C:$BQ,45,0)</f>
        <v>2977.8396499999999</v>
      </c>
      <c r="AR286" s="28">
        <f>VLOOKUP($C286,'S47'!$C:$BQ,52,0)</f>
        <v>0</v>
      </c>
      <c r="AS286" s="28">
        <f>VLOOKUP($C286,'S47'!$C:$BQ,53,0)</f>
        <v>502</v>
      </c>
      <c r="AT286" s="28">
        <f>VLOOKUP($C286,'S47'!$C:$BQ,15,0)</f>
        <v>183</v>
      </c>
      <c r="AU286" s="28">
        <f>VLOOKUP($C286,'S47'!$C:$BQ,22,0)</f>
        <v>0</v>
      </c>
      <c r="AV286" s="28">
        <f>VLOOKUP($C286,'S47'!$C:$BQ,23,0)</f>
        <v>36</v>
      </c>
      <c r="AW286" s="28">
        <f>VLOOKUP($C286,'S47'!$C:$BQ,35,0)</f>
        <v>6275.8218100000004</v>
      </c>
      <c r="AX286" s="28">
        <f>VLOOKUP($C286,'S47'!$C:$BQ,42,0)</f>
        <v>0</v>
      </c>
      <c r="AY286" s="28">
        <f>VLOOKUP($C286,'S47'!$C:$BQ,43,0)</f>
        <v>0</v>
      </c>
      <c r="AZ286" s="21">
        <f>VLOOKUP($C286,'S48'!$C:$BQ,55,0)</f>
        <v>238.6</v>
      </c>
      <c r="BA286" s="21">
        <f>VLOOKUP($C286,'S48'!$C:$BQ,62,0)</f>
        <v>58</v>
      </c>
      <c r="BB286" s="21">
        <f>VLOOKUP($C286,'S48'!$C:$BQ,63,0)</f>
        <v>255</v>
      </c>
      <c r="BC286" s="21">
        <f>VLOOKUP($C286,'S48'!$C:$BQ,45,0)</f>
        <v>3154.4565899999998</v>
      </c>
      <c r="BD286" s="28">
        <f>VLOOKUP($C286,'S48'!$C:$BQ,52,0)</f>
        <v>0</v>
      </c>
      <c r="BE286" s="28">
        <f>VLOOKUP($C286,'S48'!$C:$BQ,53,0)</f>
        <v>325</v>
      </c>
      <c r="BF286" s="28">
        <f>VLOOKUP($C286,'S48'!$C:$BQ,15,0)</f>
        <v>190</v>
      </c>
      <c r="BG286" s="28">
        <f>VLOOKUP($C286,'S48'!$C:$BQ,22,0)</f>
        <v>0</v>
      </c>
      <c r="BH286" s="28">
        <f>VLOOKUP($C286,'S48'!$C:$BQ,23,0)</f>
        <v>29</v>
      </c>
      <c r="BI286" s="28">
        <f>VLOOKUP($C286,'S48'!$C:$BQ,35,0)</f>
        <v>6344.1049300000004</v>
      </c>
      <c r="BJ286" s="28">
        <f>VLOOKUP($C286,'S48'!$C:$BQ,42,0)</f>
        <v>0</v>
      </c>
      <c r="BK286" s="28">
        <f>VLOOKUP($C286,'S48'!$C:$BQ,43,0)</f>
        <v>0</v>
      </c>
      <c r="BL286" s="21" t="e">
        <f>VLOOKUP($C286,'S49'!$C:$BQ,55,0)</f>
        <v>#N/A</v>
      </c>
      <c r="BM286" s="21" t="e">
        <f>VLOOKUP($C286,'S49'!$C:$BQ,62,0)</f>
        <v>#N/A</v>
      </c>
      <c r="BN286" s="21" t="e">
        <f>VLOOKUP($C286,'S49'!$C:$BQ,63,0)</f>
        <v>#N/A</v>
      </c>
      <c r="BO286" s="21" t="e">
        <f>VLOOKUP($C286,'S49'!$C:$BQ,45,0)</f>
        <v>#N/A</v>
      </c>
      <c r="BP286" s="28" t="e">
        <f>VLOOKUP($C286,'S49'!$C:$BQ,52,0)</f>
        <v>#N/A</v>
      </c>
      <c r="BQ286" s="28" t="e">
        <f>VLOOKUP($C286,'S49'!$C:$BQ,53,0)</f>
        <v>#N/A</v>
      </c>
      <c r="BR286" s="28" t="e">
        <f>VLOOKUP($C286,'S49'!$C:$BQ,15,0)</f>
        <v>#N/A</v>
      </c>
      <c r="BS286" s="28" t="e">
        <f>VLOOKUP($C286,'S49'!$C:$BQ,22,0)</f>
        <v>#N/A</v>
      </c>
      <c r="BT286" s="28" t="e">
        <f>VLOOKUP($C286,'S49'!$C:$BQ,23,0)</f>
        <v>#N/A</v>
      </c>
      <c r="BU286" s="28" t="e">
        <f>VLOOKUP($C286,'S49'!$C:$BQ,35,0)</f>
        <v>#N/A</v>
      </c>
      <c r="BV286" s="28" t="e">
        <f>VLOOKUP($C286,'S49'!$C:$BQ,42,0)</f>
        <v>#N/A</v>
      </c>
      <c r="BW286" s="28" t="e">
        <f>VLOOKUP($C286,'S49'!$C:$BQ,43,0)</f>
        <v>#N/A</v>
      </c>
      <c r="BX286" s="21" t="e">
        <f>VLOOKUP($C286,'S50'!$C:$BQ,55,0)</f>
        <v>#N/A</v>
      </c>
      <c r="BY286" s="21" t="e">
        <f>VLOOKUP($C286,'S50'!$C:$BQ,62,0)</f>
        <v>#N/A</v>
      </c>
      <c r="BZ286" s="21" t="e">
        <f>VLOOKUP($C286,'S50'!$C:$BQ,63,0)</f>
        <v>#N/A</v>
      </c>
      <c r="CA286" s="21" t="e">
        <f>VLOOKUP($C286,'S50'!$C:$BQ,45,0)</f>
        <v>#N/A</v>
      </c>
      <c r="CB286" s="28" t="e">
        <f>VLOOKUP($C286,'S50'!$C:$BQ,52,0)</f>
        <v>#N/A</v>
      </c>
      <c r="CC286" s="28" t="e">
        <f>VLOOKUP($C286,'S50'!$C:$BQ,53,0)</f>
        <v>#N/A</v>
      </c>
      <c r="CD286" s="28" t="e">
        <f>VLOOKUP($C286,'S50'!$C:$BQ,15,0)</f>
        <v>#N/A</v>
      </c>
      <c r="CE286" s="28" t="e">
        <f>VLOOKUP($C286,'S50'!$C:$BQ,22,0)</f>
        <v>#N/A</v>
      </c>
      <c r="CF286" s="28" t="e">
        <f>VLOOKUP($C286,'S50'!$C:$BQ,23,0)</f>
        <v>#N/A</v>
      </c>
      <c r="CG286" s="28" t="e">
        <f>VLOOKUP($C286,'S50'!$C:$BQ,35,0)</f>
        <v>#N/A</v>
      </c>
      <c r="CH286" s="28" t="e">
        <f>VLOOKUP($C286,'S50'!$C:$BQ,42,0)</f>
        <v>#N/A</v>
      </c>
      <c r="CI286" s="28" t="e">
        <f>VLOOKUP($C286,'S50'!$C:$BQ,43,0)</f>
        <v>#N/A</v>
      </c>
    </row>
    <row r="287" spans="1:87" hidden="1" x14ac:dyDescent="0.2">
      <c r="A287" s="30" t="e">
        <v>#N/A</v>
      </c>
      <c r="B287" s="30" t="e">
        <v>#N/A</v>
      </c>
      <c r="C287" s="20" t="s">
        <v>331</v>
      </c>
      <c r="D287" s="21" t="e">
        <f>VLOOKUP($C287,'S0 remplacer avec S44'!$C:$BQ,55,0)</f>
        <v>#N/A</v>
      </c>
      <c r="E287" s="21" t="e">
        <f>VLOOKUP($C287,'S0 remplacer avec S44'!$C:$BQ,62,0)</f>
        <v>#N/A</v>
      </c>
      <c r="F287" s="21" t="e">
        <f>VLOOKUP($C287,'S0 remplacer avec S44'!$C:$BQ,63,0)</f>
        <v>#N/A</v>
      </c>
      <c r="G287" s="21" t="e">
        <f>VLOOKUP($C287,'S0 remplacer avec S44'!$C:$BQ,45,0)</f>
        <v>#N/A</v>
      </c>
      <c r="H287" s="28" t="e">
        <f>VLOOKUP($C287,'S0 remplacer avec S44'!$C:$BQ,52,0)</f>
        <v>#N/A</v>
      </c>
      <c r="I287" s="28" t="e">
        <f>VLOOKUP($C287,'S0 remplacer avec S44'!$C:$BQ,53,0)</f>
        <v>#N/A</v>
      </c>
      <c r="J287" s="28" t="e">
        <f>VLOOKUP($C287,'S0 remplacer avec S44'!$C:$BQ,15,0)</f>
        <v>#N/A</v>
      </c>
      <c r="K287" s="28" t="e">
        <f>VLOOKUP($C287,'S0 remplacer avec S44'!$C:$BQ,22,0)</f>
        <v>#N/A</v>
      </c>
      <c r="L287" s="28" t="e">
        <f>VLOOKUP($C287,'S0 remplacer avec S44'!$C:$BQ,23,0)</f>
        <v>#N/A</v>
      </c>
      <c r="M287" s="28" t="e">
        <f>VLOOKUP($C287,'S0 remplacer avec S44'!$C:$BQ,35,0)</f>
        <v>#N/A</v>
      </c>
      <c r="N287" s="28" t="e">
        <f>VLOOKUP($C287,'S0 remplacer avec S44'!$C:$BQ,42,0)</f>
        <v>#N/A</v>
      </c>
      <c r="O287" s="28" t="e">
        <f>VLOOKUP($C287,'S0 remplacer avec S44'!$C:$BQ,43,0)</f>
        <v>#N/A</v>
      </c>
      <c r="P287" s="21" t="e">
        <f>VLOOKUP($C287,'S45'!$C:$BQ,55,0)</f>
        <v>#N/A</v>
      </c>
      <c r="Q287" s="21" t="e">
        <f>VLOOKUP($C287,'S45'!$C:$BQ,62,0)</f>
        <v>#N/A</v>
      </c>
      <c r="R287" s="21" t="e">
        <f>VLOOKUP($C287,'S45'!$C:$BQ,63,0)</f>
        <v>#N/A</v>
      </c>
      <c r="S287" s="21" t="e">
        <f>VLOOKUP($C287,'S45'!$C:$BQ,45,0)</f>
        <v>#N/A</v>
      </c>
      <c r="T287" s="28" t="e">
        <f>VLOOKUP($C287,'S45'!$C:$BQ,52,0)</f>
        <v>#N/A</v>
      </c>
      <c r="U287" s="28" t="e">
        <f>VLOOKUP($C287,'S45'!$C:$BQ,53,0)</f>
        <v>#N/A</v>
      </c>
      <c r="V287" s="28" t="e">
        <f>VLOOKUP($C287,'S45'!$C:$BQ,15,0)</f>
        <v>#N/A</v>
      </c>
      <c r="W287" s="28" t="e">
        <f>VLOOKUP($C287,'S45'!$C:$BQ,22,0)</f>
        <v>#N/A</v>
      </c>
      <c r="X287" s="28" t="e">
        <f>VLOOKUP($C287,'S45'!$C:$BQ,23,0)</f>
        <v>#N/A</v>
      </c>
      <c r="Y287" s="28" t="e">
        <f>VLOOKUP($C287,'S45'!$C:$BQ,35,0)</f>
        <v>#N/A</v>
      </c>
      <c r="Z287" s="28" t="e">
        <f>VLOOKUP($C287,'S45'!$C:$BQ,42,0)</f>
        <v>#N/A</v>
      </c>
      <c r="AA287" s="28" t="e">
        <f>VLOOKUP($C287,'S45'!$C:$BQ,43,0)</f>
        <v>#N/A</v>
      </c>
      <c r="AB287" s="21" t="e">
        <f>VLOOKUP($C287,'S46'!$C:$BQ,55,0)</f>
        <v>#N/A</v>
      </c>
      <c r="AC287" s="21" t="e">
        <f>VLOOKUP($C287,'S46'!$C:$BQ,62,0)</f>
        <v>#N/A</v>
      </c>
      <c r="AD287" s="21" t="e">
        <f>VLOOKUP($C287,'S46'!$C:$BQ,63,0)</f>
        <v>#N/A</v>
      </c>
      <c r="AE287" s="21" t="e">
        <f>VLOOKUP($C287,'S46'!$C:$BQ,45,0)</f>
        <v>#N/A</v>
      </c>
      <c r="AF287" s="28" t="e">
        <f>VLOOKUP($C287,'S46'!$C:$BQ,52,0)</f>
        <v>#N/A</v>
      </c>
      <c r="AG287" s="28" t="e">
        <f>VLOOKUP($C287,'S46'!$C:$BQ,53,0)</f>
        <v>#N/A</v>
      </c>
      <c r="AH287" s="28" t="e">
        <f>VLOOKUP($C287,'S46'!$C:$BQ,15,0)</f>
        <v>#N/A</v>
      </c>
      <c r="AI287" s="28" t="e">
        <f>VLOOKUP($C287,'S46'!$C:$BQ,22,0)</f>
        <v>#N/A</v>
      </c>
      <c r="AJ287" s="28" t="e">
        <f>VLOOKUP($C287,'S46'!$C:$BQ,23,0)</f>
        <v>#N/A</v>
      </c>
      <c r="AK287" s="28" t="e">
        <f>VLOOKUP($C287,'S46'!$C:$BQ,35,0)</f>
        <v>#N/A</v>
      </c>
      <c r="AL287" s="28" t="e">
        <f>VLOOKUP($C287,'S46'!$C:$BQ,42,0)</f>
        <v>#N/A</v>
      </c>
      <c r="AM287" s="28" t="e">
        <f>VLOOKUP($C287,'S46'!$C:$BQ,43,0)</f>
        <v>#N/A</v>
      </c>
      <c r="AN287" s="21" t="e">
        <f>VLOOKUP($C287,'S47'!$C:$BQ,55,0)</f>
        <v>#N/A</v>
      </c>
      <c r="AO287" s="21" t="e">
        <f>VLOOKUP($C287,'S47'!$C:$BQ,62,0)</f>
        <v>#N/A</v>
      </c>
      <c r="AP287" s="21" t="e">
        <f>VLOOKUP($C287,'S47'!$C:$BQ,63,0)</f>
        <v>#N/A</v>
      </c>
      <c r="AQ287" s="21" t="e">
        <f>VLOOKUP($C287,'S47'!$C:$BQ,45,0)</f>
        <v>#N/A</v>
      </c>
      <c r="AR287" s="28" t="e">
        <f>VLOOKUP($C287,'S47'!$C:$BQ,52,0)</f>
        <v>#N/A</v>
      </c>
      <c r="AS287" s="28" t="e">
        <f>VLOOKUP($C287,'S47'!$C:$BQ,53,0)</f>
        <v>#N/A</v>
      </c>
      <c r="AT287" s="28" t="e">
        <f>VLOOKUP($C287,'S47'!$C:$BQ,15,0)</f>
        <v>#N/A</v>
      </c>
      <c r="AU287" s="28" t="e">
        <f>VLOOKUP($C287,'S47'!$C:$BQ,22,0)</f>
        <v>#N/A</v>
      </c>
      <c r="AV287" s="28" t="e">
        <f>VLOOKUP($C287,'S47'!$C:$BQ,23,0)</f>
        <v>#N/A</v>
      </c>
      <c r="AW287" s="28" t="e">
        <f>VLOOKUP($C287,'S47'!$C:$BQ,35,0)</f>
        <v>#N/A</v>
      </c>
      <c r="AX287" s="28" t="e">
        <f>VLOOKUP($C287,'S47'!$C:$BQ,42,0)</f>
        <v>#N/A</v>
      </c>
      <c r="AY287" s="28" t="e">
        <f>VLOOKUP($C287,'S47'!$C:$BQ,43,0)</f>
        <v>#N/A</v>
      </c>
      <c r="AZ287" s="21" t="e">
        <f>VLOOKUP($C287,'S48'!$C:$BQ,55,0)</f>
        <v>#N/A</v>
      </c>
      <c r="BA287" s="21" t="e">
        <f>VLOOKUP($C287,'S48'!$C:$BQ,62,0)</f>
        <v>#N/A</v>
      </c>
      <c r="BB287" s="21" t="e">
        <f>VLOOKUP($C287,'S48'!$C:$BQ,63,0)</f>
        <v>#N/A</v>
      </c>
      <c r="BC287" s="21" t="e">
        <f>VLOOKUP($C287,'S48'!$C:$BQ,45,0)</f>
        <v>#N/A</v>
      </c>
      <c r="BD287" s="28" t="e">
        <f>VLOOKUP($C287,'S48'!$C:$BQ,52,0)</f>
        <v>#N/A</v>
      </c>
      <c r="BE287" s="28" t="e">
        <f>VLOOKUP($C287,'S48'!$C:$BQ,53,0)</f>
        <v>#N/A</v>
      </c>
      <c r="BF287" s="28" t="e">
        <f>VLOOKUP($C287,'S48'!$C:$BQ,15,0)</f>
        <v>#N/A</v>
      </c>
      <c r="BG287" s="28" t="e">
        <f>VLOOKUP($C287,'S48'!$C:$BQ,22,0)</f>
        <v>#N/A</v>
      </c>
      <c r="BH287" s="28" t="e">
        <f>VLOOKUP($C287,'S48'!$C:$BQ,23,0)</f>
        <v>#N/A</v>
      </c>
      <c r="BI287" s="28" t="e">
        <f>VLOOKUP($C287,'S48'!$C:$BQ,35,0)</f>
        <v>#N/A</v>
      </c>
      <c r="BJ287" s="28" t="e">
        <f>VLOOKUP($C287,'S48'!$C:$BQ,42,0)</f>
        <v>#N/A</v>
      </c>
      <c r="BK287" s="28" t="e">
        <f>VLOOKUP($C287,'S48'!$C:$BQ,43,0)</f>
        <v>#N/A</v>
      </c>
      <c r="BL287" s="21" t="e">
        <f>VLOOKUP($C287,'S49'!$C:$BQ,55,0)</f>
        <v>#N/A</v>
      </c>
      <c r="BM287" s="21" t="e">
        <f>VLOOKUP($C287,'S49'!$C:$BQ,62,0)</f>
        <v>#N/A</v>
      </c>
      <c r="BN287" s="21" t="e">
        <f>VLOOKUP($C287,'S49'!$C:$BQ,63,0)</f>
        <v>#N/A</v>
      </c>
      <c r="BO287" s="21" t="e">
        <f>VLOOKUP($C287,'S49'!$C:$BQ,45,0)</f>
        <v>#N/A</v>
      </c>
      <c r="BP287" s="28" t="e">
        <f>VLOOKUP($C287,'S49'!$C:$BQ,52,0)</f>
        <v>#N/A</v>
      </c>
      <c r="BQ287" s="28" t="e">
        <f>VLOOKUP($C287,'S49'!$C:$BQ,53,0)</f>
        <v>#N/A</v>
      </c>
      <c r="BR287" s="28" t="e">
        <f>VLOOKUP($C287,'S49'!$C:$BQ,15,0)</f>
        <v>#N/A</v>
      </c>
      <c r="BS287" s="28" t="e">
        <f>VLOOKUP($C287,'S49'!$C:$BQ,22,0)</f>
        <v>#N/A</v>
      </c>
      <c r="BT287" s="28" t="e">
        <f>VLOOKUP($C287,'S49'!$C:$BQ,23,0)</f>
        <v>#N/A</v>
      </c>
      <c r="BU287" s="28" t="e">
        <f>VLOOKUP($C287,'S49'!$C:$BQ,35,0)</f>
        <v>#N/A</v>
      </c>
      <c r="BV287" s="28" t="e">
        <f>VLOOKUP($C287,'S49'!$C:$BQ,42,0)</f>
        <v>#N/A</v>
      </c>
      <c r="BW287" s="28" t="e">
        <f>VLOOKUP($C287,'S49'!$C:$BQ,43,0)</f>
        <v>#N/A</v>
      </c>
      <c r="BX287" s="21" t="e">
        <f>VLOOKUP($C287,'S50'!$C:$BQ,55,0)</f>
        <v>#N/A</v>
      </c>
      <c r="BY287" s="21" t="e">
        <f>VLOOKUP($C287,'S50'!$C:$BQ,62,0)</f>
        <v>#N/A</v>
      </c>
      <c r="BZ287" s="21" t="e">
        <f>VLOOKUP($C287,'S50'!$C:$BQ,63,0)</f>
        <v>#N/A</v>
      </c>
      <c r="CA287" s="21" t="e">
        <f>VLOOKUP($C287,'S50'!$C:$BQ,45,0)</f>
        <v>#N/A</v>
      </c>
      <c r="CB287" s="28" t="e">
        <f>VLOOKUP($C287,'S50'!$C:$BQ,52,0)</f>
        <v>#N/A</v>
      </c>
      <c r="CC287" s="28" t="e">
        <f>VLOOKUP($C287,'S50'!$C:$BQ,53,0)</f>
        <v>#N/A</v>
      </c>
      <c r="CD287" s="28" t="e">
        <f>VLOOKUP($C287,'S50'!$C:$BQ,15,0)</f>
        <v>#N/A</v>
      </c>
      <c r="CE287" s="28" t="e">
        <f>VLOOKUP($C287,'S50'!$C:$BQ,22,0)</f>
        <v>#N/A</v>
      </c>
      <c r="CF287" s="28" t="e">
        <f>VLOOKUP($C287,'S50'!$C:$BQ,23,0)</f>
        <v>#N/A</v>
      </c>
      <c r="CG287" s="28" t="e">
        <f>VLOOKUP($C287,'S50'!$C:$BQ,35,0)</f>
        <v>#N/A</v>
      </c>
      <c r="CH287" s="28" t="e">
        <f>VLOOKUP($C287,'S50'!$C:$BQ,42,0)</f>
        <v>#N/A</v>
      </c>
      <c r="CI287" s="28" t="e">
        <f>VLOOKUP($C287,'S50'!$C:$BQ,43,0)</f>
        <v>#N/A</v>
      </c>
    </row>
    <row r="288" spans="1:87" hidden="1" x14ac:dyDescent="0.2">
      <c r="A288" s="30" t="s">
        <v>308</v>
      </c>
      <c r="B288" s="30" t="s">
        <v>375</v>
      </c>
      <c r="C288" s="20" t="s">
        <v>332</v>
      </c>
      <c r="D288" s="21">
        <f>VLOOKUP($C288,'S0 remplacer avec S44'!$C:$BQ,55,0)</f>
        <v>148.5</v>
      </c>
      <c r="E288" s="21">
        <f>VLOOKUP($C288,'S0 remplacer avec S44'!$C:$BQ,62,0)</f>
        <v>18</v>
      </c>
      <c r="F288" s="21">
        <f>VLOOKUP($C288,'S0 remplacer avec S44'!$C:$BQ,63,0)</f>
        <v>51</v>
      </c>
      <c r="G288" s="21">
        <f>VLOOKUP($C288,'S0 remplacer avec S44'!$C:$BQ,45,0)</f>
        <v>1248.51378</v>
      </c>
      <c r="H288" s="28">
        <f>VLOOKUP($C288,'S0 remplacer avec S44'!$C:$BQ,52,0)</f>
        <v>217</v>
      </c>
      <c r="I288" s="28">
        <f>VLOOKUP($C288,'S0 remplacer avec S44'!$C:$BQ,53,0)</f>
        <v>510</v>
      </c>
      <c r="J288" s="28">
        <f>VLOOKUP($C288,'S0 remplacer avec S44'!$C:$BQ,15,0)</f>
        <v>69</v>
      </c>
      <c r="K288" s="28">
        <f>VLOOKUP($C288,'S0 remplacer avec S44'!$C:$BQ,22,0)</f>
        <v>24</v>
      </c>
      <c r="L288" s="28">
        <f>VLOOKUP($C288,'S0 remplacer avec S44'!$C:$BQ,23,0)</f>
        <v>42</v>
      </c>
      <c r="M288" s="28">
        <f>VLOOKUP($C288,'S0 remplacer avec S44'!$C:$BQ,35,0)</f>
        <v>1646.19865</v>
      </c>
      <c r="N288" s="28">
        <f>VLOOKUP($C288,'S0 remplacer avec S44'!$C:$BQ,42,0)</f>
        <v>0</v>
      </c>
      <c r="O288" s="28">
        <f>VLOOKUP($C288,'S0 remplacer avec S44'!$C:$BQ,43,0)</f>
        <v>235</v>
      </c>
      <c r="P288" s="21">
        <f>VLOOKUP($C288,'S45'!$C:$BQ,55,0)</f>
        <v>149.80000000000001</v>
      </c>
      <c r="Q288" s="21">
        <f>VLOOKUP($C288,'S45'!$C:$BQ,62,0)</f>
        <v>17</v>
      </c>
      <c r="R288" s="21">
        <f>VLOOKUP($C288,'S45'!$C:$BQ,63,0)</f>
        <v>50</v>
      </c>
      <c r="S288" s="21">
        <f>VLOOKUP($C288,'S45'!$C:$BQ,45,0)</f>
        <v>1255.3127199999999</v>
      </c>
      <c r="T288" s="28">
        <f>VLOOKUP($C288,'S45'!$C:$BQ,52,0)</f>
        <v>210</v>
      </c>
      <c r="U288" s="28">
        <f>VLOOKUP($C288,'S45'!$C:$BQ,53,0)</f>
        <v>503</v>
      </c>
      <c r="V288" s="28">
        <f>VLOOKUP($C288,'S45'!$C:$BQ,15,0)</f>
        <v>72</v>
      </c>
      <c r="W288" s="28">
        <f>VLOOKUP($C288,'S45'!$C:$BQ,22,0)</f>
        <v>21</v>
      </c>
      <c r="X288" s="28">
        <f>VLOOKUP($C288,'S45'!$C:$BQ,23,0)</f>
        <v>39</v>
      </c>
      <c r="Y288" s="28">
        <f>VLOOKUP($C288,'S45'!$C:$BQ,35,0)</f>
        <v>1668.6247599999999</v>
      </c>
      <c r="Z288" s="28">
        <f>VLOOKUP($C288,'S45'!$C:$BQ,42,0)</f>
        <v>0</v>
      </c>
      <c r="AA288" s="28">
        <f>VLOOKUP($C288,'S45'!$C:$BQ,43,0)</f>
        <v>212</v>
      </c>
      <c r="AB288" s="21">
        <f>VLOOKUP($C288,'S46'!$C:$BQ,55,0)</f>
        <v>149.80000000000001</v>
      </c>
      <c r="AC288" s="21">
        <f>VLOOKUP($C288,'S46'!$C:$BQ,62,0)</f>
        <v>17</v>
      </c>
      <c r="AD288" s="21">
        <f>VLOOKUP($C288,'S46'!$C:$BQ,63,0)</f>
        <v>50</v>
      </c>
      <c r="AE288" s="21">
        <f>VLOOKUP($C288,'S46'!$C:$BQ,45,0)</f>
        <v>1269.82455</v>
      </c>
      <c r="AF288" s="28">
        <f>VLOOKUP($C288,'S46'!$C:$BQ,52,0)</f>
        <v>196</v>
      </c>
      <c r="AG288" s="28">
        <f>VLOOKUP($C288,'S46'!$C:$BQ,53,0)</f>
        <v>489</v>
      </c>
      <c r="AH288" s="28">
        <f>VLOOKUP($C288,'S46'!$C:$BQ,15,0)</f>
        <v>73</v>
      </c>
      <c r="AI288" s="28">
        <f>VLOOKUP($C288,'S46'!$C:$BQ,22,0)</f>
        <v>20</v>
      </c>
      <c r="AJ288" s="28">
        <f>VLOOKUP($C288,'S46'!$C:$BQ,23,0)</f>
        <v>38</v>
      </c>
      <c r="AK288" s="28">
        <f>VLOOKUP($C288,'S46'!$C:$BQ,35,0)</f>
        <v>1668.7247600000001</v>
      </c>
      <c r="AL288" s="28">
        <f>VLOOKUP($C288,'S46'!$C:$BQ,42,0)</f>
        <v>0</v>
      </c>
      <c r="AM288" s="28">
        <f>VLOOKUP($C288,'S46'!$C:$BQ,43,0)</f>
        <v>212</v>
      </c>
      <c r="AN288" s="21">
        <f>VLOOKUP($C288,'S47'!$C:$BQ,55,0)</f>
        <v>148.80000000000001</v>
      </c>
      <c r="AO288" s="21">
        <f>VLOOKUP($C288,'S47'!$C:$BQ,62,0)</f>
        <v>18</v>
      </c>
      <c r="AP288" s="21">
        <f>VLOOKUP($C288,'S47'!$C:$BQ,63,0)</f>
        <v>51</v>
      </c>
      <c r="AQ288" s="21">
        <f>VLOOKUP($C288,'S47'!$C:$BQ,45,0)</f>
        <v>1321.0687</v>
      </c>
      <c r="AR288" s="28">
        <f>VLOOKUP($C288,'S47'!$C:$BQ,52,0)</f>
        <v>144</v>
      </c>
      <c r="AS288" s="28">
        <f>VLOOKUP($C288,'S47'!$C:$BQ,53,0)</f>
        <v>437</v>
      </c>
      <c r="AT288" s="28">
        <f>VLOOKUP($C288,'S47'!$C:$BQ,15,0)</f>
        <v>76</v>
      </c>
      <c r="AU288" s="28">
        <f>VLOOKUP($C288,'S47'!$C:$BQ,22,0)</f>
        <v>17</v>
      </c>
      <c r="AV288" s="28">
        <f>VLOOKUP($C288,'S47'!$C:$BQ,23,0)</f>
        <v>35</v>
      </c>
      <c r="AW288" s="28">
        <f>VLOOKUP($C288,'S47'!$C:$BQ,35,0)</f>
        <v>1674.1144899999999</v>
      </c>
      <c r="AX288" s="28">
        <f>VLOOKUP($C288,'S47'!$C:$BQ,42,0)</f>
        <v>0</v>
      </c>
      <c r="AY288" s="28">
        <f>VLOOKUP($C288,'S47'!$C:$BQ,43,0)</f>
        <v>207</v>
      </c>
      <c r="AZ288" s="21">
        <f>VLOOKUP($C288,'S48'!$C:$BQ,55,0)</f>
        <v>152.80000000000001</v>
      </c>
      <c r="BA288" s="21">
        <f>VLOOKUP($C288,'S48'!$C:$BQ,62,0)</f>
        <v>0</v>
      </c>
      <c r="BB288" s="21">
        <f>VLOOKUP($C288,'S48'!$C:$BQ,63,0)</f>
        <v>97</v>
      </c>
      <c r="BC288" s="21">
        <f>VLOOKUP($C288,'S48'!$C:$BQ,45,0)</f>
        <v>1336.05198</v>
      </c>
      <c r="BD288" s="28">
        <f>VLOOKUP($C288,'S48'!$C:$BQ,52,0)</f>
        <v>129</v>
      </c>
      <c r="BE288" s="28">
        <f>VLOOKUP($C288,'S48'!$C:$BQ,53,0)</f>
        <v>422</v>
      </c>
      <c r="BF288" s="28">
        <f>VLOOKUP($C288,'S48'!$C:$BQ,15,0)</f>
        <v>77</v>
      </c>
      <c r="BG288" s="28">
        <f>VLOOKUP($C288,'S48'!$C:$BQ,22,0)</f>
        <v>16</v>
      </c>
      <c r="BH288" s="28">
        <f>VLOOKUP($C288,'S48'!$C:$BQ,23,0)</f>
        <v>34</v>
      </c>
      <c r="BI288" s="28">
        <f>VLOOKUP($C288,'S48'!$C:$BQ,35,0)</f>
        <v>1684.6347800000001</v>
      </c>
      <c r="BJ288" s="28">
        <f>VLOOKUP($C288,'S48'!$C:$BQ,42,0)</f>
        <v>0</v>
      </c>
      <c r="BK288" s="28">
        <f>VLOOKUP($C288,'S48'!$C:$BQ,43,0)</f>
        <v>196</v>
      </c>
      <c r="BL288" s="21" t="e">
        <f>VLOOKUP($C288,'S49'!$C:$BQ,55,0)</f>
        <v>#N/A</v>
      </c>
      <c r="BM288" s="21" t="e">
        <f>VLOOKUP($C288,'S49'!$C:$BQ,62,0)</f>
        <v>#N/A</v>
      </c>
      <c r="BN288" s="21" t="e">
        <f>VLOOKUP($C288,'S49'!$C:$BQ,63,0)</f>
        <v>#N/A</v>
      </c>
      <c r="BO288" s="21" t="e">
        <f>VLOOKUP($C288,'S49'!$C:$BQ,45,0)</f>
        <v>#N/A</v>
      </c>
      <c r="BP288" s="28" t="e">
        <f>VLOOKUP($C288,'S49'!$C:$BQ,52,0)</f>
        <v>#N/A</v>
      </c>
      <c r="BQ288" s="28" t="e">
        <f>VLOOKUP($C288,'S49'!$C:$BQ,53,0)</f>
        <v>#N/A</v>
      </c>
      <c r="BR288" s="28" t="e">
        <f>VLOOKUP($C288,'S49'!$C:$BQ,15,0)</f>
        <v>#N/A</v>
      </c>
      <c r="BS288" s="28" t="e">
        <f>VLOOKUP($C288,'S49'!$C:$BQ,22,0)</f>
        <v>#N/A</v>
      </c>
      <c r="BT288" s="28" t="e">
        <f>VLOOKUP($C288,'S49'!$C:$BQ,23,0)</f>
        <v>#N/A</v>
      </c>
      <c r="BU288" s="28" t="e">
        <f>VLOOKUP($C288,'S49'!$C:$BQ,35,0)</f>
        <v>#N/A</v>
      </c>
      <c r="BV288" s="28" t="e">
        <f>VLOOKUP($C288,'S49'!$C:$BQ,42,0)</f>
        <v>#N/A</v>
      </c>
      <c r="BW288" s="28" t="e">
        <f>VLOOKUP($C288,'S49'!$C:$BQ,43,0)</f>
        <v>#N/A</v>
      </c>
      <c r="BX288" s="21" t="e">
        <f>VLOOKUP($C288,'S50'!$C:$BQ,55,0)</f>
        <v>#N/A</v>
      </c>
      <c r="BY288" s="21" t="e">
        <f>VLOOKUP($C288,'S50'!$C:$BQ,62,0)</f>
        <v>#N/A</v>
      </c>
      <c r="BZ288" s="21" t="e">
        <f>VLOOKUP($C288,'S50'!$C:$BQ,63,0)</f>
        <v>#N/A</v>
      </c>
      <c r="CA288" s="21" t="e">
        <f>VLOOKUP($C288,'S50'!$C:$BQ,45,0)</f>
        <v>#N/A</v>
      </c>
      <c r="CB288" s="28" t="e">
        <f>VLOOKUP($C288,'S50'!$C:$BQ,52,0)</f>
        <v>#N/A</v>
      </c>
      <c r="CC288" s="28" t="e">
        <f>VLOOKUP($C288,'S50'!$C:$BQ,53,0)</f>
        <v>#N/A</v>
      </c>
      <c r="CD288" s="28" t="e">
        <f>VLOOKUP($C288,'S50'!$C:$BQ,15,0)</f>
        <v>#N/A</v>
      </c>
      <c r="CE288" s="28" t="e">
        <f>VLOOKUP($C288,'S50'!$C:$BQ,22,0)</f>
        <v>#N/A</v>
      </c>
      <c r="CF288" s="28" t="e">
        <f>VLOOKUP($C288,'S50'!$C:$BQ,23,0)</f>
        <v>#N/A</v>
      </c>
      <c r="CG288" s="28" t="e">
        <f>VLOOKUP($C288,'S50'!$C:$BQ,35,0)</f>
        <v>#N/A</v>
      </c>
      <c r="CH288" s="28" t="e">
        <f>VLOOKUP($C288,'S50'!$C:$BQ,42,0)</f>
        <v>#N/A</v>
      </c>
      <c r="CI288" s="28" t="e">
        <f>VLOOKUP($C288,'S50'!$C:$BQ,43,0)</f>
        <v>#N/A</v>
      </c>
    </row>
    <row r="289" spans="1:87" hidden="1" x14ac:dyDescent="0.2">
      <c r="A289" s="30" t="s">
        <v>308</v>
      </c>
      <c r="B289" s="30" t="s">
        <v>375</v>
      </c>
      <c r="C289" s="20" t="s">
        <v>333</v>
      </c>
      <c r="D289" s="21">
        <f>VLOOKUP($C289,'S0 remplacer avec S44'!$C:$BQ,55,0)</f>
        <v>207</v>
      </c>
      <c r="E289" s="21">
        <f>VLOOKUP($C289,'S0 remplacer avec S44'!$C:$BQ,62,0)</f>
        <v>76</v>
      </c>
      <c r="F289" s="21">
        <f>VLOOKUP($C289,'S0 remplacer avec S44'!$C:$BQ,63,0)</f>
        <v>133</v>
      </c>
      <c r="G289" s="21">
        <f>VLOOKUP($C289,'S0 remplacer avec S44'!$C:$BQ,45,0)</f>
        <v>2664.9359199999999</v>
      </c>
      <c r="H289" s="28">
        <f>VLOOKUP($C289,'S0 remplacer avec S44'!$C:$BQ,52,0)</f>
        <v>0</v>
      </c>
      <c r="I289" s="28">
        <f>VLOOKUP($C289,'S0 remplacer avec S44'!$C:$BQ,53,0)</f>
        <v>325</v>
      </c>
      <c r="J289" s="28">
        <f>VLOOKUP($C289,'S0 remplacer avec S44'!$C:$BQ,15,0)</f>
        <v>157</v>
      </c>
      <c r="K289" s="28">
        <f>VLOOKUP($C289,'S0 remplacer avec S44'!$C:$BQ,22,0)</f>
        <v>0</v>
      </c>
      <c r="L289" s="28">
        <f>VLOOKUP($C289,'S0 remplacer avec S44'!$C:$BQ,23,0)</f>
        <v>31</v>
      </c>
      <c r="M289" s="28">
        <f>VLOOKUP($C289,'S0 remplacer avec S44'!$C:$BQ,35,0)</f>
        <v>2470.3525500000001</v>
      </c>
      <c r="N289" s="28">
        <f>VLOOKUP($C289,'S0 remplacer avec S44'!$C:$BQ,42,0)</f>
        <v>243</v>
      </c>
      <c r="O289" s="28">
        <f>VLOOKUP($C289,'S0 remplacer avec S44'!$C:$BQ,43,0)</f>
        <v>785</v>
      </c>
      <c r="P289" s="21">
        <f>VLOOKUP($C289,'S45'!$C:$BQ,55,0)</f>
        <v>209</v>
      </c>
      <c r="Q289" s="21">
        <f>VLOOKUP($C289,'S45'!$C:$BQ,62,0)</f>
        <v>74</v>
      </c>
      <c r="R289" s="21">
        <f>VLOOKUP($C289,'S45'!$C:$BQ,63,0)</f>
        <v>131</v>
      </c>
      <c r="S289" s="21">
        <f>VLOOKUP($C289,'S45'!$C:$BQ,45,0)</f>
        <v>2715.2226599999999</v>
      </c>
      <c r="T289" s="28">
        <f>VLOOKUP($C289,'S45'!$C:$BQ,52,0)</f>
        <v>0</v>
      </c>
      <c r="U289" s="28">
        <f>VLOOKUP($C289,'S45'!$C:$BQ,53,0)</f>
        <v>274</v>
      </c>
      <c r="V289" s="28">
        <f>VLOOKUP($C289,'S45'!$C:$BQ,15,0)</f>
        <v>161</v>
      </c>
      <c r="W289" s="28">
        <f>VLOOKUP($C289,'S45'!$C:$BQ,22,0)</f>
        <v>0</v>
      </c>
      <c r="X289" s="28">
        <f>VLOOKUP($C289,'S45'!$C:$BQ,23,0)</f>
        <v>27</v>
      </c>
      <c r="Y289" s="28">
        <f>VLOOKUP($C289,'S45'!$C:$BQ,35,0)</f>
        <v>2537.51541</v>
      </c>
      <c r="Z289" s="28">
        <f>VLOOKUP($C289,'S45'!$C:$BQ,42,0)</f>
        <v>175</v>
      </c>
      <c r="AA289" s="28">
        <f>VLOOKUP($C289,'S45'!$C:$BQ,43,0)</f>
        <v>718</v>
      </c>
      <c r="AB289" s="21">
        <f>VLOOKUP($C289,'S46'!$C:$BQ,55,0)</f>
        <v>208</v>
      </c>
      <c r="AC289" s="21">
        <f>VLOOKUP($C289,'S46'!$C:$BQ,62,0)</f>
        <v>75</v>
      </c>
      <c r="AD289" s="21">
        <f>VLOOKUP($C289,'S46'!$C:$BQ,63,0)</f>
        <v>132</v>
      </c>
      <c r="AE289" s="21">
        <f>VLOOKUP($C289,'S46'!$C:$BQ,45,0)</f>
        <v>2786.4112300000002</v>
      </c>
      <c r="AF289" s="28">
        <f>VLOOKUP($C289,'S46'!$C:$BQ,52,0)</f>
        <v>0</v>
      </c>
      <c r="AG289" s="28">
        <f>VLOOKUP($C289,'S46'!$C:$BQ,53,0)</f>
        <v>203</v>
      </c>
      <c r="AH289" s="28">
        <f>VLOOKUP($C289,'S46'!$C:$BQ,15,0)</f>
        <v>163</v>
      </c>
      <c r="AI289" s="28">
        <f>VLOOKUP($C289,'S46'!$C:$BQ,22,0)</f>
        <v>0</v>
      </c>
      <c r="AJ289" s="28">
        <f>VLOOKUP($C289,'S46'!$C:$BQ,23,0)</f>
        <v>25</v>
      </c>
      <c r="AK289" s="28">
        <f>VLOOKUP($C289,'S46'!$C:$BQ,35,0)</f>
        <v>2537.51541</v>
      </c>
      <c r="AL289" s="28">
        <f>VLOOKUP($C289,'S46'!$C:$BQ,42,0)</f>
        <v>175</v>
      </c>
      <c r="AM289" s="28">
        <f>VLOOKUP($C289,'S46'!$C:$BQ,43,0)</f>
        <v>718</v>
      </c>
      <c r="AN289" s="21">
        <f>VLOOKUP($C289,'S47'!$C:$BQ,55,0)</f>
        <v>210.5</v>
      </c>
      <c r="AO289" s="21">
        <f>VLOOKUP($C289,'S47'!$C:$BQ,62,0)</f>
        <v>73</v>
      </c>
      <c r="AP289" s="21">
        <f>VLOOKUP($C289,'S47'!$C:$BQ,63,0)</f>
        <v>129</v>
      </c>
      <c r="AQ289" s="21">
        <f>VLOOKUP($C289,'S47'!$C:$BQ,45,0)</f>
        <v>2973.8256999999999</v>
      </c>
      <c r="AR289" s="28">
        <f>VLOOKUP($C289,'S47'!$C:$BQ,52,0)</f>
        <v>0</v>
      </c>
      <c r="AS289" s="28">
        <f>VLOOKUP($C289,'S47'!$C:$BQ,53,0)</f>
        <v>16</v>
      </c>
      <c r="AT289" s="28">
        <f>VLOOKUP($C289,'S47'!$C:$BQ,15,0)</f>
        <v>166</v>
      </c>
      <c r="AU289" s="28">
        <f>VLOOKUP($C289,'S47'!$C:$BQ,22,0)</f>
        <v>0</v>
      </c>
      <c r="AV289" s="28">
        <f>VLOOKUP($C289,'S47'!$C:$BQ,23,0)</f>
        <v>22</v>
      </c>
      <c r="AW289" s="28">
        <f>VLOOKUP($C289,'S47'!$C:$BQ,35,0)</f>
        <v>2568.0501399999998</v>
      </c>
      <c r="AX289" s="28">
        <f>VLOOKUP($C289,'S47'!$C:$BQ,42,0)</f>
        <v>145</v>
      </c>
      <c r="AY289" s="28">
        <f>VLOOKUP($C289,'S47'!$C:$BQ,43,0)</f>
        <v>687</v>
      </c>
      <c r="AZ289" s="21">
        <f>VLOOKUP($C289,'S48'!$C:$BQ,55,0)</f>
        <v>215.5</v>
      </c>
      <c r="BA289" s="21">
        <f>VLOOKUP($C289,'S48'!$C:$BQ,62,0)</f>
        <v>39</v>
      </c>
      <c r="BB289" s="21">
        <f>VLOOKUP($C289,'S48'!$C:$BQ,63,0)</f>
        <v>209</v>
      </c>
      <c r="BC289" s="21">
        <f>VLOOKUP($C289,'S48'!$C:$BQ,45,0)</f>
        <v>2984.8592400000002</v>
      </c>
      <c r="BD289" s="28">
        <f>VLOOKUP($C289,'S48'!$C:$BQ,52,0)</f>
        <v>0</v>
      </c>
      <c r="BE289" s="28">
        <f>VLOOKUP($C289,'S48'!$C:$BQ,53,0)</f>
        <v>5</v>
      </c>
      <c r="BF289" s="28">
        <f>VLOOKUP($C289,'S48'!$C:$BQ,15,0)</f>
        <v>170</v>
      </c>
      <c r="BG289" s="28">
        <f>VLOOKUP($C289,'S48'!$C:$BQ,22,0)</f>
        <v>0</v>
      </c>
      <c r="BH289" s="28">
        <f>VLOOKUP($C289,'S48'!$C:$BQ,23,0)</f>
        <v>18</v>
      </c>
      <c r="BI289" s="28">
        <f>VLOOKUP($C289,'S48'!$C:$BQ,35,0)</f>
        <v>2646.4754499999999</v>
      </c>
      <c r="BJ289" s="28">
        <f>VLOOKUP($C289,'S48'!$C:$BQ,42,0)</f>
        <v>67</v>
      </c>
      <c r="BK289" s="28">
        <f>VLOOKUP($C289,'S48'!$C:$BQ,43,0)</f>
        <v>609</v>
      </c>
      <c r="BL289" s="21" t="e">
        <f>VLOOKUP($C289,'S49'!$C:$BQ,55,0)</f>
        <v>#N/A</v>
      </c>
      <c r="BM289" s="21" t="e">
        <f>VLOOKUP($C289,'S49'!$C:$BQ,62,0)</f>
        <v>#N/A</v>
      </c>
      <c r="BN289" s="21" t="e">
        <f>VLOOKUP($C289,'S49'!$C:$BQ,63,0)</f>
        <v>#N/A</v>
      </c>
      <c r="BO289" s="21" t="e">
        <f>VLOOKUP($C289,'S49'!$C:$BQ,45,0)</f>
        <v>#N/A</v>
      </c>
      <c r="BP289" s="28" t="e">
        <f>VLOOKUP($C289,'S49'!$C:$BQ,52,0)</f>
        <v>#N/A</v>
      </c>
      <c r="BQ289" s="28" t="e">
        <f>VLOOKUP($C289,'S49'!$C:$BQ,53,0)</f>
        <v>#N/A</v>
      </c>
      <c r="BR289" s="28" t="e">
        <f>VLOOKUP($C289,'S49'!$C:$BQ,15,0)</f>
        <v>#N/A</v>
      </c>
      <c r="BS289" s="28" t="e">
        <f>VLOOKUP($C289,'S49'!$C:$BQ,22,0)</f>
        <v>#N/A</v>
      </c>
      <c r="BT289" s="28" t="e">
        <f>VLOOKUP($C289,'S49'!$C:$BQ,23,0)</f>
        <v>#N/A</v>
      </c>
      <c r="BU289" s="28" t="e">
        <f>VLOOKUP($C289,'S49'!$C:$BQ,35,0)</f>
        <v>#N/A</v>
      </c>
      <c r="BV289" s="28" t="e">
        <f>VLOOKUP($C289,'S49'!$C:$BQ,42,0)</f>
        <v>#N/A</v>
      </c>
      <c r="BW289" s="28" t="e">
        <f>VLOOKUP($C289,'S49'!$C:$BQ,43,0)</f>
        <v>#N/A</v>
      </c>
      <c r="BX289" s="21" t="e">
        <f>VLOOKUP($C289,'S50'!$C:$BQ,55,0)</f>
        <v>#N/A</v>
      </c>
      <c r="BY289" s="21" t="e">
        <f>VLOOKUP($C289,'S50'!$C:$BQ,62,0)</f>
        <v>#N/A</v>
      </c>
      <c r="BZ289" s="21" t="e">
        <f>VLOOKUP($C289,'S50'!$C:$BQ,63,0)</f>
        <v>#N/A</v>
      </c>
      <c r="CA289" s="21" t="e">
        <f>VLOOKUP($C289,'S50'!$C:$BQ,45,0)</f>
        <v>#N/A</v>
      </c>
      <c r="CB289" s="28" t="e">
        <f>VLOOKUP($C289,'S50'!$C:$BQ,52,0)</f>
        <v>#N/A</v>
      </c>
      <c r="CC289" s="28" t="e">
        <f>VLOOKUP($C289,'S50'!$C:$BQ,53,0)</f>
        <v>#N/A</v>
      </c>
      <c r="CD289" s="28" t="e">
        <f>VLOOKUP($C289,'S50'!$C:$BQ,15,0)</f>
        <v>#N/A</v>
      </c>
      <c r="CE289" s="28" t="e">
        <f>VLOOKUP($C289,'S50'!$C:$BQ,22,0)</f>
        <v>#N/A</v>
      </c>
      <c r="CF289" s="28" t="e">
        <f>VLOOKUP($C289,'S50'!$C:$BQ,23,0)</f>
        <v>#N/A</v>
      </c>
      <c r="CG289" s="28" t="e">
        <f>VLOOKUP($C289,'S50'!$C:$BQ,35,0)</f>
        <v>#N/A</v>
      </c>
      <c r="CH289" s="28" t="e">
        <f>VLOOKUP($C289,'S50'!$C:$BQ,42,0)</f>
        <v>#N/A</v>
      </c>
      <c r="CI289" s="28" t="e">
        <f>VLOOKUP($C289,'S50'!$C:$BQ,43,0)</f>
        <v>#N/A</v>
      </c>
    </row>
    <row r="290" spans="1:87" hidden="1" x14ac:dyDescent="0.2">
      <c r="A290" s="30" t="s">
        <v>308</v>
      </c>
      <c r="B290" s="30" t="s">
        <v>375</v>
      </c>
      <c r="C290" s="20" t="s">
        <v>334</v>
      </c>
      <c r="D290" s="21">
        <f>VLOOKUP($C290,'S0 remplacer avec S44'!$C:$BQ,55,0)</f>
        <v>143.69999999999999</v>
      </c>
      <c r="E290" s="21">
        <f>VLOOKUP($C290,'S0 remplacer avec S44'!$C:$BQ,62,0)</f>
        <v>75</v>
      </c>
      <c r="F290" s="21">
        <f>VLOOKUP($C290,'S0 remplacer avec S44'!$C:$BQ,63,0)</f>
        <v>119</v>
      </c>
      <c r="G290" s="21">
        <f>VLOOKUP($C290,'S0 remplacer avec S44'!$C:$BQ,45,0)</f>
        <v>2174.7449200000001</v>
      </c>
      <c r="H290" s="28">
        <f>VLOOKUP($C290,'S0 remplacer avec S44'!$C:$BQ,52,0)</f>
        <v>0</v>
      </c>
      <c r="I290" s="28">
        <f>VLOOKUP($C290,'S0 remplacer avec S44'!$C:$BQ,53,0)</f>
        <v>135</v>
      </c>
      <c r="J290" s="28">
        <f>VLOOKUP($C290,'S0 remplacer avec S44'!$C:$BQ,15,0)</f>
        <v>144</v>
      </c>
      <c r="K290" s="28">
        <f>VLOOKUP($C290,'S0 remplacer avec S44'!$C:$BQ,22,0)</f>
        <v>0</v>
      </c>
      <c r="L290" s="28">
        <f>VLOOKUP($C290,'S0 remplacer avec S44'!$C:$BQ,23,0)</f>
        <v>2</v>
      </c>
      <c r="M290" s="28">
        <f>VLOOKUP($C290,'S0 remplacer avec S44'!$C:$BQ,35,0)</f>
        <v>2227.87583</v>
      </c>
      <c r="N290" s="28">
        <f>VLOOKUP($C290,'S0 remplacer avec S44'!$C:$BQ,42,0)</f>
        <v>0</v>
      </c>
      <c r="O290" s="28">
        <f>VLOOKUP($C290,'S0 remplacer avec S44'!$C:$BQ,43,0)</f>
        <v>414</v>
      </c>
      <c r="P290" s="21">
        <f>VLOOKUP($C290,'S45'!$C:$BQ,55,0)</f>
        <v>146.69999999999999</v>
      </c>
      <c r="Q290" s="21">
        <f>VLOOKUP($C290,'S45'!$C:$BQ,62,0)</f>
        <v>72</v>
      </c>
      <c r="R290" s="21">
        <f>VLOOKUP($C290,'S45'!$C:$BQ,63,0)</f>
        <v>116</v>
      </c>
      <c r="S290" s="21">
        <f>VLOOKUP($C290,'S45'!$C:$BQ,45,0)</f>
        <v>2199.22667</v>
      </c>
      <c r="T290" s="28">
        <f>VLOOKUP($C290,'S45'!$C:$BQ,52,0)</f>
        <v>0</v>
      </c>
      <c r="U290" s="28">
        <f>VLOOKUP($C290,'S45'!$C:$BQ,53,0)</f>
        <v>110</v>
      </c>
      <c r="V290" s="28">
        <f>VLOOKUP($C290,'S45'!$C:$BQ,15,0)</f>
        <v>144</v>
      </c>
      <c r="W290" s="28">
        <f>VLOOKUP($C290,'S45'!$C:$BQ,22,0)</f>
        <v>0</v>
      </c>
      <c r="X290" s="28">
        <f>VLOOKUP($C290,'S45'!$C:$BQ,23,0)</f>
        <v>2</v>
      </c>
      <c r="Y290" s="28">
        <f>VLOOKUP($C290,'S45'!$C:$BQ,35,0)</f>
        <v>2245.66255</v>
      </c>
      <c r="Z290" s="28">
        <f>VLOOKUP($C290,'S45'!$C:$BQ,42,0)</f>
        <v>0</v>
      </c>
      <c r="AA290" s="28">
        <f>VLOOKUP($C290,'S45'!$C:$BQ,43,0)</f>
        <v>397</v>
      </c>
      <c r="AB290" s="21">
        <f>VLOOKUP($C290,'S46'!$C:$BQ,55,0)</f>
        <v>149.69999999999999</v>
      </c>
      <c r="AC290" s="21">
        <f>VLOOKUP($C290,'S46'!$C:$BQ,62,0)</f>
        <v>69</v>
      </c>
      <c r="AD290" s="21">
        <f>VLOOKUP($C290,'S46'!$C:$BQ,63,0)</f>
        <v>113</v>
      </c>
      <c r="AE290" s="21">
        <f>VLOOKUP($C290,'S46'!$C:$BQ,45,0)</f>
        <v>2202.6237599999999</v>
      </c>
      <c r="AF290" s="28">
        <f>VLOOKUP($C290,'S46'!$C:$BQ,52,0)</f>
        <v>0</v>
      </c>
      <c r="AG290" s="28">
        <f>VLOOKUP($C290,'S46'!$C:$BQ,53,0)</f>
        <v>107</v>
      </c>
      <c r="AH290" s="28">
        <f>VLOOKUP($C290,'S46'!$C:$BQ,15,0)</f>
        <v>146</v>
      </c>
      <c r="AI290" s="28">
        <f>VLOOKUP($C290,'S46'!$C:$BQ,22,0)</f>
        <v>0</v>
      </c>
      <c r="AJ290" s="28">
        <f>VLOOKUP($C290,'S46'!$C:$BQ,23,0)</f>
        <v>0</v>
      </c>
      <c r="AK290" s="28">
        <f>VLOOKUP($C290,'S46'!$C:$BQ,35,0)</f>
        <v>2260.9775500000001</v>
      </c>
      <c r="AL290" s="28">
        <f>VLOOKUP($C290,'S46'!$C:$BQ,42,0)</f>
        <v>0</v>
      </c>
      <c r="AM290" s="28">
        <f>VLOOKUP($C290,'S46'!$C:$BQ,43,0)</f>
        <v>381</v>
      </c>
      <c r="AN290" s="21">
        <f>VLOOKUP($C290,'S47'!$C:$BQ,55,0)</f>
        <v>150.69999999999999</v>
      </c>
      <c r="AO290" s="21">
        <f>VLOOKUP($C290,'S47'!$C:$BQ,62,0)</f>
        <v>68</v>
      </c>
      <c r="AP290" s="21">
        <f>VLOOKUP($C290,'S47'!$C:$BQ,63,0)</f>
        <v>112</v>
      </c>
      <c r="AQ290" s="21">
        <f>VLOOKUP($C290,'S47'!$C:$BQ,45,0)</f>
        <v>2350.1762399999998</v>
      </c>
      <c r="AR290" s="28">
        <f>VLOOKUP($C290,'S47'!$C:$BQ,52,0)</f>
        <v>0</v>
      </c>
      <c r="AS290" s="28">
        <f>VLOOKUP($C290,'S47'!$C:$BQ,53,0)</f>
        <v>0</v>
      </c>
      <c r="AT290" s="28">
        <f>VLOOKUP($C290,'S47'!$C:$BQ,15,0)</f>
        <v>147</v>
      </c>
      <c r="AU290" s="28">
        <f>VLOOKUP($C290,'S47'!$C:$BQ,22,0)</f>
        <v>0</v>
      </c>
      <c r="AV290" s="28">
        <f>VLOOKUP($C290,'S47'!$C:$BQ,23,0)</f>
        <v>0</v>
      </c>
      <c r="AW290" s="28">
        <f>VLOOKUP($C290,'S47'!$C:$BQ,35,0)</f>
        <v>2268.5337599999998</v>
      </c>
      <c r="AX290" s="28">
        <f>VLOOKUP($C290,'S47'!$C:$BQ,42,0)</f>
        <v>0</v>
      </c>
      <c r="AY290" s="28">
        <f>VLOOKUP($C290,'S47'!$C:$BQ,43,0)</f>
        <v>374</v>
      </c>
      <c r="AZ290" s="21">
        <f>VLOOKUP($C290,'S48'!$C:$BQ,55,0)</f>
        <v>154.9</v>
      </c>
      <c r="BA290" s="21">
        <f>VLOOKUP($C290,'S48'!$C:$BQ,62,0)</f>
        <v>42</v>
      </c>
      <c r="BB290" s="21">
        <f>VLOOKUP($C290,'S48'!$C:$BQ,63,0)</f>
        <v>173</v>
      </c>
      <c r="BC290" s="21">
        <f>VLOOKUP($C290,'S48'!$C:$BQ,45,0)</f>
        <v>2387.0356700000002</v>
      </c>
      <c r="BD290" s="28">
        <f>VLOOKUP($C290,'S48'!$C:$BQ,52,0)</f>
        <v>0</v>
      </c>
      <c r="BE290" s="28">
        <f>VLOOKUP($C290,'S48'!$C:$BQ,53,0)</f>
        <v>0</v>
      </c>
      <c r="BF290" s="28">
        <f>VLOOKUP($C290,'S48'!$C:$BQ,15,0)</f>
        <v>149</v>
      </c>
      <c r="BG290" s="28">
        <f>VLOOKUP($C290,'S48'!$C:$BQ,22,0)</f>
        <v>0</v>
      </c>
      <c r="BH290" s="28">
        <f>VLOOKUP($C290,'S48'!$C:$BQ,23,0)</f>
        <v>0</v>
      </c>
      <c r="BI290" s="28">
        <f>VLOOKUP($C290,'S48'!$C:$BQ,35,0)</f>
        <v>2324.1443800000002</v>
      </c>
      <c r="BJ290" s="28">
        <f>VLOOKUP($C290,'S48'!$C:$BQ,42,0)</f>
        <v>0</v>
      </c>
      <c r="BK290" s="28">
        <f>VLOOKUP($C290,'S48'!$C:$BQ,43,0)</f>
        <v>318</v>
      </c>
      <c r="BL290" s="21" t="e">
        <f>VLOOKUP($C290,'S49'!$C:$BQ,55,0)</f>
        <v>#N/A</v>
      </c>
      <c r="BM290" s="21" t="e">
        <f>VLOOKUP($C290,'S49'!$C:$BQ,62,0)</f>
        <v>#N/A</v>
      </c>
      <c r="BN290" s="21" t="e">
        <f>VLOOKUP($C290,'S49'!$C:$BQ,63,0)</f>
        <v>#N/A</v>
      </c>
      <c r="BO290" s="21" t="e">
        <f>VLOOKUP($C290,'S49'!$C:$BQ,45,0)</f>
        <v>#N/A</v>
      </c>
      <c r="BP290" s="28" t="e">
        <f>VLOOKUP($C290,'S49'!$C:$BQ,52,0)</f>
        <v>#N/A</v>
      </c>
      <c r="BQ290" s="28" t="e">
        <f>VLOOKUP($C290,'S49'!$C:$BQ,53,0)</f>
        <v>#N/A</v>
      </c>
      <c r="BR290" s="28" t="e">
        <f>VLOOKUP($C290,'S49'!$C:$BQ,15,0)</f>
        <v>#N/A</v>
      </c>
      <c r="BS290" s="28" t="e">
        <f>VLOOKUP($C290,'S49'!$C:$BQ,22,0)</f>
        <v>#N/A</v>
      </c>
      <c r="BT290" s="28" t="e">
        <f>VLOOKUP($C290,'S49'!$C:$BQ,23,0)</f>
        <v>#N/A</v>
      </c>
      <c r="BU290" s="28" t="e">
        <f>VLOOKUP($C290,'S49'!$C:$BQ,35,0)</f>
        <v>#N/A</v>
      </c>
      <c r="BV290" s="28" t="e">
        <f>VLOOKUP($C290,'S49'!$C:$BQ,42,0)</f>
        <v>#N/A</v>
      </c>
      <c r="BW290" s="28" t="e">
        <f>VLOOKUP($C290,'S49'!$C:$BQ,43,0)</f>
        <v>#N/A</v>
      </c>
      <c r="BX290" s="21" t="e">
        <f>VLOOKUP($C290,'S50'!$C:$BQ,55,0)</f>
        <v>#N/A</v>
      </c>
      <c r="BY290" s="21" t="e">
        <f>VLOOKUP($C290,'S50'!$C:$BQ,62,0)</f>
        <v>#N/A</v>
      </c>
      <c r="BZ290" s="21" t="e">
        <f>VLOOKUP($C290,'S50'!$C:$BQ,63,0)</f>
        <v>#N/A</v>
      </c>
      <c r="CA290" s="21" t="e">
        <f>VLOOKUP($C290,'S50'!$C:$BQ,45,0)</f>
        <v>#N/A</v>
      </c>
      <c r="CB290" s="28" t="e">
        <f>VLOOKUP($C290,'S50'!$C:$BQ,52,0)</f>
        <v>#N/A</v>
      </c>
      <c r="CC290" s="28" t="e">
        <f>VLOOKUP($C290,'S50'!$C:$BQ,53,0)</f>
        <v>#N/A</v>
      </c>
      <c r="CD290" s="28" t="e">
        <f>VLOOKUP($C290,'S50'!$C:$BQ,15,0)</f>
        <v>#N/A</v>
      </c>
      <c r="CE290" s="28" t="e">
        <f>VLOOKUP($C290,'S50'!$C:$BQ,22,0)</f>
        <v>#N/A</v>
      </c>
      <c r="CF290" s="28" t="e">
        <f>VLOOKUP($C290,'S50'!$C:$BQ,23,0)</f>
        <v>#N/A</v>
      </c>
      <c r="CG290" s="28" t="e">
        <f>VLOOKUP($C290,'S50'!$C:$BQ,35,0)</f>
        <v>#N/A</v>
      </c>
      <c r="CH290" s="28" t="e">
        <f>VLOOKUP($C290,'S50'!$C:$BQ,42,0)</f>
        <v>#N/A</v>
      </c>
      <c r="CI290" s="28" t="e">
        <f>VLOOKUP($C290,'S50'!$C:$BQ,43,0)</f>
        <v>#N/A</v>
      </c>
    </row>
    <row r="291" spans="1:87" hidden="1" x14ac:dyDescent="0.2">
      <c r="A291" s="30" t="s">
        <v>308</v>
      </c>
      <c r="B291" s="30" t="s">
        <v>375</v>
      </c>
      <c r="C291" s="20" t="s">
        <v>335</v>
      </c>
      <c r="D291" s="21">
        <f>VLOOKUP($C291,'S0 remplacer avec S44'!$C:$BQ,55,0)</f>
        <v>124.6</v>
      </c>
      <c r="E291" s="21">
        <f>VLOOKUP($C291,'S0 remplacer avec S44'!$C:$BQ,62,0)</f>
        <v>77</v>
      </c>
      <c r="F291" s="21">
        <f>VLOOKUP($C291,'S0 remplacer avec S44'!$C:$BQ,63,0)</f>
        <v>117</v>
      </c>
      <c r="G291" s="21">
        <f>VLOOKUP($C291,'S0 remplacer avec S44'!$C:$BQ,45,0)</f>
        <v>1522.9993300000001</v>
      </c>
      <c r="H291" s="28">
        <f>VLOOKUP($C291,'S0 remplacer avec S44'!$C:$BQ,52,0)</f>
        <v>251</v>
      </c>
      <c r="I291" s="28">
        <f>VLOOKUP($C291,'S0 remplacer avec S44'!$C:$BQ,53,0)</f>
        <v>606</v>
      </c>
      <c r="J291" s="28">
        <f>VLOOKUP($C291,'S0 remplacer avec S44'!$C:$BQ,15,0)</f>
        <v>121</v>
      </c>
      <c r="K291" s="28">
        <f>VLOOKUP($C291,'S0 remplacer avec S44'!$C:$BQ,22,0)</f>
        <v>0</v>
      </c>
      <c r="L291" s="28">
        <f>VLOOKUP($C291,'S0 remplacer avec S44'!$C:$BQ,23,0)</f>
        <v>13</v>
      </c>
      <c r="M291" s="28">
        <f>VLOOKUP($C291,'S0 remplacer avec S44'!$C:$BQ,35,0)</f>
        <v>2176.6381099999999</v>
      </c>
      <c r="N291" s="28">
        <f>VLOOKUP($C291,'S0 remplacer avec S44'!$C:$BQ,42,0)</f>
        <v>0</v>
      </c>
      <c r="O291" s="28">
        <f>VLOOKUP($C291,'S0 remplacer avec S44'!$C:$BQ,43,0)</f>
        <v>156</v>
      </c>
      <c r="P291" s="21">
        <f>VLOOKUP($C291,'S45'!$C:$BQ,55,0)</f>
        <v>125.8</v>
      </c>
      <c r="Q291" s="21">
        <f>VLOOKUP($C291,'S45'!$C:$BQ,62,0)</f>
        <v>76</v>
      </c>
      <c r="R291" s="21">
        <f>VLOOKUP($C291,'S45'!$C:$BQ,63,0)</f>
        <v>116</v>
      </c>
      <c r="S291" s="21">
        <f>VLOOKUP($C291,'S45'!$C:$BQ,45,0)</f>
        <v>1506.74478</v>
      </c>
      <c r="T291" s="28">
        <f>VLOOKUP($C291,'S45'!$C:$BQ,52,0)</f>
        <v>268</v>
      </c>
      <c r="U291" s="28">
        <f>VLOOKUP($C291,'S45'!$C:$BQ,53,0)</f>
        <v>622</v>
      </c>
      <c r="V291" s="28">
        <f>VLOOKUP($C291,'S45'!$C:$BQ,15,0)</f>
        <v>123</v>
      </c>
      <c r="W291" s="28">
        <f>VLOOKUP($C291,'S45'!$C:$BQ,22,0)</f>
        <v>0</v>
      </c>
      <c r="X291" s="28">
        <f>VLOOKUP($C291,'S45'!$C:$BQ,23,0)</f>
        <v>11</v>
      </c>
      <c r="Y291" s="28">
        <f>VLOOKUP($C291,'S45'!$C:$BQ,35,0)</f>
        <v>2181.0922</v>
      </c>
      <c r="Z291" s="28">
        <f>VLOOKUP($C291,'S45'!$C:$BQ,42,0)</f>
        <v>0</v>
      </c>
      <c r="AA291" s="28">
        <f>VLOOKUP($C291,'S45'!$C:$BQ,43,0)</f>
        <v>151</v>
      </c>
      <c r="AB291" s="21">
        <f>VLOOKUP($C291,'S46'!$C:$BQ,55,0)</f>
        <v>126.8</v>
      </c>
      <c r="AC291" s="21">
        <f>VLOOKUP($C291,'S46'!$C:$BQ,62,0)</f>
        <v>75</v>
      </c>
      <c r="AD291" s="21">
        <f>VLOOKUP($C291,'S46'!$C:$BQ,63,0)</f>
        <v>115</v>
      </c>
      <c r="AE291" s="21">
        <f>VLOOKUP($C291,'S46'!$C:$BQ,45,0)</f>
        <v>1505.8668299999999</v>
      </c>
      <c r="AF291" s="28">
        <f>VLOOKUP($C291,'S46'!$C:$BQ,52,0)</f>
        <v>268</v>
      </c>
      <c r="AG291" s="28">
        <f>VLOOKUP($C291,'S46'!$C:$BQ,53,0)</f>
        <v>623</v>
      </c>
      <c r="AH291" s="28">
        <f>VLOOKUP($C291,'S46'!$C:$BQ,15,0)</f>
        <v>125</v>
      </c>
      <c r="AI291" s="28">
        <f>VLOOKUP($C291,'S46'!$C:$BQ,22,0)</f>
        <v>0</v>
      </c>
      <c r="AJ291" s="28">
        <f>VLOOKUP($C291,'S46'!$C:$BQ,23,0)</f>
        <v>9</v>
      </c>
      <c r="AK291" s="28">
        <f>VLOOKUP($C291,'S46'!$C:$BQ,35,0)</f>
        <v>2188.6922</v>
      </c>
      <c r="AL291" s="28">
        <f>VLOOKUP($C291,'S46'!$C:$BQ,42,0)</f>
        <v>0</v>
      </c>
      <c r="AM291" s="28">
        <f>VLOOKUP($C291,'S46'!$C:$BQ,43,0)</f>
        <v>144</v>
      </c>
      <c r="AN291" s="21">
        <f>VLOOKUP($C291,'S47'!$C:$BQ,55,0)</f>
        <v>126.8</v>
      </c>
      <c r="AO291" s="21">
        <f>VLOOKUP($C291,'S47'!$C:$BQ,62,0)</f>
        <v>75</v>
      </c>
      <c r="AP291" s="21">
        <f>VLOOKUP($C291,'S47'!$C:$BQ,63,0)</f>
        <v>115</v>
      </c>
      <c r="AQ291" s="21">
        <f>VLOOKUP($C291,'S47'!$C:$BQ,45,0)</f>
        <v>1617.11292</v>
      </c>
      <c r="AR291" s="28">
        <f>VLOOKUP($C291,'S47'!$C:$BQ,52,0)</f>
        <v>157</v>
      </c>
      <c r="AS291" s="28">
        <f>VLOOKUP($C291,'S47'!$C:$BQ,53,0)</f>
        <v>512</v>
      </c>
      <c r="AT291" s="28">
        <f>VLOOKUP($C291,'S47'!$C:$BQ,15,0)</f>
        <v>126</v>
      </c>
      <c r="AU291" s="28">
        <f>VLOOKUP($C291,'S47'!$C:$BQ,22,0)</f>
        <v>0</v>
      </c>
      <c r="AV291" s="28">
        <f>VLOOKUP($C291,'S47'!$C:$BQ,23,0)</f>
        <v>8</v>
      </c>
      <c r="AW291" s="28">
        <f>VLOOKUP($C291,'S47'!$C:$BQ,35,0)</f>
        <v>2280.32123</v>
      </c>
      <c r="AX291" s="28">
        <f>VLOOKUP($C291,'S47'!$C:$BQ,42,0)</f>
        <v>0</v>
      </c>
      <c r="AY291" s="28">
        <f>VLOOKUP($C291,'S47'!$C:$BQ,43,0)</f>
        <v>52</v>
      </c>
      <c r="AZ291" s="21">
        <f>VLOOKUP($C291,'S48'!$C:$BQ,55,0)</f>
        <v>125.8</v>
      </c>
      <c r="BA291" s="21">
        <f>VLOOKUP($C291,'S48'!$C:$BQ,62,0)</f>
        <v>56</v>
      </c>
      <c r="BB291" s="21">
        <f>VLOOKUP($C291,'S48'!$C:$BQ,63,0)</f>
        <v>177</v>
      </c>
      <c r="BC291" s="21">
        <f>VLOOKUP($C291,'S48'!$C:$BQ,45,0)</f>
        <v>1651.43145</v>
      </c>
      <c r="BD291" s="28">
        <f>VLOOKUP($C291,'S48'!$C:$BQ,52,0)</f>
        <v>123</v>
      </c>
      <c r="BE291" s="28">
        <f>VLOOKUP($C291,'S48'!$C:$BQ,53,0)</f>
        <v>478</v>
      </c>
      <c r="BF291" s="28">
        <f>VLOOKUP($C291,'S48'!$C:$BQ,15,0)</f>
        <v>126</v>
      </c>
      <c r="BG291" s="28">
        <f>VLOOKUP($C291,'S48'!$C:$BQ,22,0)</f>
        <v>0</v>
      </c>
      <c r="BH291" s="28">
        <f>VLOOKUP($C291,'S48'!$C:$BQ,23,0)</f>
        <v>8</v>
      </c>
      <c r="BI291" s="28">
        <f>VLOOKUP($C291,'S48'!$C:$BQ,35,0)</f>
        <v>2301.4886999999999</v>
      </c>
      <c r="BJ291" s="28">
        <f>VLOOKUP($C291,'S48'!$C:$BQ,42,0)</f>
        <v>0</v>
      </c>
      <c r="BK291" s="28">
        <f>VLOOKUP($C291,'S48'!$C:$BQ,43,0)</f>
        <v>31</v>
      </c>
      <c r="BL291" s="21" t="e">
        <f>VLOOKUP($C291,'S49'!$C:$BQ,55,0)</f>
        <v>#N/A</v>
      </c>
      <c r="BM291" s="21" t="e">
        <f>VLOOKUP($C291,'S49'!$C:$BQ,62,0)</f>
        <v>#N/A</v>
      </c>
      <c r="BN291" s="21" t="e">
        <f>VLOOKUP($C291,'S49'!$C:$BQ,63,0)</f>
        <v>#N/A</v>
      </c>
      <c r="BO291" s="21" t="e">
        <f>VLOOKUP($C291,'S49'!$C:$BQ,45,0)</f>
        <v>#N/A</v>
      </c>
      <c r="BP291" s="28" t="e">
        <f>VLOOKUP($C291,'S49'!$C:$BQ,52,0)</f>
        <v>#N/A</v>
      </c>
      <c r="BQ291" s="28" t="e">
        <f>VLOOKUP($C291,'S49'!$C:$BQ,53,0)</f>
        <v>#N/A</v>
      </c>
      <c r="BR291" s="28" t="e">
        <f>VLOOKUP($C291,'S49'!$C:$BQ,15,0)</f>
        <v>#N/A</v>
      </c>
      <c r="BS291" s="28" t="e">
        <f>VLOOKUP($C291,'S49'!$C:$BQ,22,0)</f>
        <v>#N/A</v>
      </c>
      <c r="BT291" s="28" t="e">
        <f>VLOOKUP($C291,'S49'!$C:$BQ,23,0)</f>
        <v>#N/A</v>
      </c>
      <c r="BU291" s="28" t="e">
        <f>VLOOKUP($C291,'S49'!$C:$BQ,35,0)</f>
        <v>#N/A</v>
      </c>
      <c r="BV291" s="28" t="e">
        <f>VLOOKUP($C291,'S49'!$C:$BQ,42,0)</f>
        <v>#N/A</v>
      </c>
      <c r="BW291" s="28" t="e">
        <f>VLOOKUP($C291,'S49'!$C:$BQ,43,0)</f>
        <v>#N/A</v>
      </c>
      <c r="BX291" s="21" t="e">
        <f>VLOOKUP($C291,'S50'!$C:$BQ,55,0)</f>
        <v>#N/A</v>
      </c>
      <c r="BY291" s="21" t="e">
        <f>VLOOKUP($C291,'S50'!$C:$BQ,62,0)</f>
        <v>#N/A</v>
      </c>
      <c r="BZ291" s="21" t="e">
        <f>VLOOKUP($C291,'S50'!$C:$BQ,63,0)</f>
        <v>#N/A</v>
      </c>
      <c r="CA291" s="21" t="e">
        <f>VLOOKUP($C291,'S50'!$C:$BQ,45,0)</f>
        <v>#N/A</v>
      </c>
      <c r="CB291" s="28" t="e">
        <f>VLOOKUP($C291,'S50'!$C:$BQ,52,0)</f>
        <v>#N/A</v>
      </c>
      <c r="CC291" s="28" t="e">
        <f>VLOOKUP($C291,'S50'!$C:$BQ,53,0)</f>
        <v>#N/A</v>
      </c>
      <c r="CD291" s="28" t="e">
        <f>VLOOKUP($C291,'S50'!$C:$BQ,15,0)</f>
        <v>#N/A</v>
      </c>
      <c r="CE291" s="28" t="e">
        <f>VLOOKUP($C291,'S50'!$C:$BQ,22,0)</f>
        <v>#N/A</v>
      </c>
      <c r="CF291" s="28" t="e">
        <f>VLOOKUP($C291,'S50'!$C:$BQ,23,0)</f>
        <v>#N/A</v>
      </c>
      <c r="CG291" s="28" t="e">
        <f>VLOOKUP($C291,'S50'!$C:$BQ,35,0)</f>
        <v>#N/A</v>
      </c>
      <c r="CH291" s="28" t="e">
        <f>VLOOKUP($C291,'S50'!$C:$BQ,42,0)</f>
        <v>#N/A</v>
      </c>
      <c r="CI291" s="28" t="e">
        <f>VLOOKUP($C291,'S50'!$C:$BQ,43,0)</f>
        <v>#N/A</v>
      </c>
    </row>
    <row r="292" spans="1:87" hidden="1" x14ac:dyDescent="0.2">
      <c r="A292" s="30" t="s">
        <v>308</v>
      </c>
      <c r="B292" s="30" t="s">
        <v>375</v>
      </c>
      <c r="C292" s="20" t="s">
        <v>326</v>
      </c>
      <c r="D292" s="21">
        <f>VLOOKUP($C292,'S0 remplacer avec S44'!$C:$BQ,55,0)</f>
        <v>674.4</v>
      </c>
      <c r="E292" s="21">
        <f>VLOOKUP($C292,'S0 remplacer avec S44'!$C:$BQ,62,0)</f>
        <v>228</v>
      </c>
      <c r="F292" s="21">
        <f>VLOOKUP($C292,'S0 remplacer avec S44'!$C:$BQ,63,0)</f>
        <v>409</v>
      </c>
      <c r="G292" s="21">
        <f>VLOOKUP($C292,'S0 remplacer avec S44'!$C:$BQ,45,0)</f>
        <v>7491.9744099999998</v>
      </c>
      <c r="H292" s="28">
        <f>VLOOKUP($C292,'S0 remplacer avec S44'!$C:$BQ,52,0)</f>
        <v>462</v>
      </c>
      <c r="I292" s="28">
        <f>VLOOKUP($C292,'S0 remplacer avec S44'!$C:$BQ,53,0)</f>
        <v>2053</v>
      </c>
      <c r="J292" s="28">
        <f>VLOOKUP($C292,'S0 remplacer avec S44'!$C:$BQ,15,0)</f>
        <v>584</v>
      </c>
      <c r="K292" s="28">
        <f>VLOOKUP($C292,'S0 remplacer avec S44'!$C:$BQ,22,0)</f>
        <v>0</v>
      </c>
      <c r="L292" s="28">
        <f>VLOOKUP($C292,'S0 remplacer avec S44'!$C:$BQ,23,0)</f>
        <v>16</v>
      </c>
      <c r="M292" s="28">
        <f>VLOOKUP($C292,'S0 remplacer avec S44'!$C:$BQ,35,0)</f>
        <v>15019.987069999999</v>
      </c>
      <c r="N292" s="28">
        <f>VLOOKUP($C292,'S0 remplacer avec S44'!$C:$BQ,42,0)</f>
        <v>0</v>
      </c>
      <c r="O292" s="28">
        <f>VLOOKUP($C292,'S0 remplacer avec S44'!$C:$BQ,43,0)</f>
        <v>0</v>
      </c>
      <c r="P292" s="21">
        <f>VLOOKUP($C292,'S45'!$C:$BQ,55,0)</f>
        <v>681.6</v>
      </c>
      <c r="Q292" s="21">
        <f>VLOOKUP($C292,'S45'!$C:$BQ,62,0)</f>
        <v>221</v>
      </c>
      <c r="R292" s="21">
        <f>VLOOKUP($C292,'S45'!$C:$BQ,63,0)</f>
        <v>402</v>
      </c>
      <c r="S292" s="21">
        <f>VLOOKUP($C292,'S45'!$C:$BQ,45,0)</f>
        <v>7704.4804299999996</v>
      </c>
      <c r="T292" s="28">
        <f>VLOOKUP($C292,'S45'!$C:$BQ,52,0)</f>
        <v>249</v>
      </c>
      <c r="U292" s="28">
        <f>VLOOKUP($C292,'S45'!$C:$BQ,53,0)</f>
        <v>1840</v>
      </c>
      <c r="V292" s="28">
        <f>VLOOKUP($C292,'S45'!$C:$BQ,15,0)</f>
        <v>591</v>
      </c>
      <c r="W292" s="28">
        <f>VLOOKUP($C292,'S45'!$C:$BQ,22,0)</f>
        <v>0</v>
      </c>
      <c r="X292" s="28">
        <f>VLOOKUP($C292,'S45'!$C:$BQ,23,0)</f>
        <v>9</v>
      </c>
      <c r="Y292" s="28">
        <f>VLOOKUP($C292,'S45'!$C:$BQ,35,0)</f>
        <v>15349.080029999999</v>
      </c>
      <c r="Z292" s="28">
        <f>VLOOKUP($C292,'S45'!$C:$BQ,42,0)</f>
        <v>0</v>
      </c>
      <c r="AA292" s="28">
        <f>VLOOKUP($C292,'S45'!$C:$BQ,43,0)</f>
        <v>0</v>
      </c>
      <c r="AB292" s="21">
        <f>VLOOKUP($C292,'S46'!$C:$BQ,55,0)</f>
        <v>688.9</v>
      </c>
      <c r="AC292" s="21">
        <f>VLOOKUP($C292,'S46'!$C:$BQ,62,0)</f>
        <v>214</v>
      </c>
      <c r="AD292" s="21">
        <f>VLOOKUP($C292,'S46'!$C:$BQ,63,0)</f>
        <v>394</v>
      </c>
      <c r="AE292" s="21">
        <f>VLOOKUP($C292,'S46'!$C:$BQ,45,0)</f>
        <v>7712.2353999999996</v>
      </c>
      <c r="AF292" s="28">
        <f>VLOOKUP($C292,'S46'!$C:$BQ,52,0)</f>
        <v>242</v>
      </c>
      <c r="AG292" s="28">
        <f>VLOOKUP($C292,'S46'!$C:$BQ,53,0)</f>
        <v>1832</v>
      </c>
      <c r="AH292" s="28">
        <f>VLOOKUP($C292,'S46'!$C:$BQ,15,0)</f>
        <v>600</v>
      </c>
      <c r="AI292" s="28">
        <f>VLOOKUP($C292,'S46'!$C:$BQ,22,0)</f>
        <v>0</v>
      </c>
      <c r="AJ292" s="28">
        <f>VLOOKUP($C292,'S46'!$C:$BQ,23,0)</f>
        <v>0</v>
      </c>
      <c r="AK292" s="28">
        <f>VLOOKUP($C292,'S46'!$C:$BQ,35,0)</f>
        <v>15449.653689999999</v>
      </c>
      <c r="AL292" s="28">
        <f>VLOOKUP($C292,'S46'!$C:$BQ,42,0)</f>
        <v>0</v>
      </c>
      <c r="AM292" s="28">
        <f>VLOOKUP($C292,'S46'!$C:$BQ,43,0)</f>
        <v>0</v>
      </c>
      <c r="AN292" s="21">
        <f>VLOOKUP($C292,'S47'!$C:$BQ,55,0)</f>
        <v>692.5</v>
      </c>
      <c r="AO292" s="21">
        <f>VLOOKUP($C292,'S47'!$C:$BQ,62,0)</f>
        <v>210</v>
      </c>
      <c r="AP292" s="21">
        <f>VLOOKUP($C292,'S47'!$C:$BQ,63,0)</f>
        <v>391</v>
      </c>
      <c r="AQ292" s="21">
        <f>VLOOKUP($C292,'S47'!$C:$BQ,45,0)</f>
        <v>8312.7176099999997</v>
      </c>
      <c r="AR292" s="28">
        <f>VLOOKUP($C292,'S47'!$C:$BQ,52,0)</f>
        <v>0</v>
      </c>
      <c r="AS292" s="28">
        <f>VLOOKUP($C292,'S47'!$C:$BQ,53,0)</f>
        <v>1232</v>
      </c>
      <c r="AT292" s="28">
        <f>VLOOKUP($C292,'S47'!$C:$BQ,15,0)</f>
        <v>609</v>
      </c>
      <c r="AU292" s="28">
        <f>VLOOKUP($C292,'S47'!$C:$BQ,22,0)</f>
        <v>0</v>
      </c>
      <c r="AV292" s="28">
        <f>VLOOKUP($C292,'S47'!$C:$BQ,23,0)</f>
        <v>0</v>
      </c>
      <c r="AW292" s="28">
        <f>VLOOKUP($C292,'S47'!$C:$BQ,35,0)</f>
        <v>15617.71218</v>
      </c>
      <c r="AX292" s="28">
        <f>VLOOKUP($C292,'S47'!$C:$BQ,42,0)</f>
        <v>0</v>
      </c>
      <c r="AY292" s="28">
        <f>VLOOKUP($C292,'S47'!$C:$BQ,43,0)</f>
        <v>0</v>
      </c>
      <c r="AZ292" s="21">
        <f>VLOOKUP($C292,'S48'!$C:$BQ,55,0)</f>
        <v>701.5</v>
      </c>
      <c r="BA292" s="21">
        <f>VLOOKUP($C292,'S48'!$C:$BQ,62,0)</f>
        <v>111</v>
      </c>
      <c r="BB292" s="21">
        <f>VLOOKUP($C292,'S48'!$C:$BQ,63,0)</f>
        <v>652</v>
      </c>
      <c r="BC292" s="21">
        <f>VLOOKUP($C292,'S48'!$C:$BQ,45,0)</f>
        <v>8454.3092300000008</v>
      </c>
      <c r="BD292" s="28">
        <f>VLOOKUP($C292,'S48'!$C:$BQ,52,0)</f>
        <v>0</v>
      </c>
      <c r="BE292" s="28">
        <f>VLOOKUP($C292,'S48'!$C:$BQ,53,0)</f>
        <v>1090</v>
      </c>
      <c r="BF292" s="28">
        <f>VLOOKUP($C292,'S48'!$C:$BQ,15,0)</f>
        <v>617</v>
      </c>
      <c r="BG292" s="28">
        <f>VLOOKUP($C292,'S48'!$C:$BQ,22,0)</f>
        <v>0</v>
      </c>
      <c r="BH292" s="28">
        <f>VLOOKUP($C292,'S48'!$C:$BQ,23,0)</f>
        <v>0</v>
      </c>
      <c r="BI292" s="28">
        <f>VLOOKUP($C292,'S48'!$C:$BQ,35,0)</f>
        <v>16121.19564</v>
      </c>
      <c r="BJ292" s="28">
        <f>VLOOKUP($C292,'S48'!$C:$BQ,42,0)</f>
        <v>0</v>
      </c>
      <c r="BK292" s="28">
        <f>VLOOKUP($C292,'S48'!$C:$BQ,43,0)</f>
        <v>0</v>
      </c>
      <c r="BL292" s="21" t="e">
        <f>VLOOKUP($C292,'S49'!$C:$BQ,55,0)</f>
        <v>#N/A</v>
      </c>
      <c r="BM292" s="21" t="e">
        <f>VLOOKUP($C292,'S49'!$C:$BQ,62,0)</f>
        <v>#N/A</v>
      </c>
      <c r="BN292" s="21" t="e">
        <f>VLOOKUP($C292,'S49'!$C:$BQ,63,0)</f>
        <v>#N/A</v>
      </c>
      <c r="BO292" s="21" t="e">
        <f>VLOOKUP($C292,'S49'!$C:$BQ,45,0)</f>
        <v>#N/A</v>
      </c>
      <c r="BP292" s="28" t="e">
        <f>VLOOKUP($C292,'S49'!$C:$BQ,52,0)</f>
        <v>#N/A</v>
      </c>
      <c r="BQ292" s="28" t="e">
        <f>VLOOKUP($C292,'S49'!$C:$BQ,53,0)</f>
        <v>#N/A</v>
      </c>
      <c r="BR292" s="28" t="e">
        <f>VLOOKUP($C292,'S49'!$C:$BQ,15,0)</f>
        <v>#N/A</v>
      </c>
      <c r="BS292" s="28" t="e">
        <f>VLOOKUP($C292,'S49'!$C:$BQ,22,0)</f>
        <v>#N/A</v>
      </c>
      <c r="BT292" s="28" t="e">
        <f>VLOOKUP($C292,'S49'!$C:$BQ,23,0)</f>
        <v>#N/A</v>
      </c>
      <c r="BU292" s="28" t="e">
        <f>VLOOKUP($C292,'S49'!$C:$BQ,35,0)</f>
        <v>#N/A</v>
      </c>
      <c r="BV292" s="28" t="e">
        <f>VLOOKUP($C292,'S49'!$C:$BQ,42,0)</f>
        <v>#N/A</v>
      </c>
      <c r="BW292" s="28" t="e">
        <f>VLOOKUP($C292,'S49'!$C:$BQ,43,0)</f>
        <v>#N/A</v>
      </c>
      <c r="BX292" s="21" t="e">
        <f>VLOOKUP($C292,'S50'!$C:$BQ,55,0)</f>
        <v>#N/A</v>
      </c>
      <c r="BY292" s="21" t="e">
        <f>VLOOKUP($C292,'S50'!$C:$BQ,62,0)</f>
        <v>#N/A</v>
      </c>
      <c r="BZ292" s="21" t="e">
        <f>VLOOKUP($C292,'S50'!$C:$BQ,63,0)</f>
        <v>#N/A</v>
      </c>
      <c r="CA292" s="21" t="e">
        <f>VLOOKUP($C292,'S50'!$C:$BQ,45,0)</f>
        <v>#N/A</v>
      </c>
      <c r="CB292" s="28" t="e">
        <f>VLOOKUP($C292,'S50'!$C:$BQ,52,0)</f>
        <v>#N/A</v>
      </c>
      <c r="CC292" s="28" t="e">
        <f>VLOOKUP($C292,'S50'!$C:$BQ,53,0)</f>
        <v>#N/A</v>
      </c>
      <c r="CD292" s="28" t="e">
        <f>VLOOKUP($C292,'S50'!$C:$BQ,15,0)</f>
        <v>#N/A</v>
      </c>
      <c r="CE292" s="28" t="e">
        <f>VLOOKUP($C292,'S50'!$C:$BQ,22,0)</f>
        <v>#N/A</v>
      </c>
      <c r="CF292" s="28" t="e">
        <f>VLOOKUP($C292,'S50'!$C:$BQ,23,0)</f>
        <v>#N/A</v>
      </c>
      <c r="CG292" s="28" t="e">
        <f>VLOOKUP($C292,'S50'!$C:$BQ,35,0)</f>
        <v>#N/A</v>
      </c>
      <c r="CH292" s="28" t="e">
        <f>VLOOKUP($C292,'S50'!$C:$BQ,42,0)</f>
        <v>#N/A</v>
      </c>
      <c r="CI292" s="28" t="e">
        <f>VLOOKUP($C292,'S50'!$C:$BQ,43,0)</f>
        <v>#N/A</v>
      </c>
    </row>
    <row r="293" spans="1:87" hidden="1" x14ac:dyDescent="0.2">
      <c r="A293" s="30" t="e">
        <v>#N/A</v>
      </c>
      <c r="B293" s="30" t="e">
        <v>#N/A</v>
      </c>
      <c r="C293" s="20" t="s">
        <v>336</v>
      </c>
      <c r="D293" s="21" t="e">
        <f>VLOOKUP($C293,'S0 remplacer avec S44'!$C:$BQ,55,0)</f>
        <v>#N/A</v>
      </c>
      <c r="E293" s="21" t="e">
        <f>VLOOKUP($C293,'S0 remplacer avec S44'!$C:$BQ,62,0)</f>
        <v>#N/A</v>
      </c>
      <c r="F293" s="21" t="e">
        <f>VLOOKUP($C293,'S0 remplacer avec S44'!$C:$BQ,63,0)</f>
        <v>#N/A</v>
      </c>
      <c r="G293" s="21" t="e">
        <f>VLOOKUP($C293,'S0 remplacer avec S44'!$C:$BQ,45,0)</f>
        <v>#N/A</v>
      </c>
      <c r="H293" s="28" t="e">
        <f>VLOOKUP($C293,'S0 remplacer avec S44'!$C:$BQ,52,0)</f>
        <v>#N/A</v>
      </c>
      <c r="I293" s="28" t="e">
        <f>VLOOKUP($C293,'S0 remplacer avec S44'!$C:$BQ,53,0)</f>
        <v>#N/A</v>
      </c>
      <c r="J293" s="28" t="e">
        <f>VLOOKUP($C293,'S0 remplacer avec S44'!$C:$BQ,15,0)</f>
        <v>#N/A</v>
      </c>
      <c r="K293" s="28" t="e">
        <f>VLOOKUP($C293,'S0 remplacer avec S44'!$C:$BQ,22,0)</f>
        <v>#N/A</v>
      </c>
      <c r="L293" s="28" t="e">
        <f>VLOOKUP($C293,'S0 remplacer avec S44'!$C:$BQ,23,0)</f>
        <v>#N/A</v>
      </c>
      <c r="M293" s="28" t="e">
        <f>VLOOKUP($C293,'S0 remplacer avec S44'!$C:$BQ,35,0)</f>
        <v>#N/A</v>
      </c>
      <c r="N293" s="28" t="e">
        <f>VLOOKUP($C293,'S0 remplacer avec S44'!$C:$BQ,42,0)</f>
        <v>#N/A</v>
      </c>
      <c r="O293" s="28" t="e">
        <f>VLOOKUP($C293,'S0 remplacer avec S44'!$C:$BQ,43,0)</f>
        <v>#N/A</v>
      </c>
      <c r="P293" s="21" t="e">
        <f>VLOOKUP($C293,'S45'!$C:$BQ,55,0)</f>
        <v>#N/A</v>
      </c>
      <c r="Q293" s="21" t="e">
        <f>VLOOKUP($C293,'S45'!$C:$BQ,62,0)</f>
        <v>#N/A</v>
      </c>
      <c r="R293" s="21" t="e">
        <f>VLOOKUP($C293,'S45'!$C:$BQ,63,0)</f>
        <v>#N/A</v>
      </c>
      <c r="S293" s="21" t="e">
        <f>VLOOKUP($C293,'S45'!$C:$BQ,45,0)</f>
        <v>#N/A</v>
      </c>
      <c r="T293" s="28" t="e">
        <f>VLOOKUP($C293,'S45'!$C:$BQ,52,0)</f>
        <v>#N/A</v>
      </c>
      <c r="U293" s="28" t="e">
        <f>VLOOKUP($C293,'S45'!$C:$BQ,53,0)</f>
        <v>#N/A</v>
      </c>
      <c r="V293" s="28" t="e">
        <f>VLOOKUP($C293,'S45'!$C:$BQ,15,0)</f>
        <v>#N/A</v>
      </c>
      <c r="W293" s="28" t="e">
        <f>VLOOKUP($C293,'S45'!$C:$BQ,22,0)</f>
        <v>#N/A</v>
      </c>
      <c r="X293" s="28" t="e">
        <f>VLOOKUP($C293,'S45'!$C:$BQ,23,0)</f>
        <v>#N/A</v>
      </c>
      <c r="Y293" s="28" t="e">
        <f>VLOOKUP($C293,'S45'!$C:$BQ,35,0)</f>
        <v>#N/A</v>
      </c>
      <c r="Z293" s="28" t="e">
        <f>VLOOKUP($C293,'S45'!$C:$BQ,42,0)</f>
        <v>#N/A</v>
      </c>
      <c r="AA293" s="28" t="e">
        <f>VLOOKUP($C293,'S45'!$C:$BQ,43,0)</f>
        <v>#N/A</v>
      </c>
      <c r="AB293" s="21" t="e">
        <f>VLOOKUP($C293,'S46'!$C:$BQ,55,0)</f>
        <v>#N/A</v>
      </c>
      <c r="AC293" s="21" t="e">
        <f>VLOOKUP($C293,'S46'!$C:$BQ,62,0)</f>
        <v>#N/A</v>
      </c>
      <c r="AD293" s="21" t="e">
        <f>VLOOKUP($C293,'S46'!$C:$BQ,63,0)</f>
        <v>#N/A</v>
      </c>
      <c r="AE293" s="21" t="e">
        <f>VLOOKUP($C293,'S46'!$C:$BQ,45,0)</f>
        <v>#N/A</v>
      </c>
      <c r="AF293" s="28" t="e">
        <f>VLOOKUP($C293,'S46'!$C:$BQ,52,0)</f>
        <v>#N/A</v>
      </c>
      <c r="AG293" s="28" t="e">
        <f>VLOOKUP($C293,'S46'!$C:$BQ,53,0)</f>
        <v>#N/A</v>
      </c>
      <c r="AH293" s="28" t="e">
        <f>VLOOKUP($C293,'S46'!$C:$BQ,15,0)</f>
        <v>#N/A</v>
      </c>
      <c r="AI293" s="28" t="e">
        <f>VLOOKUP($C293,'S46'!$C:$BQ,22,0)</f>
        <v>#N/A</v>
      </c>
      <c r="AJ293" s="28" t="e">
        <f>VLOOKUP($C293,'S46'!$C:$BQ,23,0)</f>
        <v>#N/A</v>
      </c>
      <c r="AK293" s="28" t="e">
        <f>VLOOKUP($C293,'S46'!$C:$BQ,35,0)</f>
        <v>#N/A</v>
      </c>
      <c r="AL293" s="28" t="e">
        <f>VLOOKUP($C293,'S46'!$C:$BQ,42,0)</f>
        <v>#N/A</v>
      </c>
      <c r="AM293" s="28" t="e">
        <f>VLOOKUP($C293,'S46'!$C:$BQ,43,0)</f>
        <v>#N/A</v>
      </c>
      <c r="AN293" s="21" t="e">
        <f>VLOOKUP($C293,'S47'!$C:$BQ,55,0)</f>
        <v>#N/A</v>
      </c>
      <c r="AO293" s="21" t="e">
        <f>VLOOKUP($C293,'S47'!$C:$BQ,62,0)</f>
        <v>#N/A</v>
      </c>
      <c r="AP293" s="21" t="e">
        <f>VLOOKUP($C293,'S47'!$C:$BQ,63,0)</f>
        <v>#N/A</v>
      </c>
      <c r="AQ293" s="21" t="e">
        <f>VLOOKUP($C293,'S47'!$C:$BQ,45,0)</f>
        <v>#N/A</v>
      </c>
      <c r="AR293" s="28" t="e">
        <f>VLOOKUP($C293,'S47'!$C:$BQ,52,0)</f>
        <v>#N/A</v>
      </c>
      <c r="AS293" s="28" t="e">
        <f>VLOOKUP($C293,'S47'!$C:$BQ,53,0)</f>
        <v>#N/A</v>
      </c>
      <c r="AT293" s="28" t="e">
        <f>VLOOKUP($C293,'S47'!$C:$BQ,15,0)</f>
        <v>#N/A</v>
      </c>
      <c r="AU293" s="28" t="e">
        <f>VLOOKUP($C293,'S47'!$C:$BQ,22,0)</f>
        <v>#N/A</v>
      </c>
      <c r="AV293" s="28" t="e">
        <f>VLOOKUP($C293,'S47'!$C:$BQ,23,0)</f>
        <v>#N/A</v>
      </c>
      <c r="AW293" s="28" t="e">
        <f>VLOOKUP($C293,'S47'!$C:$BQ,35,0)</f>
        <v>#N/A</v>
      </c>
      <c r="AX293" s="28" t="e">
        <f>VLOOKUP($C293,'S47'!$C:$BQ,42,0)</f>
        <v>#N/A</v>
      </c>
      <c r="AY293" s="28" t="e">
        <f>VLOOKUP($C293,'S47'!$C:$BQ,43,0)</f>
        <v>#N/A</v>
      </c>
      <c r="AZ293" s="21" t="e">
        <f>VLOOKUP($C293,'S48'!$C:$BQ,55,0)</f>
        <v>#N/A</v>
      </c>
      <c r="BA293" s="21" t="e">
        <f>VLOOKUP($C293,'S48'!$C:$BQ,62,0)</f>
        <v>#N/A</v>
      </c>
      <c r="BB293" s="21" t="e">
        <f>VLOOKUP($C293,'S48'!$C:$BQ,63,0)</f>
        <v>#N/A</v>
      </c>
      <c r="BC293" s="21" t="e">
        <f>VLOOKUP($C293,'S48'!$C:$BQ,45,0)</f>
        <v>#N/A</v>
      </c>
      <c r="BD293" s="28" t="e">
        <f>VLOOKUP($C293,'S48'!$C:$BQ,52,0)</f>
        <v>#N/A</v>
      </c>
      <c r="BE293" s="28" t="e">
        <f>VLOOKUP($C293,'S48'!$C:$BQ,53,0)</f>
        <v>#N/A</v>
      </c>
      <c r="BF293" s="28" t="e">
        <f>VLOOKUP($C293,'S48'!$C:$BQ,15,0)</f>
        <v>#N/A</v>
      </c>
      <c r="BG293" s="28" t="e">
        <f>VLOOKUP($C293,'S48'!$C:$BQ,22,0)</f>
        <v>#N/A</v>
      </c>
      <c r="BH293" s="28" t="e">
        <f>VLOOKUP($C293,'S48'!$C:$BQ,23,0)</f>
        <v>#N/A</v>
      </c>
      <c r="BI293" s="28" t="e">
        <f>VLOOKUP($C293,'S48'!$C:$BQ,35,0)</f>
        <v>#N/A</v>
      </c>
      <c r="BJ293" s="28" t="e">
        <f>VLOOKUP($C293,'S48'!$C:$BQ,42,0)</f>
        <v>#N/A</v>
      </c>
      <c r="BK293" s="28" t="e">
        <f>VLOOKUP($C293,'S48'!$C:$BQ,43,0)</f>
        <v>#N/A</v>
      </c>
      <c r="BL293" s="21" t="e">
        <f>VLOOKUP($C293,'S49'!$C:$BQ,55,0)</f>
        <v>#N/A</v>
      </c>
      <c r="BM293" s="21" t="e">
        <f>VLOOKUP($C293,'S49'!$C:$BQ,62,0)</f>
        <v>#N/A</v>
      </c>
      <c r="BN293" s="21" t="e">
        <f>VLOOKUP($C293,'S49'!$C:$BQ,63,0)</f>
        <v>#N/A</v>
      </c>
      <c r="BO293" s="21" t="e">
        <f>VLOOKUP($C293,'S49'!$C:$BQ,45,0)</f>
        <v>#N/A</v>
      </c>
      <c r="BP293" s="28" t="e">
        <f>VLOOKUP($C293,'S49'!$C:$BQ,52,0)</f>
        <v>#N/A</v>
      </c>
      <c r="BQ293" s="28" t="e">
        <f>VLOOKUP($C293,'S49'!$C:$BQ,53,0)</f>
        <v>#N/A</v>
      </c>
      <c r="BR293" s="28" t="e">
        <f>VLOOKUP($C293,'S49'!$C:$BQ,15,0)</f>
        <v>#N/A</v>
      </c>
      <c r="BS293" s="28" t="e">
        <f>VLOOKUP($C293,'S49'!$C:$BQ,22,0)</f>
        <v>#N/A</v>
      </c>
      <c r="BT293" s="28" t="e">
        <f>VLOOKUP($C293,'S49'!$C:$BQ,23,0)</f>
        <v>#N/A</v>
      </c>
      <c r="BU293" s="28" t="e">
        <f>VLOOKUP($C293,'S49'!$C:$BQ,35,0)</f>
        <v>#N/A</v>
      </c>
      <c r="BV293" s="28" t="e">
        <f>VLOOKUP($C293,'S49'!$C:$BQ,42,0)</f>
        <v>#N/A</v>
      </c>
      <c r="BW293" s="28" t="e">
        <f>VLOOKUP($C293,'S49'!$C:$BQ,43,0)</f>
        <v>#N/A</v>
      </c>
      <c r="BX293" s="21" t="e">
        <f>VLOOKUP($C293,'S50'!$C:$BQ,55,0)</f>
        <v>#N/A</v>
      </c>
      <c r="BY293" s="21" t="e">
        <f>VLOOKUP($C293,'S50'!$C:$BQ,62,0)</f>
        <v>#N/A</v>
      </c>
      <c r="BZ293" s="21" t="e">
        <f>VLOOKUP($C293,'S50'!$C:$BQ,63,0)</f>
        <v>#N/A</v>
      </c>
      <c r="CA293" s="21" t="e">
        <f>VLOOKUP($C293,'S50'!$C:$BQ,45,0)</f>
        <v>#N/A</v>
      </c>
      <c r="CB293" s="28" t="e">
        <f>VLOOKUP($C293,'S50'!$C:$BQ,52,0)</f>
        <v>#N/A</v>
      </c>
      <c r="CC293" s="28" t="e">
        <f>VLOOKUP($C293,'S50'!$C:$BQ,53,0)</f>
        <v>#N/A</v>
      </c>
      <c r="CD293" s="28" t="e">
        <f>VLOOKUP($C293,'S50'!$C:$BQ,15,0)</f>
        <v>#N/A</v>
      </c>
      <c r="CE293" s="28" t="e">
        <f>VLOOKUP($C293,'S50'!$C:$BQ,22,0)</f>
        <v>#N/A</v>
      </c>
      <c r="CF293" s="28" t="e">
        <f>VLOOKUP($C293,'S50'!$C:$BQ,23,0)</f>
        <v>#N/A</v>
      </c>
      <c r="CG293" s="28" t="e">
        <f>VLOOKUP($C293,'S50'!$C:$BQ,35,0)</f>
        <v>#N/A</v>
      </c>
      <c r="CH293" s="28" t="e">
        <f>VLOOKUP($C293,'S50'!$C:$BQ,42,0)</f>
        <v>#N/A</v>
      </c>
      <c r="CI293" s="28" t="e">
        <f>VLOOKUP($C293,'S50'!$C:$BQ,43,0)</f>
        <v>#N/A</v>
      </c>
    </row>
    <row r="294" spans="1:87" hidden="1" x14ac:dyDescent="0.2">
      <c r="A294" s="30" t="e">
        <v>#N/A</v>
      </c>
      <c r="B294" s="30" t="e">
        <v>#N/A</v>
      </c>
      <c r="C294" s="20" t="s">
        <v>337</v>
      </c>
      <c r="D294" s="21" t="e">
        <f>VLOOKUP($C294,'S0 remplacer avec S44'!$C:$BQ,55,0)</f>
        <v>#N/A</v>
      </c>
      <c r="E294" s="21" t="e">
        <f>VLOOKUP($C294,'S0 remplacer avec S44'!$C:$BQ,62,0)</f>
        <v>#N/A</v>
      </c>
      <c r="F294" s="21" t="e">
        <f>VLOOKUP($C294,'S0 remplacer avec S44'!$C:$BQ,63,0)</f>
        <v>#N/A</v>
      </c>
      <c r="G294" s="21" t="e">
        <f>VLOOKUP($C294,'S0 remplacer avec S44'!$C:$BQ,45,0)</f>
        <v>#N/A</v>
      </c>
      <c r="H294" s="28" t="e">
        <f>VLOOKUP($C294,'S0 remplacer avec S44'!$C:$BQ,52,0)</f>
        <v>#N/A</v>
      </c>
      <c r="I294" s="28" t="e">
        <f>VLOOKUP($C294,'S0 remplacer avec S44'!$C:$BQ,53,0)</f>
        <v>#N/A</v>
      </c>
      <c r="J294" s="28" t="e">
        <f>VLOOKUP($C294,'S0 remplacer avec S44'!$C:$BQ,15,0)</f>
        <v>#N/A</v>
      </c>
      <c r="K294" s="28" t="e">
        <f>VLOOKUP($C294,'S0 remplacer avec S44'!$C:$BQ,22,0)</f>
        <v>#N/A</v>
      </c>
      <c r="L294" s="28" t="e">
        <f>VLOOKUP($C294,'S0 remplacer avec S44'!$C:$BQ,23,0)</f>
        <v>#N/A</v>
      </c>
      <c r="M294" s="28" t="e">
        <f>VLOOKUP($C294,'S0 remplacer avec S44'!$C:$BQ,35,0)</f>
        <v>#N/A</v>
      </c>
      <c r="N294" s="28" t="e">
        <f>VLOOKUP($C294,'S0 remplacer avec S44'!$C:$BQ,42,0)</f>
        <v>#N/A</v>
      </c>
      <c r="O294" s="28" t="e">
        <f>VLOOKUP($C294,'S0 remplacer avec S44'!$C:$BQ,43,0)</f>
        <v>#N/A</v>
      </c>
      <c r="P294" s="21" t="e">
        <f>VLOOKUP($C294,'S45'!$C:$BQ,55,0)</f>
        <v>#N/A</v>
      </c>
      <c r="Q294" s="21" t="e">
        <f>VLOOKUP($C294,'S45'!$C:$BQ,62,0)</f>
        <v>#N/A</v>
      </c>
      <c r="R294" s="21" t="e">
        <f>VLOOKUP($C294,'S45'!$C:$BQ,63,0)</f>
        <v>#N/A</v>
      </c>
      <c r="S294" s="21" t="e">
        <f>VLOOKUP($C294,'S45'!$C:$BQ,45,0)</f>
        <v>#N/A</v>
      </c>
      <c r="T294" s="28" t="e">
        <f>VLOOKUP($C294,'S45'!$C:$BQ,52,0)</f>
        <v>#N/A</v>
      </c>
      <c r="U294" s="28" t="e">
        <f>VLOOKUP($C294,'S45'!$C:$BQ,53,0)</f>
        <v>#N/A</v>
      </c>
      <c r="V294" s="28" t="e">
        <f>VLOOKUP($C294,'S45'!$C:$BQ,15,0)</f>
        <v>#N/A</v>
      </c>
      <c r="W294" s="28" t="e">
        <f>VLOOKUP($C294,'S45'!$C:$BQ,22,0)</f>
        <v>#N/A</v>
      </c>
      <c r="X294" s="28" t="e">
        <f>VLOOKUP($C294,'S45'!$C:$BQ,23,0)</f>
        <v>#N/A</v>
      </c>
      <c r="Y294" s="28" t="e">
        <f>VLOOKUP($C294,'S45'!$C:$BQ,35,0)</f>
        <v>#N/A</v>
      </c>
      <c r="Z294" s="28" t="e">
        <f>VLOOKUP($C294,'S45'!$C:$BQ,42,0)</f>
        <v>#N/A</v>
      </c>
      <c r="AA294" s="28" t="e">
        <f>VLOOKUP($C294,'S45'!$C:$BQ,43,0)</f>
        <v>#N/A</v>
      </c>
      <c r="AB294" s="21" t="e">
        <f>VLOOKUP($C294,'S46'!$C:$BQ,55,0)</f>
        <v>#N/A</v>
      </c>
      <c r="AC294" s="21" t="e">
        <f>VLOOKUP($C294,'S46'!$C:$BQ,62,0)</f>
        <v>#N/A</v>
      </c>
      <c r="AD294" s="21" t="e">
        <f>VLOOKUP($C294,'S46'!$C:$BQ,63,0)</f>
        <v>#N/A</v>
      </c>
      <c r="AE294" s="21" t="e">
        <f>VLOOKUP($C294,'S46'!$C:$BQ,45,0)</f>
        <v>#N/A</v>
      </c>
      <c r="AF294" s="28" t="e">
        <f>VLOOKUP($C294,'S46'!$C:$BQ,52,0)</f>
        <v>#N/A</v>
      </c>
      <c r="AG294" s="28" t="e">
        <f>VLOOKUP($C294,'S46'!$C:$BQ,53,0)</f>
        <v>#N/A</v>
      </c>
      <c r="AH294" s="28" t="e">
        <f>VLOOKUP($C294,'S46'!$C:$BQ,15,0)</f>
        <v>#N/A</v>
      </c>
      <c r="AI294" s="28" t="e">
        <f>VLOOKUP($C294,'S46'!$C:$BQ,22,0)</f>
        <v>#N/A</v>
      </c>
      <c r="AJ294" s="28" t="e">
        <f>VLOOKUP($C294,'S46'!$C:$BQ,23,0)</f>
        <v>#N/A</v>
      </c>
      <c r="AK294" s="28" t="e">
        <f>VLOOKUP($C294,'S46'!$C:$BQ,35,0)</f>
        <v>#N/A</v>
      </c>
      <c r="AL294" s="28" t="e">
        <f>VLOOKUP($C294,'S46'!$C:$BQ,42,0)</f>
        <v>#N/A</v>
      </c>
      <c r="AM294" s="28" t="e">
        <f>VLOOKUP($C294,'S46'!$C:$BQ,43,0)</f>
        <v>#N/A</v>
      </c>
      <c r="AN294" s="21" t="e">
        <f>VLOOKUP($C294,'S47'!$C:$BQ,55,0)</f>
        <v>#N/A</v>
      </c>
      <c r="AO294" s="21" t="e">
        <f>VLOOKUP($C294,'S47'!$C:$BQ,62,0)</f>
        <v>#N/A</v>
      </c>
      <c r="AP294" s="21" t="e">
        <f>VLOOKUP($C294,'S47'!$C:$BQ,63,0)</f>
        <v>#N/A</v>
      </c>
      <c r="AQ294" s="21" t="e">
        <f>VLOOKUP($C294,'S47'!$C:$BQ,45,0)</f>
        <v>#N/A</v>
      </c>
      <c r="AR294" s="28" t="e">
        <f>VLOOKUP($C294,'S47'!$C:$BQ,52,0)</f>
        <v>#N/A</v>
      </c>
      <c r="AS294" s="28" t="e">
        <f>VLOOKUP($C294,'S47'!$C:$BQ,53,0)</f>
        <v>#N/A</v>
      </c>
      <c r="AT294" s="28" t="e">
        <f>VLOOKUP($C294,'S47'!$C:$BQ,15,0)</f>
        <v>#N/A</v>
      </c>
      <c r="AU294" s="28" t="e">
        <f>VLOOKUP($C294,'S47'!$C:$BQ,22,0)</f>
        <v>#N/A</v>
      </c>
      <c r="AV294" s="28" t="e">
        <f>VLOOKUP($C294,'S47'!$C:$BQ,23,0)</f>
        <v>#N/A</v>
      </c>
      <c r="AW294" s="28" t="e">
        <f>VLOOKUP($C294,'S47'!$C:$BQ,35,0)</f>
        <v>#N/A</v>
      </c>
      <c r="AX294" s="28" t="e">
        <f>VLOOKUP($C294,'S47'!$C:$BQ,42,0)</f>
        <v>#N/A</v>
      </c>
      <c r="AY294" s="28" t="e">
        <f>VLOOKUP($C294,'S47'!$C:$BQ,43,0)</f>
        <v>#N/A</v>
      </c>
      <c r="AZ294" s="21" t="e">
        <f>VLOOKUP($C294,'S48'!$C:$BQ,55,0)</f>
        <v>#N/A</v>
      </c>
      <c r="BA294" s="21" t="e">
        <f>VLOOKUP($C294,'S48'!$C:$BQ,62,0)</f>
        <v>#N/A</v>
      </c>
      <c r="BB294" s="21" t="e">
        <f>VLOOKUP($C294,'S48'!$C:$BQ,63,0)</f>
        <v>#N/A</v>
      </c>
      <c r="BC294" s="21" t="e">
        <f>VLOOKUP($C294,'S48'!$C:$BQ,45,0)</f>
        <v>#N/A</v>
      </c>
      <c r="BD294" s="28" t="e">
        <f>VLOOKUP($C294,'S48'!$C:$BQ,52,0)</f>
        <v>#N/A</v>
      </c>
      <c r="BE294" s="28" t="e">
        <f>VLOOKUP($C294,'S48'!$C:$BQ,53,0)</f>
        <v>#N/A</v>
      </c>
      <c r="BF294" s="28" t="e">
        <f>VLOOKUP($C294,'S48'!$C:$BQ,15,0)</f>
        <v>#N/A</v>
      </c>
      <c r="BG294" s="28" t="e">
        <f>VLOOKUP($C294,'S48'!$C:$BQ,22,0)</f>
        <v>#N/A</v>
      </c>
      <c r="BH294" s="28" t="e">
        <f>VLOOKUP($C294,'S48'!$C:$BQ,23,0)</f>
        <v>#N/A</v>
      </c>
      <c r="BI294" s="28" t="e">
        <f>VLOOKUP($C294,'S48'!$C:$BQ,35,0)</f>
        <v>#N/A</v>
      </c>
      <c r="BJ294" s="28" t="e">
        <f>VLOOKUP($C294,'S48'!$C:$BQ,42,0)</f>
        <v>#N/A</v>
      </c>
      <c r="BK294" s="28" t="e">
        <f>VLOOKUP($C294,'S48'!$C:$BQ,43,0)</f>
        <v>#N/A</v>
      </c>
      <c r="BL294" s="21" t="e">
        <f>VLOOKUP($C294,'S49'!$C:$BQ,55,0)</f>
        <v>#N/A</v>
      </c>
      <c r="BM294" s="21" t="e">
        <f>VLOOKUP($C294,'S49'!$C:$BQ,62,0)</f>
        <v>#N/A</v>
      </c>
      <c r="BN294" s="21" t="e">
        <f>VLOOKUP($C294,'S49'!$C:$BQ,63,0)</f>
        <v>#N/A</v>
      </c>
      <c r="BO294" s="21" t="e">
        <f>VLOOKUP($C294,'S49'!$C:$BQ,45,0)</f>
        <v>#N/A</v>
      </c>
      <c r="BP294" s="28" t="e">
        <f>VLOOKUP($C294,'S49'!$C:$BQ,52,0)</f>
        <v>#N/A</v>
      </c>
      <c r="BQ294" s="28" t="e">
        <f>VLOOKUP($C294,'S49'!$C:$BQ,53,0)</f>
        <v>#N/A</v>
      </c>
      <c r="BR294" s="28" t="e">
        <f>VLOOKUP($C294,'S49'!$C:$BQ,15,0)</f>
        <v>#N/A</v>
      </c>
      <c r="BS294" s="28" t="e">
        <f>VLOOKUP($C294,'S49'!$C:$BQ,22,0)</f>
        <v>#N/A</v>
      </c>
      <c r="BT294" s="28" t="e">
        <f>VLOOKUP($C294,'S49'!$C:$BQ,23,0)</f>
        <v>#N/A</v>
      </c>
      <c r="BU294" s="28" t="e">
        <f>VLOOKUP($C294,'S49'!$C:$BQ,35,0)</f>
        <v>#N/A</v>
      </c>
      <c r="BV294" s="28" t="e">
        <f>VLOOKUP($C294,'S49'!$C:$BQ,42,0)</f>
        <v>#N/A</v>
      </c>
      <c r="BW294" s="28" t="e">
        <f>VLOOKUP($C294,'S49'!$C:$BQ,43,0)</f>
        <v>#N/A</v>
      </c>
      <c r="BX294" s="21" t="e">
        <f>VLOOKUP($C294,'S50'!$C:$BQ,55,0)</f>
        <v>#N/A</v>
      </c>
      <c r="BY294" s="21" t="e">
        <f>VLOOKUP($C294,'S50'!$C:$BQ,62,0)</f>
        <v>#N/A</v>
      </c>
      <c r="BZ294" s="21" t="e">
        <f>VLOOKUP($C294,'S50'!$C:$BQ,63,0)</f>
        <v>#N/A</v>
      </c>
      <c r="CA294" s="21" t="e">
        <f>VLOOKUP($C294,'S50'!$C:$BQ,45,0)</f>
        <v>#N/A</v>
      </c>
      <c r="CB294" s="28" t="e">
        <f>VLOOKUP($C294,'S50'!$C:$BQ,52,0)</f>
        <v>#N/A</v>
      </c>
      <c r="CC294" s="28" t="e">
        <f>VLOOKUP($C294,'S50'!$C:$BQ,53,0)</f>
        <v>#N/A</v>
      </c>
      <c r="CD294" s="28" t="e">
        <f>VLOOKUP($C294,'S50'!$C:$BQ,15,0)</f>
        <v>#N/A</v>
      </c>
      <c r="CE294" s="28" t="e">
        <f>VLOOKUP($C294,'S50'!$C:$BQ,22,0)</f>
        <v>#N/A</v>
      </c>
      <c r="CF294" s="28" t="e">
        <f>VLOOKUP($C294,'S50'!$C:$BQ,23,0)</f>
        <v>#N/A</v>
      </c>
      <c r="CG294" s="28" t="e">
        <f>VLOOKUP($C294,'S50'!$C:$BQ,35,0)</f>
        <v>#N/A</v>
      </c>
      <c r="CH294" s="28" t="e">
        <f>VLOOKUP($C294,'S50'!$C:$BQ,42,0)</f>
        <v>#N/A</v>
      </c>
      <c r="CI294" s="28" t="e">
        <f>VLOOKUP($C294,'S50'!$C:$BQ,43,0)</f>
        <v>#N/A</v>
      </c>
    </row>
    <row r="295" spans="1:87" hidden="1" x14ac:dyDescent="0.2">
      <c r="A295" s="30" t="s">
        <v>308</v>
      </c>
      <c r="B295" s="30" t="s">
        <v>375</v>
      </c>
      <c r="C295" s="20" t="s">
        <v>338</v>
      </c>
      <c r="D295" s="21">
        <f>VLOOKUP($C295,'S0 remplacer avec S44'!$C:$BQ,55,0)</f>
        <v>182</v>
      </c>
      <c r="E295" s="21">
        <f>VLOOKUP($C295,'S0 remplacer avec S44'!$C:$BQ,62,0)</f>
        <v>73</v>
      </c>
      <c r="F295" s="21">
        <f>VLOOKUP($C295,'S0 remplacer avec S44'!$C:$BQ,63,0)</f>
        <v>124</v>
      </c>
      <c r="G295" s="21">
        <f>VLOOKUP($C295,'S0 remplacer avec S44'!$C:$BQ,45,0)</f>
        <v>1909.2527</v>
      </c>
      <c r="H295" s="28">
        <f>VLOOKUP($C295,'S0 remplacer avec S44'!$C:$BQ,52,0)</f>
        <v>333</v>
      </c>
      <c r="I295" s="28">
        <f>VLOOKUP($C295,'S0 remplacer avec S44'!$C:$BQ,53,0)</f>
        <v>782</v>
      </c>
      <c r="J295" s="28">
        <f>VLOOKUP($C295,'S0 remplacer avec S44'!$C:$BQ,15,0)</f>
        <v>124</v>
      </c>
      <c r="K295" s="28">
        <f>VLOOKUP($C295,'S0 remplacer avec S44'!$C:$BQ,22,0)</f>
        <v>17</v>
      </c>
      <c r="L295" s="28">
        <f>VLOOKUP($C295,'S0 remplacer avec S44'!$C:$BQ,23,0)</f>
        <v>46</v>
      </c>
      <c r="M295" s="28">
        <f>VLOOKUP($C295,'S0 remplacer avec S44'!$C:$BQ,35,0)</f>
        <v>3435.2764099999999</v>
      </c>
      <c r="N295" s="28">
        <f>VLOOKUP($C295,'S0 remplacer avec S44'!$C:$BQ,42,0)</f>
        <v>0</v>
      </c>
      <c r="O295" s="28">
        <f>VLOOKUP($C295,'S0 remplacer avec S44'!$C:$BQ,43,0)</f>
        <v>0</v>
      </c>
      <c r="P295" s="21">
        <f>VLOOKUP($C295,'S45'!$C:$BQ,55,0)</f>
        <v>180.4</v>
      </c>
      <c r="Q295" s="21">
        <f>VLOOKUP($C295,'S45'!$C:$BQ,62,0)</f>
        <v>74</v>
      </c>
      <c r="R295" s="21">
        <f>VLOOKUP($C295,'S45'!$C:$BQ,63,0)</f>
        <v>125</v>
      </c>
      <c r="S295" s="21">
        <f>VLOOKUP($C295,'S45'!$C:$BQ,45,0)</f>
        <v>1922.22543</v>
      </c>
      <c r="T295" s="28">
        <f>VLOOKUP($C295,'S45'!$C:$BQ,52,0)</f>
        <v>320</v>
      </c>
      <c r="U295" s="28">
        <f>VLOOKUP($C295,'S45'!$C:$BQ,53,0)</f>
        <v>769</v>
      </c>
      <c r="V295" s="28">
        <f>VLOOKUP($C295,'S45'!$C:$BQ,15,0)</f>
        <v>126</v>
      </c>
      <c r="W295" s="28">
        <f>VLOOKUP($C295,'S45'!$C:$BQ,22,0)</f>
        <v>15</v>
      </c>
      <c r="X295" s="28">
        <f>VLOOKUP($C295,'S45'!$C:$BQ,23,0)</f>
        <v>44</v>
      </c>
      <c r="Y295" s="28">
        <f>VLOOKUP($C295,'S45'!$C:$BQ,35,0)</f>
        <v>3622.0645800000002</v>
      </c>
      <c r="Z295" s="28">
        <f>VLOOKUP($C295,'S45'!$C:$BQ,42,0)</f>
        <v>0</v>
      </c>
      <c r="AA295" s="28">
        <f>VLOOKUP($C295,'S45'!$C:$BQ,43,0)</f>
        <v>0</v>
      </c>
      <c r="AB295" s="21">
        <f>VLOOKUP($C295,'S46'!$C:$BQ,55,0)</f>
        <v>182.4</v>
      </c>
      <c r="AC295" s="21">
        <f>VLOOKUP($C295,'S46'!$C:$BQ,62,0)</f>
        <v>72</v>
      </c>
      <c r="AD295" s="21">
        <f>VLOOKUP($C295,'S46'!$C:$BQ,63,0)</f>
        <v>123</v>
      </c>
      <c r="AE295" s="21">
        <f>VLOOKUP($C295,'S46'!$C:$BQ,45,0)</f>
        <v>1923.60178</v>
      </c>
      <c r="AF295" s="28">
        <f>VLOOKUP($C295,'S46'!$C:$BQ,52,0)</f>
        <v>319</v>
      </c>
      <c r="AG295" s="28">
        <f>VLOOKUP($C295,'S46'!$C:$BQ,53,0)</f>
        <v>767</v>
      </c>
      <c r="AH295" s="28">
        <f>VLOOKUP($C295,'S46'!$C:$BQ,15,0)</f>
        <v>127</v>
      </c>
      <c r="AI295" s="28">
        <f>VLOOKUP($C295,'S46'!$C:$BQ,22,0)</f>
        <v>14</v>
      </c>
      <c r="AJ295" s="28">
        <f>VLOOKUP($C295,'S46'!$C:$BQ,23,0)</f>
        <v>43</v>
      </c>
      <c r="AK295" s="28">
        <f>VLOOKUP($C295,'S46'!$C:$BQ,35,0)</f>
        <v>3638.53458</v>
      </c>
      <c r="AL295" s="28">
        <f>VLOOKUP($C295,'S46'!$C:$BQ,42,0)</f>
        <v>0</v>
      </c>
      <c r="AM295" s="28">
        <f>VLOOKUP($C295,'S46'!$C:$BQ,43,0)</f>
        <v>0</v>
      </c>
      <c r="AN295" s="21">
        <f>VLOOKUP($C295,'S47'!$C:$BQ,55,0)</f>
        <v>186.4</v>
      </c>
      <c r="AO295" s="21">
        <f>VLOOKUP($C295,'S47'!$C:$BQ,62,0)</f>
        <v>68</v>
      </c>
      <c r="AP295" s="21">
        <f>VLOOKUP($C295,'S47'!$C:$BQ,63,0)</f>
        <v>119</v>
      </c>
      <c r="AQ295" s="21">
        <f>VLOOKUP($C295,'S47'!$C:$BQ,45,0)</f>
        <v>2090.5149999999999</v>
      </c>
      <c r="AR295" s="28">
        <f>VLOOKUP($C295,'S47'!$C:$BQ,52,0)</f>
        <v>152</v>
      </c>
      <c r="AS295" s="28">
        <f>VLOOKUP($C295,'S47'!$C:$BQ,53,0)</f>
        <v>600</v>
      </c>
      <c r="AT295" s="28">
        <f>VLOOKUP($C295,'S47'!$C:$BQ,15,0)</f>
        <v>130</v>
      </c>
      <c r="AU295" s="28">
        <f>VLOOKUP($C295,'S47'!$C:$BQ,22,0)</f>
        <v>11</v>
      </c>
      <c r="AV295" s="28">
        <f>VLOOKUP($C295,'S47'!$C:$BQ,23,0)</f>
        <v>40</v>
      </c>
      <c r="AW295" s="28">
        <f>VLOOKUP($C295,'S47'!$C:$BQ,35,0)</f>
        <v>3650.96261</v>
      </c>
      <c r="AX295" s="28">
        <f>VLOOKUP($C295,'S47'!$C:$BQ,42,0)</f>
        <v>0</v>
      </c>
      <c r="AY295" s="28">
        <f>VLOOKUP($C295,'S47'!$C:$BQ,43,0)</f>
        <v>0</v>
      </c>
      <c r="AZ295" s="21">
        <f>VLOOKUP($C295,'S48'!$C:$BQ,55,0)</f>
        <v>191.4</v>
      </c>
      <c r="BA295" s="21">
        <f>VLOOKUP($C295,'S48'!$C:$BQ,62,0)</f>
        <v>38</v>
      </c>
      <c r="BB295" s="21">
        <f>VLOOKUP($C295,'S48'!$C:$BQ,63,0)</f>
        <v>191</v>
      </c>
      <c r="BC295" s="21">
        <f>VLOOKUP($C295,'S48'!$C:$BQ,45,0)</f>
        <v>2171.50414</v>
      </c>
      <c r="BD295" s="28">
        <f>VLOOKUP($C295,'S48'!$C:$BQ,52,0)</f>
        <v>71</v>
      </c>
      <c r="BE295" s="28">
        <f>VLOOKUP($C295,'S48'!$C:$BQ,53,0)</f>
        <v>519</v>
      </c>
      <c r="BF295" s="28">
        <f>VLOOKUP($C295,'S48'!$C:$BQ,15,0)</f>
        <v>133</v>
      </c>
      <c r="BG295" s="28">
        <f>VLOOKUP($C295,'S48'!$C:$BQ,22,0)</f>
        <v>8</v>
      </c>
      <c r="BH295" s="28">
        <f>VLOOKUP($C295,'S48'!$C:$BQ,23,0)</f>
        <v>37</v>
      </c>
      <c r="BI295" s="28">
        <f>VLOOKUP($C295,'S48'!$C:$BQ,35,0)</f>
        <v>3718.2800400000001</v>
      </c>
      <c r="BJ295" s="28">
        <f>VLOOKUP($C295,'S48'!$C:$BQ,42,0)</f>
        <v>0</v>
      </c>
      <c r="BK295" s="28">
        <f>VLOOKUP($C295,'S48'!$C:$BQ,43,0)</f>
        <v>0</v>
      </c>
      <c r="BL295" s="21" t="e">
        <f>VLOOKUP($C295,'S49'!$C:$BQ,55,0)</f>
        <v>#N/A</v>
      </c>
      <c r="BM295" s="21" t="e">
        <f>VLOOKUP($C295,'S49'!$C:$BQ,62,0)</f>
        <v>#N/A</v>
      </c>
      <c r="BN295" s="21" t="e">
        <f>VLOOKUP($C295,'S49'!$C:$BQ,63,0)</f>
        <v>#N/A</v>
      </c>
      <c r="BO295" s="21" t="e">
        <f>VLOOKUP($C295,'S49'!$C:$BQ,45,0)</f>
        <v>#N/A</v>
      </c>
      <c r="BP295" s="28" t="e">
        <f>VLOOKUP($C295,'S49'!$C:$BQ,52,0)</f>
        <v>#N/A</v>
      </c>
      <c r="BQ295" s="28" t="e">
        <f>VLOOKUP($C295,'S49'!$C:$BQ,53,0)</f>
        <v>#N/A</v>
      </c>
      <c r="BR295" s="28" t="e">
        <f>VLOOKUP($C295,'S49'!$C:$BQ,15,0)</f>
        <v>#N/A</v>
      </c>
      <c r="BS295" s="28" t="e">
        <f>VLOOKUP($C295,'S49'!$C:$BQ,22,0)</f>
        <v>#N/A</v>
      </c>
      <c r="BT295" s="28" t="e">
        <f>VLOOKUP($C295,'S49'!$C:$BQ,23,0)</f>
        <v>#N/A</v>
      </c>
      <c r="BU295" s="28" t="e">
        <f>VLOOKUP($C295,'S49'!$C:$BQ,35,0)</f>
        <v>#N/A</v>
      </c>
      <c r="BV295" s="28" t="e">
        <f>VLOOKUP($C295,'S49'!$C:$BQ,42,0)</f>
        <v>#N/A</v>
      </c>
      <c r="BW295" s="28" t="e">
        <f>VLOOKUP($C295,'S49'!$C:$BQ,43,0)</f>
        <v>#N/A</v>
      </c>
      <c r="BX295" s="21" t="e">
        <f>VLOOKUP($C295,'S50'!$C:$BQ,55,0)</f>
        <v>#N/A</v>
      </c>
      <c r="BY295" s="21" t="e">
        <f>VLOOKUP($C295,'S50'!$C:$BQ,62,0)</f>
        <v>#N/A</v>
      </c>
      <c r="BZ295" s="21" t="e">
        <f>VLOOKUP($C295,'S50'!$C:$BQ,63,0)</f>
        <v>#N/A</v>
      </c>
      <c r="CA295" s="21" t="e">
        <f>VLOOKUP($C295,'S50'!$C:$BQ,45,0)</f>
        <v>#N/A</v>
      </c>
      <c r="CB295" s="28" t="e">
        <f>VLOOKUP($C295,'S50'!$C:$BQ,52,0)</f>
        <v>#N/A</v>
      </c>
      <c r="CC295" s="28" t="e">
        <f>VLOOKUP($C295,'S50'!$C:$BQ,53,0)</f>
        <v>#N/A</v>
      </c>
      <c r="CD295" s="28" t="e">
        <f>VLOOKUP($C295,'S50'!$C:$BQ,15,0)</f>
        <v>#N/A</v>
      </c>
      <c r="CE295" s="28" t="e">
        <f>VLOOKUP($C295,'S50'!$C:$BQ,22,0)</f>
        <v>#N/A</v>
      </c>
      <c r="CF295" s="28" t="e">
        <f>VLOOKUP($C295,'S50'!$C:$BQ,23,0)</f>
        <v>#N/A</v>
      </c>
      <c r="CG295" s="28" t="e">
        <f>VLOOKUP($C295,'S50'!$C:$BQ,35,0)</f>
        <v>#N/A</v>
      </c>
      <c r="CH295" s="28" t="e">
        <f>VLOOKUP($C295,'S50'!$C:$BQ,42,0)</f>
        <v>#N/A</v>
      </c>
      <c r="CI295" s="28" t="e">
        <f>VLOOKUP($C295,'S50'!$C:$BQ,43,0)</f>
        <v>#N/A</v>
      </c>
    </row>
    <row r="296" spans="1:87" x14ac:dyDescent="0.2">
      <c r="C296" s="31"/>
      <c r="D296" s="32"/>
      <c r="E296" s="32"/>
      <c r="F296" s="32"/>
      <c r="G296" s="32"/>
    </row>
  </sheetData>
  <autoFilter ref="A2:EQ295" xr:uid="{B83E55C7-334C-43F4-A2A2-2BCD18F2A388}">
    <filterColumn colId="2">
      <filters>
        <filter val="NOGENT SUR SEINE"/>
      </filters>
    </filterColumn>
  </autoFilter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F926A-1ED8-4F02-AE65-53ED1F672868}">
  <sheetPr>
    <tabColor theme="2" tint="-0.499984740745262"/>
  </sheetPr>
  <dimension ref="A1:H253"/>
  <sheetViews>
    <sheetView workbookViewId="0">
      <selection activeCell="C28" sqref="C28"/>
    </sheetView>
  </sheetViews>
  <sheetFormatPr baseColWidth="10" defaultRowHeight="15" x14ac:dyDescent="0.25"/>
  <cols>
    <col min="1" max="1" width="25.140625" style="4" bestFit="1" customWidth="1"/>
    <col min="2" max="2" width="22" style="4" customWidth="1"/>
    <col min="3" max="3" width="31.28515625" style="4" customWidth="1"/>
    <col min="4" max="4" width="12.85546875" style="4" customWidth="1"/>
    <col min="5" max="5" width="14.85546875" style="47" customWidth="1"/>
    <col min="6" max="6" width="14.28515625" style="202" customWidth="1"/>
    <col min="7" max="7" width="13.85546875" style="47" customWidth="1"/>
    <col min="8" max="8" width="11.42578125" style="95"/>
  </cols>
  <sheetData>
    <row r="1" spans="1:8" ht="36" customHeight="1" x14ac:dyDescent="0.25">
      <c r="A1" s="82" t="s">
        <v>14</v>
      </c>
      <c r="B1" s="82" t="s">
        <v>15</v>
      </c>
      <c r="C1" s="82" t="s">
        <v>3</v>
      </c>
      <c r="D1" s="82" t="s">
        <v>371</v>
      </c>
      <c r="E1" s="83" t="s">
        <v>439</v>
      </c>
      <c r="F1" s="201" t="s">
        <v>438</v>
      </c>
      <c r="G1" s="83" t="s">
        <v>440</v>
      </c>
      <c r="H1" s="201" t="s">
        <v>634</v>
      </c>
    </row>
    <row r="2" spans="1:8" x14ac:dyDescent="0.25">
      <c r="A2" s="4" t="s">
        <v>376</v>
      </c>
      <c r="B2" s="4" t="s">
        <v>0</v>
      </c>
      <c r="C2" s="4" t="s">
        <v>34</v>
      </c>
      <c r="D2" s="4">
        <v>410566</v>
      </c>
      <c r="E2" s="47">
        <v>5.3513513515682982</v>
      </c>
      <c r="F2" s="202">
        <v>32881.081082414101</v>
      </c>
      <c r="G2" s="47">
        <v>3.625</v>
      </c>
      <c r="H2" s="95">
        <v>106592.37986918617</v>
      </c>
    </row>
    <row r="3" spans="1:8" x14ac:dyDescent="0.25">
      <c r="A3" s="4" t="s">
        <v>376</v>
      </c>
      <c r="B3" s="4" t="s">
        <v>0</v>
      </c>
      <c r="C3" s="4" t="s">
        <v>35</v>
      </c>
      <c r="D3" s="4">
        <v>510590</v>
      </c>
      <c r="E3" s="47">
        <v>5.5569139122896711</v>
      </c>
      <c r="F3" s="202">
        <v>47056.082370853786</v>
      </c>
      <c r="G3" s="47">
        <v>3.0350419237408239</v>
      </c>
      <c r="H3" s="95">
        <v>72188.616642266803</v>
      </c>
    </row>
    <row r="4" spans="1:8" x14ac:dyDescent="0.25">
      <c r="A4" s="4" t="s">
        <v>376</v>
      </c>
      <c r="B4" s="4" t="s">
        <v>0</v>
      </c>
      <c r="C4" s="4" t="s">
        <v>36</v>
      </c>
      <c r="D4" s="4">
        <v>451154</v>
      </c>
      <c r="E4" s="47">
        <v>5.50000000055</v>
      </c>
      <c r="F4" s="202">
        <v>49600</v>
      </c>
      <c r="G4" s="47">
        <v>3.8500000003850001</v>
      </c>
      <c r="H4" s="95">
        <v>71615.509999999995</v>
      </c>
    </row>
    <row r="5" spans="1:8" x14ac:dyDescent="0.25">
      <c r="A5" s="4" t="s">
        <v>376</v>
      </c>
      <c r="B5" s="4" t="s">
        <v>0</v>
      </c>
      <c r="C5" s="4" t="s">
        <v>37</v>
      </c>
      <c r="D5" s="4">
        <v>410541</v>
      </c>
      <c r="E5" s="47">
        <v>4.8270313757039416</v>
      </c>
      <c r="F5" s="202">
        <v>32696.723022333539</v>
      </c>
      <c r="G5" s="47">
        <v>2.9927956675523766</v>
      </c>
      <c r="H5" s="95">
        <v>52996.17904405648</v>
      </c>
    </row>
    <row r="6" spans="1:8" x14ac:dyDescent="0.25">
      <c r="A6" s="4" t="s">
        <v>376</v>
      </c>
      <c r="B6" s="4" t="s">
        <v>0</v>
      </c>
      <c r="C6" s="4" t="s">
        <v>39</v>
      </c>
      <c r="D6" s="4">
        <v>451156</v>
      </c>
      <c r="E6" s="47">
        <v>3.8794303825240886</v>
      </c>
      <c r="F6" s="202">
        <v>29546.788442173773</v>
      </c>
      <c r="G6" s="47">
        <v>2.7883405874391887</v>
      </c>
      <c r="H6" s="95">
        <v>90731.872897430483</v>
      </c>
    </row>
    <row r="7" spans="1:8" x14ac:dyDescent="0.25">
      <c r="A7" s="4" t="s">
        <v>376</v>
      </c>
      <c r="B7" s="4" t="s">
        <v>0</v>
      </c>
      <c r="C7" s="4" t="s">
        <v>41</v>
      </c>
      <c r="D7" s="4">
        <v>451151</v>
      </c>
      <c r="E7" s="47">
        <v>9.5</v>
      </c>
      <c r="F7" s="202">
        <v>59081.08108108108</v>
      </c>
      <c r="G7" s="47">
        <v>4.5</v>
      </c>
      <c r="H7" s="95">
        <v>81870.78</v>
      </c>
    </row>
    <row r="8" spans="1:8" x14ac:dyDescent="0.25">
      <c r="A8" s="4" t="s">
        <v>376</v>
      </c>
      <c r="B8" s="4" t="s">
        <v>42</v>
      </c>
      <c r="C8" s="4" t="s">
        <v>43</v>
      </c>
      <c r="D8" s="4">
        <v>510530</v>
      </c>
      <c r="E8" s="47">
        <v>4.4874476986978307</v>
      </c>
      <c r="F8" s="202">
        <v>44529.288702463084</v>
      </c>
      <c r="G8" s="47">
        <v>2.5301204821715779</v>
      </c>
      <c r="H8" s="95">
        <v>72130.761400919146</v>
      </c>
    </row>
    <row r="9" spans="1:8" x14ac:dyDescent="0.25">
      <c r="A9" s="4" t="s">
        <v>376</v>
      </c>
      <c r="B9" s="4" t="s">
        <v>42</v>
      </c>
      <c r="C9" s="4" t="s">
        <v>44</v>
      </c>
      <c r="D9" s="4">
        <v>410550</v>
      </c>
      <c r="E9" s="47">
        <v>4.5</v>
      </c>
      <c r="F9" s="202">
        <v>49537.880430034049</v>
      </c>
      <c r="G9" s="47">
        <v>3.1666666666666665</v>
      </c>
      <c r="H9" s="95">
        <v>86700.138333333336</v>
      </c>
    </row>
    <row r="10" spans="1:8" x14ac:dyDescent="0.25">
      <c r="A10" s="4" t="s">
        <v>376</v>
      </c>
      <c r="B10" s="4" t="s">
        <v>42</v>
      </c>
      <c r="C10" s="4" t="s">
        <v>45</v>
      </c>
      <c r="D10" s="4">
        <v>510556</v>
      </c>
      <c r="E10" s="47">
        <v>4.431431510117342</v>
      </c>
      <c r="F10" s="202">
        <v>46189.791516894322</v>
      </c>
      <c r="G10" s="47">
        <v>2.0383359076550063</v>
      </c>
      <c r="H10" s="95">
        <v>111074.20193348016</v>
      </c>
    </row>
    <row r="11" spans="1:8" x14ac:dyDescent="0.25">
      <c r="A11" s="4" t="s">
        <v>376</v>
      </c>
      <c r="B11" s="4" t="s">
        <v>42</v>
      </c>
      <c r="C11" s="4" t="s">
        <v>47</v>
      </c>
      <c r="D11" s="4">
        <v>510523</v>
      </c>
      <c r="E11" s="47">
        <v>5.220801977751365</v>
      </c>
      <c r="F11" s="202">
        <v>27883.720928503331</v>
      </c>
      <c r="G11" s="47">
        <v>2.8916495168940872</v>
      </c>
      <c r="H11" s="95">
        <v>52628.329999999994</v>
      </c>
    </row>
    <row r="12" spans="1:8" x14ac:dyDescent="0.25">
      <c r="A12" s="4" t="s">
        <v>376</v>
      </c>
      <c r="B12" s="4" t="s">
        <v>42</v>
      </c>
      <c r="C12" s="4" t="s">
        <v>48</v>
      </c>
      <c r="D12" s="4">
        <v>510570</v>
      </c>
      <c r="E12" s="47">
        <v>3.1367628607277291</v>
      </c>
      <c r="F12" s="202">
        <v>34333.733493397362</v>
      </c>
      <c r="G12" s="47">
        <v>2.5334919962253375</v>
      </c>
      <c r="H12" s="95">
        <v>94210.424508573822</v>
      </c>
    </row>
    <row r="13" spans="1:8" x14ac:dyDescent="0.25">
      <c r="A13" s="4" t="s">
        <v>376</v>
      </c>
      <c r="B13" s="4" t="s">
        <v>42</v>
      </c>
      <c r="C13" s="4" t="s">
        <v>49</v>
      </c>
      <c r="D13" s="4">
        <v>410571</v>
      </c>
      <c r="E13" s="47">
        <v>2.6080000417253926</v>
      </c>
      <c r="F13" s="202">
        <v>26132.653377441977</v>
      </c>
      <c r="G13" s="47">
        <v>2.4698588012349583</v>
      </c>
      <c r="H13" s="95">
        <v>60405.612108514128</v>
      </c>
    </row>
    <row r="14" spans="1:8" x14ac:dyDescent="0.25">
      <c r="A14" s="4" t="s">
        <v>376</v>
      </c>
      <c r="B14" s="4" t="s">
        <v>42</v>
      </c>
      <c r="C14" s="4" t="s">
        <v>50</v>
      </c>
      <c r="D14" s="4">
        <v>510520</v>
      </c>
      <c r="E14" s="47">
        <v>4.5164336600264683</v>
      </c>
      <c r="F14" s="202">
        <v>52333.333333333336</v>
      </c>
      <c r="G14" s="47">
        <v>3.5549979088247596</v>
      </c>
      <c r="H14" s="95">
        <v>236639.02666666664</v>
      </c>
    </row>
    <row r="15" spans="1:8" x14ac:dyDescent="0.25">
      <c r="A15" s="4" t="s">
        <v>376</v>
      </c>
      <c r="B15" s="4" t="s">
        <v>42</v>
      </c>
      <c r="C15" s="4" t="s">
        <v>52</v>
      </c>
      <c r="D15" s="4">
        <v>410524</v>
      </c>
      <c r="E15" s="47">
        <v>2.75</v>
      </c>
      <c r="F15" s="202">
        <v>39780.82191998799</v>
      </c>
      <c r="G15" s="47">
        <v>3.163265306036374</v>
      </c>
      <c r="H15" s="95">
        <v>103684.886</v>
      </c>
    </row>
    <row r="16" spans="1:8" x14ac:dyDescent="0.25">
      <c r="A16" s="4" t="s">
        <v>376</v>
      </c>
      <c r="B16" s="4" t="s">
        <v>42</v>
      </c>
      <c r="C16" s="4" t="s">
        <v>51</v>
      </c>
      <c r="D16" s="4">
        <v>410521</v>
      </c>
      <c r="E16" s="47">
        <v>2.0370370370747599</v>
      </c>
      <c r="F16" s="202">
        <v>24963.490446018874</v>
      </c>
      <c r="G16" s="47">
        <v>1.6</v>
      </c>
      <c r="H16" s="95">
        <v>47479.79</v>
      </c>
    </row>
    <row r="17" spans="1:8" x14ac:dyDescent="0.25">
      <c r="A17" s="4" t="s">
        <v>376</v>
      </c>
      <c r="B17" s="4" t="s">
        <v>42</v>
      </c>
      <c r="C17" s="4" t="s">
        <v>53</v>
      </c>
      <c r="D17" s="4">
        <v>510513</v>
      </c>
      <c r="E17" s="47">
        <v>4.2936802968790166</v>
      </c>
      <c r="F17" s="202">
        <v>52320.408156324847</v>
      </c>
      <c r="G17" s="47">
        <v>3.2589695730749857</v>
      </c>
      <c r="H17" s="95">
        <v>123996.53498374148</v>
      </c>
    </row>
    <row r="18" spans="1:8" x14ac:dyDescent="0.25">
      <c r="A18" s="4" t="s">
        <v>376</v>
      </c>
      <c r="B18" s="4" t="s">
        <v>42</v>
      </c>
      <c r="C18" s="4" t="s">
        <v>55</v>
      </c>
      <c r="D18" s="4">
        <v>510522</v>
      </c>
      <c r="E18" s="47">
        <v>4.333333333333333</v>
      </c>
      <c r="F18" s="202">
        <v>36426.22950461381</v>
      </c>
      <c r="G18" s="47">
        <v>2.7222222226759256</v>
      </c>
      <c r="H18" s="95">
        <v>36076.930148295854</v>
      </c>
    </row>
    <row r="19" spans="1:8" x14ac:dyDescent="0.25">
      <c r="A19" s="4" t="s">
        <v>376</v>
      </c>
      <c r="B19" s="4" t="s">
        <v>42</v>
      </c>
      <c r="C19" s="4" t="s">
        <v>56</v>
      </c>
      <c r="D19" s="4">
        <v>410510</v>
      </c>
      <c r="E19" s="47">
        <v>2.2727272727272729</v>
      </c>
      <c r="F19" s="202">
        <v>35200</v>
      </c>
      <c r="G19" s="47">
        <v>2.4390243902439024</v>
      </c>
      <c r="H19" s="95">
        <v>85699.112195121954</v>
      </c>
    </row>
    <row r="20" spans="1:8" x14ac:dyDescent="0.25">
      <c r="A20" s="4" t="s">
        <v>376</v>
      </c>
      <c r="B20" s="4" t="s">
        <v>42</v>
      </c>
      <c r="C20" s="4" t="s">
        <v>57</v>
      </c>
      <c r="D20" s="4">
        <v>410512</v>
      </c>
      <c r="E20" s="47">
        <v>4.1488611376177236</v>
      </c>
      <c r="F20" s="202">
        <v>37807.781277359303</v>
      </c>
      <c r="G20" s="47">
        <v>2.8386944625805479</v>
      </c>
      <c r="H20" s="95">
        <v>54278.703022336151</v>
      </c>
    </row>
    <row r="21" spans="1:8" x14ac:dyDescent="0.25">
      <c r="A21" s="4" t="s">
        <v>380</v>
      </c>
      <c r="B21" s="4" t="s">
        <v>58</v>
      </c>
      <c r="C21" s="4" t="s">
        <v>59</v>
      </c>
      <c r="D21" s="4">
        <v>4057</v>
      </c>
      <c r="E21" s="47">
        <v>5.0126791295630122</v>
      </c>
      <c r="F21" s="202">
        <v>74954.296160877508</v>
      </c>
      <c r="G21" s="47">
        <v>2.1474245114957076</v>
      </c>
      <c r="H21" s="95">
        <v>57446.524860844904</v>
      </c>
    </row>
    <row r="22" spans="1:8" x14ac:dyDescent="0.25">
      <c r="A22" s="4" t="s">
        <v>380</v>
      </c>
      <c r="B22" s="4" t="s">
        <v>58</v>
      </c>
      <c r="C22" s="4" t="s">
        <v>60</v>
      </c>
      <c r="D22" s="4">
        <v>4082</v>
      </c>
      <c r="E22" s="47">
        <v>7.5</v>
      </c>
      <c r="F22" s="202">
        <v>94250</v>
      </c>
      <c r="G22" s="47">
        <v>4.1904761899440661</v>
      </c>
      <c r="H22" s="95">
        <v>85059.635068643867</v>
      </c>
    </row>
    <row r="23" spans="1:8" x14ac:dyDescent="0.25">
      <c r="A23" s="4" t="s">
        <v>380</v>
      </c>
      <c r="B23" s="4" t="s">
        <v>58</v>
      </c>
      <c r="C23" s="4" t="s">
        <v>61</v>
      </c>
      <c r="D23" s="4">
        <v>4030</v>
      </c>
      <c r="E23" s="47">
        <v>4.7363247902021381</v>
      </c>
      <c r="F23" s="202">
        <v>43933.49546773707</v>
      </c>
      <c r="G23" s="47">
        <v>3.5721000188005263</v>
      </c>
      <c r="H23" s="95">
        <v>88191.123102272075</v>
      </c>
    </row>
    <row r="24" spans="1:8" x14ac:dyDescent="0.25">
      <c r="A24" s="4" t="s">
        <v>380</v>
      </c>
      <c r="B24" s="4" t="s">
        <v>58</v>
      </c>
      <c r="C24" s="4" t="s">
        <v>62</v>
      </c>
      <c r="D24" s="4">
        <v>4060</v>
      </c>
      <c r="E24" s="47">
        <v>4.4733724374889103</v>
      </c>
      <c r="F24" s="202">
        <v>53331.507957426591</v>
      </c>
      <c r="G24" s="47">
        <v>2.5972692740418477</v>
      </c>
      <c r="H24" s="95">
        <v>64039.298909762249</v>
      </c>
    </row>
    <row r="25" spans="1:8" x14ac:dyDescent="0.25">
      <c r="A25" s="4" t="s">
        <v>380</v>
      </c>
      <c r="B25" s="4" t="s">
        <v>58</v>
      </c>
      <c r="C25" s="4" t="s">
        <v>64</v>
      </c>
      <c r="D25" s="4">
        <v>4092</v>
      </c>
      <c r="E25" s="47">
        <v>6.5869742574179106</v>
      </c>
      <c r="F25" s="202">
        <v>126000</v>
      </c>
      <c r="G25" s="47">
        <v>5</v>
      </c>
      <c r="H25" s="95">
        <v>59003.562519616404</v>
      </c>
    </row>
    <row r="26" spans="1:8" x14ac:dyDescent="0.25">
      <c r="A26" s="4" t="s">
        <v>380</v>
      </c>
      <c r="B26" s="4" t="s">
        <v>58</v>
      </c>
      <c r="C26" s="4" t="s">
        <v>65</v>
      </c>
      <c r="D26" s="4">
        <v>4041</v>
      </c>
      <c r="E26" s="47">
        <v>6.7685712674149698</v>
      </c>
      <c r="F26" s="202">
        <v>56404.760561791416</v>
      </c>
      <c r="G26" s="47">
        <v>3.3842856337074849</v>
      </c>
      <c r="H26" s="95">
        <v>116805.24765245985</v>
      </c>
    </row>
    <row r="27" spans="1:8" x14ac:dyDescent="0.25">
      <c r="A27" s="4" t="s">
        <v>380</v>
      </c>
      <c r="B27" s="4" t="s">
        <v>58</v>
      </c>
      <c r="C27" s="4" t="s">
        <v>66</v>
      </c>
      <c r="D27" s="4">
        <v>4085</v>
      </c>
      <c r="E27" s="47">
        <v>7.5463561880120746</v>
      </c>
      <c r="F27" s="202">
        <v>125772.60313353458</v>
      </c>
      <c r="G27" s="47">
        <v>3.2341526520051747</v>
      </c>
      <c r="H27" s="95">
        <v>94729.982620779701</v>
      </c>
    </row>
    <row r="28" spans="1:8" x14ac:dyDescent="0.25">
      <c r="A28" s="4" t="s">
        <v>380</v>
      </c>
      <c r="B28" s="4" t="s">
        <v>58</v>
      </c>
      <c r="C28" s="4" t="s">
        <v>67</v>
      </c>
      <c r="D28" s="4">
        <v>4066</v>
      </c>
      <c r="E28" s="47">
        <v>3.6500389386153973</v>
      </c>
      <c r="F28" s="202">
        <v>51460.518182272368</v>
      </c>
      <c r="G28" s="47">
        <v>1.4850004244873714</v>
      </c>
      <c r="H28" s="95">
        <v>90815.392840841727</v>
      </c>
    </row>
    <row r="29" spans="1:8" x14ac:dyDescent="0.25">
      <c r="A29" s="4" t="s">
        <v>380</v>
      </c>
      <c r="B29" s="4" t="s">
        <v>58</v>
      </c>
      <c r="C29" s="4" t="s">
        <v>68</v>
      </c>
      <c r="D29" s="4">
        <v>4067</v>
      </c>
      <c r="E29" s="47">
        <v>4.0909090916528923</v>
      </c>
      <c r="F29" s="202">
        <v>56500</v>
      </c>
      <c r="G29" s="47">
        <v>2.4545454549917354</v>
      </c>
      <c r="H29" s="95">
        <v>40450.549098263735</v>
      </c>
    </row>
    <row r="30" spans="1:8" x14ac:dyDescent="0.25">
      <c r="A30" s="4" t="s">
        <v>380</v>
      </c>
      <c r="B30" s="4" t="s">
        <v>58</v>
      </c>
      <c r="C30" s="4" t="s">
        <v>69</v>
      </c>
      <c r="D30" s="4">
        <v>4095</v>
      </c>
      <c r="E30" s="47">
        <v>4.7525829476420851</v>
      </c>
      <c r="F30" s="202">
        <v>76657.182702571983</v>
      </c>
      <c r="G30" s="47">
        <v>1.6480902934426063</v>
      </c>
      <c r="H30" s="95">
        <v>152198.27449533972</v>
      </c>
    </row>
    <row r="31" spans="1:8" x14ac:dyDescent="0.25">
      <c r="A31" s="4" t="s">
        <v>380</v>
      </c>
      <c r="B31" s="4" t="s">
        <v>58</v>
      </c>
      <c r="C31" s="4" t="s">
        <v>70</v>
      </c>
      <c r="D31" s="4">
        <v>4087</v>
      </c>
      <c r="E31" s="47">
        <v>5.481326512567601</v>
      </c>
      <c r="F31" s="202">
        <v>62098.209076426567</v>
      </c>
      <c r="G31" s="47">
        <v>2.207660502812395</v>
      </c>
      <c r="H31" s="95">
        <v>75684.768490356626</v>
      </c>
    </row>
    <row r="32" spans="1:8" x14ac:dyDescent="0.25">
      <c r="A32" s="4" t="s">
        <v>380</v>
      </c>
      <c r="B32" s="4" t="s">
        <v>58</v>
      </c>
      <c r="C32" s="4" t="s">
        <v>73</v>
      </c>
      <c r="D32" s="4">
        <v>4079</v>
      </c>
      <c r="E32" s="47">
        <v>6.7136168664289864</v>
      </c>
      <c r="F32" s="202">
        <v>91200</v>
      </c>
      <c r="G32" s="47">
        <v>7.1649065798998386</v>
      </c>
      <c r="H32" s="95">
        <v>102235.65791872892</v>
      </c>
    </row>
    <row r="33" spans="1:8" x14ac:dyDescent="0.25">
      <c r="A33" s="4" t="s">
        <v>380</v>
      </c>
      <c r="B33" s="4" t="s">
        <v>58</v>
      </c>
      <c r="C33" s="4" t="s">
        <v>74</v>
      </c>
      <c r="D33" s="4">
        <v>4031</v>
      </c>
      <c r="E33" s="47">
        <v>4.0645161295567123</v>
      </c>
      <c r="F33" s="202">
        <v>54666.666666666664</v>
      </c>
      <c r="G33" s="47">
        <v>2.708221386322319</v>
      </c>
      <c r="H33" s="95">
        <v>310409.56666666665</v>
      </c>
    </row>
    <row r="34" spans="1:8" x14ac:dyDescent="0.25">
      <c r="A34" s="4" t="s">
        <v>380</v>
      </c>
      <c r="B34" s="4" t="s">
        <v>58</v>
      </c>
      <c r="C34" s="4" t="s">
        <v>75</v>
      </c>
      <c r="D34" s="4">
        <v>4071</v>
      </c>
      <c r="E34" s="47">
        <v>8.1614655873198547</v>
      </c>
      <c r="F34" s="202">
        <v>55388.910680910958</v>
      </c>
      <c r="G34" s="47">
        <v>2.1920210434020166</v>
      </c>
      <c r="H34" s="95">
        <v>88878.987789224135</v>
      </c>
    </row>
    <row r="35" spans="1:8" x14ac:dyDescent="0.25">
      <c r="A35" s="4" t="s">
        <v>380</v>
      </c>
      <c r="B35" s="4" t="s">
        <v>77</v>
      </c>
      <c r="C35" s="4" t="s">
        <v>78</v>
      </c>
      <c r="D35" s="4">
        <v>4113</v>
      </c>
      <c r="E35" s="47">
        <v>6</v>
      </c>
      <c r="F35" s="202">
        <v>73700</v>
      </c>
      <c r="G35" s="47">
        <v>4.333333333333333</v>
      </c>
      <c r="H35" s="95">
        <v>219251.23558245989</v>
      </c>
    </row>
    <row r="36" spans="1:8" x14ac:dyDescent="0.25">
      <c r="A36" s="4" t="s">
        <v>380</v>
      </c>
      <c r="B36" s="4" t="s">
        <v>77</v>
      </c>
      <c r="C36" s="4" t="s">
        <v>79</v>
      </c>
      <c r="D36" s="4">
        <v>4111</v>
      </c>
      <c r="E36" s="47">
        <v>6.4122248649339317</v>
      </c>
      <c r="F36" s="202">
        <v>60709.628097315283</v>
      </c>
      <c r="G36" s="47">
        <v>2.5280949600925537</v>
      </c>
      <c r="H36" s="95">
        <v>72156.548724473381</v>
      </c>
    </row>
    <row r="37" spans="1:8" x14ac:dyDescent="0.25">
      <c r="A37" s="4" t="s">
        <v>380</v>
      </c>
      <c r="B37" s="4" t="s">
        <v>77</v>
      </c>
      <c r="C37" s="4" t="s">
        <v>80</v>
      </c>
      <c r="D37" s="4">
        <v>4104</v>
      </c>
      <c r="E37" s="47">
        <v>2.9480767410091984</v>
      </c>
      <c r="F37" s="202">
        <v>39005.323034890927</v>
      </c>
      <c r="G37" s="47">
        <v>1.6756032171581769</v>
      </c>
      <c r="H37" s="95">
        <v>63387.350350607143</v>
      </c>
    </row>
    <row r="38" spans="1:8" x14ac:dyDescent="0.25">
      <c r="A38" s="4" t="s">
        <v>380</v>
      </c>
      <c r="B38" s="4" t="s">
        <v>77</v>
      </c>
      <c r="C38" s="4" t="s">
        <v>81</v>
      </c>
      <c r="D38" s="4">
        <v>4008</v>
      </c>
      <c r="E38" s="47">
        <v>5.1333333338466671</v>
      </c>
      <c r="F38" s="202">
        <v>71500</v>
      </c>
      <c r="G38" s="47">
        <v>2.6666666666666665</v>
      </c>
      <c r="H38" s="95">
        <v>200079.905</v>
      </c>
    </row>
    <row r="39" spans="1:8" x14ac:dyDescent="0.25">
      <c r="A39" s="4" t="s">
        <v>380</v>
      </c>
      <c r="B39" s="4" t="s">
        <v>77</v>
      </c>
      <c r="C39" s="4" t="s">
        <v>82</v>
      </c>
      <c r="D39" s="4">
        <v>4007</v>
      </c>
      <c r="E39" s="47">
        <v>4.7602339179616289</v>
      </c>
      <c r="F39" s="202">
        <v>53075.680135382951</v>
      </c>
      <c r="G39" s="47">
        <v>2.0704225351821068</v>
      </c>
      <c r="H39" s="95">
        <v>70374.94829611585</v>
      </c>
    </row>
    <row r="40" spans="1:8" x14ac:dyDescent="0.25">
      <c r="A40" s="4" t="s">
        <v>380</v>
      </c>
      <c r="B40" s="4" t="s">
        <v>77</v>
      </c>
      <c r="C40" s="4" t="s">
        <v>83</v>
      </c>
      <c r="D40" s="4">
        <v>4015</v>
      </c>
      <c r="E40" s="47">
        <v>3.8961038961038961</v>
      </c>
      <c r="F40" s="202">
        <v>50168.831168831166</v>
      </c>
      <c r="G40" s="47">
        <v>2.0779220779220777</v>
      </c>
      <c r="H40" s="95">
        <v>112562.88051948052</v>
      </c>
    </row>
    <row r="41" spans="1:8" x14ac:dyDescent="0.25">
      <c r="A41" s="4" t="s">
        <v>380</v>
      </c>
      <c r="B41" s="4" t="s">
        <v>77</v>
      </c>
      <c r="C41" s="4" t="s">
        <v>84</v>
      </c>
      <c r="D41" s="4">
        <v>4109</v>
      </c>
      <c r="E41" s="47">
        <v>6</v>
      </c>
      <c r="F41" s="202">
        <v>86055.813933475394</v>
      </c>
      <c r="G41" s="47">
        <v>2.5</v>
      </c>
      <c r="H41" s="95">
        <v>65794.687107492427</v>
      </c>
    </row>
    <row r="42" spans="1:8" x14ac:dyDescent="0.25">
      <c r="A42" s="4" t="s">
        <v>380</v>
      </c>
      <c r="B42" s="4" t="s">
        <v>77</v>
      </c>
      <c r="C42" s="4" t="s">
        <v>86</v>
      </c>
      <c r="D42" s="4">
        <v>4116</v>
      </c>
      <c r="E42" s="47">
        <v>4.4659428355431681</v>
      </c>
      <c r="F42" s="202">
        <v>39990.488118272915</v>
      </c>
      <c r="G42" s="47">
        <v>2.1524725186774405</v>
      </c>
      <c r="H42" s="95">
        <v>137031.69124809952</v>
      </c>
    </row>
    <row r="43" spans="1:8" x14ac:dyDescent="0.25">
      <c r="A43" s="4" t="s">
        <v>380</v>
      </c>
      <c r="B43" s="4" t="s">
        <v>77</v>
      </c>
      <c r="C43" s="4" t="s">
        <v>87</v>
      </c>
      <c r="D43" s="4">
        <v>4126</v>
      </c>
      <c r="E43" s="47">
        <v>6</v>
      </c>
      <c r="F43" s="202">
        <v>61000</v>
      </c>
      <c r="G43" s="47">
        <v>4</v>
      </c>
      <c r="H43" s="95">
        <v>329505.95</v>
      </c>
    </row>
    <row r="44" spans="1:8" x14ac:dyDescent="0.25">
      <c r="A44" s="4" t="s">
        <v>380</v>
      </c>
      <c r="B44" s="4" t="s">
        <v>77</v>
      </c>
      <c r="C44" s="4" t="s">
        <v>88</v>
      </c>
      <c r="D44" s="4">
        <v>4119</v>
      </c>
      <c r="E44" s="47">
        <v>10.82047812973774</v>
      </c>
      <c r="F44" s="202">
        <v>59512.629713557566</v>
      </c>
      <c r="G44" s="47">
        <v>3.1525440505302602</v>
      </c>
      <c r="H44" s="95">
        <v>108997.68870768612</v>
      </c>
    </row>
    <row r="45" spans="1:8" x14ac:dyDescent="0.25">
      <c r="A45" s="4" t="s">
        <v>380</v>
      </c>
      <c r="B45" s="4" t="s">
        <v>77</v>
      </c>
      <c r="C45" s="4" t="s">
        <v>89</v>
      </c>
      <c r="D45" s="4">
        <v>4127</v>
      </c>
      <c r="E45" s="47">
        <v>6.5</v>
      </c>
      <c r="F45" s="202">
        <v>44962.216636010635</v>
      </c>
      <c r="G45" s="47">
        <v>2.6448362727065078</v>
      </c>
      <c r="H45" s="95">
        <v>40254.541286179956</v>
      </c>
    </row>
    <row r="46" spans="1:8" x14ac:dyDescent="0.25">
      <c r="A46" s="4" t="s">
        <v>380</v>
      </c>
      <c r="B46" s="4" t="s">
        <v>77</v>
      </c>
      <c r="C46" s="4" t="s">
        <v>90</v>
      </c>
      <c r="D46" s="4">
        <v>4121</v>
      </c>
      <c r="E46" s="47">
        <v>4.4624999994421879</v>
      </c>
      <c r="F46" s="202">
        <v>51733.333333333336</v>
      </c>
      <c r="G46" s="47">
        <v>2.3333333333333335</v>
      </c>
      <c r="H46" s="95">
        <v>26894.73</v>
      </c>
    </row>
    <row r="47" spans="1:8" x14ac:dyDescent="0.25">
      <c r="A47" s="4" t="s">
        <v>380</v>
      </c>
      <c r="B47" s="4" t="s">
        <v>77</v>
      </c>
      <c r="C47" s="4" t="s">
        <v>91</v>
      </c>
      <c r="D47" s="4">
        <v>4101</v>
      </c>
      <c r="E47" s="47">
        <v>6.8064389584271829</v>
      </c>
      <c r="F47" s="202">
        <v>61892.159476840388</v>
      </c>
      <c r="G47" s="47">
        <v>2.3470479166990286</v>
      </c>
      <c r="H47" s="95">
        <v>61555.458899193545</v>
      </c>
    </row>
    <row r="48" spans="1:8" x14ac:dyDescent="0.25">
      <c r="A48" s="4" t="s">
        <v>380</v>
      </c>
      <c r="B48" s="4" t="s">
        <v>77</v>
      </c>
      <c r="C48" s="4" t="s">
        <v>93</v>
      </c>
      <c r="D48" s="4">
        <v>4107</v>
      </c>
      <c r="E48" s="47">
        <v>4.2000000002100002</v>
      </c>
      <c r="F48" s="202">
        <v>62930.000003146502</v>
      </c>
      <c r="G48" s="47">
        <v>2.8000000001400003</v>
      </c>
      <c r="H48" s="95">
        <v>71906.971001987185</v>
      </c>
    </row>
    <row r="49" spans="1:8" x14ac:dyDescent="0.25">
      <c r="A49" s="4" t="s">
        <v>380</v>
      </c>
      <c r="B49" s="4" t="s">
        <v>77</v>
      </c>
      <c r="C49" s="4" t="s">
        <v>94</v>
      </c>
      <c r="D49" s="4">
        <v>4120</v>
      </c>
      <c r="E49" s="47">
        <v>5.9660323555781591</v>
      </c>
      <c r="F49" s="202">
        <v>81630.496313870244</v>
      </c>
      <c r="G49" s="47">
        <v>2.7155383102929624</v>
      </c>
      <c r="H49" s="95">
        <v>155281.54098215836</v>
      </c>
    </row>
    <row r="50" spans="1:8" x14ac:dyDescent="0.25">
      <c r="A50" s="4" t="s">
        <v>380</v>
      </c>
      <c r="B50" s="4" t="s">
        <v>95</v>
      </c>
      <c r="C50" s="4" t="s">
        <v>96</v>
      </c>
      <c r="D50" s="4">
        <v>4028</v>
      </c>
      <c r="E50" s="47">
        <v>8.6065573763437246</v>
      </c>
      <c r="F50" s="202">
        <v>47896.385538706287</v>
      </c>
      <c r="G50" s="47">
        <v>1.8666666666666667</v>
      </c>
      <c r="H50" s="95">
        <v>58260.460304003682</v>
      </c>
    </row>
    <row r="51" spans="1:8" x14ac:dyDescent="0.25">
      <c r="A51" s="4" t="s">
        <v>380</v>
      </c>
      <c r="B51" s="4" t="s">
        <v>95</v>
      </c>
      <c r="C51" s="4" t="s">
        <v>98</v>
      </c>
      <c r="D51" s="4">
        <v>4037</v>
      </c>
      <c r="E51" s="47">
        <v>5.2499999993437498</v>
      </c>
      <c r="F51" s="202">
        <v>67000</v>
      </c>
      <c r="G51" s="47">
        <v>3</v>
      </c>
      <c r="H51" s="95">
        <v>118305.0025</v>
      </c>
    </row>
    <row r="52" spans="1:8" x14ac:dyDescent="0.25">
      <c r="A52" s="4" t="s">
        <v>380</v>
      </c>
      <c r="B52" s="4" t="s">
        <v>95</v>
      </c>
      <c r="C52" s="4" t="s">
        <v>99</v>
      </c>
      <c r="D52" s="4">
        <v>4038</v>
      </c>
      <c r="E52" s="47">
        <v>7.0673076928513305</v>
      </c>
      <c r="F52" s="202">
        <v>70047.115390003615</v>
      </c>
      <c r="G52" s="47">
        <v>3.8365384618335794</v>
      </c>
      <c r="H52" s="95">
        <v>60542.74722334338</v>
      </c>
    </row>
    <row r="53" spans="1:8" x14ac:dyDescent="0.25">
      <c r="A53" s="4" t="s">
        <v>380</v>
      </c>
      <c r="B53" s="4" t="s">
        <v>95</v>
      </c>
      <c r="C53" s="4" t="s">
        <v>100</v>
      </c>
      <c r="D53" s="4">
        <v>4039</v>
      </c>
      <c r="E53" s="47">
        <v>6.0053247208521343</v>
      </c>
      <c r="F53" s="202">
        <v>42960.665481856253</v>
      </c>
      <c r="G53" s="47">
        <v>3.5245051000519854</v>
      </c>
      <c r="H53" s="95">
        <v>121568.9685587873</v>
      </c>
    </row>
    <row r="54" spans="1:8" x14ac:dyDescent="0.25">
      <c r="A54" s="4" t="s">
        <v>380</v>
      </c>
      <c r="B54" s="4" t="s">
        <v>95</v>
      </c>
      <c r="C54" s="4" t="s">
        <v>101</v>
      </c>
      <c r="D54" s="4">
        <v>4027</v>
      </c>
      <c r="E54" s="47">
        <v>7.3333333329711934</v>
      </c>
      <c r="F54" s="202">
        <v>64745.915313931626</v>
      </c>
      <c r="G54" s="47">
        <v>4.0740740738728851</v>
      </c>
      <c r="H54" s="95">
        <v>99466.242841191517</v>
      </c>
    </row>
    <row r="55" spans="1:8" x14ac:dyDescent="0.25">
      <c r="A55" s="4" t="s">
        <v>380</v>
      </c>
      <c r="B55" s="4" t="s">
        <v>95</v>
      </c>
      <c r="C55" s="4" t="s">
        <v>102</v>
      </c>
      <c r="D55" s="4">
        <v>4029</v>
      </c>
      <c r="E55" s="47">
        <v>7.3237597917919892</v>
      </c>
      <c r="F55" s="202">
        <v>34582.258068978357</v>
      </c>
      <c r="G55" s="47">
        <v>3.0156657966202309</v>
      </c>
      <c r="H55" s="95">
        <v>46745.156323592411</v>
      </c>
    </row>
    <row r="56" spans="1:8" x14ac:dyDescent="0.25">
      <c r="A56" s="4" t="s">
        <v>380</v>
      </c>
      <c r="B56" s="4" t="s">
        <v>95</v>
      </c>
      <c r="C56" s="4" t="s">
        <v>103</v>
      </c>
      <c r="D56" s="4">
        <v>4019</v>
      </c>
      <c r="E56" s="47">
        <v>8.25</v>
      </c>
      <c r="F56" s="202">
        <v>153463.3863885933</v>
      </c>
      <c r="G56" s="47">
        <v>3.75</v>
      </c>
      <c r="H56" s="95">
        <v>239498.86249999999</v>
      </c>
    </row>
    <row r="57" spans="1:8" x14ac:dyDescent="0.25">
      <c r="A57" s="4" t="s">
        <v>380</v>
      </c>
      <c r="B57" s="4" t="s">
        <v>95</v>
      </c>
      <c r="C57" s="4" t="s">
        <v>104</v>
      </c>
      <c r="D57" s="4">
        <v>4024</v>
      </c>
      <c r="E57" s="47">
        <v>7.1052631582686976</v>
      </c>
      <c r="F57" s="202">
        <v>48107.229893613207</v>
      </c>
      <c r="G57" s="47">
        <v>4.6060113727927536</v>
      </c>
      <c r="H57" s="95">
        <v>68642.304999999993</v>
      </c>
    </row>
    <row r="58" spans="1:8" x14ac:dyDescent="0.25">
      <c r="A58" s="4" t="s">
        <v>380</v>
      </c>
      <c r="B58" s="4" t="s">
        <v>95</v>
      </c>
      <c r="C58" s="4" t="s">
        <v>105</v>
      </c>
      <c r="D58" s="4">
        <v>4047</v>
      </c>
      <c r="E58" s="47">
        <v>6.3004252787063129</v>
      </c>
      <c r="F58" s="202">
        <v>45000</v>
      </c>
      <c r="G58" s="47">
        <v>3.25</v>
      </c>
      <c r="H58" s="95">
        <v>66056.563731261616</v>
      </c>
    </row>
    <row r="59" spans="1:8" x14ac:dyDescent="0.25">
      <c r="A59" s="4" t="s">
        <v>380</v>
      </c>
      <c r="B59" s="4" t="s">
        <v>95</v>
      </c>
      <c r="C59" s="4" t="s">
        <v>106</v>
      </c>
      <c r="D59" s="4">
        <v>4026</v>
      </c>
      <c r="E59" s="47">
        <v>7</v>
      </c>
      <c r="F59" s="202">
        <v>64325</v>
      </c>
      <c r="G59" s="47">
        <v>2.75</v>
      </c>
      <c r="H59" s="95">
        <v>52523.705000000002</v>
      </c>
    </row>
    <row r="60" spans="1:8" x14ac:dyDescent="0.25">
      <c r="A60" s="4" t="s">
        <v>380</v>
      </c>
      <c r="B60" s="4" t="s">
        <v>95</v>
      </c>
      <c r="C60" s="4" t="s">
        <v>107</v>
      </c>
      <c r="D60" s="4">
        <v>4045</v>
      </c>
      <c r="E60" s="47">
        <v>5.0683370729805004</v>
      </c>
      <c r="F60" s="202">
        <v>49205.105750185692</v>
      </c>
      <c r="G60" s="47">
        <v>2.6877396312222599</v>
      </c>
      <c r="H60" s="95">
        <v>77847.796635633582</v>
      </c>
    </row>
    <row r="61" spans="1:8" x14ac:dyDescent="0.25">
      <c r="A61" s="4" t="s">
        <v>380</v>
      </c>
      <c r="B61" s="4" t="s">
        <v>95</v>
      </c>
      <c r="C61" s="4" t="s">
        <v>108</v>
      </c>
      <c r="D61" s="4">
        <v>4043</v>
      </c>
      <c r="E61" s="47">
        <v>6.1927173643794902</v>
      </c>
      <c r="F61" s="202">
        <v>53707.748778345762</v>
      </c>
      <c r="G61" s="47">
        <v>5.6297430585268096</v>
      </c>
      <c r="H61" s="95">
        <v>73698.312935819136</v>
      </c>
    </row>
    <row r="62" spans="1:8" x14ac:dyDescent="0.25">
      <c r="A62" s="4" t="s">
        <v>380</v>
      </c>
      <c r="B62" s="4" t="s">
        <v>95</v>
      </c>
      <c r="C62" s="4" t="s">
        <v>109</v>
      </c>
      <c r="D62" s="4">
        <v>4048</v>
      </c>
      <c r="E62" s="47">
        <v>7.674418603758788</v>
      </c>
      <c r="F62" s="202">
        <v>62441.860457855597</v>
      </c>
      <c r="G62" s="47">
        <v>8.5</v>
      </c>
      <c r="H62" s="95">
        <v>166486.79500000001</v>
      </c>
    </row>
    <row r="63" spans="1:8" x14ac:dyDescent="0.25">
      <c r="A63" s="4" t="s">
        <v>380</v>
      </c>
      <c r="B63" s="4" t="s">
        <v>95</v>
      </c>
      <c r="C63" s="4" t="s">
        <v>110</v>
      </c>
      <c r="D63" s="4">
        <v>4010</v>
      </c>
      <c r="E63" s="47">
        <v>5.4000000005399995</v>
      </c>
      <c r="F63" s="202">
        <v>66619.718315488994</v>
      </c>
      <c r="G63" s="47">
        <v>4.75</v>
      </c>
      <c r="H63" s="95">
        <v>149185.73701491856</v>
      </c>
    </row>
    <row r="64" spans="1:8" x14ac:dyDescent="0.25">
      <c r="A64" s="4" t="s">
        <v>380</v>
      </c>
      <c r="B64" s="4" t="s">
        <v>95</v>
      </c>
      <c r="C64" s="4" t="s">
        <v>111</v>
      </c>
      <c r="D64" s="4">
        <v>4054</v>
      </c>
      <c r="E64" s="47">
        <v>8.1864406765785702</v>
      </c>
      <c r="F64" s="202">
        <v>40750</v>
      </c>
      <c r="G64" s="47">
        <v>2.8474576266360243</v>
      </c>
      <c r="H64" s="95">
        <v>54832.474999999999</v>
      </c>
    </row>
    <row r="65" spans="1:8" x14ac:dyDescent="0.25">
      <c r="A65" s="4" t="s">
        <v>380</v>
      </c>
      <c r="B65" s="4" t="s">
        <v>95</v>
      </c>
      <c r="C65" s="4" t="s">
        <v>112</v>
      </c>
      <c r="D65" s="4">
        <v>4006</v>
      </c>
      <c r="E65" s="47">
        <v>5.7844311380016489</v>
      </c>
      <c r="F65" s="202">
        <v>40113.772457011437</v>
      </c>
      <c r="G65" s="47">
        <v>2.5149700600007172</v>
      </c>
      <c r="H65" s="95">
        <v>84720.488888888896</v>
      </c>
    </row>
    <row r="66" spans="1:8" x14ac:dyDescent="0.25">
      <c r="A66" s="4" t="s">
        <v>380</v>
      </c>
      <c r="B66" s="4" t="s">
        <v>95</v>
      </c>
      <c r="C66" s="4" t="s">
        <v>113</v>
      </c>
      <c r="D66" s="4">
        <v>4020</v>
      </c>
      <c r="E66" s="47">
        <v>5.9691719408097406</v>
      </c>
      <c r="F66" s="202">
        <v>62734.338036498615</v>
      </c>
      <c r="G66" s="47">
        <v>3.410842010669962</v>
      </c>
      <c r="H66" s="95">
        <v>72933.223061974757</v>
      </c>
    </row>
    <row r="67" spans="1:8" x14ac:dyDescent="0.25">
      <c r="A67" s="4" t="s">
        <v>380</v>
      </c>
      <c r="B67" s="4" t="s">
        <v>95</v>
      </c>
      <c r="C67" s="4" t="s">
        <v>115</v>
      </c>
      <c r="D67" s="4">
        <v>4023</v>
      </c>
      <c r="E67" s="47">
        <v>5.1488886976369939</v>
      </c>
      <c r="F67" s="202">
        <v>82868.521198136252</v>
      </c>
      <c r="G67" s="47">
        <v>2.8962498924208089</v>
      </c>
      <c r="H67" s="95">
        <v>165928.08333148813</v>
      </c>
    </row>
    <row r="68" spans="1:8" x14ac:dyDescent="0.25">
      <c r="A68" s="4" t="s">
        <v>381</v>
      </c>
      <c r="B68" s="4" t="s">
        <v>116</v>
      </c>
      <c r="C68" s="4" t="s">
        <v>117</v>
      </c>
      <c r="D68" s="4">
        <v>4132</v>
      </c>
      <c r="E68" s="47">
        <v>4</v>
      </c>
      <c r="F68" s="202">
        <v>40555.555555555555</v>
      </c>
      <c r="G68" s="47">
        <v>3.0000000001875002</v>
      </c>
      <c r="H68" s="95">
        <v>104001.94674688877</v>
      </c>
    </row>
    <row r="69" spans="1:8" x14ac:dyDescent="0.25">
      <c r="A69" s="4" t="s">
        <v>381</v>
      </c>
      <c r="B69" s="4" t="s">
        <v>116</v>
      </c>
      <c r="C69" s="4" t="s">
        <v>118</v>
      </c>
      <c r="D69" s="4">
        <v>4130</v>
      </c>
      <c r="E69" s="47">
        <v>4.4222849914035143</v>
      </c>
      <c r="F69" s="202">
        <v>38279.582090379125</v>
      </c>
      <c r="G69" s="47">
        <v>1.7028630522152173</v>
      </c>
      <c r="H69" s="95">
        <v>107527.40781680476</v>
      </c>
    </row>
    <row r="70" spans="1:8" x14ac:dyDescent="0.25">
      <c r="A70" s="4" t="s">
        <v>381</v>
      </c>
      <c r="B70" s="4" t="s">
        <v>116</v>
      </c>
      <c r="C70" s="4" t="s">
        <v>119</v>
      </c>
      <c r="D70" s="4">
        <v>4135</v>
      </c>
      <c r="E70" s="47">
        <v>5.1013263451047939</v>
      </c>
      <c r="F70" s="202">
        <v>30164.712487837936</v>
      </c>
      <c r="G70" s="47">
        <v>1.9747765949484739</v>
      </c>
      <c r="H70" s="95">
        <v>54939.035724300433</v>
      </c>
    </row>
    <row r="71" spans="1:8" x14ac:dyDescent="0.25">
      <c r="A71" s="4" t="s">
        <v>381</v>
      </c>
      <c r="B71" s="4" t="s">
        <v>116</v>
      </c>
      <c r="C71" s="4" t="s">
        <v>122</v>
      </c>
      <c r="D71" s="4">
        <v>4162</v>
      </c>
      <c r="E71" s="47">
        <v>6.1837087388961871</v>
      </c>
      <c r="F71" s="202">
        <v>56000</v>
      </c>
      <c r="G71" s="47">
        <v>4.251299757991128</v>
      </c>
      <c r="H71" s="95">
        <v>106344.42024402264</v>
      </c>
    </row>
    <row r="72" spans="1:8" x14ac:dyDescent="0.25">
      <c r="A72" s="4" t="s">
        <v>381</v>
      </c>
      <c r="B72" s="4" t="s">
        <v>116</v>
      </c>
      <c r="C72" s="4" t="s">
        <v>123</v>
      </c>
      <c r="D72" s="4">
        <v>4147</v>
      </c>
      <c r="E72" s="47">
        <v>3.92023759009045</v>
      </c>
      <c r="F72" s="202">
        <v>31957.446808510638</v>
      </c>
      <c r="G72" s="47">
        <v>2.4107250369353346</v>
      </c>
      <c r="H72" s="95">
        <v>70166.828756714211</v>
      </c>
    </row>
    <row r="73" spans="1:8" x14ac:dyDescent="0.25">
      <c r="A73" s="4" t="s">
        <v>381</v>
      </c>
      <c r="B73" s="4" t="s">
        <v>116</v>
      </c>
      <c r="C73" s="4" t="s">
        <v>124</v>
      </c>
      <c r="D73" s="4">
        <v>4141</v>
      </c>
      <c r="E73" s="47">
        <v>4.0975609757096967</v>
      </c>
      <c r="F73" s="202">
        <v>42747.82608695652</v>
      </c>
      <c r="G73" s="47">
        <v>2.5</v>
      </c>
      <c r="H73" s="95">
        <v>58501.671952646393</v>
      </c>
    </row>
    <row r="74" spans="1:8" x14ac:dyDescent="0.25">
      <c r="A74" s="4" t="s">
        <v>381</v>
      </c>
      <c r="B74" s="4" t="s">
        <v>116</v>
      </c>
      <c r="C74" s="4" t="s">
        <v>125</v>
      </c>
      <c r="D74" s="4">
        <v>4139</v>
      </c>
      <c r="E74" s="47">
        <v>3.6845925014974572</v>
      </c>
      <c r="F74" s="202">
        <v>48410.521219945134</v>
      </c>
      <c r="G74" s="47">
        <v>2.0977892528642892</v>
      </c>
      <c r="H74" s="95">
        <v>104857.13508771335</v>
      </c>
    </row>
    <row r="75" spans="1:8" x14ac:dyDescent="0.25">
      <c r="A75" s="4" t="s">
        <v>381</v>
      </c>
      <c r="B75" s="4" t="s">
        <v>116</v>
      </c>
      <c r="C75" s="4" t="s">
        <v>126</v>
      </c>
      <c r="D75" s="4">
        <v>4143</v>
      </c>
      <c r="E75" s="47">
        <v>4.3076923080236682</v>
      </c>
      <c r="F75" s="202">
        <v>54000</v>
      </c>
      <c r="G75" s="47">
        <v>2.4</v>
      </c>
      <c r="H75" s="95">
        <v>90602.583304905784</v>
      </c>
    </row>
    <row r="76" spans="1:8" x14ac:dyDescent="0.25">
      <c r="A76" s="4" t="s">
        <v>381</v>
      </c>
      <c r="B76" s="4" t="s">
        <v>116</v>
      </c>
      <c r="C76" s="4" t="s">
        <v>128</v>
      </c>
      <c r="D76" s="4">
        <v>4157</v>
      </c>
      <c r="E76" s="47">
        <v>5.2961893917326481</v>
      </c>
      <c r="F76" s="202">
        <v>39589.015703201549</v>
      </c>
      <c r="G76" s="47">
        <v>2.3832852262796917</v>
      </c>
      <c r="H76" s="95">
        <v>71633.125016550592</v>
      </c>
    </row>
    <row r="77" spans="1:8" x14ac:dyDescent="0.25">
      <c r="A77" s="4" t="s">
        <v>381</v>
      </c>
      <c r="B77" s="4" t="s">
        <v>116</v>
      </c>
      <c r="C77" s="4" t="s">
        <v>129</v>
      </c>
      <c r="D77" s="4">
        <v>4148</v>
      </c>
      <c r="E77" s="47">
        <v>2.6857683056465245</v>
      </c>
      <c r="F77" s="202">
        <v>27556.534992341039</v>
      </c>
      <c r="G77" s="47">
        <v>1.8932582974541885</v>
      </c>
      <c r="H77" s="95">
        <v>109207.44725914924</v>
      </c>
    </row>
    <row r="78" spans="1:8" x14ac:dyDescent="0.25">
      <c r="A78" s="4" t="s">
        <v>381</v>
      </c>
      <c r="B78" s="4" t="s">
        <v>116</v>
      </c>
      <c r="C78" s="4" t="s">
        <v>130</v>
      </c>
      <c r="D78" s="4">
        <v>4144</v>
      </c>
      <c r="E78" s="47">
        <v>4.0776699027146766</v>
      </c>
      <c r="F78" s="202">
        <v>26815.384617447336</v>
      </c>
      <c r="G78" s="47">
        <v>3.387096774056972</v>
      </c>
      <c r="H78" s="95">
        <v>69225.637793786576</v>
      </c>
    </row>
    <row r="79" spans="1:8" x14ac:dyDescent="0.25">
      <c r="A79" s="4" t="s">
        <v>381</v>
      </c>
      <c r="B79" s="4" t="s">
        <v>116</v>
      </c>
      <c r="C79" s="4" t="s">
        <v>131</v>
      </c>
      <c r="D79" s="4">
        <v>4153</v>
      </c>
      <c r="E79" s="47">
        <v>5.0088210904760047</v>
      </c>
      <c r="F79" s="202">
        <v>55152.685562908009</v>
      </c>
      <c r="G79" s="47">
        <v>3.1722533573014697</v>
      </c>
      <c r="H79" s="95">
        <v>106272.9085310174</v>
      </c>
    </row>
    <row r="80" spans="1:8" x14ac:dyDescent="0.25">
      <c r="A80" s="4" t="s">
        <v>381</v>
      </c>
      <c r="B80" s="4" t="s">
        <v>134</v>
      </c>
      <c r="C80" s="4" t="s">
        <v>135</v>
      </c>
      <c r="D80" s="4">
        <v>4189</v>
      </c>
      <c r="E80" s="47">
        <v>3.7940171688442317</v>
      </c>
      <c r="F80" s="202">
        <v>41275.204990142156</v>
      </c>
      <c r="G80" s="47">
        <v>1.349720351268638</v>
      </c>
      <c r="H80" s="95">
        <v>63453.777832681124</v>
      </c>
    </row>
    <row r="81" spans="1:8" x14ac:dyDescent="0.25">
      <c r="A81" s="4" t="s">
        <v>381</v>
      </c>
      <c r="B81" s="4" t="s">
        <v>134</v>
      </c>
      <c r="C81" s="4" t="s">
        <v>140</v>
      </c>
      <c r="D81" s="4">
        <v>4174</v>
      </c>
      <c r="E81" s="47">
        <v>2.9469666285204292</v>
      </c>
      <c r="F81" s="202">
        <v>26332.132654328656</v>
      </c>
      <c r="G81" s="47">
        <v>3.7889570938119803</v>
      </c>
      <c r="H81" s="95">
        <v>55928.619128886246</v>
      </c>
    </row>
    <row r="82" spans="1:8" x14ac:dyDescent="0.25">
      <c r="A82" s="4" t="s">
        <v>381</v>
      </c>
      <c r="B82" s="4" t="s">
        <v>134</v>
      </c>
      <c r="C82" s="4" t="s">
        <v>141</v>
      </c>
      <c r="D82" s="4">
        <v>4170</v>
      </c>
      <c r="E82" s="47">
        <v>4.1502386387217269</v>
      </c>
      <c r="F82" s="202">
        <v>43671.193858765502</v>
      </c>
      <c r="G82" s="47">
        <v>2.9467273192501349</v>
      </c>
      <c r="H82" s="95">
        <v>52859.131091736432</v>
      </c>
    </row>
    <row r="83" spans="1:8" x14ac:dyDescent="0.25">
      <c r="A83" s="4" t="s">
        <v>381</v>
      </c>
      <c r="B83" s="4" t="s">
        <v>134</v>
      </c>
      <c r="C83" s="4" t="s">
        <v>143</v>
      </c>
      <c r="D83" s="4">
        <v>4188</v>
      </c>
      <c r="E83" s="47">
        <v>2.3453422541651374</v>
      </c>
      <c r="F83" s="202">
        <v>42177.323199961065</v>
      </c>
      <c r="G83" s="47">
        <v>2.6304550123961801</v>
      </c>
      <c r="H83" s="95">
        <v>50000</v>
      </c>
    </row>
    <row r="84" spans="1:8" x14ac:dyDescent="0.25">
      <c r="A84" s="4" t="s">
        <v>381</v>
      </c>
      <c r="B84" s="4" t="s">
        <v>134</v>
      </c>
      <c r="C84" s="4" t="s">
        <v>144</v>
      </c>
      <c r="D84" s="4">
        <v>4180</v>
      </c>
      <c r="E84" s="47">
        <v>4.5455529342921688</v>
      </c>
      <c r="F84" s="202">
        <v>32595.746558418636</v>
      </c>
      <c r="G84" s="47">
        <v>2.651572545003765</v>
      </c>
      <c r="H84" s="95">
        <v>99757.072128171436</v>
      </c>
    </row>
    <row r="85" spans="1:8" x14ac:dyDescent="0.25">
      <c r="A85" s="4" t="s">
        <v>381</v>
      </c>
      <c r="B85" s="4" t="s">
        <v>134</v>
      </c>
      <c r="C85" s="4" t="s">
        <v>145</v>
      </c>
      <c r="D85" s="4">
        <v>4185</v>
      </c>
      <c r="E85" s="47">
        <v>3.7753681626512763</v>
      </c>
      <c r="F85" s="202">
        <v>71282.575370464998</v>
      </c>
      <c r="G85" s="47">
        <v>2.1547876302876947</v>
      </c>
      <c r="H85" s="95">
        <v>80970.762610125035</v>
      </c>
    </row>
    <row r="86" spans="1:8" x14ac:dyDescent="0.25">
      <c r="A86" s="4" t="s">
        <v>381</v>
      </c>
      <c r="B86" s="4" t="s">
        <v>134</v>
      </c>
      <c r="C86" s="4" t="s">
        <v>146</v>
      </c>
      <c r="D86" s="4">
        <v>4178</v>
      </c>
      <c r="E86" s="47">
        <v>4.7583171418375034</v>
      </c>
      <c r="F86" s="202">
        <v>36845.47648907049</v>
      </c>
      <c r="G86" s="47">
        <v>1.8384008512694416</v>
      </c>
      <c r="H86" s="95">
        <v>109137.12475572605</v>
      </c>
    </row>
    <row r="87" spans="1:8" x14ac:dyDescent="0.25">
      <c r="A87" s="4" t="s">
        <v>381</v>
      </c>
      <c r="B87" s="4" t="s">
        <v>134</v>
      </c>
      <c r="C87" s="4" t="s">
        <v>147</v>
      </c>
      <c r="D87" s="4">
        <v>4194</v>
      </c>
      <c r="E87" s="47">
        <v>3.7051764025448235</v>
      </c>
      <c r="F87" s="202">
        <v>45669.835490830636</v>
      </c>
      <c r="G87" s="47">
        <v>1.7170329670329672</v>
      </c>
      <c r="H87" s="95">
        <v>51957.036563700232</v>
      </c>
    </row>
    <row r="88" spans="1:8" x14ac:dyDescent="0.25">
      <c r="A88" s="4" t="s">
        <v>381</v>
      </c>
      <c r="B88" s="4" t="s">
        <v>134</v>
      </c>
      <c r="C88" s="4" t="s">
        <v>148</v>
      </c>
      <c r="D88" s="4">
        <v>4181</v>
      </c>
      <c r="E88" s="47">
        <v>4.8370978825881226</v>
      </c>
      <c r="F88" s="202">
        <v>89895.603725637717</v>
      </c>
      <c r="G88" s="47">
        <v>3.7559112749981014</v>
      </c>
      <c r="H88" s="95">
        <v>51970.287432216013</v>
      </c>
    </row>
    <row r="89" spans="1:8" x14ac:dyDescent="0.25">
      <c r="A89" s="4" t="s">
        <v>381</v>
      </c>
      <c r="B89" s="4" t="s">
        <v>134</v>
      </c>
      <c r="C89" s="4" t="s">
        <v>149</v>
      </c>
      <c r="D89" s="4">
        <v>4183</v>
      </c>
      <c r="E89" s="47">
        <v>2.3547195659566147</v>
      </c>
      <c r="F89" s="202">
        <v>30639.272675209391</v>
      </c>
      <c r="G89" s="47">
        <v>1.5755010403288074</v>
      </c>
      <c r="H89" s="95">
        <v>28059.693857249571</v>
      </c>
    </row>
    <row r="90" spans="1:8" x14ac:dyDescent="0.25">
      <c r="A90" s="4" t="s">
        <v>382</v>
      </c>
      <c r="B90" s="4" t="s">
        <v>383</v>
      </c>
      <c r="C90" s="4" t="s">
        <v>150</v>
      </c>
      <c r="D90" s="4">
        <v>551110</v>
      </c>
      <c r="E90" s="47">
        <v>7</v>
      </c>
      <c r="F90" s="202">
        <v>27461.792482451838</v>
      </c>
      <c r="G90" s="47">
        <v>2.4</v>
      </c>
      <c r="H90" s="95">
        <v>73887.09599999999</v>
      </c>
    </row>
    <row r="91" spans="1:8" x14ac:dyDescent="0.25">
      <c r="A91" s="4" t="s">
        <v>382</v>
      </c>
      <c r="B91" s="4" t="s">
        <v>383</v>
      </c>
      <c r="C91" s="4" t="s">
        <v>151</v>
      </c>
      <c r="D91" s="4">
        <v>451101</v>
      </c>
      <c r="E91" s="47">
        <v>6.6175681025716973</v>
      </c>
      <c r="F91" s="202">
        <v>103969.56099429993</v>
      </c>
      <c r="G91" s="47">
        <v>2.4540685481379025</v>
      </c>
      <c r="H91" s="95">
        <v>92165.740817101978</v>
      </c>
    </row>
    <row r="92" spans="1:8" x14ac:dyDescent="0.25">
      <c r="A92" s="4" t="s">
        <v>382</v>
      </c>
      <c r="B92" s="4" t="s">
        <v>383</v>
      </c>
      <c r="C92" s="4" t="s">
        <v>152</v>
      </c>
      <c r="D92" s="4">
        <v>551103</v>
      </c>
      <c r="E92" s="47">
        <v>4.666666666666667</v>
      </c>
      <c r="F92" s="202">
        <v>50285.7142793288</v>
      </c>
      <c r="G92" s="47">
        <v>3.3333333333333335</v>
      </c>
      <c r="H92" s="95">
        <v>104842.43666666666</v>
      </c>
    </row>
    <row r="93" spans="1:8" x14ac:dyDescent="0.25">
      <c r="A93" s="4" t="s">
        <v>382</v>
      </c>
      <c r="B93" s="4" t="s">
        <v>383</v>
      </c>
      <c r="C93" s="4" t="s">
        <v>153</v>
      </c>
      <c r="D93" s="4">
        <v>551330</v>
      </c>
      <c r="E93" s="47">
        <v>5.666666666666667</v>
      </c>
      <c r="F93" s="202">
        <v>44567.741938359213</v>
      </c>
      <c r="G93" s="47">
        <v>3</v>
      </c>
      <c r="H93" s="95">
        <v>113749.74333333333</v>
      </c>
    </row>
    <row r="94" spans="1:8" x14ac:dyDescent="0.25">
      <c r="A94" s="4" t="s">
        <v>382</v>
      </c>
      <c r="B94" s="4" t="s">
        <v>383</v>
      </c>
      <c r="C94" s="4" t="s">
        <v>154</v>
      </c>
      <c r="D94" s="4">
        <v>451115</v>
      </c>
      <c r="E94" s="47">
        <v>8.0666666674733332</v>
      </c>
      <c r="F94" s="202">
        <v>53666.666666666664</v>
      </c>
      <c r="G94" s="47">
        <v>3.6666666670333337</v>
      </c>
      <c r="H94" s="95">
        <v>164841.47483296035</v>
      </c>
    </row>
    <row r="95" spans="1:8" x14ac:dyDescent="0.25">
      <c r="A95" s="4" t="s">
        <v>382</v>
      </c>
      <c r="B95" s="4" t="s">
        <v>383</v>
      </c>
      <c r="C95" s="4" t="s">
        <v>155</v>
      </c>
      <c r="D95" s="4">
        <v>551128</v>
      </c>
      <c r="E95" s="47">
        <v>6</v>
      </c>
      <c r="F95" s="202">
        <v>69934.486271724527</v>
      </c>
      <c r="G95" s="47">
        <v>2.6666666666666665</v>
      </c>
      <c r="H95" s="95">
        <v>155521.24363636362</v>
      </c>
    </row>
    <row r="96" spans="1:8" x14ac:dyDescent="0.25">
      <c r="A96" s="4" t="s">
        <v>382</v>
      </c>
      <c r="B96" s="4" t="s">
        <v>383</v>
      </c>
      <c r="C96" s="4" t="s">
        <v>156</v>
      </c>
      <c r="D96" s="4">
        <v>451120</v>
      </c>
      <c r="E96" s="47">
        <v>4.7978889288712967</v>
      </c>
      <c r="F96" s="202">
        <v>49498.22078285554</v>
      </c>
      <c r="G96" s="47">
        <v>3.1985926192475311</v>
      </c>
      <c r="H96" s="95">
        <v>101117.448322738</v>
      </c>
    </row>
    <row r="97" spans="1:8" x14ac:dyDescent="0.25">
      <c r="A97" s="4" t="s">
        <v>382</v>
      </c>
      <c r="B97" s="4" t="s">
        <v>383</v>
      </c>
      <c r="C97" s="4" t="s">
        <v>157</v>
      </c>
      <c r="D97" s="4">
        <v>451381</v>
      </c>
      <c r="E97" s="47">
        <v>4.9568900772073183</v>
      </c>
      <c r="F97" s="202">
        <v>48855.123790250189</v>
      </c>
      <c r="G97" s="47">
        <v>2.3577963036480596</v>
      </c>
      <c r="H97" s="95">
        <v>67466.34124814978</v>
      </c>
    </row>
    <row r="98" spans="1:8" x14ac:dyDescent="0.25">
      <c r="A98" s="4" t="s">
        <v>382</v>
      </c>
      <c r="B98" s="4" t="s">
        <v>383</v>
      </c>
      <c r="C98" s="4" t="s">
        <v>158</v>
      </c>
      <c r="D98" s="4">
        <v>551354</v>
      </c>
      <c r="E98" s="47">
        <v>6.1272234396422904</v>
      </c>
      <c r="F98" s="202">
        <v>41246.35816092226</v>
      </c>
      <c r="G98" s="47">
        <v>2.4972568008631035</v>
      </c>
      <c r="H98" s="95">
        <v>301783.12529700994</v>
      </c>
    </row>
    <row r="99" spans="1:8" x14ac:dyDescent="0.25">
      <c r="A99" s="4" t="s">
        <v>382</v>
      </c>
      <c r="B99" s="4" t="s">
        <v>383</v>
      </c>
      <c r="C99" s="4" t="s">
        <v>159</v>
      </c>
      <c r="D99" s="4">
        <v>451166</v>
      </c>
      <c r="E99" s="47">
        <v>3.5613289482772177</v>
      </c>
      <c r="F99" s="202">
        <v>28353.65739589939</v>
      </c>
      <c r="G99" s="47">
        <v>1.9296528755202187</v>
      </c>
      <c r="H99" s="95">
        <v>77938.314291143732</v>
      </c>
    </row>
    <row r="100" spans="1:8" x14ac:dyDescent="0.25">
      <c r="A100" s="4" t="s">
        <v>382</v>
      </c>
      <c r="B100" s="4" t="s">
        <v>384</v>
      </c>
      <c r="C100" s="4" t="s">
        <v>161</v>
      </c>
      <c r="D100" s="4">
        <v>508815</v>
      </c>
      <c r="E100" s="47">
        <v>6.8524590157194298</v>
      </c>
      <c r="F100" s="202">
        <v>46283.333333333336</v>
      </c>
      <c r="G100" s="47">
        <v>2.7071823201428526</v>
      </c>
      <c r="H100" s="95">
        <v>196216.51768561805</v>
      </c>
    </row>
    <row r="101" spans="1:8" x14ac:dyDescent="0.25">
      <c r="A101" s="4" t="s">
        <v>382</v>
      </c>
      <c r="B101" s="4" t="s">
        <v>384</v>
      </c>
      <c r="C101" s="4" t="s">
        <v>162</v>
      </c>
      <c r="D101" s="4">
        <v>408801</v>
      </c>
      <c r="E101" s="47">
        <v>5.6298104365253732</v>
      </c>
      <c r="F101" s="202">
        <v>25671.260231323777</v>
      </c>
      <c r="G101" s="47">
        <v>2.2595283000196296</v>
      </c>
      <c r="H101" s="95">
        <v>55439.915150276014</v>
      </c>
    </row>
    <row r="102" spans="1:8" x14ac:dyDescent="0.25">
      <c r="A102" s="4" t="s">
        <v>382</v>
      </c>
      <c r="B102" s="4" t="s">
        <v>384</v>
      </c>
      <c r="C102" s="4" t="s">
        <v>160</v>
      </c>
      <c r="D102" s="4">
        <v>408822</v>
      </c>
      <c r="E102" s="47">
        <v>10.279840091376357</v>
      </c>
      <c r="F102" s="202">
        <v>31886.841764734025</v>
      </c>
      <c r="G102" s="47">
        <v>3.7121644774414624</v>
      </c>
      <c r="H102" s="95">
        <v>121101.52000222006</v>
      </c>
    </row>
    <row r="103" spans="1:8" x14ac:dyDescent="0.25">
      <c r="A103" s="4" t="s">
        <v>382</v>
      </c>
      <c r="B103" s="4" t="s">
        <v>384</v>
      </c>
      <c r="C103" s="4" t="s">
        <v>163</v>
      </c>
      <c r="D103" s="4">
        <v>508817</v>
      </c>
      <c r="E103" s="47">
        <v>3.7365106740736596</v>
      </c>
      <c r="F103" s="202">
        <v>28169.888063583767</v>
      </c>
      <c r="G103" s="47">
        <v>2.9122872042377255</v>
      </c>
      <c r="H103" s="95">
        <v>93128.014360013214</v>
      </c>
    </row>
    <row r="104" spans="1:8" x14ac:dyDescent="0.25">
      <c r="A104" s="4" t="s">
        <v>382</v>
      </c>
      <c r="B104" s="4" t="s">
        <v>384</v>
      </c>
      <c r="C104" s="4" t="s">
        <v>164</v>
      </c>
      <c r="D104" s="4">
        <v>508802</v>
      </c>
      <c r="E104" s="47">
        <v>8.7999999986461539</v>
      </c>
      <c r="F104" s="202">
        <v>68030.769220302958</v>
      </c>
      <c r="G104" s="47">
        <v>4.333333333333333</v>
      </c>
      <c r="H104" s="95">
        <v>84479.650000000009</v>
      </c>
    </row>
    <row r="105" spans="1:8" x14ac:dyDescent="0.25">
      <c r="A105" s="4" t="s">
        <v>382</v>
      </c>
      <c r="B105" s="4" t="s">
        <v>384</v>
      </c>
      <c r="C105" s="4" t="s">
        <v>165</v>
      </c>
      <c r="D105" s="4">
        <v>508839</v>
      </c>
      <c r="E105" s="47">
        <v>10.047593865679534</v>
      </c>
      <c r="F105" s="202">
        <v>39946.394648834306</v>
      </c>
      <c r="G105" s="47">
        <v>3.2189155177223054</v>
      </c>
      <c r="H105" s="95">
        <v>91682.817934782608</v>
      </c>
    </row>
    <row r="106" spans="1:8" x14ac:dyDescent="0.25">
      <c r="A106" s="4" t="s">
        <v>382</v>
      </c>
      <c r="B106" s="4" t="s">
        <v>384</v>
      </c>
      <c r="C106" s="4" t="s">
        <v>166</v>
      </c>
      <c r="D106" s="4">
        <v>508819</v>
      </c>
      <c r="E106" s="47">
        <v>4.5</v>
      </c>
      <c r="F106" s="202">
        <v>57500</v>
      </c>
      <c r="G106" s="47">
        <v>2.5</v>
      </c>
      <c r="H106" s="95">
        <v>186500</v>
      </c>
    </row>
    <row r="107" spans="1:8" x14ac:dyDescent="0.25">
      <c r="A107" s="4" t="s">
        <v>382</v>
      </c>
      <c r="B107" s="4" t="s">
        <v>384</v>
      </c>
      <c r="C107" s="4" t="s">
        <v>167</v>
      </c>
      <c r="D107" s="4">
        <v>408840</v>
      </c>
      <c r="E107" s="47">
        <v>8.4</v>
      </c>
      <c r="F107" s="202">
        <v>27411.390856506845</v>
      </c>
      <c r="G107" s="47">
        <v>2.0073529412355104</v>
      </c>
      <c r="H107" s="95">
        <v>63817.088000000003</v>
      </c>
    </row>
    <row r="108" spans="1:8" x14ac:dyDescent="0.25">
      <c r="A108" s="4" t="s">
        <v>382</v>
      </c>
      <c r="B108" s="4" t="s">
        <v>384</v>
      </c>
      <c r="C108" s="4" t="s">
        <v>168</v>
      </c>
      <c r="D108" s="4">
        <v>408862</v>
      </c>
      <c r="E108" s="47">
        <v>3.0019083560263309</v>
      </c>
      <c r="F108" s="202">
        <v>27908.688494062018</v>
      </c>
      <c r="G108" s="47">
        <v>3.3000000003299998</v>
      </c>
      <c r="H108" s="95">
        <v>78386.016507838605</v>
      </c>
    </row>
    <row r="109" spans="1:8" x14ac:dyDescent="0.25">
      <c r="A109" s="4" t="s">
        <v>382</v>
      </c>
      <c r="B109" s="4" t="s">
        <v>384</v>
      </c>
      <c r="C109" s="4" t="s">
        <v>169</v>
      </c>
      <c r="D109" s="4">
        <v>508860</v>
      </c>
      <c r="E109" s="47">
        <v>6</v>
      </c>
      <c r="F109" s="202">
        <v>26535.384611302248</v>
      </c>
      <c r="G109" s="47">
        <v>2.7076923072757397</v>
      </c>
      <c r="H109" s="95">
        <v>58010.823333333334</v>
      </c>
    </row>
    <row r="110" spans="1:8" x14ac:dyDescent="0.25">
      <c r="A110" s="4" t="s">
        <v>382</v>
      </c>
      <c r="B110" s="4" t="s">
        <v>384</v>
      </c>
      <c r="C110" s="4" t="s">
        <v>170</v>
      </c>
      <c r="D110" s="4">
        <v>408806</v>
      </c>
      <c r="E110" s="47">
        <v>6.8121827407709556</v>
      </c>
      <c r="F110" s="202">
        <v>42480</v>
      </c>
      <c r="G110" s="47">
        <v>2.0101522841619213</v>
      </c>
      <c r="H110" s="95">
        <v>81616.97590410593</v>
      </c>
    </row>
    <row r="111" spans="1:8" x14ac:dyDescent="0.25">
      <c r="A111" s="4" t="s">
        <v>382</v>
      </c>
      <c r="B111" s="4" t="s">
        <v>384</v>
      </c>
      <c r="C111" s="4" t="s">
        <v>171</v>
      </c>
      <c r="D111" s="4">
        <v>508833</v>
      </c>
      <c r="E111" s="47">
        <v>6.8020480354994728</v>
      </c>
      <c r="F111" s="202">
        <v>42235.801581595973</v>
      </c>
      <c r="G111" s="47">
        <v>2.6441036488630356</v>
      </c>
      <c r="H111" s="95">
        <v>57553.534257546955</v>
      </c>
    </row>
    <row r="112" spans="1:8" x14ac:dyDescent="0.25">
      <c r="A112" s="4" t="s">
        <v>382</v>
      </c>
      <c r="B112" s="4" t="s">
        <v>384</v>
      </c>
      <c r="C112" s="4" t="s">
        <v>172</v>
      </c>
      <c r="D112" s="4">
        <v>508820</v>
      </c>
      <c r="E112" s="47">
        <v>19</v>
      </c>
      <c r="F112" s="202">
        <v>59833.333333333336</v>
      </c>
      <c r="G112" s="47">
        <v>4.1250000001289058</v>
      </c>
      <c r="H112" s="95">
        <v>87077.440315221174</v>
      </c>
    </row>
    <row r="113" spans="1:8" x14ac:dyDescent="0.25">
      <c r="A113" s="4" t="s">
        <v>382</v>
      </c>
      <c r="B113" s="4" t="s">
        <v>174</v>
      </c>
      <c r="C113" s="4" t="s">
        <v>175</v>
      </c>
      <c r="D113" s="4">
        <v>551367</v>
      </c>
      <c r="E113" s="47">
        <v>4.666666666666667</v>
      </c>
      <c r="F113" s="202">
        <v>45500</v>
      </c>
      <c r="G113" s="47">
        <v>4.5</v>
      </c>
      <c r="H113" s="95">
        <v>104883.565</v>
      </c>
    </row>
    <row r="114" spans="1:8" x14ac:dyDescent="0.25">
      <c r="A114" s="4" t="s">
        <v>382</v>
      </c>
      <c r="B114" s="4" t="s">
        <v>174</v>
      </c>
      <c r="C114" s="4" t="s">
        <v>176</v>
      </c>
      <c r="D114" s="4">
        <v>551340</v>
      </c>
      <c r="E114" s="47">
        <v>7</v>
      </c>
      <c r="F114" s="202">
        <v>94866.666666666672</v>
      </c>
      <c r="G114" s="47">
        <v>4.333333333333333</v>
      </c>
      <c r="H114" s="95">
        <v>88314.996666666659</v>
      </c>
    </row>
    <row r="115" spans="1:8" x14ac:dyDescent="0.25">
      <c r="A115" s="4" t="s">
        <v>382</v>
      </c>
      <c r="B115" s="4" t="s">
        <v>174</v>
      </c>
      <c r="C115" s="4" t="s">
        <v>177</v>
      </c>
      <c r="D115" s="4">
        <v>551369</v>
      </c>
      <c r="E115" s="47">
        <v>6</v>
      </c>
      <c r="F115" s="202">
        <v>63674.184999999998</v>
      </c>
      <c r="G115" s="47">
        <v>4.5</v>
      </c>
      <c r="H115" s="95">
        <v>357869.7</v>
      </c>
    </row>
    <row r="116" spans="1:8" x14ac:dyDescent="0.25">
      <c r="A116" s="4" t="s">
        <v>382</v>
      </c>
      <c r="B116" s="4" t="s">
        <v>174</v>
      </c>
      <c r="C116" s="4" t="s">
        <v>178</v>
      </c>
      <c r="D116" s="4">
        <v>551365</v>
      </c>
      <c r="E116" s="47">
        <v>6.9473684208088642</v>
      </c>
      <c r="F116" s="202">
        <v>41646.545454545456</v>
      </c>
      <c r="G116" s="47">
        <v>2.842105263307479</v>
      </c>
      <c r="H116" s="95">
        <v>62868.153339620156</v>
      </c>
    </row>
    <row r="117" spans="1:8" x14ac:dyDescent="0.25">
      <c r="A117" s="4" t="s">
        <v>382</v>
      </c>
      <c r="B117" s="4" t="s">
        <v>174</v>
      </c>
      <c r="C117" s="4" t="s">
        <v>179</v>
      </c>
      <c r="D117" s="4">
        <v>451370</v>
      </c>
      <c r="E117" s="47">
        <v>3.3531004234085331</v>
      </c>
      <c r="F117" s="202">
        <v>38604.009939748787</v>
      </c>
      <c r="G117" s="47">
        <v>2.3181437316745943</v>
      </c>
      <c r="H117" s="95">
        <v>66045.412436259852</v>
      </c>
    </row>
    <row r="118" spans="1:8" x14ac:dyDescent="0.25">
      <c r="A118" s="4" t="s">
        <v>382</v>
      </c>
      <c r="B118" s="4" t="s">
        <v>174</v>
      </c>
      <c r="C118" s="4" t="s">
        <v>180</v>
      </c>
      <c r="D118" s="4">
        <v>551314</v>
      </c>
      <c r="E118" s="47">
        <v>3.4920634916200552</v>
      </c>
      <c r="F118" s="202">
        <v>36666.666666666664</v>
      </c>
      <c r="G118" s="47">
        <v>3.6666666666666665</v>
      </c>
      <c r="H118" s="95">
        <v>99457.222122995299</v>
      </c>
    </row>
    <row r="119" spans="1:8" x14ac:dyDescent="0.25">
      <c r="A119" s="4" t="s">
        <v>382</v>
      </c>
      <c r="B119" s="4" t="s">
        <v>174</v>
      </c>
      <c r="C119" s="4" t="s">
        <v>181</v>
      </c>
      <c r="D119" s="4">
        <v>451361</v>
      </c>
      <c r="E119" s="47">
        <v>13</v>
      </c>
      <c r="F119" s="202">
        <v>72368.421064058173</v>
      </c>
      <c r="G119" s="47">
        <v>3.9487179481104535</v>
      </c>
      <c r="H119" s="95">
        <v>136179.17499999999</v>
      </c>
    </row>
    <row r="120" spans="1:8" x14ac:dyDescent="0.25">
      <c r="A120" s="4" t="s">
        <v>382</v>
      </c>
      <c r="B120" s="4" t="s">
        <v>174</v>
      </c>
      <c r="C120" s="4" t="s">
        <v>182</v>
      </c>
      <c r="D120" s="4">
        <v>451350</v>
      </c>
      <c r="E120" s="47">
        <v>6.0099768100040825</v>
      </c>
      <c r="F120" s="202">
        <v>73894.546912590216</v>
      </c>
      <c r="G120" s="47">
        <v>2.6280894984246763</v>
      </c>
      <c r="H120" s="95">
        <v>49792.989726125074</v>
      </c>
    </row>
    <row r="121" spans="1:8" x14ac:dyDescent="0.25">
      <c r="A121" s="4" t="s">
        <v>382</v>
      </c>
      <c r="B121" s="4" t="s">
        <v>174</v>
      </c>
      <c r="C121" s="4" t="s">
        <v>183</v>
      </c>
      <c r="D121" s="4">
        <v>551310</v>
      </c>
      <c r="E121" s="47">
        <v>6.6102591221575882</v>
      </c>
      <c r="F121" s="202">
        <v>63672.55336770953</v>
      </c>
      <c r="G121" s="47">
        <v>3.1729243786356425</v>
      </c>
      <c r="H121" s="95">
        <v>46920.144807502205</v>
      </c>
    </row>
    <row r="122" spans="1:8" x14ac:dyDescent="0.25">
      <c r="A122" s="4" t="s">
        <v>382</v>
      </c>
      <c r="B122" s="4" t="s">
        <v>174</v>
      </c>
      <c r="C122" s="4" t="s">
        <v>184</v>
      </c>
      <c r="D122" s="4">
        <v>551309</v>
      </c>
      <c r="E122" s="47">
        <v>3.259259258655693</v>
      </c>
      <c r="F122" s="202">
        <v>50566.666666666664</v>
      </c>
      <c r="G122" s="47">
        <v>1.6666666666666667</v>
      </c>
      <c r="H122" s="95">
        <v>119594.68538179778</v>
      </c>
    </row>
    <row r="123" spans="1:8" x14ac:dyDescent="0.25">
      <c r="A123" s="4" t="s">
        <v>382</v>
      </c>
      <c r="B123" s="4" t="s">
        <v>174</v>
      </c>
      <c r="C123" s="4" t="s">
        <v>185</v>
      </c>
      <c r="D123" s="4">
        <v>551305</v>
      </c>
      <c r="E123" s="47">
        <v>4.2536026727923746</v>
      </c>
      <c r="F123" s="202">
        <v>47178.013323686013</v>
      </c>
      <c r="G123" s="47">
        <v>3.6069450081364742</v>
      </c>
      <c r="H123" s="95">
        <v>103603.71979325515</v>
      </c>
    </row>
    <row r="124" spans="1:8" x14ac:dyDescent="0.25">
      <c r="A124" s="4" t="s">
        <v>382</v>
      </c>
      <c r="B124" s="4" t="s">
        <v>174</v>
      </c>
      <c r="C124" s="4" t="s">
        <v>186</v>
      </c>
      <c r="D124" s="4">
        <v>451301</v>
      </c>
      <c r="E124" s="47">
        <v>5.5930145606479842</v>
      </c>
      <c r="F124" s="202">
        <v>59291.075658551905</v>
      </c>
      <c r="G124" s="47">
        <v>2.298761241415872</v>
      </c>
      <c r="H124" s="95">
        <v>70266.634077752024</v>
      </c>
    </row>
    <row r="125" spans="1:8" x14ac:dyDescent="0.25">
      <c r="A125" s="4" t="s">
        <v>382</v>
      </c>
      <c r="B125" s="4" t="s">
        <v>174</v>
      </c>
      <c r="C125" s="4" t="s">
        <v>187</v>
      </c>
      <c r="D125" s="4">
        <v>551341</v>
      </c>
      <c r="E125" s="47">
        <v>4.1022275095376788</v>
      </c>
      <c r="F125" s="202">
        <v>40946.965229288959</v>
      </c>
      <c r="G125" s="47">
        <v>2.7481184717643594</v>
      </c>
      <c r="H125" s="95">
        <v>48216.508060277782</v>
      </c>
    </row>
    <row r="126" spans="1:8" x14ac:dyDescent="0.25">
      <c r="A126" s="4" t="s">
        <v>382</v>
      </c>
      <c r="B126" s="4" t="s">
        <v>174</v>
      </c>
      <c r="C126" s="4" t="s">
        <v>189</v>
      </c>
      <c r="D126" s="4">
        <v>551306</v>
      </c>
      <c r="E126" s="47">
        <v>9.0961538466786251</v>
      </c>
      <c r="F126" s="202">
        <v>93997.5</v>
      </c>
      <c r="G126" s="47">
        <v>2.5208333331232637</v>
      </c>
      <c r="H126" s="95">
        <v>75636.448000000004</v>
      </c>
    </row>
    <row r="127" spans="1:8" x14ac:dyDescent="0.25">
      <c r="A127" s="4" t="s">
        <v>382</v>
      </c>
      <c r="B127" s="4" t="s">
        <v>174</v>
      </c>
      <c r="C127" s="4" t="s">
        <v>190</v>
      </c>
      <c r="D127" s="4">
        <v>551349</v>
      </c>
      <c r="E127" s="47">
        <v>9.6666666666666661</v>
      </c>
      <c r="F127" s="202">
        <v>54190.333333333336</v>
      </c>
      <c r="G127" s="47">
        <v>6</v>
      </c>
      <c r="H127" s="95">
        <v>127695.60333333333</v>
      </c>
    </row>
    <row r="128" spans="1:8" x14ac:dyDescent="0.25">
      <c r="A128" s="4" t="s">
        <v>382</v>
      </c>
      <c r="B128" s="4" t="s">
        <v>174</v>
      </c>
      <c r="C128" s="4" t="s">
        <v>191</v>
      </c>
      <c r="D128" s="4">
        <v>451308</v>
      </c>
      <c r="E128" s="47">
        <v>5.2018348621109123</v>
      </c>
      <c r="F128" s="202">
        <v>99898.726114649689</v>
      </c>
      <c r="G128" s="47">
        <v>2.4486081664616917</v>
      </c>
      <c r="H128" s="95">
        <v>111152.62400120165</v>
      </c>
    </row>
    <row r="129" spans="1:8" x14ac:dyDescent="0.25">
      <c r="A129" s="4" t="s">
        <v>382</v>
      </c>
      <c r="B129" s="4" t="s">
        <v>174</v>
      </c>
      <c r="C129" s="4" t="s">
        <v>192</v>
      </c>
      <c r="D129" s="4">
        <v>451336</v>
      </c>
      <c r="E129" s="47">
        <v>7.8699186990590251</v>
      </c>
      <c r="F129" s="202">
        <v>87807.31707531237</v>
      </c>
      <c r="G129" s="47">
        <v>3.1481481481481479</v>
      </c>
      <c r="H129" s="95">
        <v>64780.15798047874</v>
      </c>
    </row>
    <row r="130" spans="1:8" x14ac:dyDescent="0.25">
      <c r="A130" s="4" t="s">
        <v>385</v>
      </c>
      <c r="B130" s="4" t="s">
        <v>386</v>
      </c>
      <c r="C130" s="4" t="s">
        <v>219</v>
      </c>
      <c r="D130" s="4">
        <v>554381</v>
      </c>
      <c r="E130" s="47">
        <v>6.4030601636854376</v>
      </c>
      <c r="F130" s="202">
        <v>48548.600936729767</v>
      </c>
      <c r="G130" s="47">
        <v>3.2968679752586607</v>
      </c>
      <c r="H130" s="95">
        <v>149947.13733004974</v>
      </c>
    </row>
    <row r="131" spans="1:8" x14ac:dyDescent="0.25">
      <c r="A131" s="4" t="s">
        <v>385</v>
      </c>
      <c r="B131" s="4" t="s">
        <v>386</v>
      </c>
      <c r="C131" s="4" t="s">
        <v>477</v>
      </c>
      <c r="D131" s="4">
        <v>554376</v>
      </c>
      <c r="E131" s="47">
        <v>6.5</v>
      </c>
      <c r="F131" s="202">
        <v>42152.343751317261</v>
      </c>
      <c r="G131" s="47">
        <v>5</v>
      </c>
      <c r="H131" s="95">
        <v>142938.61656696681</v>
      </c>
    </row>
    <row r="132" spans="1:8" x14ac:dyDescent="0.25">
      <c r="A132" s="4" t="s">
        <v>385</v>
      </c>
      <c r="B132" s="4" t="s">
        <v>386</v>
      </c>
      <c r="C132" s="4" t="s">
        <v>221</v>
      </c>
      <c r="D132" s="4">
        <v>554416</v>
      </c>
      <c r="E132" s="47">
        <v>3.1842105258968143</v>
      </c>
      <c r="F132" s="202">
        <v>35000</v>
      </c>
      <c r="G132" s="47">
        <v>3.1898734176407628</v>
      </c>
      <c r="H132" s="95">
        <v>215320.48749999999</v>
      </c>
    </row>
    <row r="133" spans="1:8" x14ac:dyDescent="0.25">
      <c r="A133" s="4" t="s">
        <v>385</v>
      </c>
      <c r="B133" s="4" t="s">
        <v>386</v>
      </c>
      <c r="C133" s="4" t="s">
        <v>223</v>
      </c>
      <c r="D133" s="4">
        <v>554496</v>
      </c>
      <c r="E133" s="47">
        <v>5.5</v>
      </c>
      <c r="F133" s="202">
        <v>67666.666666666672</v>
      </c>
      <c r="G133" s="47">
        <v>2.6666666666666665</v>
      </c>
      <c r="H133" s="95">
        <v>85529.12</v>
      </c>
    </row>
    <row r="134" spans="1:8" x14ac:dyDescent="0.25">
      <c r="A134" s="4" t="s">
        <v>385</v>
      </c>
      <c r="B134" s="4" t="s">
        <v>386</v>
      </c>
      <c r="C134" s="4" t="s">
        <v>224</v>
      </c>
      <c r="D134" s="4">
        <v>554516</v>
      </c>
      <c r="E134" s="47">
        <v>3.6666666666666665</v>
      </c>
      <c r="F134" s="202">
        <v>44680.851063829788</v>
      </c>
      <c r="G134" s="47">
        <v>3.6078431378208382</v>
      </c>
      <c r="H134" s="95">
        <v>182083.05333333334</v>
      </c>
    </row>
    <row r="135" spans="1:8" x14ac:dyDescent="0.25">
      <c r="A135" s="4" t="s">
        <v>385</v>
      </c>
      <c r="B135" s="4" t="s">
        <v>386</v>
      </c>
      <c r="C135" s="4" t="s">
        <v>225</v>
      </c>
      <c r="D135" s="4">
        <v>554531</v>
      </c>
      <c r="E135" s="47">
        <v>5.5</v>
      </c>
      <c r="F135" s="202">
        <v>54083.333338741671</v>
      </c>
      <c r="G135" s="47">
        <v>6.5</v>
      </c>
      <c r="H135" s="95">
        <v>122211.13333333332</v>
      </c>
    </row>
    <row r="136" spans="1:8" x14ac:dyDescent="0.25">
      <c r="A136" s="4" t="s">
        <v>385</v>
      </c>
      <c r="B136" s="4" t="s">
        <v>386</v>
      </c>
      <c r="C136" s="4" t="s">
        <v>226</v>
      </c>
      <c r="D136" s="4">
        <v>554533</v>
      </c>
      <c r="E136" s="47">
        <v>3.8364888454086823</v>
      </c>
      <c r="F136" s="202">
        <v>60246.77223621076</v>
      </c>
      <c r="G136" s="47">
        <v>3.3047210303265855</v>
      </c>
      <c r="H136" s="95">
        <v>165954.90859793604</v>
      </c>
    </row>
    <row r="137" spans="1:8" x14ac:dyDescent="0.25">
      <c r="A137" s="4" t="s">
        <v>385</v>
      </c>
      <c r="B137" s="4" t="s">
        <v>386</v>
      </c>
      <c r="C137" s="4" t="s">
        <v>227</v>
      </c>
      <c r="D137" s="4">
        <v>454535</v>
      </c>
      <c r="E137" s="47">
        <v>7.7885121128653845</v>
      </c>
      <c r="F137" s="202">
        <v>23696.905225737137</v>
      </c>
      <c r="G137" s="47">
        <v>2.3489163514990841</v>
      </c>
      <c r="H137" s="95">
        <v>78788.025990790484</v>
      </c>
    </row>
    <row r="138" spans="1:8" x14ac:dyDescent="0.25">
      <c r="A138" s="4" t="s">
        <v>385</v>
      </c>
      <c r="B138" s="4" t="s">
        <v>386</v>
      </c>
      <c r="C138" s="4" t="s">
        <v>228</v>
      </c>
      <c r="D138" s="4">
        <v>454651</v>
      </c>
      <c r="E138" s="47">
        <v>6.1262443933924082</v>
      </c>
      <c r="F138" s="202">
        <v>42796.192976698389</v>
      </c>
      <c r="G138" s="47">
        <v>4.0817491578443299</v>
      </c>
      <c r="H138" s="95">
        <v>59969.696995416736</v>
      </c>
    </row>
    <row r="139" spans="1:8" x14ac:dyDescent="0.25">
      <c r="A139" s="4" t="s">
        <v>385</v>
      </c>
      <c r="B139" s="4" t="s">
        <v>386</v>
      </c>
      <c r="C139" s="4" t="s">
        <v>229</v>
      </c>
      <c r="D139" s="4">
        <v>554686</v>
      </c>
      <c r="E139" s="47">
        <v>4.5128205121262326</v>
      </c>
      <c r="F139" s="202">
        <v>29250</v>
      </c>
      <c r="G139" s="47">
        <v>1.6923076920473372</v>
      </c>
      <c r="H139" s="95">
        <v>41000</v>
      </c>
    </row>
    <row r="140" spans="1:8" x14ac:dyDescent="0.25">
      <c r="A140" s="4" t="s">
        <v>385</v>
      </c>
      <c r="B140" s="4" t="s">
        <v>386</v>
      </c>
      <c r="C140" s="4" t="s">
        <v>230</v>
      </c>
      <c r="D140" s="4">
        <v>454696</v>
      </c>
      <c r="E140" s="47">
        <v>4.6330262765228261</v>
      </c>
      <c r="F140" s="202">
        <v>37734.797834483681</v>
      </c>
      <c r="G140" s="47">
        <v>1.7403401452175493</v>
      </c>
      <c r="H140" s="95">
        <v>101084.58832777757</v>
      </c>
    </row>
    <row r="141" spans="1:8" x14ac:dyDescent="0.25">
      <c r="A141" s="4" t="s">
        <v>385</v>
      </c>
      <c r="B141" s="4" t="s">
        <v>231</v>
      </c>
      <c r="C141" s="4" t="s">
        <v>232</v>
      </c>
      <c r="D141" s="4">
        <v>455151</v>
      </c>
      <c r="E141" s="47">
        <v>4.4496874870648613</v>
      </c>
      <c r="F141" s="202">
        <v>26933.532102508289</v>
      </c>
      <c r="G141" s="47">
        <v>2.1973506230467779</v>
      </c>
      <c r="H141" s="95">
        <v>61586.360578540196</v>
      </c>
    </row>
    <row r="142" spans="1:8" x14ac:dyDescent="0.25">
      <c r="A142" s="4" t="s">
        <v>385</v>
      </c>
      <c r="B142" s="4" t="s">
        <v>231</v>
      </c>
      <c r="C142" s="4" t="s">
        <v>233</v>
      </c>
      <c r="D142" s="4">
        <v>455231</v>
      </c>
      <c r="E142" s="47">
        <v>5.2164948454683815</v>
      </c>
      <c r="F142" s="202">
        <v>35054.081629076114</v>
      </c>
      <c r="G142" s="47">
        <v>3.2323232323232323</v>
      </c>
      <c r="H142" s="95">
        <v>83973.328231418593</v>
      </c>
    </row>
    <row r="143" spans="1:8" x14ac:dyDescent="0.25">
      <c r="A143" s="4" t="s">
        <v>385</v>
      </c>
      <c r="B143" s="4" t="s">
        <v>231</v>
      </c>
      <c r="C143" s="4" t="s">
        <v>234</v>
      </c>
      <c r="D143" s="4">
        <v>455298</v>
      </c>
      <c r="E143" s="47">
        <v>6</v>
      </c>
      <c r="F143" s="202">
        <v>69300</v>
      </c>
      <c r="G143" s="47">
        <v>3</v>
      </c>
      <c r="H143" s="95">
        <v>95841.565173939496</v>
      </c>
    </row>
    <row r="144" spans="1:8" x14ac:dyDescent="0.25">
      <c r="A144" s="4" t="s">
        <v>385</v>
      </c>
      <c r="B144" s="4" t="s">
        <v>231</v>
      </c>
      <c r="C144" s="4" t="s">
        <v>235</v>
      </c>
      <c r="D144" s="4">
        <v>555406</v>
      </c>
      <c r="E144" s="47">
        <v>2.7076923072757397</v>
      </c>
      <c r="F144" s="202">
        <v>49570.967745133617</v>
      </c>
      <c r="G144" s="47">
        <v>2.8387096776024978</v>
      </c>
      <c r="H144" s="95">
        <v>96003.063333333339</v>
      </c>
    </row>
    <row r="145" spans="1:8" x14ac:dyDescent="0.25">
      <c r="A145" s="4" t="s">
        <v>385</v>
      </c>
      <c r="B145" s="4" t="s">
        <v>231</v>
      </c>
      <c r="C145" s="4" t="s">
        <v>236</v>
      </c>
      <c r="D145" s="4">
        <v>554412</v>
      </c>
      <c r="E145" s="47">
        <v>8.5</v>
      </c>
      <c r="F145" s="202">
        <v>46315.762717359496</v>
      </c>
      <c r="G145" s="47">
        <v>2.030769230456805</v>
      </c>
      <c r="H145" s="95">
        <v>35295.48333333333</v>
      </c>
    </row>
    <row r="146" spans="1:8" x14ac:dyDescent="0.25">
      <c r="A146" s="4" t="s">
        <v>385</v>
      </c>
      <c r="B146" s="4" t="s">
        <v>231</v>
      </c>
      <c r="C146" s="4" t="s">
        <v>237</v>
      </c>
      <c r="D146" s="4">
        <v>554413</v>
      </c>
      <c r="E146" s="47">
        <v>5.75</v>
      </c>
      <c r="F146" s="202">
        <v>48240.963851934386</v>
      </c>
      <c r="G146" s="47">
        <v>2.38554216850225</v>
      </c>
      <c r="H146" s="95">
        <v>84261.537500000006</v>
      </c>
    </row>
    <row r="147" spans="1:8" x14ac:dyDescent="0.25">
      <c r="A147" s="4" t="s">
        <v>385</v>
      </c>
      <c r="B147" s="4" t="s">
        <v>231</v>
      </c>
      <c r="C147" s="4" t="s">
        <v>238</v>
      </c>
      <c r="D147" s="4">
        <v>454414</v>
      </c>
      <c r="E147" s="47">
        <v>4</v>
      </c>
      <c r="F147" s="202">
        <v>46667.5</v>
      </c>
      <c r="G147" s="47">
        <v>2.4062500000751954</v>
      </c>
      <c r="H147" s="95">
        <v>160911.12346847082</v>
      </c>
    </row>
    <row r="148" spans="1:8" x14ac:dyDescent="0.25">
      <c r="A148" s="4" t="s">
        <v>385</v>
      </c>
      <c r="B148" s="4" t="s">
        <v>231</v>
      </c>
      <c r="C148" s="4" t="s">
        <v>239</v>
      </c>
      <c r="D148" s="4">
        <v>455456</v>
      </c>
      <c r="E148" s="47">
        <v>5.6116722783389452</v>
      </c>
      <c r="F148" s="202">
        <v>76094.276094276094</v>
      </c>
      <c r="G148" s="47">
        <v>4.0162946812783291</v>
      </c>
      <c r="H148" s="95">
        <v>88460.381593714919</v>
      </c>
    </row>
    <row r="149" spans="1:8" x14ac:dyDescent="0.25">
      <c r="A149" s="4" t="s">
        <v>385</v>
      </c>
      <c r="B149" s="4" t="s">
        <v>231</v>
      </c>
      <c r="C149" s="4" t="s">
        <v>240</v>
      </c>
      <c r="D149" s="4">
        <v>455566</v>
      </c>
      <c r="E149" s="47">
        <v>4.3225662728674692</v>
      </c>
      <c r="F149" s="202">
        <v>36865.315212883987</v>
      </c>
      <c r="G149" s="47">
        <v>2.7787926039862301</v>
      </c>
      <c r="H149" s="95">
        <v>39106.646101596554</v>
      </c>
    </row>
    <row r="150" spans="1:8" x14ac:dyDescent="0.25">
      <c r="A150" s="4" t="s">
        <v>385</v>
      </c>
      <c r="B150" s="4" t="s">
        <v>231</v>
      </c>
      <c r="C150" s="4" t="s">
        <v>241</v>
      </c>
      <c r="D150" s="4">
        <v>555624</v>
      </c>
      <c r="E150" s="47">
        <v>7.666666666666667</v>
      </c>
      <c r="F150" s="202">
        <v>47232.207045291158</v>
      </c>
      <c r="G150" s="47">
        <v>3.5945363048166787</v>
      </c>
      <c r="H150" s="95">
        <v>112240.11861969806</v>
      </c>
    </row>
    <row r="151" spans="1:8" x14ac:dyDescent="0.25">
      <c r="A151" s="4" t="s">
        <v>385</v>
      </c>
      <c r="B151" s="4" t="s">
        <v>231</v>
      </c>
      <c r="C151" s="4" t="s">
        <v>242</v>
      </c>
      <c r="D151" s="4">
        <v>455676</v>
      </c>
      <c r="E151" s="47">
        <v>6.5</v>
      </c>
      <c r="F151" s="202">
        <v>50585.63535352645</v>
      </c>
      <c r="G151" s="47">
        <v>2.6666666666666665</v>
      </c>
      <c r="H151" s="95">
        <v>109300.0410698895</v>
      </c>
    </row>
    <row r="152" spans="1:8" x14ac:dyDescent="0.25">
      <c r="A152" s="4" t="s">
        <v>385</v>
      </c>
      <c r="B152" s="4" t="s">
        <v>231</v>
      </c>
      <c r="C152" s="4" t="s">
        <v>243</v>
      </c>
      <c r="D152" s="4">
        <v>455678</v>
      </c>
      <c r="E152" s="47">
        <v>3.2713167828836172</v>
      </c>
      <c r="F152" s="202">
        <v>20501.351225086502</v>
      </c>
      <c r="G152" s="47">
        <v>2.337873385316882</v>
      </c>
      <c r="H152" s="95">
        <v>53895.200165222333</v>
      </c>
    </row>
    <row r="153" spans="1:8" x14ac:dyDescent="0.25">
      <c r="A153" s="4" t="s">
        <v>385</v>
      </c>
      <c r="B153" s="4" t="s">
        <v>231</v>
      </c>
      <c r="C153" s="4" t="s">
        <v>244</v>
      </c>
      <c r="D153" s="4">
        <v>555679</v>
      </c>
      <c r="E153" s="47">
        <v>7.5</v>
      </c>
      <c r="F153" s="202">
        <v>35075</v>
      </c>
      <c r="G153" s="47">
        <v>2.25</v>
      </c>
      <c r="H153" s="95">
        <v>251469.30249999999</v>
      </c>
    </row>
    <row r="154" spans="1:8" x14ac:dyDescent="0.25">
      <c r="A154" s="4" t="s">
        <v>385</v>
      </c>
      <c r="B154" s="4" t="s">
        <v>231</v>
      </c>
      <c r="C154" s="4" t="s">
        <v>245</v>
      </c>
      <c r="D154" s="4">
        <v>554700</v>
      </c>
      <c r="E154" s="47">
        <v>4.3278688520333244</v>
      </c>
      <c r="F154" s="202">
        <v>50636.065568789891</v>
      </c>
      <c r="G154" s="47">
        <v>2.1639344260166622</v>
      </c>
      <c r="H154" s="95">
        <v>97733.333333333328</v>
      </c>
    </row>
    <row r="155" spans="1:8" x14ac:dyDescent="0.25">
      <c r="A155" s="4" t="s">
        <v>385</v>
      </c>
      <c r="B155" s="4" t="s">
        <v>193</v>
      </c>
      <c r="C155" s="4" t="s">
        <v>194</v>
      </c>
      <c r="D155" s="4">
        <v>554116</v>
      </c>
      <c r="E155" s="47">
        <v>4.5</v>
      </c>
      <c r="F155" s="202">
        <v>57000</v>
      </c>
      <c r="G155" s="47">
        <v>3.6666666666666665</v>
      </c>
      <c r="H155" s="95">
        <v>67442.97</v>
      </c>
    </row>
    <row r="156" spans="1:8" x14ac:dyDescent="0.25">
      <c r="A156" s="4" t="s">
        <v>385</v>
      </c>
      <c r="B156" s="4" t="s">
        <v>193</v>
      </c>
      <c r="C156" s="4" t="s">
        <v>196</v>
      </c>
      <c r="D156" s="4">
        <v>554166</v>
      </c>
      <c r="E156" s="47">
        <v>6.3513047343792195</v>
      </c>
      <c r="F156" s="202">
        <v>63259.699695179312</v>
      </c>
      <c r="G156" s="47">
        <v>3.3868964738644487</v>
      </c>
      <c r="H156" s="95">
        <v>144193.56113348133</v>
      </c>
    </row>
    <row r="157" spans="1:8" x14ac:dyDescent="0.25">
      <c r="A157" s="4" t="s">
        <v>385</v>
      </c>
      <c r="B157" s="4" t="s">
        <v>193</v>
      </c>
      <c r="C157" s="4" t="s">
        <v>197</v>
      </c>
      <c r="D157" s="4">
        <v>454171</v>
      </c>
      <c r="E157" s="47">
        <v>6.3590829448630215</v>
      </c>
      <c r="F157" s="202">
        <v>58990.340417027503</v>
      </c>
      <c r="G157" s="47">
        <v>2.8262590866057873</v>
      </c>
      <c r="H157" s="95">
        <v>81243.621772029612</v>
      </c>
    </row>
    <row r="158" spans="1:8" x14ac:dyDescent="0.25">
      <c r="A158" s="4" t="s">
        <v>385</v>
      </c>
      <c r="B158" s="4" t="s">
        <v>193</v>
      </c>
      <c r="C158" s="4" t="s">
        <v>198</v>
      </c>
      <c r="D158" s="4">
        <v>554266</v>
      </c>
      <c r="E158" s="47">
        <v>5.8830679462886755</v>
      </c>
      <c r="F158" s="202">
        <v>40610.360058894388</v>
      </c>
      <c r="G158" s="47">
        <v>3.7420104588614986</v>
      </c>
      <c r="H158" s="95">
        <v>124792.53578159808</v>
      </c>
    </row>
    <row r="159" spans="1:8" x14ac:dyDescent="0.25">
      <c r="A159" s="4" t="s">
        <v>385</v>
      </c>
      <c r="B159" s="4" t="s">
        <v>193</v>
      </c>
      <c r="C159" s="4" t="s">
        <v>199</v>
      </c>
      <c r="D159" s="4">
        <v>554296</v>
      </c>
      <c r="E159" s="47">
        <v>4</v>
      </c>
      <c r="F159" s="202">
        <v>46174.418605724983</v>
      </c>
      <c r="G159" s="47">
        <v>2.295546558490698</v>
      </c>
      <c r="H159" s="95">
        <v>117571.16186319932</v>
      </c>
    </row>
    <row r="160" spans="1:8" x14ac:dyDescent="0.25">
      <c r="A160" s="4" t="s">
        <v>385</v>
      </c>
      <c r="B160" s="4" t="s">
        <v>193</v>
      </c>
      <c r="C160" s="4" t="s">
        <v>200</v>
      </c>
      <c r="D160" s="4">
        <v>554356</v>
      </c>
      <c r="E160" s="47">
        <v>11.333333333333334</v>
      </c>
      <c r="F160" s="202">
        <v>53666.666666666664</v>
      </c>
      <c r="G160" s="47">
        <v>6.666666666666667</v>
      </c>
      <c r="H160" s="95">
        <v>125925.63333333335</v>
      </c>
    </row>
    <row r="161" spans="1:8" x14ac:dyDescent="0.25">
      <c r="A161" s="4" t="s">
        <v>385</v>
      </c>
      <c r="B161" s="4" t="s">
        <v>193</v>
      </c>
      <c r="C161" s="4" t="s">
        <v>201</v>
      </c>
      <c r="D161" s="4">
        <v>454426</v>
      </c>
      <c r="E161" s="47">
        <v>5.7563129149086709</v>
      </c>
      <c r="F161" s="202">
        <v>32545.777310454563</v>
      </c>
      <c r="G161" s="47">
        <v>2.2969437879484005</v>
      </c>
      <c r="H161" s="95">
        <v>85928.879574729101</v>
      </c>
    </row>
    <row r="162" spans="1:8" x14ac:dyDescent="0.25">
      <c r="A162" s="4" t="s">
        <v>385</v>
      </c>
      <c r="B162" s="4" t="s">
        <v>193</v>
      </c>
      <c r="C162" s="4" t="s">
        <v>203</v>
      </c>
      <c r="D162" s="4">
        <v>554476</v>
      </c>
      <c r="E162" s="47">
        <v>6.9225928261605905</v>
      </c>
      <c r="F162" s="202">
        <v>43134.435657800146</v>
      </c>
      <c r="G162" s="47">
        <v>3.0767079227380401</v>
      </c>
      <c r="H162" s="95">
        <v>257520.9820946269</v>
      </c>
    </row>
    <row r="163" spans="1:8" x14ac:dyDescent="0.25">
      <c r="A163" s="4" t="s">
        <v>385</v>
      </c>
      <c r="B163" s="4" t="s">
        <v>193</v>
      </c>
      <c r="C163" s="4" t="s">
        <v>205</v>
      </c>
      <c r="D163" s="4">
        <v>454481</v>
      </c>
      <c r="E163" s="47">
        <v>7.7138109678476967</v>
      </c>
      <c r="F163" s="202">
        <v>29509.837958290609</v>
      </c>
      <c r="G163" s="47">
        <v>5.1154746418358412</v>
      </c>
      <c r="H163" s="95">
        <v>55644.175110481643</v>
      </c>
    </row>
    <row r="164" spans="1:8" x14ac:dyDescent="0.25">
      <c r="A164" s="4" t="s">
        <v>385</v>
      </c>
      <c r="B164" s="4" t="s">
        <v>193</v>
      </c>
      <c r="C164" s="4" t="s">
        <v>206</v>
      </c>
      <c r="D164" s="4">
        <v>554486</v>
      </c>
      <c r="E164" s="47">
        <v>3.7707182316275452</v>
      </c>
      <c r="F164" s="202">
        <v>40581.08107888751</v>
      </c>
      <c r="G164" s="47">
        <v>2.6666666666666665</v>
      </c>
      <c r="H164" s="95">
        <v>52330.334000000003</v>
      </c>
    </row>
    <row r="165" spans="1:8" x14ac:dyDescent="0.25">
      <c r="A165" s="4" t="s">
        <v>385</v>
      </c>
      <c r="B165" s="4" t="s">
        <v>193</v>
      </c>
      <c r="C165" s="4" t="s">
        <v>207</v>
      </c>
      <c r="D165" s="4">
        <v>554491</v>
      </c>
      <c r="E165" s="47">
        <v>3.8705681994116738</v>
      </c>
      <c r="F165" s="202">
        <v>22960.138884161079</v>
      </c>
      <c r="G165" s="47">
        <v>2.2126153112979541</v>
      </c>
      <c r="H165" s="95">
        <v>100222.32018245566</v>
      </c>
    </row>
    <row r="166" spans="1:8" x14ac:dyDescent="0.25">
      <c r="A166" s="4" t="s">
        <v>385</v>
      </c>
      <c r="B166" s="4" t="s">
        <v>193</v>
      </c>
      <c r="C166" s="4" t="s">
        <v>208</v>
      </c>
      <c r="D166" s="4">
        <v>554601</v>
      </c>
      <c r="E166" s="47">
        <v>4.0243902441969066</v>
      </c>
      <c r="F166" s="202">
        <v>47668.179938482477</v>
      </c>
      <c r="G166" s="47">
        <v>2.6829268294646043</v>
      </c>
      <c r="H166" s="95">
        <v>134067.61728209953</v>
      </c>
    </row>
    <row r="167" spans="1:8" x14ac:dyDescent="0.25">
      <c r="A167" s="4" t="s">
        <v>385</v>
      </c>
      <c r="B167" s="4" t="s">
        <v>193</v>
      </c>
      <c r="C167" s="4" t="s">
        <v>209</v>
      </c>
      <c r="D167" s="4">
        <v>554611</v>
      </c>
      <c r="E167" s="47">
        <v>3.413793103919144</v>
      </c>
      <c r="F167" s="202">
        <v>31745.454545454544</v>
      </c>
      <c r="G167" s="47">
        <v>2.3333333333333335</v>
      </c>
      <c r="H167" s="95">
        <v>66652.333333333328</v>
      </c>
    </row>
    <row r="168" spans="1:8" x14ac:dyDescent="0.25">
      <c r="A168" s="4" t="s">
        <v>385</v>
      </c>
      <c r="B168" s="4" t="s">
        <v>193</v>
      </c>
      <c r="C168" s="4" t="s">
        <v>210</v>
      </c>
      <c r="D168" s="4">
        <v>554636</v>
      </c>
      <c r="E168" s="47">
        <v>6.5</v>
      </c>
      <c r="F168" s="202">
        <v>33500</v>
      </c>
      <c r="G168" s="47">
        <v>4.3243243243243237</v>
      </c>
      <c r="H168" s="95">
        <v>109290.46486486486</v>
      </c>
    </row>
    <row r="169" spans="1:8" x14ac:dyDescent="0.25">
      <c r="A169" s="4" t="s">
        <v>385</v>
      </c>
      <c r="B169" s="4" t="s">
        <v>193</v>
      </c>
      <c r="C169" s="4" t="s">
        <v>211</v>
      </c>
      <c r="D169" s="4">
        <v>454671</v>
      </c>
      <c r="E169" s="47">
        <v>3.5606627684597445</v>
      </c>
      <c r="F169" s="202">
        <v>50903.488084268771</v>
      </c>
      <c r="G169" s="47">
        <v>2.613861386086854</v>
      </c>
      <c r="H169" s="95">
        <v>214131.10025504179</v>
      </c>
    </row>
    <row r="170" spans="1:8" x14ac:dyDescent="0.25">
      <c r="A170" s="4" t="s">
        <v>385</v>
      </c>
      <c r="B170" s="4" t="s">
        <v>386</v>
      </c>
      <c r="C170" s="4" t="s">
        <v>212</v>
      </c>
      <c r="D170" s="4">
        <v>554184</v>
      </c>
      <c r="E170" s="47">
        <v>5.6461731493099121</v>
      </c>
      <c r="F170" s="202">
        <v>37475.291656088433</v>
      </c>
      <c r="G170" s="47">
        <v>1.7453662424893124</v>
      </c>
      <c r="H170" s="95">
        <v>70567.864910079472</v>
      </c>
    </row>
    <row r="171" spans="1:8" x14ac:dyDescent="0.25">
      <c r="A171" s="4" t="s">
        <v>385</v>
      </c>
      <c r="B171" s="4" t="s">
        <v>386</v>
      </c>
      <c r="C171" s="4" t="s">
        <v>213</v>
      </c>
      <c r="D171" s="4">
        <v>554506</v>
      </c>
      <c r="E171" s="47">
        <v>7.0804597693010969</v>
      </c>
      <c r="F171" s="202">
        <v>30735.042738195047</v>
      </c>
      <c r="G171" s="47">
        <v>3.8024691356146927</v>
      </c>
      <c r="H171" s="95">
        <v>84486.451461656718</v>
      </c>
    </row>
    <row r="172" spans="1:8" x14ac:dyDescent="0.25">
      <c r="A172" s="4" t="s">
        <v>385</v>
      </c>
      <c r="B172" s="4" t="s">
        <v>386</v>
      </c>
      <c r="C172" s="4" t="s">
        <v>214</v>
      </c>
      <c r="D172" s="4">
        <v>554196</v>
      </c>
      <c r="E172" s="47">
        <v>4.7699214365881035</v>
      </c>
      <c r="F172" s="202">
        <v>45195.679291544184</v>
      </c>
      <c r="G172" s="47">
        <v>2.1152829190904283</v>
      </c>
      <c r="H172" s="95">
        <v>72731.761236396473</v>
      </c>
    </row>
    <row r="173" spans="1:8" x14ac:dyDescent="0.25">
      <c r="A173" s="4" t="s">
        <v>385</v>
      </c>
      <c r="B173" s="4" t="s">
        <v>386</v>
      </c>
      <c r="C173" s="4" t="s">
        <v>215</v>
      </c>
      <c r="D173" s="4">
        <v>554257</v>
      </c>
      <c r="E173" s="47">
        <v>5.2386911742795101</v>
      </c>
      <c r="F173" s="202">
        <v>39139.217776780206</v>
      </c>
      <c r="G173" s="47">
        <v>1.402839346838</v>
      </c>
      <c r="H173" s="95">
        <v>58901.265361090853</v>
      </c>
    </row>
    <row r="174" spans="1:8" x14ac:dyDescent="0.25">
      <c r="A174" s="4" t="s">
        <v>385</v>
      </c>
      <c r="B174" s="4" t="s">
        <v>386</v>
      </c>
      <c r="C174" s="4" t="s">
        <v>216</v>
      </c>
      <c r="D174" s="4">
        <v>554321</v>
      </c>
      <c r="E174" s="47">
        <v>5</v>
      </c>
      <c r="F174" s="202">
        <v>42100</v>
      </c>
      <c r="G174" s="47">
        <v>2</v>
      </c>
      <c r="H174" s="95">
        <v>278941.14666666667</v>
      </c>
    </row>
    <row r="175" spans="1:8" x14ac:dyDescent="0.25">
      <c r="A175" s="4" t="s">
        <v>385</v>
      </c>
      <c r="B175" s="4" t="s">
        <v>386</v>
      </c>
      <c r="C175" s="4" t="s">
        <v>217</v>
      </c>
      <c r="D175" s="4">
        <v>454355</v>
      </c>
      <c r="E175" s="47">
        <v>7.4687600127685432</v>
      </c>
      <c r="F175" s="202">
        <v>27422.680412371137</v>
      </c>
      <c r="G175" s="47">
        <v>1.8723404254124039</v>
      </c>
      <c r="H175" s="95">
        <v>142996.7491398087</v>
      </c>
    </row>
    <row r="176" spans="1:8" x14ac:dyDescent="0.25">
      <c r="A176" s="4" t="s">
        <v>385</v>
      </c>
      <c r="B176" s="4" t="s">
        <v>386</v>
      </c>
      <c r="C176" s="4" t="s">
        <v>218</v>
      </c>
      <c r="D176" s="4">
        <v>554357</v>
      </c>
      <c r="E176" s="47">
        <v>5.75</v>
      </c>
      <c r="F176" s="202">
        <v>33278.481011815733</v>
      </c>
      <c r="G176" s="47">
        <v>2.5063291138605992</v>
      </c>
      <c r="H176" s="95">
        <v>36210.752404146566</v>
      </c>
    </row>
    <row r="177" spans="1:8" x14ac:dyDescent="0.25">
      <c r="A177" s="4" t="s">
        <v>246</v>
      </c>
      <c r="B177" s="4" t="s">
        <v>247</v>
      </c>
      <c r="C177" s="4" t="s">
        <v>248</v>
      </c>
      <c r="D177" s="4">
        <v>557105</v>
      </c>
      <c r="E177" s="47">
        <v>2.6936905941603353</v>
      </c>
      <c r="F177" s="202">
        <v>46825</v>
      </c>
      <c r="G177" s="47">
        <v>2.75</v>
      </c>
      <c r="H177" s="95">
        <v>219589.86048714988</v>
      </c>
    </row>
    <row r="178" spans="1:8" x14ac:dyDescent="0.25">
      <c r="A178" s="4" t="s">
        <v>246</v>
      </c>
      <c r="B178" s="4" t="s">
        <v>247</v>
      </c>
      <c r="C178" s="4" t="s">
        <v>249</v>
      </c>
      <c r="D178" s="4">
        <v>557178</v>
      </c>
      <c r="E178" s="47">
        <v>4.737789606565685</v>
      </c>
      <c r="F178" s="202">
        <v>39574.477890136899</v>
      </c>
      <c r="G178" s="47">
        <v>2.476696536904877</v>
      </c>
      <c r="H178" s="95">
        <v>65358.252511413448</v>
      </c>
    </row>
    <row r="179" spans="1:8" x14ac:dyDescent="0.25">
      <c r="A179" s="4" t="s">
        <v>246</v>
      </c>
      <c r="B179" s="4" t="s">
        <v>247</v>
      </c>
      <c r="C179" s="4" t="s">
        <v>250</v>
      </c>
      <c r="D179" s="4">
        <v>557224</v>
      </c>
      <c r="E179" s="47">
        <v>3.552833474744288</v>
      </c>
      <c r="F179" s="202">
        <v>78331.473252229815</v>
      </c>
      <c r="G179" s="47">
        <v>2.4387096777340269</v>
      </c>
      <c r="H179" s="95">
        <v>83122.78</v>
      </c>
    </row>
    <row r="180" spans="1:8" x14ac:dyDescent="0.25">
      <c r="A180" s="4" t="s">
        <v>246</v>
      </c>
      <c r="B180" s="4" t="s">
        <v>247</v>
      </c>
      <c r="C180" s="4" t="s">
        <v>251</v>
      </c>
      <c r="D180" s="4">
        <v>557432</v>
      </c>
      <c r="E180" s="47">
        <v>2.1152829190904283</v>
      </c>
      <c r="F180" s="202">
        <v>28549.664838513101</v>
      </c>
      <c r="G180" s="47">
        <v>2.1328458257160268</v>
      </c>
      <c r="H180" s="95">
        <v>56783.667539878385</v>
      </c>
    </row>
    <row r="181" spans="1:8" x14ac:dyDescent="0.25">
      <c r="A181" s="4" t="s">
        <v>246</v>
      </c>
      <c r="B181" s="4" t="s">
        <v>247</v>
      </c>
      <c r="C181" s="4" t="s">
        <v>252</v>
      </c>
      <c r="D181" s="4">
        <v>557433</v>
      </c>
      <c r="E181" s="47">
        <v>2.8717858470237587</v>
      </c>
      <c r="F181" s="202">
        <v>99565.636142639254</v>
      </c>
      <c r="G181" s="47">
        <v>2.3311081328821803</v>
      </c>
      <c r="H181" s="95">
        <v>71665.963333333333</v>
      </c>
    </row>
    <row r="182" spans="1:8" x14ac:dyDescent="0.25">
      <c r="A182" s="4" t="s">
        <v>246</v>
      </c>
      <c r="B182" s="4" t="s">
        <v>247</v>
      </c>
      <c r="C182" s="4" t="s">
        <v>253</v>
      </c>
      <c r="D182" s="4">
        <v>557434</v>
      </c>
      <c r="E182" s="47">
        <v>3.0969852433749101</v>
      </c>
      <c r="F182" s="202">
        <v>42935.477237697618</v>
      </c>
      <c r="G182" s="47">
        <v>2.5338970173067445</v>
      </c>
      <c r="H182" s="95">
        <v>73677.829291640446</v>
      </c>
    </row>
    <row r="183" spans="1:8" x14ac:dyDescent="0.25">
      <c r="A183" s="4" t="s">
        <v>246</v>
      </c>
      <c r="B183" s="4" t="s">
        <v>247</v>
      </c>
      <c r="C183" s="4" t="s">
        <v>254</v>
      </c>
      <c r="D183" s="4">
        <v>557436</v>
      </c>
      <c r="E183" s="47">
        <v>3.2125594428214002</v>
      </c>
      <c r="F183" s="202">
        <v>32180.73471519001</v>
      </c>
      <c r="G183" s="47">
        <v>1.9769596571208616</v>
      </c>
      <c r="H183" s="95">
        <v>53237.970689054637</v>
      </c>
    </row>
    <row r="184" spans="1:8" x14ac:dyDescent="0.25">
      <c r="A184" s="4" t="s">
        <v>246</v>
      </c>
      <c r="B184" s="4" t="s">
        <v>247</v>
      </c>
      <c r="C184" s="4" t="s">
        <v>255</v>
      </c>
      <c r="D184" s="4">
        <v>557440</v>
      </c>
      <c r="E184" s="47">
        <v>2.6666666666666665</v>
      </c>
      <c r="F184" s="202">
        <v>50562.878207660397</v>
      </c>
      <c r="G184" s="47">
        <v>1.6507231189058418</v>
      </c>
      <c r="H184" s="95">
        <v>153892.94119457563</v>
      </c>
    </row>
    <row r="185" spans="1:8" x14ac:dyDescent="0.25">
      <c r="A185" s="4" t="s">
        <v>246</v>
      </c>
      <c r="B185" s="4" t="s">
        <v>247</v>
      </c>
      <c r="C185" s="4" t="s">
        <v>256</v>
      </c>
      <c r="D185" s="4">
        <v>557441</v>
      </c>
      <c r="E185" s="47">
        <v>6.666666666666667</v>
      </c>
      <c r="F185" s="202">
        <v>38686.5603579253</v>
      </c>
      <c r="G185" s="47">
        <v>1.6923076920473374</v>
      </c>
      <c r="H185" s="95">
        <v>77706.893450765594</v>
      </c>
    </row>
    <row r="186" spans="1:8" x14ac:dyDescent="0.25">
      <c r="A186" s="4" t="s">
        <v>246</v>
      </c>
      <c r="B186" s="4" t="s">
        <v>247</v>
      </c>
      <c r="C186" s="4" t="s">
        <v>257</v>
      </c>
      <c r="D186" s="4">
        <v>557439</v>
      </c>
      <c r="E186" s="47">
        <v>3.3518112672424909</v>
      </c>
      <c r="F186" s="202">
        <v>36302.759010556067</v>
      </c>
      <c r="G186" s="47">
        <v>2.5783163594173004</v>
      </c>
      <c r="H186" s="95">
        <v>183469.12723991234</v>
      </c>
    </row>
    <row r="187" spans="1:8" x14ac:dyDescent="0.25">
      <c r="A187" s="4" t="s">
        <v>246</v>
      </c>
      <c r="B187" s="4" t="s">
        <v>247</v>
      </c>
      <c r="C187" s="4" t="s">
        <v>258</v>
      </c>
      <c r="D187" s="4">
        <v>457443</v>
      </c>
      <c r="E187" s="47">
        <v>2.153839380113348</v>
      </c>
      <c r="F187" s="202">
        <v>42356.321834211922</v>
      </c>
      <c r="G187" s="47">
        <v>2.5</v>
      </c>
      <c r="H187" s="95">
        <v>87147.4375</v>
      </c>
    </row>
    <row r="188" spans="1:8" x14ac:dyDescent="0.25">
      <c r="A188" s="4" t="s">
        <v>246</v>
      </c>
      <c r="B188" s="4" t="s">
        <v>247</v>
      </c>
      <c r="C188" s="4" t="s">
        <v>259</v>
      </c>
      <c r="D188" s="4">
        <v>557445</v>
      </c>
      <c r="E188" s="47">
        <v>2.585466978569031</v>
      </c>
      <c r="F188" s="202">
        <v>29976.333586884241</v>
      </c>
      <c r="G188" s="47">
        <v>1.8467621275493078</v>
      </c>
      <c r="H188" s="95">
        <v>129065.52071837222</v>
      </c>
    </row>
    <row r="189" spans="1:8" x14ac:dyDescent="0.25">
      <c r="A189" s="4" t="s">
        <v>246</v>
      </c>
      <c r="B189" s="4" t="s">
        <v>247</v>
      </c>
      <c r="C189" s="4" t="s">
        <v>260</v>
      </c>
      <c r="D189" s="4">
        <v>457446</v>
      </c>
      <c r="E189" s="47">
        <v>1.8241035378573351</v>
      </c>
      <c r="F189" s="202">
        <v>34900.1832060585</v>
      </c>
      <c r="G189" s="47">
        <v>2.1557587265586688</v>
      </c>
      <c r="H189" s="95">
        <v>251568.09833623091</v>
      </c>
    </row>
    <row r="190" spans="1:8" x14ac:dyDescent="0.25">
      <c r="A190" s="4" t="s">
        <v>246</v>
      </c>
      <c r="B190" s="4" t="s">
        <v>247</v>
      </c>
      <c r="C190" s="4" t="s">
        <v>261</v>
      </c>
      <c r="D190" s="4">
        <v>557447</v>
      </c>
      <c r="E190" s="47">
        <v>4.333333333333333</v>
      </c>
      <c r="F190" s="202">
        <v>50443.503818897167</v>
      </c>
      <c r="G190" s="47">
        <v>3.8286294605666877</v>
      </c>
      <c r="H190" s="95">
        <v>93054.700881432218</v>
      </c>
    </row>
    <row r="191" spans="1:8" x14ac:dyDescent="0.25">
      <c r="A191" s="4" t="s">
        <v>246</v>
      </c>
      <c r="B191" s="4" t="s">
        <v>247</v>
      </c>
      <c r="C191" s="4" t="s">
        <v>262</v>
      </c>
      <c r="D191" s="4">
        <v>557437</v>
      </c>
      <c r="E191" s="47">
        <v>4.5469942469059568</v>
      </c>
      <c r="F191" s="202">
        <v>66785.655206030482</v>
      </c>
      <c r="G191" s="47">
        <v>2.75</v>
      </c>
      <c r="H191" s="95">
        <v>77511.432499999995</v>
      </c>
    </row>
    <row r="192" spans="1:8" x14ac:dyDescent="0.25">
      <c r="A192" s="4" t="s">
        <v>246</v>
      </c>
      <c r="B192" s="4" t="s">
        <v>247</v>
      </c>
      <c r="C192" s="4" t="s">
        <v>263</v>
      </c>
      <c r="D192" s="4">
        <v>457453</v>
      </c>
      <c r="E192" s="47">
        <v>1.6239068940717076</v>
      </c>
      <c r="F192" s="202">
        <v>34209.76825172329</v>
      </c>
      <c r="G192" s="47">
        <v>1.9268818314848024</v>
      </c>
      <c r="H192" s="95">
        <v>55993.605979846543</v>
      </c>
    </row>
    <row r="193" spans="1:8" x14ac:dyDescent="0.25">
      <c r="A193" s="4" t="s">
        <v>246</v>
      </c>
      <c r="B193" s="4" t="s">
        <v>247</v>
      </c>
      <c r="C193" s="4" t="s">
        <v>264</v>
      </c>
      <c r="D193" s="4">
        <v>557459</v>
      </c>
      <c r="E193" s="47">
        <v>5.1868271064858149</v>
      </c>
      <c r="F193" s="202">
        <v>40100</v>
      </c>
      <c r="G193" s="47">
        <v>3.5</v>
      </c>
      <c r="H193" s="95">
        <v>121394.10677865123</v>
      </c>
    </row>
    <row r="194" spans="1:8" x14ac:dyDescent="0.25">
      <c r="A194" s="4" t="s">
        <v>246</v>
      </c>
      <c r="B194" s="4" t="s">
        <v>247</v>
      </c>
      <c r="C194" s="4" t="s">
        <v>265</v>
      </c>
      <c r="D194" s="4">
        <v>557559</v>
      </c>
      <c r="E194" s="47">
        <v>3.3504168135096521</v>
      </c>
      <c r="F194" s="202">
        <v>47000</v>
      </c>
      <c r="G194" s="47">
        <v>3.1116130850443851</v>
      </c>
      <c r="H194" s="95">
        <v>50247.343702388702</v>
      </c>
    </row>
    <row r="195" spans="1:8" x14ac:dyDescent="0.25">
      <c r="A195" s="4" t="s">
        <v>246</v>
      </c>
      <c r="B195" s="4" t="s">
        <v>247</v>
      </c>
      <c r="C195" s="4" t="s">
        <v>266</v>
      </c>
      <c r="D195" s="4">
        <v>457574</v>
      </c>
      <c r="E195" s="47">
        <v>4.1429041580624579</v>
      </c>
      <c r="F195" s="202">
        <v>39903.695081526086</v>
      </c>
      <c r="G195" s="47">
        <v>3.1076623385702375</v>
      </c>
      <c r="H195" s="95">
        <v>97170.951031930294</v>
      </c>
    </row>
    <row r="196" spans="1:8" x14ac:dyDescent="0.25">
      <c r="A196" s="4" t="s">
        <v>246</v>
      </c>
      <c r="B196" s="4" t="s">
        <v>247</v>
      </c>
      <c r="C196" s="4" t="s">
        <v>268</v>
      </c>
      <c r="D196" s="4">
        <v>557444</v>
      </c>
      <c r="E196" s="47">
        <v>3.8051202306643059</v>
      </c>
      <c r="F196" s="202">
        <v>43234.209673683239</v>
      </c>
      <c r="G196" s="47">
        <v>3.4035311635822167</v>
      </c>
      <c r="H196" s="95">
        <v>78872.237659565377</v>
      </c>
    </row>
    <row r="197" spans="1:8" x14ac:dyDescent="0.25">
      <c r="A197" s="4" t="s">
        <v>246</v>
      </c>
      <c r="B197" s="4" t="s">
        <v>247</v>
      </c>
      <c r="C197" s="4" t="s">
        <v>267</v>
      </c>
      <c r="D197" s="4">
        <v>557612</v>
      </c>
      <c r="E197" s="47">
        <v>2</v>
      </c>
      <c r="F197" s="202">
        <v>36250</v>
      </c>
      <c r="G197" s="47">
        <v>1.75</v>
      </c>
      <c r="H197" s="95">
        <v>37683.046009722617</v>
      </c>
    </row>
    <row r="198" spans="1:8" x14ac:dyDescent="0.25">
      <c r="A198" s="4" t="s">
        <v>246</v>
      </c>
      <c r="B198" s="4" t="s">
        <v>247</v>
      </c>
      <c r="C198" s="4" t="s">
        <v>269</v>
      </c>
      <c r="D198" s="4">
        <v>557712</v>
      </c>
      <c r="E198" s="47">
        <v>3.9235561740701823</v>
      </c>
      <c r="F198" s="202">
        <v>40412.628592922876</v>
      </c>
      <c r="G198" s="47">
        <v>2.673849167430483</v>
      </c>
      <c r="H198" s="95">
        <v>46438.322543611408</v>
      </c>
    </row>
    <row r="199" spans="1:8" x14ac:dyDescent="0.25">
      <c r="A199" s="4" t="s">
        <v>246</v>
      </c>
      <c r="B199" s="4" t="s">
        <v>373</v>
      </c>
      <c r="C199" s="4" t="s">
        <v>270</v>
      </c>
      <c r="D199" s="4">
        <v>457163</v>
      </c>
      <c r="E199" s="47">
        <v>8.5</v>
      </c>
      <c r="F199" s="202">
        <v>54250</v>
      </c>
      <c r="G199" s="47">
        <v>4.8775632131216904</v>
      </c>
      <c r="H199" s="95">
        <v>25755.685543589956</v>
      </c>
    </row>
    <row r="200" spans="1:8" x14ac:dyDescent="0.25">
      <c r="A200" s="4" t="s">
        <v>246</v>
      </c>
      <c r="B200" s="4" t="s">
        <v>373</v>
      </c>
      <c r="C200" s="4" t="s">
        <v>271</v>
      </c>
      <c r="D200" s="4">
        <v>457165</v>
      </c>
      <c r="E200" s="47">
        <v>7.5612675435645826</v>
      </c>
      <c r="F200" s="202">
        <v>68681.567288301725</v>
      </c>
      <c r="G200" s="47">
        <v>4.1586971489605205</v>
      </c>
      <c r="H200" s="95">
        <v>135521.14402073305</v>
      </c>
    </row>
    <row r="201" spans="1:8" x14ac:dyDescent="0.25">
      <c r="A201" s="4" t="s">
        <v>246</v>
      </c>
      <c r="B201" s="4" t="s">
        <v>373</v>
      </c>
      <c r="C201" s="4" t="s">
        <v>272</v>
      </c>
      <c r="D201" s="4">
        <v>557210</v>
      </c>
      <c r="E201" s="47">
        <v>7.9079798705966926</v>
      </c>
      <c r="F201" s="202">
        <v>69819.616882385628</v>
      </c>
      <c r="G201" s="47">
        <v>3.9539899352983463</v>
      </c>
      <c r="H201" s="95">
        <v>135555.45291157442</v>
      </c>
    </row>
    <row r="202" spans="1:8" x14ac:dyDescent="0.25">
      <c r="A202" s="4" t="s">
        <v>246</v>
      </c>
      <c r="B202" s="4" t="s">
        <v>373</v>
      </c>
      <c r="C202" s="4" t="s">
        <v>273</v>
      </c>
      <c r="D202" s="4">
        <v>557250</v>
      </c>
      <c r="E202" s="47">
        <v>7.6615094556530083</v>
      </c>
      <c r="F202" s="202">
        <v>77928.160701946035</v>
      </c>
      <c r="G202" s="47">
        <v>3.8541539216844578</v>
      </c>
      <c r="H202" s="95">
        <v>104822.17224747296</v>
      </c>
    </row>
    <row r="203" spans="1:8" x14ac:dyDescent="0.25">
      <c r="A203" s="4" t="s">
        <v>246</v>
      </c>
      <c r="B203" s="4" t="s">
        <v>373</v>
      </c>
      <c r="C203" s="4" t="s">
        <v>274</v>
      </c>
      <c r="D203" s="4">
        <v>457258</v>
      </c>
      <c r="E203" s="47">
        <v>3.6892229539048964</v>
      </c>
      <c r="F203" s="202">
        <v>42767.518315428671</v>
      </c>
      <c r="G203" s="47">
        <v>2.8722582300570334</v>
      </c>
      <c r="H203" s="95">
        <v>56647.31509279149</v>
      </c>
    </row>
    <row r="204" spans="1:8" x14ac:dyDescent="0.25">
      <c r="A204" s="4" t="s">
        <v>246</v>
      </c>
      <c r="B204" s="4" t="s">
        <v>373</v>
      </c>
      <c r="C204" s="4" t="s">
        <v>275</v>
      </c>
      <c r="D204" s="4">
        <v>557305</v>
      </c>
      <c r="E204" s="47">
        <v>8.648086522174772</v>
      </c>
      <c r="F204" s="202">
        <v>63719.880071551415</v>
      </c>
      <c r="G204" s="47">
        <v>2.3935485212281447</v>
      </c>
      <c r="H204" s="95">
        <v>58049.645742218694</v>
      </c>
    </row>
    <row r="205" spans="1:8" x14ac:dyDescent="0.25">
      <c r="A205" s="4" t="s">
        <v>246</v>
      </c>
      <c r="B205" s="4" t="s">
        <v>373</v>
      </c>
      <c r="C205" s="4" t="s">
        <v>276</v>
      </c>
      <c r="D205" s="4">
        <v>457308</v>
      </c>
      <c r="E205" s="47">
        <v>5.1069532202111922</v>
      </c>
      <c r="F205" s="202">
        <v>43354.571316906469</v>
      </c>
      <c r="G205" s="47">
        <v>3.051031466703733</v>
      </c>
      <c r="H205" s="95">
        <v>91208.45354106935</v>
      </c>
    </row>
    <row r="206" spans="1:8" x14ac:dyDescent="0.25">
      <c r="A206" s="4" t="s">
        <v>246</v>
      </c>
      <c r="B206" s="4" t="s">
        <v>373</v>
      </c>
      <c r="C206" s="4" t="s">
        <v>279</v>
      </c>
      <c r="D206" s="4">
        <v>457435</v>
      </c>
      <c r="E206" s="47">
        <v>5.0651169023029539</v>
      </c>
      <c r="F206" s="202">
        <v>48122.268241270096</v>
      </c>
      <c r="G206" s="47">
        <v>2.3502221905934544</v>
      </c>
      <c r="H206" s="95">
        <v>97304.511463902454</v>
      </c>
    </row>
    <row r="207" spans="1:8" x14ac:dyDescent="0.25">
      <c r="A207" s="4" t="s">
        <v>246</v>
      </c>
      <c r="B207" s="4" t="s">
        <v>373</v>
      </c>
      <c r="C207" s="4" t="s">
        <v>281</v>
      </c>
      <c r="D207" s="4">
        <v>557503</v>
      </c>
      <c r="E207" s="47">
        <v>2.7605824318775629</v>
      </c>
      <c r="F207" s="202">
        <v>57338.114435340336</v>
      </c>
      <c r="G207" s="47">
        <v>2.3403312014424626</v>
      </c>
      <c r="H207" s="95">
        <v>101064.37808885809</v>
      </c>
    </row>
    <row r="208" spans="1:8" x14ac:dyDescent="0.25">
      <c r="A208" s="4" t="s">
        <v>246</v>
      </c>
      <c r="B208" s="4" t="s">
        <v>373</v>
      </c>
      <c r="C208" s="4" t="s">
        <v>282</v>
      </c>
      <c r="D208" s="4">
        <v>557523</v>
      </c>
      <c r="E208" s="47">
        <v>3.8919459886788816</v>
      </c>
      <c r="F208" s="202">
        <v>82703.852259426232</v>
      </c>
      <c r="G208" s="47">
        <v>2.918959491509161</v>
      </c>
      <c r="H208" s="95">
        <v>105324.58518679357</v>
      </c>
    </row>
    <row r="209" spans="1:8" x14ac:dyDescent="0.25">
      <c r="A209" s="4" t="s">
        <v>246</v>
      </c>
      <c r="B209" s="4" t="s">
        <v>373</v>
      </c>
      <c r="C209" s="4" t="s">
        <v>283</v>
      </c>
      <c r="D209" s="4">
        <v>457543</v>
      </c>
      <c r="E209" s="47">
        <v>3.4439388873962815</v>
      </c>
      <c r="F209" s="202">
        <v>65221.52793815895</v>
      </c>
      <c r="G209" s="47">
        <v>2.2274954340380941</v>
      </c>
      <c r="H209" s="95">
        <v>86591.864394053147</v>
      </c>
    </row>
    <row r="210" spans="1:8" x14ac:dyDescent="0.25">
      <c r="A210" s="4" t="s">
        <v>246</v>
      </c>
      <c r="B210" s="4" t="s">
        <v>373</v>
      </c>
      <c r="C210" s="4" t="s">
        <v>284</v>
      </c>
      <c r="D210" s="4">
        <v>457583</v>
      </c>
      <c r="E210" s="47">
        <v>4.6837362284861621</v>
      </c>
      <c r="F210" s="202">
        <v>23667.247200700676</v>
      </c>
      <c r="G210" s="47">
        <v>2.1917121974838718</v>
      </c>
      <c r="H210" s="95">
        <v>67393.521066893576</v>
      </c>
    </row>
    <row r="211" spans="1:8" x14ac:dyDescent="0.25">
      <c r="A211" s="4" t="s">
        <v>246</v>
      </c>
      <c r="B211" s="4" t="s">
        <v>373</v>
      </c>
      <c r="C211" s="4" t="s">
        <v>285</v>
      </c>
      <c r="D211" s="4">
        <v>457614</v>
      </c>
      <c r="E211" s="47">
        <v>5.1565281607034841</v>
      </c>
      <c r="F211" s="202">
        <v>49510.228595076973</v>
      </c>
      <c r="G211" s="47">
        <v>2.1999448931990466</v>
      </c>
      <c r="H211" s="95">
        <v>81551.766163329914</v>
      </c>
    </row>
    <row r="212" spans="1:8" x14ac:dyDescent="0.25">
      <c r="A212" s="4" t="s">
        <v>246</v>
      </c>
      <c r="B212" s="4" t="s">
        <v>373</v>
      </c>
      <c r="C212" s="4" t="s">
        <v>286</v>
      </c>
      <c r="D212" s="4">
        <v>457617</v>
      </c>
      <c r="E212" s="47">
        <v>3.5779683886752593</v>
      </c>
      <c r="F212" s="202">
        <v>27242.865813942288</v>
      </c>
      <c r="G212" s="47">
        <v>1.7893806220762254</v>
      </c>
      <c r="H212" s="95">
        <v>45102.386376459363</v>
      </c>
    </row>
    <row r="213" spans="1:8" x14ac:dyDescent="0.25">
      <c r="A213" s="4" t="s">
        <v>246</v>
      </c>
      <c r="B213" s="4" t="s">
        <v>373</v>
      </c>
      <c r="C213" s="4" t="s">
        <v>287</v>
      </c>
      <c r="D213" s="4">
        <v>557668</v>
      </c>
      <c r="E213" s="47">
        <v>3.9503689307044203</v>
      </c>
      <c r="F213" s="202">
        <v>42063.117169399644</v>
      </c>
      <c r="G213" s="47">
        <v>1.7233527804216164</v>
      </c>
      <c r="H213" s="95">
        <v>67215.405897833858</v>
      </c>
    </row>
    <row r="214" spans="1:8" x14ac:dyDescent="0.25">
      <c r="A214" s="4" t="s">
        <v>246</v>
      </c>
      <c r="B214" s="4" t="s">
        <v>374</v>
      </c>
      <c r="C214" s="4" t="s">
        <v>288</v>
      </c>
      <c r="D214" s="4">
        <v>557113</v>
      </c>
      <c r="E214" s="47">
        <v>4</v>
      </c>
      <c r="F214" s="202">
        <v>60000</v>
      </c>
      <c r="G214" s="47">
        <v>4.5128205121262326</v>
      </c>
      <c r="H214" s="95">
        <v>67610.244574670753</v>
      </c>
    </row>
    <row r="215" spans="1:8" x14ac:dyDescent="0.25">
      <c r="A215" s="4" t="s">
        <v>246</v>
      </c>
      <c r="B215" s="4" t="s">
        <v>374</v>
      </c>
      <c r="C215" s="4" t="s">
        <v>289</v>
      </c>
      <c r="D215" s="4">
        <v>457180</v>
      </c>
      <c r="E215" s="47">
        <v>1.6650772325052696</v>
      </c>
      <c r="F215" s="202">
        <v>77331.177340109105</v>
      </c>
      <c r="G215" s="47">
        <v>2.0307942252346782</v>
      </c>
      <c r="H215" s="95">
        <v>79492.506699089819</v>
      </c>
    </row>
    <row r="216" spans="1:8" x14ac:dyDescent="0.25">
      <c r="A216" s="4" t="s">
        <v>246</v>
      </c>
      <c r="B216" s="4" t="s">
        <v>374</v>
      </c>
      <c r="C216" s="4" t="s">
        <v>291</v>
      </c>
      <c r="D216" s="4">
        <v>457192</v>
      </c>
      <c r="E216" s="47">
        <v>4.6728971962616823</v>
      </c>
      <c r="F216" s="202">
        <v>67177.518133656195</v>
      </c>
      <c r="G216" s="47">
        <v>1.3769786925628624</v>
      </c>
      <c r="H216" s="95">
        <v>132876.54205607474</v>
      </c>
    </row>
    <row r="217" spans="1:8" x14ac:dyDescent="0.25">
      <c r="A217" s="4" t="s">
        <v>246</v>
      </c>
      <c r="B217" s="4" t="s">
        <v>374</v>
      </c>
      <c r="C217" s="4" t="s">
        <v>292</v>
      </c>
      <c r="D217" s="4">
        <v>557303</v>
      </c>
      <c r="E217" s="47">
        <v>2.5370761693853634</v>
      </c>
      <c r="F217" s="202">
        <v>63925.175533870082</v>
      </c>
      <c r="G217" s="47">
        <v>2.8756290438533427</v>
      </c>
      <c r="H217" s="95">
        <v>46847.311286844</v>
      </c>
    </row>
    <row r="218" spans="1:8" x14ac:dyDescent="0.25">
      <c r="A218" s="4" t="s">
        <v>246</v>
      </c>
      <c r="B218" s="4" t="s">
        <v>374</v>
      </c>
      <c r="C218" s="4" t="s">
        <v>293</v>
      </c>
      <c r="D218" s="4">
        <v>457306</v>
      </c>
      <c r="E218" s="47">
        <v>5.6566180428481774</v>
      </c>
      <c r="F218" s="202">
        <v>47272.936055016755</v>
      </c>
      <c r="G218" s="47">
        <v>2.1212317660680662</v>
      </c>
      <c r="H218" s="95">
        <v>60120.869477950866</v>
      </c>
    </row>
    <row r="219" spans="1:8" x14ac:dyDescent="0.25">
      <c r="A219" s="4" t="s">
        <v>246</v>
      </c>
      <c r="B219" s="4" t="s">
        <v>374</v>
      </c>
      <c r="C219" s="4" t="s">
        <v>294</v>
      </c>
      <c r="D219" s="4">
        <v>557307</v>
      </c>
      <c r="E219" s="47">
        <v>3.5</v>
      </c>
      <c r="F219" s="202">
        <v>61346.153836715974</v>
      </c>
      <c r="G219" s="47">
        <v>2.3942217048915651</v>
      </c>
      <c r="H219" s="95">
        <v>144635.4456447807</v>
      </c>
    </row>
    <row r="220" spans="1:8" x14ac:dyDescent="0.25">
      <c r="A220" s="4" t="s">
        <v>246</v>
      </c>
      <c r="B220" s="4" t="s">
        <v>374</v>
      </c>
      <c r="C220" s="4" t="s">
        <v>295</v>
      </c>
      <c r="D220" s="4">
        <v>557347</v>
      </c>
      <c r="E220" s="47">
        <v>4.2875855769179889</v>
      </c>
      <c r="F220" s="202">
        <v>37193.185787342918</v>
      </c>
      <c r="G220" s="47">
        <v>2.4369998611288626</v>
      </c>
      <c r="H220" s="95">
        <v>81743.620404550937</v>
      </c>
    </row>
    <row r="221" spans="1:8" x14ac:dyDescent="0.25">
      <c r="A221" s="4" t="s">
        <v>246</v>
      </c>
      <c r="B221" s="4" t="s">
        <v>374</v>
      </c>
      <c r="C221" s="4" t="s">
        <v>296</v>
      </c>
      <c r="D221" s="4">
        <v>457348</v>
      </c>
      <c r="E221" s="47">
        <v>4.7735750904579044</v>
      </c>
      <c r="F221" s="202">
        <v>45885.852394384128</v>
      </c>
      <c r="G221" s="47">
        <v>1.7980072942590066</v>
      </c>
      <c r="H221" s="95">
        <v>69149.430678049161</v>
      </c>
    </row>
    <row r="222" spans="1:8" x14ac:dyDescent="0.25">
      <c r="A222" s="4" t="s">
        <v>246</v>
      </c>
      <c r="B222" s="4" t="s">
        <v>374</v>
      </c>
      <c r="C222" s="4" t="s">
        <v>297</v>
      </c>
      <c r="D222" s="4">
        <v>457350</v>
      </c>
      <c r="E222" s="47">
        <v>4.679903233734434</v>
      </c>
      <c r="F222" s="202">
        <v>51771.075818994235</v>
      </c>
      <c r="G222" s="47">
        <v>2.2091411576487197</v>
      </c>
      <c r="H222" s="95">
        <v>77380.862517675603</v>
      </c>
    </row>
    <row r="223" spans="1:8" x14ac:dyDescent="0.25">
      <c r="A223" s="4" t="s">
        <v>246</v>
      </c>
      <c r="B223" s="4" t="s">
        <v>374</v>
      </c>
      <c r="C223" s="4" t="s">
        <v>298</v>
      </c>
      <c r="D223" s="4">
        <v>557352</v>
      </c>
      <c r="E223" s="47">
        <v>5.7429441954307832</v>
      </c>
      <c r="F223" s="202">
        <v>69671.851612344544</v>
      </c>
      <c r="G223" s="47">
        <v>3.5</v>
      </c>
      <c r="H223" s="95">
        <v>118128.31216702015</v>
      </c>
    </row>
    <row r="224" spans="1:8" x14ac:dyDescent="0.25">
      <c r="A224" s="4" t="s">
        <v>246</v>
      </c>
      <c r="B224" s="4" t="s">
        <v>374</v>
      </c>
      <c r="C224" s="4" t="s">
        <v>300</v>
      </c>
      <c r="D224" s="4">
        <v>557508</v>
      </c>
      <c r="E224" s="47">
        <v>5.3918044572250183</v>
      </c>
      <c r="F224" s="202">
        <v>53775.029482968646</v>
      </c>
      <c r="G224" s="47">
        <v>3.2350826743350107</v>
      </c>
      <c r="H224" s="95">
        <v>64409.41768511862</v>
      </c>
    </row>
    <row r="225" spans="1:8" x14ac:dyDescent="0.25">
      <c r="A225" s="4" t="s">
        <v>246</v>
      </c>
      <c r="B225" s="4" t="s">
        <v>374</v>
      </c>
      <c r="C225" s="4" t="s">
        <v>301</v>
      </c>
      <c r="D225" s="4">
        <v>557622</v>
      </c>
      <c r="E225" s="47">
        <v>6.7019358915216234</v>
      </c>
      <c r="F225" s="202">
        <v>71786.802614662956</v>
      </c>
      <c r="G225" s="47">
        <v>3.7931034487990489</v>
      </c>
      <c r="H225" s="95">
        <v>172750.21213478752</v>
      </c>
    </row>
    <row r="226" spans="1:8" x14ac:dyDescent="0.25">
      <c r="A226" s="4" t="s">
        <v>246</v>
      </c>
      <c r="B226" s="4" t="s">
        <v>374</v>
      </c>
      <c r="C226" s="4" t="s">
        <v>303</v>
      </c>
      <c r="D226" s="4">
        <v>457632</v>
      </c>
      <c r="E226" s="47">
        <v>4.8406178219936002</v>
      </c>
      <c r="F226" s="202">
        <v>32435.395822982828</v>
      </c>
      <c r="G226" s="47">
        <v>2.3090578514316062</v>
      </c>
      <c r="H226" s="95">
        <v>73531.56170961466</v>
      </c>
    </row>
    <row r="227" spans="1:8" x14ac:dyDescent="0.25">
      <c r="A227" s="4" t="s">
        <v>246</v>
      </c>
      <c r="B227" s="4" t="s">
        <v>374</v>
      </c>
      <c r="C227" s="4" t="s">
        <v>306</v>
      </c>
      <c r="D227" s="4">
        <v>557660</v>
      </c>
      <c r="E227" s="47">
        <v>5.7461320917397565</v>
      </c>
      <c r="F227" s="202">
        <v>65104.520089067206</v>
      </c>
      <c r="G227" s="47">
        <v>4</v>
      </c>
      <c r="H227" s="95">
        <v>97048.971993404586</v>
      </c>
    </row>
    <row r="228" spans="1:8" x14ac:dyDescent="0.25">
      <c r="A228" s="4" t="s">
        <v>246</v>
      </c>
      <c r="B228" s="4" t="s">
        <v>374</v>
      </c>
      <c r="C228" s="4" t="s">
        <v>307</v>
      </c>
      <c r="D228" s="4">
        <v>457158</v>
      </c>
      <c r="E228" s="47">
        <v>3.853370747653734</v>
      </c>
      <c r="F228" s="202">
        <v>47966.266294312198</v>
      </c>
      <c r="G228" s="47">
        <v>2.568913831769156</v>
      </c>
      <c r="H228" s="95">
        <v>49023.438956261394</v>
      </c>
    </row>
    <row r="229" spans="1:8" x14ac:dyDescent="0.25">
      <c r="A229" s="4" t="s">
        <v>308</v>
      </c>
      <c r="B229" s="4" t="s">
        <v>309</v>
      </c>
      <c r="C229" s="4" t="s">
        <v>310</v>
      </c>
      <c r="D229" s="4">
        <v>588201</v>
      </c>
      <c r="E229" s="47">
        <v>3.4373347435219461</v>
      </c>
      <c r="F229" s="202">
        <v>45214.172395557907</v>
      </c>
      <c r="G229" s="47">
        <v>2.379693283976732</v>
      </c>
      <c r="H229" s="95">
        <v>114643.97937599155</v>
      </c>
    </row>
    <row r="230" spans="1:8" x14ac:dyDescent="0.25">
      <c r="A230" s="4" t="s">
        <v>308</v>
      </c>
      <c r="B230" s="4" t="s">
        <v>309</v>
      </c>
      <c r="C230" s="4" t="s">
        <v>311</v>
      </c>
      <c r="D230" s="4">
        <v>588206</v>
      </c>
      <c r="E230" s="47">
        <v>4.3134435657800143</v>
      </c>
      <c r="F230" s="202">
        <v>47196.261682242992</v>
      </c>
      <c r="G230" s="47">
        <v>2.8756290438533427</v>
      </c>
      <c r="H230" s="95">
        <v>57198.569374550687</v>
      </c>
    </row>
    <row r="231" spans="1:8" x14ac:dyDescent="0.25">
      <c r="A231" s="4" t="s">
        <v>308</v>
      </c>
      <c r="B231" s="4" t="s">
        <v>309</v>
      </c>
      <c r="C231" s="4" t="s">
        <v>313</v>
      </c>
      <c r="D231" s="4">
        <v>488256</v>
      </c>
      <c r="E231" s="47">
        <v>2.5</v>
      </c>
      <c r="F231" s="202">
        <v>32085</v>
      </c>
      <c r="G231" s="47">
        <v>2.5</v>
      </c>
      <c r="H231" s="95">
        <v>153365.01999999999</v>
      </c>
    </row>
    <row r="232" spans="1:8" x14ac:dyDescent="0.25">
      <c r="A232" s="4" t="s">
        <v>308</v>
      </c>
      <c r="B232" s="4" t="s">
        <v>309</v>
      </c>
      <c r="C232" s="4" t="s">
        <v>314</v>
      </c>
      <c r="D232" s="4">
        <v>488281</v>
      </c>
      <c r="E232" s="47">
        <v>4.1823504809703049</v>
      </c>
      <c r="F232" s="202">
        <v>54532.061846924662</v>
      </c>
      <c r="G232" s="47">
        <v>1.4861645161405819</v>
      </c>
      <c r="H232" s="95">
        <v>72197.156576495152</v>
      </c>
    </row>
    <row r="233" spans="1:8" x14ac:dyDescent="0.25">
      <c r="A233" s="4" t="s">
        <v>308</v>
      </c>
      <c r="B233" s="4" t="s">
        <v>309</v>
      </c>
      <c r="C233" s="4" t="s">
        <v>315</v>
      </c>
      <c r="D233" s="4">
        <v>488286</v>
      </c>
      <c r="E233" s="47">
        <v>3.466012979915218</v>
      </c>
      <c r="F233" s="202">
        <v>29629.855106482697</v>
      </c>
      <c r="G233" s="47">
        <v>3.0295431985734882</v>
      </c>
      <c r="H233" s="95">
        <v>61507.606390601963</v>
      </c>
    </row>
    <row r="234" spans="1:8" x14ac:dyDescent="0.25">
      <c r="A234" s="4" t="s">
        <v>308</v>
      </c>
      <c r="B234" s="4" t="s">
        <v>309</v>
      </c>
      <c r="C234" s="4" t="s">
        <v>316</v>
      </c>
      <c r="D234" s="4">
        <v>488291</v>
      </c>
      <c r="E234" s="47">
        <v>2.8058361391694726</v>
      </c>
      <c r="F234" s="202">
        <v>60606.060606060608</v>
      </c>
      <c r="G234" s="47">
        <v>3.3670033670033668</v>
      </c>
      <c r="H234" s="95">
        <v>75431.784511784514</v>
      </c>
    </row>
    <row r="235" spans="1:8" x14ac:dyDescent="0.25">
      <c r="A235" s="4" t="s">
        <v>308</v>
      </c>
      <c r="B235" s="4" t="s">
        <v>309</v>
      </c>
      <c r="C235" s="4" t="s">
        <v>317</v>
      </c>
      <c r="D235" s="4">
        <v>488288</v>
      </c>
      <c r="E235" s="47">
        <v>8</v>
      </c>
      <c r="F235" s="202">
        <v>77696.666654713335</v>
      </c>
      <c r="G235" s="47">
        <v>4.5</v>
      </c>
      <c r="H235" s="95">
        <v>123190</v>
      </c>
    </row>
    <row r="236" spans="1:8" x14ac:dyDescent="0.25">
      <c r="A236" s="4" t="s">
        <v>308</v>
      </c>
      <c r="B236" s="4" t="s">
        <v>309</v>
      </c>
      <c r="C236" s="4" t="s">
        <v>318</v>
      </c>
      <c r="D236" s="4">
        <v>588336</v>
      </c>
      <c r="E236" s="47">
        <v>3.3333333333333335</v>
      </c>
      <c r="F236" s="202">
        <v>38216.129034723621</v>
      </c>
      <c r="G236" s="47">
        <v>3</v>
      </c>
      <c r="H236" s="95">
        <v>74248.678651823982</v>
      </c>
    </row>
    <row r="237" spans="1:8" x14ac:dyDescent="0.25">
      <c r="A237" s="4" t="s">
        <v>308</v>
      </c>
      <c r="B237" s="4" t="s">
        <v>309</v>
      </c>
      <c r="C237" s="4" t="s">
        <v>319</v>
      </c>
      <c r="D237" s="4">
        <v>588396</v>
      </c>
      <c r="E237" s="47">
        <v>3.0461538456852071</v>
      </c>
      <c r="F237" s="202">
        <v>30333.333333333332</v>
      </c>
      <c r="G237" s="47">
        <v>2.3333333333333335</v>
      </c>
      <c r="H237" s="95">
        <v>149703.65410824335</v>
      </c>
    </row>
    <row r="238" spans="1:8" x14ac:dyDescent="0.25">
      <c r="A238" s="4" t="s">
        <v>308</v>
      </c>
      <c r="B238" s="4" t="s">
        <v>309</v>
      </c>
      <c r="C238" s="4" t="s">
        <v>320</v>
      </c>
      <c r="D238" s="4">
        <v>488451</v>
      </c>
      <c r="E238" s="47">
        <v>4.642201834436495</v>
      </c>
      <c r="F238" s="202">
        <v>39105.282500000001</v>
      </c>
      <c r="G238" s="47">
        <v>2.4</v>
      </c>
      <c r="H238" s="95">
        <v>59058.192499999997</v>
      </c>
    </row>
    <row r="239" spans="1:8" x14ac:dyDescent="0.25">
      <c r="A239" s="4" t="s">
        <v>308</v>
      </c>
      <c r="B239" s="4" t="s">
        <v>309</v>
      </c>
      <c r="C239" s="4" t="s">
        <v>321</v>
      </c>
      <c r="D239" s="4">
        <v>588501</v>
      </c>
      <c r="E239" s="47">
        <v>3.5</v>
      </c>
      <c r="F239" s="202">
        <v>30500</v>
      </c>
      <c r="G239" s="47">
        <v>2.444444444489712</v>
      </c>
      <c r="H239" s="95">
        <v>96755.738333333342</v>
      </c>
    </row>
    <row r="240" spans="1:8" x14ac:dyDescent="0.25">
      <c r="A240" s="4" t="s">
        <v>308</v>
      </c>
      <c r="B240" s="4" t="s">
        <v>309</v>
      </c>
      <c r="C240" s="4" t="s">
        <v>322</v>
      </c>
      <c r="D240" s="4">
        <v>488561</v>
      </c>
      <c r="E240" s="47">
        <v>2.4509222633197578</v>
      </c>
      <c r="F240" s="202">
        <v>34734.482697484447</v>
      </c>
      <c r="G240" s="47">
        <v>2.1625784676350803</v>
      </c>
      <c r="H240" s="95">
        <v>95069.361433089041</v>
      </c>
    </row>
    <row r="241" spans="1:8" x14ac:dyDescent="0.25">
      <c r="A241" s="4" t="s">
        <v>308</v>
      </c>
      <c r="B241" s="4" t="s">
        <v>309</v>
      </c>
      <c r="C241" s="4" t="s">
        <v>323</v>
      </c>
      <c r="D241" s="4">
        <v>588631</v>
      </c>
      <c r="E241" s="47">
        <v>5.3314703827628049</v>
      </c>
      <c r="F241" s="202">
        <v>39416.112071184325</v>
      </c>
      <c r="G241" s="47">
        <v>2.9705142704334513</v>
      </c>
      <c r="H241" s="95">
        <v>81333.507372136635</v>
      </c>
    </row>
    <row r="242" spans="1:8" x14ac:dyDescent="0.25">
      <c r="A242" s="4" t="s">
        <v>308</v>
      </c>
      <c r="B242" s="4" t="s">
        <v>309</v>
      </c>
      <c r="C242" s="4" t="s">
        <v>324</v>
      </c>
      <c r="D242" s="4">
        <v>488706</v>
      </c>
      <c r="E242" s="47">
        <v>4.3796372629843363</v>
      </c>
      <c r="F242" s="202">
        <v>44090.088839533593</v>
      </c>
      <c r="G242" s="47">
        <v>3.3646918076821737</v>
      </c>
      <c r="H242" s="95">
        <v>142285.63298167684</v>
      </c>
    </row>
    <row r="243" spans="1:8" x14ac:dyDescent="0.25">
      <c r="A243" s="4" t="s">
        <v>308</v>
      </c>
      <c r="B243" s="4" t="s">
        <v>309</v>
      </c>
      <c r="C243" s="4" t="s">
        <v>325</v>
      </c>
      <c r="D243" s="4">
        <v>588716</v>
      </c>
      <c r="E243" s="47">
        <v>5.7160817173686</v>
      </c>
      <c r="F243" s="202">
        <v>43000</v>
      </c>
      <c r="G243" s="47">
        <v>3.0461538456852071</v>
      </c>
      <c r="H243" s="95">
        <v>78237.099999999991</v>
      </c>
    </row>
    <row r="244" spans="1:8" x14ac:dyDescent="0.25">
      <c r="A244" s="4" t="s">
        <v>308</v>
      </c>
      <c r="B244" s="4" t="s">
        <v>375</v>
      </c>
      <c r="C244" s="4" t="s">
        <v>327</v>
      </c>
      <c r="D244" s="4">
        <v>588186</v>
      </c>
      <c r="E244" s="47">
        <v>5.0237969328397671</v>
      </c>
      <c r="F244" s="202">
        <v>66261.23744050767</v>
      </c>
      <c r="G244" s="47">
        <v>2.6947574717615197</v>
      </c>
      <c r="H244" s="95">
        <v>93149.503672387335</v>
      </c>
    </row>
    <row r="245" spans="1:8" x14ac:dyDescent="0.25">
      <c r="A245" s="4" t="s">
        <v>308</v>
      </c>
      <c r="B245" s="4" t="s">
        <v>375</v>
      </c>
      <c r="C245" s="4" t="s">
        <v>328</v>
      </c>
      <c r="D245" s="4">
        <v>488246</v>
      </c>
      <c r="E245" s="47">
        <v>4.8113207540037122</v>
      </c>
      <c r="F245" s="202">
        <v>85047.997460224273</v>
      </c>
      <c r="G245" s="47">
        <v>3.2459016390249933</v>
      </c>
      <c r="H245" s="95">
        <v>127160.33344147375</v>
      </c>
    </row>
    <row r="246" spans="1:8" x14ac:dyDescent="0.25">
      <c r="A246" s="4" t="s">
        <v>308</v>
      </c>
      <c r="B246" s="4" t="s">
        <v>375</v>
      </c>
      <c r="C246" s="4" t="s">
        <v>329</v>
      </c>
      <c r="D246" s="4">
        <v>588316</v>
      </c>
      <c r="E246" s="47">
        <v>3.5</v>
      </c>
      <c r="F246" s="202">
        <v>56291.666659630209</v>
      </c>
      <c r="G246" s="47">
        <v>3.3653444674722999</v>
      </c>
      <c r="H246" s="95">
        <v>48230.042468396168</v>
      </c>
    </row>
    <row r="247" spans="1:8" x14ac:dyDescent="0.25">
      <c r="A247" s="4" t="s">
        <v>308</v>
      </c>
      <c r="B247" s="4" t="s">
        <v>375</v>
      </c>
      <c r="C247" s="4" t="s">
        <v>330</v>
      </c>
      <c r="D247" s="4">
        <v>488326</v>
      </c>
      <c r="E247" s="47">
        <v>2.8</v>
      </c>
      <c r="F247" s="202">
        <v>49570</v>
      </c>
      <c r="G247" s="47">
        <v>2.0370370370747599</v>
      </c>
      <c r="H247" s="95">
        <v>67359.593999999997</v>
      </c>
    </row>
    <row r="248" spans="1:8" x14ac:dyDescent="0.25">
      <c r="A248" s="4" t="s">
        <v>308</v>
      </c>
      <c r="B248" s="4" t="s">
        <v>375</v>
      </c>
      <c r="C248" s="4" t="s">
        <v>332</v>
      </c>
      <c r="D248" s="4">
        <v>588386</v>
      </c>
      <c r="E248" s="47">
        <v>4</v>
      </c>
      <c r="F248" s="202">
        <v>70000</v>
      </c>
      <c r="G248" s="47">
        <v>2.5</v>
      </c>
      <c r="H248" s="95">
        <v>99674.1</v>
      </c>
    </row>
    <row r="249" spans="1:8" x14ac:dyDescent="0.25">
      <c r="A249" s="4" t="s">
        <v>308</v>
      </c>
      <c r="B249" s="4" t="s">
        <v>375</v>
      </c>
      <c r="C249" s="4" t="s">
        <v>333</v>
      </c>
      <c r="D249" s="4">
        <v>588461</v>
      </c>
      <c r="E249" s="47">
        <v>5.7434588385449894</v>
      </c>
      <c r="F249" s="202">
        <v>45838.561271434548</v>
      </c>
      <c r="G249" s="47">
        <v>1.7962786702643236</v>
      </c>
      <c r="H249" s="95">
        <v>49227.208606833869</v>
      </c>
    </row>
    <row r="250" spans="1:8" x14ac:dyDescent="0.25">
      <c r="A250" s="4" t="s">
        <v>308</v>
      </c>
      <c r="B250" s="4" t="s">
        <v>375</v>
      </c>
      <c r="C250" s="4" t="s">
        <v>334</v>
      </c>
      <c r="D250" s="4">
        <v>588551</v>
      </c>
      <c r="E250" s="47">
        <v>4.2505276798106513</v>
      </c>
      <c r="F250" s="202">
        <v>50383.351344815135</v>
      </c>
      <c r="G250" s="47">
        <v>2.1567217828900072</v>
      </c>
      <c r="H250" s="95">
        <v>73814.359867104024</v>
      </c>
    </row>
    <row r="251" spans="1:8" x14ac:dyDescent="0.25">
      <c r="A251" s="4" t="s">
        <v>308</v>
      </c>
      <c r="B251" s="4" t="s">
        <v>375</v>
      </c>
      <c r="C251" s="4" t="s">
        <v>335</v>
      </c>
      <c r="D251" s="4">
        <v>488556</v>
      </c>
      <c r="E251" s="47">
        <v>4.0250337017078097</v>
      </c>
      <c r="F251" s="202">
        <v>33270.316325402709</v>
      </c>
      <c r="G251" s="47">
        <v>3.7839697278516713</v>
      </c>
      <c r="H251" s="95">
        <v>87522.570037216341</v>
      </c>
    </row>
    <row r="252" spans="1:8" x14ac:dyDescent="0.25">
      <c r="A252" s="4" t="s">
        <v>308</v>
      </c>
      <c r="B252" s="4" t="s">
        <v>375</v>
      </c>
      <c r="C252" s="4" t="s">
        <v>326</v>
      </c>
      <c r="D252" s="4">
        <v>488586</v>
      </c>
      <c r="E252" s="47">
        <v>3.6015879727315485</v>
      </c>
      <c r="F252" s="202">
        <v>41925.435063861238</v>
      </c>
      <c r="G252" s="47">
        <v>2.3015540901617806</v>
      </c>
      <c r="H252" s="95">
        <v>53132.750452824599</v>
      </c>
    </row>
    <row r="253" spans="1:8" x14ac:dyDescent="0.25">
      <c r="A253" s="4" t="s">
        <v>308</v>
      </c>
      <c r="B253" s="4" t="s">
        <v>375</v>
      </c>
      <c r="C253" s="4" t="s">
        <v>338</v>
      </c>
      <c r="D253" s="4">
        <v>588666</v>
      </c>
      <c r="E253" s="47">
        <v>5.435294117135502</v>
      </c>
      <c r="F253" s="202">
        <v>44074.698799428887</v>
      </c>
      <c r="G253" s="47">
        <v>1.5714285715034015</v>
      </c>
      <c r="H253" s="95">
        <v>73142.416786511487</v>
      </c>
    </row>
  </sheetData>
  <autoFilter ref="A1:H253" xr:uid="{80169740-ECD2-450C-AD86-8F34FC0A84DC}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29FC9-E45A-4193-B5C9-A9615E4E3E44}">
  <sheetPr filterMode="1">
    <tabColor theme="2" tint="-0.499984740745262"/>
  </sheetPr>
  <dimension ref="A1:H253"/>
  <sheetViews>
    <sheetView workbookViewId="0">
      <selection activeCell="E50" sqref="E50:E67"/>
    </sheetView>
  </sheetViews>
  <sheetFormatPr baseColWidth="10" defaultRowHeight="15" x14ac:dyDescent="0.25"/>
  <cols>
    <col min="1" max="1" width="25.140625" style="4" bestFit="1" customWidth="1"/>
    <col min="2" max="2" width="22" style="4" customWidth="1"/>
    <col min="3" max="3" width="31.28515625" style="4" customWidth="1"/>
    <col min="4" max="4" width="12.85546875" style="4" customWidth="1"/>
    <col min="5" max="5" width="14.85546875" style="47" customWidth="1"/>
    <col min="6" max="6" width="14.28515625" style="202" customWidth="1"/>
    <col min="7" max="7" width="13.85546875" style="47" customWidth="1"/>
    <col min="8" max="8" width="11.42578125" style="95"/>
  </cols>
  <sheetData>
    <row r="1" spans="1:8" ht="36" customHeight="1" x14ac:dyDescent="0.25">
      <c r="A1" s="82" t="s">
        <v>14</v>
      </c>
      <c r="B1" s="82" t="s">
        <v>15</v>
      </c>
      <c r="C1" s="82" t="s">
        <v>3</v>
      </c>
      <c r="D1" s="82" t="s">
        <v>371</v>
      </c>
      <c r="E1" s="83" t="s">
        <v>439</v>
      </c>
      <c r="F1" s="201" t="s">
        <v>438</v>
      </c>
      <c r="G1" s="83" t="s">
        <v>440</v>
      </c>
      <c r="H1" s="201" t="s">
        <v>634</v>
      </c>
    </row>
    <row r="2" spans="1:8" hidden="1" x14ac:dyDescent="0.25">
      <c r="A2" s="4" t="s">
        <v>376</v>
      </c>
      <c r="B2" s="4" t="s">
        <v>0</v>
      </c>
      <c r="C2" s="4" t="s">
        <v>34</v>
      </c>
      <c r="D2" s="4">
        <v>410566</v>
      </c>
      <c r="E2" s="47">
        <v>5.3513513515682982</v>
      </c>
      <c r="F2" s="202">
        <v>32881.081082414101</v>
      </c>
      <c r="G2" s="47">
        <v>3.625</v>
      </c>
      <c r="H2" s="95">
        <v>106592.37986918617</v>
      </c>
    </row>
    <row r="3" spans="1:8" hidden="1" x14ac:dyDescent="0.25">
      <c r="A3" s="4" t="s">
        <v>376</v>
      </c>
      <c r="B3" s="4" t="s">
        <v>0</v>
      </c>
      <c r="C3" s="4" t="s">
        <v>35</v>
      </c>
      <c r="D3" s="4">
        <v>510590</v>
      </c>
      <c r="E3" s="47">
        <v>5.5569139122896711</v>
      </c>
      <c r="F3" s="202">
        <v>47056.082370853786</v>
      </c>
      <c r="G3" s="47">
        <v>3.0350419237408239</v>
      </c>
      <c r="H3" s="95">
        <v>72188.616642266803</v>
      </c>
    </row>
    <row r="4" spans="1:8" hidden="1" x14ac:dyDescent="0.25">
      <c r="A4" s="4" t="s">
        <v>376</v>
      </c>
      <c r="B4" s="4" t="s">
        <v>0</v>
      </c>
      <c r="C4" s="4" t="s">
        <v>36</v>
      </c>
      <c r="D4" s="4">
        <v>451154</v>
      </c>
      <c r="E4" s="47">
        <v>5.50000000055</v>
      </c>
      <c r="F4" s="202">
        <v>49600</v>
      </c>
      <c r="G4" s="47">
        <v>3.8500000003850001</v>
      </c>
      <c r="H4" s="95">
        <v>71615.509999999995</v>
      </c>
    </row>
    <row r="5" spans="1:8" hidden="1" x14ac:dyDescent="0.25">
      <c r="A5" s="4" t="s">
        <v>376</v>
      </c>
      <c r="B5" s="4" t="s">
        <v>0</v>
      </c>
      <c r="C5" s="4" t="s">
        <v>37</v>
      </c>
      <c r="D5" s="4">
        <v>410541</v>
      </c>
      <c r="E5" s="47">
        <v>4.8270313757039416</v>
      </c>
      <c r="F5" s="202">
        <v>32696.723022333539</v>
      </c>
      <c r="G5" s="47">
        <v>2.9927956675523766</v>
      </c>
      <c r="H5" s="95">
        <v>52996.17904405648</v>
      </c>
    </row>
    <row r="6" spans="1:8" hidden="1" x14ac:dyDescent="0.25">
      <c r="A6" s="4" t="s">
        <v>376</v>
      </c>
      <c r="B6" s="4" t="s">
        <v>0</v>
      </c>
      <c r="C6" s="4" t="s">
        <v>39</v>
      </c>
      <c r="D6" s="4">
        <v>451156</v>
      </c>
      <c r="E6" s="47">
        <v>3.8794303825240886</v>
      </c>
      <c r="F6" s="202">
        <v>29546.788442173773</v>
      </c>
      <c r="G6" s="47">
        <v>2.7883405874391887</v>
      </c>
      <c r="H6" s="95">
        <v>90731.872897430483</v>
      </c>
    </row>
    <row r="7" spans="1:8" hidden="1" x14ac:dyDescent="0.25">
      <c r="A7" s="4" t="s">
        <v>376</v>
      </c>
      <c r="B7" s="4" t="s">
        <v>0</v>
      </c>
      <c r="C7" s="4" t="s">
        <v>41</v>
      </c>
      <c r="D7" s="4">
        <v>451151</v>
      </c>
      <c r="E7" s="47">
        <v>9.5</v>
      </c>
      <c r="F7" s="202">
        <v>59081.08108108108</v>
      </c>
      <c r="G7" s="47">
        <v>4.5</v>
      </c>
      <c r="H7" s="95">
        <v>81870.78</v>
      </c>
    </row>
    <row r="8" spans="1:8" hidden="1" x14ac:dyDescent="0.25">
      <c r="A8" s="4" t="s">
        <v>376</v>
      </c>
      <c r="B8" s="4" t="s">
        <v>42</v>
      </c>
      <c r="C8" s="4" t="s">
        <v>43</v>
      </c>
      <c r="D8" s="4">
        <v>510530</v>
      </c>
      <c r="E8" s="47">
        <v>4.4874476986978307</v>
      </c>
      <c r="F8" s="202">
        <v>44529.288702463084</v>
      </c>
      <c r="G8" s="47">
        <v>2.5301204821715779</v>
      </c>
      <c r="H8" s="95">
        <v>72130.761400919146</v>
      </c>
    </row>
    <row r="9" spans="1:8" hidden="1" x14ac:dyDescent="0.25">
      <c r="A9" s="4" t="s">
        <v>376</v>
      </c>
      <c r="B9" s="4" t="s">
        <v>42</v>
      </c>
      <c r="C9" s="4" t="s">
        <v>44</v>
      </c>
      <c r="D9" s="4">
        <v>410550</v>
      </c>
      <c r="E9" s="47">
        <v>4.5</v>
      </c>
      <c r="F9" s="202">
        <v>49537.880430034049</v>
      </c>
      <c r="G9" s="47">
        <v>3.1666666666666665</v>
      </c>
      <c r="H9" s="95">
        <v>86700.138333333336</v>
      </c>
    </row>
    <row r="10" spans="1:8" hidden="1" x14ac:dyDescent="0.25">
      <c r="A10" s="4" t="s">
        <v>376</v>
      </c>
      <c r="B10" s="4" t="s">
        <v>42</v>
      </c>
      <c r="C10" s="4" t="s">
        <v>45</v>
      </c>
      <c r="D10" s="4">
        <v>510556</v>
      </c>
      <c r="E10" s="47">
        <v>4.431431510117342</v>
      </c>
      <c r="F10" s="202">
        <v>46189.791516894322</v>
      </c>
      <c r="G10" s="47">
        <v>2.0383359076550063</v>
      </c>
      <c r="H10" s="95">
        <v>111074.20193348016</v>
      </c>
    </row>
    <row r="11" spans="1:8" hidden="1" x14ac:dyDescent="0.25">
      <c r="A11" s="4" t="s">
        <v>376</v>
      </c>
      <c r="B11" s="4" t="s">
        <v>42</v>
      </c>
      <c r="C11" s="4" t="s">
        <v>47</v>
      </c>
      <c r="D11" s="4">
        <v>510523</v>
      </c>
      <c r="E11" s="47">
        <v>5.220801977751365</v>
      </c>
      <c r="F11" s="202">
        <v>27883.720928503331</v>
      </c>
      <c r="G11" s="47">
        <v>2.8916495168940872</v>
      </c>
      <c r="H11" s="95">
        <v>52628.329999999994</v>
      </c>
    </row>
    <row r="12" spans="1:8" hidden="1" x14ac:dyDescent="0.25">
      <c r="A12" s="4" t="s">
        <v>376</v>
      </c>
      <c r="B12" s="4" t="s">
        <v>42</v>
      </c>
      <c r="C12" s="4" t="s">
        <v>48</v>
      </c>
      <c r="D12" s="4">
        <v>510570</v>
      </c>
      <c r="E12" s="47">
        <v>3.1367628607277291</v>
      </c>
      <c r="F12" s="202">
        <v>34333.733493397362</v>
      </c>
      <c r="G12" s="47">
        <v>2.5334919962253375</v>
      </c>
      <c r="H12" s="95">
        <v>94210.424508573822</v>
      </c>
    </row>
    <row r="13" spans="1:8" hidden="1" x14ac:dyDescent="0.25">
      <c r="A13" s="4" t="s">
        <v>376</v>
      </c>
      <c r="B13" s="4" t="s">
        <v>42</v>
      </c>
      <c r="C13" s="4" t="s">
        <v>49</v>
      </c>
      <c r="D13" s="4">
        <v>410571</v>
      </c>
      <c r="E13" s="47">
        <v>2.6080000417253926</v>
      </c>
      <c r="F13" s="202">
        <v>26132.653377441977</v>
      </c>
      <c r="G13" s="47">
        <v>2.4698588012349583</v>
      </c>
      <c r="H13" s="95">
        <v>60405.612108514128</v>
      </c>
    </row>
    <row r="14" spans="1:8" hidden="1" x14ac:dyDescent="0.25">
      <c r="A14" s="4" t="s">
        <v>376</v>
      </c>
      <c r="B14" s="4" t="s">
        <v>42</v>
      </c>
      <c r="C14" s="4" t="s">
        <v>50</v>
      </c>
      <c r="D14" s="4">
        <v>510520</v>
      </c>
      <c r="E14" s="47">
        <v>4.5164336600264683</v>
      </c>
      <c r="F14" s="202">
        <v>52333.333333333336</v>
      </c>
      <c r="G14" s="47">
        <v>3.5549979088247596</v>
      </c>
      <c r="H14" s="95">
        <v>236639.02666666664</v>
      </c>
    </row>
    <row r="15" spans="1:8" hidden="1" x14ac:dyDescent="0.25">
      <c r="A15" s="4" t="s">
        <v>376</v>
      </c>
      <c r="B15" s="4" t="s">
        <v>42</v>
      </c>
      <c r="C15" s="4" t="s">
        <v>52</v>
      </c>
      <c r="D15" s="4">
        <v>410524</v>
      </c>
      <c r="E15" s="47">
        <v>2.75</v>
      </c>
      <c r="F15" s="202">
        <v>39780.82191998799</v>
      </c>
      <c r="G15" s="47">
        <v>3.163265306036374</v>
      </c>
      <c r="H15" s="95">
        <v>103684.886</v>
      </c>
    </row>
    <row r="16" spans="1:8" hidden="1" x14ac:dyDescent="0.25">
      <c r="A16" s="4" t="s">
        <v>376</v>
      </c>
      <c r="B16" s="4" t="s">
        <v>42</v>
      </c>
      <c r="C16" s="4" t="s">
        <v>51</v>
      </c>
      <c r="D16" s="4">
        <v>410521</v>
      </c>
      <c r="E16" s="47">
        <v>2.0370370370747599</v>
      </c>
      <c r="F16" s="202">
        <v>24963.490446018874</v>
      </c>
      <c r="G16" s="47">
        <v>1.6</v>
      </c>
      <c r="H16" s="95">
        <v>47479.79</v>
      </c>
    </row>
    <row r="17" spans="1:8" hidden="1" x14ac:dyDescent="0.25">
      <c r="A17" s="4" t="s">
        <v>376</v>
      </c>
      <c r="B17" s="4" t="s">
        <v>42</v>
      </c>
      <c r="C17" s="4" t="s">
        <v>53</v>
      </c>
      <c r="D17" s="4">
        <v>510513</v>
      </c>
      <c r="E17" s="47">
        <v>4.2936802968790166</v>
      </c>
      <c r="F17" s="202">
        <v>52320.408156324847</v>
      </c>
      <c r="G17" s="47">
        <v>3.2589695730749857</v>
      </c>
      <c r="H17" s="95">
        <v>123996.53498374148</v>
      </c>
    </row>
    <row r="18" spans="1:8" hidden="1" x14ac:dyDescent="0.25">
      <c r="A18" s="4" t="s">
        <v>376</v>
      </c>
      <c r="B18" s="4" t="s">
        <v>42</v>
      </c>
      <c r="C18" s="4" t="s">
        <v>55</v>
      </c>
      <c r="D18" s="4">
        <v>510522</v>
      </c>
      <c r="E18" s="47">
        <v>4.333333333333333</v>
      </c>
      <c r="F18" s="202">
        <v>36426.22950461381</v>
      </c>
      <c r="G18" s="47">
        <v>2.7222222226759256</v>
      </c>
      <c r="H18" s="95">
        <v>36076.930148295854</v>
      </c>
    </row>
    <row r="19" spans="1:8" hidden="1" x14ac:dyDescent="0.25">
      <c r="A19" s="4" t="s">
        <v>376</v>
      </c>
      <c r="B19" s="4" t="s">
        <v>42</v>
      </c>
      <c r="C19" s="4" t="s">
        <v>56</v>
      </c>
      <c r="D19" s="4">
        <v>410510</v>
      </c>
      <c r="E19" s="47">
        <v>2.2727272727272729</v>
      </c>
      <c r="F19" s="202">
        <v>35200</v>
      </c>
      <c r="G19" s="47">
        <v>2.4390243902439024</v>
      </c>
      <c r="H19" s="95">
        <v>85699.112195121954</v>
      </c>
    </row>
    <row r="20" spans="1:8" hidden="1" x14ac:dyDescent="0.25">
      <c r="A20" s="4" t="s">
        <v>376</v>
      </c>
      <c r="B20" s="4" t="s">
        <v>42</v>
      </c>
      <c r="C20" s="4" t="s">
        <v>57</v>
      </c>
      <c r="D20" s="4">
        <v>410512</v>
      </c>
      <c r="E20" s="47">
        <v>4.1488611376177236</v>
      </c>
      <c r="F20" s="202">
        <v>37807.781277359303</v>
      </c>
      <c r="G20" s="47">
        <v>2.8386944625805479</v>
      </c>
      <c r="H20" s="95">
        <v>54278.703022336151</v>
      </c>
    </row>
    <row r="21" spans="1:8" hidden="1" x14ac:dyDescent="0.25">
      <c r="A21" s="4" t="s">
        <v>380</v>
      </c>
      <c r="B21" s="4" t="s">
        <v>58</v>
      </c>
      <c r="C21" s="4" t="s">
        <v>59</v>
      </c>
      <c r="D21" s="4">
        <v>4057</v>
      </c>
      <c r="E21" s="47">
        <v>5.0126791295630122</v>
      </c>
      <c r="F21" s="202">
        <v>74954.296160877508</v>
      </c>
      <c r="G21" s="47">
        <v>2.1474245114957076</v>
      </c>
      <c r="H21" s="95">
        <v>57446.524860844904</v>
      </c>
    </row>
    <row r="22" spans="1:8" hidden="1" x14ac:dyDescent="0.25">
      <c r="A22" s="4" t="s">
        <v>380</v>
      </c>
      <c r="B22" s="4" t="s">
        <v>58</v>
      </c>
      <c r="C22" s="4" t="s">
        <v>60</v>
      </c>
      <c r="D22" s="4">
        <v>4082</v>
      </c>
      <c r="E22" s="47">
        <v>7.5</v>
      </c>
      <c r="F22" s="202">
        <v>94250</v>
      </c>
      <c r="G22" s="47">
        <v>4.1904761899440661</v>
      </c>
      <c r="H22" s="95">
        <v>85059.635068643867</v>
      </c>
    </row>
    <row r="23" spans="1:8" hidden="1" x14ac:dyDescent="0.25">
      <c r="A23" s="4" t="s">
        <v>380</v>
      </c>
      <c r="B23" s="4" t="s">
        <v>58</v>
      </c>
      <c r="C23" s="4" t="s">
        <v>61</v>
      </c>
      <c r="D23" s="4">
        <v>4030</v>
      </c>
      <c r="E23" s="47">
        <v>4.7363247902021381</v>
      </c>
      <c r="F23" s="202">
        <v>43933.49546773707</v>
      </c>
      <c r="G23" s="47">
        <v>3.5721000188005263</v>
      </c>
      <c r="H23" s="95">
        <v>88191.123102272075</v>
      </c>
    </row>
    <row r="24" spans="1:8" hidden="1" x14ac:dyDescent="0.25">
      <c r="A24" s="4" t="s">
        <v>380</v>
      </c>
      <c r="B24" s="4" t="s">
        <v>58</v>
      </c>
      <c r="C24" s="4" t="s">
        <v>62</v>
      </c>
      <c r="D24" s="4">
        <v>4060</v>
      </c>
      <c r="E24" s="47">
        <v>4.4733724374889103</v>
      </c>
      <c r="F24" s="202">
        <v>53331.507957426591</v>
      </c>
      <c r="G24" s="47">
        <v>2.5972692740418477</v>
      </c>
      <c r="H24" s="95">
        <v>64039.298909762249</v>
      </c>
    </row>
    <row r="25" spans="1:8" hidden="1" x14ac:dyDescent="0.25">
      <c r="A25" s="4" t="s">
        <v>380</v>
      </c>
      <c r="B25" s="4" t="s">
        <v>58</v>
      </c>
      <c r="C25" s="4" t="s">
        <v>64</v>
      </c>
      <c r="D25" s="4">
        <v>4092</v>
      </c>
      <c r="E25" s="47">
        <v>6.5869742574179106</v>
      </c>
      <c r="F25" s="202">
        <v>126000</v>
      </c>
      <c r="G25" s="47">
        <v>5</v>
      </c>
      <c r="H25" s="95">
        <v>59003.562519616404</v>
      </c>
    </row>
    <row r="26" spans="1:8" hidden="1" x14ac:dyDescent="0.25">
      <c r="A26" s="4" t="s">
        <v>380</v>
      </c>
      <c r="B26" s="4" t="s">
        <v>58</v>
      </c>
      <c r="C26" s="4" t="s">
        <v>65</v>
      </c>
      <c r="D26" s="4">
        <v>4041</v>
      </c>
      <c r="E26" s="47">
        <v>6.7685712674149698</v>
      </c>
      <c r="F26" s="202">
        <v>56404.760561791416</v>
      </c>
      <c r="G26" s="47">
        <v>3.3842856337074849</v>
      </c>
      <c r="H26" s="95">
        <v>116805.24765245985</v>
      </c>
    </row>
    <row r="27" spans="1:8" hidden="1" x14ac:dyDescent="0.25">
      <c r="A27" s="4" t="s">
        <v>380</v>
      </c>
      <c r="B27" s="4" t="s">
        <v>58</v>
      </c>
      <c r="C27" s="4" t="s">
        <v>66</v>
      </c>
      <c r="D27" s="4">
        <v>4085</v>
      </c>
      <c r="E27" s="47">
        <v>7.5463561880120746</v>
      </c>
      <c r="F27" s="202">
        <v>125772.60313353458</v>
      </c>
      <c r="G27" s="47">
        <v>3.2341526520051747</v>
      </c>
      <c r="H27" s="95">
        <v>94729.982620779701</v>
      </c>
    </row>
    <row r="28" spans="1:8" hidden="1" x14ac:dyDescent="0.25">
      <c r="A28" s="4" t="s">
        <v>380</v>
      </c>
      <c r="B28" s="4" t="s">
        <v>58</v>
      </c>
      <c r="C28" s="4" t="s">
        <v>67</v>
      </c>
      <c r="D28" s="4">
        <v>4066</v>
      </c>
      <c r="E28" s="47">
        <v>3.6500389386153973</v>
      </c>
      <c r="F28" s="202">
        <v>51460.518182272368</v>
      </c>
      <c r="G28" s="47">
        <v>1.4850004244873714</v>
      </c>
      <c r="H28" s="95">
        <v>90815.392840841727</v>
      </c>
    </row>
    <row r="29" spans="1:8" hidden="1" x14ac:dyDescent="0.25">
      <c r="A29" s="4" t="s">
        <v>380</v>
      </c>
      <c r="B29" s="4" t="s">
        <v>58</v>
      </c>
      <c r="C29" s="4" t="s">
        <v>68</v>
      </c>
      <c r="D29" s="4">
        <v>4067</v>
      </c>
      <c r="E29" s="47">
        <v>4.0909090916528923</v>
      </c>
      <c r="F29" s="202">
        <v>56500</v>
      </c>
      <c r="G29" s="47">
        <v>2.4545454549917354</v>
      </c>
      <c r="H29" s="95">
        <v>40450.549098263735</v>
      </c>
    </row>
    <row r="30" spans="1:8" hidden="1" x14ac:dyDescent="0.25">
      <c r="A30" s="4" t="s">
        <v>380</v>
      </c>
      <c r="B30" s="4" t="s">
        <v>58</v>
      </c>
      <c r="C30" s="4" t="s">
        <v>69</v>
      </c>
      <c r="D30" s="4">
        <v>4095</v>
      </c>
      <c r="E30" s="47">
        <v>4.7525829476420851</v>
      </c>
      <c r="F30" s="202">
        <v>76657.182702571983</v>
      </c>
      <c r="G30" s="47">
        <v>1.6480902934426063</v>
      </c>
      <c r="H30" s="95">
        <v>152198.27449533972</v>
      </c>
    </row>
    <row r="31" spans="1:8" hidden="1" x14ac:dyDescent="0.25">
      <c r="A31" s="4" t="s">
        <v>380</v>
      </c>
      <c r="B31" s="4" t="s">
        <v>58</v>
      </c>
      <c r="C31" s="4" t="s">
        <v>70</v>
      </c>
      <c r="D31" s="4">
        <v>4087</v>
      </c>
      <c r="E31" s="47">
        <v>5.481326512567601</v>
      </c>
      <c r="F31" s="202">
        <v>62098.209076426567</v>
      </c>
      <c r="G31" s="47">
        <v>2.207660502812395</v>
      </c>
      <c r="H31" s="95">
        <v>75684.768490356626</v>
      </c>
    </row>
    <row r="32" spans="1:8" hidden="1" x14ac:dyDescent="0.25">
      <c r="A32" s="4" t="s">
        <v>380</v>
      </c>
      <c r="B32" s="4" t="s">
        <v>58</v>
      </c>
      <c r="C32" s="4" t="s">
        <v>73</v>
      </c>
      <c r="D32" s="4">
        <v>4079</v>
      </c>
      <c r="E32" s="47">
        <v>6.7136168664289864</v>
      </c>
      <c r="F32" s="202">
        <v>91200</v>
      </c>
      <c r="G32" s="47">
        <v>7.1649065798998386</v>
      </c>
      <c r="H32" s="95">
        <v>102235.65791872892</v>
      </c>
    </row>
    <row r="33" spans="1:8" hidden="1" x14ac:dyDescent="0.25">
      <c r="A33" s="4" t="s">
        <v>380</v>
      </c>
      <c r="B33" s="4" t="s">
        <v>58</v>
      </c>
      <c r="C33" s="4" t="s">
        <v>74</v>
      </c>
      <c r="D33" s="4">
        <v>4031</v>
      </c>
      <c r="E33" s="47">
        <v>4.0645161295567123</v>
      </c>
      <c r="F33" s="202">
        <v>54666.666666666664</v>
      </c>
      <c r="G33" s="47">
        <v>2.708221386322319</v>
      </c>
      <c r="H33" s="95">
        <v>310409.56666666665</v>
      </c>
    </row>
    <row r="34" spans="1:8" hidden="1" x14ac:dyDescent="0.25">
      <c r="A34" s="4" t="s">
        <v>380</v>
      </c>
      <c r="B34" s="4" t="s">
        <v>58</v>
      </c>
      <c r="C34" s="4" t="s">
        <v>75</v>
      </c>
      <c r="D34" s="4">
        <v>4071</v>
      </c>
      <c r="E34" s="47">
        <v>8.1614655873198547</v>
      </c>
      <c r="F34" s="202">
        <v>55388.910680910958</v>
      </c>
      <c r="G34" s="47">
        <v>2.1920210434020166</v>
      </c>
      <c r="H34" s="95">
        <v>88878.987789224135</v>
      </c>
    </row>
    <row r="35" spans="1:8" hidden="1" x14ac:dyDescent="0.25">
      <c r="A35" s="4" t="s">
        <v>380</v>
      </c>
      <c r="B35" s="4" t="s">
        <v>77</v>
      </c>
      <c r="C35" s="4" t="s">
        <v>78</v>
      </c>
      <c r="D35" s="4">
        <v>4113</v>
      </c>
      <c r="E35" s="47">
        <v>6</v>
      </c>
      <c r="F35" s="202">
        <v>73700</v>
      </c>
      <c r="G35" s="47">
        <v>4.333333333333333</v>
      </c>
      <c r="H35" s="95">
        <v>219251.23558245989</v>
      </c>
    </row>
    <row r="36" spans="1:8" hidden="1" x14ac:dyDescent="0.25">
      <c r="A36" s="4" t="s">
        <v>380</v>
      </c>
      <c r="B36" s="4" t="s">
        <v>77</v>
      </c>
      <c r="C36" s="4" t="s">
        <v>79</v>
      </c>
      <c r="D36" s="4">
        <v>4111</v>
      </c>
      <c r="E36" s="47">
        <v>6.4122248649339317</v>
      </c>
      <c r="F36" s="202">
        <v>60709.628097315283</v>
      </c>
      <c r="G36" s="47">
        <v>2.5280949600925537</v>
      </c>
      <c r="H36" s="95">
        <v>72156.548724473381</v>
      </c>
    </row>
    <row r="37" spans="1:8" hidden="1" x14ac:dyDescent="0.25">
      <c r="A37" s="4" t="s">
        <v>380</v>
      </c>
      <c r="B37" s="4" t="s">
        <v>77</v>
      </c>
      <c r="C37" s="4" t="s">
        <v>80</v>
      </c>
      <c r="D37" s="4">
        <v>4104</v>
      </c>
      <c r="E37" s="47">
        <v>2.9480767410091984</v>
      </c>
      <c r="F37" s="202">
        <v>39005.323034890927</v>
      </c>
      <c r="G37" s="47">
        <v>1.6756032171581769</v>
      </c>
      <c r="H37" s="95">
        <v>63387.350350607143</v>
      </c>
    </row>
    <row r="38" spans="1:8" hidden="1" x14ac:dyDescent="0.25">
      <c r="A38" s="4" t="s">
        <v>380</v>
      </c>
      <c r="B38" s="4" t="s">
        <v>77</v>
      </c>
      <c r="C38" s="4" t="s">
        <v>81</v>
      </c>
      <c r="D38" s="4">
        <v>4008</v>
      </c>
      <c r="E38" s="47">
        <v>5.1333333338466671</v>
      </c>
      <c r="F38" s="202">
        <v>71500</v>
      </c>
      <c r="G38" s="47">
        <v>2.6666666666666665</v>
      </c>
      <c r="H38" s="95">
        <v>200079.905</v>
      </c>
    </row>
    <row r="39" spans="1:8" hidden="1" x14ac:dyDescent="0.25">
      <c r="A39" s="4" t="s">
        <v>380</v>
      </c>
      <c r="B39" s="4" t="s">
        <v>77</v>
      </c>
      <c r="C39" s="4" t="s">
        <v>82</v>
      </c>
      <c r="D39" s="4">
        <v>4007</v>
      </c>
      <c r="E39" s="47">
        <v>4.7602339179616289</v>
      </c>
      <c r="F39" s="202">
        <v>53075.680135382951</v>
      </c>
      <c r="G39" s="47">
        <v>2.0704225351821068</v>
      </c>
      <c r="H39" s="95">
        <v>70374.94829611585</v>
      </c>
    </row>
    <row r="40" spans="1:8" hidden="1" x14ac:dyDescent="0.25">
      <c r="A40" s="4" t="s">
        <v>380</v>
      </c>
      <c r="B40" s="4" t="s">
        <v>77</v>
      </c>
      <c r="C40" s="4" t="s">
        <v>83</v>
      </c>
      <c r="D40" s="4">
        <v>4015</v>
      </c>
      <c r="E40" s="47">
        <v>3.8961038961038961</v>
      </c>
      <c r="F40" s="202">
        <v>50168.831168831166</v>
      </c>
      <c r="G40" s="47">
        <v>2.0779220779220777</v>
      </c>
      <c r="H40" s="95">
        <v>112562.88051948052</v>
      </c>
    </row>
    <row r="41" spans="1:8" hidden="1" x14ac:dyDescent="0.25">
      <c r="A41" s="4" t="s">
        <v>380</v>
      </c>
      <c r="B41" s="4" t="s">
        <v>77</v>
      </c>
      <c r="C41" s="4" t="s">
        <v>84</v>
      </c>
      <c r="D41" s="4">
        <v>4109</v>
      </c>
      <c r="E41" s="47">
        <v>6</v>
      </c>
      <c r="F41" s="202">
        <v>86055.813933475394</v>
      </c>
      <c r="G41" s="47">
        <v>2.5</v>
      </c>
      <c r="H41" s="95">
        <v>65794.687107492427</v>
      </c>
    </row>
    <row r="42" spans="1:8" hidden="1" x14ac:dyDescent="0.25">
      <c r="A42" s="4" t="s">
        <v>380</v>
      </c>
      <c r="B42" s="4" t="s">
        <v>77</v>
      </c>
      <c r="C42" s="4" t="s">
        <v>86</v>
      </c>
      <c r="D42" s="4">
        <v>4116</v>
      </c>
      <c r="E42" s="47">
        <v>4.4659428355431681</v>
      </c>
      <c r="F42" s="202">
        <v>39990.488118272915</v>
      </c>
      <c r="G42" s="47">
        <v>2.1524725186774405</v>
      </c>
      <c r="H42" s="95">
        <v>137031.69124809952</v>
      </c>
    </row>
    <row r="43" spans="1:8" hidden="1" x14ac:dyDescent="0.25">
      <c r="A43" s="4" t="s">
        <v>380</v>
      </c>
      <c r="B43" s="4" t="s">
        <v>77</v>
      </c>
      <c r="C43" s="4" t="s">
        <v>87</v>
      </c>
      <c r="D43" s="4">
        <v>4126</v>
      </c>
      <c r="E43" s="47">
        <v>6</v>
      </c>
      <c r="F43" s="202">
        <v>61000</v>
      </c>
      <c r="G43" s="47">
        <v>4</v>
      </c>
      <c r="H43" s="95">
        <v>329505.95</v>
      </c>
    </row>
    <row r="44" spans="1:8" hidden="1" x14ac:dyDescent="0.25">
      <c r="A44" s="4" t="s">
        <v>380</v>
      </c>
      <c r="B44" s="4" t="s">
        <v>77</v>
      </c>
      <c r="C44" s="4" t="s">
        <v>88</v>
      </c>
      <c r="D44" s="4">
        <v>4119</v>
      </c>
      <c r="E44" s="47">
        <v>10.82047812973774</v>
      </c>
      <c r="F44" s="202">
        <v>59512.629713557566</v>
      </c>
      <c r="G44" s="47">
        <v>3.1525440505302602</v>
      </c>
      <c r="H44" s="95">
        <v>108997.68870768612</v>
      </c>
    </row>
    <row r="45" spans="1:8" hidden="1" x14ac:dyDescent="0.25">
      <c r="A45" s="4" t="s">
        <v>380</v>
      </c>
      <c r="B45" s="4" t="s">
        <v>77</v>
      </c>
      <c r="C45" s="4" t="s">
        <v>89</v>
      </c>
      <c r="D45" s="4">
        <v>4127</v>
      </c>
      <c r="E45" s="47">
        <v>6.5</v>
      </c>
      <c r="F45" s="202">
        <v>44962.216636010635</v>
      </c>
      <c r="G45" s="47">
        <v>2.6448362727065078</v>
      </c>
      <c r="H45" s="95">
        <v>40254.541286179956</v>
      </c>
    </row>
    <row r="46" spans="1:8" hidden="1" x14ac:dyDescent="0.25">
      <c r="A46" s="4" t="s">
        <v>380</v>
      </c>
      <c r="B46" s="4" t="s">
        <v>77</v>
      </c>
      <c r="C46" s="4" t="s">
        <v>90</v>
      </c>
      <c r="D46" s="4">
        <v>4121</v>
      </c>
      <c r="E46" s="47">
        <v>4.4624999994421879</v>
      </c>
      <c r="F46" s="202">
        <v>51733.333333333336</v>
      </c>
      <c r="G46" s="47">
        <v>2.3333333333333335</v>
      </c>
      <c r="H46" s="95">
        <v>26894.73</v>
      </c>
    </row>
    <row r="47" spans="1:8" hidden="1" x14ac:dyDescent="0.25">
      <c r="A47" s="4" t="s">
        <v>380</v>
      </c>
      <c r="B47" s="4" t="s">
        <v>77</v>
      </c>
      <c r="C47" s="4" t="s">
        <v>91</v>
      </c>
      <c r="D47" s="4">
        <v>4101</v>
      </c>
      <c r="E47" s="47">
        <v>6.8064389584271829</v>
      </c>
      <c r="F47" s="202">
        <v>61892.159476840388</v>
      </c>
      <c r="G47" s="47">
        <v>2.3470479166990286</v>
      </c>
      <c r="H47" s="95">
        <v>61555.458899193545</v>
      </c>
    </row>
    <row r="48" spans="1:8" hidden="1" x14ac:dyDescent="0.25">
      <c r="A48" s="4" t="s">
        <v>380</v>
      </c>
      <c r="B48" s="4" t="s">
        <v>77</v>
      </c>
      <c r="C48" s="4" t="s">
        <v>93</v>
      </c>
      <c r="D48" s="4">
        <v>4107</v>
      </c>
      <c r="E48" s="47">
        <v>4.2000000002100002</v>
      </c>
      <c r="F48" s="202">
        <v>62930.000003146502</v>
      </c>
      <c r="G48" s="47">
        <v>2.8000000001400003</v>
      </c>
      <c r="H48" s="95">
        <v>71906.971001987185</v>
      </c>
    </row>
    <row r="49" spans="1:8" hidden="1" x14ac:dyDescent="0.25">
      <c r="A49" s="4" t="s">
        <v>380</v>
      </c>
      <c r="B49" s="4" t="s">
        <v>77</v>
      </c>
      <c r="C49" s="4" t="s">
        <v>94</v>
      </c>
      <c r="D49" s="4">
        <v>4120</v>
      </c>
      <c r="E49" s="47">
        <v>5.9660323555781591</v>
      </c>
      <c r="F49" s="202">
        <v>81630.496313870244</v>
      </c>
      <c r="G49" s="47">
        <v>2.7155383102929624</v>
      </c>
      <c r="H49" s="95">
        <v>155281.54098215836</v>
      </c>
    </row>
    <row r="50" spans="1:8" x14ac:dyDescent="0.25">
      <c r="A50" s="4" t="s">
        <v>380</v>
      </c>
      <c r="B50" s="4" t="s">
        <v>95</v>
      </c>
      <c r="C50" s="4" t="s">
        <v>96</v>
      </c>
      <c r="D50" s="4">
        <v>4028</v>
      </c>
      <c r="E50" s="47">
        <v>8.6065573763437246</v>
      </c>
      <c r="F50" s="202">
        <v>47896.385538706287</v>
      </c>
      <c r="G50" s="47">
        <v>1.8666666666666667</v>
      </c>
      <c r="H50" s="95">
        <v>58260.460304003682</v>
      </c>
    </row>
    <row r="51" spans="1:8" x14ac:dyDescent="0.25">
      <c r="A51" s="4" t="s">
        <v>380</v>
      </c>
      <c r="B51" s="4" t="s">
        <v>95</v>
      </c>
      <c r="C51" s="4" t="s">
        <v>98</v>
      </c>
      <c r="D51" s="4">
        <v>4037</v>
      </c>
      <c r="E51" s="47">
        <v>5.2499999993437498</v>
      </c>
      <c r="F51" s="202">
        <v>67000</v>
      </c>
      <c r="G51" s="47">
        <v>3</v>
      </c>
      <c r="H51" s="95">
        <v>118305.0025</v>
      </c>
    </row>
    <row r="52" spans="1:8" x14ac:dyDescent="0.25">
      <c r="A52" s="4" t="s">
        <v>380</v>
      </c>
      <c r="B52" s="4" t="s">
        <v>95</v>
      </c>
      <c r="C52" s="4" t="s">
        <v>99</v>
      </c>
      <c r="D52" s="4">
        <v>4038</v>
      </c>
      <c r="E52" s="47">
        <v>7.0673076928513305</v>
      </c>
      <c r="F52" s="202">
        <v>70047.115390003615</v>
      </c>
      <c r="G52" s="47">
        <v>3.8365384618335794</v>
      </c>
      <c r="H52" s="95">
        <v>60542.74722334338</v>
      </c>
    </row>
    <row r="53" spans="1:8" x14ac:dyDescent="0.25">
      <c r="A53" s="4" t="s">
        <v>380</v>
      </c>
      <c r="B53" s="4" t="s">
        <v>95</v>
      </c>
      <c r="C53" s="4" t="s">
        <v>100</v>
      </c>
      <c r="D53" s="4">
        <v>4039</v>
      </c>
      <c r="E53" s="47">
        <v>6.0053247208521343</v>
      </c>
      <c r="F53" s="202">
        <v>42960.665481856253</v>
      </c>
      <c r="G53" s="47">
        <v>3.5245051000519854</v>
      </c>
      <c r="H53" s="95">
        <v>121568.9685587873</v>
      </c>
    </row>
    <row r="54" spans="1:8" x14ac:dyDescent="0.25">
      <c r="A54" s="4" t="s">
        <v>380</v>
      </c>
      <c r="B54" s="4" t="s">
        <v>95</v>
      </c>
      <c r="C54" s="4" t="s">
        <v>101</v>
      </c>
      <c r="D54" s="4">
        <v>4027</v>
      </c>
      <c r="E54" s="47">
        <v>7.3333333329711934</v>
      </c>
      <c r="F54" s="202">
        <v>64745.915313931626</v>
      </c>
      <c r="G54" s="47">
        <v>4.0740740738728851</v>
      </c>
      <c r="H54" s="95">
        <v>99466.242841191517</v>
      </c>
    </row>
    <row r="55" spans="1:8" x14ac:dyDescent="0.25">
      <c r="A55" s="4" t="s">
        <v>380</v>
      </c>
      <c r="B55" s="4" t="s">
        <v>95</v>
      </c>
      <c r="C55" s="4" t="s">
        <v>102</v>
      </c>
      <c r="D55" s="4">
        <v>4029</v>
      </c>
      <c r="E55" s="47">
        <v>7.3237597917919892</v>
      </c>
      <c r="F55" s="202">
        <v>34582.258068978357</v>
      </c>
      <c r="G55" s="47">
        <v>3.0156657966202309</v>
      </c>
      <c r="H55" s="95">
        <v>46745.156323592411</v>
      </c>
    </row>
    <row r="56" spans="1:8" x14ac:dyDescent="0.25">
      <c r="A56" s="4" t="s">
        <v>380</v>
      </c>
      <c r="B56" s="4" t="s">
        <v>95</v>
      </c>
      <c r="C56" s="4" t="s">
        <v>103</v>
      </c>
      <c r="D56" s="4">
        <v>4019</v>
      </c>
      <c r="E56" s="47">
        <v>8.25</v>
      </c>
      <c r="F56" s="202">
        <v>153463.3863885933</v>
      </c>
      <c r="G56" s="47">
        <v>3.75</v>
      </c>
      <c r="H56" s="95">
        <v>239498.86249999999</v>
      </c>
    </row>
    <row r="57" spans="1:8" x14ac:dyDescent="0.25">
      <c r="A57" s="4" t="s">
        <v>380</v>
      </c>
      <c r="B57" s="4" t="s">
        <v>95</v>
      </c>
      <c r="C57" s="4" t="s">
        <v>104</v>
      </c>
      <c r="D57" s="4">
        <v>4024</v>
      </c>
      <c r="E57" s="47">
        <v>7.1052631582686976</v>
      </c>
      <c r="F57" s="202">
        <v>48107.229893613207</v>
      </c>
      <c r="G57" s="47">
        <v>4.6060113727927536</v>
      </c>
      <c r="H57" s="95">
        <v>68642.304999999993</v>
      </c>
    </row>
    <row r="58" spans="1:8" x14ac:dyDescent="0.25">
      <c r="A58" s="4" t="s">
        <v>380</v>
      </c>
      <c r="B58" s="4" t="s">
        <v>95</v>
      </c>
      <c r="C58" s="4" t="s">
        <v>105</v>
      </c>
      <c r="D58" s="4">
        <v>4047</v>
      </c>
      <c r="E58" s="47">
        <v>6.3004252787063129</v>
      </c>
      <c r="F58" s="202">
        <v>45000</v>
      </c>
      <c r="G58" s="47">
        <v>3.25</v>
      </c>
      <c r="H58" s="95">
        <v>66056.563731261616</v>
      </c>
    </row>
    <row r="59" spans="1:8" x14ac:dyDescent="0.25">
      <c r="A59" s="4" t="s">
        <v>380</v>
      </c>
      <c r="B59" s="4" t="s">
        <v>95</v>
      </c>
      <c r="C59" s="4" t="s">
        <v>106</v>
      </c>
      <c r="D59" s="4">
        <v>4026</v>
      </c>
      <c r="E59" s="47">
        <v>7</v>
      </c>
      <c r="F59" s="202">
        <v>64325</v>
      </c>
      <c r="G59" s="47">
        <v>2.75</v>
      </c>
      <c r="H59" s="95">
        <v>52523.705000000002</v>
      </c>
    </row>
    <row r="60" spans="1:8" x14ac:dyDescent="0.25">
      <c r="A60" s="4" t="s">
        <v>380</v>
      </c>
      <c r="B60" s="4" t="s">
        <v>95</v>
      </c>
      <c r="C60" s="4" t="s">
        <v>107</v>
      </c>
      <c r="D60" s="4">
        <v>4045</v>
      </c>
      <c r="E60" s="47">
        <v>5.0683370729805004</v>
      </c>
      <c r="F60" s="202">
        <v>49205.105750185692</v>
      </c>
      <c r="G60" s="47">
        <v>2.6877396312222599</v>
      </c>
      <c r="H60" s="95">
        <v>77847.796635633582</v>
      </c>
    </row>
    <row r="61" spans="1:8" x14ac:dyDescent="0.25">
      <c r="A61" s="4" t="s">
        <v>380</v>
      </c>
      <c r="B61" s="4" t="s">
        <v>95</v>
      </c>
      <c r="C61" s="4" t="s">
        <v>108</v>
      </c>
      <c r="D61" s="4">
        <v>4043</v>
      </c>
      <c r="E61" s="47">
        <v>6.1927173643794902</v>
      </c>
      <c r="F61" s="202">
        <v>53707.748778345762</v>
      </c>
      <c r="G61" s="47">
        <v>5.6297430585268096</v>
      </c>
      <c r="H61" s="95">
        <v>73698.312935819136</v>
      </c>
    </row>
    <row r="62" spans="1:8" x14ac:dyDescent="0.25">
      <c r="A62" s="4" t="s">
        <v>380</v>
      </c>
      <c r="B62" s="4" t="s">
        <v>95</v>
      </c>
      <c r="C62" s="4" t="s">
        <v>109</v>
      </c>
      <c r="D62" s="4">
        <v>4048</v>
      </c>
      <c r="E62" s="47">
        <v>7.674418603758788</v>
      </c>
      <c r="F62" s="202">
        <v>62441.860457855597</v>
      </c>
      <c r="G62" s="47">
        <v>8.5</v>
      </c>
      <c r="H62" s="95">
        <v>166486.79500000001</v>
      </c>
    </row>
    <row r="63" spans="1:8" x14ac:dyDescent="0.25">
      <c r="A63" s="4" t="s">
        <v>380</v>
      </c>
      <c r="B63" s="4" t="s">
        <v>95</v>
      </c>
      <c r="C63" s="4" t="s">
        <v>110</v>
      </c>
      <c r="D63" s="4">
        <v>4010</v>
      </c>
      <c r="E63" s="47">
        <v>5.4000000005399995</v>
      </c>
      <c r="F63" s="202">
        <v>66619.718315488994</v>
      </c>
      <c r="G63" s="47">
        <v>4.75</v>
      </c>
      <c r="H63" s="95">
        <v>149185.73701491856</v>
      </c>
    </row>
    <row r="64" spans="1:8" x14ac:dyDescent="0.25">
      <c r="A64" s="4" t="s">
        <v>380</v>
      </c>
      <c r="B64" s="4" t="s">
        <v>95</v>
      </c>
      <c r="C64" s="4" t="s">
        <v>111</v>
      </c>
      <c r="D64" s="4">
        <v>4054</v>
      </c>
      <c r="E64" s="47">
        <v>8.1864406765785702</v>
      </c>
      <c r="F64" s="202">
        <v>40750</v>
      </c>
      <c r="G64" s="47">
        <v>2.8474576266360243</v>
      </c>
      <c r="H64" s="95">
        <v>54832.474999999999</v>
      </c>
    </row>
    <row r="65" spans="1:8" x14ac:dyDescent="0.25">
      <c r="A65" s="4" t="s">
        <v>380</v>
      </c>
      <c r="B65" s="4" t="s">
        <v>95</v>
      </c>
      <c r="C65" s="4" t="s">
        <v>112</v>
      </c>
      <c r="D65" s="4">
        <v>4006</v>
      </c>
      <c r="E65" s="47">
        <v>5.7844311380016489</v>
      </c>
      <c r="F65" s="202">
        <v>40113.772457011437</v>
      </c>
      <c r="G65" s="47">
        <v>2.5149700600007172</v>
      </c>
      <c r="H65" s="95">
        <v>84720.488888888896</v>
      </c>
    </row>
    <row r="66" spans="1:8" x14ac:dyDescent="0.25">
      <c r="A66" s="4" t="s">
        <v>380</v>
      </c>
      <c r="B66" s="4" t="s">
        <v>95</v>
      </c>
      <c r="C66" s="4" t="s">
        <v>113</v>
      </c>
      <c r="D66" s="4">
        <v>4020</v>
      </c>
      <c r="E66" s="47">
        <v>5.9691719408097406</v>
      </c>
      <c r="F66" s="202">
        <v>62734.338036498615</v>
      </c>
      <c r="G66" s="47">
        <v>3.410842010669962</v>
      </c>
      <c r="H66" s="95">
        <v>72933.223061974757</v>
      </c>
    </row>
    <row r="67" spans="1:8" x14ac:dyDescent="0.25">
      <c r="A67" s="4" t="s">
        <v>380</v>
      </c>
      <c r="B67" s="4" t="s">
        <v>95</v>
      </c>
      <c r="C67" s="4" t="s">
        <v>115</v>
      </c>
      <c r="D67" s="4">
        <v>4023</v>
      </c>
      <c r="E67" s="47">
        <v>5.1488886976369939</v>
      </c>
      <c r="F67" s="202">
        <v>82868.521198136252</v>
      </c>
      <c r="G67" s="47">
        <v>2.8962498924208089</v>
      </c>
      <c r="H67" s="95">
        <v>165928.08333148813</v>
      </c>
    </row>
    <row r="68" spans="1:8" hidden="1" x14ac:dyDescent="0.25">
      <c r="A68" s="4" t="s">
        <v>381</v>
      </c>
      <c r="B68" s="4" t="s">
        <v>116</v>
      </c>
      <c r="C68" s="4" t="s">
        <v>117</v>
      </c>
      <c r="D68" s="4">
        <v>4132</v>
      </c>
      <c r="E68" s="47">
        <v>4</v>
      </c>
      <c r="F68" s="202">
        <v>40555.555555555555</v>
      </c>
      <c r="G68" s="47">
        <v>3.0000000001875002</v>
      </c>
      <c r="H68" s="95">
        <v>104001.94674688877</v>
      </c>
    </row>
    <row r="69" spans="1:8" hidden="1" x14ac:dyDescent="0.25">
      <c r="A69" s="4" t="s">
        <v>381</v>
      </c>
      <c r="B69" s="4" t="s">
        <v>116</v>
      </c>
      <c r="C69" s="4" t="s">
        <v>118</v>
      </c>
      <c r="D69" s="4">
        <v>4130</v>
      </c>
      <c r="E69" s="47">
        <v>4.4222849914035143</v>
      </c>
      <c r="F69" s="202">
        <v>38279.582090379125</v>
      </c>
      <c r="G69" s="47">
        <v>1.7028630522152173</v>
      </c>
      <c r="H69" s="95">
        <v>107527.40781680476</v>
      </c>
    </row>
    <row r="70" spans="1:8" hidden="1" x14ac:dyDescent="0.25">
      <c r="A70" s="4" t="s">
        <v>381</v>
      </c>
      <c r="B70" s="4" t="s">
        <v>116</v>
      </c>
      <c r="C70" s="4" t="s">
        <v>119</v>
      </c>
      <c r="D70" s="4">
        <v>4135</v>
      </c>
      <c r="E70" s="47">
        <v>5.1013263451047939</v>
      </c>
      <c r="F70" s="202">
        <v>30164.712487837936</v>
      </c>
      <c r="G70" s="47">
        <v>1.9747765949484739</v>
      </c>
      <c r="H70" s="95">
        <v>54939.035724300433</v>
      </c>
    </row>
    <row r="71" spans="1:8" hidden="1" x14ac:dyDescent="0.25">
      <c r="A71" s="4" t="s">
        <v>381</v>
      </c>
      <c r="B71" s="4" t="s">
        <v>116</v>
      </c>
      <c r="C71" s="4" t="s">
        <v>122</v>
      </c>
      <c r="D71" s="4">
        <v>4162</v>
      </c>
      <c r="E71" s="47">
        <v>6.1837087388961871</v>
      </c>
      <c r="F71" s="202">
        <v>56000</v>
      </c>
      <c r="G71" s="47">
        <v>4.251299757991128</v>
      </c>
      <c r="H71" s="95">
        <v>106344.42024402264</v>
      </c>
    </row>
    <row r="72" spans="1:8" hidden="1" x14ac:dyDescent="0.25">
      <c r="A72" s="4" t="s">
        <v>381</v>
      </c>
      <c r="B72" s="4" t="s">
        <v>116</v>
      </c>
      <c r="C72" s="4" t="s">
        <v>123</v>
      </c>
      <c r="D72" s="4">
        <v>4147</v>
      </c>
      <c r="E72" s="47">
        <v>3.92023759009045</v>
      </c>
      <c r="F72" s="202">
        <v>31957.446808510638</v>
      </c>
      <c r="G72" s="47">
        <v>2.4107250369353346</v>
      </c>
      <c r="H72" s="95">
        <v>70166.828756714211</v>
      </c>
    </row>
    <row r="73" spans="1:8" hidden="1" x14ac:dyDescent="0.25">
      <c r="A73" s="4" t="s">
        <v>381</v>
      </c>
      <c r="B73" s="4" t="s">
        <v>116</v>
      </c>
      <c r="C73" s="4" t="s">
        <v>124</v>
      </c>
      <c r="D73" s="4">
        <v>4141</v>
      </c>
      <c r="E73" s="47">
        <v>4.0975609757096967</v>
      </c>
      <c r="F73" s="202">
        <v>42747.82608695652</v>
      </c>
      <c r="G73" s="47">
        <v>2.5</v>
      </c>
      <c r="H73" s="95">
        <v>58501.671952646393</v>
      </c>
    </row>
    <row r="74" spans="1:8" hidden="1" x14ac:dyDescent="0.25">
      <c r="A74" s="4" t="s">
        <v>381</v>
      </c>
      <c r="B74" s="4" t="s">
        <v>116</v>
      </c>
      <c r="C74" s="4" t="s">
        <v>125</v>
      </c>
      <c r="D74" s="4">
        <v>4139</v>
      </c>
      <c r="E74" s="47">
        <v>3.6845925014974572</v>
      </c>
      <c r="F74" s="202">
        <v>48410.521219945134</v>
      </c>
      <c r="G74" s="47">
        <v>2.0977892528642892</v>
      </c>
      <c r="H74" s="95">
        <v>104857.13508771335</v>
      </c>
    </row>
    <row r="75" spans="1:8" hidden="1" x14ac:dyDescent="0.25">
      <c r="A75" s="4" t="s">
        <v>381</v>
      </c>
      <c r="B75" s="4" t="s">
        <v>116</v>
      </c>
      <c r="C75" s="4" t="s">
        <v>126</v>
      </c>
      <c r="D75" s="4">
        <v>4143</v>
      </c>
      <c r="E75" s="47">
        <v>4.3076923080236682</v>
      </c>
      <c r="F75" s="202">
        <v>54000</v>
      </c>
      <c r="G75" s="47">
        <v>2.4</v>
      </c>
      <c r="H75" s="95">
        <v>90602.583304905784</v>
      </c>
    </row>
    <row r="76" spans="1:8" hidden="1" x14ac:dyDescent="0.25">
      <c r="A76" s="4" t="s">
        <v>381</v>
      </c>
      <c r="B76" s="4" t="s">
        <v>116</v>
      </c>
      <c r="C76" s="4" t="s">
        <v>128</v>
      </c>
      <c r="D76" s="4">
        <v>4157</v>
      </c>
      <c r="E76" s="47">
        <v>5.2961893917326481</v>
      </c>
      <c r="F76" s="202">
        <v>39589.015703201549</v>
      </c>
      <c r="G76" s="47">
        <v>2.3832852262796917</v>
      </c>
      <c r="H76" s="95">
        <v>71633.125016550592</v>
      </c>
    </row>
    <row r="77" spans="1:8" hidden="1" x14ac:dyDescent="0.25">
      <c r="A77" s="4" t="s">
        <v>381</v>
      </c>
      <c r="B77" s="4" t="s">
        <v>116</v>
      </c>
      <c r="C77" s="4" t="s">
        <v>129</v>
      </c>
      <c r="D77" s="4">
        <v>4148</v>
      </c>
      <c r="E77" s="47">
        <v>2.6857683056465245</v>
      </c>
      <c r="F77" s="202">
        <v>27556.534992341039</v>
      </c>
      <c r="G77" s="47">
        <v>1.8932582974541885</v>
      </c>
      <c r="H77" s="95">
        <v>109207.44725914924</v>
      </c>
    </row>
    <row r="78" spans="1:8" hidden="1" x14ac:dyDescent="0.25">
      <c r="A78" s="4" t="s">
        <v>381</v>
      </c>
      <c r="B78" s="4" t="s">
        <v>116</v>
      </c>
      <c r="C78" s="4" t="s">
        <v>130</v>
      </c>
      <c r="D78" s="4">
        <v>4144</v>
      </c>
      <c r="E78" s="47">
        <v>4.0776699027146766</v>
      </c>
      <c r="F78" s="202">
        <v>26815.384617447336</v>
      </c>
      <c r="G78" s="47">
        <v>3.387096774056972</v>
      </c>
      <c r="H78" s="95">
        <v>69225.637793786576</v>
      </c>
    </row>
    <row r="79" spans="1:8" hidden="1" x14ac:dyDescent="0.25">
      <c r="A79" s="4" t="s">
        <v>381</v>
      </c>
      <c r="B79" s="4" t="s">
        <v>116</v>
      </c>
      <c r="C79" s="4" t="s">
        <v>131</v>
      </c>
      <c r="D79" s="4">
        <v>4153</v>
      </c>
      <c r="E79" s="47">
        <v>5.0088210904760047</v>
      </c>
      <c r="F79" s="202">
        <v>55152.685562908009</v>
      </c>
      <c r="G79" s="47">
        <v>3.1722533573014697</v>
      </c>
      <c r="H79" s="95">
        <v>106272.9085310174</v>
      </c>
    </row>
    <row r="80" spans="1:8" hidden="1" x14ac:dyDescent="0.25">
      <c r="A80" s="4" t="s">
        <v>381</v>
      </c>
      <c r="B80" s="4" t="s">
        <v>134</v>
      </c>
      <c r="C80" s="4" t="s">
        <v>135</v>
      </c>
      <c r="D80" s="4">
        <v>4189</v>
      </c>
      <c r="E80" s="47">
        <v>3.7940171688442317</v>
      </c>
      <c r="F80" s="202">
        <v>41275.204990142156</v>
      </c>
      <c r="G80" s="47">
        <v>1.349720351268638</v>
      </c>
      <c r="H80" s="95">
        <v>63453.777832681124</v>
      </c>
    </row>
    <row r="81" spans="1:8" hidden="1" x14ac:dyDescent="0.25">
      <c r="A81" s="4" t="s">
        <v>381</v>
      </c>
      <c r="B81" s="4" t="s">
        <v>134</v>
      </c>
      <c r="C81" s="4" t="s">
        <v>140</v>
      </c>
      <c r="D81" s="4">
        <v>4174</v>
      </c>
      <c r="E81" s="47">
        <v>2.9469666285204292</v>
      </c>
      <c r="F81" s="202">
        <v>26332.132654328656</v>
      </c>
      <c r="G81" s="47">
        <v>3.7889570938119803</v>
      </c>
      <c r="H81" s="95">
        <v>55928.619128886246</v>
      </c>
    </row>
    <row r="82" spans="1:8" hidden="1" x14ac:dyDescent="0.25">
      <c r="A82" s="4" t="s">
        <v>381</v>
      </c>
      <c r="B82" s="4" t="s">
        <v>134</v>
      </c>
      <c r="C82" s="4" t="s">
        <v>141</v>
      </c>
      <c r="D82" s="4">
        <v>4170</v>
      </c>
      <c r="E82" s="47">
        <v>4.1502386387217269</v>
      </c>
      <c r="F82" s="202">
        <v>43671.193858765502</v>
      </c>
      <c r="G82" s="47">
        <v>2.9467273192501349</v>
      </c>
      <c r="H82" s="95">
        <v>52859.131091736432</v>
      </c>
    </row>
    <row r="83" spans="1:8" hidden="1" x14ac:dyDescent="0.25">
      <c r="A83" s="4" t="s">
        <v>381</v>
      </c>
      <c r="B83" s="4" t="s">
        <v>134</v>
      </c>
      <c r="C83" s="4" t="s">
        <v>143</v>
      </c>
      <c r="D83" s="4">
        <v>4188</v>
      </c>
      <c r="E83" s="47">
        <v>2.3453422541651374</v>
      </c>
      <c r="F83" s="202">
        <v>42177.323199961065</v>
      </c>
      <c r="G83" s="47">
        <v>2.6304550123961801</v>
      </c>
      <c r="H83" s="95">
        <v>50000</v>
      </c>
    </row>
    <row r="84" spans="1:8" hidden="1" x14ac:dyDescent="0.25">
      <c r="A84" s="4" t="s">
        <v>381</v>
      </c>
      <c r="B84" s="4" t="s">
        <v>134</v>
      </c>
      <c r="C84" s="4" t="s">
        <v>144</v>
      </c>
      <c r="D84" s="4">
        <v>4180</v>
      </c>
      <c r="E84" s="47">
        <v>4.5455529342921688</v>
      </c>
      <c r="F84" s="202">
        <v>32595.746558418636</v>
      </c>
      <c r="G84" s="47">
        <v>2.651572545003765</v>
      </c>
      <c r="H84" s="95">
        <v>99757.072128171436</v>
      </c>
    </row>
    <row r="85" spans="1:8" hidden="1" x14ac:dyDescent="0.25">
      <c r="A85" s="4" t="s">
        <v>381</v>
      </c>
      <c r="B85" s="4" t="s">
        <v>134</v>
      </c>
      <c r="C85" s="4" t="s">
        <v>145</v>
      </c>
      <c r="D85" s="4">
        <v>4185</v>
      </c>
      <c r="E85" s="47">
        <v>3.7753681626512763</v>
      </c>
      <c r="F85" s="202">
        <v>71282.575370464998</v>
      </c>
      <c r="G85" s="47">
        <v>2.1547876302876947</v>
      </c>
      <c r="H85" s="95">
        <v>80970.762610125035</v>
      </c>
    </row>
    <row r="86" spans="1:8" hidden="1" x14ac:dyDescent="0.25">
      <c r="A86" s="4" t="s">
        <v>381</v>
      </c>
      <c r="B86" s="4" t="s">
        <v>134</v>
      </c>
      <c r="C86" s="4" t="s">
        <v>146</v>
      </c>
      <c r="D86" s="4">
        <v>4178</v>
      </c>
      <c r="E86" s="47">
        <v>4.7583171418375034</v>
      </c>
      <c r="F86" s="202">
        <v>36845.47648907049</v>
      </c>
      <c r="G86" s="47">
        <v>1.8384008512694416</v>
      </c>
      <c r="H86" s="95">
        <v>109137.12475572605</v>
      </c>
    </row>
    <row r="87" spans="1:8" hidden="1" x14ac:dyDescent="0.25">
      <c r="A87" s="4" t="s">
        <v>381</v>
      </c>
      <c r="B87" s="4" t="s">
        <v>134</v>
      </c>
      <c r="C87" s="4" t="s">
        <v>147</v>
      </c>
      <c r="D87" s="4">
        <v>4194</v>
      </c>
      <c r="E87" s="47">
        <v>3.7051764025448235</v>
      </c>
      <c r="F87" s="202">
        <v>45669.835490830636</v>
      </c>
      <c r="G87" s="47">
        <v>1.7170329670329672</v>
      </c>
      <c r="H87" s="95">
        <v>51957.036563700232</v>
      </c>
    </row>
    <row r="88" spans="1:8" hidden="1" x14ac:dyDescent="0.25">
      <c r="A88" s="4" t="s">
        <v>381</v>
      </c>
      <c r="B88" s="4" t="s">
        <v>134</v>
      </c>
      <c r="C88" s="4" t="s">
        <v>148</v>
      </c>
      <c r="D88" s="4">
        <v>4181</v>
      </c>
      <c r="E88" s="47">
        <v>4.8370978825881226</v>
      </c>
      <c r="F88" s="202">
        <v>89895.603725637717</v>
      </c>
      <c r="G88" s="47">
        <v>3.7559112749981014</v>
      </c>
      <c r="H88" s="95">
        <v>51970.287432216013</v>
      </c>
    </row>
    <row r="89" spans="1:8" hidden="1" x14ac:dyDescent="0.25">
      <c r="A89" s="4" t="s">
        <v>381</v>
      </c>
      <c r="B89" s="4" t="s">
        <v>134</v>
      </c>
      <c r="C89" s="4" t="s">
        <v>149</v>
      </c>
      <c r="D89" s="4">
        <v>4183</v>
      </c>
      <c r="E89" s="47">
        <v>2.3547195659566147</v>
      </c>
      <c r="F89" s="202">
        <v>30639.272675209391</v>
      </c>
      <c r="G89" s="47">
        <v>1.5755010403288074</v>
      </c>
      <c r="H89" s="95">
        <v>28059.693857249571</v>
      </c>
    </row>
    <row r="90" spans="1:8" hidden="1" x14ac:dyDescent="0.25">
      <c r="A90" s="4" t="s">
        <v>382</v>
      </c>
      <c r="B90" s="4" t="s">
        <v>383</v>
      </c>
      <c r="C90" s="4" t="s">
        <v>150</v>
      </c>
      <c r="D90" s="4">
        <v>551110</v>
      </c>
      <c r="E90" s="47">
        <v>7</v>
      </c>
      <c r="F90" s="202">
        <v>27461.792482451838</v>
      </c>
      <c r="G90" s="47">
        <v>2.4</v>
      </c>
      <c r="H90" s="95">
        <v>73887.09599999999</v>
      </c>
    </row>
    <row r="91" spans="1:8" hidden="1" x14ac:dyDescent="0.25">
      <c r="A91" s="4" t="s">
        <v>382</v>
      </c>
      <c r="B91" s="4" t="s">
        <v>383</v>
      </c>
      <c r="C91" s="4" t="s">
        <v>151</v>
      </c>
      <c r="D91" s="4">
        <v>451101</v>
      </c>
      <c r="E91" s="47">
        <v>6.6175681025716973</v>
      </c>
      <c r="F91" s="202">
        <v>103969.56099429993</v>
      </c>
      <c r="G91" s="47">
        <v>2.4540685481379025</v>
      </c>
      <c r="H91" s="95">
        <v>92165.740817101978</v>
      </c>
    </row>
    <row r="92" spans="1:8" hidden="1" x14ac:dyDescent="0.25">
      <c r="A92" s="4" t="s">
        <v>382</v>
      </c>
      <c r="B92" s="4" t="s">
        <v>383</v>
      </c>
      <c r="C92" s="4" t="s">
        <v>152</v>
      </c>
      <c r="D92" s="4">
        <v>551103</v>
      </c>
      <c r="E92" s="47">
        <v>4.666666666666667</v>
      </c>
      <c r="F92" s="202">
        <v>50285.7142793288</v>
      </c>
      <c r="G92" s="47">
        <v>3.3333333333333335</v>
      </c>
      <c r="H92" s="95">
        <v>104842.43666666666</v>
      </c>
    </row>
    <row r="93" spans="1:8" hidden="1" x14ac:dyDescent="0.25">
      <c r="A93" s="4" t="s">
        <v>382</v>
      </c>
      <c r="B93" s="4" t="s">
        <v>383</v>
      </c>
      <c r="C93" s="4" t="s">
        <v>153</v>
      </c>
      <c r="D93" s="4">
        <v>551330</v>
      </c>
      <c r="E93" s="47">
        <v>5.666666666666667</v>
      </c>
      <c r="F93" s="202">
        <v>44567.741938359213</v>
      </c>
      <c r="G93" s="47">
        <v>3</v>
      </c>
      <c r="H93" s="95">
        <v>113749.74333333333</v>
      </c>
    </row>
    <row r="94" spans="1:8" hidden="1" x14ac:dyDescent="0.25">
      <c r="A94" s="4" t="s">
        <v>382</v>
      </c>
      <c r="B94" s="4" t="s">
        <v>383</v>
      </c>
      <c r="C94" s="4" t="s">
        <v>154</v>
      </c>
      <c r="D94" s="4">
        <v>451115</v>
      </c>
      <c r="E94" s="47">
        <v>8.0666666674733332</v>
      </c>
      <c r="F94" s="202">
        <v>53666.666666666664</v>
      </c>
      <c r="G94" s="47">
        <v>3.6666666670333337</v>
      </c>
      <c r="H94" s="95">
        <v>164841.47483296035</v>
      </c>
    </row>
    <row r="95" spans="1:8" hidden="1" x14ac:dyDescent="0.25">
      <c r="A95" s="4" t="s">
        <v>382</v>
      </c>
      <c r="B95" s="4" t="s">
        <v>383</v>
      </c>
      <c r="C95" s="4" t="s">
        <v>155</v>
      </c>
      <c r="D95" s="4">
        <v>551128</v>
      </c>
      <c r="E95" s="47">
        <v>6</v>
      </c>
      <c r="F95" s="202">
        <v>69934.486271724527</v>
      </c>
      <c r="G95" s="47">
        <v>2.6666666666666665</v>
      </c>
      <c r="H95" s="95">
        <v>155521.24363636362</v>
      </c>
    </row>
    <row r="96" spans="1:8" hidden="1" x14ac:dyDescent="0.25">
      <c r="A96" s="4" t="s">
        <v>382</v>
      </c>
      <c r="B96" s="4" t="s">
        <v>383</v>
      </c>
      <c r="C96" s="4" t="s">
        <v>156</v>
      </c>
      <c r="D96" s="4">
        <v>451120</v>
      </c>
      <c r="E96" s="47">
        <v>4.7978889288712967</v>
      </c>
      <c r="F96" s="202">
        <v>49498.22078285554</v>
      </c>
      <c r="G96" s="47">
        <v>3.1985926192475311</v>
      </c>
      <c r="H96" s="95">
        <v>101117.448322738</v>
      </c>
    </row>
    <row r="97" spans="1:8" hidden="1" x14ac:dyDescent="0.25">
      <c r="A97" s="4" t="s">
        <v>382</v>
      </c>
      <c r="B97" s="4" t="s">
        <v>383</v>
      </c>
      <c r="C97" s="4" t="s">
        <v>157</v>
      </c>
      <c r="D97" s="4">
        <v>451381</v>
      </c>
      <c r="E97" s="47">
        <v>4.9568900772073183</v>
      </c>
      <c r="F97" s="202">
        <v>48855.123790250189</v>
      </c>
      <c r="G97" s="47">
        <v>2.3577963036480596</v>
      </c>
      <c r="H97" s="95">
        <v>67466.34124814978</v>
      </c>
    </row>
    <row r="98" spans="1:8" hidden="1" x14ac:dyDescent="0.25">
      <c r="A98" s="4" t="s">
        <v>382</v>
      </c>
      <c r="B98" s="4" t="s">
        <v>383</v>
      </c>
      <c r="C98" s="4" t="s">
        <v>158</v>
      </c>
      <c r="D98" s="4">
        <v>551354</v>
      </c>
      <c r="E98" s="47">
        <v>6.1272234396422904</v>
      </c>
      <c r="F98" s="202">
        <v>41246.35816092226</v>
      </c>
      <c r="G98" s="47">
        <v>2.4972568008631035</v>
      </c>
      <c r="H98" s="95">
        <v>301783.12529700994</v>
      </c>
    </row>
    <row r="99" spans="1:8" hidden="1" x14ac:dyDescent="0.25">
      <c r="A99" s="4" t="s">
        <v>382</v>
      </c>
      <c r="B99" s="4" t="s">
        <v>383</v>
      </c>
      <c r="C99" s="4" t="s">
        <v>159</v>
      </c>
      <c r="D99" s="4">
        <v>451166</v>
      </c>
      <c r="E99" s="47">
        <v>3.5613289482772177</v>
      </c>
      <c r="F99" s="202">
        <v>28353.65739589939</v>
      </c>
      <c r="G99" s="47">
        <v>1.9296528755202187</v>
      </c>
      <c r="H99" s="95">
        <v>77938.314291143732</v>
      </c>
    </row>
    <row r="100" spans="1:8" hidden="1" x14ac:dyDescent="0.25">
      <c r="A100" s="4" t="s">
        <v>382</v>
      </c>
      <c r="B100" s="4" t="s">
        <v>384</v>
      </c>
      <c r="C100" s="4" t="s">
        <v>161</v>
      </c>
      <c r="D100" s="4">
        <v>508815</v>
      </c>
      <c r="E100" s="47">
        <v>6.8524590157194298</v>
      </c>
      <c r="F100" s="202">
        <v>46283.333333333336</v>
      </c>
      <c r="G100" s="47">
        <v>2.7071823201428526</v>
      </c>
      <c r="H100" s="95">
        <v>196216.51768561805</v>
      </c>
    </row>
    <row r="101" spans="1:8" hidden="1" x14ac:dyDescent="0.25">
      <c r="A101" s="4" t="s">
        <v>382</v>
      </c>
      <c r="B101" s="4" t="s">
        <v>384</v>
      </c>
      <c r="C101" s="4" t="s">
        <v>162</v>
      </c>
      <c r="D101" s="4">
        <v>408801</v>
      </c>
      <c r="E101" s="47">
        <v>5.6298104365253732</v>
      </c>
      <c r="F101" s="202">
        <v>25671.260231323777</v>
      </c>
      <c r="G101" s="47">
        <v>2.2595283000196296</v>
      </c>
      <c r="H101" s="95">
        <v>55439.915150276014</v>
      </c>
    </row>
    <row r="102" spans="1:8" hidden="1" x14ac:dyDescent="0.25">
      <c r="A102" s="4" t="s">
        <v>382</v>
      </c>
      <c r="B102" s="4" t="s">
        <v>384</v>
      </c>
      <c r="C102" s="4" t="s">
        <v>160</v>
      </c>
      <c r="D102" s="4">
        <v>408822</v>
      </c>
      <c r="E102" s="47">
        <v>10.279840091376357</v>
      </c>
      <c r="F102" s="202">
        <v>31886.841764734025</v>
      </c>
      <c r="G102" s="47">
        <v>3.7121644774414624</v>
      </c>
      <c r="H102" s="95">
        <v>121101.52000222006</v>
      </c>
    </row>
    <row r="103" spans="1:8" hidden="1" x14ac:dyDescent="0.25">
      <c r="A103" s="4" t="s">
        <v>382</v>
      </c>
      <c r="B103" s="4" t="s">
        <v>384</v>
      </c>
      <c r="C103" s="4" t="s">
        <v>163</v>
      </c>
      <c r="D103" s="4">
        <v>508817</v>
      </c>
      <c r="E103" s="47">
        <v>3.7365106740736596</v>
      </c>
      <c r="F103" s="202">
        <v>28169.888063583767</v>
      </c>
      <c r="G103" s="47">
        <v>2.9122872042377255</v>
      </c>
      <c r="H103" s="95">
        <v>93128.014360013214</v>
      </c>
    </row>
    <row r="104" spans="1:8" hidden="1" x14ac:dyDescent="0.25">
      <c r="A104" s="4" t="s">
        <v>382</v>
      </c>
      <c r="B104" s="4" t="s">
        <v>384</v>
      </c>
      <c r="C104" s="4" t="s">
        <v>164</v>
      </c>
      <c r="D104" s="4">
        <v>508802</v>
      </c>
      <c r="E104" s="47">
        <v>8.7999999986461539</v>
      </c>
      <c r="F104" s="202">
        <v>68030.769220302958</v>
      </c>
      <c r="G104" s="47">
        <v>4.333333333333333</v>
      </c>
      <c r="H104" s="95">
        <v>84479.650000000009</v>
      </c>
    </row>
    <row r="105" spans="1:8" hidden="1" x14ac:dyDescent="0.25">
      <c r="A105" s="4" t="s">
        <v>382</v>
      </c>
      <c r="B105" s="4" t="s">
        <v>384</v>
      </c>
      <c r="C105" s="4" t="s">
        <v>165</v>
      </c>
      <c r="D105" s="4">
        <v>508839</v>
      </c>
      <c r="E105" s="47">
        <v>10.047593865679534</v>
      </c>
      <c r="F105" s="202">
        <v>39946.394648834306</v>
      </c>
      <c r="G105" s="47">
        <v>3.2189155177223054</v>
      </c>
      <c r="H105" s="95">
        <v>91682.817934782608</v>
      </c>
    </row>
    <row r="106" spans="1:8" hidden="1" x14ac:dyDescent="0.25">
      <c r="A106" s="4" t="s">
        <v>382</v>
      </c>
      <c r="B106" s="4" t="s">
        <v>384</v>
      </c>
      <c r="C106" s="4" t="s">
        <v>166</v>
      </c>
      <c r="D106" s="4">
        <v>508819</v>
      </c>
      <c r="E106" s="47">
        <v>4.5</v>
      </c>
      <c r="F106" s="202">
        <v>57500</v>
      </c>
      <c r="G106" s="47">
        <v>2.5</v>
      </c>
      <c r="H106" s="95">
        <v>186500</v>
      </c>
    </row>
    <row r="107" spans="1:8" hidden="1" x14ac:dyDescent="0.25">
      <c r="A107" s="4" t="s">
        <v>382</v>
      </c>
      <c r="B107" s="4" t="s">
        <v>384</v>
      </c>
      <c r="C107" s="4" t="s">
        <v>167</v>
      </c>
      <c r="D107" s="4">
        <v>408840</v>
      </c>
      <c r="E107" s="47">
        <v>8.4</v>
      </c>
      <c r="F107" s="202">
        <v>27411.390856506845</v>
      </c>
      <c r="G107" s="47">
        <v>2.0073529412355104</v>
      </c>
      <c r="H107" s="95">
        <v>63817.088000000003</v>
      </c>
    </row>
    <row r="108" spans="1:8" hidden="1" x14ac:dyDescent="0.25">
      <c r="A108" s="4" t="s">
        <v>382</v>
      </c>
      <c r="B108" s="4" t="s">
        <v>384</v>
      </c>
      <c r="C108" s="4" t="s">
        <v>168</v>
      </c>
      <c r="D108" s="4">
        <v>408862</v>
      </c>
      <c r="E108" s="47">
        <v>3.0019083560263309</v>
      </c>
      <c r="F108" s="202">
        <v>27908.688494062018</v>
      </c>
      <c r="G108" s="47">
        <v>3.3000000003299998</v>
      </c>
      <c r="H108" s="95">
        <v>78386.016507838605</v>
      </c>
    </row>
    <row r="109" spans="1:8" hidden="1" x14ac:dyDescent="0.25">
      <c r="A109" s="4" t="s">
        <v>382</v>
      </c>
      <c r="B109" s="4" t="s">
        <v>384</v>
      </c>
      <c r="C109" s="4" t="s">
        <v>169</v>
      </c>
      <c r="D109" s="4">
        <v>508860</v>
      </c>
      <c r="E109" s="47">
        <v>6</v>
      </c>
      <c r="F109" s="202">
        <v>26535.384611302248</v>
      </c>
      <c r="G109" s="47">
        <v>2.7076923072757397</v>
      </c>
      <c r="H109" s="95">
        <v>58010.823333333334</v>
      </c>
    </row>
    <row r="110" spans="1:8" hidden="1" x14ac:dyDescent="0.25">
      <c r="A110" s="4" t="s">
        <v>382</v>
      </c>
      <c r="B110" s="4" t="s">
        <v>384</v>
      </c>
      <c r="C110" s="4" t="s">
        <v>170</v>
      </c>
      <c r="D110" s="4">
        <v>408806</v>
      </c>
      <c r="E110" s="47">
        <v>6.8121827407709556</v>
      </c>
      <c r="F110" s="202">
        <v>42480</v>
      </c>
      <c r="G110" s="47">
        <v>2.0101522841619213</v>
      </c>
      <c r="H110" s="95">
        <v>81616.97590410593</v>
      </c>
    </row>
    <row r="111" spans="1:8" hidden="1" x14ac:dyDescent="0.25">
      <c r="A111" s="4" t="s">
        <v>382</v>
      </c>
      <c r="B111" s="4" t="s">
        <v>384</v>
      </c>
      <c r="C111" s="4" t="s">
        <v>171</v>
      </c>
      <c r="D111" s="4">
        <v>508833</v>
      </c>
      <c r="E111" s="47">
        <v>6.8020480354994728</v>
      </c>
      <c r="F111" s="202">
        <v>42235.801581595973</v>
      </c>
      <c r="G111" s="47">
        <v>2.6441036488630356</v>
      </c>
      <c r="H111" s="95">
        <v>57553.534257546955</v>
      </c>
    </row>
    <row r="112" spans="1:8" hidden="1" x14ac:dyDescent="0.25">
      <c r="A112" s="4" t="s">
        <v>382</v>
      </c>
      <c r="B112" s="4" t="s">
        <v>384</v>
      </c>
      <c r="C112" s="4" t="s">
        <v>172</v>
      </c>
      <c r="D112" s="4">
        <v>508820</v>
      </c>
      <c r="E112" s="47">
        <v>19</v>
      </c>
      <c r="F112" s="202">
        <v>59833.333333333336</v>
      </c>
      <c r="G112" s="47">
        <v>4.1250000001289058</v>
      </c>
      <c r="H112" s="95">
        <v>87077.440315221174</v>
      </c>
    </row>
    <row r="113" spans="1:8" hidden="1" x14ac:dyDescent="0.25">
      <c r="A113" s="4" t="s">
        <v>382</v>
      </c>
      <c r="B113" s="4" t="s">
        <v>174</v>
      </c>
      <c r="C113" s="4" t="s">
        <v>175</v>
      </c>
      <c r="D113" s="4">
        <v>551367</v>
      </c>
      <c r="E113" s="47">
        <v>4.666666666666667</v>
      </c>
      <c r="F113" s="202">
        <v>45500</v>
      </c>
      <c r="G113" s="47">
        <v>4.5</v>
      </c>
      <c r="H113" s="95">
        <v>104883.565</v>
      </c>
    </row>
    <row r="114" spans="1:8" hidden="1" x14ac:dyDescent="0.25">
      <c r="A114" s="4" t="s">
        <v>382</v>
      </c>
      <c r="B114" s="4" t="s">
        <v>174</v>
      </c>
      <c r="C114" s="4" t="s">
        <v>176</v>
      </c>
      <c r="D114" s="4">
        <v>551340</v>
      </c>
      <c r="E114" s="47">
        <v>7</v>
      </c>
      <c r="F114" s="202">
        <v>94866.666666666672</v>
      </c>
      <c r="G114" s="47">
        <v>4.333333333333333</v>
      </c>
      <c r="H114" s="95">
        <v>88314.996666666659</v>
      </c>
    </row>
    <row r="115" spans="1:8" hidden="1" x14ac:dyDescent="0.25">
      <c r="A115" s="4" t="s">
        <v>382</v>
      </c>
      <c r="B115" s="4" t="s">
        <v>174</v>
      </c>
      <c r="C115" s="4" t="s">
        <v>177</v>
      </c>
      <c r="D115" s="4">
        <v>551369</v>
      </c>
      <c r="E115" s="47">
        <v>6</v>
      </c>
      <c r="F115" s="202">
        <v>63674.184999999998</v>
      </c>
      <c r="G115" s="47">
        <v>4.5</v>
      </c>
      <c r="H115" s="95">
        <v>357869.7</v>
      </c>
    </row>
    <row r="116" spans="1:8" hidden="1" x14ac:dyDescent="0.25">
      <c r="A116" s="4" t="s">
        <v>382</v>
      </c>
      <c r="B116" s="4" t="s">
        <v>174</v>
      </c>
      <c r="C116" s="4" t="s">
        <v>178</v>
      </c>
      <c r="D116" s="4">
        <v>551365</v>
      </c>
      <c r="E116" s="47">
        <v>6.9473684208088642</v>
      </c>
      <c r="F116" s="202">
        <v>41646.545454545456</v>
      </c>
      <c r="G116" s="47">
        <v>2.842105263307479</v>
      </c>
      <c r="H116" s="95">
        <v>62868.153339620156</v>
      </c>
    </row>
    <row r="117" spans="1:8" hidden="1" x14ac:dyDescent="0.25">
      <c r="A117" s="4" t="s">
        <v>382</v>
      </c>
      <c r="B117" s="4" t="s">
        <v>174</v>
      </c>
      <c r="C117" s="4" t="s">
        <v>179</v>
      </c>
      <c r="D117" s="4">
        <v>451370</v>
      </c>
      <c r="E117" s="47">
        <v>3.3531004234085331</v>
      </c>
      <c r="F117" s="202">
        <v>38604.009939748787</v>
      </c>
      <c r="G117" s="47">
        <v>2.3181437316745943</v>
      </c>
      <c r="H117" s="95">
        <v>66045.412436259852</v>
      </c>
    </row>
    <row r="118" spans="1:8" hidden="1" x14ac:dyDescent="0.25">
      <c r="A118" s="4" t="s">
        <v>382</v>
      </c>
      <c r="B118" s="4" t="s">
        <v>174</v>
      </c>
      <c r="C118" s="4" t="s">
        <v>180</v>
      </c>
      <c r="D118" s="4">
        <v>551314</v>
      </c>
      <c r="E118" s="47">
        <v>3.4920634916200552</v>
      </c>
      <c r="F118" s="202">
        <v>36666.666666666664</v>
      </c>
      <c r="G118" s="47">
        <v>3.6666666666666665</v>
      </c>
      <c r="H118" s="95">
        <v>99457.222122995299</v>
      </c>
    </row>
    <row r="119" spans="1:8" hidden="1" x14ac:dyDescent="0.25">
      <c r="A119" s="4" t="s">
        <v>382</v>
      </c>
      <c r="B119" s="4" t="s">
        <v>174</v>
      </c>
      <c r="C119" s="4" t="s">
        <v>181</v>
      </c>
      <c r="D119" s="4">
        <v>451361</v>
      </c>
      <c r="E119" s="47">
        <v>13</v>
      </c>
      <c r="F119" s="202">
        <v>72368.421064058173</v>
      </c>
      <c r="G119" s="47">
        <v>3.9487179481104535</v>
      </c>
      <c r="H119" s="95">
        <v>136179.17499999999</v>
      </c>
    </row>
    <row r="120" spans="1:8" hidden="1" x14ac:dyDescent="0.25">
      <c r="A120" s="4" t="s">
        <v>382</v>
      </c>
      <c r="B120" s="4" t="s">
        <v>174</v>
      </c>
      <c r="C120" s="4" t="s">
        <v>182</v>
      </c>
      <c r="D120" s="4">
        <v>451350</v>
      </c>
      <c r="E120" s="47">
        <v>6.0099768100040825</v>
      </c>
      <c r="F120" s="202">
        <v>73894.546912590216</v>
      </c>
      <c r="G120" s="47">
        <v>2.6280894984246763</v>
      </c>
      <c r="H120" s="95">
        <v>49792.989726125074</v>
      </c>
    </row>
    <row r="121" spans="1:8" hidden="1" x14ac:dyDescent="0.25">
      <c r="A121" s="4" t="s">
        <v>382</v>
      </c>
      <c r="B121" s="4" t="s">
        <v>174</v>
      </c>
      <c r="C121" s="4" t="s">
        <v>183</v>
      </c>
      <c r="D121" s="4">
        <v>551310</v>
      </c>
      <c r="E121" s="47">
        <v>6.6102591221575882</v>
      </c>
      <c r="F121" s="202">
        <v>63672.55336770953</v>
      </c>
      <c r="G121" s="47">
        <v>3.1729243786356425</v>
      </c>
      <c r="H121" s="95">
        <v>46920.144807502205</v>
      </c>
    </row>
    <row r="122" spans="1:8" hidden="1" x14ac:dyDescent="0.25">
      <c r="A122" s="4" t="s">
        <v>382</v>
      </c>
      <c r="B122" s="4" t="s">
        <v>174</v>
      </c>
      <c r="C122" s="4" t="s">
        <v>184</v>
      </c>
      <c r="D122" s="4">
        <v>551309</v>
      </c>
      <c r="E122" s="47">
        <v>3.259259258655693</v>
      </c>
      <c r="F122" s="202">
        <v>50566.666666666664</v>
      </c>
      <c r="G122" s="47">
        <v>1.6666666666666667</v>
      </c>
      <c r="H122" s="95">
        <v>119594.68538179778</v>
      </c>
    </row>
    <row r="123" spans="1:8" hidden="1" x14ac:dyDescent="0.25">
      <c r="A123" s="4" t="s">
        <v>382</v>
      </c>
      <c r="B123" s="4" t="s">
        <v>174</v>
      </c>
      <c r="C123" s="4" t="s">
        <v>185</v>
      </c>
      <c r="D123" s="4">
        <v>551305</v>
      </c>
      <c r="E123" s="47">
        <v>4.2536026727923746</v>
      </c>
      <c r="F123" s="202">
        <v>47178.013323686013</v>
      </c>
      <c r="G123" s="47">
        <v>3.6069450081364742</v>
      </c>
      <c r="H123" s="95">
        <v>103603.71979325515</v>
      </c>
    </row>
    <row r="124" spans="1:8" hidden="1" x14ac:dyDescent="0.25">
      <c r="A124" s="4" t="s">
        <v>382</v>
      </c>
      <c r="B124" s="4" t="s">
        <v>174</v>
      </c>
      <c r="C124" s="4" t="s">
        <v>186</v>
      </c>
      <c r="D124" s="4">
        <v>451301</v>
      </c>
      <c r="E124" s="47">
        <v>5.5930145606479842</v>
      </c>
      <c r="F124" s="202">
        <v>59291.075658551905</v>
      </c>
      <c r="G124" s="47">
        <v>2.298761241415872</v>
      </c>
      <c r="H124" s="95">
        <v>70266.634077752024</v>
      </c>
    </row>
    <row r="125" spans="1:8" hidden="1" x14ac:dyDescent="0.25">
      <c r="A125" s="4" t="s">
        <v>382</v>
      </c>
      <c r="B125" s="4" t="s">
        <v>174</v>
      </c>
      <c r="C125" s="4" t="s">
        <v>187</v>
      </c>
      <c r="D125" s="4">
        <v>551341</v>
      </c>
      <c r="E125" s="47">
        <v>4.1022275095376788</v>
      </c>
      <c r="F125" s="202">
        <v>40946.965229288959</v>
      </c>
      <c r="G125" s="47">
        <v>2.7481184717643594</v>
      </c>
      <c r="H125" s="95">
        <v>48216.508060277782</v>
      </c>
    </row>
    <row r="126" spans="1:8" hidden="1" x14ac:dyDescent="0.25">
      <c r="A126" s="4" t="s">
        <v>382</v>
      </c>
      <c r="B126" s="4" t="s">
        <v>174</v>
      </c>
      <c r="C126" s="4" t="s">
        <v>189</v>
      </c>
      <c r="D126" s="4">
        <v>551306</v>
      </c>
      <c r="E126" s="47">
        <v>9.0961538466786251</v>
      </c>
      <c r="F126" s="202">
        <v>93997.5</v>
      </c>
      <c r="G126" s="47">
        <v>2.5208333331232637</v>
      </c>
      <c r="H126" s="95">
        <v>75636.448000000004</v>
      </c>
    </row>
    <row r="127" spans="1:8" hidden="1" x14ac:dyDescent="0.25">
      <c r="A127" s="4" t="s">
        <v>382</v>
      </c>
      <c r="B127" s="4" t="s">
        <v>174</v>
      </c>
      <c r="C127" s="4" t="s">
        <v>190</v>
      </c>
      <c r="D127" s="4">
        <v>551349</v>
      </c>
      <c r="E127" s="47">
        <v>9.6666666666666661</v>
      </c>
      <c r="F127" s="202">
        <v>54190.333333333336</v>
      </c>
      <c r="G127" s="47">
        <v>6</v>
      </c>
      <c r="H127" s="95">
        <v>127695.60333333333</v>
      </c>
    </row>
    <row r="128" spans="1:8" hidden="1" x14ac:dyDescent="0.25">
      <c r="A128" s="4" t="s">
        <v>382</v>
      </c>
      <c r="B128" s="4" t="s">
        <v>174</v>
      </c>
      <c r="C128" s="4" t="s">
        <v>191</v>
      </c>
      <c r="D128" s="4">
        <v>451308</v>
      </c>
      <c r="E128" s="47">
        <v>5.2018348621109123</v>
      </c>
      <c r="F128" s="202">
        <v>99898.726114649689</v>
      </c>
      <c r="G128" s="47">
        <v>2.4486081664616917</v>
      </c>
      <c r="H128" s="95">
        <v>111152.62400120165</v>
      </c>
    </row>
    <row r="129" spans="1:8" hidden="1" x14ac:dyDescent="0.25">
      <c r="A129" s="4" t="s">
        <v>382</v>
      </c>
      <c r="B129" s="4" t="s">
        <v>174</v>
      </c>
      <c r="C129" s="4" t="s">
        <v>192</v>
      </c>
      <c r="D129" s="4">
        <v>451336</v>
      </c>
      <c r="E129" s="47">
        <v>7.8699186990590251</v>
      </c>
      <c r="F129" s="202">
        <v>87807.31707531237</v>
      </c>
      <c r="G129" s="47">
        <v>3.1481481481481479</v>
      </c>
      <c r="H129" s="95">
        <v>64780.15798047874</v>
      </c>
    </row>
    <row r="130" spans="1:8" hidden="1" x14ac:dyDescent="0.25">
      <c r="A130" s="4" t="s">
        <v>385</v>
      </c>
      <c r="B130" s="4" t="s">
        <v>386</v>
      </c>
      <c r="C130" s="4" t="s">
        <v>219</v>
      </c>
      <c r="D130" s="4">
        <v>554381</v>
      </c>
      <c r="E130" s="47">
        <v>6.4030601636854376</v>
      </c>
      <c r="F130" s="202">
        <v>48548.600936729767</v>
      </c>
      <c r="G130" s="47">
        <v>3.2968679752586607</v>
      </c>
      <c r="H130" s="95">
        <v>149947.13733004974</v>
      </c>
    </row>
    <row r="131" spans="1:8" hidden="1" x14ac:dyDescent="0.25">
      <c r="A131" s="4" t="s">
        <v>385</v>
      </c>
      <c r="B131" s="4" t="s">
        <v>386</v>
      </c>
      <c r="C131" s="4" t="s">
        <v>477</v>
      </c>
      <c r="D131" s="4">
        <v>554376</v>
      </c>
      <c r="E131" s="47">
        <v>6.5</v>
      </c>
      <c r="F131" s="202">
        <v>42152.343751317261</v>
      </c>
      <c r="G131" s="47">
        <v>5</v>
      </c>
      <c r="H131" s="95">
        <v>142938.61656696681</v>
      </c>
    </row>
    <row r="132" spans="1:8" hidden="1" x14ac:dyDescent="0.25">
      <c r="A132" s="4" t="s">
        <v>385</v>
      </c>
      <c r="B132" s="4" t="s">
        <v>386</v>
      </c>
      <c r="C132" s="4" t="s">
        <v>221</v>
      </c>
      <c r="D132" s="4">
        <v>554416</v>
      </c>
      <c r="E132" s="47">
        <v>3.1842105258968143</v>
      </c>
      <c r="F132" s="202">
        <v>35000</v>
      </c>
      <c r="G132" s="47">
        <v>3.1898734176407628</v>
      </c>
      <c r="H132" s="95">
        <v>215320.48749999999</v>
      </c>
    </row>
    <row r="133" spans="1:8" hidden="1" x14ac:dyDescent="0.25">
      <c r="A133" s="4" t="s">
        <v>385</v>
      </c>
      <c r="B133" s="4" t="s">
        <v>386</v>
      </c>
      <c r="C133" s="4" t="s">
        <v>223</v>
      </c>
      <c r="D133" s="4">
        <v>554496</v>
      </c>
      <c r="E133" s="47">
        <v>5.5</v>
      </c>
      <c r="F133" s="202">
        <v>67666.666666666672</v>
      </c>
      <c r="G133" s="47">
        <v>2.6666666666666665</v>
      </c>
      <c r="H133" s="95">
        <v>85529.12</v>
      </c>
    </row>
    <row r="134" spans="1:8" hidden="1" x14ac:dyDescent="0.25">
      <c r="A134" s="4" t="s">
        <v>385</v>
      </c>
      <c r="B134" s="4" t="s">
        <v>386</v>
      </c>
      <c r="C134" s="4" t="s">
        <v>224</v>
      </c>
      <c r="D134" s="4">
        <v>554516</v>
      </c>
      <c r="E134" s="47">
        <v>3.6666666666666665</v>
      </c>
      <c r="F134" s="202">
        <v>44680.851063829788</v>
      </c>
      <c r="G134" s="47">
        <v>3.6078431378208382</v>
      </c>
      <c r="H134" s="95">
        <v>182083.05333333334</v>
      </c>
    </row>
    <row r="135" spans="1:8" hidden="1" x14ac:dyDescent="0.25">
      <c r="A135" s="4" t="s">
        <v>385</v>
      </c>
      <c r="B135" s="4" t="s">
        <v>386</v>
      </c>
      <c r="C135" s="4" t="s">
        <v>225</v>
      </c>
      <c r="D135" s="4">
        <v>554531</v>
      </c>
      <c r="E135" s="47">
        <v>5.5</v>
      </c>
      <c r="F135" s="202">
        <v>54083.333338741671</v>
      </c>
      <c r="G135" s="47">
        <v>6.5</v>
      </c>
      <c r="H135" s="95">
        <v>122211.13333333332</v>
      </c>
    </row>
    <row r="136" spans="1:8" hidden="1" x14ac:dyDescent="0.25">
      <c r="A136" s="4" t="s">
        <v>385</v>
      </c>
      <c r="B136" s="4" t="s">
        <v>386</v>
      </c>
      <c r="C136" s="4" t="s">
        <v>226</v>
      </c>
      <c r="D136" s="4">
        <v>554533</v>
      </c>
      <c r="E136" s="47">
        <v>3.8364888454086823</v>
      </c>
      <c r="F136" s="202">
        <v>60246.77223621076</v>
      </c>
      <c r="G136" s="47">
        <v>3.3047210303265855</v>
      </c>
      <c r="H136" s="95">
        <v>165954.90859793604</v>
      </c>
    </row>
    <row r="137" spans="1:8" hidden="1" x14ac:dyDescent="0.25">
      <c r="A137" s="4" t="s">
        <v>385</v>
      </c>
      <c r="B137" s="4" t="s">
        <v>386</v>
      </c>
      <c r="C137" s="4" t="s">
        <v>227</v>
      </c>
      <c r="D137" s="4">
        <v>454535</v>
      </c>
      <c r="E137" s="47">
        <v>7.7885121128653845</v>
      </c>
      <c r="F137" s="202">
        <v>23696.905225737137</v>
      </c>
      <c r="G137" s="47">
        <v>2.3489163514990841</v>
      </c>
      <c r="H137" s="95">
        <v>78788.025990790484</v>
      </c>
    </row>
    <row r="138" spans="1:8" hidden="1" x14ac:dyDescent="0.25">
      <c r="A138" s="4" t="s">
        <v>385</v>
      </c>
      <c r="B138" s="4" t="s">
        <v>386</v>
      </c>
      <c r="C138" s="4" t="s">
        <v>228</v>
      </c>
      <c r="D138" s="4">
        <v>454651</v>
      </c>
      <c r="E138" s="47">
        <v>6.1262443933924082</v>
      </c>
      <c r="F138" s="202">
        <v>42796.192976698389</v>
      </c>
      <c r="G138" s="47">
        <v>4.0817491578443299</v>
      </c>
      <c r="H138" s="95">
        <v>59969.696995416736</v>
      </c>
    </row>
    <row r="139" spans="1:8" hidden="1" x14ac:dyDescent="0.25">
      <c r="A139" s="4" t="s">
        <v>385</v>
      </c>
      <c r="B139" s="4" t="s">
        <v>386</v>
      </c>
      <c r="C139" s="4" t="s">
        <v>229</v>
      </c>
      <c r="D139" s="4">
        <v>554686</v>
      </c>
      <c r="E139" s="47">
        <v>4.5128205121262326</v>
      </c>
      <c r="F139" s="202">
        <v>29250</v>
      </c>
      <c r="G139" s="47">
        <v>1.6923076920473372</v>
      </c>
      <c r="H139" s="95">
        <v>41000</v>
      </c>
    </row>
    <row r="140" spans="1:8" hidden="1" x14ac:dyDescent="0.25">
      <c r="A140" s="4" t="s">
        <v>385</v>
      </c>
      <c r="B140" s="4" t="s">
        <v>386</v>
      </c>
      <c r="C140" s="4" t="s">
        <v>230</v>
      </c>
      <c r="D140" s="4">
        <v>454696</v>
      </c>
      <c r="E140" s="47">
        <v>4.6330262765228261</v>
      </c>
      <c r="F140" s="202">
        <v>37734.797834483681</v>
      </c>
      <c r="G140" s="47">
        <v>1.7403401452175493</v>
      </c>
      <c r="H140" s="95">
        <v>101084.58832777757</v>
      </c>
    </row>
    <row r="141" spans="1:8" hidden="1" x14ac:dyDescent="0.25">
      <c r="A141" s="4" t="s">
        <v>385</v>
      </c>
      <c r="B141" s="4" t="s">
        <v>231</v>
      </c>
      <c r="C141" s="4" t="s">
        <v>232</v>
      </c>
      <c r="D141" s="4">
        <v>455151</v>
      </c>
      <c r="E141" s="47">
        <v>4.4496874870648613</v>
      </c>
      <c r="F141" s="202">
        <v>26933.532102508289</v>
      </c>
      <c r="G141" s="47">
        <v>2.1973506230467779</v>
      </c>
      <c r="H141" s="95">
        <v>61586.360578540196</v>
      </c>
    </row>
    <row r="142" spans="1:8" hidden="1" x14ac:dyDescent="0.25">
      <c r="A142" s="4" t="s">
        <v>385</v>
      </c>
      <c r="B142" s="4" t="s">
        <v>231</v>
      </c>
      <c r="C142" s="4" t="s">
        <v>233</v>
      </c>
      <c r="D142" s="4">
        <v>455231</v>
      </c>
      <c r="E142" s="47">
        <v>5.2164948454683815</v>
      </c>
      <c r="F142" s="202">
        <v>35054.081629076114</v>
      </c>
      <c r="G142" s="47">
        <v>3.2323232323232323</v>
      </c>
      <c r="H142" s="95">
        <v>83973.328231418593</v>
      </c>
    </row>
    <row r="143" spans="1:8" hidden="1" x14ac:dyDescent="0.25">
      <c r="A143" s="4" t="s">
        <v>385</v>
      </c>
      <c r="B143" s="4" t="s">
        <v>231</v>
      </c>
      <c r="C143" s="4" t="s">
        <v>234</v>
      </c>
      <c r="D143" s="4">
        <v>455298</v>
      </c>
      <c r="E143" s="47">
        <v>6</v>
      </c>
      <c r="F143" s="202">
        <v>69300</v>
      </c>
      <c r="G143" s="47">
        <v>3</v>
      </c>
      <c r="H143" s="95">
        <v>95841.565173939496</v>
      </c>
    </row>
    <row r="144" spans="1:8" hidden="1" x14ac:dyDescent="0.25">
      <c r="A144" s="4" t="s">
        <v>385</v>
      </c>
      <c r="B144" s="4" t="s">
        <v>231</v>
      </c>
      <c r="C144" s="4" t="s">
        <v>235</v>
      </c>
      <c r="D144" s="4">
        <v>555406</v>
      </c>
      <c r="E144" s="47">
        <v>2.7076923072757397</v>
      </c>
      <c r="F144" s="202">
        <v>49570.967745133617</v>
      </c>
      <c r="G144" s="47">
        <v>2.8387096776024978</v>
      </c>
      <c r="H144" s="95">
        <v>96003.063333333339</v>
      </c>
    </row>
    <row r="145" spans="1:8" hidden="1" x14ac:dyDescent="0.25">
      <c r="A145" s="4" t="s">
        <v>385</v>
      </c>
      <c r="B145" s="4" t="s">
        <v>231</v>
      </c>
      <c r="C145" s="4" t="s">
        <v>236</v>
      </c>
      <c r="D145" s="4">
        <v>554412</v>
      </c>
      <c r="E145" s="47">
        <v>8.5</v>
      </c>
      <c r="F145" s="202">
        <v>46315.762717359496</v>
      </c>
      <c r="G145" s="47">
        <v>2.030769230456805</v>
      </c>
      <c r="H145" s="95">
        <v>35295.48333333333</v>
      </c>
    </row>
    <row r="146" spans="1:8" hidden="1" x14ac:dyDescent="0.25">
      <c r="A146" s="4" t="s">
        <v>385</v>
      </c>
      <c r="B146" s="4" t="s">
        <v>231</v>
      </c>
      <c r="C146" s="4" t="s">
        <v>237</v>
      </c>
      <c r="D146" s="4">
        <v>554413</v>
      </c>
      <c r="E146" s="47">
        <v>5.75</v>
      </c>
      <c r="F146" s="202">
        <v>48240.963851934386</v>
      </c>
      <c r="G146" s="47">
        <v>2.38554216850225</v>
      </c>
      <c r="H146" s="95">
        <v>84261.537500000006</v>
      </c>
    </row>
    <row r="147" spans="1:8" hidden="1" x14ac:dyDescent="0.25">
      <c r="A147" s="4" t="s">
        <v>385</v>
      </c>
      <c r="B147" s="4" t="s">
        <v>231</v>
      </c>
      <c r="C147" s="4" t="s">
        <v>238</v>
      </c>
      <c r="D147" s="4">
        <v>454414</v>
      </c>
      <c r="E147" s="47">
        <v>4</v>
      </c>
      <c r="F147" s="202">
        <v>46667.5</v>
      </c>
      <c r="G147" s="47">
        <v>2.4062500000751954</v>
      </c>
      <c r="H147" s="95">
        <v>160911.12346847082</v>
      </c>
    </row>
    <row r="148" spans="1:8" hidden="1" x14ac:dyDescent="0.25">
      <c r="A148" s="4" t="s">
        <v>385</v>
      </c>
      <c r="B148" s="4" t="s">
        <v>231</v>
      </c>
      <c r="C148" s="4" t="s">
        <v>239</v>
      </c>
      <c r="D148" s="4">
        <v>455456</v>
      </c>
      <c r="E148" s="47">
        <v>5.6116722783389452</v>
      </c>
      <c r="F148" s="202">
        <v>76094.276094276094</v>
      </c>
      <c r="G148" s="47">
        <v>4.0162946812783291</v>
      </c>
      <c r="H148" s="95">
        <v>88460.381593714919</v>
      </c>
    </row>
    <row r="149" spans="1:8" hidden="1" x14ac:dyDescent="0.25">
      <c r="A149" s="4" t="s">
        <v>385</v>
      </c>
      <c r="B149" s="4" t="s">
        <v>231</v>
      </c>
      <c r="C149" s="4" t="s">
        <v>240</v>
      </c>
      <c r="D149" s="4">
        <v>455566</v>
      </c>
      <c r="E149" s="47">
        <v>4.3225662728674692</v>
      </c>
      <c r="F149" s="202">
        <v>36865.315212883987</v>
      </c>
      <c r="G149" s="47">
        <v>2.7787926039862301</v>
      </c>
      <c r="H149" s="95">
        <v>39106.646101596554</v>
      </c>
    </row>
    <row r="150" spans="1:8" hidden="1" x14ac:dyDescent="0.25">
      <c r="A150" s="4" t="s">
        <v>385</v>
      </c>
      <c r="B150" s="4" t="s">
        <v>231</v>
      </c>
      <c r="C150" s="4" t="s">
        <v>241</v>
      </c>
      <c r="D150" s="4">
        <v>555624</v>
      </c>
      <c r="E150" s="47">
        <v>7.666666666666667</v>
      </c>
      <c r="F150" s="202">
        <v>47232.207045291158</v>
      </c>
      <c r="G150" s="47">
        <v>3.5945363048166787</v>
      </c>
      <c r="H150" s="95">
        <v>112240.11861969806</v>
      </c>
    </row>
    <row r="151" spans="1:8" hidden="1" x14ac:dyDescent="0.25">
      <c r="A151" s="4" t="s">
        <v>385</v>
      </c>
      <c r="B151" s="4" t="s">
        <v>231</v>
      </c>
      <c r="C151" s="4" t="s">
        <v>242</v>
      </c>
      <c r="D151" s="4">
        <v>455676</v>
      </c>
      <c r="E151" s="47">
        <v>6.5</v>
      </c>
      <c r="F151" s="202">
        <v>50585.63535352645</v>
      </c>
      <c r="G151" s="47">
        <v>2.6666666666666665</v>
      </c>
      <c r="H151" s="95">
        <v>109300.0410698895</v>
      </c>
    </row>
    <row r="152" spans="1:8" hidden="1" x14ac:dyDescent="0.25">
      <c r="A152" s="4" t="s">
        <v>385</v>
      </c>
      <c r="B152" s="4" t="s">
        <v>231</v>
      </c>
      <c r="C152" s="4" t="s">
        <v>243</v>
      </c>
      <c r="D152" s="4">
        <v>455678</v>
      </c>
      <c r="E152" s="47">
        <v>3.2713167828836172</v>
      </c>
      <c r="F152" s="202">
        <v>20501.351225086502</v>
      </c>
      <c r="G152" s="47">
        <v>2.337873385316882</v>
      </c>
      <c r="H152" s="95">
        <v>53895.200165222333</v>
      </c>
    </row>
    <row r="153" spans="1:8" hidden="1" x14ac:dyDescent="0.25">
      <c r="A153" s="4" t="s">
        <v>385</v>
      </c>
      <c r="B153" s="4" t="s">
        <v>231</v>
      </c>
      <c r="C153" s="4" t="s">
        <v>244</v>
      </c>
      <c r="D153" s="4">
        <v>555679</v>
      </c>
      <c r="E153" s="47">
        <v>7.5</v>
      </c>
      <c r="F153" s="202">
        <v>35075</v>
      </c>
      <c r="G153" s="47">
        <v>2.25</v>
      </c>
      <c r="H153" s="95">
        <v>251469.30249999999</v>
      </c>
    </row>
    <row r="154" spans="1:8" hidden="1" x14ac:dyDescent="0.25">
      <c r="A154" s="4" t="s">
        <v>385</v>
      </c>
      <c r="B154" s="4" t="s">
        <v>231</v>
      </c>
      <c r="C154" s="4" t="s">
        <v>245</v>
      </c>
      <c r="D154" s="4">
        <v>554700</v>
      </c>
      <c r="E154" s="47">
        <v>4.3278688520333244</v>
      </c>
      <c r="F154" s="202">
        <v>50636.065568789891</v>
      </c>
      <c r="G154" s="47">
        <v>2.1639344260166622</v>
      </c>
      <c r="H154" s="95">
        <v>97733.333333333328</v>
      </c>
    </row>
    <row r="155" spans="1:8" hidden="1" x14ac:dyDescent="0.25">
      <c r="A155" s="4" t="s">
        <v>385</v>
      </c>
      <c r="B155" s="4" t="s">
        <v>193</v>
      </c>
      <c r="C155" s="4" t="s">
        <v>194</v>
      </c>
      <c r="D155" s="4">
        <v>554116</v>
      </c>
      <c r="E155" s="47">
        <v>4.5</v>
      </c>
      <c r="F155" s="202">
        <v>57000</v>
      </c>
      <c r="G155" s="47">
        <v>3.6666666666666665</v>
      </c>
      <c r="H155" s="95">
        <v>67442.97</v>
      </c>
    </row>
    <row r="156" spans="1:8" hidden="1" x14ac:dyDescent="0.25">
      <c r="A156" s="4" t="s">
        <v>385</v>
      </c>
      <c r="B156" s="4" t="s">
        <v>193</v>
      </c>
      <c r="C156" s="4" t="s">
        <v>196</v>
      </c>
      <c r="D156" s="4">
        <v>554166</v>
      </c>
      <c r="E156" s="47">
        <v>6.3513047343792195</v>
      </c>
      <c r="F156" s="202">
        <v>63259.699695179312</v>
      </c>
      <c r="G156" s="47">
        <v>3.3868964738644487</v>
      </c>
      <c r="H156" s="95">
        <v>144193.56113348133</v>
      </c>
    </row>
    <row r="157" spans="1:8" hidden="1" x14ac:dyDescent="0.25">
      <c r="A157" s="4" t="s">
        <v>385</v>
      </c>
      <c r="B157" s="4" t="s">
        <v>193</v>
      </c>
      <c r="C157" s="4" t="s">
        <v>197</v>
      </c>
      <c r="D157" s="4">
        <v>454171</v>
      </c>
      <c r="E157" s="47">
        <v>6.3590829448630215</v>
      </c>
      <c r="F157" s="202">
        <v>58990.340417027503</v>
      </c>
      <c r="G157" s="47">
        <v>2.8262590866057873</v>
      </c>
      <c r="H157" s="95">
        <v>81243.621772029612</v>
      </c>
    </row>
    <row r="158" spans="1:8" hidden="1" x14ac:dyDescent="0.25">
      <c r="A158" s="4" t="s">
        <v>385</v>
      </c>
      <c r="B158" s="4" t="s">
        <v>193</v>
      </c>
      <c r="C158" s="4" t="s">
        <v>198</v>
      </c>
      <c r="D158" s="4">
        <v>554266</v>
      </c>
      <c r="E158" s="47">
        <v>5.8830679462886755</v>
      </c>
      <c r="F158" s="202">
        <v>40610.360058894388</v>
      </c>
      <c r="G158" s="47">
        <v>3.7420104588614986</v>
      </c>
      <c r="H158" s="95">
        <v>124792.53578159808</v>
      </c>
    </row>
    <row r="159" spans="1:8" hidden="1" x14ac:dyDescent="0.25">
      <c r="A159" s="4" t="s">
        <v>385</v>
      </c>
      <c r="B159" s="4" t="s">
        <v>193</v>
      </c>
      <c r="C159" s="4" t="s">
        <v>199</v>
      </c>
      <c r="D159" s="4">
        <v>554296</v>
      </c>
      <c r="E159" s="47">
        <v>4</v>
      </c>
      <c r="F159" s="202">
        <v>46174.418605724983</v>
      </c>
      <c r="G159" s="47">
        <v>2.295546558490698</v>
      </c>
      <c r="H159" s="95">
        <v>117571.16186319932</v>
      </c>
    </row>
    <row r="160" spans="1:8" hidden="1" x14ac:dyDescent="0.25">
      <c r="A160" s="4" t="s">
        <v>385</v>
      </c>
      <c r="B160" s="4" t="s">
        <v>193</v>
      </c>
      <c r="C160" s="4" t="s">
        <v>200</v>
      </c>
      <c r="D160" s="4">
        <v>554356</v>
      </c>
      <c r="E160" s="47">
        <v>11.333333333333334</v>
      </c>
      <c r="F160" s="202">
        <v>53666.666666666664</v>
      </c>
      <c r="G160" s="47">
        <v>6.666666666666667</v>
      </c>
      <c r="H160" s="95">
        <v>125925.63333333335</v>
      </c>
    </row>
    <row r="161" spans="1:8" hidden="1" x14ac:dyDescent="0.25">
      <c r="A161" s="4" t="s">
        <v>385</v>
      </c>
      <c r="B161" s="4" t="s">
        <v>193</v>
      </c>
      <c r="C161" s="4" t="s">
        <v>201</v>
      </c>
      <c r="D161" s="4">
        <v>454426</v>
      </c>
      <c r="E161" s="47">
        <v>5.7563129149086709</v>
      </c>
      <c r="F161" s="202">
        <v>32545.777310454563</v>
      </c>
      <c r="G161" s="47">
        <v>2.2969437879484005</v>
      </c>
      <c r="H161" s="95">
        <v>85928.879574729101</v>
      </c>
    </row>
    <row r="162" spans="1:8" hidden="1" x14ac:dyDescent="0.25">
      <c r="A162" s="4" t="s">
        <v>385</v>
      </c>
      <c r="B162" s="4" t="s">
        <v>193</v>
      </c>
      <c r="C162" s="4" t="s">
        <v>203</v>
      </c>
      <c r="D162" s="4">
        <v>554476</v>
      </c>
      <c r="E162" s="47">
        <v>6.9225928261605905</v>
      </c>
      <c r="F162" s="202">
        <v>43134.435657800146</v>
      </c>
      <c r="G162" s="47">
        <v>3.0767079227380401</v>
      </c>
      <c r="H162" s="95">
        <v>257520.9820946269</v>
      </c>
    </row>
    <row r="163" spans="1:8" hidden="1" x14ac:dyDescent="0.25">
      <c r="A163" s="4" t="s">
        <v>385</v>
      </c>
      <c r="B163" s="4" t="s">
        <v>193</v>
      </c>
      <c r="C163" s="4" t="s">
        <v>205</v>
      </c>
      <c r="D163" s="4">
        <v>454481</v>
      </c>
      <c r="E163" s="47">
        <v>7.7138109678476967</v>
      </c>
      <c r="F163" s="202">
        <v>29509.837958290609</v>
      </c>
      <c r="G163" s="47">
        <v>5.1154746418358412</v>
      </c>
      <c r="H163" s="95">
        <v>55644.175110481643</v>
      </c>
    </row>
    <row r="164" spans="1:8" hidden="1" x14ac:dyDescent="0.25">
      <c r="A164" s="4" t="s">
        <v>385</v>
      </c>
      <c r="B164" s="4" t="s">
        <v>193</v>
      </c>
      <c r="C164" s="4" t="s">
        <v>206</v>
      </c>
      <c r="D164" s="4">
        <v>554486</v>
      </c>
      <c r="E164" s="47">
        <v>3.7707182316275452</v>
      </c>
      <c r="F164" s="202">
        <v>40581.08107888751</v>
      </c>
      <c r="G164" s="47">
        <v>2.6666666666666665</v>
      </c>
      <c r="H164" s="95">
        <v>52330.334000000003</v>
      </c>
    </row>
    <row r="165" spans="1:8" hidden="1" x14ac:dyDescent="0.25">
      <c r="A165" s="4" t="s">
        <v>385</v>
      </c>
      <c r="B165" s="4" t="s">
        <v>193</v>
      </c>
      <c r="C165" s="4" t="s">
        <v>207</v>
      </c>
      <c r="D165" s="4">
        <v>554491</v>
      </c>
      <c r="E165" s="47">
        <v>3.8705681994116738</v>
      </c>
      <c r="F165" s="202">
        <v>22960.138884161079</v>
      </c>
      <c r="G165" s="47">
        <v>2.2126153112979541</v>
      </c>
      <c r="H165" s="95">
        <v>100222.32018245566</v>
      </c>
    </row>
    <row r="166" spans="1:8" hidden="1" x14ac:dyDescent="0.25">
      <c r="A166" s="4" t="s">
        <v>385</v>
      </c>
      <c r="B166" s="4" t="s">
        <v>193</v>
      </c>
      <c r="C166" s="4" t="s">
        <v>208</v>
      </c>
      <c r="D166" s="4">
        <v>554601</v>
      </c>
      <c r="E166" s="47">
        <v>4.0243902441969066</v>
      </c>
      <c r="F166" s="202">
        <v>47668.179938482477</v>
      </c>
      <c r="G166" s="47">
        <v>2.6829268294646043</v>
      </c>
      <c r="H166" s="95">
        <v>134067.61728209953</v>
      </c>
    </row>
    <row r="167" spans="1:8" hidden="1" x14ac:dyDescent="0.25">
      <c r="A167" s="4" t="s">
        <v>385</v>
      </c>
      <c r="B167" s="4" t="s">
        <v>193</v>
      </c>
      <c r="C167" s="4" t="s">
        <v>209</v>
      </c>
      <c r="D167" s="4">
        <v>554611</v>
      </c>
      <c r="E167" s="47">
        <v>3.413793103919144</v>
      </c>
      <c r="F167" s="202">
        <v>31745.454545454544</v>
      </c>
      <c r="G167" s="47">
        <v>2.3333333333333335</v>
      </c>
      <c r="H167" s="95">
        <v>66652.333333333328</v>
      </c>
    </row>
    <row r="168" spans="1:8" hidden="1" x14ac:dyDescent="0.25">
      <c r="A168" s="4" t="s">
        <v>385</v>
      </c>
      <c r="B168" s="4" t="s">
        <v>193</v>
      </c>
      <c r="C168" s="4" t="s">
        <v>210</v>
      </c>
      <c r="D168" s="4">
        <v>554636</v>
      </c>
      <c r="E168" s="47">
        <v>6.5</v>
      </c>
      <c r="F168" s="202">
        <v>33500</v>
      </c>
      <c r="G168" s="47">
        <v>4.3243243243243237</v>
      </c>
      <c r="H168" s="95">
        <v>109290.46486486486</v>
      </c>
    </row>
    <row r="169" spans="1:8" hidden="1" x14ac:dyDescent="0.25">
      <c r="A169" s="4" t="s">
        <v>385</v>
      </c>
      <c r="B169" s="4" t="s">
        <v>193</v>
      </c>
      <c r="C169" s="4" t="s">
        <v>211</v>
      </c>
      <c r="D169" s="4">
        <v>454671</v>
      </c>
      <c r="E169" s="47">
        <v>3.5606627684597445</v>
      </c>
      <c r="F169" s="202">
        <v>50903.488084268771</v>
      </c>
      <c r="G169" s="47">
        <v>2.613861386086854</v>
      </c>
      <c r="H169" s="95">
        <v>214131.10025504179</v>
      </c>
    </row>
    <row r="170" spans="1:8" hidden="1" x14ac:dyDescent="0.25">
      <c r="A170" s="4" t="s">
        <v>385</v>
      </c>
      <c r="B170" s="4" t="s">
        <v>386</v>
      </c>
      <c r="C170" s="4" t="s">
        <v>212</v>
      </c>
      <c r="D170" s="4">
        <v>554184</v>
      </c>
      <c r="E170" s="47">
        <v>5.6461731493099121</v>
      </c>
      <c r="F170" s="202">
        <v>37475.291656088433</v>
      </c>
      <c r="G170" s="47">
        <v>1.7453662424893124</v>
      </c>
      <c r="H170" s="95">
        <v>70567.864910079472</v>
      </c>
    </row>
    <row r="171" spans="1:8" hidden="1" x14ac:dyDescent="0.25">
      <c r="A171" s="4" t="s">
        <v>385</v>
      </c>
      <c r="B171" s="4" t="s">
        <v>386</v>
      </c>
      <c r="C171" s="4" t="s">
        <v>213</v>
      </c>
      <c r="D171" s="4">
        <v>554506</v>
      </c>
      <c r="E171" s="47">
        <v>7.0804597693010969</v>
      </c>
      <c r="F171" s="202">
        <v>30735.042738195047</v>
      </c>
      <c r="G171" s="47">
        <v>3.8024691356146927</v>
      </c>
      <c r="H171" s="95">
        <v>84486.451461656718</v>
      </c>
    </row>
    <row r="172" spans="1:8" hidden="1" x14ac:dyDescent="0.25">
      <c r="A172" s="4" t="s">
        <v>385</v>
      </c>
      <c r="B172" s="4" t="s">
        <v>386</v>
      </c>
      <c r="C172" s="4" t="s">
        <v>214</v>
      </c>
      <c r="D172" s="4">
        <v>554196</v>
      </c>
      <c r="E172" s="47">
        <v>4.7699214365881035</v>
      </c>
      <c r="F172" s="202">
        <v>45195.679291544184</v>
      </c>
      <c r="G172" s="47">
        <v>2.1152829190904283</v>
      </c>
      <c r="H172" s="95">
        <v>72731.761236396473</v>
      </c>
    </row>
    <row r="173" spans="1:8" hidden="1" x14ac:dyDescent="0.25">
      <c r="A173" s="4" t="s">
        <v>385</v>
      </c>
      <c r="B173" s="4" t="s">
        <v>386</v>
      </c>
      <c r="C173" s="4" t="s">
        <v>215</v>
      </c>
      <c r="D173" s="4">
        <v>554257</v>
      </c>
      <c r="E173" s="47">
        <v>5.2386911742795101</v>
      </c>
      <c r="F173" s="202">
        <v>39139.217776780206</v>
      </c>
      <c r="G173" s="47">
        <v>1.402839346838</v>
      </c>
      <c r="H173" s="95">
        <v>58901.265361090853</v>
      </c>
    </row>
    <row r="174" spans="1:8" hidden="1" x14ac:dyDescent="0.25">
      <c r="A174" s="4" t="s">
        <v>385</v>
      </c>
      <c r="B174" s="4" t="s">
        <v>386</v>
      </c>
      <c r="C174" s="4" t="s">
        <v>216</v>
      </c>
      <c r="D174" s="4">
        <v>554321</v>
      </c>
      <c r="E174" s="47">
        <v>5</v>
      </c>
      <c r="F174" s="202">
        <v>42100</v>
      </c>
      <c r="G174" s="47">
        <v>2</v>
      </c>
      <c r="H174" s="95">
        <v>278941.14666666667</v>
      </c>
    </row>
    <row r="175" spans="1:8" hidden="1" x14ac:dyDescent="0.25">
      <c r="A175" s="4" t="s">
        <v>385</v>
      </c>
      <c r="B175" s="4" t="s">
        <v>386</v>
      </c>
      <c r="C175" s="4" t="s">
        <v>217</v>
      </c>
      <c r="D175" s="4">
        <v>454355</v>
      </c>
      <c r="E175" s="47">
        <v>7.4687600127685432</v>
      </c>
      <c r="F175" s="202">
        <v>27422.680412371137</v>
      </c>
      <c r="G175" s="47">
        <v>1.8723404254124039</v>
      </c>
      <c r="H175" s="95">
        <v>142996.7491398087</v>
      </c>
    </row>
    <row r="176" spans="1:8" hidden="1" x14ac:dyDescent="0.25">
      <c r="A176" s="4" t="s">
        <v>385</v>
      </c>
      <c r="B176" s="4" t="s">
        <v>386</v>
      </c>
      <c r="C176" s="4" t="s">
        <v>218</v>
      </c>
      <c r="D176" s="4">
        <v>554357</v>
      </c>
      <c r="E176" s="47">
        <v>5.75</v>
      </c>
      <c r="F176" s="202">
        <v>33278.481011815733</v>
      </c>
      <c r="G176" s="47">
        <v>2.5063291138605992</v>
      </c>
      <c r="H176" s="95">
        <v>36210.752404146566</v>
      </c>
    </row>
    <row r="177" spans="1:8" hidden="1" x14ac:dyDescent="0.25">
      <c r="A177" s="4" t="s">
        <v>246</v>
      </c>
      <c r="B177" s="4" t="s">
        <v>247</v>
      </c>
      <c r="C177" s="4" t="s">
        <v>248</v>
      </c>
      <c r="D177" s="4">
        <v>557105</v>
      </c>
      <c r="E177" s="47">
        <v>2.6936905941603353</v>
      </c>
      <c r="F177" s="202">
        <v>46825</v>
      </c>
      <c r="G177" s="47">
        <v>2.75</v>
      </c>
      <c r="H177" s="95">
        <v>219589.86048714988</v>
      </c>
    </row>
    <row r="178" spans="1:8" hidden="1" x14ac:dyDescent="0.25">
      <c r="A178" s="4" t="s">
        <v>246</v>
      </c>
      <c r="B178" s="4" t="s">
        <v>247</v>
      </c>
      <c r="C178" s="4" t="s">
        <v>249</v>
      </c>
      <c r="D178" s="4">
        <v>557178</v>
      </c>
      <c r="E178" s="47">
        <v>4.737789606565685</v>
      </c>
      <c r="F178" s="202">
        <v>39574.477890136899</v>
      </c>
      <c r="G178" s="47">
        <v>2.476696536904877</v>
      </c>
      <c r="H178" s="95">
        <v>65358.252511413448</v>
      </c>
    </row>
    <row r="179" spans="1:8" hidden="1" x14ac:dyDescent="0.25">
      <c r="A179" s="4" t="s">
        <v>246</v>
      </c>
      <c r="B179" s="4" t="s">
        <v>247</v>
      </c>
      <c r="C179" s="4" t="s">
        <v>250</v>
      </c>
      <c r="D179" s="4">
        <v>557224</v>
      </c>
      <c r="E179" s="47">
        <v>3.552833474744288</v>
      </c>
      <c r="F179" s="202">
        <v>78331.473252229815</v>
      </c>
      <c r="G179" s="47">
        <v>2.4387096777340269</v>
      </c>
      <c r="H179" s="95">
        <v>83122.78</v>
      </c>
    </row>
    <row r="180" spans="1:8" hidden="1" x14ac:dyDescent="0.25">
      <c r="A180" s="4" t="s">
        <v>246</v>
      </c>
      <c r="B180" s="4" t="s">
        <v>247</v>
      </c>
      <c r="C180" s="4" t="s">
        <v>251</v>
      </c>
      <c r="D180" s="4">
        <v>557432</v>
      </c>
      <c r="E180" s="47">
        <v>2.1152829190904283</v>
      </c>
      <c r="F180" s="202">
        <v>28549.664838513101</v>
      </c>
      <c r="G180" s="47">
        <v>2.1328458257160268</v>
      </c>
      <c r="H180" s="95">
        <v>56783.667539878385</v>
      </c>
    </row>
    <row r="181" spans="1:8" hidden="1" x14ac:dyDescent="0.25">
      <c r="A181" s="4" t="s">
        <v>246</v>
      </c>
      <c r="B181" s="4" t="s">
        <v>247</v>
      </c>
      <c r="C181" s="4" t="s">
        <v>252</v>
      </c>
      <c r="D181" s="4">
        <v>557433</v>
      </c>
      <c r="E181" s="47">
        <v>2.8717858470237587</v>
      </c>
      <c r="F181" s="202">
        <v>99565.636142639254</v>
      </c>
      <c r="G181" s="47">
        <v>2.3311081328821803</v>
      </c>
      <c r="H181" s="95">
        <v>71665.963333333333</v>
      </c>
    </row>
    <row r="182" spans="1:8" hidden="1" x14ac:dyDescent="0.25">
      <c r="A182" s="4" t="s">
        <v>246</v>
      </c>
      <c r="B182" s="4" t="s">
        <v>247</v>
      </c>
      <c r="C182" s="4" t="s">
        <v>253</v>
      </c>
      <c r="D182" s="4">
        <v>557434</v>
      </c>
      <c r="E182" s="47">
        <v>3.0969852433749101</v>
      </c>
      <c r="F182" s="202">
        <v>42935.477237697618</v>
      </c>
      <c r="G182" s="47">
        <v>2.5338970173067445</v>
      </c>
      <c r="H182" s="95">
        <v>73677.829291640446</v>
      </c>
    </row>
    <row r="183" spans="1:8" hidden="1" x14ac:dyDescent="0.25">
      <c r="A183" s="4" t="s">
        <v>246</v>
      </c>
      <c r="B183" s="4" t="s">
        <v>247</v>
      </c>
      <c r="C183" s="4" t="s">
        <v>254</v>
      </c>
      <c r="D183" s="4">
        <v>557436</v>
      </c>
      <c r="E183" s="47">
        <v>3.2125594428214002</v>
      </c>
      <c r="F183" s="202">
        <v>32180.73471519001</v>
      </c>
      <c r="G183" s="47">
        <v>1.9769596571208616</v>
      </c>
      <c r="H183" s="95">
        <v>53237.970689054637</v>
      </c>
    </row>
    <row r="184" spans="1:8" hidden="1" x14ac:dyDescent="0.25">
      <c r="A184" s="4" t="s">
        <v>246</v>
      </c>
      <c r="B184" s="4" t="s">
        <v>247</v>
      </c>
      <c r="C184" s="4" t="s">
        <v>255</v>
      </c>
      <c r="D184" s="4">
        <v>557440</v>
      </c>
      <c r="E184" s="47">
        <v>2.6666666666666665</v>
      </c>
      <c r="F184" s="202">
        <v>50562.878207660397</v>
      </c>
      <c r="G184" s="47">
        <v>1.6507231189058418</v>
      </c>
      <c r="H184" s="95">
        <v>153892.94119457563</v>
      </c>
    </row>
    <row r="185" spans="1:8" hidden="1" x14ac:dyDescent="0.25">
      <c r="A185" s="4" t="s">
        <v>246</v>
      </c>
      <c r="B185" s="4" t="s">
        <v>247</v>
      </c>
      <c r="C185" s="4" t="s">
        <v>256</v>
      </c>
      <c r="D185" s="4">
        <v>557441</v>
      </c>
      <c r="E185" s="47">
        <v>6.666666666666667</v>
      </c>
      <c r="F185" s="202">
        <v>38686.5603579253</v>
      </c>
      <c r="G185" s="47">
        <v>1.6923076920473374</v>
      </c>
      <c r="H185" s="95">
        <v>77706.893450765594</v>
      </c>
    </row>
    <row r="186" spans="1:8" hidden="1" x14ac:dyDescent="0.25">
      <c r="A186" s="4" t="s">
        <v>246</v>
      </c>
      <c r="B186" s="4" t="s">
        <v>247</v>
      </c>
      <c r="C186" s="4" t="s">
        <v>257</v>
      </c>
      <c r="D186" s="4">
        <v>557439</v>
      </c>
      <c r="E186" s="47">
        <v>3.3518112672424909</v>
      </c>
      <c r="F186" s="202">
        <v>36302.759010556067</v>
      </c>
      <c r="G186" s="47">
        <v>2.5783163594173004</v>
      </c>
      <c r="H186" s="95">
        <v>183469.12723991234</v>
      </c>
    </row>
    <row r="187" spans="1:8" hidden="1" x14ac:dyDescent="0.25">
      <c r="A187" s="4" t="s">
        <v>246</v>
      </c>
      <c r="B187" s="4" t="s">
        <v>247</v>
      </c>
      <c r="C187" s="4" t="s">
        <v>258</v>
      </c>
      <c r="D187" s="4">
        <v>457443</v>
      </c>
      <c r="E187" s="47">
        <v>2.153839380113348</v>
      </c>
      <c r="F187" s="202">
        <v>42356.321834211922</v>
      </c>
      <c r="G187" s="47">
        <v>2.5</v>
      </c>
      <c r="H187" s="95">
        <v>87147.4375</v>
      </c>
    </row>
    <row r="188" spans="1:8" hidden="1" x14ac:dyDescent="0.25">
      <c r="A188" s="4" t="s">
        <v>246</v>
      </c>
      <c r="B188" s="4" t="s">
        <v>247</v>
      </c>
      <c r="C188" s="4" t="s">
        <v>259</v>
      </c>
      <c r="D188" s="4">
        <v>557445</v>
      </c>
      <c r="E188" s="47">
        <v>2.585466978569031</v>
      </c>
      <c r="F188" s="202">
        <v>29976.333586884241</v>
      </c>
      <c r="G188" s="47">
        <v>1.8467621275493078</v>
      </c>
      <c r="H188" s="95">
        <v>129065.52071837222</v>
      </c>
    </row>
    <row r="189" spans="1:8" hidden="1" x14ac:dyDescent="0.25">
      <c r="A189" s="4" t="s">
        <v>246</v>
      </c>
      <c r="B189" s="4" t="s">
        <v>247</v>
      </c>
      <c r="C189" s="4" t="s">
        <v>260</v>
      </c>
      <c r="D189" s="4">
        <v>457446</v>
      </c>
      <c r="E189" s="47">
        <v>1.8241035378573351</v>
      </c>
      <c r="F189" s="202">
        <v>34900.1832060585</v>
      </c>
      <c r="G189" s="47">
        <v>2.1557587265586688</v>
      </c>
      <c r="H189" s="95">
        <v>251568.09833623091</v>
      </c>
    </row>
    <row r="190" spans="1:8" hidden="1" x14ac:dyDescent="0.25">
      <c r="A190" s="4" t="s">
        <v>246</v>
      </c>
      <c r="B190" s="4" t="s">
        <v>247</v>
      </c>
      <c r="C190" s="4" t="s">
        <v>261</v>
      </c>
      <c r="D190" s="4">
        <v>557447</v>
      </c>
      <c r="E190" s="47">
        <v>4.333333333333333</v>
      </c>
      <c r="F190" s="202">
        <v>50443.503818897167</v>
      </c>
      <c r="G190" s="47">
        <v>3.8286294605666877</v>
      </c>
      <c r="H190" s="95">
        <v>93054.700881432218</v>
      </c>
    </row>
    <row r="191" spans="1:8" hidden="1" x14ac:dyDescent="0.25">
      <c r="A191" s="4" t="s">
        <v>246</v>
      </c>
      <c r="B191" s="4" t="s">
        <v>247</v>
      </c>
      <c r="C191" s="4" t="s">
        <v>262</v>
      </c>
      <c r="D191" s="4">
        <v>557437</v>
      </c>
      <c r="E191" s="47">
        <v>4.5469942469059568</v>
      </c>
      <c r="F191" s="202">
        <v>66785.655206030482</v>
      </c>
      <c r="G191" s="47">
        <v>2.75</v>
      </c>
      <c r="H191" s="95">
        <v>77511.432499999995</v>
      </c>
    </row>
    <row r="192" spans="1:8" hidden="1" x14ac:dyDescent="0.25">
      <c r="A192" s="4" t="s">
        <v>246</v>
      </c>
      <c r="B192" s="4" t="s">
        <v>247</v>
      </c>
      <c r="C192" s="4" t="s">
        <v>263</v>
      </c>
      <c r="D192" s="4">
        <v>457453</v>
      </c>
      <c r="E192" s="47">
        <v>1.6239068940717076</v>
      </c>
      <c r="F192" s="202">
        <v>34209.76825172329</v>
      </c>
      <c r="G192" s="47">
        <v>1.9268818314848024</v>
      </c>
      <c r="H192" s="95">
        <v>55993.605979846543</v>
      </c>
    </row>
    <row r="193" spans="1:8" hidden="1" x14ac:dyDescent="0.25">
      <c r="A193" s="4" t="s">
        <v>246</v>
      </c>
      <c r="B193" s="4" t="s">
        <v>247</v>
      </c>
      <c r="C193" s="4" t="s">
        <v>264</v>
      </c>
      <c r="D193" s="4">
        <v>557459</v>
      </c>
      <c r="E193" s="47">
        <v>5.1868271064858149</v>
      </c>
      <c r="F193" s="202">
        <v>40100</v>
      </c>
      <c r="G193" s="47">
        <v>3.5</v>
      </c>
      <c r="H193" s="95">
        <v>121394.10677865123</v>
      </c>
    </row>
    <row r="194" spans="1:8" hidden="1" x14ac:dyDescent="0.25">
      <c r="A194" s="4" t="s">
        <v>246</v>
      </c>
      <c r="B194" s="4" t="s">
        <v>247</v>
      </c>
      <c r="C194" s="4" t="s">
        <v>265</v>
      </c>
      <c r="D194" s="4">
        <v>557559</v>
      </c>
      <c r="E194" s="47">
        <v>3.3504168135096521</v>
      </c>
      <c r="F194" s="202">
        <v>47000</v>
      </c>
      <c r="G194" s="47">
        <v>3.1116130850443851</v>
      </c>
      <c r="H194" s="95">
        <v>50247.343702388702</v>
      </c>
    </row>
    <row r="195" spans="1:8" hidden="1" x14ac:dyDescent="0.25">
      <c r="A195" s="4" t="s">
        <v>246</v>
      </c>
      <c r="B195" s="4" t="s">
        <v>247</v>
      </c>
      <c r="C195" s="4" t="s">
        <v>266</v>
      </c>
      <c r="D195" s="4">
        <v>457574</v>
      </c>
      <c r="E195" s="47">
        <v>4.1429041580624579</v>
      </c>
      <c r="F195" s="202">
        <v>39903.695081526086</v>
      </c>
      <c r="G195" s="47">
        <v>3.1076623385702375</v>
      </c>
      <c r="H195" s="95">
        <v>97170.951031930294</v>
      </c>
    </row>
    <row r="196" spans="1:8" hidden="1" x14ac:dyDescent="0.25">
      <c r="A196" s="4" t="s">
        <v>246</v>
      </c>
      <c r="B196" s="4" t="s">
        <v>247</v>
      </c>
      <c r="C196" s="4" t="s">
        <v>268</v>
      </c>
      <c r="D196" s="4">
        <v>557444</v>
      </c>
      <c r="E196" s="47">
        <v>3.8051202306643059</v>
      </c>
      <c r="F196" s="202">
        <v>43234.209673683239</v>
      </c>
      <c r="G196" s="47">
        <v>3.4035311635822167</v>
      </c>
      <c r="H196" s="95">
        <v>78872.237659565377</v>
      </c>
    </row>
    <row r="197" spans="1:8" hidden="1" x14ac:dyDescent="0.25">
      <c r="A197" s="4" t="s">
        <v>246</v>
      </c>
      <c r="B197" s="4" t="s">
        <v>247</v>
      </c>
      <c r="C197" s="4" t="s">
        <v>267</v>
      </c>
      <c r="D197" s="4">
        <v>557612</v>
      </c>
      <c r="E197" s="47">
        <v>2</v>
      </c>
      <c r="F197" s="202">
        <v>36250</v>
      </c>
      <c r="G197" s="47">
        <v>1.75</v>
      </c>
      <c r="H197" s="95">
        <v>37683.046009722617</v>
      </c>
    </row>
    <row r="198" spans="1:8" hidden="1" x14ac:dyDescent="0.25">
      <c r="A198" s="4" t="s">
        <v>246</v>
      </c>
      <c r="B198" s="4" t="s">
        <v>247</v>
      </c>
      <c r="C198" s="4" t="s">
        <v>269</v>
      </c>
      <c r="D198" s="4">
        <v>557712</v>
      </c>
      <c r="E198" s="47">
        <v>3.9235561740701823</v>
      </c>
      <c r="F198" s="202">
        <v>40412.628592922876</v>
      </c>
      <c r="G198" s="47">
        <v>2.673849167430483</v>
      </c>
      <c r="H198" s="95">
        <v>46438.322543611408</v>
      </c>
    </row>
    <row r="199" spans="1:8" hidden="1" x14ac:dyDescent="0.25">
      <c r="A199" s="4" t="s">
        <v>246</v>
      </c>
      <c r="B199" s="4" t="s">
        <v>373</v>
      </c>
      <c r="C199" s="4" t="s">
        <v>270</v>
      </c>
      <c r="D199" s="4">
        <v>457163</v>
      </c>
      <c r="E199" s="47">
        <v>8.5</v>
      </c>
      <c r="F199" s="202">
        <v>54250</v>
      </c>
      <c r="G199" s="47">
        <v>4.8775632131216904</v>
      </c>
      <c r="H199" s="95">
        <v>25755.685543589956</v>
      </c>
    </row>
    <row r="200" spans="1:8" hidden="1" x14ac:dyDescent="0.25">
      <c r="A200" s="4" t="s">
        <v>246</v>
      </c>
      <c r="B200" s="4" t="s">
        <v>373</v>
      </c>
      <c r="C200" s="4" t="s">
        <v>271</v>
      </c>
      <c r="D200" s="4">
        <v>457165</v>
      </c>
      <c r="E200" s="47">
        <v>7.5612675435645826</v>
      </c>
      <c r="F200" s="202">
        <v>68681.567288301725</v>
      </c>
      <c r="G200" s="47">
        <v>4.1586971489605205</v>
      </c>
      <c r="H200" s="95">
        <v>135521.14402073305</v>
      </c>
    </row>
    <row r="201" spans="1:8" hidden="1" x14ac:dyDescent="0.25">
      <c r="A201" s="4" t="s">
        <v>246</v>
      </c>
      <c r="B201" s="4" t="s">
        <v>373</v>
      </c>
      <c r="C201" s="4" t="s">
        <v>272</v>
      </c>
      <c r="D201" s="4">
        <v>557210</v>
      </c>
      <c r="E201" s="47">
        <v>7.9079798705966926</v>
      </c>
      <c r="F201" s="202">
        <v>69819.616882385628</v>
      </c>
      <c r="G201" s="47">
        <v>3.9539899352983463</v>
      </c>
      <c r="H201" s="95">
        <v>135555.45291157442</v>
      </c>
    </row>
    <row r="202" spans="1:8" hidden="1" x14ac:dyDescent="0.25">
      <c r="A202" s="4" t="s">
        <v>246</v>
      </c>
      <c r="B202" s="4" t="s">
        <v>373</v>
      </c>
      <c r="C202" s="4" t="s">
        <v>273</v>
      </c>
      <c r="D202" s="4">
        <v>557250</v>
      </c>
      <c r="E202" s="47">
        <v>7.6615094556530083</v>
      </c>
      <c r="F202" s="202">
        <v>77928.160701946035</v>
      </c>
      <c r="G202" s="47">
        <v>3.8541539216844578</v>
      </c>
      <c r="H202" s="95">
        <v>104822.17224747296</v>
      </c>
    </row>
    <row r="203" spans="1:8" hidden="1" x14ac:dyDescent="0.25">
      <c r="A203" s="4" t="s">
        <v>246</v>
      </c>
      <c r="B203" s="4" t="s">
        <v>373</v>
      </c>
      <c r="C203" s="4" t="s">
        <v>274</v>
      </c>
      <c r="D203" s="4">
        <v>457258</v>
      </c>
      <c r="E203" s="47">
        <v>3.6892229539048964</v>
      </c>
      <c r="F203" s="202">
        <v>42767.518315428671</v>
      </c>
      <c r="G203" s="47">
        <v>2.8722582300570334</v>
      </c>
      <c r="H203" s="95">
        <v>56647.31509279149</v>
      </c>
    </row>
    <row r="204" spans="1:8" hidden="1" x14ac:dyDescent="0.25">
      <c r="A204" s="4" t="s">
        <v>246</v>
      </c>
      <c r="B204" s="4" t="s">
        <v>373</v>
      </c>
      <c r="C204" s="4" t="s">
        <v>275</v>
      </c>
      <c r="D204" s="4">
        <v>557305</v>
      </c>
      <c r="E204" s="47">
        <v>8.648086522174772</v>
      </c>
      <c r="F204" s="202">
        <v>63719.880071551415</v>
      </c>
      <c r="G204" s="47">
        <v>2.3935485212281447</v>
      </c>
      <c r="H204" s="95">
        <v>58049.645742218694</v>
      </c>
    </row>
    <row r="205" spans="1:8" hidden="1" x14ac:dyDescent="0.25">
      <c r="A205" s="4" t="s">
        <v>246</v>
      </c>
      <c r="B205" s="4" t="s">
        <v>373</v>
      </c>
      <c r="C205" s="4" t="s">
        <v>276</v>
      </c>
      <c r="D205" s="4">
        <v>457308</v>
      </c>
      <c r="E205" s="47">
        <v>5.1069532202111922</v>
      </c>
      <c r="F205" s="202">
        <v>43354.571316906469</v>
      </c>
      <c r="G205" s="47">
        <v>3.051031466703733</v>
      </c>
      <c r="H205" s="95">
        <v>91208.45354106935</v>
      </c>
    </row>
    <row r="206" spans="1:8" hidden="1" x14ac:dyDescent="0.25">
      <c r="A206" s="4" t="s">
        <v>246</v>
      </c>
      <c r="B206" s="4" t="s">
        <v>373</v>
      </c>
      <c r="C206" s="4" t="s">
        <v>279</v>
      </c>
      <c r="D206" s="4">
        <v>457435</v>
      </c>
      <c r="E206" s="47">
        <v>5.0651169023029539</v>
      </c>
      <c r="F206" s="202">
        <v>48122.268241270096</v>
      </c>
      <c r="G206" s="47">
        <v>2.3502221905934544</v>
      </c>
      <c r="H206" s="95">
        <v>97304.511463902454</v>
      </c>
    </row>
    <row r="207" spans="1:8" hidden="1" x14ac:dyDescent="0.25">
      <c r="A207" s="4" t="s">
        <v>246</v>
      </c>
      <c r="B207" s="4" t="s">
        <v>373</v>
      </c>
      <c r="C207" s="4" t="s">
        <v>281</v>
      </c>
      <c r="D207" s="4">
        <v>557503</v>
      </c>
      <c r="E207" s="47">
        <v>2.7605824318775629</v>
      </c>
      <c r="F207" s="202">
        <v>57338.114435340336</v>
      </c>
      <c r="G207" s="47">
        <v>2.3403312014424626</v>
      </c>
      <c r="H207" s="95">
        <v>101064.37808885809</v>
      </c>
    </row>
    <row r="208" spans="1:8" hidden="1" x14ac:dyDescent="0.25">
      <c r="A208" s="4" t="s">
        <v>246</v>
      </c>
      <c r="B208" s="4" t="s">
        <v>373</v>
      </c>
      <c r="C208" s="4" t="s">
        <v>282</v>
      </c>
      <c r="D208" s="4">
        <v>557523</v>
      </c>
      <c r="E208" s="47">
        <v>3.8919459886788816</v>
      </c>
      <c r="F208" s="202">
        <v>82703.852259426232</v>
      </c>
      <c r="G208" s="47">
        <v>2.918959491509161</v>
      </c>
      <c r="H208" s="95">
        <v>105324.58518679357</v>
      </c>
    </row>
    <row r="209" spans="1:8" hidden="1" x14ac:dyDescent="0.25">
      <c r="A209" s="4" t="s">
        <v>246</v>
      </c>
      <c r="B209" s="4" t="s">
        <v>373</v>
      </c>
      <c r="C209" s="4" t="s">
        <v>283</v>
      </c>
      <c r="D209" s="4">
        <v>457543</v>
      </c>
      <c r="E209" s="47">
        <v>3.4439388873962815</v>
      </c>
      <c r="F209" s="202">
        <v>65221.52793815895</v>
      </c>
      <c r="G209" s="47">
        <v>2.2274954340380941</v>
      </c>
      <c r="H209" s="95">
        <v>86591.864394053147</v>
      </c>
    </row>
    <row r="210" spans="1:8" hidden="1" x14ac:dyDescent="0.25">
      <c r="A210" s="4" t="s">
        <v>246</v>
      </c>
      <c r="B210" s="4" t="s">
        <v>373</v>
      </c>
      <c r="C210" s="4" t="s">
        <v>284</v>
      </c>
      <c r="D210" s="4">
        <v>457583</v>
      </c>
      <c r="E210" s="47">
        <v>4.6837362284861621</v>
      </c>
      <c r="F210" s="202">
        <v>23667.247200700676</v>
      </c>
      <c r="G210" s="47">
        <v>2.1917121974838718</v>
      </c>
      <c r="H210" s="95">
        <v>67393.521066893576</v>
      </c>
    </row>
    <row r="211" spans="1:8" hidden="1" x14ac:dyDescent="0.25">
      <c r="A211" s="4" t="s">
        <v>246</v>
      </c>
      <c r="B211" s="4" t="s">
        <v>373</v>
      </c>
      <c r="C211" s="4" t="s">
        <v>285</v>
      </c>
      <c r="D211" s="4">
        <v>457614</v>
      </c>
      <c r="E211" s="47">
        <v>5.1565281607034841</v>
      </c>
      <c r="F211" s="202">
        <v>49510.228595076973</v>
      </c>
      <c r="G211" s="47">
        <v>2.1999448931990466</v>
      </c>
      <c r="H211" s="95">
        <v>81551.766163329914</v>
      </c>
    </row>
    <row r="212" spans="1:8" hidden="1" x14ac:dyDescent="0.25">
      <c r="A212" s="4" t="s">
        <v>246</v>
      </c>
      <c r="B212" s="4" t="s">
        <v>373</v>
      </c>
      <c r="C212" s="4" t="s">
        <v>286</v>
      </c>
      <c r="D212" s="4">
        <v>457617</v>
      </c>
      <c r="E212" s="47">
        <v>3.5779683886752593</v>
      </c>
      <c r="F212" s="202">
        <v>27242.865813942288</v>
      </c>
      <c r="G212" s="47">
        <v>1.7893806220762254</v>
      </c>
      <c r="H212" s="95">
        <v>45102.386376459363</v>
      </c>
    </row>
    <row r="213" spans="1:8" hidden="1" x14ac:dyDescent="0.25">
      <c r="A213" s="4" t="s">
        <v>246</v>
      </c>
      <c r="B213" s="4" t="s">
        <v>373</v>
      </c>
      <c r="C213" s="4" t="s">
        <v>287</v>
      </c>
      <c r="D213" s="4">
        <v>557668</v>
      </c>
      <c r="E213" s="47">
        <v>3.9503689307044203</v>
      </c>
      <c r="F213" s="202">
        <v>42063.117169399644</v>
      </c>
      <c r="G213" s="47">
        <v>1.7233527804216164</v>
      </c>
      <c r="H213" s="95">
        <v>67215.405897833858</v>
      </c>
    </row>
    <row r="214" spans="1:8" hidden="1" x14ac:dyDescent="0.25">
      <c r="A214" s="4" t="s">
        <v>246</v>
      </c>
      <c r="B214" s="4" t="s">
        <v>374</v>
      </c>
      <c r="C214" s="4" t="s">
        <v>288</v>
      </c>
      <c r="D214" s="4">
        <v>557113</v>
      </c>
      <c r="E214" s="47">
        <v>4</v>
      </c>
      <c r="F214" s="202">
        <v>60000</v>
      </c>
      <c r="G214" s="47">
        <v>4.5128205121262326</v>
      </c>
      <c r="H214" s="95">
        <v>67610.244574670753</v>
      </c>
    </row>
    <row r="215" spans="1:8" hidden="1" x14ac:dyDescent="0.25">
      <c r="A215" s="4" t="s">
        <v>246</v>
      </c>
      <c r="B215" s="4" t="s">
        <v>374</v>
      </c>
      <c r="C215" s="4" t="s">
        <v>289</v>
      </c>
      <c r="D215" s="4">
        <v>457180</v>
      </c>
      <c r="E215" s="47">
        <v>1.6650772325052696</v>
      </c>
      <c r="F215" s="202">
        <v>77331.177340109105</v>
      </c>
      <c r="G215" s="47">
        <v>2.0307942252346782</v>
      </c>
      <c r="H215" s="95">
        <v>79492.506699089819</v>
      </c>
    </row>
    <row r="216" spans="1:8" hidden="1" x14ac:dyDescent="0.25">
      <c r="A216" s="4" t="s">
        <v>246</v>
      </c>
      <c r="B216" s="4" t="s">
        <v>374</v>
      </c>
      <c r="C216" s="4" t="s">
        <v>291</v>
      </c>
      <c r="D216" s="4">
        <v>457192</v>
      </c>
      <c r="E216" s="47">
        <v>4.6728971962616823</v>
      </c>
      <c r="F216" s="202">
        <v>67177.518133656195</v>
      </c>
      <c r="G216" s="47">
        <v>1.3769786925628624</v>
      </c>
      <c r="H216" s="95">
        <v>132876.54205607474</v>
      </c>
    </row>
    <row r="217" spans="1:8" hidden="1" x14ac:dyDescent="0.25">
      <c r="A217" s="4" t="s">
        <v>246</v>
      </c>
      <c r="B217" s="4" t="s">
        <v>374</v>
      </c>
      <c r="C217" s="4" t="s">
        <v>292</v>
      </c>
      <c r="D217" s="4">
        <v>557303</v>
      </c>
      <c r="E217" s="47">
        <v>2.5370761693853634</v>
      </c>
      <c r="F217" s="202">
        <v>63925.175533870082</v>
      </c>
      <c r="G217" s="47">
        <v>2.8756290438533427</v>
      </c>
      <c r="H217" s="95">
        <v>46847.311286844</v>
      </c>
    </row>
    <row r="218" spans="1:8" hidden="1" x14ac:dyDescent="0.25">
      <c r="A218" s="4" t="s">
        <v>246</v>
      </c>
      <c r="B218" s="4" t="s">
        <v>374</v>
      </c>
      <c r="C218" s="4" t="s">
        <v>293</v>
      </c>
      <c r="D218" s="4">
        <v>457306</v>
      </c>
      <c r="E218" s="47">
        <v>5.6566180428481774</v>
      </c>
      <c r="F218" s="202">
        <v>47272.936055016755</v>
      </c>
      <c r="G218" s="47">
        <v>2.1212317660680662</v>
      </c>
      <c r="H218" s="95">
        <v>60120.869477950866</v>
      </c>
    </row>
    <row r="219" spans="1:8" hidden="1" x14ac:dyDescent="0.25">
      <c r="A219" s="4" t="s">
        <v>246</v>
      </c>
      <c r="B219" s="4" t="s">
        <v>374</v>
      </c>
      <c r="C219" s="4" t="s">
        <v>294</v>
      </c>
      <c r="D219" s="4">
        <v>557307</v>
      </c>
      <c r="E219" s="47">
        <v>3.5</v>
      </c>
      <c r="F219" s="202">
        <v>61346.153836715974</v>
      </c>
      <c r="G219" s="47">
        <v>2.3942217048915651</v>
      </c>
      <c r="H219" s="95">
        <v>144635.4456447807</v>
      </c>
    </row>
    <row r="220" spans="1:8" hidden="1" x14ac:dyDescent="0.25">
      <c r="A220" s="4" t="s">
        <v>246</v>
      </c>
      <c r="B220" s="4" t="s">
        <v>374</v>
      </c>
      <c r="C220" s="4" t="s">
        <v>295</v>
      </c>
      <c r="D220" s="4">
        <v>557347</v>
      </c>
      <c r="E220" s="47">
        <v>4.2875855769179889</v>
      </c>
      <c r="F220" s="202">
        <v>37193.185787342918</v>
      </c>
      <c r="G220" s="47">
        <v>2.4369998611288626</v>
      </c>
      <c r="H220" s="95">
        <v>81743.620404550937</v>
      </c>
    </row>
    <row r="221" spans="1:8" hidden="1" x14ac:dyDescent="0.25">
      <c r="A221" s="4" t="s">
        <v>246</v>
      </c>
      <c r="B221" s="4" t="s">
        <v>374</v>
      </c>
      <c r="C221" s="4" t="s">
        <v>296</v>
      </c>
      <c r="D221" s="4">
        <v>457348</v>
      </c>
      <c r="E221" s="47">
        <v>4.7735750904579044</v>
      </c>
      <c r="F221" s="202">
        <v>45885.852394384128</v>
      </c>
      <c r="G221" s="47">
        <v>1.7980072942590066</v>
      </c>
      <c r="H221" s="95">
        <v>69149.430678049161</v>
      </c>
    </row>
    <row r="222" spans="1:8" hidden="1" x14ac:dyDescent="0.25">
      <c r="A222" s="4" t="s">
        <v>246</v>
      </c>
      <c r="B222" s="4" t="s">
        <v>374</v>
      </c>
      <c r="C222" s="4" t="s">
        <v>297</v>
      </c>
      <c r="D222" s="4">
        <v>457350</v>
      </c>
      <c r="E222" s="47">
        <v>4.679903233734434</v>
      </c>
      <c r="F222" s="202">
        <v>51771.075818994235</v>
      </c>
      <c r="G222" s="47">
        <v>2.2091411576487197</v>
      </c>
      <c r="H222" s="95">
        <v>77380.862517675603</v>
      </c>
    </row>
    <row r="223" spans="1:8" hidden="1" x14ac:dyDescent="0.25">
      <c r="A223" s="4" t="s">
        <v>246</v>
      </c>
      <c r="B223" s="4" t="s">
        <v>374</v>
      </c>
      <c r="C223" s="4" t="s">
        <v>298</v>
      </c>
      <c r="D223" s="4">
        <v>557352</v>
      </c>
      <c r="E223" s="47">
        <v>5.7429441954307832</v>
      </c>
      <c r="F223" s="202">
        <v>69671.851612344544</v>
      </c>
      <c r="G223" s="47">
        <v>3.5</v>
      </c>
      <c r="H223" s="95">
        <v>118128.31216702015</v>
      </c>
    </row>
    <row r="224" spans="1:8" hidden="1" x14ac:dyDescent="0.25">
      <c r="A224" s="4" t="s">
        <v>246</v>
      </c>
      <c r="B224" s="4" t="s">
        <v>374</v>
      </c>
      <c r="C224" s="4" t="s">
        <v>300</v>
      </c>
      <c r="D224" s="4">
        <v>557508</v>
      </c>
      <c r="E224" s="47">
        <v>5.3918044572250183</v>
      </c>
      <c r="F224" s="202">
        <v>53775.029482968646</v>
      </c>
      <c r="G224" s="47">
        <v>3.2350826743350107</v>
      </c>
      <c r="H224" s="95">
        <v>64409.41768511862</v>
      </c>
    </row>
    <row r="225" spans="1:8" hidden="1" x14ac:dyDescent="0.25">
      <c r="A225" s="4" t="s">
        <v>246</v>
      </c>
      <c r="B225" s="4" t="s">
        <v>374</v>
      </c>
      <c r="C225" s="4" t="s">
        <v>301</v>
      </c>
      <c r="D225" s="4">
        <v>557622</v>
      </c>
      <c r="E225" s="47">
        <v>6.7019358915216234</v>
      </c>
      <c r="F225" s="202">
        <v>71786.802614662956</v>
      </c>
      <c r="G225" s="47">
        <v>3.7931034487990489</v>
      </c>
      <c r="H225" s="95">
        <v>172750.21213478752</v>
      </c>
    </row>
    <row r="226" spans="1:8" hidden="1" x14ac:dyDescent="0.25">
      <c r="A226" s="4" t="s">
        <v>246</v>
      </c>
      <c r="B226" s="4" t="s">
        <v>374</v>
      </c>
      <c r="C226" s="4" t="s">
        <v>303</v>
      </c>
      <c r="D226" s="4">
        <v>457632</v>
      </c>
      <c r="E226" s="47">
        <v>4.8406178219936002</v>
      </c>
      <c r="F226" s="202">
        <v>32435.395822982828</v>
      </c>
      <c r="G226" s="47">
        <v>2.3090578514316062</v>
      </c>
      <c r="H226" s="95">
        <v>73531.56170961466</v>
      </c>
    </row>
    <row r="227" spans="1:8" hidden="1" x14ac:dyDescent="0.25">
      <c r="A227" s="4" t="s">
        <v>246</v>
      </c>
      <c r="B227" s="4" t="s">
        <v>374</v>
      </c>
      <c r="C227" s="4" t="s">
        <v>306</v>
      </c>
      <c r="D227" s="4">
        <v>557660</v>
      </c>
      <c r="E227" s="47">
        <v>5.7461320917397565</v>
      </c>
      <c r="F227" s="202">
        <v>65104.520089067206</v>
      </c>
      <c r="G227" s="47">
        <v>4</v>
      </c>
      <c r="H227" s="95">
        <v>97048.971993404586</v>
      </c>
    </row>
    <row r="228" spans="1:8" hidden="1" x14ac:dyDescent="0.25">
      <c r="A228" s="4" t="s">
        <v>246</v>
      </c>
      <c r="B228" s="4" t="s">
        <v>374</v>
      </c>
      <c r="C228" s="4" t="s">
        <v>307</v>
      </c>
      <c r="D228" s="4">
        <v>457158</v>
      </c>
      <c r="E228" s="47">
        <v>3.853370747653734</v>
      </c>
      <c r="F228" s="202">
        <v>47966.266294312198</v>
      </c>
      <c r="G228" s="47">
        <v>2.568913831769156</v>
      </c>
      <c r="H228" s="95">
        <v>49023.438956261394</v>
      </c>
    </row>
    <row r="229" spans="1:8" hidden="1" x14ac:dyDescent="0.25">
      <c r="A229" s="4" t="s">
        <v>308</v>
      </c>
      <c r="B229" s="4" t="s">
        <v>309</v>
      </c>
      <c r="C229" s="4" t="s">
        <v>310</v>
      </c>
      <c r="D229" s="4">
        <v>588201</v>
      </c>
      <c r="E229" s="47">
        <v>3.4373347435219461</v>
      </c>
      <c r="F229" s="202">
        <v>45214.172395557907</v>
      </c>
      <c r="G229" s="47">
        <v>2.379693283976732</v>
      </c>
      <c r="H229" s="95">
        <v>114643.97937599155</v>
      </c>
    </row>
    <row r="230" spans="1:8" hidden="1" x14ac:dyDescent="0.25">
      <c r="A230" s="4" t="s">
        <v>308</v>
      </c>
      <c r="B230" s="4" t="s">
        <v>309</v>
      </c>
      <c r="C230" s="4" t="s">
        <v>311</v>
      </c>
      <c r="D230" s="4">
        <v>588206</v>
      </c>
      <c r="E230" s="47">
        <v>4.3134435657800143</v>
      </c>
      <c r="F230" s="202">
        <v>47196.261682242992</v>
      </c>
      <c r="G230" s="47">
        <v>2.8756290438533427</v>
      </c>
      <c r="H230" s="95">
        <v>57198.569374550687</v>
      </c>
    </row>
    <row r="231" spans="1:8" hidden="1" x14ac:dyDescent="0.25">
      <c r="A231" s="4" t="s">
        <v>308</v>
      </c>
      <c r="B231" s="4" t="s">
        <v>309</v>
      </c>
      <c r="C231" s="4" t="s">
        <v>313</v>
      </c>
      <c r="D231" s="4">
        <v>488256</v>
      </c>
      <c r="E231" s="47">
        <v>2.5</v>
      </c>
      <c r="F231" s="202">
        <v>32085</v>
      </c>
      <c r="G231" s="47">
        <v>2.5</v>
      </c>
      <c r="H231" s="95">
        <v>153365.01999999999</v>
      </c>
    </row>
    <row r="232" spans="1:8" hidden="1" x14ac:dyDescent="0.25">
      <c r="A232" s="4" t="s">
        <v>308</v>
      </c>
      <c r="B232" s="4" t="s">
        <v>309</v>
      </c>
      <c r="C232" s="4" t="s">
        <v>314</v>
      </c>
      <c r="D232" s="4">
        <v>488281</v>
      </c>
      <c r="E232" s="47">
        <v>4.1823504809703049</v>
      </c>
      <c r="F232" s="202">
        <v>54532.061846924662</v>
      </c>
      <c r="G232" s="47">
        <v>1.4861645161405819</v>
      </c>
      <c r="H232" s="95">
        <v>72197.156576495152</v>
      </c>
    </row>
    <row r="233" spans="1:8" hidden="1" x14ac:dyDescent="0.25">
      <c r="A233" s="4" t="s">
        <v>308</v>
      </c>
      <c r="B233" s="4" t="s">
        <v>309</v>
      </c>
      <c r="C233" s="4" t="s">
        <v>315</v>
      </c>
      <c r="D233" s="4">
        <v>488286</v>
      </c>
      <c r="E233" s="47">
        <v>3.466012979915218</v>
      </c>
      <c r="F233" s="202">
        <v>29629.855106482697</v>
      </c>
      <c r="G233" s="47">
        <v>3.0295431985734882</v>
      </c>
      <c r="H233" s="95">
        <v>61507.606390601963</v>
      </c>
    </row>
    <row r="234" spans="1:8" hidden="1" x14ac:dyDescent="0.25">
      <c r="A234" s="4" t="s">
        <v>308</v>
      </c>
      <c r="B234" s="4" t="s">
        <v>309</v>
      </c>
      <c r="C234" s="4" t="s">
        <v>316</v>
      </c>
      <c r="D234" s="4">
        <v>488291</v>
      </c>
      <c r="E234" s="47">
        <v>2.8058361391694726</v>
      </c>
      <c r="F234" s="202">
        <v>60606.060606060608</v>
      </c>
      <c r="G234" s="47">
        <v>3.3670033670033668</v>
      </c>
      <c r="H234" s="95">
        <v>75431.784511784514</v>
      </c>
    </row>
    <row r="235" spans="1:8" hidden="1" x14ac:dyDescent="0.25">
      <c r="A235" s="4" t="s">
        <v>308</v>
      </c>
      <c r="B235" s="4" t="s">
        <v>309</v>
      </c>
      <c r="C235" s="4" t="s">
        <v>317</v>
      </c>
      <c r="D235" s="4">
        <v>488288</v>
      </c>
      <c r="E235" s="47">
        <v>8</v>
      </c>
      <c r="F235" s="202">
        <v>77696.666654713335</v>
      </c>
      <c r="G235" s="47">
        <v>4.5</v>
      </c>
      <c r="H235" s="95">
        <v>123190</v>
      </c>
    </row>
    <row r="236" spans="1:8" hidden="1" x14ac:dyDescent="0.25">
      <c r="A236" s="4" t="s">
        <v>308</v>
      </c>
      <c r="B236" s="4" t="s">
        <v>309</v>
      </c>
      <c r="C236" s="4" t="s">
        <v>318</v>
      </c>
      <c r="D236" s="4">
        <v>588336</v>
      </c>
      <c r="E236" s="47">
        <v>3.3333333333333335</v>
      </c>
      <c r="F236" s="202">
        <v>38216.129034723621</v>
      </c>
      <c r="G236" s="47">
        <v>3</v>
      </c>
      <c r="H236" s="95">
        <v>74248.678651823982</v>
      </c>
    </row>
    <row r="237" spans="1:8" hidden="1" x14ac:dyDescent="0.25">
      <c r="A237" s="4" t="s">
        <v>308</v>
      </c>
      <c r="B237" s="4" t="s">
        <v>309</v>
      </c>
      <c r="C237" s="4" t="s">
        <v>319</v>
      </c>
      <c r="D237" s="4">
        <v>588396</v>
      </c>
      <c r="E237" s="47">
        <v>3.0461538456852071</v>
      </c>
      <c r="F237" s="202">
        <v>30333.333333333332</v>
      </c>
      <c r="G237" s="47">
        <v>2.3333333333333335</v>
      </c>
      <c r="H237" s="95">
        <v>149703.65410824335</v>
      </c>
    </row>
    <row r="238" spans="1:8" hidden="1" x14ac:dyDescent="0.25">
      <c r="A238" s="4" t="s">
        <v>308</v>
      </c>
      <c r="B238" s="4" t="s">
        <v>309</v>
      </c>
      <c r="C238" s="4" t="s">
        <v>320</v>
      </c>
      <c r="D238" s="4">
        <v>488451</v>
      </c>
      <c r="E238" s="47">
        <v>4.642201834436495</v>
      </c>
      <c r="F238" s="202">
        <v>39105.282500000001</v>
      </c>
      <c r="G238" s="47">
        <v>2.4</v>
      </c>
      <c r="H238" s="95">
        <v>59058.192499999997</v>
      </c>
    </row>
    <row r="239" spans="1:8" hidden="1" x14ac:dyDescent="0.25">
      <c r="A239" s="4" t="s">
        <v>308</v>
      </c>
      <c r="B239" s="4" t="s">
        <v>309</v>
      </c>
      <c r="C239" s="4" t="s">
        <v>321</v>
      </c>
      <c r="D239" s="4">
        <v>588501</v>
      </c>
      <c r="E239" s="47">
        <v>3.5</v>
      </c>
      <c r="F239" s="202">
        <v>30500</v>
      </c>
      <c r="G239" s="47">
        <v>2.444444444489712</v>
      </c>
      <c r="H239" s="95">
        <v>96755.738333333342</v>
      </c>
    </row>
    <row r="240" spans="1:8" hidden="1" x14ac:dyDescent="0.25">
      <c r="A240" s="4" t="s">
        <v>308</v>
      </c>
      <c r="B240" s="4" t="s">
        <v>309</v>
      </c>
      <c r="C240" s="4" t="s">
        <v>322</v>
      </c>
      <c r="D240" s="4">
        <v>488561</v>
      </c>
      <c r="E240" s="47">
        <v>2.4509222633197578</v>
      </c>
      <c r="F240" s="202">
        <v>34734.482697484447</v>
      </c>
      <c r="G240" s="47">
        <v>2.1625784676350803</v>
      </c>
      <c r="H240" s="95">
        <v>95069.361433089041</v>
      </c>
    </row>
    <row r="241" spans="1:8" hidden="1" x14ac:dyDescent="0.25">
      <c r="A241" s="4" t="s">
        <v>308</v>
      </c>
      <c r="B241" s="4" t="s">
        <v>309</v>
      </c>
      <c r="C241" s="4" t="s">
        <v>323</v>
      </c>
      <c r="D241" s="4">
        <v>588631</v>
      </c>
      <c r="E241" s="47">
        <v>5.3314703827628049</v>
      </c>
      <c r="F241" s="202">
        <v>39416.112071184325</v>
      </c>
      <c r="G241" s="47">
        <v>2.9705142704334513</v>
      </c>
      <c r="H241" s="95">
        <v>81333.507372136635</v>
      </c>
    </row>
    <row r="242" spans="1:8" hidden="1" x14ac:dyDescent="0.25">
      <c r="A242" s="4" t="s">
        <v>308</v>
      </c>
      <c r="B242" s="4" t="s">
        <v>309</v>
      </c>
      <c r="C242" s="4" t="s">
        <v>324</v>
      </c>
      <c r="D242" s="4">
        <v>488706</v>
      </c>
      <c r="E242" s="47">
        <v>4.3796372629843363</v>
      </c>
      <c r="F242" s="202">
        <v>44090.088839533593</v>
      </c>
      <c r="G242" s="47">
        <v>3.3646918076821737</v>
      </c>
      <c r="H242" s="95">
        <v>142285.63298167684</v>
      </c>
    </row>
    <row r="243" spans="1:8" hidden="1" x14ac:dyDescent="0.25">
      <c r="A243" s="4" t="s">
        <v>308</v>
      </c>
      <c r="B243" s="4" t="s">
        <v>309</v>
      </c>
      <c r="C243" s="4" t="s">
        <v>325</v>
      </c>
      <c r="D243" s="4">
        <v>588716</v>
      </c>
      <c r="E243" s="47">
        <v>5.7160817173686</v>
      </c>
      <c r="F243" s="202">
        <v>43000</v>
      </c>
      <c r="G243" s="47">
        <v>3.0461538456852071</v>
      </c>
      <c r="H243" s="95">
        <v>78237.099999999991</v>
      </c>
    </row>
    <row r="244" spans="1:8" hidden="1" x14ac:dyDescent="0.25">
      <c r="A244" s="4" t="s">
        <v>308</v>
      </c>
      <c r="B244" s="4" t="s">
        <v>375</v>
      </c>
      <c r="C244" s="4" t="s">
        <v>327</v>
      </c>
      <c r="D244" s="4">
        <v>588186</v>
      </c>
      <c r="E244" s="47">
        <v>5.0237969328397671</v>
      </c>
      <c r="F244" s="202">
        <v>66261.23744050767</v>
      </c>
      <c r="G244" s="47">
        <v>2.6947574717615197</v>
      </c>
      <c r="H244" s="95">
        <v>93149.503672387335</v>
      </c>
    </row>
    <row r="245" spans="1:8" hidden="1" x14ac:dyDescent="0.25">
      <c r="A245" s="4" t="s">
        <v>308</v>
      </c>
      <c r="B245" s="4" t="s">
        <v>375</v>
      </c>
      <c r="C245" s="4" t="s">
        <v>328</v>
      </c>
      <c r="D245" s="4">
        <v>488246</v>
      </c>
      <c r="E245" s="47">
        <v>4.8113207540037122</v>
      </c>
      <c r="F245" s="202">
        <v>85047.997460224273</v>
      </c>
      <c r="G245" s="47">
        <v>3.2459016390249933</v>
      </c>
      <c r="H245" s="95">
        <v>127160.33344147375</v>
      </c>
    </row>
    <row r="246" spans="1:8" hidden="1" x14ac:dyDescent="0.25">
      <c r="A246" s="4" t="s">
        <v>308</v>
      </c>
      <c r="B246" s="4" t="s">
        <v>375</v>
      </c>
      <c r="C246" s="4" t="s">
        <v>329</v>
      </c>
      <c r="D246" s="4">
        <v>588316</v>
      </c>
      <c r="E246" s="47">
        <v>3.5</v>
      </c>
      <c r="F246" s="202">
        <v>56291.666659630209</v>
      </c>
      <c r="G246" s="47">
        <v>3.3653444674722999</v>
      </c>
      <c r="H246" s="95">
        <v>48230.042468396168</v>
      </c>
    </row>
    <row r="247" spans="1:8" hidden="1" x14ac:dyDescent="0.25">
      <c r="A247" s="4" t="s">
        <v>308</v>
      </c>
      <c r="B247" s="4" t="s">
        <v>375</v>
      </c>
      <c r="C247" s="4" t="s">
        <v>330</v>
      </c>
      <c r="D247" s="4">
        <v>488326</v>
      </c>
      <c r="E247" s="47">
        <v>2.8</v>
      </c>
      <c r="F247" s="202">
        <v>49570</v>
      </c>
      <c r="G247" s="47">
        <v>2.0370370370747599</v>
      </c>
      <c r="H247" s="95">
        <v>67359.593999999997</v>
      </c>
    </row>
    <row r="248" spans="1:8" hidden="1" x14ac:dyDescent="0.25">
      <c r="A248" s="4" t="s">
        <v>308</v>
      </c>
      <c r="B248" s="4" t="s">
        <v>375</v>
      </c>
      <c r="C248" s="4" t="s">
        <v>332</v>
      </c>
      <c r="D248" s="4">
        <v>588386</v>
      </c>
      <c r="E248" s="47">
        <v>4</v>
      </c>
      <c r="F248" s="202">
        <v>70000</v>
      </c>
      <c r="G248" s="47">
        <v>2.5</v>
      </c>
      <c r="H248" s="95">
        <v>99674.1</v>
      </c>
    </row>
    <row r="249" spans="1:8" hidden="1" x14ac:dyDescent="0.25">
      <c r="A249" s="4" t="s">
        <v>308</v>
      </c>
      <c r="B249" s="4" t="s">
        <v>375</v>
      </c>
      <c r="C249" s="4" t="s">
        <v>333</v>
      </c>
      <c r="D249" s="4">
        <v>588461</v>
      </c>
      <c r="E249" s="47">
        <v>5.7434588385449894</v>
      </c>
      <c r="F249" s="202">
        <v>45838.561271434548</v>
      </c>
      <c r="G249" s="47">
        <v>1.7962786702643236</v>
      </c>
      <c r="H249" s="95">
        <v>49227.208606833869</v>
      </c>
    </row>
    <row r="250" spans="1:8" hidden="1" x14ac:dyDescent="0.25">
      <c r="A250" s="4" t="s">
        <v>308</v>
      </c>
      <c r="B250" s="4" t="s">
        <v>375</v>
      </c>
      <c r="C250" s="4" t="s">
        <v>334</v>
      </c>
      <c r="D250" s="4">
        <v>588551</v>
      </c>
      <c r="E250" s="47">
        <v>4.2505276798106513</v>
      </c>
      <c r="F250" s="202">
        <v>50383.351344815135</v>
      </c>
      <c r="G250" s="47">
        <v>2.1567217828900072</v>
      </c>
      <c r="H250" s="95">
        <v>73814.359867104024</v>
      </c>
    </row>
    <row r="251" spans="1:8" hidden="1" x14ac:dyDescent="0.25">
      <c r="A251" s="4" t="s">
        <v>308</v>
      </c>
      <c r="B251" s="4" t="s">
        <v>375</v>
      </c>
      <c r="C251" s="4" t="s">
        <v>335</v>
      </c>
      <c r="D251" s="4">
        <v>488556</v>
      </c>
      <c r="E251" s="47">
        <v>4.0250337017078097</v>
      </c>
      <c r="F251" s="202">
        <v>33270.316325402709</v>
      </c>
      <c r="G251" s="47">
        <v>3.7839697278516713</v>
      </c>
      <c r="H251" s="95">
        <v>87522.570037216341</v>
      </c>
    </row>
    <row r="252" spans="1:8" hidden="1" x14ac:dyDescent="0.25">
      <c r="A252" s="4" t="s">
        <v>308</v>
      </c>
      <c r="B252" s="4" t="s">
        <v>375</v>
      </c>
      <c r="C252" s="4" t="s">
        <v>326</v>
      </c>
      <c r="D252" s="4">
        <v>488586</v>
      </c>
      <c r="E252" s="47">
        <v>3.6015879727315485</v>
      </c>
      <c r="F252" s="202">
        <v>41925.435063861238</v>
      </c>
      <c r="G252" s="47">
        <v>2.3015540901617806</v>
      </c>
      <c r="H252" s="95">
        <v>53132.750452824599</v>
      </c>
    </row>
    <row r="253" spans="1:8" hidden="1" x14ac:dyDescent="0.25">
      <c r="A253" s="4" t="s">
        <v>308</v>
      </c>
      <c r="B253" s="4" t="s">
        <v>375</v>
      </c>
      <c r="C253" s="4" t="s">
        <v>338</v>
      </c>
      <c r="D253" s="4">
        <v>588666</v>
      </c>
      <c r="E253" s="47">
        <v>5.435294117135502</v>
      </c>
      <c r="F253" s="202">
        <v>44074.698799428887</v>
      </c>
      <c r="G253" s="47">
        <v>1.5714285715034015</v>
      </c>
      <c r="H253" s="95">
        <v>73142.416786511487</v>
      </c>
    </row>
  </sheetData>
  <autoFilter ref="A1:H253" xr:uid="{80169740-ECD2-450C-AD86-8F34FC0A84DC}">
    <filterColumn colId="0">
      <filters>
        <filter val="BAS_RHIN"/>
      </filters>
    </filterColumn>
    <filterColumn colId="1">
      <filters>
        <filter val="STRASBOURG"/>
      </filters>
    </filterColumn>
  </autoFilter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EE4C3-98C5-4EB0-832A-75A8FB51E63A}">
  <sheetPr codeName="Feuil4">
    <tabColor rgb="FFFFFF00"/>
  </sheetPr>
  <dimension ref="A1:J299"/>
  <sheetViews>
    <sheetView workbookViewId="0">
      <selection activeCell="J12" sqref="J12"/>
    </sheetView>
  </sheetViews>
  <sheetFormatPr baseColWidth="10" defaultRowHeight="15" x14ac:dyDescent="0.25"/>
  <cols>
    <col min="1" max="1" width="23.85546875" bestFit="1" customWidth="1"/>
    <col min="2" max="2" width="21" bestFit="1" customWidth="1"/>
    <col min="3" max="4" width="27.42578125" bestFit="1" customWidth="1"/>
    <col min="5" max="5" width="24.28515625" bestFit="1" customWidth="1"/>
    <col min="6" max="6" width="13.42578125" style="95" customWidth="1"/>
    <col min="7" max="7" width="14.42578125" style="95" customWidth="1"/>
    <col min="8" max="8" width="13.42578125" style="95" customWidth="1"/>
    <col min="10" max="10" width="115.7109375" bestFit="1" customWidth="1"/>
  </cols>
  <sheetData>
    <row r="1" spans="1:10" ht="38.25" x14ac:dyDescent="0.25">
      <c r="A1" s="87" t="s">
        <v>483</v>
      </c>
      <c r="B1" s="87" t="s">
        <v>484</v>
      </c>
      <c r="C1" s="87" t="s">
        <v>388</v>
      </c>
      <c r="D1" s="87" t="s">
        <v>395</v>
      </c>
      <c r="E1" s="88" t="s">
        <v>485</v>
      </c>
      <c r="F1" s="89" t="s">
        <v>530</v>
      </c>
      <c r="G1" s="89" t="s">
        <v>486</v>
      </c>
      <c r="H1" s="96" t="s">
        <v>488</v>
      </c>
      <c r="J1" s="207" t="s">
        <v>638</v>
      </c>
    </row>
    <row r="2" spans="1:10" x14ac:dyDescent="0.25">
      <c r="A2" s="90" t="s">
        <v>376</v>
      </c>
      <c r="B2" s="90" t="s">
        <v>0</v>
      </c>
      <c r="C2" s="90" t="s">
        <v>37</v>
      </c>
      <c r="D2" s="91" t="s">
        <v>4</v>
      </c>
      <c r="E2" s="92">
        <v>10560</v>
      </c>
      <c r="F2" s="93">
        <v>24465</v>
      </c>
      <c r="G2" s="93">
        <f>H2</f>
        <v>18000</v>
      </c>
      <c r="H2" s="97">
        <v>18000</v>
      </c>
    </row>
    <row r="3" spans="1:10" x14ac:dyDescent="0.25">
      <c r="A3" s="90" t="s">
        <v>381</v>
      </c>
      <c r="B3" s="90" t="s">
        <v>134</v>
      </c>
      <c r="C3" s="90" t="s">
        <v>147</v>
      </c>
      <c r="D3" s="91" t="s">
        <v>136</v>
      </c>
      <c r="E3" s="92">
        <v>195</v>
      </c>
      <c r="F3" s="93">
        <v>30581</v>
      </c>
      <c r="G3" s="93">
        <f t="shared" ref="G3:G66" si="0">H3</f>
        <v>0</v>
      </c>
      <c r="H3" s="97">
        <v>0</v>
      </c>
    </row>
    <row r="4" spans="1:10" x14ac:dyDescent="0.25">
      <c r="A4" s="90" t="s">
        <v>381</v>
      </c>
      <c r="B4" s="91" t="s">
        <v>116</v>
      </c>
      <c r="C4" s="91" t="s">
        <v>118</v>
      </c>
      <c r="D4" s="91" t="s">
        <v>118</v>
      </c>
      <c r="E4" s="94">
        <v>130</v>
      </c>
      <c r="F4" s="93">
        <v>106859</v>
      </c>
      <c r="G4" s="93">
        <f t="shared" si="0"/>
        <v>15000</v>
      </c>
      <c r="H4" s="97">
        <v>15000</v>
      </c>
    </row>
    <row r="5" spans="1:10" x14ac:dyDescent="0.25">
      <c r="A5" s="90" t="s">
        <v>246</v>
      </c>
      <c r="B5" s="90" t="s">
        <v>373</v>
      </c>
      <c r="C5" s="90" t="s">
        <v>275</v>
      </c>
      <c r="D5" s="91" t="s">
        <v>280</v>
      </c>
      <c r="E5" s="92">
        <v>57458</v>
      </c>
      <c r="F5" s="93">
        <v>37322</v>
      </c>
      <c r="G5" s="93">
        <f t="shared" si="0"/>
        <v>0</v>
      </c>
      <c r="H5" s="97">
        <v>0</v>
      </c>
    </row>
    <row r="6" spans="1:10" x14ac:dyDescent="0.25">
      <c r="A6" s="90" t="s">
        <v>308</v>
      </c>
      <c r="B6" s="90" t="s">
        <v>375</v>
      </c>
      <c r="C6" s="90" t="s">
        <v>326</v>
      </c>
      <c r="D6" s="91" t="s">
        <v>336</v>
      </c>
      <c r="E6" s="92">
        <v>88587</v>
      </c>
      <c r="F6" s="93">
        <v>48930</v>
      </c>
      <c r="G6" s="93">
        <f t="shared" si="0"/>
        <v>0</v>
      </c>
      <c r="H6" s="97">
        <v>0</v>
      </c>
    </row>
    <row r="7" spans="1:10" x14ac:dyDescent="0.25">
      <c r="A7" s="90" t="s">
        <v>381</v>
      </c>
      <c r="B7" s="90" t="s">
        <v>116</v>
      </c>
      <c r="C7" s="90" t="s">
        <v>130</v>
      </c>
      <c r="D7" s="91" t="s">
        <v>132</v>
      </c>
      <c r="E7" s="92">
        <v>164</v>
      </c>
      <c r="F7" s="93">
        <v>24465</v>
      </c>
      <c r="G7" s="93">
        <f t="shared" si="0"/>
        <v>0</v>
      </c>
      <c r="H7" s="97">
        <v>0</v>
      </c>
    </row>
    <row r="8" spans="1:10" x14ac:dyDescent="0.25">
      <c r="A8" s="90" t="s">
        <v>382</v>
      </c>
      <c r="B8" s="90" t="s">
        <v>383</v>
      </c>
      <c r="C8" s="90" t="s">
        <v>155</v>
      </c>
      <c r="D8" s="91" t="s">
        <v>155</v>
      </c>
      <c r="E8" s="92">
        <v>51128</v>
      </c>
      <c r="F8" s="93">
        <v>48930</v>
      </c>
      <c r="G8" s="93">
        <f t="shared" si="0"/>
        <v>1500</v>
      </c>
      <c r="H8" s="97">
        <v>1500</v>
      </c>
    </row>
    <row r="9" spans="1:10" x14ac:dyDescent="0.25">
      <c r="A9" s="90" t="s">
        <v>376</v>
      </c>
      <c r="B9" s="90" t="s">
        <v>42</v>
      </c>
      <c r="C9" s="90" t="s">
        <v>51</v>
      </c>
      <c r="D9" s="91" t="s">
        <v>51</v>
      </c>
      <c r="E9" s="92">
        <v>10521</v>
      </c>
      <c r="F9" s="93">
        <v>61162</v>
      </c>
      <c r="G9" s="93">
        <f t="shared" si="0"/>
        <v>8000</v>
      </c>
      <c r="H9" s="97">
        <v>8000</v>
      </c>
    </row>
    <row r="10" spans="1:10" x14ac:dyDescent="0.25">
      <c r="A10" s="90" t="s">
        <v>380</v>
      </c>
      <c r="B10" s="90" t="s">
        <v>58</v>
      </c>
      <c r="C10" s="90" t="s">
        <v>69</v>
      </c>
      <c r="D10" s="91" t="s">
        <v>69</v>
      </c>
      <c r="E10" s="92">
        <v>95</v>
      </c>
      <c r="F10" s="93">
        <v>61914</v>
      </c>
      <c r="G10" s="93">
        <f t="shared" si="0"/>
        <v>0</v>
      </c>
      <c r="H10" s="97">
        <v>0</v>
      </c>
    </row>
    <row r="11" spans="1:10" x14ac:dyDescent="0.25">
      <c r="A11" s="90" t="s">
        <v>246</v>
      </c>
      <c r="B11" s="90" t="s">
        <v>373</v>
      </c>
      <c r="C11" s="90" t="s">
        <v>285</v>
      </c>
      <c r="D11" s="91" t="s">
        <v>285</v>
      </c>
      <c r="E11" s="92">
        <v>57614</v>
      </c>
      <c r="F11" s="93">
        <v>115699</v>
      </c>
      <c r="G11" s="93">
        <f t="shared" si="0"/>
        <v>4500</v>
      </c>
      <c r="H11" s="97">
        <v>4500</v>
      </c>
    </row>
    <row r="12" spans="1:10" x14ac:dyDescent="0.25">
      <c r="A12" s="90" t="s">
        <v>246</v>
      </c>
      <c r="B12" s="90" t="s">
        <v>373</v>
      </c>
      <c r="C12" s="90" t="s">
        <v>286</v>
      </c>
      <c r="D12" s="91" t="s">
        <v>286</v>
      </c>
      <c r="E12" s="92">
        <v>57618</v>
      </c>
      <c r="F12" s="93">
        <v>105747</v>
      </c>
      <c r="G12" s="93">
        <f t="shared" si="0"/>
        <v>0</v>
      </c>
      <c r="H12" s="97">
        <v>0</v>
      </c>
    </row>
    <row r="13" spans="1:10" x14ac:dyDescent="0.25">
      <c r="A13" s="90" t="s">
        <v>382</v>
      </c>
      <c r="B13" s="90" t="s">
        <v>383</v>
      </c>
      <c r="C13" s="90" t="s">
        <v>156</v>
      </c>
      <c r="D13" s="91" t="s">
        <v>156</v>
      </c>
      <c r="E13" s="92">
        <v>51120</v>
      </c>
      <c r="F13" s="93">
        <v>30595</v>
      </c>
      <c r="G13" s="93">
        <f t="shared" si="0"/>
        <v>0</v>
      </c>
      <c r="H13" s="97">
        <v>0</v>
      </c>
    </row>
    <row r="14" spans="1:10" x14ac:dyDescent="0.25">
      <c r="A14" s="90" t="s">
        <v>380</v>
      </c>
      <c r="B14" s="90" t="s">
        <v>58</v>
      </c>
      <c r="C14" s="90" t="s">
        <v>70</v>
      </c>
      <c r="D14" s="91" t="s">
        <v>70</v>
      </c>
      <c r="E14" s="92">
        <v>87</v>
      </c>
      <c r="F14" s="93">
        <v>96955</v>
      </c>
      <c r="G14" s="93">
        <f t="shared" si="0"/>
        <v>20000</v>
      </c>
      <c r="H14" s="97">
        <v>20000</v>
      </c>
    </row>
    <row r="15" spans="1:10" x14ac:dyDescent="0.25">
      <c r="A15" s="90" t="s">
        <v>380</v>
      </c>
      <c r="B15" s="90" t="s">
        <v>95</v>
      </c>
      <c r="C15" s="90" t="s">
        <v>101</v>
      </c>
      <c r="D15" s="91" t="s">
        <v>101</v>
      </c>
      <c r="E15" s="92">
        <v>27</v>
      </c>
      <c r="F15" s="93">
        <v>46239</v>
      </c>
      <c r="G15" s="93">
        <f t="shared" si="0"/>
        <v>0</v>
      </c>
      <c r="H15" s="97">
        <v>0</v>
      </c>
    </row>
    <row r="16" spans="1:10" x14ac:dyDescent="0.25">
      <c r="A16" s="90" t="s">
        <v>380</v>
      </c>
      <c r="B16" s="90" t="s">
        <v>95</v>
      </c>
      <c r="C16" s="90" t="s">
        <v>102</v>
      </c>
      <c r="D16" s="91" t="s">
        <v>102</v>
      </c>
      <c r="E16" s="92">
        <v>29</v>
      </c>
      <c r="F16" s="93">
        <v>36697</v>
      </c>
      <c r="G16" s="93">
        <f t="shared" si="0"/>
        <v>0</v>
      </c>
      <c r="H16" s="97">
        <v>0</v>
      </c>
    </row>
    <row r="17" spans="1:8" x14ac:dyDescent="0.25">
      <c r="A17" s="90" t="s">
        <v>380</v>
      </c>
      <c r="B17" s="90" t="s">
        <v>77</v>
      </c>
      <c r="C17" s="90" t="s">
        <v>90</v>
      </c>
      <c r="D17" s="91" t="s">
        <v>90</v>
      </c>
      <c r="E17" s="92">
        <v>121</v>
      </c>
      <c r="F17" s="93">
        <v>36697</v>
      </c>
      <c r="G17" s="93">
        <f t="shared" si="0"/>
        <v>0</v>
      </c>
      <c r="H17" s="97">
        <v>0</v>
      </c>
    </row>
    <row r="18" spans="1:8" x14ac:dyDescent="0.25">
      <c r="A18" s="90" t="s">
        <v>380</v>
      </c>
      <c r="B18" s="90" t="s">
        <v>58</v>
      </c>
      <c r="C18" s="90" t="s">
        <v>62</v>
      </c>
      <c r="D18" s="91" t="s">
        <v>71</v>
      </c>
      <c r="E18" s="92">
        <v>73</v>
      </c>
      <c r="F18" s="93">
        <v>24465</v>
      </c>
      <c r="G18" s="93">
        <f t="shared" si="0"/>
        <v>0</v>
      </c>
      <c r="H18" s="97">
        <v>0</v>
      </c>
    </row>
    <row r="19" spans="1:8" x14ac:dyDescent="0.25">
      <c r="A19" s="90" t="s">
        <v>382</v>
      </c>
      <c r="B19" s="90" t="s">
        <v>384</v>
      </c>
      <c r="C19" s="90" t="s">
        <v>170</v>
      </c>
      <c r="D19" s="91" t="s">
        <v>170</v>
      </c>
      <c r="E19" s="92">
        <v>8806</v>
      </c>
      <c r="F19" s="93">
        <v>122325</v>
      </c>
      <c r="G19" s="93">
        <f t="shared" si="0"/>
        <v>10000</v>
      </c>
      <c r="H19" s="97">
        <v>10000</v>
      </c>
    </row>
    <row r="20" spans="1:8" x14ac:dyDescent="0.25">
      <c r="A20" s="90" t="s">
        <v>380</v>
      </c>
      <c r="B20" s="90" t="s">
        <v>77</v>
      </c>
      <c r="C20" s="90" t="s">
        <v>91</v>
      </c>
      <c r="D20" s="91" t="s">
        <v>91</v>
      </c>
      <c r="E20" s="92">
        <v>101</v>
      </c>
      <c r="F20" s="93">
        <v>118183</v>
      </c>
      <c r="G20" s="93">
        <f t="shared" si="0"/>
        <v>0</v>
      </c>
      <c r="H20" s="97">
        <v>0</v>
      </c>
    </row>
    <row r="21" spans="1:8" x14ac:dyDescent="0.25">
      <c r="A21" s="90" t="s">
        <v>380</v>
      </c>
      <c r="B21" s="90" t="s">
        <v>58</v>
      </c>
      <c r="C21" s="90" t="s">
        <v>75</v>
      </c>
      <c r="D21" s="91" t="s">
        <v>435</v>
      </c>
      <c r="E21" s="92">
        <v>77</v>
      </c>
      <c r="F21" s="93">
        <v>33961</v>
      </c>
      <c r="G21" s="93">
        <f t="shared" si="0"/>
        <v>13500</v>
      </c>
      <c r="H21" s="97">
        <v>13500</v>
      </c>
    </row>
    <row r="22" spans="1:8" x14ac:dyDescent="0.25">
      <c r="A22" s="90" t="s">
        <v>308</v>
      </c>
      <c r="B22" s="90" t="s">
        <v>375</v>
      </c>
      <c r="C22" s="90" t="s">
        <v>333</v>
      </c>
      <c r="D22" s="91" t="s">
        <v>337</v>
      </c>
      <c r="E22" s="92">
        <v>88616</v>
      </c>
      <c r="F22" s="93">
        <v>24465</v>
      </c>
      <c r="G22" s="93">
        <f t="shared" si="0"/>
        <v>0</v>
      </c>
      <c r="H22" s="97">
        <v>0</v>
      </c>
    </row>
    <row r="23" spans="1:8" x14ac:dyDescent="0.25">
      <c r="A23" s="90" t="s">
        <v>381</v>
      </c>
      <c r="B23" s="90" t="s">
        <v>134</v>
      </c>
      <c r="C23" s="90" t="s">
        <v>135</v>
      </c>
      <c r="D23" s="91" t="s">
        <v>405</v>
      </c>
      <c r="E23" s="92">
        <v>192</v>
      </c>
      <c r="F23" s="93">
        <v>12232</v>
      </c>
      <c r="G23" s="93">
        <f t="shared" si="0"/>
        <v>0</v>
      </c>
      <c r="H23" s="97">
        <v>0</v>
      </c>
    </row>
    <row r="24" spans="1:8" x14ac:dyDescent="0.25">
      <c r="A24" s="90" t="s">
        <v>246</v>
      </c>
      <c r="B24" s="90" t="s">
        <v>374</v>
      </c>
      <c r="C24" s="90" t="s">
        <v>293</v>
      </c>
      <c r="D24" s="91" t="s">
        <v>302</v>
      </c>
      <c r="E24" s="92">
        <v>57628</v>
      </c>
      <c r="F24" s="93">
        <v>23331</v>
      </c>
      <c r="G24" s="93">
        <f t="shared" si="0"/>
        <v>0</v>
      </c>
      <c r="H24" s="97">
        <v>0</v>
      </c>
    </row>
    <row r="25" spans="1:8" x14ac:dyDescent="0.25">
      <c r="A25" s="90" t="s">
        <v>380</v>
      </c>
      <c r="B25" s="90" t="s">
        <v>58</v>
      </c>
      <c r="C25" s="90" t="s">
        <v>67</v>
      </c>
      <c r="D25" s="91" t="s">
        <v>76</v>
      </c>
      <c r="E25" s="92">
        <v>80</v>
      </c>
      <c r="F25" s="93">
        <v>31804</v>
      </c>
      <c r="G25" s="93">
        <f t="shared" si="0"/>
        <v>0</v>
      </c>
      <c r="H25" s="97">
        <v>0</v>
      </c>
    </row>
    <row r="26" spans="1:8" x14ac:dyDescent="0.25">
      <c r="A26" s="90" t="s">
        <v>376</v>
      </c>
      <c r="B26" s="90" t="s">
        <v>42</v>
      </c>
      <c r="C26" s="90" t="s">
        <v>47</v>
      </c>
      <c r="D26" s="90" t="s">
        <v>397</v>
      </c>
      <c r="E26" s="92">
        <v>10583</v>
      </c>
      <c r="F26" s="93">
        <v>24465</v>
      </c>
      <c r="G26" s="93">
        <f t="shared" si="0"/>
        <v>0</v>
      </c>
      <c r="H26" s="97">
        <v>0</v>
      </c>
    </row>
    <row r="27" spans="1:8" x14ac:dyDescent="0.25">
      <c r="A27" s="90" t="s">
        <v>381</v>
      </c>
      <c r="B27" s="90" t="s">
        <v>134</v>
      </c>
      <c r="C27" s="90" t="s">
        <v>135</v>
      </c>
      <c r="D27" s="90" t="s">
        <v>135</v>
      </c>
      <c r="E27" s="92">
        <v>189</v>
      </c>
      <c r="F27" s="93">
        <v>46239</v>
      </c>
      <c r="G27" s="93">
        <f t="shared" si="0"/>
        <v>0</v>
      </c>
      <c r="H27" s="97">
        <v>0</v>
      </c>
    </row>
    <row r="28" spans="1:8" x14ac:dyDescent="0.25">
      <c r="A28" s="90" t="s">
        <v>376</v>
      </c>
      <c r="B28" s="90" t="s">
        <v>42</v>
      </c>
      <c r="C28" s="90" t="s">
        <v>43</v>
      </c>
      <c r="D28" s="90" t="s">
        <v>43</v>
      </c>
      <c r="E28" s="92">
        <v>10530</v>
      </c>
      <c r="F28" s="93">
        <v>48930</v>
      </c>
      <c r="G28" s="93">
        <f t="shared" si="0"/>
        <v>20000</v>
      </c>
      <c r="H28" s="97">
        <v>20000</v>
      </c>
    </row>
    <row r="29" spans="1:8" x14ac:dyDescent="0.25">
      <c r="A29" s="90" t="s">
        <v>246</v>
      </c>
      <c r="B29" s="90" t="s">
        <v>247</v>
      </c>
      <c r="C29" s="90" t="s">
        <v>248</v>
      </c>
      <c r="D29" s="90" t="s">
        <v>248</v>
      </c>
      <c r="E29" s="92">
        <v>57105</v>
      </c>
      <c r="F29" s="93">
        <v>49763</v>
      </c>
      <c r="G29" s="93">
        <f t="shared" si="0"/>
        <v>0</v>
      </c>
      <c r="H29" s="97">
        <v>0</v>
      </c>
    </row>
    <row r="30" spans="1:8" x14ac:dyDescent="0.25">
      <c r="A30" s="90" t="s">
        <v>246</v>
      </c>
      <c r="B30" s="90" t="s">
        <v>374</v>
      </c>
      <c r="C30" s="90" t="s">
        <v>288</v>
      </c>
      <c r="D30" s="90" t="s">
        <v>288</v>
      </c>
      <c r="E30" s="92">
        <v>57113</v>
      </c>
      <c r="F30" s="93">
        <v>24882</v>
      </c>
      <c r="G30" s="93">
        <f t="shared" si="0"/>
        <v>7500</v>
      </c>
      <c r="H30" s="97">
        <v>7500</v>
      </c>
    </row>
    <row r="31" spans="1:8" x14ac:dyDescent="0.25">
      <c r="A31" s="90" t="s">
        <v>382</v>
      </c>
      <c r="B31" s="90" t="s">
        <v>174</v>
      </c>
      <c r="C31" s="90" t="s">
        <v>175</v>
      </c>
      <c r="D31" s="90" t="s">
        <v>175</v>
      </c>
      <c r="E31" s="92">
        <v>51367</v>
      </c>
      <c r="F31" s="93">
        <v>36697</v>
      </c>
      <c r="G31" s="93">
        <f t="shared" si="0"/>
        <v>0</v>
      </c>
      <c r="H31" s="97">
        <v>0</v>
      </c>
    </row>
    <row r="32" spans="1:8" x14ac:dyDescent="0.25">
      <c r="A32" s="90" t="s">
        <v>385</v>
      </c>
      <c r="B32" s="90" t="s">
        <v>193</v>
      </c>
      <c r="C32" s="90" t="s">
        <v>194</v>
      </c>
      <c r="D32" s="90" t="s">
        <v>194</v>
      </c>
      <c r="E32" s="92">
        <v>54116</v>
      </c>
      <c r="F32" s="93">
        <v>36697</v>
      </c>
      <c r="G32" s="93">
        <f t="shared" si="0"/>
        <v>0</v>
      </c>
      <c r="H32" s="97">
        <v>0</v>
      </c>
    </row>
    <row r="33" spans="1:8" x14ac:dyDescent="0.25">
      <c r="A33" s="90" t="s">
        <v>385</v>
      </c>
      <c r="B33" s="90" t="s">
        <v>231</v>
      </c>
      <c r="C33" s="90" t="s">
        <v>232</v>
      </c>
      <c r="D33" s="90" t="s">
        <v>232</v>
      </c>
      <c r="E33" s="92">
        <v>55151</v>
      </c>
      <c r="F33" s="93">
        <v>130452</v>
      </c>
      <c r="G33" s="93">
        <f t="shared" si="0"/>
        <v>4000</v>
      </c>
      <c r="H33" s="97">
        <v>4000</v>
      </c>
    </row>
    <row r="34" spans="1:8" x14ac:dyDescent="0.25">
      <c r="A34" s="90" t="s">
        <v>376</v>
      </c>
      <c r="B34" s="90" t="s">
        <v>42</v>
      </c>
      <c r="C34" s="90" t="s">
        <v>44</v>
      </c>
      <c r="D34" s="90" t="s">
        <v>44</v>
      </c>
      <c r="E34" s="92">
        <v>10550</v>
      </c>
      <c r="F34" s="93">
        <v>48930</v>
      </c>
      <c r="G34" s="93">
        <f t="shared" si="0"/>
        <v>24660</v>
      </c>
      <c r="H34" s="97">
        <v>24660</v>
      </c>
    </row>
    <row r="35" spans="1:8" x14ac:dyDescent="0.25">
      <c r="A35" s="90" t="s">
        <v>376</v>
      </c>
      <c r="B35" s="90" t="s">
        <v>42</v>
      </c>
      <c r="C35" s="90" t="s">
        <v>45</v>
      </c>
      <c r="D35" s="90" t="s">
        <v>45</v>
      </c>
      <c r="E35" s="92">
        <v>10556</v>
      </c>
      <c r="F35" s="93">
        <v>46263</v>
      </c>
      <c r="G35" s="93">
        <f t="shared" si="0"/>
        <v>0</v>
      </c>
      <c r="H35" s="97">
        <v>0</v>
      </c>
    </row>
    <row r="36" spans="1:8" x14ac:dyDescent="0.25">
      <c r="A36" s="90" t="s">
        <v>380</v>
      </c>
      <c r="B36" s="90" t="s">
        <v>77</v>
      </c>
      <c r="C36" s="90" t="s">
        <v>78</v>
      </c>
      <c r="D36" s="90" t="s">
        <v>78</v>
      </c>
      <c r="E36" s="92">
        <v>113</v>
      </c>
      <c r="F36" s="93">
        <v>36697</v>
      </c>
      <c r="G36" s="93">
        <f t="shared" si="0"/>
        <v>8000</v>
      </c>
      <c r="H36" s="97">
        <v>8000</v>
      </c>
    </row>
    <row r="37" spans="1:8" x14ac:dyDescent="0.25">
      <c r="A37" s="90" t="s">
        <v>385</v>
      </c>
      <c r="B37" s="90" t="s">
        <v>193</v>
      </c>
      <c r="C37" s="90" t="s">
        <v>196</v>
      </c>
      <c r="D37" s="90" t="s">
        <v>195</v>
      </c>
      <c r="E37" s="92">
        <v>54161</v>
      </c>
      <c r="F37" s="93">
        <v>22997</v>
      </c>
      <c r="G37" s="93">
        <f t="shared" si="0"/>
        <v>0</v>
      </c>
      <c r="H37" s="97">
        <v>0</v>
      </c>
    </row>
    <row r="38" spans="1:8" x14ac:dyDescent="0.25">
      <c r="A38" s="90" t="s">
        <v>246</v>
      </c>
      <c r="B38" s="90" t="s">
        <v>373</v>
      </c>
      <c r="C38" s="90" t="s">
        <v>270</v>
      </c>
      <c r="D38" s="90" t="s">
        <v>270</v>
      </c>
      <c r="E38" s="92">
        <v>57163</v>
      </c>
      <c r="F38" s="93">
        <v>34220</v>
      </c>
      <c r="G38" s="93">
        <f t="shared" si="0"/>
        <v>0</v>
      </c>
      <c r="H38" s="97">
        <v>0</v>
      </c>
    </row>
    <row r="39" spans="1:8" x14ac:dyDescent="0.25">
      <c r="A39" s="90" t="s">
        <v>380</v>
      </c>
      <c r="B39" s="90" t="s">
        <v>77</v>
      </c>
      <c r="C39" s="90" t="s">
        <v>79</v>
      </c>
      <c r="D39" s="90" t="s">
        <v>79</v>
      </c>
      <c r="E39" s="92">
        <v>111</v>
      </c>
      <c r="F39" s="93">
        <v>54403</v>
      </c>
      <c r="G39" s="93">
        <f t="shared" si="0"/>
        <v>0</v>
      </c>
      <c r="H39" s="97">
        <v>0</v>
      </c>
    </row>
    <row r="40" spans="1:8" x14ac:dyDescent="0.25">
      <c r="A40" s="90" t="s">
        <v>382</v>
      </c>
      <c r="B40" s="90" t="s">
        <v>174</v>
      </c>
      <c r="C40" s="90" t="s">
        <v>176</v>
      </c>
      <c r="D40" s="90" t="s">
        <v>176</v>
      </c>
      <c r="E40" s="92">
        <v>51340</v>
      </c>
      <c r="F40" s="93">
        <v>36697</v>
      </c>
      <c r="G40" s="93">
        <f t="shared" si="0"/>
        <v>9000</v>
      </c>
      <c r="H40" s="97">
        <v>9000</v>
      </c>
    </row>
    <row r="41" spans="1:8" x14ac:dyDescent="0.25">
      <c r="A41" s="90" t="s">
        <v>380</v>
      </c>
      <c r="B41" s="90" t="s">
        <v>58</v>
      </c>
      <c r="C41" s="90" t="s">
        <v>75</v>
      </c>
      <c r="D41" s="90" t="s">
        <v>434</v>
      </c>
      <c r="E41" s="92">
        <v>76</v>
      </c>
      <c r="F41" s="93">
        <v>24465</v>
      </c>
      <c r="G41" s="93">
        <f t="shared" si="0"/>
        <v>3000</v>
      </c>
      <c r="H41" s="97">
        <v>3000</v>
      </c>
    </row>
    <row r="42" spans="1:8" x14ac:dyDescent="0.25">
      <c r="A42" s="90" t="s">
        <v>380</v>
      </c>
      <c r="B42" s="90" t="s">
        <v>95</v>
      </c>
      <c r="C42" s="90" t="s">
        <v>96</v>
      </c>
      <c r="D42" s="90" t="s">
        <v>96</v>
      </c>
      <c r="E42" s="92">
        <v>28</v>
      </c>
      <c r="F42" s="93">
        <v>48930</v>
      </c>
      <c r="G42" s="93">
        <f t="shared" si="0"/>
        <v>0</v>
      </c>
      <c r="H42" s="97">
        <v>0</v>
      </c>
    </row>
    <row r="43" spans="1:8" x14ac:dyDescent="0.25">
      <c r="A43" s="90" t="s">
        <v>380</v>
      </c>
      <c r="B43" s="90" t="s">
        <v>58</v>
      </c>
      <c r="C43" s="90" t="s">
        <v>59</v>
      </c>
      <c r="D43" s="90" t="s">
        <v>59</v>
      </c>
      <c r="E43" s="92">
        <v>57</v>
      </c>
      <c r="F43" s="93">
        <v>46273</v>
      </c>
      <c r="G43" s="93">
        <f t="shared" si="0"/>
        <v>0</v>
      </c>
      <c r="H43" s="97">
        <v>0</v>
      </c>
    </row>
    <row r="44" spans="1:8" x14ac:dyDescent="0.25">
      <c r="A44" s="90" t="s">
        <v>246</v>
      </c>
      <c r="B44" s="90" t="s">
        <v>373</v>
      </c>
      <c r="C44" s="90" t="s">
        <v>271</v>
      </c>
      <c r="D44" s="90" t="s">
        <v>271</v>
      </c>
      <c r="E44" s="92">
        <v>57165</v>
      </c>
      <c r="F44" s="93">
        <v>24882</v>
      </c>
      <c r="G44" s="93">
        <f t="shared" si="0"/>
        <v>0</v>
      </c>
      <c r="H44" s="97">
        <v>0</v>
      </c>
    </row>
    <row r="45" spans="1:8" x14ac:dyDescent="0.25">
      <c r="A45" s="90" t="s">
        <v>385</v>
      </c>
      <c r="B45" s="90" t="s">
        <v>193</v>
      </c>
      <c r="C45" s="90" t="s">
        <v>196</v>
      </c>
      <c r="D45" s="90" t="s">
        <v>196</v>
      </c>
      <c r="E45" s="92">
        <v>54166</v>
      </c>
      <c r="F45" s="93">
        <v>34006</v>
      </c>
      <c r="G45" s="93">
        <f t="shared" si="0"/>
        <v>0</v>
      </c>
      <c r="H45" s="97">
        <v>0</v>
      </c>
    </row>
    <row r="46" spans="1:8" x14ac:dyDescent="0.25">
      <c r="A46" s="90" t="s">
        <v>385</v>
      </c>
      <c r="B46" s="90" t="s">
        <v>193</v>
      </c>
      <c r="C46" s="90" t="s">
        <v>197</v>
      </c>
      <c r="D46" s="90" t="s">
        <v>197</v>
      </c>
      <c r="E46" s="92">
        <v>54171</v>
      </c>
      <c r="F46" s="93">
        <v>18349</v>
      </c>
      <c r="G46" s="93">
        <f t="shared" si="0"/>
        <v>0</v>
      </c>
      <c r="H46" s="97">
        <v>0</v>
      </c>
    </row>
    <row r="47" spans="1:8" x14ac:dyDescent="0.25">
      <c r="A47" s="90" t="s">
        <v>246</v>
      </c>
      <c r="B47" s="90" t="s">
        <v>247</v>
      </c>
      <c r="C47" s="90" t="s">
        <v>249</v>
      </c>
      <c r="D47" s="90" t="s">
        <v>249</v>
      </c>
      <c r="E47" s="92">
        <v>57178</v>
      </c>
      <c r="F47" s="93">
        <v>29758</v>
      </c>
      <c r="G47" s="93">
        <f t="shared" si="0"/>
        <v>0</v>
      </c>
      <c r="H47" s="97">
        <v>0</v>
      </c>
    </row>
    <row r="48" spans="1:8" x14ac:dyDescent="0.25">
      <c r="A48" s="90" t="s">
        <v>246</v>
      </c>
      <c r="B48" s="90" t="s">
        <v>374</v>
      </c>
      <c r="C48" s="90" t="s">
        <v>289</v>
      </c>
      <c r="D48" s="90" t="s">
        <v>289</v>
      </c>
      <c r="E48" s="92">
        <v>57180</v>
      </c>
      <c r="F48" s="93">
        <v>37322</v>
      </c>
      <c r="G48" s="93">
        <f t="shared" si="0"/>
        <v>0</v>
      </c>
      <c r="H48" s="97">
        <v>0</v>
      </c>
    </row>
    <row r="49" spans="1:8" x14ac:dyDescent="0.25">
      <c r="A49" s="90" t="s">
        <v>380</v>
      </c>
      <c r="B49" s="90" t="s">
        <v>58</v>
      </c>
      <c r="C49" s="90" t="s">
        <v>60</v>
      </c>
      <c r="D49" s="90" t="s">
        <v>60</v>
      </c>
      <c r="E49" s="92">
        <v>82</v>
      </c>
      <c r="F49" s="93">
        <v>36697</v>
      </c>
      <c r="G49" s="93">
        <f t="shared" si="0"/>
        <v>0</v>
      </c>
      <c r="H49" s="97">
        <v>0</v>
      </c>
    </row>
    <row r="50" spans="1:8" x14ac:dyDescent="0.25">
      <c r="A50" s="90" t="s">
        <v>246</v>
      </c>
      <c r="B50" s="90" t="s">
        <v>374</v>
      </c>
      <c r="C50" s="90" t="s">
        <v>249</v>
      </c>
      <c r="D50" s="90" t="s">
        <v>290</v>
      </c>
      <c r="E50" s="92">
        <v>57182</v>
      </c>
      <c r="F50" s="93">
        <v>22169</v>
      </c>
      <c r="G50" s="93">
        <f t="shared" si="0"/>
        <v>0</v>
      </c>
      <c r="H50" s="97">
        <v>0</v>
      </c>
    </row>
    <row r="51" spans="1:8" x14ac:dyDescent="0.25">
      <c r="A51" s="90" t="s">
        <v>376</v>
      </c>
      <c r="B51" s="90" t="s">
        <v>42</v>
      </c>
      <c r="C51" s="90" t="s">
        <v>44</v>
      </c>
      <c r="D51" s="90" t="s">
        <v>46</v>
      </c>
      <c r="E51" s="92">
        <v>10551</v>
      </c>
      <c r="F51" s="93">
        <v>24465</v>
      </c>
      <c r="G51" s="93">
        <f t="shared" si="0"/>
        <v>0</v>
      </c>
      <c r="H51" s="97">
        <v>0</v>
      </c>
    </row>
    <row r="52" spans="1:8" x14ac:dyDescent="0.25">
      <c r="A52" s="90" t="s">
        <v>385</v>
      </c>
      <c r="B52" s="90" t="s">
        <v>386</v>
      </c>
      <c r="C52" s="90" t="s">
        <v>212</v>
      </c>
      <c r="D52" s="90" t="s">
        <v>212</v>
      </c>
      <c r="E52" s="92">
        <v>54184</v>
      </c>
      <c r="F52" s="93">
        <v>58496</v>
      </c>
      <c r="G52" s="93">
        <f t="shared" si="0"/>
        <v>0</v>
      </c>
      <c r="H52" s="97">
        <v>0</v>
      </c>
    </row>
    <row r="53" spans="1:8" x14ac:dyDescent="0.25">
      <c r="A53" s="90" t="s">
        <v>380</v>
      </c>
      <c r="B53" s="90" t="s">
        <v>58</v>
      </c>
      <c r="C53" s="90" t="s">
        <v>61</v>
      </c>
      <c r="D53" s="90" t="s">
        <v>61</v>
      </c>
      <c r="E53" s="92">
        <v>30</v>
      </c>
      <c r="F53" s="93">
        <v>77082</v>
      </c>
      <c r="G53" s="93">
        <f t="shared" si="0"/>
        <v>0</v>
      </c>
      <c r="H53" s="97">
        <v>0</v>
      </c>
    </row>
    <row r="54" spans="1:8" x14ac:dyDescent="0.25">
      <c r="A54" s="90" t="s">
        <v>381</v>
      </c>
      <c r="B54" s="90" t="s">
        <v>134</v>
      </c>
      <c r="C54" s="90" t="s">
        <v>140</v>
      </c>
      <c r="D54" s="90" t="s">
        <v>404</v>
      </c>
      <c r="E54" s="92">
        <v>186</v>
      </c>
      <c r="F54" s="93">
        <v>31386</v>
      </c>
      <c r="G54" s="93">
        <f t="shared" si="0"/>
        <v>0</v>
      </c>
      <c r="H54" s="97">
        <v>0</v>
      </c>
    </row>
    <row r="55" spans="1:8" x14ac:dyDescent="0.25">
      <c r="A55" s="90" t="s">
        <v>308</v>
      </c>
      <c r="B55" s="90" t="s">
        <v>375</v>
      </c>
      <c r="C55" s="90" t="s">
        <v>327</v>
      </c>
      <c r="D55" s="90" t="s">
        <v>327</v>
      </c>
      <c r="E55" s="92">
        <v>88186</v>
      </c>
      <c r="F55" s="93">
        <v>46263</v>
      </c>
      <c r="G55" s="93">
        <f t="shared" si="0"/>
        <v>15000</v>
      </c>
      <c r="H55" s="97">
        <v>15000</v>
      </c>
    </row>
    <row r="56" spans="1:8" x14ac:dyDescent="0.25">
      <c r="A56" s="90" t="s">
        <v>382</v>
      </c>
      <c r="B56" s="90" t="s">
        <v>384</v>
      </c>
      <c r="C56" s="90" t="s">
        <v>161</v>
      </c>
      <c r="D56" s="90" t="s">
        <v>161</v>
      </c>
      <c r="E56" s="92">
        <v>8815</v>
      </c>
      <c r="F56" s="93">
        <v>36697</v>
      </c>
      <c r="G56" s="93">
        <f t="shared" si="0"/>
        <v>0</v>
      </c>
      <c r="H56" s="97">
        <v>0</v>
      </c>
    </row>
    <row r="57" spans="1:8" x14ac:dyDescent="0.25">
      <c r="A57" s="90" t="s">
        <v>246</v>
      </c>
      <c r="B57" s="90" t="s">
        <v>374</v>
      </c>
      <c r="C57" s="90" t="s">
        <v>291</v>
      </c>
      <c r="D57" s="90" t="s">
        <v>291</v>
      </c>
      <c r="E57" s="92">
        <v>57192</v>
      </c>
      <c r="F57" s="93">
        <v>34610</v>
      </c>
      <c r="G57" s="93">
        <f t="shared" si="0"/>
        <v>50000</v>
      </c>
      <c r="H57" s="97">
        <v>50000</v>
      </c>
    </row>
    <row r="58" spans="1:8" x14ac:dyDescent="0.25">
      <c r="A58" s="90" t="s">
        <v>385</v>
      </c>
      <c r="B58" s="90" t="s">
        <v>386</v>
      </c>
      <c r="C58" s="90" t="s">
        <v>213</v>
      </c>
      <c r="D58" s="90" t="s">
        <v>213</v>
      </c>
      <c r="E58" s="92">
        <v>54506</v>
      </c>
      <c r="F58" s="93">
        <v>48930</v>
      </c>
      <c r="G58" s="93">
        <f t="shared" si="0"/>
        <v>0</v>
      </c>
      <c r="H58" s="97">
        <v>0</v>
      </c>
    </row>
    <row r="59" spans="1:8" x14ac:dyDescent="0.25">
      <c r="A59" s="90" t="s">
        <v>376</v>
      </c>
      <c r="B59" s="90" t="s">
        <v>0</v>
      </c>
      <c r="C59" s="90" t="s">
        <v>37</v>
      </c>
      <c r="D59" s="90" t="s">
        <v>398</v>
      </c>
      <c r="E59" s="92">
        <v>10558</v>
      </c>
      <c r="F59" s="93">
        <v>24465</v>
      </c>
      <c r="G59" s="93">
        <f t="shared" si="0"/>
        <v>0</v>
      </c>
      <c r="H59" s="97">
        <v>0</v>
      </c>
    </row>
    <row r="60" spans="1:8" x14ac:dyDescent="0.25">
      <c r="A60" s="90" t="s">
        <v>382</v>
      </c>
      <c r="B60" s="90" t="s">
        <v>383</v>
      </c>
      <c r="C60" s="90" t="s">
        <v>150</v>
      </c>
      <c r="D60" s="90" t="s">
        <v>150</v>
      </c>
      <c r="E60" s="92">
        <v>51110</v>
      </c>
      <c r="F60" s="93">
        <v>73395</v>
      </c>
      <c r="G60" s="93">
        <f t="shared" si="0"/>
        <v>5000</v>
      </c>
      <c r="H60" s="97">
        <v>5000</v>
      </c>
    </row>
    <row r="61" spans="1:8" x14ac:dyDescent="0.25">
      <c r="A61" s="90" t="s">
        <v>382</v>
      </c>
      <c r="B61" s="90" t="s">
        <v>383</v>
      </c>
      <c r="C61" s="90" t="s">
        <v>151</v>
      </c>
      <c r="D61" s="90" t="s">
        <v>151</v>
      </c>
      <c r="E61" s="92">
        <v>51101</v>
      </c>
      <c r="F61" s="93">
        <v>126172</v>
      </c>
      <c r="G61" s="93">
        <f t="shared" si="0"/>
        <v>14500</v>
      </c>
      <c r="H61" s="97">
        <v>14500</v>
      </c>
    </row>
    <row r="62" spans="1:8" x14ac:dyDescent="0.25">
      <c r="A62" s="90" t="s">
        <v>385</v>
      </c>
      <c r="B62" s="90" t="s">
        <v>386</v>
      </c>
      <c r="C62" s="90" t="s">
        <v>214</v>
      </c>
      <c r="D62" s="90" t="s">
        <v>214</v>
      </c>
      <c r="E62" s="92">
        <v>54196</v>
      </c>
      <c r="F62" s="93">
        <v>43597</v>
      </c>
      <c r="G62" s="93">
        <f t="shared" si="0"/>
        <v>15000</v>
      </c>
      <c r="H62" s="97">
        <v>15000</v>
      </c>
    </row>
    <row r="63" spans="1:8" x14ac:dyDescent="0.25">
      <c r="A63" s="90" t="s">
        <v>308</v>
      </c>
      <c r="B63" s="90" t="s">
        <v>309</v>
      </c>
      <c r="C63" s="90" t="s">
        <v>310</v>
      </c>
      <c r="D63" s="90" t="s">
        <v>310</v>
      </c>
      <c r="E63" s="92">
        <v>88201</v>
      </c>
      <c r="F63" s="93">
        <v>46263</v>
      </c>
      <c r="G63" s="93">
        <f t="shared" si="0"/>
        <v>4000</v>
      </c>
      <c r="H63" s="97">
        <v>4000</v>
      </c>
    </row>
    <row r="64" spans="1:8" x14ac:dyDescent="0.25">
      <c r="A64" s="90" t="s">
        <v>382</v>
      </c>
      <c r="B64" s="90" t="s">
        <v>384</v>
      </c>
      <c r="C64" s="90" t="s">
        <v>162</v>
      </c>
      <c r="D64" s="90" t="s">
        <v>162</v>
      </c>
      <c r="E64" s="92">
        <v>8801</v>
      </c>
      <c r="F64" s="93">
        <v>119658</v>
      </c>
      <c r="G64" s="93">
        <f t="shared" si="0"/>
        <v>0</v>
      </c>
      <c r="H64" s="97">
        <v>0</v>
      </c>
    </row>
    <row r="65" spans="1:8" x14ac:dyDescent="0.25">
      <c r="A65" s="90" t="s">
        <v>382</v>
      </c>
      <c r="B65" s="90" t="s">
        <v>384</v>
      </c>
      <c r="C65" s="90" t="s">
        <v>160</v>
      </c>
      <c r="D65" s="90" t="s">
        <v>160</v>
      </c>
      <c r="E65" s="92">
        <v>8822</v>
      </c>
      <c r="F65" s="93">
        <v>55071</v>
      </c>
      <c r="G65" s="93">
        <f t="shared" si="0"/>
        <v>0</v>
      </c>
      <c r="H65" s="97">
        <v>0</v>
      </c>
    </row>
    <row r="66" spans="1:8" x14ac:dyDescent="0.25">
      <c r="A66" s="90" t="s">
        <v>382</v>
      </c>
      <c r="B66" s="90" t="s">
        <v>384</v>
      </c>
      <c r="C66" s="90" t="s">
        <v>163</v>
      </c>
      <c r="D66" s="90" t="s">
        <v>163</v>
      </c>
      <c r="E66" s="92">
        <v>8817</v>
      </c>
      <c r="F66" s="93">
        <v>42838</v>
      </c>
      <c r="G66" s="93">
        <f t="shared" si="0"/>
        <v>10000</v>
      </c>
      <c r="H66" s="97">
        <v>10000</v>
      </c>
    </row>
    <row r="67" spans="1:8" x14ac:dyDescent="0.25">
      <c r="A67" s="90" t="s">
        <v>382</v>
      </c>
      <c r="B67" s="90" t="s">
        <v>384</v>
      </c>
      <c r="C67" s="90" t="s">
        <v>164</v>
      </c>
      <c r="D67" s="90" t="s">
        <v>164</v>
      </c>
      <c r="E67" s="92">
        <v>8802</v>
      </c>
      <c r="F67" s="93">
        <v>36697</v>
      </c>
      <c r="G67" s="93">
        <f t="shared" ref="G67:G130" si="1">H67</f>
        <v>0</v>
      </c>
      <c r="H67" s="97">
        <v>0</v>
      </c>
    </row>
    <row r="68" spans="1:8" x14ac:dyDescent="0.25">
      <c r="A68" s="90" t="s">
        <v>308</v>
      </c>
      <c r="B68" s="90" t="s">
        <v>309</v>
      </c>
      <c r="C68" s="90" t="s">
        <v>311</v>
      </c>
      <c r="D68" s="90" t="s">
        <v>311</v>
      </c>
      <c r="E68" s="92">
        <v>88206</v>
      </c>
      <c r="F68" s="93">
        <v>34031</v>
      </c>
      <c r="G68" s="93">
        <f t="shared" si="1"/>
        <v>0</v>
      </c>
      <c r="H68" s="97">
        <v>0</v>
      </c>
    </row>
    <row r="69" spans="1:8" x14ac:dyDescent="0.25">
      <c r="A69" s="90" t="s">
        <v>246</v>
      </c>
      <c r="B69" s="90" t="s">
        <v>373</v>
      </c>
      <c r="C69" s="90" t="s">
        <v>272</v>
      </c>
      <c r="D69" s="90" t="s">
        <v>272</v>
      </c>
      <c r="E69" s="92">
        <v>57210</v>
      </c>
      <c r="F69" s="93">
        <v>31102</v>
      </c>
      <c r="G69" s="93">
        <f t="shared" si="1"/>
        <v>0</v>
      </c>
      <c r="H69" s="97">
        <v>0</v>
      </c>
    </row>
    <row r="70" spans="1:8" x14ac:dyDescent="0.25">
      <c r="A70" s="90" t="s">
        <v>380</v>
      </c>
      <c r="B70" s="90" t="s">
        <v>77</v>
      </c>
      <c r="C70" s="90" t="s">
        <v>91</v>
      </c>
      <c r="D70" s="90" t="s">
        <v>389</v>
      </c>
      <c r="E70" s="92">
        <v>108</v>
      </c>
      <c r="F70" s="93">
        <v>12232</v>
      </c>
      <c r="G70" s="93">
        <f t="shared" si="1"/>
        <v>0</v>
      </c>
      <c r="H70" s="97">
        <v>0</v>
      </c>
    </row>
    <row r="71" spans="1:8" x14ac:dyDescent="0.25">
      <c r="A71" s="90" t="s">
        <v>376</v>
      </c>
      <c r="B71" s="90" t="s">
        <v>0</v>
      </c>
      <c r="C71" s="90" t="s">
        <v>34</v>
      </c>
      <c r="D71" s="90" t="s">
        <v>34</v>
      </c>
      <c r="E71" s="92">
        <v>10566</v>
      </c>
      <c r="F71" s="93">
        <v>97860</v>
      </c>
      <c r="G71" s="93">
        <f t="shared" si="1"/>
        <v>20000</v>
      </c>
      <c r="H71" s="97">
        <v>20000</v>
      </c>
    </row>
    <row r="72" spans="1:8" x14ac:dyDescent="0.25">
      <c r="A72" s="90" t="s">
        <v>376</v>
      </c>
      <c r="B72" s="90" t="s">
        <v>0</v>
      </c>
      <c r="C72" s="90" t="s">
        <v>35</v>
      </c>
      <c r="D72" s="90" t="s">
        <v>35</v>
      </c>
      <c r="E72" s="92">
        <v>10590</v>
      </c>
      <c r="F72" s="93">
        <v>36697</v>
      </c>
      <c r="G72" s="93">
        <f t="shared" si="1"/>
        <v>0</v>
      </c>
      <c r="H72" s="97">
        <v>0</v>
      </c>
    </row>
    <row r="73" spans="1:8" x14ac:dyDescent="0.25">
      <c r="A73" s="90" t="s">
        <v>246</v>
      </c>
      <c r="B73" s="90" t="s">
        <v>247</v>
      </c>
      <c r="C73" s="90" t="s">
        <v>250</v>
      </c>
      <c r="D73" s="90" t="s">
        <v>250</v>
      </c>
      <c r="E73" s="92">
        <v>57224</v>
      </c>
      <c r="F73" s="93">
        <v>37322</v>
      </c>
      <c r="G73" s="93">
        <f t="shared" si="1"/>
        <v>1500</v>
      </c>
      <c r="H73" s="97">
        <v>1500</v>
      </c>
    </row>
    <row r="74" spans="1:8" x14ac:dyDescent="0.25">
      <c r="A74" s="90" t="s">
        <v>381</v>
      </c>
      <c r="B74" s="90" t="s">
        <v>116</v>
      </c>
      <c r="C74" s="90" t="s">
        <v>117</v>
      </c>
      <c r="D74" s="90" t="s">
        <v>117</v>
      </c>
      <c r="E74" s="92">
        <v>132</v>
      </c>
      <c r="F74" s="93">
        <v>55046</v>
      </c>
      <c r="G74" s="93">
        <f t="shared" si="1"/>
        <v>51000</v>
      </c>
      <c r="H74" s="97">
        <v>51000</v>
      </c>
    </row>
    <row r="75" spans="1:8" x14ac:dyDescent="0.25">
      <c r="A75" s="90" t="s">
        <v>381</v>
      </c>
      <c r="B75" s="90" t="s">
        <v>116</v>
      </c>
      <c r="C75" s="90" t="s">
        <v>119</v>
      </c>
      <c r="D75" s="90" t="s">
        <v>119</v>
      </c>
      <c r="E75" s="92">
        <v>135</v>
      </c>
      <c r="F75" s="93">
        <v>92546</v>
      </c>
      <c r="G75" s="93">
        <f t="shared" si="1"/>
        <v>0</v>
      </c>
      <c r="H75" s="97">
        <v>0</v>
      </c>
    </row>
    <row r="76" spans="1:8" x14ac:dyDescent="0.25">
      <c r="A76" s="90" t="s">
        <v>385</v>
      </c>
      <c r="B76" s="90" t="s">
        <v>231</v>
      </c>
      <c r="C76" s="90" t="s">
        <v>233</v>
      </c>
      <c r="D76" s="90" t="s">
        <v>233</v>
      </c>
      <c r="E76" s="92">
        <v>55231</v>
      </c>
      <c r="F76" s="93">
        <v>61162</v>
      </c>
      <c r="G76" s="93">
        <f t="shared" si="1"/>
        <v>52300</v>
      </c>
      <c r="H76" s="97">
        <v>52300</v>
      </c>
    </row>
    <row r="77" spans="1:8" x14ac:dyDescent="0.25">
      <c r="A77" s="90" t="s">
        <v>308</v>
      </c>
      <c r="B77" s="90" t="s">
        <v>375</v>
      </c>
      <c r="C77" s="90" t="s">
        <v>328</v>
      </c>
      <c r="D77" s="90" t="s">
        <v>328</v>
      </c>
      <c r="E77" s="92">
        <v>88246</v>
      </c>
      <c r="F77" s="93">
        <v>36697</v>
      </c>
      <c r="G77" s="93">
        <f t="shared" si="1"/>
        <v>0</v>
      </c>
      <c r="H77" s="97">
        <v>0</v>
      </c>
    </row>
    <row r="78" spans="1:8" x14ac:dyDescent="0.25">
      <c r="A78" s="90" t="s">
        <v>246</v>
      </c>
      <c r="B78" s="90" t="s">
        <v>373</v>
      </c>
      <c r="C78" s="90" t="s">
        <v>273</v>
      </c>
      <c r="D78" s="90" t="s">
        <v>273</v>
      </c>
      <c r="E78" s="92">
        <v>57250</v>
      </c>
      <c r="F78" s="93">
        <v>34610</v>
      </c>
      <c r="G78" s="93">
        <f t="shared" si="1"/>
        <v>0</v>
      </c>
      <c r="H78" s="97">
        <v>0</v>
      </c>
    </row>
    <row r="79" spans="1:8" x14ac:dyDescent="0.25">
      <c r="A79" s="90" t="s">
        <v>382</v>
      </c>
      <c r="B79" s="90" t="s">
        <v>174</v>
      </c>
      <c r="C79" s="90" t="s">
        <v>177</v>
      </c>
      <c r="D79" s="90" t="s">
        <v>177</v>
      </c>
      <c r="E79" s="92">
        <v>51369</v>
      </c>
      <c r="F79" s="93">
        <v>36697</v>
      </c>
      <c r="G79" s="93">
        <f t="shared" si="1"/>
        <v>0</v>
      </c>
      <c r="H79" s="97">
        <v>0</v>
      </c>
    </row>
    <row r="80" spans="1:8" x14ac:dyDescent="0.25">
      <c r="A80" s="90" t="s">
        <v>381</v>
      </c>
      <c r="B80" s="90" t="s">
        <v>134</v>
      </c>
      <c r="C80" s="90" t="s">
        <v>135</v>
      </c>
      <c r="D80" s="90" t="s">
        <v>137</v>
      </c>
      <c r="E80" s="92">
        <v>193</v>
      </c>
      <c r="F80" s="93">
        <v>24465</v>
      </c>
      <c r="G80" s="93">
        <f t="shared" si="1"/>
        <v>0</v>
      </c>
      <c r="H80" s="97">
        <v>0</v>
      </c>
    </row>
    <row r="81" spans="1:8" x14ac:dyDescent="0.25">
      <c r="A81" s="90" t="s">
        <v>308</v>
      </c>
      <c r="B81" s="90" t="s">
        <v>309</v>
      </c>
      <c r="C81" s="90" t="s">
        <v>313</v>
      </c>
      <c r="D81" s="90" t="s">
        <v>313</v>
      </c>
      <c r="E81" s="92">
        <v>88256</v>
      </c>
      <c r="F81" s="93">
        <v>24465</v>
      </c>
      <c r="G81" s="93">
        <f t="shared" si="1"/>
        <v>0</v>
      </c>
      <c r="H81" s="97">
        <v>0</v>
      </c>
    </row>
    <row r="82" spans="1:8" x14ac:dyDescent="0.25">
      <c r="A82" s="90" t="s">
        <v>385</v>
      </c>
      <c r="B82" s="90" t="s">
        <v>386</v>
      </c>
      <c r="C82" s="90" t="s">
        <v>215</v>
      </c>
      <c r="D82" s="90" t="s">
        <v>215</v>
      </c>
      <c r="E82" s="92">
        <v>54257</v>
      </c>
      <c r="F82" s="93">
        <v>43599</v>
      </c>
      <c r="G82" s="93">
        <f t="shared" si="1"/>
        <v>0</v>
      </c>
      <c r="H82" s="97">
        <v>0</v>
      </c>
    </row>
    <row r="83" spans="1:8" x14ac:dyDescent="0.25">
      <c r="A83" s="90" t="s">
        <v>246</v>
      </c>
      <c r="B83" s="90" t="s">
        <v>373</v>
      </c>
      <c r="C83" s="90" t="s">
        <v>274</v>
      </c>
      <c r="D83" s="90" t="s">
        <v>274</v>
      </c>
      <c r="E83" s="92">
        <v>57258</v>
      </c>
      <c r="F83" s="93">
        <v>37322</v>
      </c>
      <c r="G83" s="93">
        <f t="shared" si="1"/>
        <v>0</v>
      </c>
      <c r="H83" s="97">
        <v>0</v>
      </c>
    </row>
    <row r="84" spans="1:8" x14ac:dyDescent="0.25">
      <c r="A84" s="90" t="s">
        <v>385</v>
      </c>
      <c r="B84" s="90" t="s">
        <v>193</v>
      </c>
      <c r="C84" s="90" t="s">
        <v>198</v>
      </c>
      <c r="D84" s="90" t="s">
        <v>198</v>
      </c>
      <c r="E84" s="92">
        <v>54266</v>
      </c>
      <c r="F84" s="93">
        <v>46239</v>
      </c>
      <c r="G84" s="93">
        <f t="shared" si="1"/>
        <v>0</v>
      </c>
      <c r="H84" s="97">
        <v>0</v>
      </c>
    </row>
    <row r="85" spans="1:8" x14ac:dyDescent="0.25">
      <c r="A85" s="90" t="s">
        <v>382</v>
      </c>
      <c r="B85" s="90" t="s">
        <v>174</v>
      </c>
      <c r="C85" s="90" t="s">
        <v>178</v>
      </c>
      <c r="D85" s="90" t="s">
        <v>178</v>
      </c>
      <c r="E85" s="92">
        <v>51365</v>
      </c>
      <c r="F85" s="93">
        <v>36697</v>
      </c>
      <c r="G85" s="93">
        <f t="shared" si="1"/>
        <v>3000</v>
      </c>
      <c r="H85" s="97">
        <v>3000</v>
      </c>
    </row>
    <row r="86" spans="1:8" x14ac:dyDescent="0.25">
      <c r="A86" s="90" t="s">
        <v>380</v>
      </c>
      <c r="B86" s="90" t="s">
        <v>58</v>
      </c>
      <c r="C86" s="90" t="s">
        <v>59</v>
      </c>
      <c r="D86" s="90" t="s">
        <v>399</v>
      </c>
      <c r="E86" s="92">
        <v>58</v>
      </c>
      <c r="F86" s="93">
        <v>24465</v>
      </c>
      <c r="G86" s="93">
        <f t="shared" si="1"/>
        <v>0</v>
      </c>
      <c r="H86" s="97">
        <v>0</v>
      </c>
    </row>
    <row r="87" spans="1:8" x14ac:dyDescent="0.25">
      <c r="A87" s="90" t="s">
        <v>380</v>
      </c>
      <c r="B87" s="90" t="s">
        <v>95</v>
      </c>
      <c r="C87" s="90" t="s">
        <v>99</v>
      </c>
      <c r="D87" s="90" t="s">
        <v>426</v>
      </c>
      <c r="E87" s="92">
        <v>40</v>
      </c>
      <c r="F87" s="93">
        <v>24465</v>
      </c>
      <c r="G87" s="93">
        <f t="shared" si="1"/>
        <v>22000</v>
      </c>
      <c r="H87" s="97">
        <v>22000</v>
      </c>
    </row>
    <row r="88" spans="1:8" x14ac:dyDescent="0.25">
      <c r="A88" s="90" t="s">
        <v>308</v>
      </c>
      <c r="B88" s="90" t="s">
        <v>309</v>
      </c>
      <c r="C88" s="90" t="s">
        <v>314</v>
      </c>
      <c r="D88" s="90" t="s">
        <v>314</v>
      </c>
      <c r="E88" s="92">
        <v>88281</v>
      </c>
      <c r="F88" s="93">
        <v>58496</v>
      </c>
      <c r="G88" s="93">
        <f t="shared" si="1"/>
        <v>22000</v>
      </c>
      <c r="H88" s="97">
        <v>22000</v>
      </c>
    </row>
    <row r="89" spans="1:8" x14ac:dyDescent="0.25">
      <c r="A89" s="90" t="s">
        <v>381</v>
      </c>
      <c r="B89" s="90" t="s">
        <v>116</v>
      </c>
      <c r="C89" s="90" t="s">
        <v>122</v>
      </c>
      <c r="D89" s="90" t="s">
        <v>122</v>
      </c>
      <c r="E89" s="92">
        <v>162</v>
      </c>
      <c r="F89" s="93">
        <v>46273</v>
      </c>
      <c r="G89" s="93">
        <f t="shared" si="1"/>
        <v>0</v>
      </c>
      <c r="H89" s="97">
        <v>0</v>
      </c>
    </row>
    <row r="90" spans="1:8" x14ac:dyDescent="0.25">
      <c r="A90" s="90" t="s">
        <v>382</v>
      </c>
      <c r="B90" s="90" t="s">
        <v>174</v>
      </c>
      <c r="C90" s="90" t="s">
        <v>179</v>
      </c>
      <c r="D90" s="90" t="s">
        <v>179</v>
      </c>
      <c r="E90" s="92">
        <v>51370</v>
      </c>
      <c r="F90" s="93">
        <v>131509</v>
      </c>
      <c r="G90" s="93">
        <f t="shared" si="1"/>
        <v>3000</v>
      </c>
      <c r="H90" s="97">
        <v>3000</v>
      </c>
    </row>
    <row r="91" spans="1:8" x14ac:dyDescent="0.25">
      <c r="A91" s="90" t="s">
        <v>308</v>
      </c>
      <c r="B91" s="90" t="s">
        <v>309</v>
      </c>
      <c r="C91" s="90" t="s">
        <v>315</v>
      </c>
      <c r="D91" s="90" t="s">
        <v>315</v>
      </c>
      <c r="E91" s="92">
        <v>88286</v>
      </c>
      <c r="F91" s="93">
        <v>131900</v>
      </c>
      <c r="G91" s="93">
        <f t="shared" si="1"/>
        <v>0</v>
      </c>
      <c r="H91" s="97">
        <v>0</v>
      </c>
    </row>
    <row r="92" spans="1:8" x14ac:dyDescent="0.25">
      <c r="A92" s="90" t="s">
        <v>308</v>
      </c>
      <c r="B92" s="90" t="s">
        <v>309</v>
      </c>
      <c r="C92" s="90" t="s">
        <v>316</v>
      </c>
      <c r="D92" s="90" t="s">
        <v>316</v>
      </c>
      <c r="E92" s="92">
        <v>88291</v>
      </c>
      <c r="F92" s="93">
        <v>21798</v>
      </c>
      <c r="G92" s="93">
        <f t="shared" si="1"/>
        <v>0</v>
      </c>
      <c r="H92" s="97">
        <v>0</v>
      </c>
    </row>
    <row r="93" spans="1:8" x14ac:dyDescent="0.25">
      <c r="A93" s="90" t="s">
        <v>308</v>
      </c>
      <c r="B93" s="90" t="s">
        <v>309</v>
      </c>
      <c r="C93" s="90" t="s">
        <v>317</v>
      </c>
      <c r="D93" s="90" t="s">
        <v>317</v>
      </c>
      <c r="E93" s="92">
        <v>88288</v>
      </c>
      <c r="F93" s="93">
        <v>24465</v>
      </c>
      <c r="G93" s="93">
        <f t="shared" si="1"/>
        <v>0</v>
      </c>
      <c r="H93" s="97">
        <v>0</v>
      </c>
    </row>
    <row r="94" spans="1:8" x14ac:dyDescent="0.25">
      <c r="A94" s="90" t="s">
        <v>380</v>
      </c>
      <c r="B94" s="90" t="s">
        <v>77</v>
      </c>
      <c r="C94" s="90" t="s">
        <v>80</v>
      </c>
      <c r="D94" s="90" t="s">
        <v>80</v>
      </c>
      <c r="E94" s="92">
        <v>104</v>
      </c>
      <c r="F94" s="93">
        <v>57219</v>
      </c>
      <c r="G94" s="93">
        <f t="shared" si="1"/>
        <v>0</v>
      </c>
      <c r="H94" s="97">
        <v>0</v>
      </c>
    </row>
    <row r="95" spans="1:8" x14ac:dyDescent="0.25">
      <c r="A95" s="90" t="s">
        <v>385</v>
      </c>
      <c r="B95" s="90" t="s">
        <v>193</v>
      </c>
      <c r="C95" s="90" t="s">
        <v>199</v>
      </c>
      <c r="D95" s="90" t="s">
        <v>199</v>
      </c>
      <c r="E95" s="92">
        <v>54296</v>
      </c>
      <c r="F95" s="93">
        <v>48930</v>
      </c>
      <c r="G95" s="93">
        <f t="shared" si="1"/>
        <v>0</v>
      </c>
      <c r="H95" s="97">
        <v>0</v>
      </c>
    </row>
    <row r="96" spans="1:8" x14ac:dyDescent="0.25">
      <c r="A96" s="90" t="s">
        <v>385</v>
      </c>
      <c r="B96" s="90" t="s">
        <v>231</v>
      </c>
      <c r="C96" s="90" t="s">
        <v>234</v>
      </c>
      <c r="D96" s="90" t="s">
        <v>234</v>
      </c>
      <c r="E96" s="92">
        <v>55298</v>
      </c>
      <c r="F96" s="93">
        <v>21798</v>
      </c>
      <c r="G96" s="93">
        <f t="shared" si="1"/>
        <v>0</v>
      </c>
      <c r="H96" s="97">
        <v>0</v>
      </c>
    </row>
    <row r="97" spans="1:8" x14ac:dyDescent="0.25">
      <c r="A97" s="90" t="s">
        <v>382</v>
      </c>
      <c r="B97" s="90" t="s">
        <v>383</v>
      </c>
      <c r="C97" s="90" t="s">
        <v>152</v>
      </c>
      <c r="D97" s="90" t="s">
        <v>152</v>
      </c>
      <c r="E97" s="92">
        <v>51103</v>
      </c>
      <c r="F97" s="93">
        <v>48930</v>
      </c>
      <c r="G97" s="93">
        <f t="shared" si="1"/>
        <v>0</v>
      </c>
      <c r="H97" s="97">
        <v>0</v>
      </c>
    </row>
    <row r="98" spans="1:8" x14ac:dyDescent="0.25">
      <c r="A98" s="90" t="s">
        <v>246</v>
      </c>
      <c r="B98" s="90" t="s">
        <v>374</v>
      </c>
      <c r="C98" s="90" t="s">
        <v>292</v>
      </c>
      <c r="D98" s="90" t="s">
        <v>292</v>
      </c>
      <c r="E98" s="92">
        <v>57303</v>
      </c>
      <c r="F98" s="93">
        <v>47051</v>
      </c>
      <c r="G98" s="93">
        <f t="shared" si="1"/>
        <v>0</v>
      </c>
      <c r="H98" s="97">
        <v>0</v>
      </c>
    </row>
    <row r="99" spans="1:8" x14ac:dyDescent="0.25">
      <c r="A99" s="90" t="s">
        <v>246</v>
      </c>
      <c r="B99" s="90" t="s">
        <v>373</v>
      </c>
      <c r="C99" s="90" t="s">
        <v>275</v>
      </c>
      <c r="D99" s="90" t="s">
        <v>275</v>
      </c>
      <c r="E99" s="92">
        <v>57305</v>
      </c>
      <c r="F99" s="93">
        <v>37322</v>
      </c>
      <c r="G99" s="93">
        <f t="shared" si="1"/>
        <v>0</v>
      </c>
      <c r="H99" s="97">
        <v>0</v>
      </c>
    </row>
    <row r="100" spans="1:8" x14ac:dyDescent="0.25">
      <c r="A100" s="90" t="s">
        <v>380</v>
      </c>
      <c r="B100" s="90" t="s">
        <v>77</v>
      </c>
      <c r="C100" s="90" t="s">
        <v>81</v>
      </c>
      <c r="D100" s="90" t="s">
        <v>81</v>
      </c>
      <c r="E100" s="92">
        <v>8</v>
      </c>
      <c r="F100" s="93">
        <v>24465</v>
      </c>
      <c r="G100" s="93">
        <f t="shared" si="1"/>
        <v>0</v>
      </c>
      <c r="H100" s="97">
        <v>0</v>
      </c>
    </row>
    <row r="101" spans="1:8" x14ac:dyDescent="0.25">
      <c r="A101" s="90" t="s">
        <v>381</v>
      </c>
      <c r="B101" s="90" t="s">
        <v>134</v>
      </c>
      <c r="C101" s="90" t="s">
        <v>135</v>
      </c>
      <c r="D101" s="90" t="s">
        <v>400</v>
      </c>
      <c r="E101" s="92">
        <v>191</v>
      </c>
      <c r="F101" s="93">
        <v>12232</v>
      </c>
      <c r="G101" s="93">
        <f t="shared" si="1"/>
        <v>0</v>
      </c>
      <c r="H101" s="97">
        <v>0</v>
      </c>
    </row>
    <row r="102" spans="1:8" x14ac:dyDescent="0.25">
      <c r="A102" s="90" t="s">
        <v>382</v>
      </c>
      <c r="B102" s="90" t="s">
        <v>174</v>
      </c>
      <c r="C102" s="90" t="s">
        <v>180</v>
      </c>
      <c r="D102" s="90" t="s">
        <v>180</v>
      </c>
      <c r="E102" s="92">
        <v>51314</v>
      </c>
      <c r="F102" s="93">
        <v>36697</v>
      </c>
      <c r="G102" s="93">
        <f t="shared" si="1"/>
        <v>0</v>
      </c>
      <c r="H102" s="97">
        <v>0</v>
      </c>
    </row>
    <row r="103" spans="1:8" x14ac:dyDescent="0.25">
      <c r="A103" s="90" t="s">
        <v>246</v>
      </c>
      <c r="B103" s="90" t="s">
        <v>374</v>
      </c>
      <c r="C103" s="90" t="s">
        <v>293</v>
      </c>
      <c r="D103" s="90" t="s">
        <v>293</v>
      </c>
      <c r="E103" s="92">
        <v>57306</v>
      </c>
      <c r="F103" s="93">
        <v>47051</v>
      </c>
      <c r="G103" s="93">
        <f t="shared" si="1"/>
        <v>0</v>
      </c>
      <c r="H103" s="97">
        <v>0</v>
      </c>
    </row>
    <row r="104" spans="1:8" x14ac:dyDescent="0.25">
      <c r="A104" s="90" t="s">
        <v>246</v>
      </c>
      <c r="B104" s="90" t="s">
        <v>374</v>
      </c>
      <c r="C104" s="90" t="s">
        <v>294</v>
      </c>
      <c r="D104" s="90" t="s">
        <v>294</v>
      </c>
      <c r="E104" s="92">
        <v>57307</v>
      </c>
      <c r="F104" s="93">
        <v>24882</v>
      </c>
      <c r="G104" s="93">
        <f t="shared" si="1"/>
        <v>0</v>
      </c>
      <c r="H104" s="97">
        <v>0</v>
      </c>
    </row>
    <row r="105" spans="1:8" x14ac:dyDescent="0.25">
      <c r="A105" s="90" t="s">
        <v>246</v>
      </c>
      <c r="B105" s="90" t="s">
        <v>373</v>
      </c>
      <c r="C105" s="90" t="s">
        <v>276</v>
      </c>
      <c r="D105" s="90" t="s">
        <v>276</v>
      </c>
      <c r="E105" s="92">
        <v>57308</v>
      </c>
      <c r="F105" s="93">
        <v>118873</v>
      </c>
      <c r="G105" s="93">
        <f t="shared" si="1"/>
        <v>0</v>
      </c>
      <c r="H105" s="97">
        <v>0</v>
      </c>
    </row>
    <row r="106" spans="1:8" x14ac:dyDescent="0.25">
      <c r="A106" s="90" t="s">
        <v>308</v>
      </c>
      <c r="B106" s="90" t="s">
        <v>375</v>
      </c>
      <c r="C106" s="90" t="s">
        <v>329</v>
      </c>
      <c r="D106" s="90" t="s">
        <v>329</v>
      </c>
      <c r="E106" s="92">
        <v>88316</v>
      </c>
      <c r="F106" s="93">
        <v>48930</v>
      </c>
      <c r="G106" s="93">
        <f t="shared" si="1"/>
        <v>0</v>
      </c>
      <c r="H106" s="97">
        <v>0</v>
      </c>
    </row>
    <row r="107" spans="1:8" x14ac:dyDescent="0.25">
      <c r="A107" s="90" t="s">
        <v>385</v>
      </c>
      <c r="B107" s="90" t="s">
        <v>386</v>
      </c>
      <c r="C107" s="90" t="s">
        <v>216</v>
      </c>
      <c r="D107" s="90" t="s">
        <v>216</v>
      </c>
      <c r="E107" s="92">
        <v>54321</v>
      </c>
      <c r="F107" s="93">
        <v>36697</v>
      </c>
      <c r="G107" s="93">
        <f t="shared" si="1"/>
        <v>0</v>
      </c>
      <c r="H107" s="97">
        <v>0</v>
      </c>
    </row>
    <row r="108" spans="1:8" x14ac:dyDescent="0.25">
      <c r="A108" s="90" t="s">
        <v>308</v>
      </c>
      <c r="B108" s="90" t="s">
        <v>375</v>
      </c>
      <c r="C108" s="90" t="s">
        <v>330</v>
      </c>
      <c r="D108" s="90" t="s">
        <v>330</v>
      </c>
      <c r="E108" s="92">
        <v>88326</v>
      </c>
      <c r="F108" s="93">
        <v>61162</v>
      </c>
      <c r="G108" s="93">
        <f t="shared" si="1"/>
        <v>0</v>
      </c>
      <c r="H108" s="97">
        <v>0</v>
      </c>
    </row>
    <row r="109" spans="1:8" x14ac:dyDescent="0.25">
      <c r="A109" s="90" t="s">
        <v>382</v>
      </c>
      <c r="B109" s="90" t="s">
        <v>384</v>
      </c>
      <c r="C109" s="90" t="s">
        <v>165</v>
      </c>
      <c r="D109" s="90" t="s">
        <v>165</v>
      </c>
      <c r="E109" s="92">
        <v>8839</v>
      </c>
      <c r="F109" s="93">
        <v>46263</v>
      </c>
      <c r="G109" s="93">
        <f t="shared" si="1"/>
        <v>0</v>
      </c>
      <c r="H109" s="97">
        <v>0</v>
      </c>
    </row>
    <row r="110" spans="1:8" x14ac:dyDescent="0.25">
      <c r="A110" s="90" t="s">
        <v>308</v>
      </c>
      <c r="B110" s="90" t="s">
        <v>309</v>
      </c>
      <c r="C110" s="90" t="s">
        <v>318</v>
      </c>
      <c r="D110" s="90" t="s">
        <v>318</v>
      </c>
      <c r="E110" s="92">
        <v>88336</v>
      </c>
      <c r="F110" s="93">
        <v>34006</v>
      </c>
      <c r="G110" s="93">
        <f t="shared" si="1"/>
        <v>0</v>
      </c>
      <c r="H110" s="97">
        <v>0</v>
      </c>
    </row>
    <row r="111" spans="1:8" x14ac:dyDescent="0.25">
      <c r="A111" s="90" t="s">
        <v>381</v>
      </c>
      <c r="B111" s="90" t="s">
        <v>116</v>
      </c>
      <c r="C111" s="90" t="s">
        <v>123</v>
      </c>
      <c r="D111" s="90" t="s">
        <v>123</v>
      </c>
      <c r="E111" s="92">
        <v>147</v>
      </c>
      <c r="F111" s="93">
        <v>47095</v>
      </c>
      <c r="G111" s="93">
        <f t="shared" si="1"/>
        <v>43500</v>
      </c>
      <c r="H111" s="97">
        <v>43500</v>
      </c>
    </row>
    <row r="112" spans="1:8" x14ac:dyDescent="0.25">
      <c r="A112" s="90" t="s">
        <v>246</v>
      </c>
      <c r="B112" s="90" t="s">
        <v>374</v>
      </c>
      <c r="C112" s="90" t="s">
        <v>295</v>
      </c>
      <c r="D112" s="90" t="s">
        <v>295</v>
      </c>
      <c r="E112" s="92">
        <v>57347</v>
      </c>
      <c r="F112" s="93">
        <v>44341</v>
      </c>
      <c r="G112" s="93">
        <f t="shared" si="1"/>
        <v>5000</v>
      </c>
      <c r="H112" s="97">
        <v>5000</v>
      </c>
    </row>
    <row r="113" spans="1:8" x14ac:dyDescent="0.25">
      <c r="A113" s="90" t="s">
        <v>246</v>
      </c>
      <c r="B113" s="90" t="s">
        <v>374</v>
      </c>
      <c r="C113" s="90" t="s">
        <v>296</v>
      </c>
      <c r="D113" s="90" t="s">
        <v>296</v>
      </c>
      <c r="E113" s="92">
        <v>57348</v>
      </c>
      <c r="F113" s="93">
        <v>118359</v>
      </c>
      <c r="G113" s="93">
        <f t="shared" si="1"/>
        <v>0</v>
      </c>
      <c r="H113" s="97">
        <v>0</v>
      </c>
    </row>
    <row r="114" spans="1:8" x14ac:dyDescent="0.25">
      <c r="A114" s="90" t="s">
        <v>380</v>
      </c>
      <c r="B114" s="90" t="s">
        <v>58</v>
      </c>
      <c r="C114" s="90" t="s">
        <v>62</v>
      </c>
      <c r="D114" s="90" t="s">
        <v>62</v>
      </c>
      <c r="E114" s="92">
        <v>60</v>
      </c>
      <c r="F114" s="93">
        <v>121947</v>
      </c>
      <c r="G114" s="93">
        <f t="shared" si="1"/>
        <v>15000</v>
      </c>
      <c r="H114" s="97">
        <v>15000</v>
      </c>
    </row>
    <row r="115" spans="1:8" x14ac:dyDescent="0.25">
      <c r="A115" s="90" t="s">
        <v>246</v>
      </c>
      <c r="B115" s="90" t="s">
        <v>374</v>
      </c>
      <c r="C115" s="90" t="s">
        <v>297</v>
      </c>
      <c r="D115" s="90" t="s">
        <v>297</v>
      </c>
      <c r="E115" s="92">
        <v>57350</v>
      </c>
      <c r="F115" s="93">
        <v>111967</v>
      </c>
      <c r="G115" s="93">
        <f t="shared" si="1"/>
        <v>0</v>
      </c>
      <c r="H115" s="97">
        <v>0</v>
      </c>
    </row>
    <row r="116" spans="1:8" x14ac:dyDescent="0.25">
      <c r="A116" s="90" t="s">
        <v>246</v>
      </c>
      <c r="B116" s="90" t="s">
        <v>374</v>
      </c>
      <c r="C116" s="90" t="s">
        <v>298</v>
      </c>
      <c r="D116" s="90" t="s">
        <v>298</v>
      </c>
      <c r="E116" s="92">
        <v>57352</v>
      </c>
      <c r="F116" s="93">
        <v>49763</v>
      </c>
      <c r="G116" s="93">
        <f t="shared" si="1"/>
        <v>0</v>
      </c>
      <c r="H116" s="97">
        <v>0</v>
      </c>
    </row>
    <row r="117" spans="1:8" x14ac:dyDescent="0.25">
      <c r="A117" s="90" t="s">
        <v>380</v>
      </c>
      <c r="B117" s="90" t="s">
        <v>58</v>
      </c>
      <c r="C117" s="90" t="s">
        <v>64</v>
      </c>
      <c r="D117" s="90" t="s">
        <v>64</v>
      </c>
      <c r="E117" s="92">
        <v>92</v>
      </c>
      <c r="F117" s="93">
        <v>34006</v>
      </c>
      <c r="G117" s="93">
        <f t="shared" si="1"/>
        <v>0</v>
      </c>
      <c r="H117" s="97">
        <v>0</v>
      </c>
    </row>
    <row r="118" spans="1:8" x14ac:dyDescent="0.25">
      <c r="A118" s="90" t="s">
        <v>380</v>
      </c>
      <c r="B118" s="90" t="s">
        <v>58</v>
      </c>
      <c r="C118" s="90" t="s">
        <v>65</v>
      </c>
      <c r="D118" s="90" t="s">
        <v>65</v>
      </c>
      <c r="E118" s="92">
        <v>41</v>
      </c>
      <c r="F118" s="93">
        <v>21687</v>
      </c>
      <c r="G118" s="93">
        <f t="shared" si="1"/>
        <v>0</v>
      </c>
      <c r="H118" s="97">
        <v>0</v>
      </c>
    </row>
    <row r="119" spans="1:8" x14ac:dyDescent="0.25">
      <c r="A119" s="90" t="s">
        <v>381</v>
      </c>
      <c r="B119" s="90" t="s">
        <v>116</v>
      </c>
      <c r="C119" s="90" t="s">
        <v>124</v>
      </c>
      <c r="D119" s="90" t="s">
        <v>124</v>
      </c>
      <c r="E119" s="92">
        <v>141</v>
      </c>
      <c r="F119" s="93">
        <v>48930</v>
      </c>
      <c r="G119" s="93">
        <f t="shared" si="1"/>
        <v>15000</v>
      </c>
      <c r="H119" s="97">
        <v>15000</v>
      </c>
    </row>
    <row r="120" spans="1:8" x14ac:dyDescent="0.25">
      <c r="A120" s="90" t="s">
        <v>380</v>
      </c>
      <c r="B120" s="90" t="s">
        <v>77</v>
      </c>
      <c r="C120" s="90" t="s">
        <v>82</v>
      </c>
      <c r="D120" s="90" t="s">
        <v>82</v>
      </c>
      <c r="E120" s="92">
        <v>7</v>
      </c>
      <c r="F120" s="93">
        <v>97860</v>
      </c>
      <c r="G120" s="93">
        <f t="shared" si="1"/>
        <v>35000</v>
      </c>
      <c r="H120" s="97">
        <v>35000</v>
      </c>
    </row>
    <row r="121" spans="1:8" x14ac:dyDescent="0.25">
      <c r="A121" s="90" t="s">
        <v>381</v>
      </c>
      <c r="B121" s="90" t="s">
        <v>134</v>
      </c>
      <c r="C121" s="90" t="s">
        <v>149</v>
      </c>
      <c r="D121" s="90" t="s">
        <v>138</v>
      </c>
      <c r="E121" s="92">
        <v>184</v>
      </c>
      <c r="F121" s="93">
        <v>35247</v>
      </c>
      <c r="G121" s="93">
        <f t="shared" si="1"/>
        <v>0</v>
      </c>
      <c r="H121" s="97">
        <v>0</v>
      </c>
    </row>
    <row r="122" spans="1:8" x14ac:dyDescent="0.25">
      <c r="A122" s="90" t="s">
        <v>381</v>
      </c>
      <c r="B122" s="90" t="s">
        <v>116</v>
      </c>
      <c r="C122" s="90" t="s">
        <v>125</v>
      </c>
      <c r="D122" s="90" t="s">
        <v>125</v>
      </c>
      <c r="E122" s="92">
        <v>139</v>
      </c>
      <c r="F122" s="93">
        <v>47479</v>
      </c>
      <c r="G122" s="93">
        <f t="shared" si="1"/>
        <v>0</v>
      </c>
      <c r="H122" s="97">
        <v>0</v>
      </c>
    </row>
    <row r="123" spans="1:8" x14ac:dyDescent="0.25">
      <c r="A123" s="90" t="s">
        <v>380</v>
      </c>
      <c r="B123" s="90" t="s">
        <v>58</v>
      </c>
      <c r="C123" s="90" t="s">
        <v>66</v>
      </c>
      <c r="D123" s="90" t="s">
        <v>66</v>
      </c>
      <c r="E123" s="92">
        <v>85</v>
      </c>
      <c r="F123" s="93">
        <v>46273</v>
      </c>
      <c r="G123" s="93">
        <f t="shared" si="1"/>
        <v>40100</v>
      </c>
      <c r="H123" s="97">
        <v>40100</v>
      </c>
    </row>
    <row r="124" spans="1:8" x14ac:dyDescent="0.25">
      <c r="A124" s="90" t="s">
        <v>385</v>
      </c>
      <c r="B124" s="90" t="s">
        <v>386</v>
      </c>
      <c r="C124" s="90" t="s">
        <v>217</v>
      </c>
      <c r="D124" s="90" t="s">
        <v>217</v>
      </c>
      <c r="E124" s="92">
        <v>54355</v>
      </c>
      <c r="F124" s="93">
        <v>58496</v>
      </c>
      <c r="G124" s="93">
        <f t="shared" si="1"/>
        <v>0</v>
      </c>
      <c r="H124" s="97">
        <v>0</v>
      </c>
    </row>
    <row r="125" spans="1:8" x14ac:dyDescent="0.25">
      <c r="A125" s="90" t="s">
        <v>385</v>
      </c>
      <c r="B125" s="90" t="s">
        <v>193</v>
      </c>
      <c r="C125" s="90" t="s">
        <v>200</v>
      </c>
      <c r="D125" s="90" t="s">
        <v>200</v>
      </c>
      <c r="E125" s="92">
        <v>54356</v>
      </c>
      <c r="F125" s="93">
        <v>48930</v>
      </c>
      <c r="G125" s="93">
        <f t="shared" si="1"/>
        <v>7000</v>
      </c>
      <c r="H125" s="97">
        <v>7000</v>
      </c>
    </row>
    <row r="126" spans="1:8" x14ac:dyDescent="0.25">
      <c r="A126" s="90" t="s">
        <v>385</v>
      </c>
      <c r="B126" s="90" t="s">
        <v>386</v>
      </c>
      <c r="C126" s="90" t="s">
        <v>218</v>
      </c>
      <c r="D126" s="90" t="s">
        <v>218</v>
      </c>
      <c r="E126" s="92">
        <v>54357</v>
      </c>
      <c r="F126" s="93">
        <v>48930</v>
      </c>
      <c r="G126" s="93">
        <f t="shared" si="1"/>
        <v>0</v>
      </c>
      <c r="H126" s="97">
        <v>0</v>
      </c>
    </row>
    <row r="127" spans="1:8" x14ac:dyDescent="0.25">
      <c r="A127" s="90" t="s">
        <v>376</v>
      </c>
      <c r="B127" s="90" t="s">
        <v>0</v>
      </c>
      <c r="C127" s="90" t="s">
        <v>36</v>
      </c>
      <c r="D127" s="90" t="s">
        <v>36</v>
      </c>
      <c r="E127" s="92">
        <v>51154</v>
      </c>
      <c r="F127" s="93">
        <v>24465</v>
      </c>
      <c r="G127" s="93">
        <f t="shared" si="1"/>
        <v>0</v>
      </c>
      <c r="H127" s="97">
        <v>0</v>
      </c>
    </row>
    <row r="128" spans="1:8" x14ac:dyDescent="0.25">
      <c r="A128" s="90" t="s">
        <v>381</v>
      </c>
      <c r="B128" s="90" t="s">
        <v>116</v>
      </c>
      <c r="C128" s="90" t="s">
        <v>129</v>
      </c>
      <c r="D128" s="90" t="s">
        <v>413</v>
      </c>
      <c r="E128" s="92">
        <v>152</v>
      </c>
      <c r="F128" s="93">
        <v>27277</v>
      </c>
      <c r="G128" s="93">
        <f t="shared" si="1"/>
        <v>0</v>
      </c>
      <c r="H128" s="97">
        <v>0</v>
      </c>
    </row>
    <row r="129" spans="1:8" x14ac:dyDescent="0.25">
      <c r="A129" s="90" t="s">
        <v>376</v>
      </c>
      <c r="B129" s="90" t="s">
        <v>42</v>
      </c>
      <c r="C129" s="90" t="s">
        <v>47</v>
      </c>
      <c r="D129" s="90" t="s">
        <v>47</v>
      </c>
      <c r="E129" s="92">
        <v>10523</v>
      </c>
      <c r="F129" s="93">
        <v>47462</v>
      </c>
      <c r="G129" s="93">
        <f t="shared" si="1"/>
        <v>10000</v>
      </c>
      <c r="H129" s="97">
        <v>10000</v>
      </c>
    </row>
    <row r="130" spans="1:8" x14ac:dyDescent="0.25">
      <c r="A130" s="90" t="s">
        <v>380</v>
      </c>
      <c r="B130" s="90" t="s">
        <v>95</v>
      </c>
      <c r="C130" s="90" t="s">
        <v>113</v>
      </c>
      <c r="D130" s="90" t="s">
        <v>97</v>
      </c>
      <c r="E130" s="92">
        <v>33</v>
      </c>
      <c r="F130" s="93">
        <v>22997</v>
      </c>
      <c r="G130" s="93">
        <f t="shared" si="1"/>
        <v>0</v>
      </c>
      <c r="H130" s="97">
        <v>0</v>
      </c>
    </row>
    <row r="131" spans="1:8" x14ac:dyDescent="0.25">
      <c r="A131" s="90" t="s">
        <v>376</v>
      </c>
      <c r="B131" s="90" t="s">
        <v>0</v>
      </c>
      <c r="C131" s="90" t="s">
        <v>37</v>
      </c>
      <c r="D131" s="90" t="s">
        <v>37</v>
      </c>
      <c r="E131" s="92">
        <v>10541</v>
      </c>
      <c r="F131" s="93">
        <v>58496</v>
      </c>
      <c r="G131" s="93">
        <f t="shared" ref="G131:G194" si="2">H131</f>
        <v>22000</v>
      </c>
      <c r="H131" s="97">
        <v>22000</v>
      </c>
    </row>
    <row r="132" spans="1:8" x14ac:dyDescent="0.25">
      <c r="A132" s="90" t="s">
        <v>385</v>
      </c>
      <c r="B132" s="90" t="s">
        <v>386</v>
      </c>
      <c r="C132" s="90" t="s">
        <v>219</v>
      </c>
      <c r="D132" s="90" t="s">
        <v>219</v>
      </c>
      <c r="E132" s="92">
        <v>54381</v>
      </c>
      <c r="F132" s="93">
        <v>58496</v>
      </c>
      <c r="G132" s="93">
        <f t="shared" si="2"/>
        <v>0</v>
      </c>
      <c r="H132" s="97">
        <v>0</v>
      </c>
    </row>
    <row r="133" spans="1:8" x14ac:dyDescent="0.25">
      <c r="A133" s="90" t="s">
        <v>385</v>
      </c>
      <c r="B133" s="90" t="s">
        <v>386</v>
      </c>
      <c r="C133" s="90" t="s">
        <v>477</v>
      </c>
      <c r="D133" s="90" t="s">
        <v>477</v>
      </c>
      <c r="E133" s="92">
        <v>54376</v>
      </c>
      <c r="F133" s="93">
        <v>61162</v>
      </c>
      <c r="G133" s="93">
        <f t="shared" si="2"/>
        <v>0</v>
      </c>
      <c r="H133" s="97">
        <v>0</v>
      </c>
    </row>
    <row r="134" spans="1:8" x14ac:dyDescent="0.25">
      <c r="A134" s="90" t="s">
        <v>308</v>
      </c>
      <c r="B134" s="90" t="s">
        <v>375</v>
      </c>
      <c r="C134" s="90" t="s">
        <v>332</v>
      </c>
      <c r="D134" s="90" t="s">
        <v>332</v>
      </c>
      <c r="E134" s="92">
        <v>88386</v>
      </c>
      <c r="F134" s="93">
        <v>36697</v>
      </c>
      <c r="G134" s="93">
        <f t="shared" si="2"/>
        <v>0</v>
      </c>
      <c r="H134" s="97">
        <v>0</v>
      </c>
    </row>
    <row r="135" spans="1:8" x14ac:dyDescent="0.25">
      <c r="A135" s="90" t="s">
        <v>308</v>
      </c>
      <c r="B135" s="90" t="s">
        <v>309</v>
      </c>
      <c r="C135" s="90" t="s">
        <v>319</v>
      </c>
      <c r="D135" s="90" t="s">
        <v>319</v>
      </c>
      <c r="E135" s="92">
        <v>88396</v>
      </c>
      <c r="F135" s="93">
        <v>36697</v>
      </c>
      <c r="G135" s="93">
        <f t="shared" si="2"/>
        <v>0</v>
      </c>
      <c r="H135" s="97">
        <v>0</v>
      </c>
    </row>
    <row r="136" spans="1:8" x14ac:dyDescent="0.25">
      <c r="A136" s="90" t="s">
        <v>385</v>
      </c>
      <c r="B136" s="90" t="s">
        <v>231</v>
      </c>
      <c r="C136" s="90" t="s">
        <v>235</v>
      </c>
      <c r="D136" s="90" t="s">
        <v>235</v>
      </c>
      <c r="E136" s="92">
        <v>55406</v>
      </c>
      <c r="F136" s="93">
        <v>36697</v>
      </c>
      <c r="G136" s="93">
        <f t="shared" si="2"/>
        <v>0</v>
      </c>
      <c r="H136" s="97">
        <v>0</v>
      </c>
    </row>
    <row r="137" spans="1:8" x14ac:dyDescent="0.25">
      <c r="A137" s="90" t="s">
        <v>380</v>
      </c>
      <c r="B137" s="90" t="s">
        <v>77</v>
      </c>
      <c r="C137" s="90" t="s">
        <v>83</v>
      </c>
      <c r="D137" s="90" t="s">
        <v>83</v>
      </c>
      <c r="E137" s="92">
        <v>15</v>
      </c>
      <c r="F137" s="93">
        <v>59328</v>
      </c>
      <c r="G137" s="93">
        <f t="shared" si="2"/>
        <v>11880</v>
      </c>
      <c r="H137" s="97">
        <v>11880</v>
      </c>
    </row>
    <row r="138" spans="1:8" x14ac:dyDescent="0.25">
      <c r="A138" s="90" t="s">
        <v>385</v>
      </c>
      <c r="B138" s="90" t="s">
        <v>231</v>
      </c>
      <c r="C138" s="90" t="s">
        <v>236</v>
      </c>
      <c r="D138" s="90" t="s">
        <v>236</v>
      </c>
      <c r="E138" s="92">
        <v>54412</v>
      </c>
      <c r="F138" s="93">
        <v>36697</v>
      </c>
      <c r="G138" s="93">
        <f t="shared" si="2"/>
        <v>10000</v>
      </c>
      <c r="H138" s="97">
        <v>10000</v>
      </c>
    </row>
    <row r="139" spans="1:8" x14ac:dyDescent="0.25">
      <c r="A139" s="90" t="s">
        <v>385</v>
      </c>
      <c r="B139" s="90" t="s">
        <v>231</v>
      </c>
      <c r="C139" s="90" t="s">
        <v>237</v>
      </c>
      <c r="D139" s="90" t="s">
        <v>237</v>
      </c>
      <c r="E139" s="92">
        <v>54413</v>
      </c>
      <c r="F139" s="93">
        <v>48930</v>
      </c>
      <c r="G139" s="93">
        <f t="shared" si="2"/>
        <v>8160</v>
      </c>
      <c r="H139" s="97">
        <v>8160</v>
      </c>
    </row>
    <row r="140" spans="1:8" x14ac:dyDescent="0.25">
      <c r="A140" s="90" t="s">
        <v>385</v>
      </c>
      <c r="B140" s="90" t="s">
        <v>231</v>
      </c>
      <c r="C140" s="90" t="s">
        <v>238</v>
      </c>
      <c r="D140" s="90" t="s">
        <v>238</v>
      </c>
      <c r="E140" s="92">
        <v>54414</v>
      </c>
      <c r="F140" s="93">
        <v>48930</v>
      </c>
      <c r="G140" s="93">
        <f t="shared" si="2"/>
        <v>12500</v>
      </c>
      <c r="H140" s="97">
        <v>12500</v>
      </c>
    </row>
    <row r="141" spans="1:8" x14ac:dyDescent="0.25">
      <c r="A141" s="90" t="s">
        <v>385</v>
      </c>
      <c r="B141" s="90" t="s">
        <v>386</v>
      </c>
      <c r="C141" s="90" t="s">
        <v>221</v>
      </c>
      <c r="D141" s="90" t="s">
        <v>221</v>
      </c>
      <c r="E141" s="92">
        <v>54416</v>
      </c>
      <c r="F141" s="93">
        <v>48930</v>
      </c>
      <c r="G141" s="93">
        <f t="shared" si="2"/>
        <v>37500</v>
      </c>
      <c r="H141" s="97">
        <v>37500</v>
      </c>
    </row>
    <row r="142" spans="1:8" x14ac:dyDescent="0.25">
      <c r="A142" s="90" t="s">
        <v>385</v>
      </c>
      <c r="B142" s="90" t="s">
        <v>193</v>
      </c>
      <c r="C142" s="90" t="s">
        <v>201</v>
      </c>
      <c r="D142" s="90" t="s">
        <v>201</v>
      </c>
      <c r="E142" s="92">
        <v>54426</v>
      </c>
      <c r="F142" s="93">
        <v>131866</v>
      </c>
      <c r="G142" s="93">
        <f t="shared" si="2"/>
        <v>19327.370000000003</v>
      </c>
      <c r="H142" s="97">
        <v>19327.370000000003</v>
      </c>
    </row>
    <row r="143" spans="1:8" x14ac:dyDescent="0.25">
      <c r="A143" s="90" t="s">
        <v>246</v>
      </c>
      <c r="B143" s="90" t="s">
        <v>247</v>
      </c>
      <c r="C143" s="90" t="s">
        <v>251</v>
      </c>
      <c r="D143" s="90" t="s">
        <v>251</v>
      </c>
      <c r="E143" s="92">
        <v>57432</v>
      </c>
      <c r="F143" s="93">
        <v>47051</v>
      </c>
      <c r="G143" s="93">
        <f t="shared" si="2"/>
        <v>5500</v>
      </c>
      <c r="H143" s="97">
        <v>5500</v>
      </c>
    </row>
    <row r="144" spans="1:8" x14ac:dyDescent="0.25">
      <c r="A144" s="90" t="s">
        <v>246</v>
      </c>
      <c r="B144" s="90" t="s">
        <v>247</v>
      </c>
      <c r="C144" s="90" t="s">
        <v>252</v>
      </c>
      <c r="D144" s="90" t="s">
        <v>252</v>
      </c>
      <c r="E144" s="92">
        <v>57433</v>
      </c>
      <c r="F144" s="93">
        <v>37322</v>
      </c>
      <c r="G144" s="93">
        <f t="shared" si="2"/>
        <v>0</v>
      </c>
      <c r="H144" s="97">
        <v>0</v>
      </c>
    </row>
    <row r="145" spans="1:8" x14ac:dyDescent="0.25">
      <c r="A145" s="90" t="s">
        <v>380</v>
      </c>
      <c r="B145" s="90" t="s">
        <v>77</v>
      </c>
      <c r="C145" s="90" t="s">
        <v>84</v>
      </c>
      <c r="D145" s="90" t="s">
        <v>84</v>
      </c>
      <c r="E145" s="92">
        <v>109</v>
      </c>
      <c r="F145" s="93">
        <v>36697</v>
      </c>
      <c r="G145" s="93">
        <f t="shared" si="2"/>
        <v>0</v>
      </c>
      <c r="H145" s="97">
        <v>0</v>
      </c>
    </row>
    <row r="146" spans="1:8" x14ac:dyDescent="0.25">
      <c r="A146" s="90" t="s">
        <v>380</v>
      </c>
      <c r="B146" s="90" t="s">
        <v>77</v>
      </c>
      <c r="C146" s="90" t="s">
        <v>94</v>
      </c>
      <c r="D146" s="90" t="s">
        <v>85</v>
      </c>
      <c r="E146" s="92">
        <v>129</v>
      </c>
      <c r="F146" s="93">
        <v>23014</v>
      </c>
      <c r="G146" s="93">
        <f t="shared" si="2"/>
        <v>0</v>
      </c>
      <c r="H146" s="97">
        <v>0</v>
      </c>
    </row>
    <row r="147" spans="1:8" x14ac:dyDescent="0.25">
      <c r="A147" s="90" t="s">
        <v>246</v>
      </c>
      <c r="B147" s="90" t="s">
        <v>247</v>
      </c>
      <c r="C147" s="90" t="s">
        <v>253</v>
      </c>
      <c r="D147" s="90" t="s">
        <v>253</v>
      </c>
      <c r="E147" s="92">
        <v>57434</v>
      </c>
      <c r="F147" s="93">
        <v>41055</v>
      </c>
      <c r="G147" s="93">
        <f t="shared" si="2"/>
        <v>2400</v>
      </c>
      <c r="H147" s="97">
        <v>2400</v>
      </c>
    </row>
    <row r="148" spans="1:8" x14ac:dyDescent="0.25">
      <c r="A148" s="90" t="s">
        <v>381</v>
      </c>
      <c r="B148" s="90" t="s">
        <v>134</v>
      </c>
      <c r="C148" s="90" t="s">
        <v>147</v>
      </c>
      <c r="D148" s="90" t="s">
        <v>139</v>
      </c>
      <c r="E148" s="92">
        <v>196</v>
      </c>
      <c r="F148" s="93">
        <v>24465</v>
      </c>
      <c r="G148" s="93">
        <f t="shared" si="2"/>
        <v>0</v>
      </c>
      <c r="H148" s="97">
        <v>0</v>
      </c>
    </row>
    <row r="149" spans="1:8" x14ac:dyDescent="0.25">
      <c r="A149" s="90" t="s">
        <v>246</v>
      </c>
      <c r="B149" s="90" t="s">
        <v>373</v>
      </c>
      <c r="C149" s="90" t="s">
        <v>279</v>
      </c>
      <c r="D149" s="90" t="s">
        <v>279</v>
      </c>
      <c r="E149" s="92">
        <v>57435</v>
      </c>
      <c r="F149" s="93">
        <v>53495</v>
      </c>
      <c r="G149" s="93">
        <f t="shared" si="2"/>
        <v>0</v>
      </c>
      <c r="H149" s="97">
        <v>0</v>
      </c>
    </row>
    <row r="150" spans="1:8" x14ac:dyDescent="0.25">
      <c r="A150" s="90" t="s">
        <v>246</v>
      </c>
      <c r="B150" s="90" t="s">
        <v>247</v>
      </c>
      <c r="C150" s="90" t="s">
        <v>254</v>
      </c>
      <c r="D150" s="90" t="s">
        <v>254</v>
      </c>
      <c r="E150" s="92">
        <v>57436</v>
      </c>
      <c r="F150" s="93">
        <v>60654</v>
      </c>
      <c r="G150" s="93">
        <f t="shared" si="2"/>
        <v>35000</v>
      </c>
      <c r="H150" s="97">
        <v>35000</v>
      </c>
    </row>
    <row r="151" spans="1:8" x14ac:dyDescent="0.25">
      <c r="A151" s="90" t="s">
        <v>246</v>
      </c>
      <c r="B151" s="90" t="s">
        <v>247</v>
      </c>
      <c r="C151" s="90" t="s">
        <v>255</v>
      </c>
      <c r="D151" s="90" t="s">
        <v>255</v>
      </c>
      <c r="E151" s="92">
        <v>57440</v>
      </c>
      <c r="F151" s="93">
        <v>37322</v>
      </c>
      <c r="G151" s="93">
        <f t="shared" si="2"/>
        <v>0</v>
      </c>
      <c r="H151" s="97">
        <v>0</v>
      </c>
    </row>
    <row r="152" spans="1:8" x14ac:dyDescent="0.25">
      <c r="A152" s="90" t="s">
        <v>246</v>
      </c>
      <c r="B152" s="90" t="s">
        <v>247</v>
      </c>
      <c r="C152" s="90" t="s">
        <v>256</v>
      </c>
      <c r="D152" s="90" t="s">
        <v>256</v>
      </c>
      <c r="E152" s="92">
        <v>57441</v>
      </c>
      <c r="F152" s="93">
        <v>49763</v>
      </c>
      <c r="G152" s="93">
        <f t="shared" si="2"/>
        <v>0</v>
      </c>
      <c r="H152" s="97">
        <v>0</v>
      </c>
    </row>
    <row r="153" spans="1:8" x14ac:dyDescent="0.25">
      <c r="A153" s="90" t="s">
        <v>246</v>
      </c>
      <c r="B153" s="90" t="s">
        <v>247</v>
      </c>
      <c r="C153" s="90" t="s">
        <v>257</v>
      </c>
      <c r="D153" s="90" t="s">
        <v>257</v>
      </c>
      <c r="E153" s="92">
        <v>57439</v>
      </c>
      <c r="F153" s="93">
        <v>48252</v>
      </c>
      <c r="G153" s="93">
        <f t="shared" si="2"/>
        <v>0</v>
      </c>
      <c r="H153" s="97">
        <v>0</v>
      </c>
    </row>
    <row r="154" spans="1:8" x14ac:dyDescent="0.25">
      <c r="A154" s="90" t="s">
        <v>246</v>
      </c>
      <c r="B154" s="90" t="s">
        <v>247</v>
      </c>
      <c r="C154" s="90" t="s">
        <v>258</v>
      </c>
      <c r="D154" s="90" t="s">
        <v>258</v>
      </c>
      <c r="E154" s="92">
        <v>57443</v>
      </c>
      <c r="F154" s="93">
        <v>49763</v>
      </c>
      <c r="G154" s="93">
        <f t="shared" si="2"/>
        <v>0</v>
      </c>
      <c r="H154" s="97">
        <v>0</v>
      </c>
    </row>
    <row r="155" spans="1:8" x14ac:dyDescent="0.25">
      <c r="A155" s="90" t="s">
        <v>246</v>
      </c>
      <c r="B155" s="90" t="s">
        <v>247</v>
      </c>
      <c r="C155" s="90" t="s">
        <v>259</v>
      </c>
      <c r="D155" s="90" t="s">
        <v>259</v>
      </c>
      <c r="E155" s="92">
        <v>57445</v>
      </c>
      <c r="F155" s="93">
        <v>36546</v>
      </c>
      <c r="G155" s="93">
        <f t="shared" si="2"/>
        <v>0</v>
      </c>
      <c r="H155" s="97">
        <v>0</v>
      </c>
    </row>
    <row r="156" spans="1:8" x14ac:dyDescent="0.25">
      <c r="A156" s="90" t="s">
        <v>246</v>
      </c>
      <c r="B156" s="90" t="s">
        <v>247</v>
      </c>
      <c r="C156" s="90" t="s">
        <v>260</v>
      </c>
      <c r="D156" s="90" t="s">
        <v>260</v>
      </c>
      <c r="E156" s="92">
        <v>57446</v>
      </c>
      <c r="F156" s="93">
        <v>89200</v>
      </c>
      <c r="G156" s="93">
        <f t="shared" si="2"/>
        <v>0</v>
      </c>
      <c r="H156" s="97">
        <v>0</v>
      </c>
    </row>
    <row r="157" spans="1:8" x14ac:dyDescent="0.25">
      <c r="A157" s="90" t="s">
        <v>246</v>
      </c>
      <c r="B157" s="90" t="s">
        <v>247</v>
      </c>
      <c r="C157" s="90" t="s">
        <v>261</v>
      </c>
      <c r="D157" s="90" t="s">
        <v>261</v>
      </c>
      <c r="E157" s="92">
        <v>57447</v>
      </c>
      <c r="F157" s="93">
        <v>37322</v>
      </c>
      <c r="G157" s="93">
        <f t="shared" si="2"/>
        <v>0</v>
      </c>
      <c r="H157" s="97">
        <v>0</v>
      </c>
    </row>
    <row r="158" spans="1:8" x14ac:dyDescent="0.25">
      <c r="A158" s="90" t="s">
        <v>246</v>
      </c>
      <c r="B158" s="90" t="s">
        <v>247</v>
      </c>
      <c r="C158" s="90" t="s">
        <v>262</v>
      </c>
      <c r="D158" s="90" t="s">
        <v>262</v>
      </c>
      <c r="E158" s="92">
        <v>57437</v>
      </c>
      <c r="F158" s="93">
        <v>49763</v>
      </c>
      <c r="G158" s="93">
        <f t="shared" si="2"/>
        <v>3000</v>
      </c>
      <c r="H158" s="97">
        <v>3000</v>
      </c>
    </row>
    <row r="159" spans="1:8" x14ac:dyDescent="0.25">
      <c r="A159" s="90" t="s">
        <v>246</v>
      </c>
      <c r="B159" s="90" t="s">
        <v>374</v>
      </c>
      <c r="C159" s="90" t="s">
        <v>295</v>
      </c>
      <c r="D159" s="90" t="s">
        <v>299</v>
      </c>
      <c r="E159" s="92">
        <v>57449</v>
      </c>
      <c r="F159" s="93">
        <v>24882</v>
      </c>
      <c r="G159" s="93">
        <f t="shared" si="2"/>
        <v>0</v>
      </c>
      <c r="H159" s="97">
        <v>0</v>
      </c>
    </row>
    <row r="160" spans="1:8" x14ac:dyDescent="0.25">
      <c r="A160" s="90" t="s">
        <v>308</v>
      </c>
      <c r="B160" s="90" t="s">
        <v>309</v>
      </c>
      <c r="C160" s="90" t="s">
        <v>320</v>
      </c>
      <c r="D160" s="90" t="s">
        <v>320</v>
      </c>
      <c r="E160" s="92">
        <v>88451</v>
      </c>
      <c r="F160" s="93">
        <v>61162</v>
      </c>
      <c r="G160" s="93">
        <f t="shared" si="2"/>
        <v>8000</v>
      </c>
      <c r="H160" s="97">
        <v>8000</v>
      </c>
    </row>
    <row r="161" spans="1:8" x14ac:dyDescent="0.25">
      <c r="A161" s="90" t="s">
        <v>380</v>
      </c>
      <c r="B161" s="90" t="s">
        <v>77</v>
      </c>
      <c r="C161" s="90" t="s">
        <v>86</v>
      </c>
      <c r="D161" s="90" t="s">
        <v>86</v>
      </c>
      <c r="E161" s="92">
        <v>116</v>
      </c>
      <c r="F161" s="93">
        <v>64076</v>
      </c>
      <c r="G161" s="93">
        <f t="shared" si="2"/>
        <v>25000</v>
      </c>
      <c r="H161" s="97">
        <v>25000</v>
      </c>
    </row>
    <row r="162" spans="1:8" x14ac:dyDescent="0.25">
      <c r="A162" s="90" t="s">
        <v>246</v>
      </c>
      <c r="B162" s="90" t="s">
        <v>247</v>
      </c>
      <c r="C162" s="90" t="s">
        <v>263</v>
      </c>
      <c r="D162" s="90" t="s">
        <v>263</v>
      </c>
      <c r="E162" s="92">
        <v>57453</v>
      </c>
      <c r="F162" s="93">
        <v>99526</v>
      </c>
      <c r="G162" s="93">
        <f t="shared" si="2"/>
        <v>0</v>
      </c>
      <c r="H162" s="97">
        <v>0</v>
      </c>
    </row>
    <row r="163" spans="1:8" x14ac:dyDescent="0.25">
      <c r="A163" s="90" t="s">
        <v>385</v>
      </c>
      <c r="B163" s="90" t="s">
        <v>231</v>
      </c>
      <c r="C163" s="90" t="s">
        <v>239</v>
      </c>
      <c r="D163" s="90" t="s">
        <v>239</v>
      </c>
      <c r="E163" s="92">
        <v>55456</v>
      </c>
      <c r="F163" s="93">
        <v>21798</v>
      </c>
      <c r="G163" s="93">
        <f t="shared" si="2"/>
        <v>0</v>
      </c>
      <c r="H163" s="97">
        <v>0</v>
      </c>
    </row>
    <row r="164" spans="1:8" x14ac:dyDescent="0.25">
      <c r="A164" s="90" t="s">
        <v>382</v>
      </c>
      <c r="B164" s="90" t="s">
        <v>383</v>
      </c>
      <c r="C164" s="90" t="s">
        <v>153</v>
      </c>
      <c r="D164" s="90" t="s">
        <v>153</v>
      </c>
      <c r="E164" s="92">
        <v>51330</v>
      </c>
      <c r="F164" s="93">
        <v>36697</v>
      </c>
      <c r="G164" s="93">
        <f t="shared" si="2"/>
        <v>10000</v>
      </c>
      <c r="H164" s="97">
        <v>10000</v>
      </c>
    </row>
    <row r="165" spans="1:8" x14ac:dyDescent="0.25">
      <c r="A165" s="90" t="s">
        <v>246</v>
      </c>
      <c r="B165" s="90" t="s">
        <v>247</v>
      </c>
      <c r="C165" s="90" t="s">
        <v>264</v>
      </c>
      <c r="D165" s="90" t="s">
        <v>264</v>
      </c>
      <c r="E165" s="92">
        <v>57459</v>
      </c>
      <c r="F165" s="93">
        <v>37322</v>
      </c>
      <c r="G165" s="93">
        <f t="shared" si="2"/>
        <v>0</v>
      </c>
      <c r="H165" s="97">
        <v>0</v>
      </c>
    </row>
    <row r="166" spans="1:8" x14ac:dyDescent="0.25">
      <c r="A166" s="90" t="s">
        <v>382</v>
      </c>
      <c r="B166" s="90" t="s">
        <v>383</v>
      </c>
      <c r="C166" s="90" t="s">
        <v>154</v>
      </c>
      <c r="D166" s="90" t="s">
        <v>154</v>
      </c>
      <c r="E166" s="92">
        <v>51115</v>
      </c>
      <c r="F166" s="93">
        <v>18349</v>
      </c>
      <c r="G166" s="93">
        <f t="shared" si="2"/>
        <v>0</v>
      </c>
      <c r="H166" s="97">
        <v>0</v>
      </c>
    </row>
    <row r="167" spans="1:8" x14ac:dyDescent="0.25">
      <c r="A167" s="90" t="s">
        <v>382</v>
      </c>
      <c r="B167" s="90" t="s">
        <v>384</v>
      </c>
      <c r="C167" s="90" t="s">
        <v>166</v>
      </c>
      <c r="D167" s="90" t="s">
        <v>166</v>
      </c>
      <c r="E167" s="92">
        <v>8819</v>
      </c>
      <c r="F167" s="93">
        <v>24465</v>
      </c>
      <c r="G167" s="93">
        <f t="shared" si="2"/>
        <v>0</v>
      </c>
      <c r="H167" s="97">
        <v>0</v>
      </c>
    </row>
    <row r="168" spans="1:8" x14ac:dyDescent="0.25">
      <c r="A168" s="90" t="s">
        <v>308</v>
      </c>
      <c r="B168" s="90" t="s">
        <v>375</v>
      </c>
      <c r="C168" s="90" t="s">
        <v>333</v>
      </c>
      <c r="D168" s="90" t="s">
        <v>333</v>
      </c>
      <c r="E168" s="92">
        <v>88461</v>
      </c>
      <c r="F168" s="93">
        <v>41764</v>
      </c>
      <c r="G168" s="93">
        <f t="shared" si="2"/>
        <v>0</v>
      </c>
      <c r="H168" s="97">
        <v>0</v>
      </c>
    </row>
    <row r="169" spans="1:8" x14ac:dyDescent="0.25">
      <c r="A169" s="90" t="s">
        <v>381</v>
      </c>
      <c r="B169" s="90" t="s">
        <v>134</v>
      </c>
      <c r="C169" s="90" t="s">
        <v>140</v>
      </c>
      <c r="D169" s="90" t="s">
        <v>140</v>
      </c>
      <c r="E169" s="92">
        <v>174</v>
      </c>
      <c r="F169" s="93">
        <v>36697</v>
      </c>
      <c r="G169" s="93">
        <f t="shared" si="2"/>
        <v>35000</v>
      </c>
      <c r="H169" s="97">
        <v>35000</v>
      </c>
    </row>
    <row r="170" spans="1:8" x14ac:dyDescent="0.25">
      <c r="A170" s="90" t="s">
        <v>381</v>
      </c>
      <c r="B170" s="90" t="s">
        <v>134</v>
      </c>
      <c r="C170" s="90" t="s">
        <v>141</v>
      </c>
      <c r="D170" s="90" t="s">
        <v>141</v>
      </c>
      <c r="E170" s="92">
        <v>170</v>
      </c>
      <c r="F170" s="93">
        <v>129244</v>
      </c>
      <c r="G170" s="93">
        <f t="shared" si="2"/>
        <v>12000</v>
      </c>
      <c r="H170" s="97">
        <v>12000</v>
      </c>
    </row>
    <row r="171" spans="1:8" x14ac:dyDescent="0.25">
      <c r="A171" s="90" t="s">
        <v>380</v>
      </c>
      <c r="B171" s="90" t="s">
        <v>95</v>
      </c>
      <c r="C171" s="90" t="s">
        <v>98</v>
      </c>
      <c r="D171" s="90" t="s">
        <v>98</v>
      </c>
      <c r="E171" s="92">
        <v>37</v>
      </c>
      <c r="F171" s="93">
        <v>24465</v>
      </c>
      <c r="G171" s="93">
        <f t="shared" si="2"/>
        <v>0</v>
      </c>
      <c r="H171" s="97">
        <v>0</v>
      </c>
    </row>
    <row r="172" spans="1:8" x14ac:dyDescent="0.25">
      <c r="A172" s="90" t="s">
        <v>381</v>
      </c>
      <c r="B172" s="90" t="s">
        <v>116</v>
      </c>
      <c r="C172" s="90" t="s">
        <v>126</v>
      </c>
      <c r="D172" s="90" t="s">
        <v>126</v>
      </c>
      <c r="E172" s="92">
        <v>143</v>
      </c>
      <c r="F172" s="93">
        <v>61162</v>
      </c>
      <c r="G172" s="93">
        <f t="shared" si="2"/>
        <v>8500</v>
      </c>
      <c r="H172" s="97">
        <v>8500</v>
      </c>
    </row>
    <row r="173" spans="1:8" x14ac:dyDescent="0.25">
      <c r="A173" s="90" t="s">
        <v>381</v>
      </c>
      <c r="B173" s="90" t="s">
        <v>116</v>
      </c>
      <c r="C173" s="90" t="s">
        <v>124</v>
      </c>
      <c r="D173" s="90" t="s">
        <v>127</v>
      </c>
      <c r="E173" s="92">
        <v>159</v>
      </c>
      <c r="F173" s="93">
        <v>12232</v>
      </c>
      <c r="G173" s="93">
        <f t="shared" si="2"/>
        <v>0</v>
      </c>
      <c r="H173" s="97">
        <v>0</v>
      </c>
    </row>
    <row r="174" spans="1:8" x14ac:dyDescent="0.25">
      <c r="A174" s="90" t="s">
        <v>380</v>
      </c>
      <c r="B174" s="90" t="s">
        <v>77</v>
      </c>
      <c r="C174" s="90" t="s">
        <v>87</v>
      </c>
      <c r="D174" s="90" t="s">
        <v>87</v>
      </c>
      <c r="E174" s="92">
        <v>126</v>
      </c>
      <c r="F174" s="93">
        <v>24465</v>
      </c>
      <c r="G174" s="93">
        <f t="shared" si="2"/>
        <v>0</v>
      </c>
      <c r="H174" s="97">
        <v>0</v>
      </c>
    </row>
    <row r="175" spans="1:8" x14ac:dyDescent="0.25">
      <c r="A175" s="90" t="s">
        <v>385</v>
      </c>
      <c r="B175" s="90" t="s">
        <v>193</v>
      </c>
      <c r="C175" s="90" t="s">
        <v>203</v>
      </c>
      <c r="D175" s="90" t="s">
        <v>203</v>
      </c>
      <c r="E175" s="92">
        <v>54476</v>
      </c>
      <c r="F175" s="93">
        <v>34006</v>
      </c>
      <c r="G175" s="93">
        <f t="shared" si="2"/>
        <v>0</v>
      </c>
      <c r="H175" s="97">
        <v>0</v>
      </c>
    </row>
    <row r="176" spans="1:8" x14ac:dyDescent="0.25">
      <c r="A176" s="90" t="s">
        <v>385</v>
      </c>
      <c r="B176" s="90" t="s">
        <v>193</v>
      </c>
      <c r="C176" s="90" t="s">
        <v>207</v>
      </c>
      <c r="D176" s="90" t="s">
        <v>204</v>
      </c>
      <c r="E176" s="92">
        <v>54471</v>
      </c>
      <c r="F176" s="93">
        <v>24465</v>
      </c>
      <c r="G176" s="93">
        <f t="shared" si="2"/>
        <v>0</v>
      </c>
      <c r="H176" s="97">
        <v>0</v>
      </c>
    </row>
    <row r="177" spans="1:8" x14ac:dyDescent="0.25">
      <c r="A177" s="90" t="s">
        <v>385</v>
      </c>
      <c r="B177" s="90" t="s">
        <v>193</v>
      </c>
      <c r="C177" s="90" t="s">
        <v>205</v>
      </c>
      <c r="D177" s="90" t="s">
        <v>205</v>
      </c>
      <c r="E177" s="92">
        <v>54481</v>
      </c>
      <c r="F177" s="93">
        <v>141530</v>
      </c>
      <c r="G177" s="93">
        <f t="shared" si="2"/>
        <v>0</v>
      </c>
      <c r="H177" s="97">
        <v>0</v>
      </c>
    </row>
    <row r="178" spans="1:8" x14ac:dyDescent="0.25">
      <c r="A178" s="90" t="s">
        <v>385</v>
      </c>
      <c r="B178" s="90" t="s">
        <v>193</v>
      </c>
      <c r="C178" s="90" t="s">
        <v>206</v>
      </c>
      <c r="D178" s="90" t="s">
        <v>206</v>
      </c>
      <c r="E178" s="92">
        <v>54486</v>
      </c>
      <c r="F178" s="93">
        <v>48930</v>
      </c>
      <c r="G178" s="93">
        <f t="shared" si="2"/>
        <v>0</v>
      </c>
      <c r="H178" s="97">
        <v>0</v>
      </c>
    </row>
    <row r="179" spans="1:8" x14ac:dyDescent="0.25">
      <c r="A179" s="90" t="s">
        <v>385</v>
      </c>
      <c r="B179" s="90" t="s">
        <v>193</v>
      </c>
      <c r="C179" s="90" t="s">
        <v>207</v>
      </c>
      <c r="D179" s="90" t="s">
        <v>207</v>
      </c>
      <c r="E179" s="92">
        <v>54491</v>
      </c>
      <c r="F179" s="93">
        <v>47406</v>
      </c>
      <c r="G179" s="93">
        <f t="shared" si="2"/>
        <v>0</v>
      </c>
      <c r="H179" s="97">
        <v>0</v>
      </c>
    </row>
    <row r="180" spans="1:8" x14ac:dyDescent="0.25">
      <c r="A180" s="90" t="s">
        <v>385</v>
      </c>
      <c r="B180" s="90" t="s">
        <v>386</v>
      </c>
      <c r="C180" s="90" t="s">
        <v>223</v>
      </c>
      <c r="D180" s="90" t="s">
        <v>223</v>
      </c>
      <c r="E180" s="92">
        <v>54496</v>
      </c>
      <c r="F180" s="93">
        <v>24465</v>
      </c>
      <c r="G180" s="93">
        <f t="shared" si="2"/>
        <v>45500</v>
      </c>
      <c r="H180" s="97">
        <v>45500</v>
      </c>
    </row>
    <row r="181" spans="1:8" x14ac:dyDescent="0.25">
      <c r="A181" s="90" t="s">
        <v>381</v>
      </c>
      <c r="B181" s="90" t="s">
        <v>116</v>
      </c>
      <c r="C181" s="90" t="s">
        <v>128</v>
      </c>
      <c r="D181" s="90" t="s">
        <v>128</v>
      </c>
      <c r="E181" s="92">
        <v>157</v>
      </c>
      <c r="F181" s="93">
        <v>46194</v>
      </c>
      <c r="G181" s="93">
        <f t="shared" si="2"/>
        <v>0</v>
      </c>
      <c r="H181" s="97">
        <v>0</v>
      </c>
    </row>
    <row r="182" spans="1:8" x14ac:dyDescent="0.25">
      <c r="A182" s="90" t="s">
        <v>308</v>
      </c>
      <c r="B182" s="90" t="s">
        <v>309</v>
      </c>
      <c r="C182" s="90" t="s">
        <v>321</v>
      </c>
      <c r="D182" s="90" t="s">
        <v>321</v>
      </c>
      <c r="E182" s="92">
        <v>88501</v>
      </c>
      <c r="F182" s="93">
        <v>73395</v>
      </c>
      <c r="G182" s="93">
        <f t="shared" si="2"/>
        <v>10000</v>
      </c>
      <c r="H182" s="97">
        <v>10000</v>
      </c>
    </row>
    <row r="183" spans="1:8" x14ac:dyDescent="0.25">
      <c r="A183" s="90" t="s">
        <v>246</v>
      </c>
      <c r="B183" s="90" t="s">
        <v>373</v>
      </c>
      <c r="C183" s="90" t="s">
        <v>281</v>
      </c>
      <c r="D183" s="90" t="s">
        <v>281</v>
      </c>
      <c r="E183" s="92">
        <v>57503</v>
      </c>
      <c r="F183" s="93">
        <v>49763</v>
      </c>
      <c r="G183" s="93">
        <f t="shared" si="2"/>
        <v>0</v>
      </c>
      <c r="H183" s="97">
        <v>0</v>
      </c>
    </row>
    <row r="184" spans="1:8" x14ac:dyDescent="0.25">
      <c r="A184" s="90" t="s">
        <v>380</v>
      </c>
      <c r="B184" s="90" t="s">
        <v>58</v>
      </c>
      <c r="C184" s="90" t="s">
        <v>67</v>
      </c>
      <c r="D184" s="90" t="s">
        <v>67</v>
      </c>
      <c r="E184" s="92">
        <v>66</v>
      </c>
      <c r="F184" s="93">
        <f>35370+21811+20521</f>
        <v>77702</v>
      </c>
      <c r="G184" s="93">
        <f t="shared" si="2"/>
        <v>56100</v>
      </c>
      <c r="H184" s="97">
        <v>56100</v>
      </c>
    </row>
    <row r="185" spans="1:8" x14ac:dyDescent="0.25">
      <c r="A185" s="90" t="s">
        <v>246</v>
      </c>
      <c r="B185" s="90" t="s">
        <v>374</v>
      </c>
      <c r="C185" s="90" t="s">
        <v>300</v>
      </c>
      <c r="D185" s="90" t="s">
        <v>300</v>
      </c>
      <c r="E185" s="92">
        <v>57508</v>
      </c>
      <c r="F185" s="93">
        <v>34610</v>
      </c>
      <c r="G185" s="93">
        <f t="shared" si="2"/>
        <v>0</v>
      </c>
      <c r="H185" s="97">
        <v>0</v>
      </c>
    </row>
    <row r="186" spans="1:8" x14ac:dyDescent="0.25">
      <c r="A186" s="90" t="s">
        <v>376</v>
      </c>
      <c r="B186" s="90" t="s">
        <v>0</v>
      </c>
      <c r="C186" s="90" t="s">
        <v>35</v>
      </c>
      <c r="D186" s="90" t="s">
        <v>38</v>
      </c>
      <c r="E186" s="92">
        <v>10582</v>
      </c>
      <c r="F186" s="93">
        <v>12232</v>
      </c>
      <c r="G186" s="93">
        <f t="shared" si="2"/>
        <v>0</v>
      </c>
      <c r="H186" s="97">
        <v>0</v>
      </c>
    </row>
    <row r="187" spans="1:8" x14ac:dyDescent="0.25">
      <c r="A187" s="90" t="s">
        <v>376</v>
      </c>
      <c r="B187" s="90" t="s">
        <v>42</v>
      </c>
      <c r="C187" s="90" t="s">
        <v>48</v>
      </c>
      <c r="D187" s="90" t="s">
        <v>48</v>
      </c>
      <c r="E187" s="92">
        <v>10570</v>
      </c>
      <c r="F187" s="93">
        <v>58496</v>
      </c>
      <c r="G187" s="93">
        <f t="shared" si="2"/>
        <v>0</v>
      </c>
      <c r="H187" s="97">
        <v>0</v>
      </c>
    </row>
    <row r="188" spans="1:8" x14ac:dyDescent="0.25">
      <c r="A188" s="90" t="s">
        <v>308</v>
      </c>
      <c r="B188" s="90" t="s">
        <v>309</v>
      </c>
      <c r="C188" s="90" t="s">
        <v>323</v>
      </c>
      <c r="D188" s="90" t="s">
        <v>418</v>
      </c>
      <c r="E188" s="92">
        <v>88511</v>
      </c>
      <c r="F188" s="93">
        <v>24465</v>
      </c>
      <c r="G188" s="93">
        <f t="shared" si="2"/>
        <v>0</v>
      </c>
      <c r="H188" s="97">
        <v>0</v>
      </c>
    </row>
    <row r="189" spans="1:8" x14ac:dyDescent="0.25">
      <c r="A189" s="90" t="s">
        <v>380</v>
      </c>
      <c r="B189" s="90" t="s">
        <v>95</v>
      </c>
      <c r="C189" s="90" t="s">
        <v>99</v>
      </c>
      <c r="D189" s="90" t="s">
        <v>99</v>
      </c>
      <c r="E189" s="92">
        <v>38</v>
      </c>
      <c r="F189" s="93">
        <v>36697</v>
      </c>
      <c r="G189" s="93">
        <f t="shared" si="2"/>
        <v>20000</v>
      </c>
      <c r="H189" s="97">
        <v>20000</v>
      </c>
    </row>
    <row r="190" spans="1:8" x14ac:dyDescent="0.25">
      <c r="A190" s="90" t="s">
        <v>380</v>
      </c>
      <c r="B190" s="90" t="s">
        <v>77</v>
      </c>
      <c r="C190" s="90" t="s">
        <v>88</v>
      </c>
      <c r="D190" s="90" t="s">
        <v>88</v>
      </c>
      <c r="E190" s="92">
        <v>119</v>
      </c>
      <c r="F190" s="93">
        <v>58345</v>
      </c>
      <c r="G190" s="93">
        <f t="shared" si="2"/>
        <v>0</v>
      </c>
      <c r="H190" s="97">
        <v>0</v>
      </c>
    </row>
    <row r="191" spans="1:8" x14ac:dyDescent="0.25">
      <c r="A191" s="90" t="s">
        <v>381</v>
      </c>
      <c r="B191" s="90" t="s">
        <v>116</v>
      </c>
      <c r="C191" s="90" t="s">
        <v>129</v>
      </c>
      <c r="D191" s="90" t="s">
        <v>129</v>
      </c>
      <c r="E191" s="92">
        <v>148</v>
      </c>
      <c r="F191" s="93">
        <v>36697</v>
      </c>
      <c r="G191" s="93">
        <f t="shared" si="2"/>
        <v>0</v>
      </c>
      <c r="H191" s="97">
        <v>0</v>
      </c>
    </row>
    <row r="192" spans="1:8" x14ac:dyDescent="0.25">
      <c r="A192" s="90" t="s">
        <v>385</v>
      </c>
      <c r="B192" s="90" t="s">
        <v>386</v>
      </c>
      <c r="C192" s="90" t="s">
        <v>224</v>
      </c>
      <c r="D192" s="90" t="s">
        <v>224</v>
      </c>
      <c r="E192" s="92">
        <v>54516</v>
      </c>
      <c r="F192" s="93">
        <v>36697</v>
      </c>
      <c r="G192" s="93">
        <f t="shared" si="2"/>
        <v>0</v>
      </c>
      <c r="H192" s="97">
        <v>0</v>
      </c>
    </row>
    <row r="193" spans="1:8" x14ac:dyDescent="0.25">
      <c r="A193" s="90" t="s">
        <v>380</v>
      </c>
      <c r="B193" s="90" t="s">
        <v>58</v>
      </c>
      <c r="C193" s="90" t="s">
        <v>68</v>
      </c>
      <c r="D193" s="90" t="s">
        <v>68</v>
      </c>
      <c r="E193" s="92">
        <v>67</v>
      </c>
      <c r="F193" s="93">
        <v>36697</v>
      </c>
      <c r="G193" s="93">
        <f t="shared" si="2"/>
        <v>23885</v>
      </c>
      <c r="H193" s="97">
        <v>23885</v>
      </c>
    </row>
    <row r="194" spans="1:8" x14ac:dyDescent="0.25">
      <c r="A194" s="90" t="s">
        <v>381</v>
      </c>
      <c r="B194" s="90" t="s">
        <v>134</v>
      </c>
      <c r="C194" s="90" t="s">
        <v>143</v>
      </c>
      <c r="D194" s="90" t="s">
        <v>143</v>
      </c>
      <c r="E194" s="92">
        <v>188</v>
      </c>
      <c r="F194" s="93">
        <v>46194</v>
      </c>
      <c r="G194" s="93">
        <f t="shared" si="2"/>
        <v>10000</v>
      </c>
      <c r="H194" s="97">
        <v>10000</v>
      </c>
    </row>
    <row r="195" spans="1:8" x14ac:dyDescent="0.25">
      <c r="A195" s="90" t="s">
        <v>246</v>
      </c>
      <c r="B195" s="90" t="s">
        <v>373</v>
      </c>
      <c r="C195" s="90" t="s">
        <v>282</v>
      </c>
      <c r="D195" s="90" t="s">
        <v>282</v>
      </c>
      <c r="E195" s="92">
        <v>57523</v>
      </c>
      <c r="F195" s="93">
        <v>28390</v>
      </c>
      <c r="G195" s="93">
        <f t="shared" ref="G195:G258" si="3">H195</f>
        <v>0</v>
      </c>
      <c r="H195" s="97">
        <v>0</v>
      </c>
    </row>
    <row r="196" spans="1:8" x14ac:dyDescent="0.25">
      <c r="A196" s="90" t="s">
        <v>382</v>
      </c>
      <c r="B196" s="90" t="s">
        <v>174</v>
      </c>
      <c r="C196" s="90" t="s">
        <v>181</v>
      </c>
      <c r="D196" s="90" t="s">
        <v>181</v>
      </c>
      <c r="E196" s="92">
        <v>51361</v>
      </c>
      <c r="F196" s="93">
        <v>24465</v>
      </c>
      <c r="G196" s="93">
        <f t="shared" si="3"/>
        <v>0</v>
      </c>
      <c r="H196" s="97">
        <v>0</v>
      </c>
    </row>
    <row r="197" spans="1:8" x14ac:dyDescent="0.25">
      <c r="A197" s="90" t="s">
        <v>385</v>
      </c>
      <c r="B197" s="90" t="s">
        <v>386</v>
      </c>
      <c r="C197" s="90" t="s">
        <v>225</v>
      </c>
      <c r="D197" s="90" t="s">
        <v>225</v>
      </c>
      <c r="E197" s="92">
        <v>54531</v>
      </c>
      <c r="F197" s="93">
        <v>36697</v>
      </c>
      <c r="G197" s="93">
        <f t="shared" si="3"/>
        <v>122600</v>
      </c>
      <c r="H197" s="97">
        <v>122600</v>
      </c>
    </row>
    <row r="198" spans="1:8" x14ac:dyDescent="0.25">
      <c r="A198" s="90" t="s">
        <v>385</v>
      </c>
      <c r="B198" s="90" t="s">
        <v>386</v>
      </c>
      <c r="C198" s="90" t="s">
        <v>226</v>
      </c>
      <c r="D198" s="90" t="s">
        <v>226</v>
      </c>
      <c r="E198" s="92">
        <v>54533</v>
      </c>
      <c r="F198" s="93">
        <v>35173</v>
      </c>
      <c r="G198" s="93">
        <f t="shared" si="3"/>
        <v>0</v>
      </c>
      <c r="H198" s="97">
        <v>0</v>
      </c>
    </row>
    <row r="199" spans="1:8" x14ac:dyDescent="0.25">
      <c r="A199" s="90" t="s">
        <v>385</v>
      </c>
      <c r="B199" s="90" t="s">
        <v>386</v>
      </c>
      <c r="C199" s="90" t="s">
        <v>227</v>
      </c>
      <c r="D199" s="90" t="s">
        <v>227</v>
      </c>
      <c r="E199" s="92">
        <v>54535</v>
      </c>
      <c r="F199" s="93">
        <v>105977</v>
      </c>
      <c r="G199" s="93">
        <f t="shared" si="3"/>
        <v>0</v>
      </c>
      <c r="H199" s="97">
        <v>0</v>
      </c>
    </row>
    <row r="200" spans="1:8" x14ac:dyDescent="0.25">
      <c r="A200" s="90" t="s">
        <v>246</v>
      </c>
      <c r="B200" s="90" t="s">
        <v>373</v>
      </c>
      <c r="C200" s="90" t="s">
        <v>283</v>
      </c>
      <c r="D200" s="90" t="s">
        <v>283</v>
      </c>
      <c r="E200" s="92">
        <v>57543</v>
      </c>
      <c r="F200" s="93">
        <v>33137</v>
      </c>
      <c r="G200" s="93">
        <f t="shared" si="3"/>
        <v>0</v>
      </c>
      <c r="H200" s="97">
        <v>0</v>
      </c>
    </row>
    <row r="201" spans="1:8" x14ac:dyDescent="0.25">
      <c r="A201" s="90" t="s">
        <v>308</v>
      </c>
      <c r="B201" s="90" t="s">
        <v>375</v>
      </c>
      <c r="C201" s="90" t="s">
        <v>334</v>
      </c>
      <c r="D201" s="90" t="s">
        <v>334</v>
      </c>
      <c r="E201" s="92">
        <v>88551</v>
      </c>
      <c r="F201" s="93">
        <v>48930</v>
      </c>
      <c r="G201" s="93">
        <f t="shared" si="3"/>
        <v>0</v>
      </c>
      <c r="H201" s="97">
        <v>0</v>
      </c>
    </row>
    <row r="202" spans="1:8" x14ac:dyDescent="0.25">
      <c r="A202" s="90" t="s">
        <v>308</v>
      </c>
      <c r="B202" s="90" t="s">
        <v>375</v>
      </c>
      <c r="C202" s="90" t="s">
        <v>335</v>
      </c>
      <c r="D202" s="90" t="s">
        <v>335</v>
      </c>
      <c r="E202" s="92">
        <v>88556</v>
      </c>
      <c r="F202" s="93">
        <v>45994</v>
      </c>
      <c r="G202" s="93">
        <f t="shared" si="3"/>
        <v>0</v>
      </c>
      <c r="H202" s="97">
        <v>0</v>
      </c>
    </row>
    <row r="203" spans="1:8" x14ac:dyDescent="0.25">
      <c r="A203" s="90" t="s">
        <v>380</v>
      </c>
      <c r="B203" s="90" t="s">
        <v>95</v>
      </c>
      <c r="C203" s="90" t="s">
        <v>100</v>
      </c>
      <c r="D203" s="90" t="s">
        <v>100</v>
      </c>
      <c r="E203" s="92">
        <v>39</v>
      </c>
      <c r="F203" s="93">
        <v>21729</v>
      </c>
      <c r="G203" s="93">
        <f t="shared" si="3"/>
        <v>16000</v>
      </c>
      <c r="H203" s="97">
        <v>16000</v>
      </c>
    </row>
    <row r="204" spans="1:8" x14ac:dyDescent="0.25">
      <c r="A204" s="90" t="s">
        <v>382</v>
      </c>
      <c r="B204" s="90" t="s">
        <v>174</v>
      </c>
      <c r="C204" s="90" t="s">
        <v>182</v>
      </c>
      <c r="D204" s="90" t="s">
        <v>182</v>
      </c>
      <c r="E204" s="92">
        <v>51350</v>
      </c>
      <c r="F204" s="93">
        <v>82961</v>
      </c>
      <c r="G204" s="93">
        <f t="shared" si="3"/>
        <v>0</v>
      </c>
      <c r="H204" s="97">
        <v>0</v>
      </c>
    </row>
    <row r="205" spans="1:8" x14ac:dyDescent="0.25">
      <c r="A205" s="90" t="s">
        <v>382</v>
      </c>
      <c r="B205" s="90" t="s">
        <v>174</v>
      </c>
      <c r="C205" s="90" t="s">
        <v>183</v>
      </c>
      <c r="D205" s="90" t="s">
        <v>183</v>
      </c>
      <c r="E205" s="92">
        <v>51310</v>
      </c>
      <c r="F205" s="93">
        <v>58496</v>
      </c>
      <c r="G205" s="93">
        <f t="shared" si="3"/>
        <v>0</v>
      </c>
      <c r="H205" s="97">
        <v>0</v>
      </c>
    </row>
    <row r="206" spans="1:8" x14ac:dyDescent="0.25">
      <c r="A206" s="90" t="s">
        <v>382</v>
      </c>
      <c r="B206" s="90" t="s">
        <v>174</v>
      </c>
      <c r="C206" s="90" t="s">
        <v>184</v>
      </c>
      <c r="D206" s="90" t="s">
        <v>184</v>
      </c>
      <c r="E206" s="92">
        <v>51309</v>
      </c>
      <c r="F206" s="93">
        <v>36697</v>
      </c>
      <c r="G206" s="93">
        <f t="shared" si="3"/>
        <v>0</v>
      </c>
      <c r="H206" s="97">
        <v>0</v>
      </c>
    </row>
    <row r="207" spans="1:8" x14ac:dyDescent="0.25">
      <c r="A207" s="90" t="s">
        <v>382</v>
      </c>
      <c r="B207" s="90" t="s">
        <v>174</v>
      </c>
      <c r="C207" s="90" t="s">
        <v>185</v>
      </c>
      <c r="D207" s="90" t="s">
        <v>185</v>
      </c>
      <c r="E207" s="92">
        <v>51305</v>
      </c>
      <c r="F207" s="93">
        <f>59638+42156</f>
        <v>101794</v>
      </c>
      <c r="G207" s="93">
        <f t="shared" si="3"/>
        <v>0</v>
      </c>
      <c r="H207" s="97">
        <v>0</v>
      </c>
    </row>
    <row r="208" spans="1:8" x14ac:dyDescent="0.25">
      <c r="A208" s="90" t="s">
        <v>382</v>
      </c>
      <c r="B208" s="90" t="s">
        <v>174</v>
      </c>
      <c r="C208" s="90" t="s">
        <v>186</v>
      </c>
      <c r="D208" s="90" t="s">
        <v>186</v>
      </c>
      <c r="E208" s="92">
        <v>51301</v>
      </c>
      <c r="F208" s="93">
        <v>99124</v>
      </c>
      <c r="G208" s="93">
        <f t="shared" si="3"/>
        <v>0</v>
      </c>
      <c r="H208" s="97">
        <v>0</v>
      </c>
    </row>
    <row r="209" spans="1:8" x14ac:dyDescent="0.25">
      <c r="A209" s="90" t="s">
        <v>382</v>
      </c>
      <c r="B209" s="90" t="s">
        <v>174</v>
      </c>
      <c r="C209" s="90" t="s">
        <v>187</v>
      </c>
      <c r="D209" s="90" t="s">
        <v>187</v>
      </c>
      <c r="E209" s="92">
        <v>51341</v>
      </c>
      <c r="F209" s="93">
        <v>61162</v>
      </c>
      <c r="G209" s="93">
        <f t="shared" si="3"/>
        <v>15000</v>
      </c>
      <c r="H209" s="97">
        <v>15000</v>
      </c>
    </row>
    <row r="210" spans="1:8" x14ac:dyDescent="0.25">
      <c r="A210" s="90" t="s">
        <v>382</v>
      </c>
      <c r="B210" s="90" t="s">
        <v>174</v>
      </c>
      <c r="C210" s="90" t="s">
        <v>189</v>
      </c>
      <c r="D210" s="90" t="s">
        <v>189</v>
      </c>
      <c r="E210" s="92">
        <v>51306</v>
      </c>
      <c r="F210" s="93">
        <v>48930</v>
      </c>
      <c r="G210" s="93">
        <f t="shared" si="3"/>
        <v>0</v>
      </c>
      <c r="H210" s="97">
        <v>0</v>
      </c>
    </row>
    <row r="211" spans="1:8" x14ac:dyDescent="0.25">
      <c r="A211" s="90" t="s">
        <v>382</v>
      </c>
      <c r="B211" s="90" t="s">
        <v>174</v>
      </c>
      <c r="C211" s="90" t="s">
        <v>190</v>
      </c>
      <c r="D211" s="90" t="s">
        <v>190</v>
      </c>
      <c r="E211" s="92">
        <v>51349</v>
      </c>
      <c r="F211" s="93">
        <v>36697</v>
      </c>
      <c r="G211" s="93">
        <f t="shared" si="3"/>
        <v>0</v>
      </c>
      <c r="H211" s="97">
        <v>0</v>
      </c>
    </row>
    <row r="212" spans="1:8" x14ac:dyDescent="0.25">
      <c r="A212" s="90" t="s">
        <v>382</v>
      </c>
      <c r="B212" s="90" t="s">
        <v>174</v>
      </c>
      <c r="C212" s="90" t="s">
        <v>191</v>
      </c>
      <c r="D212" s="90" t="s">
        <v>191</v>
      </c>
      <c r="E212" s="92">
        <v>51308</v>
      </c>
      <c r="F212" s="93">
        <v>110092</v>
      </c>
      <c r="G212" s="93">
        <f t="shared" si="3"/>
        <v>0</v>
      </c>
      <c r="H212" s="97">
        <v>0</v>
      </c>
    </row>
    <row r="213" spans="1:8" x14ac:dyDescent="0.25">
      <c r="A213" s="90" t="s">
        <v>246</v>
      </c>
      <c r="B213" s="90" t="s">
        <v>247</v>
      </c>
      <c r="C213" s="90" t="s">
        <v>265</v>
      </c>
      <c r="D213" s="90" t="s">
        <v>265</v>
      </c>
      <c r="E213" s="92">
        <v>57559</v>
      </c>
      <c r="F213" s="93">
        <v>49763</v>
      </c>
      <c r="G213" s="93">
        <f t="shared" si="3"/>
        <v>0</v>
      </c>
      <c r="H213" s="97">
        <v>0</v>
      </c>
    </row>
    <row r="214" spans="1:8" x14ac:dyDescent="0.25">
      <c r="A214" s="90" t="s">
        <v>308</v>
      </c>
      <c r="B214" s="90" t="s">
        <v>309</v>
      </c>
      <c r="C214" s="90" t="s">
        <v>322</v>
      </c>
      <c r="D214" s="90" t="s">
        <v>322</v>
      </c>
      <c r="E214" s="92">
        <v>88561</v>
      </c>
      <c r="F214" s="93">
        <v>95193</v>
      </c>
      <c r="G214" s="93">
        <f t="shared" si="3"/>
        <v>2000</v>
      </c>
      <c r="H214" s="97">
        <v>2000</v>
      </c>
    </row>
    <row r="215" spans="1:8" x14ac:dyDescent="0.25">
      <c r="A215" s="90" t="s">
        <v>382</v>
      </c>
      <c r="B215" s="90" t="s">
        <v>384</v>
      </c>
      <c r="C215" s="90" t="s">
        <v>167</v>
      </c>
      <c r="D215" s="90" t="s">
        <v>167</v>
      </c>
      <c r="E215" s="92">
        <v>8840</v>
      </c>
      <c r="F215" s="93">
        <v>73395</v>
      </c>
      <c r="G215" s="93">
        <f t="shared" si="3"/>
        <v>0</v>
      </c>
      <c r="H215" s="97">
        <v>0</v>
      </c>
    </row>
    <row r="216" spans="1:8" x14ac:dyDescent="0.25">
      <c r="A216" s="90" t="s">
        <v>385</v>
      </c>
      <c r="B216" s="90" t="s">
        <v>231</v>
      </c>
      <c r="C216" s="90" t="s">
        <v>240</v>
      </c>
      <c r="D216" s="90" t="s">
        <v>240</v>
      </c>
      <c r="E216" s="92">
        <v>55566</v>
      </c>
      <c r="F216" s="93">
        <v>48930</v>
      </c>
      <c r="G216" s="93">
        <f t="shared" si="3"/>
        <v>23000</v>
      </c>
      <c r="H216" s="97">
        <v>23000</v>
      </c>
    </row>
    <row r="217" spans="1:8" x14ac:dyDescent="0.25">
      <c r="A217" s="90" t="s">
        <v>382</v>
      </c>
      <c r="B217" s="90" t="s">
        <v>384</v>
      </c>
      <c r="C217" s="90" t="s">
        <v>168</v>
      </c>
      <c r="D217" s="90" t="s">
        <v>168</v>
      </c>
      <c r="E217" s="92">
        <v>8862</v>
      </c>
      <c r="F217" s="93">
        <v>48930</v>
      </c>
      <c r="G217" s="93">
        <f t="shared" si="3"/>
        <v>0</v>
      </c>
      <c r="H217" s="97">
        <v>0</v>
      </c>
    </row>
    <row r="218" spans="1:8" x14ac:dyDescent="0.25">
      <c r="A218" s="90" t="s">
        <v>381</v>
      </c>
      <c r="B218" s="90" t="s">
        <v>116</v>
      </c>
      <c r="C218" s="90" t="s">
        <v>130</v>
      </c>
      <c r="D218" s="90" t="s">
        <v>130</v>
      </c>
      <c r="E218" s="92">
        <v>144</v>
      </c>
      <c r="F218" s="93">
        <v>36697</v>
      </c>
      <c r="G218" s="93">
        <f t="shared" si="3"/>
        <v>141755</v>
      </c>
      <c r="H218" s="97">
        <v>141755</v>
      </c>
    </row>
    <row r="219" spans="1:8" x14ac:dyDescent="0.25">
      <c r="A219" s="90" t="s">
        <v>381</v>
      </c>
      <c r="B219" s="90" t="s">
        <v>134</v>
      </c>
      <c r="C219" s="90" t="s">
        <v>144</v>
      </c>
      <c r="D219" s="90" t="s">
        <v>144</v>
      </c>
      <c r="E219" s="92">
        <v>180</v>
      </c>
      <c r="F219" s="93">
        <v>46273</v>
      </c>
      <c r="G219" s="93">
        <f t="shared" si="3"/>
        <v>65500</v>
      </c>
      <c r="H219" s="97">
        <v>65500</v>
      </c>
    </row>
    <row r="220" spans="1:8" x14ac:dyDescent="0.25">
      <c r="A220" s="90" t="s">
        <v>381</v>
      </c>
      <c r="B220" s="90" t="s">
        <v>134</v>
      </c>
      <c r="C220" s="90" t="s">
        <v>145</v>
      </c>
      <c r="D220" s="90" t="s">
        <v>145</v>
      </c>
      <c r="E220" s="92">
        <v>185</v>
      </c>
      <c r="F220" s="93">
        <v>46273</v>
      </c>
      <c r="G220" s="93">
        <f t="shared" si="3"/>
        <v>0</v>
      </c>
      <c r="H220" s="97">
        <v>0</v>
      </c>
    </row>
    <row r="221" spans="1:8" x14ac:dyDescent="0.25">
      <c r="A221" s="90" t="s">
        <v>382</v>
      </c>
      <c r="B221" s="90" t="s">
        <v>384</v>
      </c>
      <c r="C221" s="90" t="s">
        <v>169</v>
      </c>
      <c r="D221" s="90" t="s">
        <v>169</v>
      </c>
      <c r="E221" s="92">
        <v>8860</v>
      </c>
      <c r="F221" s="93">
        <v>44816</v>
      </c>
      <c r="G221" s="93">
        <f t="shared" si="3"/>
        <v>3000</v>
      </c>
      <c r="H221" s="97">
        <v>3000</v>
      </c>
    </row>
    <row r="222" spans="1:8" x14ac:dyDescent="0.25">
      <c r="A222" s="90" t="s">
        <v>246</v>
      </c>
      <c r="B222" s="90" t="s">
        <v>247</v>
      </c>
      <c r="C222" s="90" t="s">
        <v>266</v>
      </c>
      <c r="D222" s="90" t="s">
        <v>266</v>
      </c>
      <c r="E222" s="92">
        <v>57574</v>
      </c>
      <c r="F222" s="93">
        <v>47051</v>
      </c>
      <c r="G222" s="93">
        <f t="shared" si="3"/>
        <v>25000</v>
      </c>
      <c r="H222" s="97">
        <v>25000</v>
      </c>
    </row>
    <row r="223" spans="1:8" x14ac:dyDescent="0.25">
      <c r="A223" s="90" t="s">
        <v>376</v>
      </c>
      <c r="B223" s="90" t="s">
        <v>42</v>
      </c>
      <c r="C223" s="90" t="s">
        <v>49</v>
      </c>
      <c r="D223" s="90" t="s">
        <v>49</v>
      </c>
      <c r="E223" s="92">
        <v>10571</v>
      </c>
      <c r="F223" s="93">
        <v>84160</v>
      </c>
      <c r="G223" s="93">
        <f t="shared" si="3"/>
        <v>26500</v>
      </c>
      <c r="H223" s="97">
        <v>26500</v>
      </c>
    </row>
    <row r="224" spans="1:8" x14ac:dyDescent="0.25">
      <c r="A224" s="90" t="s">
        <v>380</v>
      </c>
      <c r="B224" s="90" t="s">
        <v>77</v>
      </c>
      <c r="C224" s="90" t="s">
        <v>89</v>
      </c>
      <c r="D224" s="90" t="s">
        <v>89</v>
      </c>
      <c r="E224" s="92">
        <v>127</v>
      </c>
      <c r="F224" s="93">
        <v>24465</v>
      </c>
      <c r="G224" s="93">
        <f t="shared" si="3"/>
        <v>0</v>
      </c>
      <c r="H224" s="97">
        <v>0</v>
      </c>
    </row>
    <row r="225" spans="1:8" x14ac:dyDescent="0.25">
      <c r="A225" s="90" t="s">
        <v>381</v>
      </c>
      <c r="B225" s="90" t="s">
        <v>116</v>
      </c>
      <c r="C225" s="90" t="s">
        <v>131</v>
      </c>
      <c r="D225" s="90" t="s">
        <v>131</v>
      </c>
      <c r="E225" s="92">
        <v>153</v>
      </c>
      <c r="F225" s="93">
        <v>46273</v>
      </c>
      <c r="G225" s="93">
        <f t="shared" si="3"/>
        <v>0</v>
      </c>
      <c r="H225" s="97">
        <v>0</v>
      </c>
    </row>
    <row r="226" spans="1:8" x14ac:dyDescent="0.25">
      <c r="A226" s="90" t="s">
        <v>381</v>
      </c>
      <c r="B226" s="90" t="s">
        <v>134</v>
      </c>
      <c r="C226" s="90" t="s">
        <v>147</v>
      </c>
      <c r="D226" s="90" t="s">
        <v>429</v>
      </c>
      <c r="E226" s="92">
        <v>198</v>
      </c>
      <c r="F226" s="93">
        <v>24465</v>
      </c>
      <c r="G226" s="93">
        <f t="shared" si="3"/>
        <v>0</v>
      </c>
      <c r="H226" s="97">
        <v>0</v>
      </c>
    </row>
    <row r="227" spans="1:8" x14ac:dyDescent="0.25">
      <c r="A227" s="90" t="s">
        <v>376</v>
      </c>
      <c r="B227" s="90" t="s">
        <v>42</v>
      </c>
      <c r="C227" s="90" t="s">
        <v>50</v>
      </c>
      <c r="D227" s="90" t="s">
        <v>50</v>
      </c>
      <c r="E227" s="92">
        <v>10520</v>
      </c>
      <c r="F227" s="93">
        <v>48930</v>
      </c>
      <c r="G227" s="93">
        <f t="shared" si="3"/>
        <v>0</v>
      </c>
      <c r="H227" s="97">
        <v>0</v>
      </c>
    </row>
    <row r="228" spans="1:8" x14ac:dyDescent="0.25">
      <c r="A228" s="90" t="s">
        <v>246</v>
      </c>
      <c r="B228" s="90" t="s">
        <v>373</v>
      </c>
      <c r="C228" s="90" t="s">
        <v>284</v>
      </c>
      <c r="D228" s="90" t="s">
        <v>284</v>
      </c>
      <c r="E228" s="92">
        <v>57583</v>
      </c>
      <c r="F228" s="93">
        <v>94897</v>
      </c>
      <c r="G228" s="93">
        <f t="shared" si="3"/>
        <v>0</v>
      </c>
      <c r="H228" s="97">
        <v>0</v>
      </c>
    </row>
    <row r="229" spans="1:8" x14ac:dyDescent="0.25">
      <c r="A229" s="90" t="s">
        <v>308</v>
      </c>
      <c r="B229" s="90" t="s">
        <v>375</v>
      </c>
      <c r="C229" s="90" t="s">
        <v>326</v>
      </c>
      <c r="D229" s="90" t="s">
        <v>326</v>
      </c>
      <c r="E229" s="92">
        <v>88586</v>
      </c>
      <c r="F229" s="93">
        <v>154918</v>
      </c>
      <c r="G229" s="93">
        <f t="shared" si="3"/>
        <v>0</v>
      </c>
      <c r="H229" s="97">
        <v>0</v>
      </c>
    </row>
    <row r="230" spans="1:8" x14ac:dyDescent="0.25">
      <c r="A230" s="90" t="s">
        <v>376</v>
      </c>
      <c r="B230" s="90" t="s">
        <v>0</v>
      </c>
      <c r="C230" s="90" t="s">
        <v>39</v>
      </c>
      <c r="D230" s="90" t="s">
        <v>39</v>
      </c>
      <c r="E230" s="92">
        <v>51156</v>
      </c>
      <c r="F230" s="93">
        <v>85627</v>
      </c>
      <c r="G230" s="93">
        <f t="shared" si="3"/>
        <v>12000</v>
      </c>
      <c r="H230" s="97">
        <v>12000</v>
      </c>
    </row>
    <row r="231" spans="1:8" x14ac:dyDescent="0.25">
      <c r="A231" s="90" t="s">
        <v>376</v>
      </c>
      <c r="B231" s="90" t="s">
        <v>0</v>
      </c>
      <c r="C231" s="90" t="s">
        <v>39</v>
      </c>
      <c r="D231" s="90" t="s">
        <v>40</v>
      </c>
      <c r="E231" s="92">
        <v>51157</v>
      </c>
      <c r="F231" s="93">
        <v>35173</v>
      </c>
      <c r="G231" s="93">
        <f t="shared" si="3"/>
        <v>0</v>
      </c>
      <c r="H231" s="97">
        <v>0</v>
      </c>
    </row>
    <row r="232" spans="1:8" x14ac:dyDescent="0.25">
      <c r="A232" s="90" t="s">
        <v>246</v>
      </c>
      <c r="B232" s="90" t="s">
        <v>247</v>
      </c>
      <c r="C232" s="90" t="s">
        <v>268</v>
      </c>
      <c r="D232" s="90" t="s">
        <v>268</v>
      </c>
      <c r="E232" s="92">
        <v>57444</v>
      </c>
      <c r="F232" s="93">
        <v>59492</v>
      </c>
      <c r="G232" s="93">
        <f t="shared" si="3"/>
        <v>10000</v>
      </c>
      <c r="H232" s="97">
        <v>10000</v>
      </c>
    </row>
    <row r="233" spans="1:8" x14ac:dyDescent="0.25">
      <c r="A233" s="90" t="s">
        <v>376</v>
      </c>
      <c r="B233" s="90" t="s">
        <v>42</v>
      </c>
      <c r="C233" s="90" t="s">
        <v>52</v>
      </c>
      <c r="D233" s="90" t="s">
        <v>52</v>
      </c>
      <c r="E233" s="92">
        <v>10524</v>
      </c>
      <c r="F233" s="93">
        <v>61162</v>
      </c>
      <c r="G233" s="93">
        <f t="shared" si="3"/>
        <v>34500</v>
      </c>
      <c r="H233" s="97">
        <v>34500</v>
      </c>
    </row>
    <row r="234" spans="1:8" x14ac:dyDescent="0.25">
      <c r="A234" s="90" t="s">
        <v>381</v>
      </c>
      <c r="B234" s="90" t="s">
        <v>134</v>
      </c>
      <c r="C234" s="90" t="s">
        <v>146</v>
      </c>
      <c r="D234" s="90" t="s">
        <v>146</v>
      </c>
      <c r="E234" s="92">
        <v>178</v>
      </c>
      <c r="F234" s="93">
        <v>68082</v>
      </c>
      <c r="G234" s="93">
        <f t="shared" si="3"/>
        <v>0</v>
      </c>
      <c r="H234" s="97">
        <v>0</v>
      </c>
    </row>
    <row r="235" spans="1:8" x14ac:dyDescent="0.25">
      <c r="A235" s="90" t="s">
        <v>385</v>
      </c>
      <c r="B235" s="90" t="s">
        <v>193</v>
      </c>
      <c r="C235" s="90" t="s">
        <v>208</v>
      </c>
      <c r="D235" s="90" t="s">
        <v>208</v>
      </c>
      <c r="E235" s="92">
        <v>54601</v>
      </c>
      <c r="F235" s="93">
        <v>61162</v>
      </c>
      <c r="G235" s="93">
        <f t="shared" si="3"/>
        <v>0</v>
      </c>
      <c r="H235" s="97">
        <v>0</v>
      </c>
    </row>
    <row r="236" spans="1:8" x14ac:dyDescent="0.25">
      <c r="A236" s="90" t="s">
        <v>385</v>
      </c>
      <c r="B236" s="90" t="s">
        <v>231</v>
      </c>
      <c r="C236" s="90" t="s">
        <v>243</v>
      </c>
      <c r="D236" s="90" t="s">
        <v>412</v>
      </c>
      <c r="E236" s="92">
        <v>55606</v>
      </c>
      <c r="F236" s="93">
        <v>24465</v>
      </c>
      <c r="G236" s="93">
        <f t="shared" si="3"/>
        <v>0</v>
      </c>
      <c r="H236" s="97">
        <v>0</v>
      </c>
    </row>
    <row r="237" spans="1:8" x14ac:dyDescent="0.25">
      <c r="A237" s="90" t="s">
        <v>385</v>
      </c>
      <c r="B237" s="90" t="s">
        <v>193</v>
      </c>
      <c r="C237" s="90" t="s">
        <v>209</v>
      </c>
      <c r="D237" s="90" t="s">
        <v>209</v>
      </c>
      <c r="E237" s="92">
        <v>54611</v>
      </c>
      <c r="F237" s="93">
        <v>36697</v>
      </c>
      <c r="G237" s="93">
        <f t="shared" si="3"/>
        <v>0</v>
      </c>
      <c r="H237" s="97">
        <v>0</v>
      </c>
    </row>
    <row r="238" spans="1:8" x14ac:dyDescent="0.25">
      <c r="A238" s="90" t="s">
        <v>246</v>
      </c>
      <c r="B238" s="90" t="s">
        <v>247</v>
      </c>
      <c r="C238" s="90" t="s">
        <v>267</v>
      </c>
      <c r="D238" s="90" t="s">
        <v>267</v>
      </c>
      <c r="E238" s="92">
        <v>57612</v>
      </c>
      <c r="F238" s="93">
        <v>49763</v>
      </c>
      <c r="G238" s="93">
        <f t="shared" si="3"/>
        <v>0</v>
      </c>
      <c r="H238" s="97">
        <v>0</v>
      </c>
    </row>
    <row r="239" spans="1:8" x14ac:dyDescent="0.25">
      <c r="A239" s="90" t="s">
        <v>382</v>
      </c>
      <c r="B239" s="90" t="s">
        <v>383</v>
      </c>
      <c r="C239" s="90" t="s">
        <v>157</v>
      </c>
      <c r="D239" s="90" t="s">
        <v>157</v>
      </c>
      <c r="E239" s="92">
        <v>51381</v>
      </c>
      <c r="F239" s="93">
        <v>81437</v>
      </c>
      <c r="G239" s="93">
        <f t="shared" si="3"/>
        <v>25000</v>
      </c>
      <c r="H239" s="97">
        <v>25000</v>
      </c>
    </row>
    <row r="240" spans="1:8" x14ac:dyDescent="0.25">
      <c r="A240" s="90" t="s">
        <v>246</v>
      </c>
      <c r="B240" s="90" t="s">
        <v>374</v>
      </c>
      <c r="C240" s="90" t="s">
        <v>301</v>
      </c>
      <c r="D240" s="90" t="s">
        <v>301</v>
      </c>
      <c r="E240" s="92">
        <v>57622</v>
      </c>
      <c r="F240" s="93">
        <v>24882</v>
      </c>
      <c r="G240" s="93">
        <f t="shared" si="3"/>
        <v>0</v>
      </c>
      <c r="H240" s="97">
        <v>0</v>
      </c>
    </row>
    <row r="241" spans="1:8" x14ac:dyDescent="0.25">
      <c r="A241" s="90" t="s">
        <v>381</v>
      </c>
      <c r="B241" s="90" t="s">
        <v>134</v>
      </c>
      <c r="C241" s="90" t="s">
        <v>487</v>
      </c>
      <c r="D241" s="90" t="s">
        <v>425</v>
      </c>
      <c r="E241" s="92">
        <v>179</v>
      </c>
      <c r="F241" s="93">
        <v>24465</v>
      </c>
      <c r="G241" s="93">
        <f t="shared" si="3"/>
        <v>0</v>
      </c>
      <c r="H241" s="97">
        <v>0</v>
      </c>
    </row>
    <row r="242" spans="1:8" x14ac:dyDescent="0.25">
      <c r="A242" s="90" t="s">
        <v>380</v>
      </c>
      <c r="B242" s="90" t="s">
        <v>58</v>
      </c>
      <c r="C242" s="90" t="s">
        <v>59</v>
      </c>
      <c r="D242" s="90" t="s">
        <v>72</v>
      </c>
      <c r="E242" s="92">
        <v>74</v>
      </c>
      <c r="F242" s="93">
        <v>24465</v>
      </c>
      <c r="G242" s="93">
        <f t="shared" si="3"/>
        <v>0</v>
      </c>
      <c r="H242" s="97">
        <v>0</v>
      </c>
    </row>
    <row r="243" spans="1:8" x14ac:dyDescent="0.25">
      <c r="A243" s="90" t="s">
        <v>381</v>
      </c>
      <c r="B243" s="90" t="s">
        <v>116</v>
      </c>
      <c r="C243" s="90" t="s">
        <v>123</v>
      </c>
      <c r="D243" s="90" t="s">
        <v>433</v>
      </c>
      <c r="E243" s="92">
        <v>160</v>
      </c>
      <c r="F243" s="93">
        <v>24465</v>
      </c>
      <c r="G243" s="93">
        <f t="shared" si="3"/>
        <v>0</v>
      </c>
      <c r="H243" s="97">
        <v>0</v>
      </c>
    </row>
    <row r="244" spans="1:8" x14ac:dyDescent="0.25">
      <c r="A244" s="90" t="s">
        <v>380</v>
      </c>
      <c r="B244" s="90" t="s">
        <v>58</v>
      </c>
      <c r="C244" s="90" t="s">
        <v>73</v>
      </c>
      <c r="D244" s="90" t="s">
        <v>73</v>
      </c>
      <c r="E244" s="92">
        <v>79</v>
      </c>
      <c r="F244" s="93">
        <v>31438</v>
      </c>
      <c r="G244" s="93">
        <f t="shared" si="3"/>
        <v>81000</v>
      </c>
      <c r="H244" s="97">
        <v>81000</v>
      </c>
    </row>
    <row r="245" spans="1:8" x14ac:dyDescent="0.25">
      <c r="A245" s="90" t="s">
        <v>385</v>
      </c>
      <c r="B245" s="90" t="s">
        <v>231</v>
      </c>
      <c r="C245" s="90" t="s">
        <v>241</v>
      </c>
      <c r="D245" s="90" t="s">
        <v>241</v>
      </c>
      <c r="E245" s="92">
        <v>55624</v>
      </c>
      <c r="F245" s="93">
        <v>24465</v>
      </c>
      <c r="G245" s="93">
        <f t="shared" si="3"/>
        <v>0</v>
      </c>
      <c r="H245" s="97">
        <v>0</v>
      </c>
    </row>
    <row r="246" spans="1:8" x14ac:dyDescent="0.25">
      <c r="A246" s="90" t="s">
        <v>246</v>
      </c>
      <c r="B246" s="90" t="s">
        <v>373</v>
      </c>
      <c r="C246" s="90" t="s">
        <v>276</v>
      </c>
      <c r="D246" s="90" t="s">
        <v>427</v>
      </c>
      <c r="E246" s="92">
        <v>57626</v>
      </c>
      <c r="F246" s="93">
        <v>24882</v>
      </c>
      <c r="G246" s="93">
        <f t="shared" si="3"/>
        <v>0</v>
      </c>
      <c r="H246" s="97">
        <v>0</v>
      </c>
    </row>
    <row r="247" spans="1:8" x14ac:dyDescent="0.25">
      <c r="A247" s="90" t="s">
        <v>380</v>
      </c>
      <c r="B247" s="90" t="s">
        <v>95</v>
      </c>
      <c r="C247" s="90" t="s">
        <v>103</v>
      </c>
      <c r="D247" s="90" t="s">
        <v>103</v>
      </c>
      <c r="E247" s="92">
        <v>19</v>
      </c>
      <c r="F247" s="93">
        <v>61162</v>
      </c>
      <c r="G247" s="93">
        <f t="shared" si="3"/>
        <v>0</v>
      </c>
      <c r="H247" s="97">
        <v>0</v>
      </c>
    </row>
    <row r="248" spans="1:8" x14ac:dyDescent="0.25">
      <c r="A248" s="90" t="s">
        <v>380</v>
      </c>
      <c r="B248" s="90" t="s">
        <v>95</v>
      </c>
      <c r="C248" s="90" t="s">
        <v>104</v>
      </c>
      <c r="D248" s="90" t="s">
        <v>104</v>
      </c>
      <c r="E248" s="92">
        <v>24</v>
      </c>
      <c r="F248" s="93">
        <v>36697</v>
      </c>
      <c r="G248" s="93">
        <f t="shared" si="3"/>
        <v>5000</v>
      </c>
      <c r="H248" s="97">
        <v>5000</v>
      </c>
    </row>
    <row r="249" spans="1:8" x14ac:dyDescent="0.25">
      <c r="A249" s="90" t="s">
        <v>380</v>
      </c>
      <c r="B249" s="90" t="s">
        <v>95</v>
      </c>
      <c r="C249" s="90" t="s">
        <v>105</v>
      </c>
      <c r="D249" s="90" t="s">
        <v>105</v>
      </c>
      <c r="E249" s="92">
        <v>47</v>
      </c>
      <c r="F249" s="93">
        <v>69725</v>
      </c>
      <c r="G249" s="93">
        <f t="shared" si="3"/>
        <v>14100</v>
      </c>
      <c r="H249" s="97">
        <v>14100</v>
      </c>
    </row>
    <row r="250" spans="1:8" x14ac:dyDescent="0.25">
      <c r="A250" s="90" t="s">
        <v>380</v>
      </c>
      <c r="B250" s="90" t="s">
        <v>95</v>
      </c>
      <c r="C250" s="90" t="s">
        <v>106</v>
      </c>
      <c r="D250" s="90" t="s">
        <v>106</v>
      </c>
      <c r="E250" s="92">
        <v>26</v>
      </c>
      <c r="F250" s="93">
        <v>61162</v>
      </c>
      <c r="G250" s="93">
        <f t="shared" si="3"/>
        <v>16000</v>
      </c>
      <c r="H250" s="97">
        <v>16000</v>
      </c>
    </row>
    <row r="251" spans="1:8" x14ac:dyDescent="0.25">
      <c r="A251" s="90" t="s">
        <v>380</v>
      </c>
      <c r="B251" s="90" t="s">
        <v>95</v>
      </c>
      <c r="C251" s="90" t="s">
        <v>107</v>
      </c>
      <c r="D251" s="90" t="s">
        <v>107</v>
      </c>
      <c r="E251" s="92">
        <v>45</v>
      </c>
      <c r="F251" s="93">
        <v>70739</v>
      </c>
      <c r="G251" s="93">
        <f t="shared" si="3"/>
        <v>0</v>
      </c>
      <c r="H251" s="97">
        <v>0</v>
      </c>
    </row>
    <row r="252" spans="1:8" x14ac:dyDescent="0.25">
      <c r="A252" s="90" t="s">
        <v>380</v>
      </c>
      <c r="B252" s="90" t="s">
        <v>95</v>
      </c>
      <c r="C252" s="90" t="s">
        <v>108</v>
      </c>
      <c r="D252" s="90" t="s">
        <v>108</v>
      </c>
      <c r="E252" s="92">
        <v>43</v>
      </c>
      <c r="F252" s="93">
        <v>110092</v>
      </c>
      <c r="G252" s="93">
        <f t="shared" si="3"/>
        <v>9400</v>
      </c>
      <c r="H252" s="97">
        <v>9400</v>
      </c>
    </row>
    <row r="253" spans="1:8" x14ac:dyDescent="0.25">
      <c r="A253" s="90" t="s">
        <v>380</v>
      </c>
      <c r="B253" s="90" t="s">
        <v>95</v>
      </c>
      <c r="C253" s="90" t="s">
        <v>109</v>
      </c>
      <c r="D253" s="90" t="s">
        <v>109</v>
      </c>
      <c r="E253" s="92">
        <v>48</v>
      </c>
      <c r="F253" s="93">
        <v>36697</v>
      </c>
      <c r="G253" s="93">
        <f t="shared" si="3"/>
        <v>22000</v>
      </c>
      <c r="H253" s="97">
        <v>22000</v>
      </c>
    </row>
    <row r="254" spans="1:8" x14ac:dyDescent="0.25">
      <c r="A254" s="90" t="s">
        <v>380</v>
      </c>
      <c r="B254" s="90" t="s">
        <v>95</v>
      </c>
      <c r="C254" s="90" t="s">
        <v>110</v>
      </c>
      <c r="D254" s="90" t="s">
        <v>110</v>
      </c>
      <c r="E254" s="92">
        <v>10</v>
      </c>
      <c r="F254" s="93">
        <v>48930</v>
      </c>
      <c r="G254" s="93">
        <f t="shared" si="3"/>
        <v>48000</v>
      </c>
      <c r="H254" s="97">
        <v>48000</v>
      </c>
    </row>
    <row r="255" spans="1:8" x14ac:dyDescent="0.25">
      <c r="A255" s="90" t="s">
        <v>380</v>
      </c>
      <c r="B255" s="90" t="s">
        <v>95</v>
      </c>
      <c r="C255" s="90" t="s">
        <v>111</v>
      </c>
      <c r="D255" s="90" t="s">
        <v>111</v>
      </c>
      <c r="E255" s="92">
        <v>54</v>
      </c>
      <c r="F255" s="93">
        <v>36697</v>
      </c>
      <c r="G255" s="93">
        <f t="shared" si="3"/>
        <v>0</v>
      </c>
      <c r="H255" s="97">
        <v>0</v>
      </c>
    </row>
    <row r="256" spans="1:8" x14ac:dyDescent="0.25">
      <c r="A256" s="90" t="s">
        <v>380</v>
      </c>
      <c r="B256" s="90" t="s">
        <v>95</v>
      </c>
      <c r="C256" s="90" t="s">
        <v>112</v>
      </c>
      <c r="D256" s="90" t="s">
        <v>112</v>
      </c>
      <c r="E256" s="92">
        <v>6</v>
      </c>
      <c r="F256" s="93">
        <v>85627</v>
      </c>
      <c r="G256" s="93">
        <f t="shared" si="3"/>
        <v>0</v>
      </c>
      <c r="H256" s="97">
        <v>0</v>
      </c>
    </row>
    <row r="257" spans="1:8" x14ac:dyDescent="0.25">
      <c r="A257" s="90" t="s">
        <v>380</v>
      </c>
      <c r="B257" s="90" t="s">
        <v>95</v>
      </c>
      <c r="C257" s="90" t="s">
        <v>113</v>
      </c>
      <c r="D257" s="90" t="s">
        <v>113</v>
      </c>
      <c r="E257" s="92">
        <v>20</v>
      </c>
      <c r="F257" s="93">
        <v>59939</v>
      </c>
      <c r="G257" s="93">
        <f t="shared" si="3"/>
        <v>27000</v>
      </c>
      <c r="H257" s="97">
        <v>27000</v>
      </c>
    </row>
    <row r="258" spans="1:8" x14ac:dyDescent="0.25">
      <c r="A258" s="90" t="s">
        <v>380</v>
      </c>
      <c r="B258" s="90" t="s">
        <v>95</v>
      </c>
      <c r="C258" s="90" t="s">
        <v>112</v>
      </c>
      <c r="D258" s="90" t="s">
        <v>114</v>
      </c>
      <c r="E258" s="92">
        <v>12</v>
      </c>
      <c r="F258" s="93">
        <v>24465</v>
      </c>
      <c r="G258" s="93">
        <f t="shared" si="3"/>
        <v>0</v>
      </c>
      <c r="H258" s="97">
        <v>0</v>
      </c>
    </row>
    <row r="259" spans="1:8" x14ac:dyDescent="0.25">
      <c r="A259" s="90" t="s">
        <v>380</v>
      </c>
      <c r="B259" s="90" t="s">
        <v>95</v>
      </c>
      <c r="C259" s="90" t="s">
        <v>115</v>
      </c>
      <c r="D259" s="90" t="s">
        <v>115</v>
      </c>
      <c r="E259" s="92">
        <v>23</v>
      </c>
      <c r="F259" s="93">
        <v>42090</v>
      </c>
      <c r="G259" s="93">
        <f t="shared" ref="G259:G299" si="4">H259</f>
        <v>55000</v>
      </c>
      <c r="H259" s="97">
        <v>55000</v>
      </c>
    </row>
    <row r="260" spans="1:8" x14ac:dyDescent="0.25">
      <c r="A260" s="90" t="s">
        <v>382</v>
      </c>
      <c r="B260" s="90" t="s">
        <v>383</v>
      </c>
      <c r="C260" s="90" t="s">
        <v>154</v>
      </c>
      <c r="D260" s="90" t="s">
        <v>406</v>
      </c>
      <c r="E260" s="92">
        <v>51114</v>
      </c>
      <c r="F260" s="93">
        <v>18348</v>
      </c>
      <c r="G260" s="93">
        <f t="shared" si="4"/>
        <v>0</v>
      </c>
      <c r="H260" s="97">
        <v>0</v>
      </c>
    </row>
    <row r="261" spans="1:8" x14ac:dyDescent="0.25">
      <c r="A261" s="90" t="s">
        <v>381</v>
      </c>
      <c r="B261" s="90" t="s">
        <v>134</v>
      </c>
      <c r="C261" s="90" t="s">
        <v>147</v>
      </c>
      <c r="D261" s="90" t="s">
        <v>147</v>
      </c>
      <c r="E261" s="92">
        <v>194</v>
      </c>
      <c r="F261" s="93">
        <v>68047</v>
      </c>
      <c r="G261" s="93">
        <f t="shared" si="4"/>
        <v>15000</v>
      </c>
      <c r="H261" s="97">
        <v>15000</v>
      </c>
    </row>
    <row r="262" spans="1:8" x14ac:dyDescent="0.25">
      <c r="A262" s="90" t="s">
        <v>308</v>
      </c>
      <c r="B262" s="90" t="s">
        <v>309</v>
      </c>
      <c r="C262" s="90" t="s">
        <v>323</v>
      </c>
      <c r="D262" s="90" t="s">
        <v>323</v>
      </c>
      <c r="E262" s="92">
        <v>88631</v>
      </c>
      <c r="F262" s="93">
        <v>43597</v>
      </c>
      <c r="G262" s="93">
        <f t="shared" si="4"/>
        <v>0</v>
      </c>
      <c r="H262" s="97">
        <v>0</v>
      </c>
    </row>
    <row r="263" spans="1:8" x14ac:dyDescent="0.25">
      <c r="A263" s="90" t="s">
        <v>246</v>
      </c>
      <c r="B263" s="90" t="s">
        <v>374</v>
      </c>
      <c r="C263" s="90" t="s">
        <v>303</v>
      </c>
      <c r="D263" s="90" t="s">
        <v>303</v>
      </c>
      <c r="E263" s="92">
        <v>57632</v>
      </c>
      <c r="F263" s="93">
        <v>122858</v>
      </c>
      <c r="G263" s="93">
        <f t="shared" si="4"/>
        <v>0</v>
      </c>
      <c r="H263" s="97">
        <v>0</v>
      </c>
    </row>
    <row r="264" spans="1:8" x14ac:dyDescent="0.25">
      <c r="A264" s="90" t="s">
        <v>246</v>
      </c>
      <c r="B264" s="90" t="s">
        <v>374</v>
      </c>
      <c r="C264" s="90" t="s">
        <v>303</v>
      </c>
      <c r="D264" s="90" t="s">
        <v>304</v>
      </c>
      <c r="E264" s="92">
        <v>57633</v>
      </c>
      <c r="F264" s="93">
        <v>24882</v>
      </c>
      <c r="G264" s="93">
        <f t="shared" si="4"/>
        <v>0</v>
      </c>
      <c r="H264" s="97">
        <v>0</v>
      </c>
    </row>
    <row r="265" spans="1:8" x14ac:dyDescent="0.25">
      <c r="A265" s="90" t="s">
        <v>382</v>
      </c>
      <c r="B265" s="90" t="s">
        <v>174</v>
      </c>
      <c r="C265" s="90" t="s">
        <v>192</v>
      </c>
      <c r="D265" s="90" t="s">
        <v>192</v>
      </c>
      <c r="E265" s="92">
        <v>51336</v>
      </c>
      <c r="F265" s="93">
        <v>73395</v>
      </c>
      <c r="G265" s="93">
        <f t="shared" si="4"/>
        <v>0</v>
      </c>
      <c r="H265" s="97">
        <v>0</v>
      </c>
    </row>
    <row r="266" spans="1:8" x14ac:dyDescent="0.25">
      <c r="A266" s="90" t="s">
        <v>385</v>
      </c>
      <c r="B266" s="90" t="s">
        <v>193</v>
      </c>
      <c r="C266" s="90" t="s">
        <v>210</v>
      </c>
      <c r="D266" s="90" t="s">
        <v>210</v>
      </c>
      <c r="E266" s="92">
        <v>54636</v>
      </c>
      <c r="F266" s="93">
        <v>36697</v>
      </c>
      <c r="G266" s="93">
        <f t="shared" si="4"/>
        <v>0</v>
      </c>
      <c r="H266" s="97">
        <v>0</v>
      </c>
    </row>
    <row r="267" spans="1:8" x14ac:dyDescent="0.25">
      <c r="A267" s="90" t="s">
        <v>385</v>
      </c>
      <c r="B267" s="90" t="s">
        <v>386</v>
      </c>
      <c r="C267" s="90" t="s">
        <v>228</v>
      </c>
      <c r="D267" s="90" t="s">
        <v>228</v>
      </c>
      <c r="E267" s="92">
        <v>54651</v>
      </c>
      <c r="F267" s="93">
        <v>131900</v>
      </c>
      <c r="G267" s="93">
        <f t="shared" si="4"/>
        <v>0</v>
      </c>
      <c r="H267" s="97">
        <v>0</v>
      </c>
    </row>
    <row r="268" spans="1:8" x14ac:dyDescent="0.25">
      <c r="A268" s="90" t="s">
        <v>376</v>
      </c>
      <c r="B268" s="90" t="s">
        <v>42</v>
      </c>
      <c r="C268" s="90" t="s">
        <v>53</v>
      </c>
      <c r="D268" s="90" t="s">
        <v>53</v>
      </c>
      <c r="E268" s="92">
        <v>10513</v>
      </c>
      <c r="F268" s="93">
        <v>48930</v>
      </c>
      <c r="G268" s="93">
        <f t="shared" si="4"/>
        <v>0</v>
      </c>
      <c r="H268" s="97">
        <v>0</v>
      </c>
    </row>
    <row r="269" spans="1:8" x14ac:dyDescent="0.25">
      <c r="A269" s="90" t="s">
        <v>376</v>
      </c>
      <c r="B269" s="90" t="s">
        <v>42</v>
      </c>
      <c r="C269" s="90" t="s">
        <v>55</v>
      </c>
      <c r="D269" s="90" t="s">
        <v>55</v>
      </c>
      <c r="E269" s="92">
        <v>10522</v>
      </c>
      <c r="F269" s="93">
        <v>36697</v>
      </c>
      <c r="G269" s="93">
        <f t="shared" si="4"/>
        <v>0</v>
      </c>
      <c r="H269" s="97">
        <v>0</v>
      </c>
    </row>
    <row r="270" spans="1:8" x14ac:dyDescent="0.25">
      <c r="A270" s="90" t="s">
        <v>376</v>
      </c>
      <c r="B270" s="90" t="s">
        <v>42</v>
      </c>
      <c r="C270" s="90" t="s">
        <v>56</v>
      </c>
      <c r="D270" s="90" t="s">
        <v>56</v>
      </c>
      <c r="E270" s="92">
        <v>10510</v>
      </c>
      <c r="F270" s="93">
        <v>122325</v>
      </c>
      <c r="G270" s="93">
        <f t="shared" si="4"/>
        <v>45000</v>
      </c>
      <c r="H270" s="97">
        <v>45000</v>
      </c>
    </row>
    <row r="271" spans="1:8" x14ac:dyDescent="0.25">
      <c r="A271" s="90" t="s">
        <v>376</v>
      </c>
      <c r="B271" s="90" t="s">
        <v>42</v>
      </c>
      <c r="C271" s="90" t="s">
        <v>57</v>
      </c>
      <c r="D271" s="90" t="s">
        <v>57</v>
      </c>
      <c r="E271" s="92">
        <v>10512</v>
      </c>
      <c r="F271" s="93">
        <v>91744</v>
      </c>
      <c r="G271" s="93">
        <f t="shared" si="4"/>
        <v>38000</v>
      </c>
      <c r="H271" s="97">
        <v>38000</v>
      </c>
    </row>
    <row r="272" spans="1:8" x14ac:dyDescent="0.25">
      <c r="A272" s="90" t="s">
        <v>380</v>
      </c>
      <c r="B272" s="90" t="s">
        <v>58</v>
      </c>
      <c r="C272" s="90" t="s">
        <v>74</v>
      </c>
      <c r="D272" s="90" t="s">
        <v>74</v>
      </c>
      <c r="E272" s="92">
        <v>31</v>
      </c>
      <c r="F272" s="93">
        <v>36697</v>
      </c>
      <c r="G272" s="93">
        <f t="shared" si="4"/>
        <v>5000</v>
      </c>
      <c r="H272" s="97">
        <v>5000</v>
      </c>
    </row>
    <row r="273" spans="1:8" x14ac:dyDescent="0.25">
      <c r="A273" s="90" t="s">
        <v>246</v>
      </c>
      <c r="B273" s="90" t="s">
        <v>374</v>
      </c>
      <c r="C273" s="90" t="s">
        <v>306</v>
      </c>
      <c r="D273" s="90" t="s">
        <v>306</v>
      </c>
      <c r="E273" s="92">
        <v>57660</v>
      </c>
      <c r="F273" s="93">
        <v>24882</v>
      </c>
      <c r="G273" s="93">
        <f t="shared" si="4"/>
        <v>0</v>
      </c>
      <c r="H273" s="97">
        <v>0</v>
      </c>
    </row>
    <row r="274" spans="1:8" x14ac:dyDescent="0.25">
      <c r="A274" s="90" t="s">
        <v>308</v>
      </c>
      <c r="B274" s="90" t="s">
        <v>375</v>
      </c>
      <c r="C274" s="90" t="s">
        <v>338</v>
      </c>
      <c r="D274" s="90" t="s">
        <v>338</v>
      </c>
      <c r="E274" s="92">
        <v>88666</v>
      </c>
      <c r="F274" s="93">
        <v>48930</v>
      </c>
      <c r="G274" s="93">
        <f t="shared" si="4"/>
        <v>0</v>
      </c>
      <c r="H274" s="97">
        <v>0</v>
      </c>
    </row>
    <row r="275" spans="1:8" x14ac:dyDescent="0.25">
      <c r="A275" s="90" t="s">
        <v>246</v>
      </c>
      <c r="B275" s="90" t="s">
        <v>373</v>
      </c>
      <c r="C275" s="90" t="s">
        <v>287</v>
      </c>
      <c r="D275" s="90" t="s">
        <v>287</v>
      </c>
      <c r="E275" s="92">
        <v>57668</v>
      </c>
      <c r="F275" s="93">
        <v>55308</v>
      </c>
      <c r="G275" s="93">
        <f t="shared" si="4"/>
        <v>0</v>
      </c>
      <c r="H275" s="97">
        <v>0</v>
      </c>
    </row>
    <row r="276" spans="1:8" x14ac:dyDescent="0.25">
      <c r="A276" s="90" t="s">
        <v>385</v>
      </c>
      <c r="B276" s="90" t="s">
        <v>193</v>
      </c>
      <c r="C276" s="90" t="s">
        <v>211</v>
      </c>
      <c r="D276" s="90" t="s">
        <v>211</v>
      </c>
      <c r="E276" s="92">
        <v>54671</v>
      </c>
      <c r="F276" s="93">
        <v>61162</v>
      </c>
      <c r="G276" s="93">
        <f t="shared" si="4"/>
        <v>0</v>
      </c>
      <c r="H276" s="97">
        <v>0</v>
      </c>
    </row>
    <row r="277" spans="1:8" x14ac:dyDescent="0.25">
      <c r="A277" s="90" t="s">
        <v>385</v>
      </c>
      <c r="B277" s="90" t="s">
        <v>231</v>
      </c>
      <c r="C277" s="90" t="s">
        <v>242</v>
      </c>
      <c r="D277" s="90" t="s">
        <v>242</v>
      </c>
      <c r="E277" s="92">
        <v>55676</v>
      </c>
      <c r="F277" s="93">
        <v>24465</v>
      </c>
      <c r="G277" s="93">
        <f t="shared" si="4"/>
        <v>0</v>
      </c>
      <c r="H277" s="97">
        <v>0</v>
      </c>
    </row>
    <row r="278" spans="1:8" x14ac:dyDescent="0.25">
      <c r="A278" s="90" t="s">
        <v>380</v>
      </c>
      <c r="B278" s="90" t="s">
        <v>95</v>
      </c>
      <c r="C278" s="90" t="s">
        <v>98</v>
      </c>
      <c r="D278" s="90" t="s">
        <v>403</v>
      </c>
      <c r="E278" s="92">
        <v>34</v>
      </c>
      <c r="F278" s="93">
        <v>24465</v>
      </c>
      <c r="G278" s="93">
        <f t="shared" si="4"/>
        <v>36500</v>
      </c>
      <c r="H278" s="97">
        <v>36500</v>
      </c>
    </row>
    <row r="279" spans="1:8" x14ac:dyDescent="0.25">
      <c r="A279" s="90" t="s">
        <v>385</v>
      </c>
      <c r="B279" s="90" t="s">
        <v>231</v>
      </c>
      <c r="C279" s="90" t="s">
        <v>243</v>
      </c>
      <c r="D279" s="90" t="s">
        <v>243</v>
      </c>
      <c r="E279" s="92">
        <v>55678</v>
      </c>
      <c r="F279" s="93">
        <v>114019</v>
      </c>
      <c r="G279" s="93">
        <f t="shared" si="4"/>
        <v>0</v>
      </c>
      <c r="H279" s="97">
        <v>0</v>
      </c>
    </row>
    <row r="280" spans="1:8" x14ac:dyDescent="0.25">
      <c r="A280" s="90" t="s">
        <v>385</v>
      </c>
      <c r="B280" s="90" t="s">
        <v>231</v>
      </c>
      <c r="C280" s="90" t="s">
        <v>244</v>
      </c>
      <c r="D280" s="90" t="s">
        <v>244</v>
      </c>
      <c r="E280" s="92">
        <v>55679</v>
      </c>
      <c r="F280" s="93">
        <v>48930</v>
      </c>
      <c r="G280" s="93">
        <f t="shared" si="4"/>
        <v>26400</v>
      </c>
      <c r="H280" s="97">
        <v>26400</v>
      </c>
    </row>
    <row r="281" spans="1:8" x14ac:dyDescent="0.25">
      <c r="A281" s="90" t="s">
        <v>382</v>
      </c>
      <c r="B281" s="90" t="s">
        <v>383</v>
      </c>
      <c r="C281" s="90" t="s">
        <v>158</v>
      </c>
      <c r="D281" s="90" t="s">
        <v>158</v>
      </c>
      <c r="E281" s="92">
        <v>51354</v>
      </c>
      <c r="F281" s="93">
        <v>31058</v>
      </c>
      <c r="G281" s="93">
        <f t="shared" si="4"/>
        <v>0</v>
      </c>
      <c r="H281" s="97">
        <v>0</v>
      </c>
    </row>
    <row r="282" spans="1:8" x14ac:dyDescent="0.25">
      <c r="A282" s="90" t="s">
        <v>382</v>
      </c>
      <c r="B282" s="90" t="s">
        <v>174</v>
      </c>
      <c r="C282" s="90" t="s">
        <v>179</v>
      </c>
      <c r="D282" s="90" t="s">
        <v>430</v>
      </c>
      <c r="E282" s="92">
        <v>51318</v>
      </c>
      <c r="F282" s="93">
        <v>24465</v>
      </c>
      <c r="G282" s="93">
        <f t="shared" si="4"/>
        <v>0</v>
      </c>
      <c r="H282" s="97">
        <v>0</v>
      </c>
    </row>
    <row r="283" spans="1:8" x14ac:dyDescent="0.25">
      <c r="A283" s="90" t="s">
        <v>385</v>
      </c>
      <c r="B283" s="90" t="s">
        <v>386</v>
      </c>
      <c r="C283" s="90" t="s">
        <v>229</v>
      </c>
      <c r="D283" s="90" t="s">
        <v>229</v>
      </c>
      <c r="E283" s="92">
        <v>54686</v>
      </c>
      <c r="F283" s="93">
        <v>24465</v>
      </c>
      <c r="G283" s="93">
        <f t="shared" si="4"/>
        <v>0</v>
      </c>
      <c r="H283" s="97">
        <v>0</v>
      </c>
    </row>
    <row r="284" spans="1:8" x14ac:dyDescent="0.25">
      <c r="A284" s="90" t="s">
        <v>380</v>
      </c>
      <c r="B284" s="90" t="s">
        <v>77</v>
      </c>
      <c r="C284" s="90" t="s">
        <v>93</v>
      </c>
      <c r="D284" s="90" t="s">
        <v>93</v>
      </c>
      <c r="E284" s="92">
        <v>107</v>
      </c>
      <c r="F284" s="93">
        <v>36697</v>
      </c>
      <c r="G284" s="93">
        <f t="shared" si="4"/>
        <v>62000</v>
      </c>
      <c r="H284" s="97">
        <v>62000</v>
      </c>
    </row>
    <row r="285" spans="1:8" x14ac:dyDescent="0.25">
      <c r="A285" s="90" t="s">
        <v>385</v>
      </c>
      <c r="B285" s="90" t="s">
        <v>386</v>
      </c>
      <c r="C285" s="90" t="s">
        <v>230</v>
      </c>
      <c r="D285" s="90" t="s">
        <v>230</v>
      </c>
      <c r="E285" s="92">
        <v>54696</v>
      </c>
      <c r="F285" s="93">
        <v>82961</v>
      </c>
      <c r="G285" s="93">
        <f t="shared" si="4"/>
        <v>12500</v>
      </c>
      <c r="H285" s="97">
        <v>12500</v>
      </c>
    </row>
    <row r="286" spans="1:8" x14ac:dyDescent="0.25">
      <c r="A286" s="90" t="s">
        <v>382</v>
      </c>
      <c r="B286" s="90" t="s">
        <v>384</v>
      </c>
      <c r="C286" s="90" t="s">
        <v>171</v>
      </c>
      <c r="D286" s="90" t="s">
        <v>171</v>
      </c>
      <c r="E286" s="92">
        <v>8833</v>
      </c>
      <c r="F286" s="93">
        <v>46263</v>
      </c>
      <c r="G286" s="93">
        <f t="shared" si="4"/>
        <v>0</v>
      </c>
      <c r="H286" s="97">
        <v>0</v>
      </c>
    </row>
    <row r="287" spans="1:8" x14ac:dyDescent="0.25">
      <c r="A287" s="90" t="s">
        <v>385</v>
      </c>
      <c r="B287" s="90" t="s">
        <v>231</v>
      </c>
      <c r="C287" s="90" t="s">
        <v>245</v>
      </c>
      <c r="D287" s="90" t="s">
        <v>245</v>
      </c>
      <c r="E287" s="92">
        <v>54700</v>
      </c>
      <c r="F287" s="93">
        <v>36697</v>
      </c>
      <c r="G287" s="93">
        <f t="shared" si="4"/>
        <v>3000</v>
      </c>
      <c r="H287" s="97">
        <v>3000</v>
      </c>
    </row>
    <row r="288" spans="1:8" x14ac:dyDescent="0.25">
      <c r="A288" s="90" t="s">
        <v>382</v>
      </c>
      <c r="B288" s="90" t="s">
        <v>383</v>
      </c>
      <c r="C288" s="90" t="s">
        <v>159</v>
      </c>
      <c r="D288" s="90" t="s">
        <v>159</v>
      </c>
      <c r="E288" s="92">
        <v>51166</v>
      </c>
      <c r="F288" s="93">
        <v>89861</v>
      </c>
      <c r="G288" s="93">
        <f t="shared" si="4"/>
        <v>0</v>
      </c>
      <c r="H288" s="97">
        <v>0</v>
      </c>
    </row>
    <row r="289" spans="1:8" x14ac:dyDescent="0.25">
      <c r="A289" s="90" t="s">
        <v>308</v>
      </c>
      <c r="B289" s="90" t="s">
        <v>309</v>
      </c>
      <c r="C289" s="90" t="s">
        <v>324</v>
      </c>
      <c r="D289" s="90" t="s">
        <v>324</v>
      </c>
      <c r="E289" s="92">
        <v>88706</v>
      </c>
      <c r="F289" s="93">
        <v>47482</v>
      </c>
      <c r="G289" s="93">
        <f t="shared" si="4"/>
        <v>10000</v>
      </c>
      <c r="H289" s="97">
        <v>10000</v>
      </c>
    </row>
    <row r="290" spans="1:8" x14ac:dyDescent="0.25">
      <c r="A290" s="90" t="s">
        <v>382</v>
      </c>
      <c r="B290" s="90" t="s">
        <v>384</v>
      </c>
      <c r="C290" s="90" t="s">
        <v>172</v>
      </c>
      <c r="D290" s="90" t="s">
        <v>172</v>
      </c>
      <c r="E290" s="92">
        <v>8820</v>
      </c>
      <c r="F290" s="93">
        <v>36697</v>
      </c>
      <c r="G290" s="93">
        <f t="shared" si="4"/>
        <v>24600</v>
      </c>
      <c r="H290" s="97">
        <v>24600</v>
      </c>
    </row>
    <row r="291" spans="1:8" x14ac:dyDescent="0.25">
      <c r="A291" s="90" t="s">
        <v>380</v>
      </c>
      <c r="B291" s="90" t="s">
        <v>77</v>
      </c>
      <c r="C291" s="90" t="s">
        <v>94</v>
      </c>
      <c r="D291" s="90" t="s">
        <v>94</v>
      </c>
      <c r="E291" s="92">
        <v>120</v>
      </c>
      <c r="F291" s="93">
        <v>34886</v>
      </c>
      <c r="G291" s="93">
        <f t="shared" si="4"/>
        <v>5000</v>
      </c>
      <c r="H291" s="97">
        <v>5000</v>
      </c>
    </row>
    <row r="292" spans="1:8" x14ac:dyDescent="0.25">
      <c r="A292" s="90" t="s">
        <v>376</v>
      </c>
      <c r="B292" s="90" t="s">
        <v>0</v>
      </c>
      <c r="C292" s="90" t="s">
        <v>41</v>
      </c>
      <c r="D292" s="90" t="s">
        <v>41</v>
      </c>
      <c r="E292" s="92">
        <v>51151</v>
      </c>
      <c r="F292" s="93">
        <v>24465</v>
      </c>
      <c r="G292" s="93">
        <f t="shared" si="4"/>
        <v>0</v>
      </c>
      <c r="H292" s="97">
        <v>0</v>
      </c>
    </row>
    <row r="293" spans="1:8" x14ac:dyDescent="0.25">
      <c r="A293" s="90" t="s">
        <v>381</v>
      </c>
      <c r="B293" s="90" t="s">
        <v>116</v>
      </c>
      <c r="C293" s="90" t="s">
        <v>125</v>
      </c>
      <c r="D293" s="90" t="s">
        <v>133</v>
      </c>
      <c r="E293" s="92">
        <v>140</v>
      </c>
      <c r="F293" s="93">
        <v>31384</v>
      </c>
      <c r="G293" s="93">
        <f t="shared" si="4"/>
        <v>0</v>
      </c>
      <c r="H293" s="97">
        <v>0</v>
      </c>
    </row>
    <row r="294" spans="1:8" x14ac:dyDescent="0.25">
      <c r="A294" s="90" t="s">
        <v>380</v>
      </c>
      <c r="B294" s="90" t="s">
        <v>58</v>
      </c>
      <c r="C294" s="90" t="s">
        <v>75</v>
      </c>
      <c r="D294" s="90" t="s">
        <v>75</v>
      </c>
      <c r="E294" s="92">
        <v>71</v>
      </c>
      <c r="F294" s="93">
        <v>56332</v>
      </c>
      <c r="G294" s="93">
        <f t="shared" si="4"/>
        <v>14000</v>
      </c>
      <c r="H294" s="97">
        <v>14000</v>
      </c>
    </row>
    <row r="295" spans="1:8" x14ac:dyDescent="0.25">
      <c r="A295" s="90" t="s">
        <v>381</v>
      </c>
      <c r="B295" s="90" t="s">
        <v>134</v>
      </c>
      <c r="C295" s="90" t="s">
        <v>148</v>
      </c>
      <c r="D295" s="90" t="s">
        <v>148</v>
      </c>
      <c r="E295" s="92">
        <v>181</v>
      </c>
      <c r="F295" s="93">
        <v>46239</v>
      </c>
      <c r="G295" s="93">
        <f t="shared" si="4"/>
        <v>0</v>
      </c>
      <c r="H295" s="97">
        <v>0</v>
      </c>
    </row>
    <row r="296" spans="1:8" x14ac:dyDescent="0.25">
      <c r="A296" s="90" t="s">
        <v>381</v>
      </c>
      <c r="B296" s="90" t="s">
        <v>134</v>
      </c>
      <c r="C296" s="90" t="s">
        <v>149</v>
      </c>
      <c r="D296" s="90" t="s">
        <v>149</v>
      </c>
      <c r="E296" s="92">
        <v>183</v>
      </c>
      <c r="F296" s="93">
        <v>36697</v>
      </c>
      <c r="G296" s="93">
        <f t="shared" si="4"/>
        <v>0</v>
      </c>
      <c r="H296" s="97">
        <v>0</v>
      </c>
    </row>
    <row r="297" spans="1:8" x14ac:dyDescent="0.25">
      <c r="A297" s="90" t="s">
        <v>246</v>
      </c>
      <c r="B297" s="90" t="s">
        <v>247</v>
      </c>
      <c r="C297" s="90" t="s">
        <v>269</v>
      </c>
      <c r="D297" s="90" t="s">
        <v>269</v>
      </c>
      <c r="E297" s="92">
        <v>57712</v>
      </c>
      <c r="F297" s="93">
        <v>62204</v>
      </c>
      <c r="G297" s="93">
        <f t="shared" si="4"/>
        <v>0</v>
      </c>
      <c r="H297" s="97">
        <v>0</v>
      </c>
    </row>
    <row r="298" spans="1:8" x14ac:dyDescent="0.25">
      <c r="A298" s="90" t="s">
        <v>308</v>
      </c>
      <c r="B298" s="90" t="s">
        <v>309</v>
      </c>
      <c r="C298" s="90" t="s">
        <v>325</v>
      </c>
      <c r="D298" s="90" t="s">
        <v>325</v>
      </c>
      <c r="E298" s="92">
        <v>88716</v>
      </c>
      <c r="F298" s="93">
        <v>36697</v>
      </c>
      <c r="G298" s="93">
        <f t="shared" si="4"/>
        <v>0</v>
      </c>
      <c r="H298" s="97">
        <v>0</v>
      </c>
    </row>
    <row r="299" spans="1:8" x14ac:dyDescent="0.25">
      <c r="A299" s="90" t="s">
        <v>246</v>
      </c>
      <c r="B299" s="90" t="s">
        <v>374</v>
      </c>
      <c r="C299" s="90" t="s">
        <v>307</v>
      </c>
      <c r="D299" s="90" t="s">
        <v>307</v>
      </c>
      <c r="E299" s="92">
        <v>57158</v>
      </c>
      <c r="F299" s="93">
        <v>56782</v>
      </c>
      <c r="G299" s="93">
        <f t="shared" si="4"/>
        <v>0</v>
      </c>
      <c r="H299" s="97">
        <v>0</v>
      </c>
    </row>
  </sheetData>
  <autoFilter ref="A1:G299" xr:uid="{3DA43B6F-C2B4-4AAC-A553-BC4E493602D2}"/>
  <pageMargins left="0.7" right="0.7" top="0.75" bottom="0.75" header="0.3" footer="0.3"/>
  <pageSetup paperSize="9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CCFD3-0963-496A-A0AE-FAE3F48B304B}">
  <sheetPr codeName="Feuil6">
    <tabColor rgb="FFFFFF00"/>
  </sheetPr>
  <dimension ref="A1:I258"/>
  <sheetViews>
    <sheetView workbookViewId="0">
      <selection activeCell="M15" sqref="M15"/>
    </sheetView>
  </sheetViews>
  <sheetFormatPr baseColWidth="10" defaultRowHeight="15" x14ac:dyDescent="0.25"/>
  <cols>
    <col min="1" max="1" width="27" bestFit="1" customWidth="1"/>
    <col min="2" max="2" width="24.5703125" bestFit="1" customWidth="1"/>
    <col min="3" max="3" width="31.28515625" bestFit="1" customWidth="1"/>
    <col min="4" max="4" width="14.7109375" bestFit="1" customWidth="1"/>
    <col min="5" max="5" width="11.140625" bestFit="1" customWidth="1"/>
    <col min="6" max="6" width="8.140625" bestFit="1" customWidth="1"/>
    <col min="7" max="7" width="6.85546875" bestFit="1" customWidth="1"/>
    <col min="8" max="8" width="12.42578125" style="185" bestFit="1" customWidth="1"/>
    <col min="9" max="9" width="11.140625" style="185" bestFit="1" customWidth="1"/>
  </cols>
  <sheetData>
    <row r="1" spans="1:9" x14ac:dyDescent="0.25">
      <c r="A1" t="s">
        <v>1</v>
      </c>
      <c r="B1" t="s">
        <v>2</v>
      </c>
      <c r="C1" t="s">
        <v>3</v>
      </c>
      <c r="D1" t="s">
        <v>588</v>
      </c>
      <c r="E1" t="s">
        <v>610</v>
      </c>
      <c r="F1" t="s">
        <v>648</v>
      </c>
      <c r="G1" t="s">
        <v>649</v>
      </c>
      <c r="H1" s="185" t="s">
        <v>615</v>
      </c>
      <c r="I1" s="185" t="s">
        <v>616</v>
      </c>
    </row>
    <row r="2" spans="1:9" x14ac:dyDescent="0.25">
      <c r="A2" t="s">
        <v>376</v>
      </c>
      <c r="B2" t="s">
        <v>0</v>
      </c>
      <c r="C2" t="s">
        <v>35</v>
      </c>
      <c r="D2">
        <v>510590</v>
      </c>
      <c r="E2">
        <v>494</v>
      </c>
      <c r="F2">
        <v>203</v>
      </c>
      <c r="G2">
        <v>133</v>
      </c>
      <c r="H2" s="185">
        <f t="shared" ref="H2:H36" si="0">F2/E2</f>
        <v>0.41093117408906882</v>
      </c>
      <c r="I2" s="185">
        <f t="shared" ref="I2:I36" si="1">G2/E2</f>
        <v>0.26923076923076922</v>
      </c>
    </row>
    <row r="3" spans="1:9" x14ac:dyDescent="0.25">
      <c r="A3" t="s">
        <v>308</v>
      </c>
      <c r="B3" t="s">
        <v>309</v>
      </c>
      <c r="C3" t="s">
        <v>314</v>
      </c>
      <c r="D3">
        <v>488281</v>
      </c>
      <c r="E3">
        <v>526</v>
      </c>
      <c r="F3">
        <v>251</v>
      </c>
      <c r="G3">
        <v>134</v>
      </c>
      <c r="H3" s="185">
        <f t="shared" si="0"/>
        <v>0.47718631178707227</v>
      </c>
      <c r="I3" s="185">
        <f t="shared" si="1"/>
        <v>0.25475285171102663</v>
      </c>
    </row>
    <row r="4" spans="1:9" x14ac:dyDescent="0.25">
      <c r="A4" t="s">
        <v>382</v>
      </c>
      <c r="B4" t="s">
        <v>384</v>
      </c>
      <c r="C4" t="s">
        <v>168</v>
      </c>
      <c r="D4">
        <v>408862</v>
      </c>
      <c r="E4">
        <v>446</v>
      </c>
      <c r="F4">
        <v>192</v>
      </c>
      <c r="G4">
        <v>88</v>
      </c>
      <c r="H4" s="185">
        <f t="shared" si="0"/>
        <v>0.43049327354260092</v>
      </c>
      <c r="I4" s="185">
        <f t="shared" si="1"/>
        <v>0.19730941704035873</v>
      </c>
    </row>
    <row r="5" spans="1:9" x14ac:dyDescent="0.25">
      <c r="A5" t="s">
        <v>246</v>
      </c>
      <c r="B5" t="s">
        <v>373</v>
      </c>
      <c r="C5" t="s">
        <v>276</v>
      </c>
      <c r="D5">
        <v>457308</v>
      </c>
      <c r="E5">
        <v>1237</v>
      </c>
      <c r="F5">
        <v>640</v>
      </c>
      <c r="G5">
        <v>590</v>
      </c>
      <c r="H5" s="185">
        <f t="shared" si="0"/>
        <v>0.51738075990299115</v>
      </c>
      <c r="I5" s="185">
        <f t="shared" si="1"/>
        <v>0.47696038803556995</v>
      </c>
    </row>
    <row r="6" spans="1:9" x14ac:dyDescent="0.25">
      <c r="A6" t="s">
        <v>380</v>
      </c>
      <c r="B6" t="s">
        <v>95</v>
      </c>
      <c r="C6" t="s">
        <v>103</v>
      </c>
      <c r="D6">
        <v>4019</v>
      </c>
      <c r="E6">
        <v>533</v>
      </c>
      <c r="F6">
        <v>287</v>
      </c>
      <c r="G6">
        <v>239</v>
      </c>
      <c r="H6" s="185">
        <f t="shared" si="0"/>
        <v>0.53846153846153844</v>
      </c>
      <c r="I6" s="185">
        <f t="shared" si="1"/>
        <v>0.44840525328330205</v>
      </c>
    </row>
    <row r="7" spans="1:9" x14ac:dyDescent="0.25">
      <c r="A7" t="s">
        <v>380</v>
      </c>
      <c r="B7" t="s">
        <v>58</v>
      </c>
      <c r="C7" t="s">
        <v>70</v>
      </c>
      <c r="D7">
        <v>4087</v>
      </c>
      <c r="E7">
        <v>780</v>
      </c>
      <c r="F7">
        <v>351</v>
      </c>
      <c r="G7">
        <v>401</v>
      </c>
      <c r="H7" s="185">
        <f t="shared" si="0"/>
        <v>0.45</v>
      </c>
      <c r="I7" s="185">
        <f t="shared" si="1"/>
        <v>0.51410256410256405</v>
      </c>
    </row>
    <row r="8" spans="1:9" x14ac:dyDescent="0.25">
      <c r="A8" t="s">
        <v>308</v>
      </c>
      <c r="B8" t="s">
        <v>309</v>
      </c>
      <c r="C8" t="s">
        <v>322</v>
      </c>
      <c r="D8">
        <v>488561</v>
      </c>
      <c r="E8">
        <v>834</v>
      </c>
      <c r="F8">
        <v>382</v>
      </c>
      <c r="G8">
        <v>312</v>
      </c>
      <c r="H8" s="185">
        <f t="shared" si="0"/>
        <v>0.45803357314148679</v>
      </c>
      <c r="I8" s="185">
        <f t="shared" si="1"/>
        <v>0.37410071942446044</v>
      </c>
    </row>
    <row r="9" spans="1:9" x14ac:dyDescent="0.25">
      <c r="A9" t="s">
        <v>380</v>
      </c>
      <c r="B9" t="s">
        <v>95</v>
      </c>
      <c r="C9" t="s">
        <v>115</v>
      </c>
      <c r="D9">
        <v>4023</v>
      </c>
      <c r="E9">
        <v>335</v>
      </c>
      <c r="F9">
        <v>165</v>
      </c>
      <c r="G9">
        <v>152</v>
      </c>
      <c r="H9" s="185">
        <f t="shared" si="0"/>
        <v>0.4925373134328358</v>
      </c>
      <c r="I9" s="185">
        <f t="shared" si="1"/>
        <v>0.45373134328358211</v>
      </c>
    </row>
    <row r="10" spans="1:9" x14ac:dyDescent="0.25">
      <c r="A10" t="s">
        <v>380</v>
      </c>
      <c r="B10" t="s">
        <v>95</v>
      </c>
      <c r="C10" t="s">
        <v>102</v>
      </c>
      <c r="D10">
        <v>4029</v>
      </c>
      <c r="E10">
        <v>454</v>
      </c>
      <c r="F10">
        <v>207</v>
      </c>
      <c r="G10">
        <v>134</v>
      </c>
      <c r="H10" s="185">
        <f t="shared" si="0"/>
        <v>0.45594713656387664</v>
      </c>
      <c r="I10" s="185">
        <f t="shared" si="1"/>
        <v>0.29515418502202645</v>
      </c>
    </row>
    <row r="11" spans="1:9" x14ac:dyDescent="0.25">
      <c r="A11" t="s">
        <v>382</v>
      </c>
      <c r="B11" t="s">
        <v>384</v>
      </c>
      <c r="C11" t="s">
        <v>170</v>
      </c>
      <c r="D11">
        <v>408806</v>
      </c>
      <c r="E11">
        <v>885</v>
      </c>
      <c r="F11">
        <v>384</v>
      </c>
      <c r="G11">
        <v>201</v>
      </c>
      <c r="H11" s="185">
        <f t="shared" si="0"/>
        <v>0.43389830508474575</v>
      </c>
      <c r="I11" s="185">
        <f t="shared" si="1"/>
        <v>0.22711864406779661</v>
      </c>
    </row>
    <row r="12" spans="1:9" x14ac:dyDescent="0.25">
      <c r="A12" t="s">
        <v>246</v>
      </c>
      <c r="B12" t="s">
        <v>374</v>
      </c>
      <c r="C12" t="s">
        <v>300</v>
      </c>
      <c r="D12">
        <v>557508</v>
      </c>
      <c r="E12">
        <v>345</v>
      </c>
      <c r="F12">
        <v>213</v>
      </c>
      <c r="G12">
        <v>138</v>
      </c>
      <c r="H12" s="185">
        <f t="shared" si="0"/>
        <v>0.61739130434782608</v>
      </c>
      <c r="I12" s="185">
        <f t="shared" si="1"/>
        <v>0.4</v>
      </c>
    </row>
    <row r="13" spans="1:9" x14ac:dyDescent="0.25">
      <c r="A13" t="s">
        <v>246</v>
      </c>
      <c r="B13" t="s">
        <v>374</v>
      </c>
      <c r="C13" t="s">
        <v>297</v>
      </c>
      <c r="D13">
        <v>457350</v>
      </c>
      <c r="E13">
        <v>887</v>
      </c>
      <c r="F13">
        <v>464</v>
      </c>
      <c r="G13">
        <v>328</v>
      </c>
      <c r="H13" s="185">
        <f t="shared" si="0"/>
        <v>0.52311161217587376</v>
      </c>
      <c r="I13" s="185">
        <f t="shared" si="1"/>
        <v>0.36978579481397972</v>
      </c>
    </row>
    <row r="14" spans="1:9" x14ac:dyDescent="0.25">
      <c r="A14" t="s">
        <v>380</v>
      </c>
      <c r="B14" t="s">
        <v>58</v>
      </c>
      <c r="C14" t="s">
        <v>62</v>
      </c>
      <c r="D14">
        <v>4060</v>
      </c>
      <c r="E14">
        <v>1055</v>
      </c>
      <c r="F14">
        <v>408</v>
      </c>
      <c r="G14">
        <v>373</v>
      </c>
      <c r="H14" s="185">
        <f t="shared" si="0"/>
        <v>0.38672985781990521</v>
      </c>
      <c r="I14" s="185">
        <f t="shared" si="1"/>
        <v>0.35355450236966823</v>
      </c>
    </row>
    <row r="15" spans="1:9" x14ac:dyDescent="0.25">
      <c r="A15" t="s">
        <v>246</v>
      </c>
      <c r="B15" t="s">
        <v>247</v>
      </c>
      <c r="C15" t="s">
        <v>250</v>
      </c>
      <c r="D15">
        <v>557224</v>
      </c>
      <c r="E15">
        <v>359</v>
      </c>
      <c r="F15">
        <v>113</v>
      </c>
      <c r="G15">
        <v>62</v>
      </c>
      <c r="H15" s="185">
        <f t="shared" si="0"/>
        <v>0.31476323119777161</v>
      </c>
      <c r="I15" s="185">
        <f t="shared" si="1"/>
        <v>0.17270194986072424</v>
      </c>
    </row>
    <row r="16" spans="1:9" x14ac:dyDescent="0.25">
      <c r="A16" t="s">
        <v>308</v>
      </c>
      <c r="B16" t="s">
        <v>309</v>
      </c>
      <c r="C16" t="s">
        <v>319</v>
      </c>
      <c r="D16">
        <v>588396</v>
      </c>
      <c r="E16">
        <v>231</v>
      </c>
      <c r="F16">
        <v>97</v>
      </c>
      <c r="G16">
        <v>94</v>
      </c>
      <c r="H16" s="185">
        <f t="shared" si="0"/>
        <v>0.41991341991341991</v>
      </c>
      <c r="I16" s="185">
        <f t="shared" si="1"/>
        <v>0.40692640692640691</v>
      </c>
    </row>
    <row r="17" spans="1:9" x14ac:dyDescent="0.25">
      <c r="A17" t="s">
        <v>246</v>
      </c>
      <c r="B17" t="s">
        <v>247</v>
      </c>
      <c r="C17" t="s">
        <v>256</v>
      </c>
      <c r="D17">
        <v>557441</v>
      </c>
      <c r="E17">
        <v>344</v>
      </c>
      <c r="F17">
        <v>162</v>
      </c>
      <c r="G17">
        <v>104</v>
      </c>
      <c r="H17" s="185">
        <f t="shared" si="0"/>
        <v>0.47093023255813954</v>
      </c>
      <c r="I17" s="185">
        <f t="shared" si="1"/>
        <v>0.30232558139534882</v>
      </c>
    </row>
    <row r="18" spans="1:9" x14ac:dyDescent="0.25">
      <c r="A18" t="s">
        <v>381</v>
      </c>
      <c r="B18" t="s">
        <v>134</v>
      </c>
      <c r="C18" t="s">
        <v>149</v>
      </c>
      <c r="D18">
        <v>4183</v>
      </c>
      <c r="E18">
        <v>395</v>
      </c>
      <c r="F18">
        <v>135</v>
      </c>
      <c r="G18">
        <v>96</v>
      </c>
      <c r="H18" s="185">
        <f t="shared" si="0"/>
        <v>0.34177215189873417</v>
      </c>
      <c r="I18" s="185">
        <f t="shared" si="1"/>
        <v>0.24303797468354429</v>
      </c>
    </row>
    <row r="19" spans="1:9" x14ac:dyDescent="0.25">
      <c r="A19" t="s">
        <v>381</v>
      </c>
      <c r="B19" t="s">
        <v>116</v>
      </c>
      <c r="C19" t="s">
        <v>131</v>
      </c>
      <c r="D19">
        <v>4153</v>
      </c>
      <c r="E19">
        <v>374</v>
      </c>
      <c r="F19">
        <v>167</v>
      </c>
      <c r="G19">
        <v>116</v>
      </c>
      <c r="H19" s="185">
        <f t="shared" si="0"/>
        <v>0.446524064171123</v>
      </c>
      <c r="I19" s="185">
        <f t="shared" si="1"/>
        <v>0.31016042780748665</v>
      </c>
    </row>
    <row r="20" spans="1:9" x14ac:dyDescent="0.25">
      <c r="A20" t="s">
        <v>376</v>
      </c>
      <c r="B20" t="s">
        <v>0</v>
      </c>
      <c r="C20" t="s">
        <v>41</v>
      </c>
      <c r="D20">
        <v>451151</v>
      </c>
      <c r="E20">
        <v>310</v>
      </c>
      <c r="F20">
        <v>167</v>
      </c>
      <c r="G20">
        <v>113</v>
      </c>
      <c r="H20" s="185">
        <f t="shared" si="0"/>
        <v>0.53870967741935483</v>
      </c>
      <c r="I20" s="185">
        <f t="shared" si="1"/>
        <v>0.36451612903225805</v>
      </c>
    </row>
    <row r="21" spans="1:9" x14ac:dyDescent="0.25">
      <c r="A21" t="s">
        <v>382</v>
      </c>
      <c r="B21" t="s">
        <v>384</v>
      </c>
      <c r="C21" t="s">
        <v>161</v>
      </c>
      <c r="D21">
        <v>508815</v>
      </c>
      <c r="E21">
        <v>402</v>
      </c>
      <c r="F21">
        <v>164</v>
      </c>
      <c r="G21">
        <v>65</v>
      </c>
      <c r="H21" s="185">
        <f t="shared" si="0"/>
        <v>0.4079601990049751</v>
      </c>
      <c r="I21" s="185">
        <f t="shared" si="1"/>
        <v>0.16169154228855723</v>
      </c>
    </row>
    <row r="22" spans="1:9" x14ac:dyDescent="0.25">
      <c r="A22" t="s">
        <v>380</v>
      </c>
      <c r="B22" t="s">
        <v>95</v>
      </c>
      <c r="C22" t="s">
        <v>98</v>
      </c>
      <c r="D22">
        <v>4037</v>
      </c>
      <c r="E22">
        <v>589</v>
      </c>
      <c r="F22">
        <v>265</v>
      </c>
      <c r="G22">
        <v>224</v>
      </c>
      <c r="H22" s="185">
        <f t="shared" si="0"/>
        <v>0.44991511035653653</v>
      </c>
      <c r="I22" s="185">
        <f t="shared" si="1"/>
        <v>0.38030560271646857</v>
      </c>
    </row>
    <row r="23" spans="1:9" x14ac:dyDescent="0.25">
      <c r="A23" t="s">
        <v>385</v>
      </c>
      <c r="B23" t="s">
        <v>231</v>
      </c>
      <c r="C23" t="s">
        <v>244</v>
      </c>
      <c r="D23">
        <v>555679</v>
      </c>
      <c r="E23">
        <v>611</v>
      </c>
      <c r="F23">
        <v>337</v>
      </c>
      <c r="G23">
        <v>140</v>
      </c>
      <c r="H23" s="185">
        <f t="shared" si="0"/>
        <v>0.55155482815057288</v>
      </c>
      <c r="I23" s="185">
        <f t="shared" si="1"/>
        <v>0.22913256955810146</v>
      </c>
    </row>
    <row r="24" spans="1:9" x14ac:dyDescent="0.25">
      <c r="A24" t="s">
        <v>246</v>
      </c>
      <c r="B24" t="s">
        <v>247</v>
      </c>
      <c r="C24" t="s">
        <v>263</v>
      </c>
      <c r="D24">
        <v>457453</v>
      </c>
      <c r="E24">
        <v>786</v>
      </c>
      <c r="F24">
        <v>330</v>
      </c>
      <c r="G24">
        <v>184</v>
      </c>
      <c r="H24" s="185">
        <f t="shared" si="0"/>
        <v>0.41984732824427479</v>
      </c>
      <c r="I24" s="185">
        <f t="shared" si="1"/>
        <v>0.2340966921119593</v>
      </c>
    </row>
    <row r="25" spans="1:9" x14ac:dyDescent="0.25">
      <c r="A25" t="s">
        <v>385</v>
      </c>
      <c r="B25" t="s">
        <v>193</v>
      </c>
      <c r="C25" t="s">
        <v>199</v>
      </c>
      <c r="D25">
        <v>554296</v>
      </c>
      <c r="E25">
        <v>429</v>
      </c>
      <c r="F25">
        <v>187</v>
      </c>
      <c r="G25">
        <v>117</v>
      </c>
      <c r="H25" s="185">
        <f t="shared" si="0"/>
        <v>0.4358974358974359</v>
      </c>
      <c r="I25" s="185">
        <f t="shared" si="1"/>
        <v>0.27272727272727271</v>
      </c>
    </row>
    <row r="26" spans="1:9" x14ac:dyDescent="0.25">
      <c r="A26" t="s">
        <v>385</v>
      </c>
      <c r="B26" t="s">
        <v>231</v>
      </c>
      <c r="C26" t="s">
        <v>239</v>
      </c>
      <c r="D26">
        <v>455456</v>
      </c>
      <c r="E26">
        <v>233</v>
      </c>
      <c r="F26">
        <v>144</v>
      </c>
      <c r="G26">
        <v>60</v>
      </c>
      <c r="H26" s="185">
        <f t="shared" si="0"/>
        <v>0.61802575107296143</v>
      </c>
      <c r="I26" s="185">
        <f t="shared" si="1"/>
        <v>0.25751072961373389</v>
      </c>
    </row>
    <row r="27" spans="1:9" x14ac:dyDescent="0.25">
      <c r="A27" t="s">
        <v>381</v>
      </c>
      <c r="B27" t="s">
        <v>116</v>
      </c>
      <c r="C27" t="s">
        <v>129</v>
      </c>
      <c r="D27">
        <v>4148</v>
      </c>
      <c r="E27">
        <v>478</v>
      </c>
      <c r="F27">
        <v>231</v>
      </c>
      <c r="G27">
        <v>234</v>
      </c>
      <c r="H27" s="185">
        <f t="shared" si="0"/>
        <v>0.48326359832635984</v>
      </c>
      <c r="I27" s="185">
        <f t="shared" si="1"/>
        <v>0.4895397489539749</v>
      </c>
    </row>
    <row r="28" spans="1:9" x14ac:dyDescent="0.25">
      <c r="A28" t="s">
        <v>382</v>
      </c>
      <c r="B28" t="s">
        <v>383</v>
      </c>
      <c r="C28" t="s">
        <v>158</v>
      </c>
      <c r="D28">
        <v>551354</v>
      </c>
      <c r="E28">
        <v>232</v>
      </c>
      <c r="F28">
        <v>99</v>
      </c>
      <c r="G28">
        <v>67</v>
      </c>
      <c r="H28" s="185">
        <f t="shared" si="0"/>
        <v>0.42672413793103448</v>
      </c>
      <c r="I28" s="185">
        <f t="shared" si="1"/>
        <v>0.28879310344827586</v>
      </c>
    </row>
    <row r="29" spans="1:9" x14ac:dyDescent="0.25">
      <c r="A29" t="s">
        <v>381</v>
      </c>
      <c r="B29" t="s">
        <v>116</v>
      </c>
      <c r="C29" t="s">
        <v>118</v>
      </c>
      <c r="D29">
        <v>4130</v>
      </c>
      <c r="E29">
        <v>718</v>
      </c>
      <c r="F29">
        <v>412</v>
      </c>
      <c r="G29">
        <v>430</v>
      </c>
      <c r="H29" s="185">
        <f t="shared" si="0"/>
        <v>0.57381615598885793</v>
      </c>
      <c r="I29" s="185">
        <f t="shared" si="1"/>
        <v>0.59888579387186625</v>
      </c>
    </row>
    <row r="30" spans="1:9" x14ac:dyDescent="0.25">
      <c r="A30" t="s">
        <v>376</v>
      </c>
      <c r="B30" t="s">
        <v>42</v>
      </c>
      <c r="C30" t="s">
        <v>57</v>
      </c>
      <c r="D30">
        <v>410512</v>
      </c>
      <c r="E30">
        <v>633</v>
      </c>
      <c r="F30">
        <v>230</v>
      </c>
      <c r="G30">
        <v>186</v>
      </c>
      <c r="H30" s="185">
        <f t="shared" si="0"/>
        <v>0.36334913112164297</v>
      </c>
      <c r="I30" s="185">
        <f t="shared" si="1"/>
        <v>0.29383886255924169</v>
      </c>
    </row>
    <row r="31" spans="1:9" x14ac:dyDescent="0.25">
      <c r="A31" t="s">
        <v>381</v>
      </c>
      <c r="B31" t="s">
        <v>134</v>
      </c>
      <c r="C31" t="s">
        <v>146</v>
      </c>
      <c r="D31">
        <v>4178</v>
      </c>
      <c r="E31">
        <v>738</v>
      </c>
      <c r="F31">
        <v>351</v>
      </c>
      <c r="G31">
        <v>300</v>
      </c>
      <c r="H31" s="185">
        <f t="shared" si="0"/>
        <v>0.47560975609756095</v>
      </c>
      <c r="I31" s="185">
        <f t="shared" si="1"/>
        <v>0.4065040650406504</v>
      </c>
    </row>
    <row r="32" spans="1:9" x14ac:dyDescent="0.25">
      <c r="A32" t="s">
        <v>385</v>
      </c>
      <c r="B32" t="s">
        <v>193</v>
      </c>
      <c r="C32" t="s">
        <v>209</v>
      </c>
      <c r="D32">
        <v>554611</v>
      </c>
      <c r="E32">
        <v>336</v>
      </c>
      <c r="F32">
        <v>156</v>
      </c>
      <c r="G32">
        <v>66</v>
      </c>
      <c r="H32" s="185">
        <f t="shared" si="0"/>
        <v>0.4642857142857143</v>
      </c>
      <c r="I32" s="185">
        <f t="shared" si="1"/>
        <v>0.19642857142857142</v>
      </c>
    </row>
    <row r="33" spans="1:9" x14ac:dyDescent="0.25">
      <c r="A33" t="s">
        <v>308</v>
      </c>
      <c r="B33" t="s">
        <v>309</v>
      </c>
      <c r="C33" t="s">
        <v>317</v>
      </c>
      <c r="D33">
        <v>488288</v>
      </c>
      <c r="E33">
        <v>340</v>
      </c>
      <c r="F33">
        <v>173</v>
      </c>
      <c r="G33">
        <v>129</v>
      </c>
      <c r="H33" s="185">
        <f t="shared" si="0"/>
        <v>0.50882352941176467</v>
      </c>
      <c r="I33" s="185">
        <f t="shared" si="1"/>
        <v>0.37941176470588234</v>
      </c>
    </row>
    <row r="34" spans="1:9" x14ac:dyDescent="0.25">
      <c r="A34" t="s">
        <v>308</v>
      </c>
      <c r="B34" t="s">
        <v>309</v>
      </c>
      <c r="C34" t="s">
        <v>313</v>
      </c>
      <c r="D34">
        <v>488256</v>
      </c>
      <c r="E34">
        <v>193</v>
      </c>
      <c r="F34">
        <v>74</v>
      </c>
      <c r="G34">
        <v>47</v>
      </c>
      <c r="H34" s="185">
        <f t="shared" si="0"/>
        <v>0.38341968911917096</v>
      </c>
      <c r="I34" s="185">
        <f t="shared" si="1"/>
        <v>0.24352331606217617</v>
      </c>
    </row>
    <row r="35" spans="1:9" x14ac:dyDescent="0.25">
      <c r="A35" t="s">
        <v>380</v>
      </c>
      <c r="B35" t="s">
        <v>95</v>
      </c>
      <c r="C35" t="s">
        <v>107</v>
      </c>
      <c r="D35">
        <v>4045</v>
      </c>
      <c r="E35">
        <v>528</v>
      </c>
      <c r="F35">
        <v>247</v>
      </c>
      <c r="G35">
        <v>224</v>
      </c>
      <c r="H35" s="185">
        <f t="shared" si="0"/>
        <v>0.46780303030303028</v>
      </c>
      <c r="I35" s="185">
        <f t="shared" si="1"/>
        <v>0.42424242424242425</v>
      </c>
    </row>
    <row r="36" spans="1:9" x14ac:dyDescent="0.25">
      <c r="A36" t="s">
        <v>380</v>
      </c>
      <c r="B36" t="s">
        <v>95</v>
      </c>
      <c r="C36" t="s">
        <v>104</v>
      </c>
      <c r="D36">
        <v>4024</v>
      </c>
      <c r="E36">
        <v>395</v>
      </c>
      <c r="F36">
        <v>165</v>
      </c>
      <c r="G36">
        <v>134</v>
      </c>
      <c r="H36" s="185">
        <f t="shared" si="0"/>
        <v>0.41772151898734178</v>
      </c>
      <c r="I36" s="185">
        <f t="shared" si="1"/>
        <v>0.3392405063291139</v>
      </c>
    </row>
    <row r="37" spans="1:9" x14ac:dyDescent="0.25">
      <c r="A37" t="s">
        <v>380</v>
      </c>
      <c r="B37" t="s">
        <v>58</v>
      </c>
      <c r="C37" t="s">
        <v>74</v>
      </c>
      <c r="D37">
        <v>4031</v>
      </c>
      <c r="E37">
        <v>300</v>
      </c>
      <c r="F37">
        <v>159</v>
      </c>
      <c r="G37">
        <v>155</v>
      </c>
    </row>
    <row r="38" spans="1:9" x14ac:dyDescent="0.25">
      <c r="A38" t="s">
        <v>385</v>
      </c>
      <c r="B38" t="s">
        <v>386</v>
      </c>
      <c r="C38" t="s">
        <v>224</v>
      </c>
      <c r="D38">
        <v>554516</v>
      </c>
      <c r="E38">
        <v>363</v>
      </c>
      <c r="F38">
        <v>152</v>
      </c>
      <c r="G38">
        <v>95</v>
      </c>
      <c r="H38" s="185">
        <f t="shared" ref="H38:H71" si="2">F38/E38</f>
        <v>0.41873278236914602</v>
      </c>
      <c r="I38" s="185">
        <f t="shared" ref="I38:I71" si="3">G38/E38</f>
        <v>0.26170798898071623</v>
      </c>
    </row>
    <row r="39" spans="1:9" x14ac:dyDescent="0.25">
      <c r="A39" t="s">
        <v>308</v>
      </c>
      <c r="B39" t="s">
        <v>375</v>
      </c>
      <c r="C39" t="s">
        <v>334</v>
      </c>
      <c r="D39">
        <v>588551</v>
      </c>
      <c r="E39">
        <v>431</v>
      </c>
      <c r="F39">
        <v>189</v>
      </c>
      <c r="G39">
        <v>84</v>
      </c>
      <c r="H39" s="185">
        <f t="shared" si="2"/>
        <v>0.43851508120649652</v>
      </c>
      <c r="I39" s="185">
        <f t="shared" si="3"/>
        <v>0.19489559164733178</v>
      </c>
    </row>
    <row r="40" spans="1:9" x14ac:dyDescent="0.25">
      <c r="A40" t="s">
        <v>382</v>
      </c>
      <c r="B40" t="s">
        <v>384</v>
      </c>
      <c r="C40" t="s">
        <v>164</v>
      </c>
      <c r="D40">
        <v>508802</v>
      </c>
      <c r="E40">
        <v>337</v>
      </c>
      <c r="F40">
        <v>189</v>
      </c>
      <c r="G40">
        <v>143</v>
      </c>
      <c r="H40" s="185">
        <f t="shared" si="2"/>
        <v>0.56083086053412468</v>
      </c>
      <c r="I40" s="185">
        <f t="shared" si="3"/>
        <v>0.42433234421364985</v>
      </c>
    </row>
    <row r="41" spans="1:9" x14ac:dyDescent="0.25">
      <c r="A41" t="s">
        <v>382</v>
      </c>
      <c r="B41" t="s">
        <v>384</v>
      </c>
      <c r="C41" t="s">
        <v>172</v>
      </c>
      <c r="D41">
        <v>508820</v>
      </c>
      <c r="E41">
        <v>350</v>
      </c>
      <c r="F41">
        <v>165</v>
      </c>
      <c r="G41">
        <v>99</v>
      </c>
      <c r="H41" s="185">
        <f t="shared" si="2"/>
        <v>0.47142857142857142</v>
      </c>
      <c r="I41" s="185">
        <f t="shared" si="3"/>
        <v>0.28285714285714286</v>
      </c>
    </row>
    <row r="42" spans="1:9" x14ac:dyDescent="0.25">
      <c r="A42" t="s">
        <v>380</v>
      </c>
      <c r="B42" t="s">
        <v>95</v>
      </c>
      <c r="C42" t="s">
        <v>101</v>
      </c>
      <c r="D42">
        <v>4027</v>
      </c>
      <c r="E42">
        <v>538</v>
      </c>
      <c r="F42">
        <v>180</v>
      </c>
      <c r="G42">
        <v>171</v>
      </c>
      <c r="H42" s="185">
        <f t="shared" si="2"/>
        <v>0.33457249070631973</v>
      </c>
      <c r="I42" s="185">
        <f t="shared" si="3"/>
        <v>0.31784386617100374</v>
      </c>
    </row>
    <row r="43" spans="1:9" x14ac:dyDescent="0.25">
      <c r="A43" t="s">
        <v>246</v>
      </c>
      <c r="B43" t="s">
        <v>374</v>
      </c>
      <c r="C43" t="s">
        <v>291</v>
      </c>
      <c r="D43">
        <v>457192</v>
      </c>
      <c r="E43">
        <v>202</v>
      </c>
      <c r="F43">
        <v>80</v>
      </c>
      <c r="G43">
        <v>64</v>
      </c>
      <c r="H43" s="185">
        <f t="shared" si="2"/>
        <v>0.39603960396039606</v>
      </c>
      <c r="I43" s="185">
        <f t="shared" si="3"/>
        <v>0.31683168316831684</v>
      </c>
    </row>
    <row r="44" spans="1:9" x14ac:dyDescent="0.25">
      <c r="A44" t="s">
        <v>380</v>
      </c>
      <c r="B44" t="s">
        <v>77</v>
      </c>
      <c r="C44" t="s">
        <v>82</v>
      </c>
      <c r="D44">
        <v>4007</v>
      </c>
      <c r="E44">
        <v>800</v>
      </c>
      <c r="F44">
        <v>426</v>
      </c>
      <c r="G44">
        <v>471</v>
      </c>
      <c r="H44" s="185">
        <f t="shared" si="2"/>
        <v>0.53249999999999997</v>
      </c>
      <c r="I44" s="185">
        <f t="shared" si="3"/>
        <v>0.58875</v>
      </c>
    </row>
    <row r="45" spans="1:9" x14ac:dyDescent="0.25">
      <c r="A45" t="s">
        <v>381</v>
      </c>
      <c r="B45" t="s">
        <v>116</v>
      </c>
      <c r="C45" t="s">
        <v>119</v>
      </c>
      <c r="D45">
        <v>4135</v>
      </c>
      <c r="E45">
        <v>890</v>
      </c>
      <c r="F45">
        <v>377</v>
      </c>
      <c r="G45">
        <v>270</v>
      </c>
      <c r="H45" s="185">
        <f t="shared" si="2"/>
        <v>0.42359550561797754</v>
      </c>
      <c r="I45" s="185">
        <f t="shared" si="3"/>
        <v>0.30337078651685395</v>
      </c>
    </row>
    <row r="46" spans="1:9" x14ac:dyDescent="0.25">
      <c r="A46" t="s">
        <v>376</v>
      </c>
      <c r="B46" t="s">
        <v>0</v>
      </c>
      <c r="C46" t="s">
        <v>37</v>
      </c>
      <c r="D46">
        <v>410541</v>
      </c>
      <c r="E46">
        <v>1093</v>
      </c>
      <c r="F46">
        <v>572</v>
      </c>
      <c r="G46">
        <v>469</v>
      </c>
      <c r="H46" s="185">
        <f t="shared" si="2"/>
        <v>0.52333028362305578</v>
      </c>
      <c r="I46" s="185">
        <f t="shared" si="3"/>
        <v>0.42909423604757546</v>
      </c>
    </row>
    <row r="47" spans="1:9" x14ac:dyDescent="0.25">
      <c r="A47" t="s">
        <v>382</v>
      </c>
      <c r="B47" t="s">
        <v>174</v>
      </c>
      <c r="C47" t="s">
        <v>189</v>
      </c>
      <c r="D47">
        <v>551306</v>
      </c>
      <c r="E47">
        <v>476</v>
      </c>
      <c r="F47">
        <v>253</v>
      </c>
      <c r="G47">
        <v>230</v>
      </c>
      <c r="H47" s="185">
        <f t="shared" si="2"/>
        <v>0.53151260504201681</v>
      </c>
      <c r="I47" s="185">
        <f t="shared" si="3"/>
        <v>0.48319327731092437</v>
      </c>
    </row>
    <row r="48" spans="1:9" x14ac:dyDescent="0.25">
      <c r="A48" t="s">
        <v>308</v>
      </c>
      <c r="B48" t="s">
        <v>309</v>
      </c>
      <c r="C48" t="s">
        <v>323</v>
      </c>
      <c r="D48">
        <v>588631</v>
      </c>
      <c r="E48">
        <v>833</v>
      </c>
      <c r="F48">
        <v>437</v>
      </c>
      <c r="G48">
        <v>309</v>
      </c>
      <c r="H48" s="185">
        <f t="shared" si="2"/>
        <v>0.52460984393757504</v>
      </c>
      <c r="I48" s="185">
        <f t="shared" si="3"/>
        <v>0.37094837935174069</v>
      </c>
    </row>
    <row r="49" spans="1:9" x14ac:dyDescent="0.25">
      <c r="A49" t="s">
        <v>385</v>
      </c>
      <c r="B49" t="s">
        <v>231</v>
      </c>
      <c r="C49" t="s">
        <v>241</v>
      </c>
      <c r="D49">
        <v>555624</v>
      </c>
      <c r="E49">
        <v>407</v>
      </c>
      <c r="F49">
        <v>253</v>
      </c>
      <c r="G49">
        <v>145</v>
      </c>
      <c r="H49" s="185">
        <f t="shared" si="2"/>
        <v>0.6216216216216216</v>
      </c>
      <c r="I49" s="185">
        <f t="shared" si="3"/>
        <v>0.35626535626535627</v>
      </c>
    </row>
    <row r="50" spans="1:9" x14ac:dyDescent="0.25">
      <c r="A50" t="s">
        <v>385</v>
      </c>
      <c r="B50" t="s">
        <v>386</v>
      </c>
      <c r="C50" t="s">
        <v>222</v>
      </c>
      <c r="D50">
        <v>454466</v>
      </c>
      <c r="E50">
        <v>131</v>
      </c>
      <c r="F50">
        <v>24</v>
      </c>
      <c r="G50">
        <v>14</v>
      </c>
      <c r="H50" s="185">
        <f t="shared" si="2"/>
        <v>0.18320610687022901</v>
      </c>
      <c r="I50" s="185">
        <f t="shared" si="3"/>
        <v>0.10687022900763359</v>
      </c>
    </row>
    <row r="51" spans="1:9" x14ac:dyDescent="0.25">
      <c r="A51" t="s">
        <v>380</v>
      </c>
      <c r="B51" t="s">
        <v>58</v>
      </c>
      <c r="C51" t="s">
        <v>67</v>
      </c>
      <c r="D51">
        <v>4066</v>
      </c>
      <c r="E51">
        <v>622</v>
      </c>
      <c r="F51">
        <v>237</v>
      </c>
      <c r="G51">
        <v>144</v>
      </c>
      <c r="H51" s="185">
        <f t="shared" si="2"/>
        <v>0.38102893890675243</v>
      </c>
      <c r="I51" s="185">
        <f t="shared" si="3"/>
        <v>0.23151125401929259</v>
      </c>
    </row>
    <row r="52" spans="1:9" x14ac:dyDescent="0.25">
      <c r="A52" t="s">
        <v>382</v>
      </c>
      <c r="B52" t="s">
        <v>174</v>
      </c>
      <c r="C52" t="s">
        <v>191</v>
      </c>
      <c r="D52">
        <v>451308</v>
      </c>
      <c r="E52">
        <v>1019</v>
      </c>
      <c r="F52">
        <v>508</v>
      </c>
      <c r="G52">
        <v>315</v>
      </c>
      <c r="H52" s="185">
        <f t="shared" si="2"/>
        <v>0.49852796859666337</v>
      </c>
      <c r="I52" s="185">
        <f t="shared" si="3"/>
        <v>0.30912659470068693</v>
      </c>
    </row>
    <row r="53" spans="1:9" x14ac:dyDescent="0.25">
      <c r="A53" t="s">
        <v>382</v>
      </c>
      <c r="B53" t="s">
        <v>384</v>
      </c>
      <c r="C53" t="s">
        <v>160</v>
      </c>
      <c r="D53">
        <v>408822</v>
      </c>
      <c r="E53">
        <v>598</v>
      </c>
      <c r="F53">
        <v>254</v>
      </c>
      <c r="G53">
        <v>93</v>
      </c>
      <c r="H53" s="185">
        <f t="shared" si="2"/>
        <v>0.42474916387959866</v>
      </c>
      <c r="I53" s="185">
        <f t="shared" si="3"/>
        <v>0.15551839464882944</v>
      </c>
    </row>
    <row r="54" spans="1:9" x14ac:dyDescent="0.25">
      <c r="A54" t="s">
        <v>380</v>
      </c>
      <c r="B54" t="s">
        <v>95</v>
      </c>
      <c r="C54" t="s">
        <v>110</v>
      </c>
      <c r="D54">
        <v>4010</v>
      </c>
      <c r="E54">
        <v>560</v>
      </c>
      <c r="F54">
        <v>246</v>
      </c>
      <c r="G54">
        <v>230</v>
      </c>
      <c r="H54" s="185">
        <f t="shared" si="2"/>
        <v>0.43928571428571428</v>
      </c>
      <c r="I54" s="185">
        <f t="shared" si="3"/>
        <v>0.4107142857142857</v>
      </c>
    </row>
    <row r="55" spans="1:9" x14ac:dyDescent="0.25">
      <c r="A55" t="s">
        <v>380</v>
      </c>
      <c r="B55" t="s">
        <v>95</v>
      </c>
      <c r="C55" t="s">
        <v>99</v>
      </c>
      <c r="D55">
        <v>4038</v>
      </c>
      <c r="E55">
        <v>590</v>
      </c>
      <c r="F55">
        <v>248</v>
      </c>
      <c r="G55">
        <v>229</v>
      </c>
      <c r="H55" s="185">
        <f t="shared" si="2"/>
        <v>0.42033898305084744</v>
      </c>
      <c r="I55" s="185">
        <f t="shared" si="3"/>
        <v>0.38813559322033897</v>
      </c>
    </row>
    <row r="56" spans="1:9" x14ac:dyDescent="0.25">
      <c r="A56" t="s">
        <v>385</v>
      </c>
      <c r="B56" t="s">
        <v>193</v>
      </c>
      <c r="C56" t="s">
        <v>210</v>
      </c>
      <c r="D56">
        <v>554636</v>
      </c>
      <c r="E56">
        <v>352</v>
      </c>
      <c r="F56">
        <v>127</v>
      </c>
      <c r="G56">
        <v>41</v>
      </c>
      <c r="H56" s="185">
        <f t="shared" si="2"/>
        <v>0.36079545454545453</v>
      </c>
      <c r="I56" s="185">
        <f t="shared" si="3"/>
        <v>0.11647727272727272</v>
      </c>
    </row>
    <row r="57" spans="1:9" x14ac:dyDescent="0.25">
      <c r="A57" t="s">
        <v>380</v>
      </c>
      <c r="B57" t="s">
        <v>95</v>
      </c>
      <c r="C57" t="s">
        <v>106</v>
      </c>
      <c r="D57">
        <v>4026</v>
      </c>
      <c r="E57">
        <v>583</v>
      </c>
      <c r="F57">
        <v>268</v>
      </c>
      <c r="G57">
        <v>232</v>
      </c>
      <c r="H57" s="185">
        <f t="shared" si="2"/>
        <v>0.45969125214408235</v>
      </c>
      <c r="I57" s="185">
        <f t="shared" si="3"/>
        <v>0.39794168096054888</v>
      </c>
    </row>
    <row r="58" spans="1:9" x14ac:dyDescent="0.25">
      <c r="A58" t="s">
        <v>246</v>
      </c>
      <c r="B58" t="s">
        <v>373</v>
      </c>
      <c r="C58" t="s">
        <v>286</v>
      </c>
      <c r="D58">
        <v>457617</v>
      </c>
      <c r="E58">
        <v>800</v>
      </c>
      <c r="F58">
        <v>353</v>
      </c>
      <c r="G58">
        <v>295</v>
      </c>
      <c r="H58" s="185">
        <f t="shared" si="2"/>
        <v>0.44124999999999998</v>
      </c>
      <c r="I58" s="185">
        <f t="shared" si="3"/>
        <v>0.36875000000000002</v>
      </c>
    </row>
    <row r="59" spans="1:9" x14ac:dyDescent="0.25">
      <c r="A59" t="s">
        <v>380</v>
      </c>
      <c r="B59" t="s">
        <v>77</v>
      </c>
      <c r="C59" t="s">
        <v>88</v>
      </c>
      <c r="D59">
        <v>4119</v>
      </c>
      <c r="E59">
        <v>428</v>
      </c>
      <c r="F59">
        <v>235</v>
      </c>
      <c r="G59">
        <v>219</v>
      </c>
      <c r="H59" s="185">
        <f t="shared" si="2"/>
        <v>0.5490654205607477</v>
      </c>
      <c r="I59" s="185">
        <f t="shared" si="3"/>
        <v>0.51168224299065423</v>
      </c>
    </row>
    <row r="60" spans="1:9" x14ac:dyDescent="0.25">
      <c r="A60" t="s">
        <v>246</v>
      </c>
      <c r="B60" t="s">
        <v>373</v>
      </c>
      <c r="C60" t="s">
        <v>274</v>
      </c>
      <c r="D60">
        <v>457258</v>
      </c>
      <c r="E60">
        <v>280</v>
      </c>
      <c r="F60">
        <v>99</v>
      </c>
      <c r="G60">
        <v>66</v>
      </c>
      <c r="H60" s="185">
        <f t="shared" si="2"/>
        <v>0.35357142857142859</v>
      </c>
      <c r="I60" s="185">
        <f t="shared" si="3"/>
        <v>0.23571428571428571</v>
      </c>
    </row>
    <row r="61" spans="1:9" x14ac:dyDescent="0.25">
      <c r="A61" t="s">
        <v>380</v>
      </c>
      <c r="B61" t="s">
        <v>58</v>
      </c>
      <c r="C61" t="s">
        <v>73</v>
      </c>
      <c r="D61">
        <v>4079</v>
      </c>
      <c r="E61">
        <v>263</v>
      </c>
      <c r="F61">
        <v>126</v>
      </c>
      <c r="G61">
        <v>114</v>
      </c>
      <c r="H61" s="185">
        <f t="shared" si="2"/>
        <v>0.47908745247148288</v>
      </c>
      <c r="I61" s="185">
        <f t="shared" si="3"/>
        <v>0.43346007604562736</v>
      </c>
    </row>
    <row r="62" spans="1:9" x14ac:dyDescent="0.25">
      <c r="A62" t="s">
        <v>380</v>
      </c>
      <c r="B62" t="s">
        <v>58</v>
      </c>
      <c r="C62" t="s">
        <v>69</v>
      </c>
      <c r="D62">
        <v>4095</v>
      </c>
      <c r="E62">
        <v>409</v>
      </c>
      <c r="F62">
        <v>132</v>
      </c>
      <c r="G62">
        <v>175</v>
      </c>
      <c r="H62" s="185">
        <f t="shared" si="2"/>
        <v>0.32273838630806845</v>
      </c>
      <c r="I62" s="185">
        <f t="shared" si="3"/>
        <v>0.42787286063569679</v>
      </c>
    </row>
    <row r="63" spans="1:9" x14ac:dyDescent="0.25">
      <c r="A63" t="s">
        <v>381</v>
      </c>
      <c r="B63" t="s">
        <v>134</v>
      </c>
      <c r="C63" t="s">
        <v>145</v>
      </c>
      <c r="D63">
        <v>4185</v>
      </c>
      <c r="E63">
        <v>263</v>
      </c>
      <c r="F63">
        <v>157</v>
      </c>
      <c r="G63">
        <v>75</v>
      </c>
      <c r="H63" s="185">
        <f t="shared" si="2"/>
        <v>0.59695817490494296</v>
      </c>
      <c r="I63" s="185">
        <f t="shared" si="3"/>
        <v>0.28517110266159695</v>
      </c>
    </row>
    <row r="64" spans="1:9" x14ac:dyDescent="0.25">
      <c r="A64" t="s">
        <v>308</v>
      </c>
      <c r="B64" t="s">
        <v>375</v>
      </c>
      <c r="C64" t="s">
        <v>330</v>
      </c>
      <c r="D64">
        <v>488326</v>
      </c>
      <c r="E64">
        <v>517</v>
      </c>
      <c r="F64">
        <v>240</v>
      </c>
      <c r="G64">
        <v>193</v>
      </c>
      <c r="H64" s="185">
        <f t="shared" si="2"/>
        <v>0.46421663442940037</v>
      </c>
      <c r="I64" s="185">
        <f t="shared" si="3"/>
        <v>0.37330754352030948</v>
      </c>
    </row>
    <row r="65" spans="1:9" x14ac:dyDescent="0.25">
      <c r="A65" t="s">
        <v>380</v>
      </c>
      <c r="B65" t="s">
        <v>77</v>
      </c>
      <c r="C65" t="s">
        <v>86</v>
      </c>
      <c r="D65">
        <v>4116</v>
      </c>
      <c r="E65">
        <v>476</v>
      </c>
      <c r="F65">
        <v>223</v>
      </c>
      <c r="G65">
        <v>152</v>
      </c>
      <c r="H65" s="185">
        <f t="shared" si="2"/>
        <v>0.46848739495798319</v>
      </c>
      <c r="I65" s="185">
        <f t="shared" si="3"/>
        <v>0.31932773109243695</v>
      </c>
    </row>
    <row r="66" spans="1:9" x14ac:dyDescent="0.25">
      <c r="A66" t="s">
        <v>376</v>
      </c>
      <c r="B66" t="s">
        <v>42</v>
      </c>
      <c r="C66" t="s">
        <v>51</v>
      </c>
      <c r="D66">
        <v>410521</v>
      </c>
      <c r="E66">
        <v>422</v>
      </c>
      <c r="F66">
        <v>174</v>
      </c>
      <c r="G66">
        <v>83</v>
      </c>
      <c r="H66" s="185">
        <f t="shared" si="2"/>
        <v>0.41232227488151657</v>
      </c>
      <c r="I66" s="185">
        <f t="shared" si="3"/>
        <v>0.19668246445497631</v>
      </c>
    </row>
    <row r="67" spans="1:9" x14ac:dyDescent="0.25">
      <c r="A67" t="s">
        <v>246</v>
      </c>
      <c r="B67" t="s">
        <v>247</v>
      </c>
      <c r="C67" t="s">
        <v>265</v>
      </c>
      <c r="D67">
        <v>557559</v>
      </c>
      <c r="E67">
        <v>456</v>
      </c>
      <c r="F67">
        <v>234</v>
      </c>
      <c r="G67">
        <v>144</v>
      </c>
      <c r="H67" s="185">
        <f t="shared" si="2"/>
        <v>0.51315789473684215</v>
      </c>
      <c r="I67" s="185">
        <f t="shared" si="3"/>
        <v>0.31578947368421051</v>
      </c>
    </row>
    <row r="68" spans="1:9" x14ac:dyDescent="0.25">
      <c r="A68" t="s">
        <v>380</v>
      </c>
      <c r="B68" t="s">
        <v>95</v>
      </c>
      <c r="C68" t="s">
        <v>100</v>
      </c>
      <c r="D68">
        <v>4039</v>
      </c>
      <c r="E68">
        <v>162</v>
      </c>
      <c r="F68">
        <v>61</v>
      </c>
      <c r="G68">
        <v>61</v>
      </c>
      <c r="H68" s="185">
        <f t="shared" si="2"/>
        <v>0.37654320987654322</v>
      </c>
      <c r="I68" s="185">
        <f t="shared" si="3"/>
        <v>0.37654320987654322</v>
      </c>
    </row>
    <row r="69" spans="1:9" x14ac:dyDescent="0.25">
      <c r="A69" t="s">
        <v>246</v>
      </c>
      <c r="B69" t="s">
        <v>247</v>
      </c>
      <c r="C69" t="s">
        <v>260</v>
      </c>
      <c r="D69">
        <v>457446</v>
      </c>
      <c r="E69">
        <v>748</v>
      </c>
      <c r="F69">
        <v>336</v>
      </c>
      <c r="G69">
        <v>188</v>
      </c>
      <c r="H69" s="185">
        <f t="shared" si="2"/>
        <v>0.44919786096256686</v>
      </c>
      <c r="I69" s="185">
        <f t="shared" si="3"/>
        <v>0.25133689839572193</v>
      </c>
    </row>
    <row r="70" spans="1:9" x14ac:dyDescent="0.25">
      <c r="A70" t="s">
        <v>385</v>
      </c>
      <c r="B70" t="s">
        <v>386</v>
      </c>
      <c r="C70" t="s">
        <v>477</v>
      </c>
      <c r="D70">
        <v>554376</v>
      </c>
      <c r="E70">
        <v>465</v>
      </c>
      <c r="F70">
        <v>215</v>
      </c>
      <c r="G70">
        <v>160</v>
      </c>
      <c r="H70" s="185">
        <f t="shared" si="2"/>
        <v>0.46236559139784944</v>
      </c>
      <c r="I70" s="185">
        <f t="shared" si="3"/>
        <v>0.34408602150537637</v>
      </c>
    </row>
    <row r="71" spans="1:9" x14ac:dyDescent="0.25">
      <c r="A71" t="s">
        <v>385</v>
      </c>
      <c r="B71" t="s">
        <v>193</v>
      </c>
      <c r="C71" t="s">
        <v>208</v>
      </c>
      <c r="D71">
        <v>554601</v>
      </c>
      <c r="E71">
        <v>438</v>
      </c>
      <c r="F71">
        <v>226</v>
      </c>
      <c r="G71">
        <v>162</v>
      </c>
      <c r="H71" s="185">
        <f t="shared" si="2"/>
        <v>0.51598173515981738</v>
      </c>
      <c r="I71" s="185">
        <f t="shared" si="3"/>
        <v>0.36986301369863012</v>
      </c>
    </row>
    <row r="72" spans="1:9" x14ac:dyDescent="0.25">
      <c r="A72" t="s">
        <v>385</v>
      </c>
      <c r="B72" t="s">
        <v>231</v>
      </c>
      <c r="C72" t="s">
        <v>237</v>
      </c>
      <c r="D72">
        <v>554413</v>
      </c>
      <c r="E72">
        <v>504</v>
      </c>
      <c r="F72">
        <v>274</v>
      </c>
      <c r="G72">
        <v>233</v>
      </c>
    </row>
    <row r="73" spans="1:9" x14ac:dyDescent="0.25">
      <c r="A73" t="s">
        <v>246</v>
      </c>
      <c r="B73" t="s">
        <v>374</v>
      </c>
      <c r="C73" t="s">
        <v>306</v>
      </c>
      <c r="D73">
        <v>557660</v>
      </c>
      <c r="E73">
        <v>253</v>
      </c>
      <c r="F73">
        <v>93</v>
      </c>
      <c r="G73">
        <v>50</v>
      </c>
      <c r="H73" s="185">
        <f t="shared" ref="H73:H96" si="4">F73/E73</f>
        <v>0.3675889328063241</v>
      </c>
      <c r="I73" s="185">
        <f t="shared" ref="I73:I96" si="5">G73/E73</f>
        <v>0.19762845849802371</v>
      </c>
    </row>
    <row r="74" spans="1:9" x14ac:dyDescent="0.25">
      <c r="A74" t="s">
        <v>382</v>
      </c>
      <c r="B74" t="s">
        <v>174</v>
      </c>
      <c r="C74" t="s">
        <v>185</v>
      </c>
      <c r="D74">
        <v>551305</v>
      </c>
      <c r="E74">
        <v>623</v>
      </c>
      <c r="F74">
        <v>280</v>
      </c>
      <c r="G74">
        <v>96</v>
      </c>
      <c r="H74" s="185">
        <f t="shared" si="4"/>
        <v>0.449438202247191</v>
      </c>
      <c r="I74" s="185">
        <f t="shared" si="5"/>
        <v>0.15409309791332262</v>
      </c>
    </row>
    <row r="75" spans="1:9" x14ac:dyDescent="0.25">
      <c r="A75" t="s">
        <v>376</v>
      </c>
      <c r="B75" t="s">
        <v>42</v>
      </c>
      <c r="C75" t="s">
        <v>48</v>
      </c>
      <c r="D75">
        <v>510570</v>
      </c>
      <c r="E75">
        <v>406</v>
      </c>
      <c r="F75">
        <v>150</v>
      </c>
      <c r="G75">
        <v>78</v>
      </c>
      <c r="H75" s="185">
        <f t="shared" si="4"/>
        <v>0.36945812807881773</v>
      </c>
      <c r="I75" s="185">
        <f t="shared" si="5"/>
        <v>0.19211822660098521</v>
      </c>
    </row>
    <row r="76" spans="1:9" x14ac:dyDescent="0.25">
      <c r="A76" t="s">
        <v>381</v>
      </c>
      <c r="B76" t="s">
        <v>134</v>
      </c>
      <c r="C76" t="s">
        <v>148</v>
      </c>
      <c r="D76">
        <v>4181</v>
      </c>
      <c r="E76">
        <v>340</v>
      </c>
      <c r="F76">
        <v>162</v>
      </c>
      <c r="G76">
        <v>88</v>
      </c>
      <c r="H76" s="185">
        <f t="shared" si="4"/>
        <v>0.47647058823529409</v>
      </c>
      <c r="I76" s="185">
        <f t="shared" si="5"/>
        <v>0.25882352941176473</v>
      </c>
    </row>
    <row r="77" spans="1:9" x14ac:dyDescent="0.25">
      <c r="A77" t="s">
        <v>308</v>
      </c>
      <c r="B77" t="s">
        <v>309</v>
      </c>
      <c r="C77" t="s">
        <v>321</v>
      </c>
      <c r="D77">
        <v>588501</v>
      </c>
      <c r="E77">
        <v>503</v>
      </c>
      <c r="F77">
        <v>181</v>
      </c>
      <c r="G77">
        <v>67</v>
      </c>
      <c r="H77" s="185">
        <f t="shared" si="4"/>
        <v>0.35984095427435386</v>
      </c>
      <c r="I77" s="185">
        <f t="shared" si="5"/>
        <v>0.13320079522862824</v>
      </c>
    </row>
    <row r="78" spans="1:9" x14ac:dyDescent="0.25">
      <c r="A78" t="s">
        <v>246</v>
      </c>
      <c r="B78" t="s">
        <v>374</v>
      </c>
      <c r="C78" t="s">
        <v>301</v>
      </c>
      <c r="D78">
        <v>557622</v>
      </c>
      <c r="E78">
        <v>149</v>
      </c>
      <c r="F78">
        <v>67</v>
      </c>
      <c r="G78">
        <v>36</v>
      </c>
      <c r="H78" s="185">
        <f t="shared" si="4"/>
        <v>0.44966442953020136</v>
      </c>
      <c r="I78" s="185">
        <f t="shared" si="5"/>
        <v>0.24161073825503357</v>
      </c>
    </row>
    <row r="79" spans="1:9" x14ac:dyDescent="0.25">
      <c r="A79" t="s">
        <v>382</v>
      </c>
      <c r="B79" t="s">
        <v>383</v>
      </c>
      <c r="C79" t="s">
        <v>156</v>
      </c>
      <c r="D79">
        <v>451120</v>
      </c>
      <c r="E79">
        <v>230</v>
      </c>
      <c r="F79">
        <v>128</v>
      </c>
      <c r="G79">
        <v>81</v>
      </c>
      <c r="H79" s="185">
        <f t="shared" si="4"/>
        <v>0.55652173913043479</v>
      </c>
      <c r="I79" s="185">
        <f t="shared" si="5"/>
        <v>0.35217391304347828</v>
      </c>
    </row>
    <row r="80" spans="1:9" x14ac:dyDescent="0.25">
      <c r="A80" t="s">
        <v>382</v>
      </c>
      <c r="B80" t="s">
        <v>384</v>
      </c>
      <c r="C80" t="s">
        <v>171</v>
      </c>
      <c r="D80">
        <v>508833</v>
      </c>
      <c r="E80">
        <v>548</v>
      </c>
      <c r="F80">
        <v>281</v>
      </c>
      <c r="G80">
        <v>168</v>
      </c>
      <c r="H80" s="185">
        <f t="shared" si="4"/>
        <v>0.51277372262773724</v>
      </c>
      <c r="I80" s="185">
        <f t="shared" si="5"/>
        <v>0.30656934306569344</v>
      </c>
    </row>
    <row r="81" spans="1:9" x14ac:dyDescent="0.25">
      <c r="A81" t="s">
        <v>385</v>
      </c>
      <c r="B81" t="s">
        <v>193</v>
      </c>
      <c r="C81" t="s">
        <v>205</v>
      </c>
      <c r="D81">
        <v>454481</v>
      </c>
      <c r="E81">
        <v>1706</v>
      </c>
      <c r="F81">
        <v>983</v>
      </c>
      <c r="G81">
        <v>554</v>
      </c>
      <c r="H81" s="185">
        <f t="shared" si="4"/>
        <v>0.57620164126611961</v>
      </c>
      <c r="I81" s="185">
        <f t="shared" si="5"/>
        <v>0.32473622508792499</v>
      </c>
    </row>
    <row r="82" spans="1:9" x14ac:dyDescent="0.25">
      <c r="A82" t="s">
        <v>382</v>
      </c>
      <c r="B82" t="s">
        <v>383</v>
      </c>
      <c r="C82" t="s">
        <v>154</v>
      </c>
      <c r="D82">
        <v>451115</v>
      </c>
      <c r="E82">
        <v>432</v>
      </c>
      <c r="F82">
        <v>214</v>
      </c>
      <c r="G82">
        <v>170</v>
      </c>
      <c r="H82" s="185">
        <f t="shared" si="4"/>
        <v>0.49537037037037035</v>
      </c>
      <c r="I82" s="185">
        <f t="shared" si="5"/>
        <v>0.39351851851851855</v>
      </c>
    </row>
    <row r="83" spans="1:9" x14ac:dyDescent="0.25">
      <c r="A83" t="s">
        <v>385</v>
      </c>
      <c r="B83" t="s">
        <v>386</v>
      </c>
      <c r="C83" t="s">
        <v>227</v>
      </c>
      <c r="D83">
        <v>454535</v>
      </c>
      <c r="E83">
        <v>906</v>
      </c>
      <c r="F83">
        <v>500</v>
      </c>
      <c r="G83">
        <v>352</v>
      </c>
      <c r="H83" s="185">
        <f t="shared" si="4"/>
        <v>0.55187637969094927</v>
      </c>
      <c r="I83" s="185">
        <f t="shared" si="5"/>
        <v>0.38852097130242824</v>
      </c>
    </row>
    <row r="84" spans="1:9" x14ac:dyDescent="0.25">
      <c r="A84" t="s">
        <v>382</v>
      </c>
      <c r="B84" t="s">
        <v>174</v>
      </c>
      <c r="C84" t="s">
        <v>186</v>
      </c>
      <c r="D84">
        <v>451301</v>
      </c>
      <c r="E84">
        <v>1041</v>
      </c>
      <c r="F84">
        <v>545</v>
      </c>
      <c r="G84">
        <v>494</v>
      </c>
      <c r="H84" s="185">
        <f t="shared" si="4"/>
        <v>0.52353506243996162</v>
      </c>
      <c r="I84" s="185">
        <f t="shared" si="5"/>
        <v>0.4745437079731028</v>
      </c>
    </row>
    <row r="85" spans="1:9" x14ac:dyDescent="0.25">
      <c r="A85" t="s">
        <v>308</v>
      </c>
      <c r="B85" t="s">
        <v>309</v>
      </c>
      <c r="C85" t="s">
        <v>311</v>
      </c>
      <c r="D85">
        <v>588206</v>
      </c>
      <c r="E85">
        <v>385</v>
      </c>
      <c r="F85">
        <v>146</v>
      </c>
      <c r="G85">
        <v>117</v>
      </c>
      <c r="H85" s="185">
        <f t="shared" si="4"/>
        <v>0.37922077922077924</v>
      </c>
      <c r="I85" s="185">
        <f t="shared" si="5"/>
        <v>0.30389610389610389</v>
      </c>
    </row>
    <row r="86" spans="1:9" x14ac:dyDescent="0.25">
      <c r="A86" t="s">
        <v>380</v>
      </c>
      <c r="B86" t="s">
        <v>77</v>
      </c>
      <c r="C86" t="s">
        <v>94</v>
      </c>
      <c r="D86">
        <v>4120</v>
      </c>
      <c r="E86">
        <v>501</v>
      </c>
      <c r="F86">
        <v>237</v>
      </c>
      <c r="G86">
        <v>133</v>
      </c>
      <c r="H86" s="185">
        <f t="shared" si="4"/>
        <v>0.47305389221556887</v>
      </c>
      <c r="I86" s="185">
        <f t="shared" si="5"/>
        <v>0.26546906187624753</v>
      </c>
    </row>
    <row r="87" spans="1:9" x14ac:dyDescent="0.25">
      <c r="A87" t="s">
        <v>385</v>
      </c>
      <c r="B87" t="s">
        <v>386</v>
      </c>
      <c r="C87" t="s">
        <v>225</v>
      </c>
      <c r="D87">
        <v>554531</v>
      </c>
      <c r="E87">
        <v>412</v>
      </c>
      <c r="F87">
        <v>227</v>
      </c>
      <c r="G87">
        <v>177</v>
      </c>
      <c r="H87" s="185">
        <f t="shared" si="4"/>
        <v>0.55097087378640774</v>
      </c>
      <c r="I87" s="185">
        <f t="shared" si="5"/>
        <v>0.42961165048543687</v>
      </c>
    </row>
    <row r="88" spans="1:9" x14ac:dyDescent="0.25">
      <c r="A88" t="s">
        <v>382</v>
      </c>
      <c r="B88" t="s">
        <v>174</v>
      </c>
      <c r="C88" t="s">
        <v>183</v>
      </c>
      <c r="D88">
        <v>551310</v>
      </c>
      <c r="E88">
        <v>655</v>
      </c>
      <c r="F88">
        <v>382</v>
      </c>
      <c r="G88">
        <v>239</v>
      </c>
      <c r="H88" s="185">
        <f t="shared" si="4"/>
        <v>0.583206106870229</v>
      </c>
      <c r="I88" s="185">
        <f t="shared" si="5"/>
        <v>0.36488549618320609</v>
      </c>
    </row>
    <row r="89" spans="1:9" x14ac:dyDescent="0.25">
      <c r="A89" t="s">
        <v>382</v>
      </c>
      <c r="B89" t="s">
        <v>383</v>
      </c>
      <c r="C89" t="s">
        <v>157</v>
      </c>
      <c r="D89">
        <v>451381</v>
      </c>
      <c r="E89">
        <v>693</v>
      </c>
      <c r="F89">
        <v>257</v>
      </c>
      <c r="G89">
        <v>232</v>
      </c>
      <c r="H89" s="185">
        <f t="shared" si="4"/>
        <v>0.37085137085137088</v>
      </c>
      <c r="I89" s="185">
        <f t="shared" si="5"/>
        <v>0.33477633477633478</v>
      </c>
    </row>
    <row r="90" spans="1:9" x14ac:dyDescent="0.25">
      <c r="A90" t="s">
        <v>308</v>
      </c>
      <c r="B90" t="s">
        <v>375</v>
      </c>
      <c r="C90" t="s">
        <v>333</v>
      </c>
      <c r="D90">
        <v>588461</v>
      </c>
      <c r="E90">
        <v>537</v>
      </c>
      <c r="F90">
        <v>260</v>
      </c>
      <c r="G90">
        <v>191</v>
      </c>
      <c r="H90" s="185">
        <f t="shared" si="4"/>
        <v>0.48417132216014896</v>
      </c>
      <c r="I90" s="185">
        <f t="shared" si="5"/>
        <v>0.35567970204841715</v>
      </c>
    </row>
    <row r="91" spans="1:9" x14ac:dyDescent="0.25">
      <c r="A91" t="s">
        <v>381</v>
      </c>
      <c r="B91" t="s">
        <v>134</v>
      </c>
      <c r="C91" t="s">
        <v>147</v>
      </c>
      <c r="D91">
        <v>4194</v>
      </c>
      <c r="E91">
        <v>970</v>
      </c>
      <c r="F91">
        <v>380</v>
      </c>
      <c r="G91">
        <v>153</v>
      </c>
      <c r="H91" s="185">
        <f t="shared" si="4"/>
        <v>0.39175257731958762</v>
      </c>
      <c r="I91" s="185">
        <f t="shared" si="5"/>
        <v>0.15773195876288659</v>
      </c>
    </row>
    <row r="92" spans="1:9" x14ac:dyDescent="0.25">
      <c r="A92" t="s">
        <v>246</v>
      </c>
      <c r="B92" t="s">
        <v>373</v>
      </c>
      <c r="C92" t="s">
        <v>273</v>
      </c>
      <c r="D92">
        <v>557250</v>
      </c>
      <c r="E92">
        <v>311</v>
      </c>
      <c r="F92">
        <v>114</v>
      </c>
      <c r="G92">
        <v>72</v>
      </c>
      <c r="H92" s="185">
        <f t="shared" si="4"/>
        <v>0.36655948553054662</v>
      </c>
      <c r="I92" s="185">
        <f t="shared" si="5"/>
        <v>0.23151125401929259</v>
      </c>
    </row>
    <row r="93" spans="1:9" x14ac:dyDescent="0.25">
      <c r="A93" t="s">
        <v>246</v>
      </c>
      <c r="B93" t="s">
        <v>374</v>
      </c>
      <c r="C93" t="s">
        <v>294</v>
      </c>
      <c r="D93">
        <v>557307</v>
      </c>
      <c r="E93">
        <v>202</v>
      </c>
      <c r="F93">
        <v>95</v>
      </c>
      <c r="G93">
        <v>69</v>
      </c>
      <c r="H93" s="185">
        <f t="shared" si="4"/>
        <v>0.47029702970297027</v>
      </c>
      <c r="I93" s="185">
        <f t="shared" si="5"/>
        <v>0.34158415841584161</v>
      </c>
    </row>
    <row r="94" spans="1:9" x14ac:dyDescent="0.25">
      <c r="A94" t="s">
        <v>381</v>
      </c>
      <c r="B94" t="s">
        <v>134</v>
      </c>
      <c r="C94" t="s">
        <v>141</v>
      </c>
      <c r="D94">
        <v>4170</v>
      </c>
      <c r="E94">
        <v>1414</v>
      </c>
      <c r="F94">
        <v>523</v>
      </c>
      <c r="G94">
        <v>499</v>
      </c>
      <c r="H94" s="185">
        <f t="shared" si="4"/>
        <v>0.36987270155586988</v>
      </c>
      <c r="I94" s="185">
        <f t="shared" si="5"/>
        <v>0.35289957567185287</v>
      </c>
    </row>
    <row r="95" spans="1:9" x14ac:dyDescent="0.25">
      <c r="A95" t="s">
        <v>381</v>
      </c>
      <c r="B95" t="s">
        <v>116</v>
      </c>
      <c r="C95" t="s">
        <v>123</v>
      </c>
      <c r="D95">
        <v>4147</v>
      </c>
      <c r="E95">
        <v>598</v>
      </c>
      <c r="F95">
        <v>218</v>
      </c>
      <c r="G95">
        <v>152</v>
      </c>
      <c r="H95" s="185">
        <f t="shared" si="4"/>
        <v>0.36454849498327757</v>
      </c>
      <c r="I95" s="185">
        <f t="shared" si="5"/>
        <v>0.25418060200668896</v>
      </c>
    </row>
    <row r="96" spans="1:9" x14ac:dyDescent="0.25">
      <c r="A96" t="s">
        <v>380</v>
      </c>
      <c r="B96" t="s">
        <v>77</v>
      </c>
      <c r="C96" t="s">
        <v>93</v>
      </c>
      <c r="D96">
        <v>4107</v>
      </c>
      <c r="E96">
        <v>387</v>
      </c>
      <c r="F96">
        <v>199</v>
      </c>
      <c r="G96">
        <v>229</v>
      </c>
      <c r="H96" s="185">
        <f t="shared" si="4"/>
        <v>0.51421188630490955</v>
      </c>
      <c r="I96" s="185">
        <f t="shared" si="5"/>
        <v>0.59173126614987082</v>
      </c>
    </row>
    <row r="97" spans="1:9" x14ac:dyDescent="0.25">
      <c r="A97" t="s">
        <v>376</v>
      </c>
      <c r="B97" t="s">
        <v>42</v>
      </c>
      <c r="C97" t="s">
        <v>49</v>
      </c>
      <c r="D97">
        <v>410571</v>
      </c>
      <c r="E97">
        <v>754</v>
      </c>
      <c r="F97">
        <v>339</v>
      </c>
      <c r="G97">
        <v>253</v>
      </c>
    </row>
    <row r="98" spans="1:9" x14ac:dyDescent="0.25">
      <c r="A98" t="s">
        <v>385</v>
      </c>
      <c r="B98" t="s">
        <v>386</v>
      </c>
      <c r="C98" t="s">
        <v>219</v>
      </c>
      <c r="D98">
        <v>554381</v>
      </c>
      <c r="E98">
        <v>490</v>
      </c>
      <c r="F98">
        <v>270</v>
      </c>
      <c r="G98">
        <v>212</v>
      </c>
      <c r="H98" s="185">
        <f t="shared" ref="H98:H119" si="6">F98/E98</f>
        <v>0.55102040816326525</v>
      </c>
      <c r="I98" s="185">
        <f t="shared" ref="I98:I119" si="7">G98/E98</f>
        <v>0.43265306122448982</v>
      </c>
    </row>
    <row r="99" spans="1:9" x14ac:dyDescent="0.25">
      <c r="A99" t="s">
        <v>381</v>
      </c>
      <c r="B99" t="s">
        <v>116</v>
      </c>
      <c r="C99" t="s">
        <v>128</v>
      </c>
      <c r="D99">
        <v>4157</v>
      </c>
      <c r="E99">
        <v>386</v>
      </c>
      <c r="F99">
        <v>148</v>
      </c>
      <c r="G99">
        <v>99</v>
      </c>
      <c r="H99" s="185">
        <f t="shared" si="6"/>
        <v>0.38341968911917096</v>
      </c>
      <c r="I99" s="185">
        <f t="shared" si="7"/>
        <v>0.25647668393782386</v>
      </c>
    </row>
    <row r="100" spans="1:9" x14ac:dyDescent="0.25">
      <c r="A100" t="s">
        <v>246</v>
      </c>
      <c r="B100" t="s">
        <v>373</v>
      </c>
      <c r="C100" t="s">
        <v>281</v>
      </c>
      <c r="D100">
        <v>557503</v>
      </c>
      <c r="E100">
        <v>346</v>
      </c>
      <c r="F100">
        <v>173</v>
      </c>
      <c r="G100">
        <v>108</v>
      </c>
      <c r="H100" s="185">
        <f t="shared" si="6"/>
        <v>0.5</v>
      </c>
      <c r="I100" s="185">
        <f t="shared" si="7"/>
        <v>0.31213872832369943</v>
      </c>
    </row>
    <row r="101" spans="1:9" x14ac:dyDescent="0.25">
      <c r="A101" t="s">
        <v>246</v>
      </c>
      <c r="B101" t="s">
        <v>247</v>
      </c>
      <c r="C101" t="s">
        <v>255</v>
      </c>
      <c r="D101">
        <v>557440</v>
      </c>
      <c r="E101">
        <v>205</v>
      </c>
      <c r="F101">
        <v>99</v>
      </c>
      <c r="G101">
        <v>49</v>
      </c>
      <c r="H101" s="185">
        <f t="shared" si="6"/>
        <v>0.48292682926829267</v>
      </c>
      <c r="I101" s="185">
        <f t="shared" si="7"/>
        <v>0.23902439024390243</v>
      </c>
    </row>
    <row r="102" spans="1:9" x14ac:dyDescent="0.25">
      <c r="A102" t="s">
        <v>385</v>
      </c>
      <c r="B102" t="s">
        <v>386</v>
      </c>
      <c r="C102" t="s">
        <v>217</v>
      </c>
      <c r="D102">
        <v>454355</v>
      </c>
      <c r="E102">
        <v>556</v>
      </c>
      <c r="F102">
        <v>236</v>
      </c>
      <c r="G102">
        <v>191</v>
      </c>
      <c r="H102" s="185">
        <f t="shared" si="6"/>
        <v>0.42446043165467628</v>
      </c>
      <c r="I102" s="185">
        <f t="shared" si="7"/>
        <v>0.34352517985611508</v>
      </c>
    </row>
    <row r="103" spans="1:9" x14ac:dyDescent="0.25">
      <c r="A103" t="s">
        <v>382</v>
      </c>
      <c r="B103" t="s">
        <v>174</v>
      </c>
      <c r="C103" t="s">
        <v>180</v>
      </c>
      <c r="D103">
        <v>551314</v>
      </c>
      <c r="E103">
        <v>358</v>
      </c>
      <c r="F103">
        <v>205</v>
      </c>
      <c r="G103">
        <v>122</v>
      </c>
      <c r="H103" s="185">
        <f t="shared" si="6"/>
        <v>0.57262569832402233</v>
      </c>
      <c r="I103" s="185">
        <f t="shared" si="7"/>
        <v>0.34078212290502791</v>
      </c>
    </row>
    <row r="104" spans="1:9" x14ac:dyDescent="0.25">
      <c r="A104" t="s">
        <v>376</v>
      </c>
      <c r="B104" t="s">
        <v>42</v>
      </c>
      <c r="C104" t="s">
        <v>43</v>
      </c>
      <c r="D104">
        <v>510530</v>
      </c>
      <c r="E104">
        <v>402</v>
      </c>
      <c r="F104">
        <v>184</v>
      </c>
      <c r="G104">
        <v>166</v>
      </c>
      <c r="H104" s="185">
        <f t="shared" si="6"/>
        <v>0.45771144278606968</v>
      </c>
      <c r="I104" s="185">
        <f t="shared" si="7"/>
        <v>0.41293532338308458</v>
      </c>
    </row>
    <row r="105" spans="1:9" x14ac:dyDescent="0.25">
      <c r="A105" t="s">
        <v>382</v>
      </c>
      <c r="B105" t="s">
        <v>174</v>
      </c>
      <c r="C105" t="s">
        <v>176</v>
      </c>
      <c r="D105">
        <v>551340</v>
      </c>
      <c r="E105">
        <v>495</v>
      </c>
      <c r="F105">
        <v>275</v>
      </c>
      <c r="G105">
        <v>124</v>
      </c>
      <c r="H105" s="185">
        <f t="shared" si="6"/>
        <v>0.55555555555555558</v>
      </c>
      <c r="I105" s="185">
        <f t="shared" si="7"/>
        <v>0.25050505050505051</v>
      </c>
    </row>
    <row r="106" spans="1:9" x14ac:dyDescent="0.25">
      <c r="A106" t="s">
        <v>385</v>
      </c>
      <c r="B106" t="s">
        <v>193</v>
      </c>
      <c r="C106" t="s">
        <v>197</v>
      </c>
      <c r="D106">
        <v>454171</v>
      </c>
      <c r="E106">
        <v>218</v>
      </c>
      <c r="F106">
        <v>101</v>
      </c>
      <c r="G106">
        <v>44</v>
      </c>
      <c r="H106" s="185">
        <f t="shared" si="6"/>
        <v>0.46330275229357798</v>
      </c>
      <c r="I106" s="185">
        <f t="shared" si="7"/>
        <v>0.20183486238532111</v>
      </c>
    </row>
    <row r="107" spans="1:9" x14ac:dyDescent="0.25">
      <c r="A107" t="s">
        <v>385</v>
      </c>
      <c r="B107" t="s">
        <v>386</v>
      </c>
      <c r="C107" t="s">
        <v>212</v>
      </c>
      <c r="D107">
        <v>554184</v>
      </c>
      <c r="E107">
        <v>428</v>
      </c>
      <c r="F107">
        <v>149</v>
      </c>
      <c r="G107">
        <v>61</v>
      </c>
      <c r="H107" s="185">
        <f t="shared" si="6"/>
        <v>0.34813084112149534</v>
      </c>
      <c r="I107" s="185">
        <f t="shared" si="7"/>
        <v>0.1425233644859813</v>
      </c>
    </row>
    <row r="108" spans="1:9" x14ac:dyDescent="0.25">
      <c r="A108" t="s">
        <v>382</v>
      </c>
      <c r="B108" t="s">
        <v>174</v>
      </c>
      <c r="C108" t="s">
        <v>192</v>
      </c>
      <c r="D108">
        <v>451336</v>
      </c>
      <c r="E108">
        <v>855</v>
      </c>
      <c r="F108">
        <v>448</v>
      </c>
      <c r="G108">
        <v>328</v>
      </c>
      <c r="H108" s="185">
        <f t="shared" si="6"/>
        <v>0.52397660818713454</v>
      </c>
      <c r="I108" s="185">
        <f t="shared" si="7"/>
        <v>0.38362573099415204</v>
      </c>
    </row>
    <row r="109" spans="1:9" x14ac:dyDescent="0.25">
      <c r="A109" t="s">
        <v>380</v>
      </c>
      <c r="B109" t="s">
        <v>58</v>
      </c>
      <c r="C109" t="s">
        <v>68</v>
      </c>
      <c r="D109">
        <v>4067</v>
      </c>
      <c r="E109">
        <v>225</v>
      </c>
      <c r="F109">
        <v>131</v>
      </c>
      <c r="G109">
        <v>80</v>
      </c>
      <c r="H109" s="185">
        <f t="shared" si="6"/>
        <v>0.5822222222222222</v>
      </c>
      <c r="I109" s="185">
        <f t="shared" si="7"/>
        <v>0.35555555555555557</v>
      </c>
    </row>
    <row r="110" spans="1:9" x14ac:dyDescent="0.25">
      <c r="A110" t="s">
        <v>308</v>
      </c>
      <c r="B110" t="s">
        <v>375</v>
      </c>
      <c r="C110" t="s">
        <v>335</v>
      </c>
      <c r="D110">
        <v>488556</v>
      </c>
      <c r="E110">
        <v>446</v>
      </c>
      <c r="F110">
        <v>189</v>
      </c>
      <c r="G110">
        <v>111</v>
      </c>
      <c r="H110" s="185">
        <f t="shared" si="6"/>
        <v>0.42376681614349776</v>
      </c>
      <c r="I110" s="185">
        <f t="shared" si="7"/>
        <v>0.24887892376681614</v>
      </c>
    </row>
    <row r="111" spans="1:9" x14ac:dyDescent="0.25">
      <c r="A111" t="s">
        <v>380</v>
      </c>
      <c r="B111" t="s">
        <v>95</v>
      </c>
      <c r="C111" t="s">
        <v>113</v>
      </c>
      <c r="D111">
        <v>4020</v>
      </c>
      <c r="E111">
        <v>568</v>
      </c>
      <c r="F111">
        <v>262</v>
      </c>
      <c r="G111">
        <v>167</v>
      </c>
      <c r="H111" s="185">
        <f t="shared" si="6"/>
        <v>0.46126760563380281</v>
      </c>
      <c r="I111" s="185">
        <f t="shared" si="7"/>
        <v>0.29401408450704225</v>
      </c>
    </row>
    <row r="112" spans="1:9" x14ac:dyDescent="0.25">
      <c r="A112" t="s">
        <v>382</v>
      </c>
      <c r="B112" t="s">
        <v>174</v>
      </c>
      <c r="C112" t="s">
        <v>182</v>
      </c>
      <c r="D112">
        <v>451350</v>
      </c>
      <c r="E112">
        <v>1060</v>
      </c>
      <c r="F112">
        <v>584</v>
      </c>
      <c r="G112">
        <v>364</v>
      </c>
      <c r="H112" s="185">
        <f t="shared" si="6"/>
        <v>0.55094339622641508</v>
      </c>
      <c r="I112" s="185">
        <f t="shared" si="7"/>
        <v>0.34339622641509432</v>
      </c>
    </row>
    <row r="113" spans="1:9" x14ac:dyDescent="0.25">
      <c r="A113" t="s">
        <v>246</v>
      </c>
      <c r="B113" t="s">
        <v>373</v>
      </c>
      <c r="C113" t="s">
        <v>271</v>
      </c>
      <c r="D113">
        <v>457165</v>
      </c>
      <c r="E113">
        <v>393</v>
      </c>
      <c r="F113">
        <v>223</v>
      </c>
      <c r="G113">
        <v>197</v>
      </c>
      <c r="H113" s="185">
        <f t="shared" si="6"/>
        <v>0.56743002544529264</v>
      </c>
      <c r="I113" s="185">
        <f t="shared" si="7"/>
        <v>0.50127226463104324</v>
      </c>
    </row>
    <row r="114" spans="1:9" x14ac:dyDescent="0.25">
      <c r="A114" t="s">
        <v>376</v>
      </c>
      <c r="B114" t="s">
        <v>42</v>
      </c>
      <c r="C114" t="s">
        <v>53</v>
      </c>
      <c r="D114">
        <v>510513</v>
      </c>
      <c r="E114">
        <v>541</v>
      </c>
      <c r="F114">
        <v>129</v>
      </c>
      <c r="G114">
        <v>66</v>
      </c>
      <c r="H114" s="185">
        <f t="shared" si="6"/>
        <v>0.23844731977818853</v>
      </c>
      <c r="I114" s="185">
        <f t="shared" si="7"/>
        <v>0.12199630314232902</v>
      </c>
    </row>
    <row r="115" spans="1:9" x14ac:dyDescent="0.25">
      <c r="A115" t="s">
        <v>385</v>
      </c>
      <c r="B115" t="s">
        <v>193</v>
      </c>
      <c r="C115" t="s">
        <v>201</v>
      </c>
      <c r="D115">
        <v>454426</v>
      </c>
      <c r="E115">
        <v>1265</v>
      </c>
      <c r="F115">
        <v>686</v>
      </c>
      <c r="G115">
        <v>384</v>
      </c>
      <c r="H115" s="185">
        <f t="shared" si="6"/>
        <v>0.54229249011857705</v>
      </c>
      <c r="I115" s="185">
        <f t="shared" si="7"/>
        <v>0.30355731225296445</v>
      </c>
    </row>
    <row r="116" spans="1:9" x14ac:dyDescent="0.25">
      <c r="A116" t="s">
        <v>380</v>
      </c>
      <c r="B116" t="s">
        <v>95</v>
      </c>
      <c r="C116" t="s">
        <v>112</v>
      </c>
      <c r="D116">
        <v>4006</v>
      </c>
      <c r="E116">
        <v>1054</v>
      </c>
      <c r="F116">
        <v>418</v>
      </c>
      <c r="G116">
        <v>302</v>
      </c>
      <c r="H116" s="185">
        <f t="shared" si="6"/>
        <v>0.396584440227704</v>
      </c>
      <c r="I116" s="185">
        <f t="shared" si="7"/>
        <v>0.28652751423149903</v>
      </c>
    </row>
    <row r="117" spans="1:9" x14ac:dyDescent="0.25">
      <c r="A117" t="s">
        <v>376</v>
      </c>
      <c r="B117" t="s">
        <v>0</v>
      </c>
      <c r="C117" t="s">
        <v>39</v>
      </c>
      <c r="D117">
        <v>451156</v>
      </c>
      <c r="E117">
        <v>1238</v>
      </c>
      <c r="F117">
        <v>509</v>
      </c>
      <c r="G117">
        <v>320</v>
      </c>
      <c r="H117" s="185">
        <f t="shared" si="6"/>
        <v>0.41114701130856218</v>
      </c>
      <c r="I117" s="185">
        <f t="shared" si="7"/>
        <v>0.25848142164781907</v>
      </c>
    </row>
    <row r="118" spans="1:9" x14ac:dyDescent="0.25">
      <c r="A118" t="s">
        <v>308</v>
      </c>
      <c r="B118" t="s">
        <v>309</v>
      </c>
      <c r="C118" t="s">
        <v>324</v>
      </c>
      <c r="D118">
        <v>488706</v>
      </c>
      <c r="E118">
        <v>361</v>
      </c>
      <c r="F118">
        <v>166</v>
      </c>
      <c r="G118">
        <v>87</v>
      </c>
      <c r="H118" s="185">
        <f t="shared" si="6"/>
        <v>0.45983379501385041</v>
      </c>
      <c r="I118" s="185">
        <f t="shared" si="7"/>
        <v>0.24099722991689751</v>
      </c>
    </row>
    <row r="119" spans="1:9" x14ac:dyDescent="0.25">
      <c r="A119" t="s">
        <v>308</v>
      </c>
      <c r="B119" t="s">
        <v>375</v>
      </c>
      <c r="C119" t="s">
        <v>327</v>
      </c>
      <c r="D119">
        <v>588186</v>
      </c>
      <c r="E119">
        <v>568</v>
      </c>
      <c r="F119">
        <v>243</v>
      </c>
      <c r="G119">
        <v>147</v>
      </c>
      <c r="H119" s="185">
        <f t="shared" si="6"/>
        <v>0.42781690140845069</v>
      </c>
      <c r="I119" s="185">
        <f t="shared" si="7"/>
        <v>0.25880281690140844</v>
      </c>
    </row>
    <row r="120" spans="1:9" x14ac:dyDescent="0.25">
      <c r="A120" t="s">
        <v>382</v>
      </c>
      <c r="B120" t="s">
        <v>174</v>
      </c>
      <c r="C120" t="s">
        <v>181</v>
      </c>
      <c r="D120">
        <v>451361</v>
      </c>
      <c r="E120">
        <v>285</v>
      </c>
      <c r="F120">
        <v>112</v>
      </c>
      <c r="G120">
        <v>104</v>
      </c>
    </row>
    <row r="121" spans="1:9" x14ac:dyDescent="0.25">
      <c r="A121" t="s">
        <v>308</v>
      </c>
      <c r="B121" t="s">
        <v>309</v>
      </c>
      <c r="C121" t="s">
        <v>325</v>
      </c>
      <c r="D121">
        <v>588716</v>
      </c>
      <c r="E121">
        <v>379</v>
      </c>
      <c r="F121">
        <v>155</v>
      </c>
      <c r="G121">
        <v>131</v>
      </c>
      <c r="H121" s="185">
        <f t="shared" ref="H121:H152" si="8">F121/E121</f>
        <v>0.40897097625329815</v>
      </c>
      <c r="I121" s="185">
        <f t="shared" ref="I121:I152" si="9">G121/E121</f>
        <v>0.34564643799472294</v>
      </c>
    </row>
    <row r="122" spans="1:9" x14ac:dyDescent="0.25">
      <c r="A122" t="s">
        <v>385</v>
      </c>
      <c r="B122" t="s">
        <v>231</v>
      </c>
      <c r="C122" t="s">
        <v>238</v>
      </c>
      <c r="D122">
        <v>454414</v>
      </c>
      <c r="E122">
        <v>399</v>
      </c>
      <c r="F122">
        <v>184</v>
      </c>
      <c r="G122">
        <v>95</v>
      </c>
      <c r="H122" s="185">
        <f t="shared" si="8"/>
        <v>0.46115288220551376</v>
      </c>
      <c r="I122" s="185">
        <f t="shared" si="9"/>
        <v>0.23809523809523808</v>
      </c>
    </row>
    <row r="123" spans="1:9" x14ac:dyDescent="0.25">
      <c r="A123" t="s">
        <v>380</v>
      </c>
      <c r="B123" t="s">
        <v>58</v>
      </c>
      <c r="C123" t="s">
        <v>64</v>
      </c>
      <c r="D123">
        <v>4092</v>
      </c>
      <c r="E123">
        <v>312</v>
      </c>
      <c r="F123">
        <v>135</v>
      </c>
      <c r="G123">
        <v>160</v>
      </c>
      <c r="H123" s="185">
        <f t="shared" si="8"/>
        <v>0.43269230769230771</v>
      </c>
      <c r="I123" s="185">
        <f t="shared" si="9"/>
        <v>0.51282051282051277</v>
      </c>
    </row>
    <row r="124" spans="1:9" x14ac:dyDescent="0.25">
      <c r="A124" t="s">
        <v>246</v>
      </c>
      <c r="B124" t="s">
        <v>373</v>
      </c>
      <c r="C124" t="s">
        <v>279</v>
      </c>
      <c r="D124">
        <v>457435</v>
      </c>
      <c r="E124">
        <v>507</v>
      </c>
      <c r="F124">
        <v>172</v>
      </c>
      <c r="G124">
        <v>127</v>
      </c>
      <c r="H124" s="185">
        <f t="shared" si="8"/>
        <v>0.33925049309664695</v>
      </c>
      <c r="I124" s="185">
        <f t="shared" si="9"/>
        <v>0.2504930966469428</v>
      </c>
    </row>
    <row r="125" spans="1:9" x14ac:dyDescent="0.25">
      <c r="A125" t="s">
        <v>246</v>
      </c>
      <c r="B125" t="s">
        <v>374</v>
      </c>
      <c r="C125" t="s">
        <v>298</v>
      </c>
      <c r="D125">
        <v>557352</v>
      </c>
      <c r="E125">
        <v>485</v>
      </c>
      <c r="F125">
        <v>250</v>
      </c>
      <c r="G125">
        <v>218</v>
      </c>
      <c r="H125" s="185">
        <f t="shared" si="8"/>
        <v>0.51546391752577314</v>
      </c>
      <c r="I125" s="185">
        <f t="shared" si="9"/>
        <v>0.44948453608247424</v>
      </c>
    </row>
    <row r="126" spans="1:9" x14ac:dyDescent="0.25">
      <c r="A126" t="s">
        <v>385</v>
      </c>
      <c r="B126" t="s">
        <v>386</v>
      </c>
      <c r="C126" t="s">
        <v>213</v>
      </c>
      <c r="D126">
        <v>554506</v>
      </c>
      <c r="E126">
        <v>498</v>
      </c>
      <c r="F126">
        <v>222</v>
      </c>
      <c r="G126">
        <v>187</v>
      </c>
      <c r="H126" s="185">
        <f t="shared" si="8"/>
        <v>0.44578313253012047</v>
      </c>
      <c r="I126" s="185">
        <f t="shared" si="9"/>
        <v>0.37550200803212852</v>
      </c>
    </row>
    <row r="127" spans="1:9" x14ac:dyDescent="0.25">
      <c r="A127" t="s">
        <v>246</v>
      </c>
      <c r="B127" t="s">
        <v>247</v>
      </c>
      <c r="C127" t="s">
        <v>252</v>
      </c>
      <c r="D127">
        <v>557433</v>
      </c>
      <c r="E127">
        <v>263</v>
      </c>
      <c r="F127">
        <v>101</v>
      </c>
      <c r="G127">
        <v>48</v>
      </c>
      <c r="H127" s="185">
        <f t="shared" si="8"/>
        <v>0.38403041825095058</v>
      </c>
      <c r="I127" s="185">
        <f t="shared" si="9"/>
        <v>0.18250950570342206</v>
      </c>
    </row>
    <row r="128" spans="1:9" x14ac:dyDescent="0.25">
      <c r="A128" t="s">
        <v>308</v>
      </c>
      <c r="B128" t="s">
        <v>375</v>
      </c>
      <c r="C128" t="s">
        <v>329</v>
      </c>
      <c r="D128">
        <v>588316</v>
      </c>
      <c r="E128">
        <v>400</v>
      </c>
      <c r="F128">
        <v>139</v>
      </c>
      <c r="G128">
        <v>74</v>
      </c>
      <c r="H128" s="185">
        <f t="shared" si="8"/>
        <v>0.34749999999999998</v>
      </c>
      <c r="I128" s="185">
        <f t="shared" si="9"/>
        <v>0.185</v>
      </c>
    </row>
    <row r="129" spans="1:9" x14ac:dyDescent="0.25">
      <c r="A129" t="s">
        <v>246</v>
      </c>
      <c r="B129" t="s">
        <v>373</v>
      </c>
      <c r="C129" t="s">
        <v>272</v>
      </c>
      <c r="D129">
        <v>557210</v>
      </c>
      <c r="E129">
        <v>370</v>
      </c>
      <c r="F129">
        <v>181</v>
      </c>
      <c r="G129">
        <v>140</v>
      </c>
      <c r="H129" s="185">
        <f t="shared" si="8"/>
        <v>0.48918918918918919</v>
      </c>
      <c r="I129" s="185">
        <f t="shared" si="9"/>
        <v>0.3783783783783784</v>
      </c>
    </row>
    <row r="130" spans="1:9" x14ac:dyDescent="0.25">
      <c r="A130" t="s">
        <v>382</v>
      </c>
      <c r="B130" t="s">
        <v>384</v>
      </c>
      <c r="C130" t="s">
        <v>163</v>
      </c>
      <c r="D130">
        <v>508817</v>
      </c>
      <c r="E130">
        <v>340</v>
      </c>
      <c r="F130">
        <v>126</v>
      </c>
      <c r="G130">
        <v>36</v>
      </c>
      <c r="H130" s="185">
        <f t="shared" si="8"/>
        <v>0.37058823529411766</v>
      </c>
      <c r="I130" s="185">
        <f t="shared" si="9"/>
        <v>0.10588235294117647</v>
      </c>
    </row>
    <row r="131" spans="1:9" x14ac:dyDescent="0.25">
      <c r="A131" t="s">
        <v>381</v>
      </c>
      <c r="B131" t="s">
        <v>134</v>
      </c>
      <c r="C131" t="s">
        <v>143</v>
      </c>
      <c r="D131">
        <v>4188</v>
      </c>
      <c r="E131">
        <v>497</v>
      </c>
      <c r="F131">
        <v>269</v>
      </c>
      <c r="G131">
        <v>158</v>
      </c>
      <c r="H131" s="185">
        <f t="shared" si="8"/>
        <v>0.54124748490945673</v>
      </c>
      <c r="I131" s="185">
        <f t="shared" si="9"/>
        <v>0.31790744466800802</v>
      </c>
    </row>
    <row r="132" spans="1:9" x14ac:dyDescent="0.25">
      <c r="A132" t="s">
        <v>376</v>
      </c>
      <c r="B132" t="s">
        <v>42</v>
      </c>
      <c r="C132" t="s">
        <v>44</v>
      </c>
      <c r="D132">
        <v>410550</v>
      </c>
      <c r="E132">
        <v>659</v>
      </c>
      <c r="F132">
        <v>276</v>
      </c>
      <c r="G132">
        <v>168</v>
      </c>
      <c r="H132" s="185">
        <f t="shared" si="8"/>
        <v>0.41881638846737479</v>
      </c>
      <c r="I132" s="185">
        <f t="shared" si="9"/>
        <v>0.25493171471927162</v>
      </c>
    </row>
    <row r="133" spans="1:9" x14ac:dyDescent="0.25">
      <c r="A133" t="s">
        <v>376</v>
      </c>
      <c r="B133" t="s">
        <v>0</v>
      </c>
      <c r="C133" t="s">
        <v>34</v>
      </c>
      <c r="D133">
        <v>410566</v>
      </c>
      <c r="E133">
        <v>1146</v>
      </c>
      <c r="F133">
        <v>555</v>
      </c>
      <c r="G133">
        <v>292</v>
      </c>
      <c r="H133" s="185">
        <f t="shared" si="8"/>
        <v>0.48429319371727747</v>
      </c>
      <c r="I133" s="185">
        <f t="shared" si="9"/>
        <v>0.25479930191972078</v>
      </c>
    </row>
    <row r="134" spans="1:9" x14ac:dyDescent="0.25">
      <c r="A134" t="s">
        <v>385</v>
      </c>
      <c r="B134" t="s">
        <v>193</v>
      </c>
      <c r="C134" t="s">
        <v>207</v>
      </c>
      <c r="D134">
        <v>554491</v>
      </c>
      <c r="E134">
        <v>572</v>
      </c>
      <c r="F134">
        <v>284</v>
      </c>
      <c r="G134">
        <v>157</v>
      </c>
      <c r="H134" s="185">
        <f t="shared" si="8"/>
        <v>0.49650349650349651</v>
      </c>
      <c r="I134" s="185">
        <f t="shared" si="9"/>
        <v>0.27447552447552448</v>
      </c>
    </row>
    <row r="135" spans="1:9" x14ac:dyDescent="0.25">
      <c r="A135" t="s">
        <v>308</v>
      </c>
      <c r="B135" t="s">
        <v>375</v>
      </c>
      <c r="C135" t="s">
        <v>326</v>
      </c>
      <c r="D135">
        <v>488586</v>
      </c>
      <c r="E135">
        <v>1644</v>
      </c>
      <c r="F135">
        <v>846</v>
      </c>
      <c r="G135">
        <v>534</v>
      </c>
      <c r="H135" s="185">
        <f t="shared" si="8"/>
        <v>0.51459854014598538</v>
      </c>
      <c r="I135" s="185">
        <f t="shared" si="9"/>
        <v>0.32481751824817517</v>
      </c>
    </row>
    <row r="136" spans="1:9" x14ac:dyDescent="0.25">
      <c r="A136" t="s">
        <v>246</v>
      </c>
      <c r="B136" t="s">
        <v>247</v>
      </c>
      <c r="C136" t="s">
        <v>254</v>
      </c>
      <c r="D136">
        <v>557436</v>
      </c>
      <c r="E136">
        <v>491</v>
      </c>
      <c r="F136">
        <v>176</v>
      </c>
      <c r="G136">
        <v>112</v>
      </c>
      <c r="H136" s="185">
        <f t="shared" si="8"/>
        <v>0.35845213849287166</v>
      </c>
      <c r="I136" s="185">
        <f t="shared" si="9"/>
        <v>0.22810590631364563</v>
      </c>
    </row>
    <row r="137" spans="1:9" x14ac:dyDescent="0.25">
      <c r="A137" t="s">
        <v>380</v>
      </c>
      <c r="B137" t="s">
        <v>58</v>
      </c>
      <c r="C137" t="s">
        <v>59</v>
      </c>
      <c r="D137">
        <v>4057</v>
      </c>
      <c r="E137">
        <v>776</v>
      </c>
      <c r="F137">
        <v>430</v>
      </c>
      <c r="G137">
        <v>392</v>
      </c>
      <c r="H137" s="185">
        <f t="shared" si="8"/>
        <v>0.55412371134020622</v>
      </c>
      <c r="I137" s="185">
        <f t="shared" si="9"/>
        <v>0.50515463917525771</v>
      </c>
    </row>
    <row r="138" spans="1:9" x14ac:dyDescent="0.25">
      <c r="A138" t="s">
        <v>590</v>
      </c>
      <c r="B138" t="s">
        <v>377</v>
      </c>
      <c r="C138" t="s">
        <v>378</v>
      </c>
      <c r="D138">
        <v>4017</v>
      </c>
      <c r="E138">
        <v>886</v>
      </c>
      <c r="F138">
        <v>495</v>
      </c>
      <c r="G138">
        <v>365</v>
      </c>
      <c r="H138" s="185">
        <f t="shared" si="8"/>
        <v>0.55869074492099324</v>
      </c>
      <c r="I138" s="185">
        <f t="shared" si="9"/>
        <v>0.41196388261851014</v>
      </c>
    </row>
    <row r="139" spans="1:9" x14ac:dyDescent="0.25">
      <c r="A139" t="s">
        <v>380</v>
      </c>
      <c r="B139" t="s">
        <v>95</v>
      </c>
      <c r="C139" t="s">
        <v>108</v>
      </c>
      <c r="D139">
        <v>4043</v>
      </c>
      <c r="E139">
        <v>1138</v>
      </c>
      <c r="F139">
        <v>341</v>
      </c>
      <c r="G139">
        <v>197</v>
      </c>
      <c r="H139" s="185">
        <f t="shared" si="8"/>
        <v>0.29964850615114236</v>
      </c>
      <c r="I139" s="185">
        <f t="shared" si="9"/>
        <v>0.17311072056239016</v>
      </c>
    </row>
    <row r="140" spans="1:9" x14ac:dyDescent="0.25">
      <c r="A140" t="s">
        <v>385</v>
      </c>
      <c r="B140" t="s">
        <v>231</v>
      </c>
      <c r="C140" t="s">
        <v>236</v>
      </c>
      <c r="D140">
        <v>554412</v>
      </c>
      <c r="E140">
        <v>329</v>
      </c>
      <c r="F140">
        <v>168</v>
      </c>
      <c r="G140">
        <v>48</v>
      </c>
      <c r="H140" s="185">
        <f t="shared" si="8"/>
        <v>0.51063829787234039</v>
      </c>
      <c r="I140" s="185">
        <f t="shared" si="9"/>
        <v>0.1458966565349544</v>
      </c>
    </row>
    <row r="141" spans="1:9" x14ac:dyDescent="0.25">
      <c r="A141" t="s">
        <v>385</v>
      </c>
      <c r="B141" t="s">
        <v>193</v>
      </c>
      <c r="C141" t="s">
        <v>211</v>
      </c>
      <c r="D141">
        <v>454671</v>
      </c>
      <c r="E141">
        <v>545</v>
      </c>
      <c r="F141">
        <v>234</v>
      </c>
      <c r="G141">
        <v>108</v>
      </c>
      <c r="H141" s="185">
        <f t="shared" si="8"/>
        <v>0.42935779816513764</v>
      </c>
      <c r="I141" s="185">
        <f t="shared" si="9"/>
        <v>0.19816513761467891</v>
      </c>
    </row>
    <row r="142" spans="1:9" x14ac:dyDescent="0.25">
      <c r="A142" t="s">
        <v>382</v>
      </c>
      <c r="B142" t="s">
        <v>174</v>
      </c>
      <c r="C142" t="s">
        <v>190</v>
      </c>
      <c r="D142">
        <v>551349</v>
      </c>
      <c r="E142">
        <v>555</v>
      </c>
      <c r="F142">
        <v>302</v>
      </c>
      <c r="G142">
        <v>201</v>
      </c>
      <c r="H142" s="185">
        <f t="shared" si="8"/>
        <v>0.54414414414414414</v>
      </c>
      <c r="I142" s="185">
        <f t="shared" si="9"/>
        <v>0.36216216216216218</v>
      </c>
    </row>
    <row r="143" spans="1:9" x14ac:dyDescent="0.25">
      <c r="A143" t="s">
        <v>246</v>
      </c>
      <c r="B143" t="s">
        <v>374</v>
      </c>
      <c r="C143" t="s">
        <v>303</v>
      </c>
      <c r="D143">
        <v>457632</v>
      </c>
      <c r="E143">
        <v>1292</v>
      </c>
      <c r="F143">
        <v>529</v>
      </c>
      <c r="G143">
        <v>468</v>
      </c>
      <c r="H143" s="185">
        <f t="shared" si="8"/>
        <v>0.40944272445820434</v>
      </c>
      <c r="I143" s="185">
        <f t="shared" si="9"/>
        <v>0.36222910216718268</v>
      </c>
    </row>
    <row r="144" spans="1:9" x14ac:dyDescent="0.25">
      <c r="A144" t="s">
        <v>246</v>
      </c>
      <c r="B144" t="s">
        <v>247</v>
      </c>
      <c r="C144" t="s">
        <v>262</v>
      </c>
      <c r="D144">
        <v>557437</v>
      </c>
      <c r="E144">
        <v>593</v>
      </c>
      <c r="F144">
        <v>217</v>
      </c>
      <c r="G144">
        <v>149</v>
      </c>
      <c r="H144" s="185">
        <f t="shared" si="8"/>
        <v>0.36593591905564926</v>
      </c>
      <c r="I144" s="185">
        <f t="shared" si="9"/>
        <v>0.25126475548060706</v>
      </c>
    </row>
    <row r="145" spans="1:9" x14ac:dyDescent="0.25">
      <c r="A145" t="s">
        <v>385</v>
      </c>
      <c r="B145" t="s">
        <v>193</v>
      </c>
      <c r="C145" t="s">
        <v>200</v>
      </c>
      <c r="D145">
        <v>554356</v>
      </c>
      <c r="E145">
        <v>554</v>
      </c>
      <c r="F145">
        <v>265</v>
      </c>
      <c r="G145">
        <v>252</v>
      </c>
      <c r="H145" s="185">
        <f t="shared" si="8"/>
        <v>0.47833935018050544</v>
      </c>
      <c r="I145" s="185">
        <f t="shared" si="9"/>
        <v>0.45487364620938631</v>
      </c>
    </row>
    <row r="146" spans="1:9" x14ac:dyDescent="0.25">
      <c r="A146" t="s">
        <v>246</v>
      </c>
      <c r="B146" t="s">
        <v>373</v>
      </c>
      <c r="C146" t="s">
        <v>275</v>
      </c>
      <c r="D146">
        <v>557305</v>
      </c>
      <c r="E146">
        <v>584</v>
      </c>
      <c r="F146">
        <v>256</v>
      </c>
      <c r="G146">
        <v>158</v>
      </c>
      <c r="H146" s="185">
        <f t="shared" si="8"/>
        <v>0.43835616438356162</v>
      </c>
      <c r="I146" s="185">
        <f t="shared" si="9"/>
        <v>0.27054794520547948</v>
      </c>
    </row>
    <row r="147" spans="1:9" x14ac:dyDescent="0.25">
      <c r="A147" t="s">
        <v>308</v>
      </c>
      <c r="B147" t="s">
        <v>309</v>
      </c>
      <c r="C147" t="s">
        <v>315</v>
      </c>
      <c r="D147">
        <v>488286</v>
      </c>
      <c r="E147">
        <v>1433</v>
      </c>
      <c r="F147">
        <v>569</v>
      </c>
      <c r="G147">
        <v>441</v>
      </c>
      <c r="H147" s="185">
        <f t="shared" si="8"/>
        <v>0.39706908583391487</v>
      </c>
      <c r="I147" s="185">
        <f t="shared" si="9"/>
        <v>0.30774598743893927</v>
      </c>
    </row>
    <row r="148" spans="1:9" x14ac:dyDescent="0.25">
      <c r="A148" t="s">
        <v>246</v>
      </c>
      <c r="B148" t="s">
        <v>374</v>
      </c>
      <c r="C148" t="s">
        <v>295</v>
      </c>
      <c r="D148">
        <v>557347</v>
      </c>
      <c r="E148">
        <v>632</v>
      </c>
      <c r="F148">
        <v>280</v>
      </c>
      <c r="G148">
        <v>206</v>
      </c>
      <c r="H148" s="185">
        <f t="shared" si="8"/>
        <v>0.44303797468354428</v>
      </c>
      <c r="I148" s="185">
        <f t="shared" si="9"/>
        <v>0.32594936708860761</v>
      </c>
    </row>
    <row r="149" spans="1:9" x14ac:dyDescent="0.25">
      <c r="A149" t="s">
        <v>382</v>
      </c>
      <c r="B149" t="s">
        <v>383</v>
      </c>
      <c r="C149" t="s">
        <v>153</v>
      </c>
      <c r="D149">
        <v>551330</v>
      </c>
      <c r="E149">
        <v>311</v>
      </c>
      <c r="F149">
        <v>166</v>
      </c>
      <c r="G149">
        <v>127</v>
      </c>
      <c r="H149" s="185">
        <f t="shared" si="8"/>
        <v>0.5337620578778135</v>
      </c>
      <c r="I149" s="185">
        <f t="shared" si="9"/>
        <v>0.40836012861736337</v>
      </c>
    </row>
    <row r="150" spans="1:9" x14ac:dyDescent="0.25">
      <c r="A150" t="s">
        <v>308</v>
      </c>
      <c r="B150" t="s">
        <v>375</v>
      </c>
      <c r="C150" t="s">
        <v>328</v>
      </c>
      <c r="D150">
        <v>488246</v>
      </c>
      <c r="E150">
        <v>369</v>
      </c>
      <c r="F150">
        <v>176</v>
      </c>
      <c r="G150">
        <v>150</v>
      </c>
      <c r="H150" s="185">
        <f t="shared" si="8"/>
        <v>0.47696476964769646</v>
      </c>
      <c r="I150" s="185">
        <f t="shared" si="9"/>
        <v>0.4065040650406504</v>
      </c>
    </row>
    <row r="151" spans="1:9" x14ac:dyDescent="0.25">
      <c r="A151" t="s">
        <v>380</v>
      </c>
      <c r="B151" t="s">
        <v>95</v>
      </c>
      <c r="C151" t="s">
        <v>109</v>
      </c>
      <c r="D151">
        <v>4048</v>
      </c>
      <c r="E151">
        <v>502</v>
      </c>
      <c r="F151">
        <v>207</v>
      </c>
      <c r="G151">
        <v>158</v>
      </c>
      <c r="H151" s="185">
        <f t="shared" si="8"/>
        <v>0.41235059760956178</v>
      </c>
      <c r="I151" s="185">
        <f t="shared" si="9"/>
        <v>0.3147410358565737</v>
      </c>
    </row>
    <row r="152" spans="1:9" x14ac:dyDescent="0.25">
      <c r="A152" t="s">
        <v>385</v>
      </c>
      <c r="B152" t="s">
        <v>386</v>
      </c>
      <c r="C152" t="s">
        <v>218</v>
      </c>
      <c r="D152">
        <v>554357</v>
      </c>
      <c r="E152">
        <v>420</v>
      </c>
      <c r="F152">
        <v>180</v>
      </c>
      <c r="G152">
        <v>76</v>
      </c>
      <c r="H152" s="185">
        <f t="shared" si="8"/>
        <v>0.42857142857142855</v>
      </c>
      <c r="I152" s="185">
        <f t="shared" si="9"/>
        <v>0.18095238095238095</v>
      </c>
    </row>
    <row r="153" spans="1:9" x14ac:dyDescent="0.25">
      <c r="A153" t="s">
        <v>308</v>
      </c>
      <c r="B153" t="s">
        <v>309</v>
      </c>
      <c r="C153" t="s">
        <v>318</v>
      </c>
      <c r="D153">
        <v>588336</v>
      </c>
      <c r="E153">
        <v>429</v>
      </c>
      <c r="F153">
        <v>178</v>
      </c>
      <c r="G153">
        <v>95</v>
      </c>
      <c r="H153" s="185">
        <f t="shared" ref="H153:H184" si="10">F153/E153</f>
        <v>0.41491841491841491</v>
      </c>
      <c r="I153" s="185">
        <f t="shared" ref="I153:I184" si="11">G153/E153</f>
        <v>0.22144522144522144</v>
      </c>
    </row>
    <row r="154" spans="1:9" x14ac:dyDescent="0.25">
      <c r="A154" t="s">
        <v>376</v>
      </c>
      <c r="B154" t="s">
        <v>42</v>
      </c>
      <c r="C154" t="s">
        <v>45</v>
      </c>
      <c r="D154">
        <v>510556</v>
      </c>
      <c r="E154">
        <v>368</v>
      </c>
      <c r="F154">
        <v>148</v>
      </c>
      <c r="G154">
        <v>100</v>
      </c>
      <c r="H154" s="185">
        <f t="shared" si="10"/>
        <v>0.40217391304347827</v>
      </c>
      <c r="I154" s="185">
        <f t="shared" si="11"/>
        <v>0.27173913043478259</v>
      </c>
    </row>
    <row r="155" spans="1:9" x14ac:dyDescent="0.25">
      <c r="A155" t="s">
        <v>381</v>
      </c>
      <c r="B155" t="s">
        <v>116</v>
      </c>
      <c r="C155" t="s">
        <v>124</v>
      </c>
      <c r="D155">
        <v>4141</v>
      </c>
      <c r="E155">
        <v>642</v>
      </c>
      <c r="F155">
        <v>277</v>
      </c>
      <c r="G155">
        <v>203</v>
      </c>
      <c r="H155" s="185">
        <f t="shared" si="10"/>
        <v>0.43146417445482865</v>
      </c>
      <c r="I155" s="185">
        <f t="shared" si="11"/>
        <v>0.31619937694704048</v>
      </c>
    </row>
    <row r="156" spans="1:9" x14ac:dyDescent="0.25">
      <c r="A156" t="s">
        <v>376</v>
      </c>
      <c r="B156" t="s">
        <v>42</v>
      </c>
      <c r="C156" t="s">
        <v>54</v>
      </c>
      <c r="D156">
        <v>510511</v>
      </c>
      <c r="E156">
        <v>232</v>
      </c>
      <c r="F156">
        <v>86</v>
      </c>
      <c r="G156">
        <v>88</v>
      </c>
      <c r="H156" s="185">
        <f t="shared" si="10"/>
        <v>0.37068965517241381</v>
      </c>
      <c r="I156" s="185">
        <f t="shared" si="11"/>
        <v>0.37931034482758619</v>
      </c>
    </row>
    <row r="157" spans="1:9" x14ac:dyDescent="0.25">
      <c r="A157" t="s">
        <v>376</v>
      </c>
      <c r="B157" t="s">
        <v>42</v>
      </c>
      <c r="C157" t="s">
        <v>52</v>
      </c>
      <c r="D157">
        <v>410524</v>
      </c>
      <c r="E157">
        <v>573</v>
      </c>
      <c r="F157">
        <v>223</v>
      </c>
      <c r="G157">
        <v>207</v>
      </c>
      <c r="H157" s="185">
        <f t="shared" si="10"/>
        <v>0.38917975567190227</v>
      </c>
      <c r="I157" s="185">
        <f t="shared" si="11"/>
        <v>0.36125654450261779</v>
      </c>
    </row>
    <row r="158" spans="1:9" x14ac:dyDescent="0.25">
      <c r="A158" t="s">
        <v>246</v>
      </c>
      <c r="B158" t="s">
        <v>247</v>
      </c>
      <c r="C158" t="s">
        <v>253</v>
      </c>
      <c r="D158">
        <v>557434</v>
      </c>
      <c r="E158">
        <v>389</v>
      </c>
      <c r="F158">
        <v>174</v>
      </c>
      <c r="G158">
        <v>163</v>
      </c>
      <c r="H158" s="185">
        <f t="shared" si="10"/>
        <v>0.4473007712082262</v>
      </c>
      <c r="I158" s="185">
        <f t="shared" si="11"/>
        <v>0.41902313624678661</v>
      </c>
    </row>
    <row r="159" spans="1:9" x14ac:dyDescent="0.25">
      <c r="A159" t="s">
        <v>381</v>
      </c>
      <c r="B159" t="s">
        <v>116</v>
      </c>
      <c r="C159" t="s">
        <v>117</v>
      </c>
      <c r="D159">
        <v>4132</v>
      </c>
      <c r="E159">
        <v>572</v>
      </c>
      <c r="F159">
        <v>307</v>
      </c>
      <c r="G159">
        <v>257</v>
      </c>
      <c r="H159" s="185">
        <f t="shared" si="10"/>
        <v>0.53671328671328666</v>
      </c>
      <c r="I159" s="185">
        <f t="shared" si="11"/>
        <v>0.44930069930069932</v>
      </c>
    </row>
    <row r="160" spans="1:9" x14ac:dyDescent="0.25">
      <c r="A160" t="s">
        <v>382</v>
      </c>
      <c r="B160" t="s">
        <v>174</v>
      </c>
      <c r="C160" t="s">
        <v>177</v>
      </c>
      <c r="D160">
        <v>551369</v>
      </c>
      <c r="E160">
        <v>277</v>
      </c>
      <c r="F160">
        <v>153</v>
      </c>
      <c r="G160">
        <v>66</v>
      </c>
      <c r="H160" s="185">
        <f t="shared" si="10"/>
        <v>0.55234657039711188</v>
      </c>
      <c r="I160" s="185">
        <f t="shared" si="11"/>
        <v>0.23826714801444043</v>
      </c>
    </row>
    <row r="161" spans="1:9" x14ac:dyDescent="0.25">
      <c r="A161" t="s">
        <v>246</v>
      </c>
      <c r="B161" t="s">
        <v>374</v>
      </c>
      <c r="C161" t="s">
        <v>293</v>
      </c>
      <c r="D161">
        <v>457306</v>
      </c>
      <c r="E161">
        <v>650</v>
      </c>
      <c r="F161">
        <v>310</v>
      </c>
      <c r="G161">
        <v>157</v>
      </c>
      <c r="H161" s="185">
        <f t="shared" si="10"/>
        <v>0.47692307692307695</v>
      </c>
      <c r="I161" s="185">
        <f t="shared" si="11"/>
        <v>0.24153846153846154</v>
      </c>
    </row>
    <row r="162" spans="1:9" x14ac:dyDescent="0.25">
      <c r="A162" t="s">
        <v>385</v>
      </c>
      <c r="B162" t="s">
        <v>386</v>
      </c>
      <c r="C162" t="s">
        <v>226</v>
      </c>
      <c r="D162">
        <v>554533</v>
      </c>
      <c r="E162">
        <v>327</v>
      </c>
      <c r="F162">
        <v>146</v>
      </c>
      <c r="G162">
        <v>87</v>
      </c>
      <c r="H162" s="185">
        <f t="shared" si="10"/>
        <v>0.44648318042813456</v>
      </c>
      <c r="I162" s="185">
        <f t="shared" si="11"/>
        <v>0.26605504587155965</v>
      </c>
    </row>
    <row r="163" spans="1:9" x14ac:dyDescent="0.25">
      <c r="A163" t="s">
        <v>246</v>
      </c>
      <c r="B163" t="s">
        <v>373</v>
      </c>
      <c r="C163" t="s">
        <v>282</v>
      </c>
      <c r="D163">
        <v>557523</v>
      </c>
      <c r="E163">
        <v>245</v>
      </c>
      <c r="F163">
        <v>100</v>
      </c>
      <c r="G163">
        <v>25</v>
      </c>
      <c r="H163" s="185">
        <f t="shared" si="10"/>
        <v>0.40816326530612246</v>
      </c>
      <c r="I163" s="185">
        <f t="shared" si="11"/>
        <v>0.10204081632653061</v>
      </c>
    </row>
    <row r="164" spans="1:9" x14ac:dyDescent="0.25">
      <c r="A164" t="s">
        <v>385</v>
      </c>
      <c r="B164" t="s">
        <v>386</v>
      </c>
      <c r="C164" t="s">
        <v>229</v>
      </c>
      <c r="D164">
        <v>554686</v>
      </c>
      <c r="E164">
        <v>124</v>
      </c>
      <c r="F164">
        <v>59</v>
      </c>
      <c r="G164">
        <v>51</v>
      </c>
      <c r="H164" s="185">
        <f t="shared" si="10"/>
        <v>0.47580645161290325</v>
      </c>
      <c r="I164" s="185">
        <f t="shared" si="11"/>
        <v>0.41129032258064518</v>
      </c>
    </row>
    <row r="165" spans="1:9" x14ac:dyDescent="0.25">
      <c r="A165" t="s">
        <v>382</v>
      </c>
      <c r="B165" t="s">
        <v>383</v>
      </c>
      <c r="C165" t="s">
        <v>151</v>
      </c>
      <c r="D165">
        <v>451101</v>
      </c>
      <c r="E165">
        <v>1270</v>
      </c>
      <c r="F165">
        <v>618</v>
      </c>
      <c r="G165">
        <v>436</v>
      </c>
      <c r="H165" s="185">
        <f t="shared" si="10"/>
        <v>0.48661417322834644</v>
      </c>
      <c r="I165" s="185">
        <f t="shared" si="11"/>
        <v>0.34330708661417325</v>
      </c>
    </row>
    <row r="166" spans="1:9" x14ac:dyDescent="0.25">
      <c r="A166" t="s">
        <v>385</v>
      </c>
      <c r="B166" t="s">
        <v>386</v>
      </c>
      <c r="C166" t="s">
        <v>230</v>
      </c>
      <c r="D166">
        <v>454696</v>
      </c>
      <c r="E166">
        <v>694</v>
      </c>
      <c r="F166">
        <v>327</v>
      </c>
      <c r="G166">
        <v>254</v>
      </c>
      <c r="H166" s="185">
        <f t="shared" si="10"/>
        <v>0.47118155619596541</v>
      </c>
      <c r="I166" s="185">
        <f t="shared" si="11"/>
        <v>0.36599423631123917</v>
      </c>
    </row>
    <row r="167" spans="1:9" x14ac:dyDescent="0.25">
      <c r="A167" t="s">
        <v>380</v>
      </c>
      <c r="B167" t="s">
        <v>77</v>
      </c>
      <c r="C167" t="s">
        <v>80</v>
      </c>
      <c r="D167">
        <v>4104</v>
      </c>
      <c r="E167">
        <v>360</v>
      </c>
      <c r="F167">
        <v>205</v>
      </c>
      <c r="G167">
        <v>121</v>
      </c>
      <c r="H167" s="185">
        <f t="shared" si="10"/>
        <v>0.56944444444444442</v>
      </c>
      <c r="I167" s="185">
        <f t="shared" si="11"/>
        <v>0.33611111111111114</v>
      </c>
    </row>
    <row r="168" spans="1:9" x14ac:dyDescent="0.25">
      <c r="A168" t="s">
        <v>380</v>
      </c>
      <c r="B168" t="s">
        <v>77</v>
      </c>
      <c r="C168" t="s">
        <v>79</v>
      </c>
      <c r="D168">
        <v>4111</v>
      </c>
      <c r="E168">
        <v>426</v>
      </c>
      <c r="F168">
        <v>190</v>
      </c>
      <c r="G168">
        <v>156</v>
      </c>
      <c r="H168" s="185">
        <f t="shared" si="10"/>
        <v>0.4460093896713615</v>
      </c>
      <c r="I168" s="185">
        <f t="shared" si="11"/>
        <v>0.36619718309859156</v>
      </c>
    </row>
    <row r="169" spans="1:9" x14ac:dyDescent="0.25">
      <c r="A169" t="s">
        <v>381</v>
      </c>
      <c r="B169" t="s">
        <v>134</v>
      </c>
      <c r="C169" t="s">
        <v>135</v>
      </c>
      <c r="D169">
        <v>4189</v>
      </c>
      <c r="E169">
        <v>613</v>
      </c>
      <c r="F169">
        <v>298</v>
      </c>
      <c r="G169">
        <v>199</v>
      </c>
      <c r="H169" s="185">
        <f t="shared" si="10"/>
        <v>0.48613376835236544</v>
      </c>
      <c r="I169" s="185">
        <f t="shared" si="11"/>
        <v>0.32463295269168024</v>
      </c>
    </row>
    <row r="170" spans="1:9" x14ac:dyDescent="0.25">
      <c r="A170" t="s">
        <v>380</v>
      </c>
      <c r="B170" t="s">
        <v>77</v>
      </c>
      <c r="C170" t="s">
        <v>81</v>
      </c>
      <c r="D170">
        <v>4008</v>
      </c>
      <c r="E170">
        <v>267</v>
      </c>
      <c r="F170">
        <v>128</v>
      </c>
      <c r="G170">
        <v>102</v>
      </c>
      <c r="H170" s="185">
        <f t="shared" si="10"/>
        <v>0.47940074906367042</v>
      </c>
      <c r="I170" s="185">
        <f t="shared" si="11"/>
        <v>0.38202247191011235</v>
      </c>
    </row>
    <row r="171" spans="1:9" x14ac:dyDescent="0.25">
      <c r="A171" t="s">
        <v>385</v>
      </c>
      <c r="B171" t="s">
        <v>231</v>
      </c>
      <c r="C171" t="s">
        <v>232</v>
      </c>
      <c r="D171">
        <v>455151</v>
      </c>
      <c r="E171">
        <v>1040</v>
      </c>
      <c r="F171">
        <v>544</v>
      </c>
      <c r="G171">
        <v>372</v>
      </c>
      <c r="H171" s="185">
        <f t="shared" si="10"/>
        <v>0.52307692307692311</v>
      </c>
      <c r="I171" s="185">
        <f t="shared" si="11"/>
        <v>0.3576923076923077</v>
      </c>
    </row>
    <row r="172" spans="1:9" x14ac:dyDescent="0.25">
      <c r="A172" t="s">
        <v>381</v>
      </c>
      <c r="B172" t="s">
        <v>116</v>
      </c>
      <c r="C172" t="s">
        <v>130</v>
      </c>
      <c r="D172">
        <v>4144</v>
      </c>
      <c r="E172">
        <v>494</v>
      </c>
      <c r="F172">
        <v>261</v>
      </c>
      <c r="G172">
        <v>208</v>
      </c>
      <c r="H172" s="185">
        <f t="shared" si="10"/>
        <v>0.52834008097165996</v>
      </c>
      <c r="I172" s="185">
        <f t="shared" si="11"/>
        <v>0.42105263157894735</v>
      </c>
    </row>
    <row r="173" spans="1:9" x14ac:dyDescent="0.25">
      <c r="A173" t="s">
        <v>246</v>
      </c>
      <c r="B173" t="s">
        <v>374</v>
      </c>
      <c r="C173" t="s">
        <v>296</v>
      </c>
      <c r="D173">
        <v>457348</v>
      </c>
      <c r="E173">
        <v>881</v>
      </c>
      <c r="F173">
        <v>478</v>
      </c>
      <c r="G173">
        <v>369</v>
      </c>
      <c r="H173" s="185">
        <f t="shared" si="10"/>
        <v>0.54256526674233829</v>
      </c>
      <c r="I173" s="185">
        <f t="shared" si="11"/>
        <v>0.41884222474460842</v>
      </c>
    </row>
    <row r="174" spans="1:9" x14ac:dyDescent="0.25">
      <c r="A174" t="s">
        <v>380</v>
      </c>
      <c r="B174" t="s">
        <v>77</v>
      </c>
      <c r="C174" t="s">
        <v>90</v>
      </c>
      <c r="D174">
        <v>4121</v>
      </c>
      <c r="E174">
        <v>332</v>
      </c>
      <c r="F174">
        <v>113</v>
      </c>
      <c r="G174">
        <v>84</v>
      </c>
      <c r="H174" s="185">
        <f t="shared" si="10"/>
        <v>0.34036144578313254</v>
      </c>
      <c r="I174" s="185">
        <f t="shared" si="11"/>
        <v>0.25301204819277107</v>
      </c>
    </row>
    <row r="175" spans="1:9" x14ac:dyDescent="0.25">
      <c r="A175" t="s">
        <v>382</v>
      </c>
      <c r="B175" t="s">
        <v>384</v>
      </c>
      <c r="C175" t="s">
        <v>162</v>
      </c>
      <c r="D175">
        <v>408801</v>
      </c>
      <c r="E175">
        <v>1029</v>
      </c>
      <c r="F175">
        <v>490</v>
      </c>
      <c r="G175">
        <v>242</v>
      </c>
      <c r="H175" s="185">
        <f t="shared" si="10"/>
        <v>0.47619047619047616</v>
      </c>
      <c r="I175" s="185">
        <f t="shared" si="11"/>
        <v>0.23517978620019436</v>
      </c>
    </row>
    <row r="176" spans="1:9" x14ac:dyDescent="0.25">
      <c r="A176" t="s">
        <v>246</v>
      </c>
      <c r="B176" t="s">
        <v>247</v>
      </c>
      <c r="C176" t="s">
        <v>268</v>
      </c>
      <c r="D176">
        <v>557444</v>
      </c>
      <c r="E176">
        <v>622</v>
      </c>
      <c r="F176">
        <v>274</v>
      </c>
      <c r="G176">
        <v>229</v>
      </c>
      <c r="H176" s="185">
        <f t="shared" si="10"/>
        <v>0.44051446945337619</v>
      </c>
      <c r="I176" s="185">
        <f t="shared" si="11"/>
        <v>0.36816720257234725</v>
      </c>
    </row>
    <row r="177" spans="1:9" x14ac:dyDescent="0.25">
      <c r="A177" t="s">
        <v>246</v>
      </c>
      <c r="B177" t="s">
        <v>373</v>
      </c>
      <c r="C177" t="s">
        <v>284</v>
      </c>
      <c r="D177">
        <v>457583</v>
      </c>
      <c r="E177">
        <v>779</v>
      </c>
      <c r="F177">
        <v>302</v>
      </c>
      <c r="G177">
        <v>283</v>
      </c>
      <c r="H177" s="185">
        <f t="shared" si="10"/>
        <v>0.38767650834403083</v>
      </c>
      <c r="I177" s="185">
        <f t="shared" si="11"/>
        <v>0.36328626444159179</v>
      </c>
    </row>
    <row r="178" spans="1:9" x14ac:dyDescent="0.25">
      <c r="A178" t="s">
        <v>246</v>
      </c>
      <c r="B178" t="s">
        <v>373</v>
      </c>
      <c r="C178" t="s">
        <v>283</v>
      </c>
      <c r="D178">
        <v>457543</v>
      </c>
      <c r="E178">
        <v>233</v>
      </c>
      <c r="F178">
        <v>92</v>
      </c>
      <c r="G178">
        <v>46</v>
      </c>
      <c r="H178" s="185">
        <f t="shared" si="10"/>
        <v>0.39484978540772531</v>
      </c>
      <c r="I178" s="185">
        <f t="shared" si="11"/>
        <v>0.19742489270386265</v>
      </c>
    </row>
    <row r="179" spans="1:9" x14ac:dyDescent="0.25">
      <c r="A179" t="s">
        <v>385</v>
      </c>
      <c r="B179" t="s">
        <v>231</v>
      </c>
      <c r="C179" t="s">
        <v>245</v>
      </c>
      <c r="D179">
        <v>554700</v>
      </c>
      <c r="E179">
        <v>323</v>
      </c>
      <c r="F179">
        <v>143</v>
      </c>
      <c r="G179">
        <v>137</v>
      </c>
      <c r="H179" s="185">
        <f t="shared" si="10"/>
        <v>0.44272445820433437</v>
      </c>
      <c r="I179" s="185">
        <f t="shared" si="11"/>
        <v>0.42414860681114552</v>
      </c>
    </row>
    <row r="180" spans="1:9" x14ac:dyDescent="0.25">
      <c r="A180" t="s">
        <v>380</v>
      </c>
      <c r="B180" t="s">
        <v>95</v>
      </c>
      <c r="C180" t="s">
        <v>105</v>
      </c>
      <c r="D180">
        <v>4047</v>
      </c>
      <c r="E180">
        <v>699</v>
      </c>
      <c r="F180">
        <v>258</v>
      </c>
      <c r="G180">
        <v>200</v>
      </c>
      <c r="H180" s="185">
        <f t="shared" si="10"/>
        <v>0.36909871244635195</v>
      </c>
      <c r="I180" s="185">
        <f t="shared" si="11"/>
        <v>0.28612303290414881</v>
      </c>
    </row>
    <row r="181" spans="1:9" x14ac:dyDescent="0.25">
      <c r="A181" t="s">
        <v>308</v>
      </c>
      <c r="B181" t="s">
        <v>375</v>
      </c>
      <c r="C181" t="s">
        <v>338</v>
      </c>
      <c r="D181">
        <v>588666</v>
      </c>
      <c r="E181">
        <v>413</v>
      </c>
      <c r="F181">
        <v>213</v>
      </c>
      <c r="G181">
        <v>150</v>
      </c>
      <c r="H181" s="185">
        <f t="shared" si="10"/>
        <v>0.5157384987893463</v>
      </c>
      <c r="I181" s="185">
        <f t="shared" si="11"/>
        <v>0.36319612590799033</v>
      </c>
    </row>
    <row r="182" spans="1:9" x14ac:dyDescent="0.25">
      <c r="A182" t="s">
        <v>246</v>
      </c>
      <c r="B182" t="s">
        <v>374</v>
      </c>
      <c r="C182" t="s">
        <v>288</v>
      </c>
      <c r="D182">
        <v>557113</v>
      </c>
      <c r="E182">
        <v>354</v>
      </c>
      <c r="F182">
        <v>210</v>
      </c>
      <c r="G182">
        <v>159</v>
      </c>
      <c r="H182" s="185">
        <f t="shared" si="10"/>
        <v>0.59322033898305082</v>
      </c>
      <c r="I182" s="185">
        <f t="shared" si="11"/>
        <v>0.44915254237288138</v>
      </c>
    </row>
    <row r="183" spans="1:9" x14ac:dyDescent="0.25">
      <c r="A183" t="s">
        <v>381</v>
      </c>
      <c r="B183" t="s">
        <v>134</v>
      </c>
      <c r="C183" t="s">
        <v>140</v>
      </c>
      <c r="D183">
        <v>4174</v>
      </c>
      <c r="E183">
        <v>646</v>
      </c>
      <c r="F183">
        <v>224</v>
      </c>
      <c r="G183">
        <v>137</v>
      </c>
      <c r="H183" s="185">
        <f t="shared" si="10"/>
        <v>0.34674922600619196</v>
      </c>
      <c r="I183" s="185">
        <f t="shared" si="11"/>
        <v>0.21207430340557276</v>
      </c>
    </row>
    <row r="184" spans="1:9" x14ac:dyDescent="0.25">
      <c r="A184" t="s">
        <v>382</v>
      </c>
      <c r="B184" t="s">
        <v>384</v>
      </c>
      <c r="C184" t="s">
        <v>166</v>
      </c>
      <c r="D184">
        <v>508819</v>
      </c>
      <c r="E184">
        <v>227</v>
      </c>
      <c r="F184">
        <v>72</v>
      </c>
      <c r="G184">
        <v>13</v>
      </c>
      <c r="H184" s="185">
        <f t="shared" si="10"/>
        <v>0.31718061674008813</v>
      </c>
      <c r="I184" s="185">
        <f t="shared" si="11"/>
        <v>5.7268722466960353E-2</v>
      </c>
    </row>
    <row r="185" spans="1:9" x14ac:dyDescent="0.25">
      <c r="A185" t="s">
        <v>376</v>
      </c>
      <c r="B185" t="s">
        <v>42</v>
      </c>
      <c r="C185" t="s">
        <v>55</v>
      </c>
      <c r="D185">
        <v>510522</v>
      </c>
      <c r="E185">
        <v>352</v>
      </c>
      <c r="F185">
        <v>94</v>
      </c>
      <c r="G185">
        <v>67</v>
      </c>
      <c r="H185" s="185">
        <f t="shared" ref="H185:H202" si="12">F185/E185</f>
        <v>0.26704545454545453</v>
      </c>
      <c r="I185" s="185">
        <f t="shared" ref="I185:I202" si="13">G185/E185</f>
        <v>0.19034090909090909</v>
      </c>
    </row>
    <row r="186" spans="1:9" x14ac:dyDescent="0.25">
      <c r="A186" t="s">
        <v>380</v>
      </c>
      <c r="B186" t="s">
        <v>58</v>
      </c>
      <c r="C186" t="s">
        <v>65</v>
      </c>
      <c r="D186">
        <v>4041</v>
      </c>
      <c r="E186">
        <v>236</v>
      </c>
      <c r="F186">
        <v>116</v>
      </c>
      <c r="G186">
        <v>73</v>
      </c>
      <c r="H186" s="185">
        <f t="shared" si="12"/>
        <v>0.49152542372881358</v>
      </c>
      <c r="I186" s="185">
        <f t="shared" si="13"/>
        <v>0.30932203389830509</v>
      </c>
    </row>
    <row r="187" spans="1:9" x14ac:dyDescent="0.25">
      <c r="A187" t="s">
        <v>381</v>
      </c>
      <c r="B187" t="s">
        <v>116</v>
      </c>
      <c r="C187" t="s">
        <v>122</v>
      </c>
      <c r="D187">
        <v>4162</v>
      </c>
      <c r="E187">
        <v>364</v>
      </c>
      <c r="F187">
        <v>148</v>
      </c>
      <c r="G187">
        <v>77</v>
      </c>
      <c r="H187" s="185">
        <f t="shared" si="12"/>
        <v>0.40659340659340659</v>
      </c>
      <c r="I187" s="185">
        <f t="shared" si="13"/>
        <v>0.21153846153846154</v>
      </c>
    </row>
    <row r="188" spans="1:9" x14ac:dyDescent="0.25">
      <c r="A188" t="s">
        <v>380</v>
      </c>
      <c r="B188" t="s">
        <v>77</v>
      </c>
      <c r="C188" t="s">
        <v>78</v>
      </c>
      <c r="D188">
        <v>4113</v>
      </c>
      <c r="E188">
        <v>335</v>
      </c>
      <c r="F188">
        <v>144</v>
      </c>
      <c r="G188">
        <v>152</v>
      </c>
      <c r="H188" s="185">
        <f t="shared" si="12"/>
        <v>0.42985074626865671</v>
      </c>
      <c r="I188" s="185">
        <f t="shared" si="13"/>
        <v>0.45373134328358211</v>
      </c>
    </row>
    <row r="189" spans="1:9" x14ac:dyDescent="0.25">
      <c r="A189" t="s">
        <v>246</v>
      </c>
      <c r="B189" t="s">
        <v>374</v>
      </c>
      <c r="C189" t="s">
        <v>307</v>
      </c>
      <c r="D189">
        <v>457158</v>
      </c>
      <c r="E189">
        <v>445</v>
      </c>
      <c r="F189">
        <v>218</v>
      </c>
      <c r="G189">
        <v>168</v>
      </c>
      <c r="H189" s="185">
        <f t="shared" si="12"/>
        <v>0.48988764044943822</v>
      </c>
      <c r="I189" s="185">
        <f t="shared" si="13"/>
        <v>0.37752808988764047</v>
      </c>
    </row>
    <row r="190" spans="1:9" x14ac:dyDescent="0.25">
      <c r="A190" t="s">
        <v>246</v>
      </c>
      <c r="B190" t="s">
        <v>247</v>
      </c>
      <c r="C190" t="s">
        <v>267</v>
      </c>
      <c r="D190">
        <v>557612</v>
      </c>
      <c r="E190">
        <v>347</v>
      </c>
      <c r="F190">
        <v>137</v>
      </c>
      <c r="G190">
        <v>81</v>
      </c>
      <c r="H190" s="185">
        <f t="shared" si="12"/>
        <v>0.39481268011527376</v>
      </c>
      <c r="I190" s="185">
        <f t="shared" si="13"/>
        <v>0.2334293948126801</v>
      </c>
    </row>
    <row r="191" spans="1:9" x14ac:dyDescent="0.25">
      <c r="A191" t="s">
        <v>381</v>
      </c>
      <c r="B191" t="s">
        <v>134</v>
      </c>
      <c r="C191" t="s">
        <v>144</v>
      </c>
      <c r="D191">
        <v>4180</v>
      </c>
      <c r="E191">
        <v>343</v>
      </c>
      <c r="F191">
        <v>149</v>
      </c>
      <c r="G191">
        <v>109</v>
      </c>
      <c r="H191" s="185">
        <f t="shared" si="12"/>
        <v>0.43440233236151604</v>
      </c>
      <c r="I191" s="185">
        <f t="shared" si="13"/>
        <v>0.31778425655976678</v>
      </c>
    </row>
    <row r="192" spans="1:9" x14ac:dyDescent="0.25">
      <c r="A192" t="s">
        <v>382</v>
      </c>
      <c r="B192" t="s">
        <v>174</v>
      </c>
      <c r="C192" t="s">
        <v>187</v>
      </c>
      <c r="D192">
        <v>551341</v>
      </c>
      <c r="E192">
        <v>594</v>
      </c>
      <c r="F192">
        <v>244</v>
      </c>
      <c r="G192">
        <v>206</v>
      </c>
      <c r="H192" s="185">
        <f t="shared" si="12"/>
        <v>0.41077441077441079</v>
      </c>
      <c r="I192" s="185">
        <f t="shared" si="13"/>
        <v>0.34680134680134678</v>
      </c>
    </row>
    <row r="193" spans="1:9" x14ac:dyDescent="0.25">
      <c r="A193" t="s">
        <v>246</v>
      </c>
      <c r="B193" t="s">
        <v>373</v>
      </c>
      <c r="C193" t="s">
        <v>270</v>
      </c>
      <c r="D193">
        <v>457163</v>
      </c>
      <c r="E193">
        <v>353</v>
      </c>
      <c r="F193">
        <v>174</v>
      </c>
      <c r="G193">
        <v>137</v>
      </c>
      <c r="H193" s="185">
        <f t="shared" si="12"/>
        <v>0.49291784702549574</v>
      </c>
      <c r="I193" s="185">
        <f t="shared" si="13"/>
        <v>0.38810198300283288</v>
      </c>
    </row>
    <row r="194" spans="1:9" x14ac:dyDescent="0.25">
      <c r="A194" t="s">
        <v>382</v>
      </c>
      <c r="B194" t="s">
        <v>384</v>
      </c>
      <c r="C194" t="s">
        <v>167</v>
      </c>
      <c r="D194">
        <v>408840</v>
      </c>
      <c r="E194">
        <v>595</v>
      </c>
      <c r="F194">
        <v>251</v>
      </c>
      <c r="G194">
        <v>161</v>
      </c>
      <c r="H194" s="185">
        <f t="shared" si="12"/>
        <v>0.42184873949579832</v>
      </c>
      <c r="I194" s="185">
        <f t="shared" si="13"/>
        <v>0.27058823529411763</v>
      </c>
    </row>
    <row r="195" spans="1:9" x14ac:dyDescent="0.25">
      <c r="A195" t="s">
        <v>380</v>
      </c>
      <c r="B195" t="s">
        <v>58</v>
      </c>
      <c r="C195" t="s">
        <v>61</v>
      </c>
      <c r="D195">
        <v>4030</v>
      </c>
      <c r="E195">
        <v>553</v>
      </c>
      <c r="F195">
        <v>255</v>
      </c>
      <c r="G195">
        <v>181</v>
      </c>
      <c r="H195" s="185">
        <f t="shared" si="12"/>
        <v>0.46112115732368897</v>
      </c>
      <c r="I195" s="185">
        <f t="shared" si="13"/>
        <v>0.32730560578661844</v>
      </c>
    </row>
    <row r="196" spans="1:9" x14ac:dyDescent="0.25">
      <c r="A196" t="s">
        <v>385</v>
      </c>
      <c r="B196" t="s">
        <v>386</v>
      </c>
      <c r="C196" t="s">
        <v>216</v>
      </c>
      <c r="D196">
        <v>554321</v>
      </c>
      <c r="E196">
        <v>292</v>
      </c>
      <c r="F196">
        <v>134</v>
      </c>
      <c r="G196">
        <v>55</v>
      </c>
      <c r="H196" s="185">
        <f t="shared" si="12"/>
        <v>0.4589041095890411</v>
      </c>
      <c r="I196" s="185">
        <f t="shared" si="13"/>
        <v>0.18835616438356165</v>
      </c>
    </row>
    <row r="197" spans="1:9" x14ac:dyDescent="0.25">
      <c r="A197" t="s">
        <v>376</v>
      </c>
      <c r="B197" t="s">
        <v>0</v>
      </c>
      <c r="C197" t="s">
        <v>36</v>
      </c>
      <c r="D197">
        <v>451154</v>
      </c>
      <c r="E197">
        <v>243</v>
      </c>
      <c r="F197">
        <v>96</v>
      </c>
      <c r="G197">
        <v>33</v>
      </c>
      <c r="H197" s="185">
        <f t="shared" si="12"/>
        <v>0.39506172839506171</v>
      </c>
      <c r="I197" s="185">
        <f t="shared" si="13"/>
        <v>0.13580246913580246</v>
      </c>
    </row>
    <row r="198" spans="1:9" x14ac:dyDescent="0.25">
      <c r="A198" t="s">
        <v>382</v>
      </c>
      <c r="B198" t="s">
        <v>383</v>
      </c>
      <c r="C198" t="s">
        <v>152</v>
      </c>
      <c r="D198">
        <v>551103</v>
      </c>
      <c r="E198">
        <v>353</v>
      </c>
      <c r="F198">
        <v>158</v>
      </c>
      <c r="G198">
        <v>96</v>
      </c>
      <c r="H198" s="185">
        <f t="shared" si="12"/>
        <v>0.44759206798866857</v>
      </c>
      <c r="I198" s="185">
        <f t="shared" si="13"/>
        <v>0.2719546742209632</v>
      </c>
    </row>
    <row r="199" spans="1:9" x14ac:dyDescent="0.25">
      <c r="A199" t="s">
        <v>380</v>
      </c>
      <c r="B199" t="s">
        <v>77</v>
      </c>
      <c r="C199" t="s">
        <v>84</v>
      </c>
      <c r="D199">
        <v>4109</v>
      </c>
      <c r="E199">
        <v>310</v>
      </c>
      <c r="F199">
        <v>143</v>
      </c>
      <c r="G199">
        <v>95</v>
      </c>
      <c r="H199" s="185">
        <f t="shared" si="12"/>
        <v>0.46129032258064517</v>
      </c>
      <c r="I199" s="185">
        <f t="shared" si="13"/>
        <v>0.30645161290322581</v>
      </c>
    </row>
    <row r="200" spans="1:9" x14ac:dyDescent="0.25">
      <c r="A200" t="s">
        <v>380</v>
      </c>
      <c r="B200" t="s">
        <v>77</v>
      </c>
      <c r="C200" t="s">
        <v>91</v>
      </c>
      <c r="D200">
        <v>4101</v>
      </c>
      <c r="E200">
        <v>971</v>
      </c>
      <c r="F200">
        <v>404</v>
      </c>
      <c r="G200">
        <v>343</v>
      </c>
      <c r="H200" s="185">
        <f t="shared" si="12"/>
        <v>0.41606591143151389</v>
      </c>
      <c r="I200" s="185">
        <f t="shared" si="13"/>
        <v>0.3532440782698249</v>
      </c>
    </row>
    <row r="201" spans="1:9" x14ac:dyDescent="0.25">
      <c r="A201" t="s">
        <v>381</v>
      </c>
      <c r="B201" t="s">
        <v>116</v>
      </c>
      <c r="C201" t="s">
        <v>125</v>
      </c>
      <c r="D201">
        <v>4139</v>
      </c>
      <c r="E201">
        <v>489</v>
      </c>
      <c r="F201">
        <v>231</v>
      </c>
      <c r="G201">
        <v>168</v>
      </c>
      <c r="H201" s="185">
        <f t="shared" si="12"/>
        <v>0.47239263803680981</v>
      </c>
      <c r="I201" s="185">
        <f t="shared" si="13"/>
        <v>0.34355828220858897</v>
      </c>
    </row>
    <row r="202" spans="1:9" x14ac:dyDescent="0.25">
      <c r="A202" t="s">
        <v>246</v>
      </c>
      <c r="B202" t="s">
        <v>247</v>
      </c>
      <c r="C202" t="s">
        <v>264</v>
      </c>
      <c r="D202">
        <v>557459</v>
      </c>
      <c r="E202">
        <v>264</v>
      </c>
      <c r="F202">
        <v>151</v>
      </c>
      <c r="G202">
        <v>115</v>
      </c>
      <c r="H202" s="185">
        <f t="shared" si="12"/>
        <v>0.57196969696969702</v>
      </c>
      <c r="I202" s="185">
        <f t="shared" si="13"/>
        <v>0.43560606060606061</v>
      </c>
    </row>
    <row r="203" spans="1:9" x14ac:dyDescent="0.25">
      <c r="A203" t="s">
        <v>376</v>
      </c>
      <c r="B203" t="s">
        <v>42</v>
      </c>
      <c r="C203" t="s">
        <v>56</v>
      </c>
      <c r="D203">
        <v>410510</v>
      </c>
      <c r="E203">
        <v>1053</v>
      </c>
      <c r="F203">
        <v>349</v>
      </c>
      <c r="G203">
        <v>215</v>
      </c>
    </row>
    <row r="204" spans="1:9" x14ac:dyDescent="0.25">
      <c r="A204" t="s">
        <v>590</v>
      </c>
      <c r="B204" t="s">
        <v>592</v>
      </c>
      <c r="C204" t="s">
        <v>482</v>
      </c>
      <c r="D204">
        <v>4022</v>
      </c>
      <c r="E204">
        <v>340</v>
      </c>
      <c r="F204">
        <v>143</v>
      </c>
      <c r="G204">
        <v>69</v>
      </c>
      <c r="H204" s="185">
        <f t="shared" ref="H204:H235" si="14">F204/E204</f>
        <v>0.42058823529411765</v>
      </c>
      <c r="I204" s="185">
        <f t="shared" ref="I204:I235" si="15">G204/E204</f>
        <v>0.20294117647058824</v>
      </c>
    </row>
    <row r="205" spans="1:9" x14ac:dyDescent="0.25">
      <c r="A205" t="s">
        <v>385</v>
      </c>
      <c r="B205" t="s">
        <v>231</v>
      </c>
      <c r="C205" t="s">
        <v>235</v>
      </c>
      <c r="D205">
        <v>555406</v>
      </c>
      <c r="E205">
        <v>320</v>
      </c>
      <c r="F205">
        <v>120</v>
      </c>
      <c r="G205">
        <v>96</v>
      </c>
      <c r="H205" s="185">
        <f t="shared" si="14"/>
        <v>0.375</v>
      </c>
      <c r="I205" s="185">
        <f t="shared" si="15"/>
        <v>0.3</v>
      </c>
    </row>
    <row r="206" spans="1:9" x14ac:dyDescent="0.25">
      <c r="A206" t="s">
        <v>382</v>
      </c>
      <c r="B206" t="s">
        <v>384</v>
      </c>
      <c r="C206" t="s">
        <v>165</v>
      </c>
      <c r="D206">
        <v>508839</v>
      </c>
      <c r="E206">
        <v>400</v>
      </c>
      <c r="F206">
        <v>156</v>
      </c>
      <c r="G206">
        <v>94</v>
      </c>
      <c r="H206" s="185">
        <f t="shared" si="14"/>
        <v>0.39</v>
      </c>
      <c r="I206" s="185">
        <f t="shared" si="15"/>
        <v>0.23499999999999999</v>
      </c>
    </row>
    <row r="207" spans="1:9" x14ac:dyDescent="0.25">
      <c r="A207" t="s">
        <v>385</v>
      </c>
      <c r="B207" t="s">
        <v>193</v>
      </c>
      <c r="C207" t="s">
        <v>194</v>
      </c>
      <c r="D207">
        <v>554116</v>
      </c>
      <c r="E207">
        <v>288</v>
      </c>
      <c r="F207">
        <v>130</v>
      </c>
      <c r="G207">
        <v>89</v>
      </c>
      <c r="H207" s="185">
        <f t="shared" si="14"/>
        <v>0.4513888888888889</v>
      </c>
      <c r="I207" s="185">
        <f t="shared" si="15"/>
        <v>0.30902777777777779</v>
      </c>
    </row>
    <row r="208" spans="1:9" x14ac:dyDescent="0.25">
      <c r="A208" t="s">
        <v>246</v>
      </c>
      <c r="B208" t="s">
        <v>247</v>
      </c>
      <c r="C208" t="s">
        <v>258</v>
      </c>
      <c r="D208">
        <v>457443</v>
      </c>
      <c r="E208">
        <v>478</v>
      </c>
      <c r="F208">
        <v>218</v>
      </c>
      <c r="G208">
        <v>128</v>
      </c>
      <c r="H208" s="185">
        <f t="shared" si="14"/>
        <v>0.45606694560669458</v>
      </c>
      <c r="I208" s="185">
        <f t="shared" si="15"/>
        <v>0.26778242677824265</v>
      </c>
    </row>
    <row r="209" spans="1:9" x14ac:dyDescent="0.25">
      <c r="A209" t="s">
        <v>385</v>
      </c>
      <c r="B209" t="s">
        <v>386</v>
      </c>
      <c r="C209" t="s">
        <v>214</v>
      </c>
      <c r="D209">
        <v>554196</v>
      </c>
      <c r="E209">
        <v>480</v>
      </c>
      <c r="F209">
        <v>256</v>
      </c>
      <c r="G209">
        <v>182</v>
      </c>
      <c r="H209" s="185">
        <f t="shared" si="14"/>
        <v>0.53333333333333333</v>
      </c>
      <c r="I209" s="185">
        <f t="shared" si="15"/>
        <v>0.37916666666666665</v>
      </c>
    </row>
    <row r="210" spans="1:9" x14ac:dyDescent="0.25">
      <c r="A210" t="s">
        <v>385</v>
      </c>
      <c r="B210" t="s">
        <v>231</v>
      </c>
      <c r="C210" t="s">
        <v>240</v>
      </c>
      <c r="D210">
        <v>455566</v>
      </c>
      <c r="E210">
        <v>349</v>
      </c>
      <c r="F210">
        <v>183</v>
      </c>
      <c r="G210">
        <v>97</v>
      </c>
      <c r="H210" s="185">
        <f t="shared" si="14"/>
        <v>0.52435530085959881</v>
      </c>
      <c r="I210" s="185">
        <f t="shared" si="15"/>
        <v>0.27793696275071633</v>
      </c>
    </row>
    <row r="211" spans="1:9" x14ac:dyDescent="0.25">
      <c r="A211" t="s">
        <v>380</v>
      </c>
      <c r="B211" t="s">
        <v>95</v>
      </c>
      <c r="C211" t="s">
        <v>111</v>
      </c>
      <c r="D211">
        <v>4054</v>
      </c>
      <c r="E211">
        <v>434</v>
      </c>
      <c r="F211">
        <v>110</v>
      </c>
      <c r="G211">
        <v>33</v>
      </c>
      <c r="H211" s="185">
        <f t="shared" si="14"/>
        <v>0.25345622119815669</v>
      </c>
      <c r="I211" s="185">
        <f t="shared" si="15"/>
        <v>7.6036866359447008E-2</v>
      </c>
    </row>
    <row r="212" spans="1:9" x14ac:dyDescent="0.25">
      <c r="A212" t="s">
        <v>246</v>
      </c>
      <c r="B212" t="s">
        <v>247</v>
      </c>
      <c r="C212" t="s">
        <v>259</v>
      </c>
      <c r="D212">
        <v>557445</v>
      </c>
      <c r="E212">
        <v>275</v>
      </c>
      <c r="F212">
        <v>120</v>
      </c>
      <c r="G212">
        <v>73</v>
      </c>
      <c r="H212" s="185">
        <f t="shared" si="14"/>
        <v>0.43636363636363634</v>
      </c>
      <c r="I212" s="185">
        <f t="shared" si="15"/>
        <v>0.26545454545454544</v>
      </c>
    </row>
    <row r="213" spans="1:9" x14ac:dyDescent="0.25">
      <c r="A213" t="s">
        <v>246</v>
      </c>
      <c r="B213" t="s">
        <v>247</v>
      </c>
      <c r="C213" t="s">
        <v>249</v>
      </c>
      <c r="D213">
        <v>557178</v>
      </c>
      <c r="E213">
        <v>450</v>
      </c>
      <c r="F213">
        <v>136</v>
      </c>
      <c r="G213">
        <v>82</v>
      </c>
      <c r="H213" s="185">
        <f t="shared" si="14"/>
        <v>0.30222222222222223</v>
      </c>
      <c r="I213" s="185">
        <f t="shared" si="15"/>
        <v>0.18222222222222223</v>
      </c>
    </row>
    <row r="214" spans="1:9" x14ac:dyDescent="0.25">
      <c r="A214" t="s">
        <v>385</v>
      </c>
      <c r="B214" t="s">
        <v>193</v>
      </c>
      <c r="C214" t="s">
        <v>206</v>
      </c>
      <c r="D214">
        <v>554486</v>
      </c>
      <c r="E214">
        <v>544</v>
      </c>
      <c r="F214">
        <v>239</v>
      </c>
      <c r="G214">
        <v>125</v>
      </c>
      <c r="H214" s="185">
        <f t="shared" si="14"/>
        <v>0.43933823529411764</v>
      </c>
      <c r="I214" s="185">
        <f t="shared" si="15"/>
        <v>0.22977941176470587</v>
      </c>
    </row>
    <row r="215" spans="1:9" x14ac:dyDescent="0.25">
      <c r="A215" t="s">
        <v>380</v>
      </c>
      <c r="B215" t="s">
        <v>95</v>
      </c>
      <c r="C215" t="s">
        <v>96</v>
      </c>
      <c r="D215">
        <v>4028</v>
      </c>
      <c r="E215">
        <v>425</v>
      </c>
      <c r="F215">
        <v>181</v>
      </c>
      <c r="G215">
        <v>150</v>
      </c>
      <c r="H215" s="185">
        <f t="shared" si="14"/>
        <v>0.42588235294117649</v>
      </c>
      <c r="I215" s="185">
        <f t="shared" si="15"/>
        <v>0.35294117647058826</v>
      </c>
    </row>
    <row r="216" spans="1:9" x14ac:dyDescent="0.25">
      <c r="A216" t="s">
        <v>380</v>
      </c>
      <c r="B216" t="s">
        <v>58</v>
      </c>
      <c r="C216" t="s">
        <v>75</v>
      </c>
      <c r="D216">
        <v>4071</v>
      </c>
      <c r="E216">
        <v>671</v>
      </c>
      <c r="F216">
        <v>292</v>
      </c>
      <c r="G216">
        <v>296</v>
      </c>
      <c r="H216" s="185">
        <f t="shared" si="14"/>
        <v>0.43517138599105815</v>
      </c>
      <c r="I216" s="185">
        <f t="shared" si="15"/>
        <v>0.44113263785394935</v>
      </c>
    </row>
    <row r="217" spans="1:9" x14ac:dyDescent="0.25">
      <c r="A217" t="s">
        <v>385</v>
      </c>
      <c r="B217" t="s">
        <v>193</v>
      </c>
      <c r="C217" t="s">
        <v>196</v>
      </c>
      <c r="D217">
        <v>554166</v>
      </c>
      <c r="E217">
        <v>500</v>
      </c>
      <c r="F217">
        <v>241</v>
      </c>
      <c r="G217">
        <v>107</v>
      </c>
      <c r="H217" s="185">
        <f t="shared" si="14"/>
        <v>0.48199999999999998</v>
      </c>
      <c r="I217" s="185">
        <f t="shared" si="15"/>
        <v>0.214</v>
      </c>
    </row>
    <row r="218" spans="1:9" x14ac:dyDescent="0.25">
      <c r="A218" t="s">
        <v>308</v>
      </c>
      <c r="B218" t="s">
        <v>309</v>
      </c>
      <c r="C218" t="s">
        <v>320</v>
      </c>
      <c r="D218">
        <v>488451</v>
      </c>
      <c r="E218">
        <v>526</v>
      </c>
      <c r="F218">
        <v>195</v>
      </c>
      <c r="G218">
        <v>138</v>
      </c>
      <c r="H218" s="185">
        <f t="shared" si="14"/>
        <v>0.37072243346007605</v>
      </c>
      <c r="I218" s="185">
        <f t="shared" si="15"/>
        <v>0.26235741444866922</v>
      </c>
    </row>
    <row r="219" spans="1:9" x14ac:dyDescent="0.25">
      <c r="A219" t="s">
        <v>385</v>
      </c>
      <c r="B219" t="s">
        <v>193</v>
      </c>
      <c r="C219" t="s">
        <v>198</v>
      </c>
      <c r="D219">
        <v>554266</v>
      </c>
      <c r="E219">
        <v>547</v>
      </c>
      <c r="F219">
        <v>290</v>
      </c>
      <c r="G219">
        <v>93</v>
      </c>
      <c r="H219" s="185">
        <f t="shared" si="14"/>
        <v>0.53016453382084094</v>
      </c>
      <c r="I219" s="185">
        <f t="shared" si="15"/>
        <v>0.17001828153564899</v>
      </c>
    </row>
    <row r="220" spans="1:9" x14ac:dyDescent="0.25">
      <c r="A220" t="s">
        <v>246</v>
      </c>
      <c r="B220" t="s">
        <v>247</v>
      </c>
      <c r="C220" t="s">
        <v>248</v>
      </c>
      <c r="D220">
        <v>557105</v>
      </c>
      <c r="E220">
        <v>402</v>
      </c>
      <c r="F220">
        <v>172</v>
      </c>
      <c r="G220">
        <v>97</v>
      </c>
      <c r="H220" s="185">
        <f t="shared" si="14"/>
        <v>0.42786069651741293</v>
      </c>
      <c r="I220" s="185">
        <f t="shared" si="15"/>
        <v>0.24129353233830847</v>
      </c>
    </row>
    <row r="221" spans="1:9" x14ac:dyDescent="0.25">
      <c r="A221" t="s">
        <v>246</v>
      </c>
      <c r="B221" t="s">
        <v>247</v>
      </c>
      <c r="C221" t="s">
        <v>257</v>
      </c>
      <c r="D221">
        <v>557439</v>
      </c>
      <c r="E221">
        <v>516</v>
      </c>
      <c r="F221">
        <v>247</v>
      </c>
      <c r="G221">
        <v>96</v>
      </c>
      <c r="H221" s="185">
        <f t="shared" si="14"/>
        <v>0.47868217054263568</v>
      </c>
      <c r="I221" s="185">
        <f t="shared" si="15"/>
        <v>0.18604651162790697</v>
      </c>
    </row>
    <row r="222" spans="1:9" x14ac:dyDescent="0.25">
      <c r="A222" t="s">
        <v>246</v>
      </c>
      <c r="B222" t="s">
        <v>374</v>
      </c>
      <c r="C222" t="s">
        <v>292</v>
      </c>
      <c r="D222">
        <v>557303</v>
      </c>
      <c r="E222">
        <v>491</v>
      </c>
      <c r="F222">
        <v>157</v>
      </c>
      <c r="G222">
        <v>40</v>
      </c>
      <c r="H222" s="185">
        <f t="shared" si="14"/>
        <v>0.31975560081466398</v>
      </c>
      <c r="I222" s="185">
        <f t="shared" si="15"/>
        <v>8.1466395112016296E-2</v>
      </c>
    </row>
    <row r="223" spans="1:9" x14ac:dyDescent="0.25">
      <c r="A223" t="s">
        <v>385</v>
      </c>
      <c r="B223" t="s">
        <v>231</v>
      </c>
      <c r="C223" t="s">
        <v>233</v>
      </c>
      <c r="D223">
        <v>455231</v>
      </c>
      <c r="E223">
        <v>480</v>
      </c>
      <c r="F223">
        <v>173</v>
      </c>
      <c r="G223">
        <v>138</v>
      </c>
      <c r="H223" s="185">
        <f t="shared" si="14"/>
        <v>0.36041666666666666</v>
      </c>
      <c r="I223" s="185">
        <f t="shared" si="15"/>
        <v>0.28749999999999998</v>
      </c>
    </row>
    <row r="224" spans="1:9" x14ac:dyDescent="0.25">
      <c r="A224" t="s">
        <v>380</v>
      </c>
      <c r="B224" t="s">
        <v>77</v>
      </c>
      <c r="C224" t="s">
        <v>87</v>
      </c>
      <c r="D224">
        <v>4126</v>
      </c>
      <c r="E224">
        <v>296</v>
      </c>
      <c r="F224">
        <v>115</v>
      </c>
      <c r="G224">
        <v>70</v>
      </c>
      <c r="H224" s="185">
        <f t="shared" si="14"/>
        <v>0.38851351351351349</v>
      </c>
      <c r="I224" s="185">
        <f t="shared" si="15"/>
        <v>0.23648648648648649</v>
      </c>
    </row>
    <row r="225" spans="1:9" x14ac:dyDescent="0.25">
      <c r="A225" t="s">
        <v>382</v>
      </c>
      <c r="B225" t="s">
        <v>174</v>
      </c>
      <c r="C225" t="s">
        <v>188</v>
      </c>
      <c r="D225">
        <v>551307</v>
      </c>
      <c r="E225">
        <v>221</v>
      </c>
      <c r="F225">
        <v>69</v>
      </c>
      <c r="G225">
        <v>42</v>
      </c>
      <c r="H225" s="185">
        <f t="shared" si="14"/>
        <v>0.31221719457013575</v>
      </c>
      <c r="I225" s="185">
        <f t="shared" si="15"/>
        <v>0.19004524886877827</v>
      </c>
    </row>
    <row r="226" spans="1:9" x14ac:dyDescent="0.25">
      <c r="A226" t="s">
        <v>246</v>
      </c>
      <c r="B226" t="s">
        <v>247</v>
      </c>
      <c r="C226" t="s">
        <v>269</v>
      </c>
      <c r="D226">
        <v>557712</v>
      </c>
      <c r="E226">
        <v>744</v>
      </c>
      <c r="F226">
        <v>254</v>
      </c>
      <c r="G226">
        <v>95</v>
      </c>
      <c r="H226" s="185">
        <f t="shared" si="14"/>
        <v>0.34139784946236557</v>
      </c>
      <c r="I226" s="185">
        <f t="shared" si="15"/>
        <v>0.12768817204301075</v>
      </c>
    </row>
    <row r="227" spans="1:9" x14ac:dyDescent="0.25">
      <c r="A227" t="s">
        <v>246</v>
      </c>
      <c r="B227" t="s">
        <v>373</v>
      </c>
      <c r="C227" t="s">
        <v>285</v>
      </c>
      <c r="D227">
        <v>457614</v>
      </c>
      <c r="E227">
        <v>922</v>
      </c>
      <c r="F227">
        <v>451</v>
      </c>
      <c r="G227">
        <v>285</v>
      </c>
      <c r="H227" s="185">
        <f t="shared" si="14"/>
        <v>0.48915401301518441</v>
      </c>
      <c r="I227" s="185">
        <f t="shared" si="15"/>
        <v>0.30911062906724512</v>
      </c>
    </row>
    <row r="228" spans="1:9" x14ac:dyDescent="0.25">
      <c r="A228" t="s">
        <v>380</v>
      </c>
      <c r="B228" t="s">
        <v>58</v>
      </c>
      <c r="C228" t="s">
        <v>60</v>
      </c>
      <c r="D228">
        <v>4082</v>
      </c>
      <c r="E228">
        <v>319</v>
      </c>
      <c r="F228">
        <v>143</v>
      </c>
      <c r="G228">
        <v>106</v>
      </c>
      <c r="H228" s="185">
        <f t="shared" si="14"/>
        <v>0.44827586206896552</v>
      </c>
      <c r="I228" s="185">
        <f t="shared" si="15"/>
        <v>0.33228840125391851</v>
      </c>
    </row>
    <row r="229" spans="1:9" x14ac:dyDescent="0.25">
      <c r="A229" t="s">
        <v>385</v>
      </c>
      <c r="B229" t="s">
        <v>231</v>
      </c>
      <c r="C229" t="s">
        <v>242</v>
      </c>
      <c r="D229">
        <v>455676</v>
      </c>
      <c r="E229">
        <v>209</v>
      </c>
      <c r="F229">
        <v>122</v>
      </c>
      <c r="G229">
        <v>99</v>
      </c>
      <c r="H229" s="185">
        <f t="shared" si="14"/>
        <v>0.58373205741626799</v>
      </c>
      <c r="I229" s="185">
        <f t="shared" si="15"/>
        <v>0.47368421052631576</v>
      </c>
    </row>
    <row r="230" spans="1:9" x14ac:dyDescent="0.25">
      <c r="A230" t="s">
        <v>246</v>
      </c>
      <c r="B230" t="s">
        <v>247</v>
      </c>
      <c r="C230" t="s">
        <v>251</v>
      </c>
      <c r="D230">
        <v>557432</v>
      </c>
      <c r="E230">
        <v>398</v>
      </c>
      <c r="F230">
        <v>129</v>
      </c>
      <c r="G230">
        <v>74</v>
      </c>
      <c r="H230" s="185">
        <f t="shared" si="14"/>
        <v>0.32412060301507539</v>
      </c>
      <c r="I230" s="185">
        <f t="shared" si="15"/>
        <v>0.18592964824120603</v>
      </c>
    </row>
    <row r="231" spans="1:9" x14ac:dyDescent="0.25">
      <c r="A231" t="s">
        <v>385</v>
      </c>
      <c r="B231" t="s">
        <v>231</v>
      </c>
      <c r="C231" t="s">
        <v>243</v>
      </c>
      <c r="D231">
        <v>455678</v>
      </c>
      <c r="E231">
        <v>1221</v>
      </c>
      <c r="F231">
        <v>562</v>
      </c>
      <c r="G231">
        <v>343</v>
      </c>
      <c r="H231" s="185">
        <f t="shared" si="14"/>
        <v>0.46027846027846026</v>
      </c>
      <c r="I231" s="185">
        <f t="shared" si="15"/>
        <v>0.28091728091728091</v>
      </c>
    </row>
    <row r="232" spans="1:9" x14ac:dyDescent="0.25">
      <c r="A232" t="s">
        <v>246</v>
      </c>
      <c r="B232" t="s">
        <v>247</v>
      </c>
      <c r="C232" t="s">
        <v>261</v>
      </c>
      <c r="D232">
        <v>557447</v>
      </c>
      <c r="E232">
        <v>456</v>
      </c>
      <c r="F232">
        <v>166</v>
      </c>
      <c r="G232">
        <v>44</v>
      </c>
      <c r="H232" s="185">
        <f t="shared" si="14"/>
        <v>0.36403508771929827</v>
      </c>
      <c r="I232" s="185">
        <f t="shared" si="15"/>
        <v>9.6491228070175433E-2</v>
      </c>
    </row>
    <row r="233" spans="1:9" x14ac:dyDescent="0.25">
      <c r="A233" t="s">
        <v>385</v>
      </c>
      <c r="B233" t="s">
        <v>386</v>
      </c>
      <c r="C233" t="s">
        <v>215</v>
      </c>
      <c r="D233">
        <v>554257</v>
      </c>
      <c r="E233">
        <v>308</v>
      </c>
      <c r="F233">
        <v>146</v>
      </c>
      <c r="G233">
        <v>98</v>
      </c>
      <c r="H233" s="185">
        <f t="shared" si="14"/>
        <v>0.47402597402597402</v>
      </c>
      <c r="I233" s="185">
        <f t="shared" si="15"/>
        <v>0.31818181818181818</v>
      </c>
    </row>
    <row r="234" spans="1:9" x14ac:dyDescent="0.25">
      <c r="A234" t="s">
        <v>380</v>
      </c>
      <c r="B234" t="s">
        <v>77</v>
      </c>
      <c r="C234" t="s">
        <v>83</v>
      </c>
      <c r="D234">
        <v>4015</v>
      </c>
      <c r="E234">
        <v>403</v>
      </c>
      <c r="F234">
        <v>190</v>
      </c>
      <c r="G234">
        <v>148</v>
      </c>
      <c r="H234" s="185">
        <f t="shared" si="14"/>
        <v>0.47146401985111663</v>
      </c>
      <c r="I234" s="185">
        <f t="shared" si="15"/>
        <v>0.36724565756823824</v>
      </c>
    </row>
    <row r="235" spans="1:9" x14ac:dyDescent="0.25">
      <c r="A235" t="s">
        <v>382</v>
      </c>
      <c r="B235" t="s">
        <v>383</v>
      </c>
      <c r="C235" t="s">
        <v>159</v>
      </c>
      <c r="D235">
        <v>451166</v>
      </c>
      <c r="E235">
        <v>489</v>
      </c>
      <c r="F235">
        <v>153</v>
      </c>
      <c r="G235">
        <v>90</v>
      </c>
      <c r="H235" s="185">
        <f t="shared" si="14"/>
        <v>0.31288343558282211</v>
      </c>
      <c r="I235" s="185">
        <f t="shared" si="15"/>
        <v>0.18404907975460122</v>
      </c>
    </row>
    <row r="236" spans="1:9" x14ac:dyDescent="0.25">
      <c r="A236" t="s">
        <v>385</v>
      </c>
      <c r="B236" t="s">
        <v>386</v>
      </c>
      <c r="C236" t="s">
        <v>228</v>
      </c>
      <c r="D236">
        <v>454651</v>
      </c>
      <c r="E236">
        <v>1474</v>
      </c>
      <c r="F236">
        <v>756</v>
      </c>
      <c r="G236">
        <v>552</v>
      </c>
      <c r="H236" s="185">
        <f t="shared" ref="H236:H258" si="16">F236/E236</f>
        <v>0.51289009497964722</v>
      </c>
      <c r="I236" s="185">
        <f t="shared" ref="I236:I258" si="17">G236/E236</f>
        <v>0.37449118046132973</v>
      </c>
    </row>
    <row r="237" spans="1:9" x14ac:dyDescent="0.25">
      <c r="A237" t="s">
        <v>382</v>
      </c>
      <c r="B237" t="s">
        <v>174</v>
      </c>
      <c r="C237" t="s">
        <v>179</v>
      </c>
      <c r="D237">
        <v>451370</v>
      </c>
      <c r="E237">
        <v>1275</v>
      </c>
      <c r="F237">
        <v>732</v>
      </c>
      <c r="G237">
        <v>468</v>
      </c>
      <c r="H237" s="185">
        <f t="shared" si="16"/>
        <v>0.57411764705882351</v>
      </c>
      <c r="I237" s="185">
        <f t="shared" si="17"/>
        <v>0.36705882352941177</v>
      </c>
    </row>
    <row r="238" spans="1:9" x14ac:dyDescent="0.25">
      <c r="A238" t="s">
        <v>385</v>
      </c>
      <c r="B238" t="s">
        <v>386</v>
      </c>
      <c r="C238" t="s">
        <v>221</v>
      </c>
      <c r="D238">
        <v>554416</v>
      </c>
      <c r="E238">
        <v>460</v>
      </c>
      <c r="F238">
        <v>180</v>
      </c>
      <c r="G238">
        <v>105</v>
      </c>
      <c r="H238" s="185">
        <f t="shared" si="16"/>
        <v>0.39130434782608697</v>
      </c>
      <c r="I238" s="185">
        <f t="shared" si="17"/>
        <v>0.22826086956521738</v>
      </c>
    </row>
    <row r="239" spans="1:9" x14ac:dyDescent="0.25">
      <c r="A239" t="s">
        <v>385</v>
      </c>
      <c r="B239" t="s">
        <v>193</v>
      </c>
      <c r="C239" t="s">
        <v>203</v>
      </c>
      <c r="D239">
        <v>554476</v>
      </c>
      <c r="E239">
        <v>346</v>
      </c>
      <c r="F239">
        <v>188</v>
      </c>
      <c r="G239">
        <v>117</v>
      </c>
      <c r="H239" s="185">
        <f t="shared" si="16"/>
        <v>0.54335260115606931</v>
      </c>
      <c r="I239" s="185">
        <f t="shared" si="17"/>
        <v>0.33815028901734107</v>
      </c>
    </row>
    <row r="240" spans="1:9" x14ac:dyDescent="0.25">
      <c r="A240" t="s">
        <v>380</v>
      </c>
      <c r="B240" t="s">
        <v>77</v>
      </c>
      <c r="C240" t="s">
        <v>89</v>
      </c>
      <c r="D240">
        <v>4127</v>
      </c>
      <c r="E240">
        <v>180</v>
      </c>
      <c r="F240">
        <v>97</v>
      </c>
      <c r="G240">
        <v>70</v>
      </c>
      <c r="H240" s="185">
        <f t="shared" si="16"/>
        <v>0.53888888888888886</v>
      </c>
      <c r="I240" s="185">
        <f t="shared" si="17"/>
        <v>0.3888888888888889</v>
      </c>
    </row>
    <row r="241" spans="1:9" x14ac:dyDescent="0.25">
      <c r="A241" t="s">
        <v>382</v>
      </c>
      <c r="B241" t="s">
        <v>174</v>
      </c>
      <c r="C241" t="s">
        <v>175</v>
      </c>
      <c r="D241">
        <v>551367</v>
      </c>
      <c r="E241">
        <v>305</v>
      </c>
      <c r="F241">
        <v>160</v>
      </c>
      <c r="G241">
        <v>112</v>
      </c>
      <c r="H241" s="185">
        <f t="shared" si="16"/>
        <v>0.52459016393442626</v>
      </c>
      <c r="I241" s="185">
        <f t="shared" si="17"/>
        <v>0.36721311475409835</v>
      </c>
    </row>
    <row r="242" spans="1:9" x14ac:dyDescent="0.25">
      <c r="A242" t="s">
        <v>382</v>
      </c>
      <c r="B242" t="s">
        <v>383</v>
      </c>
      <c r="C242" t="s">
        <v>150</v>
      </c>
      <c r="D242">
        <v>551110</v>
      </c>
      <c r="E242">
        <v>586</v>
      </c>
      <c r="F242">
        <v>267</v>
      </c>
      <c r="G242">
        <v>223</v>
      </c>
      <c r="H242" s="185">
        <f t="shared" si="16"/>
        <v>0.45563139931740615</v>
      </c>
      <c r="I242" s="185">
        <f t="shared" si="17"/>
        <v>0.38054607508532423</v>
      </c>
    </row>
    <row r="243" spans="1:9" x14ac:dyDescent="0.25">
      <c r="A243" t="s">
        <v>382</v>
      </c>
      <c r="B243" t="s">
        <v>383</v>
      </c>
      <c r="C243" t="s">
        <v>155</v>
      </c>
      <c r="D243">
        <v>551128</v>
      </c>
      <c r="E243">
        <v>299</v>
      </c>
      <c r="F243">
        <v>135</v>
      </c>
      <c r="G243">
        <v>124</v>
      </c>
      <c r="H243" s="185">
        <f t="shared" si="16"/>
        <v>0.451505016722408</v>
      </c>
      <c r="I243" s="185">
        <f t="shared" si="17"/>
        <v>0.41471571906354515</v>
      </c>
    </row>
    <row r="244" spans="1:9" x14ac:dyDescent="0.25">
      <c r="A244" t="s">
        <v>308</v>
      </c>
      <c r="B244" t="s">
        <v>309</v>
      </c>
      <c r="C244" t="s">
        <v>310</v>
      </c>
      <c r="D244">
        <v>588201</v>
      </c>
      <c r="E244">
        <v>379</v>
      </c>
      <c r="F244">
        <v>155</v>
      </c>
      <c r="G244">
        <v>91</v>
      </c>
      <c r="H244" s="185">
        <f t="shared" si="16"/>
        <v>0.40897097625329815</v>
      </c>
      <c r="I244" s="185">
        <f t="shared" si="17"/>
        <v>0.24010554089709762</v>
      </c>
    </row>
    <row r="245" spans="1:9" x14ac:dyDescent="0.25">
      <c r="A245" t="s">
        <v>385</v>
      </c>
      <c r="B245" t="s">
        <v>386</v>
      </c>
      <c r="C245" t="s">
        <v>223</v>
      </c>
      <c r="D245">
        <v>554496</v>
      </c>
      <c r="E245">
        <v>368</v>
      </c>
      <c r="F245">
        <v>211</v>
      </c>
      <c r="G245">
        <v>142</v>
      </c>
      <c r="H245" s="185">
        <f t="shared" si="16"/>
        <v>0.57336956521739135</v>
      </c>
      <c r="I245" s="185">
        <f t="shared" si="17"/>
        <v>0.3858695652173913</v>
      </c>
    </row>
    <row r="246" spans="1:9" x14ac:dyDescent="0.25">
      <c r="A246" t="s">
        <v>382</v>
      </c>
      <c r="B246" t="s">
        <v>174</v>
      </c>
      <c r="C246" t="s">
        <v>184</v>
      </c>
      <c r="D246">
        <v>551309</v>
      </c>
      <c r="E246">
        <v>363</v>
      </c>
      <c r="F246">
        <v>171</v>
      </c>
      <c r="G246">
        <v>103</v>
      </c>
      <c r="H246" s="185">
        <f t="shared" si="16"/>
        <v>0.47107438016528924</v>
      </c>
      <c r="I246" s="185">
        <f t="shared" si="17"/>
        <v>0.28374655647382918</v>
      </c>
    </row>
    <row r="247" spans="1:9" x14ac:dyDescent="0.25">
      <c r="A247" t="s">
        <v>308</v>
      </c>
      <c r="B247" t="s">
        <v>375</v>
      </c>
      <c r="C247" t="s">
        <v>332</v>
      </c>
      <c r="D247">
        <v>588386</v>
      </c>
      <c r="E247">
        <v>211</v>
      </c>
      <c r="F247">
        <v>102</v>
      </c>
      <c r="G247">
        <v>77</v>
      </c>
      <c r="H247" s="185">
        <f t="shared" si="16"/>
        <v>0.48341232227488151</v>
      </c>
      <c r="I247" s="185">
        <f t="shared" si="17"/>
        <v>0.36492890995260663</v>
      </c>
    </row>
    <row r="248" spans="1:9" x14ac:dyDescent="0.25">
      <c r="A248" t="s">
        <v>246</v>
      </c>
      <c r="B248" t="s">
        <v>373</v>
      </c>
      <c r="C248" t="s">
        <v>287</v>
      </c>
      <c r="D248">
        <v>557668</v>
      </c>
      <c r="E248">
        <v>398</v>
      </c>
      <c r="F248">
        <v>182</v>
      </c>
      <c r="G248">
        <v>109</v>
      </c>
      <c r="H248" s="185">
        <f t="shared" si="16"/>
        <v>0.457286432160804</v>
      </c>
      <c r="I248" s="185">
        <f t="shared" si="17"/>
        <v>0.27386934673366836</v>
      </c>
    </row>
    <row r="249" spans="1:9" x14ac:dyDescent="0.25">
      <c r="A249" t="s">
        <v>376</v>
      </c>
      <c r="B249" t="s">
        <v>42</v>
      </c>
      <c r="C249" t="s">
        <v>47</v>
      </c>
      <c r="D249">
        <v>510523</v>
      </c>
      <c r="E249">
        <v>978</v>
      </c>
      <c r="F249">
        <v>436</v>
      </c>
      <c r="G249">
        <v>294</v>
      </c>
      <c r="H249" s="185">
        <f t="shared" si="16"/>
        <v>0.44580777096114521</v>
      </c>
      <c r="I249" s="185">
        <f t="shared" si="17"/>
        <v>0.30061349693251532</v>
      </c>
    </row>
    <row r="250" spans="1:9" x14ac:dyDescent="0.25">
      <c r="A250" t="s">
        <v>385</v>
      </c>
      <c r="B250" t="s">
        <v>231</v>
      </c>
      <c r="C250" t="s">
        <v>234</v>
      </c>
      <c r="D250">
        <v>455298</v>
      </c>
      <c r="E250">
        <v>289</v>
      </c>
      <c r="F250">
        <v>114</v>
      </c>
      <c r="G250">
        <v>78</v>
      </c>
      <c r="H250" s="185">
        <f t="shared" si="16"/>
        <v>0.3944636678200692</v>
      </c>
      <c r="I250" s="185">
        <f t="shared" si="17"/>
        <v>0.26989619377162632</v>
      </c>
    </row>
    <row r="251" spans="1:9" x14ac:dyDescent="0.25">
      <c r="A251" t="s">
        <v>382</v>
      </c>
      <c r="B251" t="s">
        <v>384</v>
      </c>
      <c r="C251" t="s">
        <v>169</v>
      </c>
      <c r="D251">
        <v>508860</v>
      </c>
      <c r="E251">
        <v>309</v>
      </c>
      <c r="F251">
        <v>130</v>
      </c>
      <c r="G251">
        <v>95</v>
      </c>
      <c r="H251" s="185">
        <f t="shared" si="16"/>
        <v>0.42071197411003236</v>
      </c>
      <c r="I251" s="185">
        <f t="shared" si="17"/>
        <v>0.30744336569579289</v>
      </c>
    </row>
    <row r="252" spans="1:9" x14ac:dyDescent="0.25">
      <c r="A252" t="s">
        <v>381</v>
      </c>
      <c r="B252" t="s">
        <v>116</v>
      </c>
      <c r="C252" t="s">
        <v>126</v>
      </c>
      <c r="D252">
        <v>4143</v>
      </c>
      <c r="E252">
        <v>560</v>
      </c>
      <c r="F252">
        <v>256</v>
      </c>
      <c r="G252">
        <v>262</v>
      </c>
      <c r="H252" s="185">
        <f t="shared" si="16"/>
        <v>0.45714285714285713</v>
      </c>
      <c r="I252" s="185">
        <f t="shared" si="17"/>
        <v>0.46785714285714286</v>
      </c>
    </row>
    <row r="253" spans="1:9" x14ac:dyDescent="0.25">
      <c r="A253" t="s">
        <v>246</v>
      </c>
      <c r="B253" t="s">
        <v>247</v>
      </c>
      <c r="C253" t="s">
        <v>266</v>
      </c>
      <c r="D253">
        <v>457574</v>
      </c>
      <c r="E253">
        <v>438</v>
      </c>
      <c r="F253">
        <v>222</v>
      </c>
      <c r="G253">
        <v>205</v>
      </c>
      <c r="H253" s="185">
        <f t="shared" si="16"/>
        <v>0.50684931506849318</v>
      </c>
      <c r="I253" s="185">
        <f t="shared" si="17"/>
        <v>0.4680365296803653</v>
      </c>
    </row>
    <row r="254" spans="1:9" x14ac:dyDescent="0.25">
      <c r="A254" t="s">
        <v>376</v>
      </c>
      <c r="B254" t="s">
        <v>42</v>
      </c>
      <c r="C254" t="s">
        <v>50</v>
      </c>
      <c r="D254">
        <v>510520</v>
      </c>
      <c r="E254">
        <v>467</v>
      </c>
      <c r="F254">
        <v>200</v>
      </c>
      <c r="G254">
        <v>131</v>
      </c>
      <c r="H254" s="185">
        <f t="shared" si="16"/>
        <v>0.42826552462526768</v>
      </c>
      <c r="I254" s="185">
        <f t="shared" si="17"/>
        <v>0.28051391862955033</v>
      </c>
    </row>
    <row r="255" spans="1:9" x14ac:dyDescent="0.25">
      <c r="A255" t="s">
        <v>246</v>
      </c>
      <c r="B255" t="s">
        <v>374</v>
      </c>
      <c r="C255" t="s">
        <v>289</v>
      </c>
      <c r="D255">
        <v>457180</v>
      </c>
      <c r="E255">
        <v>158</v>
      </c>
      <c r="F255">
        <v>79</v>
      </c>
      <c r="G255">
        <v>51</v>
      </c>
      <c r="H255" s="185">
        <f t="shared" si="16"/>
        <v>0.5</v>
      </c>
      <c r="I255" s="185">
        <f t="shared" si="17"/>
        <v>0.32278481012658228</v>
      </c>
    </row>
    <row r="256" spans="1:9" x14ac:dyDescent="0.25">
      <c r="A256" t="s">
        <v>380</v>
      </c>
      <c r="B256" t="s">
        <v>58</v>
      </c>
      <c r="C256" t="s">
        <v>66</v>
      </c>
      <c r="D256">
        <v>4085</v>
      </c>
      <c r="E256">
        <v>434</v>
      </c>
      <c r="F256">
        <v>160</v>
      </c>
      <c r="G256">
        <v>168</v>
      </c>
      <c r="H256" s="185">
        <f t="shared" si="16"/>
        <v>0.3686635944700461</v>
      </c>
      <c r="I256" s="185">
        <f t="shared" si="17"/>
        <v>0.38709677419354838</v>
      </c>
    </row>
    <row r="257" spans="1:9" x14ac:dyDescent="0.25">
      <c r="A257" t="s">
        <v>308</v>
      </c>
      <c r="B257" t="s">
        <v>309</v>
      </c>
      <c r="C257" t="s">
        <v>316</v>
      </c>
      <c r="D257">
        <v>488291</v>
      </c>
      <c r="E257">
        <v>233</v>
      </c>
      <c r="F257">
        <v>66</v>
      </c>
      <c r="G257">
        <v>33</v>
      </c>
      <c r="H257" s="185">
        <f t="shared" si="16"/>
        <v>0.2832618025751073</v>
      </c>
      <c r="I257" s="185">
        <f t="shared" si="17"/>
        <v>0.14163090128755365</v>
      </c>
    </row>
    <row r="258" spans="1:9" x14ac:dyDescent="0.25">
      <c r="A258" t="s">
        <v>382</v>
      </c>
      <c r="B258" t="s">
        <v>174</v>
      </c>
      <c r="C258" t="s">
        <v>178</v>
      </c>
      <c r="D258">
        <v>551365</v>
      </c>
      <c r="E258">
        <v>237</v>
      </c>
      <c r="F258">
        <v>142</v>
      </c>
      <c r="G258">
        <v>51</v>
      </c>
      <c r="H258" s="185">
        <f t="shared" si="16"/>
        <v>0.59915611814345993</v>
      </c>
      <c r="I258" s="185">
        <f t="shared" si="17"/>
        <v>0.21518987341772153</v>
      </c>
    </row>
  </sheetData>
  <autoFilter ref="A1:I258" xr:uid="{39753DEC-B819-47C1-967D-AEC1EC99CFA8}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8">
    <tabColor rgb="FFFFFF00"/>
  </sheetPr>
  <dimension ref="A1:H261"/>
  <sheetViews>
    <sheetView showGridLines="0" workbookViewId="0">
      <selection activeCell="L8" sqref="L8"/>
    </sheetView>
  </sheetViews>
  <sheetFormatPr baseColWidth="10" defaultRowHeight="15" x14ac:dyDescent="0.25"/>
  <cols>
    <col min="1" max="1" width="10.7109375" customWidth="1"/>
    <col min="2" max="2" width="27.28515625" customWidth="1"/>
    <col min="3" max="3" width="16.42578125" customWidth="1"/>
    <col min="4" max="4" width="34.28515625" customWidth="1"/>
    <col min="5" max="5" width="10.7109375" customWidth="1"/>
    <col min="6" max="6" width="14.85546875" customWidth="1"/>
    <col min="7" max="7" width="10.7109375" customWidth="1"/>
    <col min="8" max="8" width="28.5703125" customWidth="1"/>
    <col min="9" max="9" width="4.7109375" customWidth="1"/>
  </cols>
  <sheetData>
    <row r="1" spans="1:8" s="85" customFormat="1" ht="24" customHeight="1" x14ac:dyDescent="0.2">
      <c r="A1" s="338" t="s">
        <v>1</v>
      </c>
      <c r="B1" s="338" t="s">
        <v>2</v>
      </c>
      <c r="C1" s="338" t="s">
        <v>588</v>
      </c>
      <c r="D1" s="338" t="s">
        <v>3</v>
      </c>
      <c r="E1" s="338" t="s">
        <v>478</v>
      </c>
      <c r="F1" s="338" t="s">
        <v>479</v>
      </c>
      <c r="G1" s="338" t="s">
        <v>480</v>
      </c>
      <c r="H1" s="338" t="s">
        <v>589</v>
      </c>
    </row>
    <row r="2" spans="1:8" s="85" customFormat="1" ht="19.7" customHeight="1" x14ac:dyDescent="0.2">
      <c r="A2" s="339" t="s">
        <v>639</v>
      </c>
      <c r="B2" s="339" t="s">
        <v>639</v>
      </c>
      <c r="C2" s="340">
        <v>0</v>
      </c>
      <c r="D2" s="339" t="s">
        <v>639</v>
      </c>
      <c r="E2" s="341" t="s">
        <v>481</v>
      </c>
      <c r="F2" s="341">
        <v>2</v>
      </c>
      <c r="G2" s="341">
        <v>1</v>
      </c>
      <c r="H2" s="342" t="s">
        <v>481</v>
      </c>
    </row>
    <row r="3" spans="1:8" s="85" customFormat="1" ht="19.7" customHeight="1" x14ac:dyDescent="0.2">
      <c r="A3" s="339" t="s">
        <v>639</v>
      </c>
      <c r="B3" s="339" t="s">
        <v>639</v>
      </c>
      <c r="C3" s="340">
        <v>4215</v>
      </c>
      <c r="D3" s="339" t="s">
        <v>658</v>
      </c>
      <c r="E3" s="341" t="s">
        <v>481</v>
      </c>
      <c r="F3" s="341" t="s">
        <v>481</v>
      </c>
      <c r="G3" s="341" t="s">
        <v>481</v>
      </c>
      <c r="H3" s="342">
        <v>0</v>
      </c>
    </row>
    <row r="4" spans="1:8" s="85" customFormat="1" ht="19.7" customHeight="1" x14ac:dyDescent="0.2">
      <c r="A4" s="339" t="s">
        <v>639</v>
      </c>
      <c r="B4" s="339" t="s">
        <v>639</v>
      </c>
      <c r="C4" s="340">
        <v>405360</v>
      </c>
      <c r="D4" s="339" t="s">
        <v>640</v>
      </c>
      <c r="E4" s="341">
        <v>0</v>
      </c>
      <c r="F4" s="341" t="s">
        <v>481</v>
      </c>
      <c r="G4" s="341" t="s">
        <v>481</v>
      </c>
      <c r="H4" s="342">
        <v>0</v>
      </c>
    </row>
    <row r="5" spans="1:8" s="85" customFormat="1" ht="19.7" customHeight="1" x14ac:dyDescent="0.2">
      <c r="A5" s="339" t="s">
        <v>376</v>
      </c>
      <c r="B5" s="339" t="s">
        <v>0</v>
      </c>
      <c r="C5" s="340">
        <v>410541</v>
      </c>
      <c r="D5" s="339" t="s">
        <v>37</v>
      </c>
      <c r="E5" s="341">
        <v>45</v>
      </c>
      <c r="F5" s="341">
        <v>81</v>
      </c>
      <c r="G5" s="341">
        <v>3</v>
      </c>
      <c r="H5" s="342">
        <v>92300</v>
      </c>
    </row>
    <row r="6" spans="1:8" s="85" customFormat="1" ht="19.7" customHeight="1" x14ac:dyDescent="0.2">
      <c r="A6" s="339" t="s">
        <v>376</v>
      </c>
      <c r="B6" s="339" t="s">
        <v>0</v>
      </c>
      <c r="C6" s="340">
        <v>410566</v>
      </c>
      <c r="D6" s="339" t="s">
        <v>34</v>
      </c>
      <c r="E6" s="341">
        <v>50</v>
      </c>
      <c r="F6" s="341">
        <v>86</v>
      </c>
      <c r="G6" s="341">
        <v>7</v>
      </c>
      <c r="H6" s="342">
        <v>58980</v>
      </c>
    </row>
    <row r="7" spans="1:8" s="85" customFormat="1" ht="19.7" customHeight="1" x14ac:dyDescent="0.2">
      <c r="A7" s="339" t="s">
        <v>376</v>
      </c>
      <c r="B7" s="339" t="s">
        <v>0</v>
      </c>
      <c r="C7" s="340">
        <v>451151</v>
      </c>
      <c r="D7" s="339" t="s">
        <v>41</v>
      </c>
      <c r="E7" s="341">
        <v>10</v>
      </c>
      <c r="F7" s="341">
        <v>9</v>
      </c>
      <c r="G7" s="341">
        <v>1</v>
      </c>
      <c r="H7" s="342">
        <v>19520</v>
      </c>
    </row>
    <row r="8" spans="1:8" s="85" customFormat="1" ht="19.7" customHeight="1" x14ac:dyDescent="0.2">
      <c r="A8" s="339" t="s">
        <v>376</v>
      </c>
      <c r="B8" s="339" t="s">
        <v>0</v>
      </c>
      <c r="C8" s="340">
        <v>451154</v>
      </c>
      <c r="D8" s="339" t="s">
        <v>36</v>
      </c>
      <c r="E8" s="341">
        <v>8</v>
      </c>
      <c r="F8" s="341">
        <v>6</v>
      </c>
      <c r="G8" s="341" t="s">
        <v>481</v>
      </c>
      <c r="H8" s="342">
        <v>9660</v>
      </c>
    </row>
    <row r="9" spans="1:8" s="85" customFormat="1" ht="19.7" customHeight="1" x14ac:dyDescent="0.2">
      <c r="A9" s="339" t="s">
        <v>376</v>
      </c>
      <c r="B9" s="339" t="s">
        <v>0</v>
      </c>
      <c r="C9" s="340">
        <v>451156</v>
      </c>
      <c r="D9" s="339" t="s">
        <v>39</v>
      </c>
      <c r="E9" s="341">
        <v>37</v>
      </c>
      <c r="F9" s="341">
        <v>49</v>
      </c>
      <c r="G9" s="341">
        <v>6</v>
      </c>
      <c r="H9" s="342">
        <v>137920</v>
      </c>
    </row>
    <row r="10" spans="1:8" s="85" customFormat="1" ht="19.7" customHeight="1" x14ac:dyDescent="0.2">
      <c r="A10" s="339" t="s">
        <v>376</v>
      </c>
      <c r="B10" s="339" t="s">
        <v>0</v>
      </c>
      <c r="C10" s="340">
        <v>510590</v>
      </c>
      <c r="D10" s="339" t="s">
        <v>35</v>
      </c>
      <c r="E10" s="341">
        <v>12</v>
      </c>
      <c r="F10" s="341">
        <v>45</v>
      </c>
      <c r="G10" s="341">
        <v>3</v>
      </c>
      <c r="H10" s="342">
        <v>15280</v>
      </c>
    </row>
    <row r="11" spans="1:8" s="85" customFormat="1" ht="19.7" customHeight="1" x14ac:dyDescent="0.2">
      <c r="A11" s="339" t="s">
        <v>376</v>
      </c>
      <c r="B11" s="339" t="s">
        <v>42</v>
      </c>
      <c r="C11" s="340">
        <v>410510</v>
      </c>
      <c r="D11" s="339" t="s">
        <v>56</v>
      </c>
      <c r="E11" s="341">
        <v>14</v>
      </c>
      <c r="F11" s="341">
        <v>24</v>
      </c>
      <c r="G11" s="341">
        <v>3</v>
      </c>
      <c r="H11" s="342">
        <v>64580</v>
      </c>
    </row>
    <row r="12" spans="1:8" s="85" customFormat="1" ht="19.7" customHeight="1" x14ac:dyDescent="0.2">
      <c r="A12" s="339" t="s">
        <v>376</v>
      </c>
      <c r="B12" s="339" t="s">
        <v>42</v>
      </c>
      <c r="C12" s="340">
        <v>410512</v>
      </c>
      <c r="D12" s="339" t="s">
        <v>57</v>
      </c>
      <c r="E12" s="341">
        <v>4</v>
      </c>
      <c r="F12" s="341">
        <v>16</v>
      </c>
      <c r="G12" s="341">
        <v>1</v>
      </c>
      <c r="H12" s="342">
        <v>55160</v>
      </c>
    </row>
    <row r="13" spans="1:8" s="85" customFormat="1" ht="19.7" customHeight="1" x14ac:dyDescent="0.2">
      <c r="A13" s="339" t="s">
        <v>376</v>
      </c>
      <c r="B13" s="339" t="s">
        <v>42</v>
      </c>
      <c r="C13" s="340">
        <v>410521</v>
      </c>
      <c r="D13" s="339" t="s">
        <v>51</v>
      </c>
      <c r="E13" s="341">
        <v>13</v>
      </c>
      <c r="F13" s="341">
        <v>14</v>
      </c>
      <c r="G13" s="341">
        <v>1</v>
      </c>
      <c r="H13" s="342">
        <v>45240</v>
      </c>
    </row>
    <row r="14" spans="1:8" s="85" customFormat="1" ht="19.7" customHeight="1" x14ac:dyDescent="0.2">
      <c r="A14" s="339" t="s">
        <v>376</v>
      </c>
      <c r="B14" s="339" t="s">
        <v>42</v>
      </c>
      <c r="C14" s="340">
        <v>410524</v>
      </c>
      <c r="D14" s="339" t="s">
        <v>52</v>
      </c>
      <c r="E14" s="341">
        <v>4</v>
      </c>
      <c r="F14" s="341">
        <v>19</v>
      </c>
      <c r="G14" s="341">
        <v>3</v>
      </c>
      <c r="H14" s="342">
        <v>15060</v>
      </c>
    </row>
    <row r="15" spans="1:8" s="85" customFormat="1" ht="19.7" customHeight="1" x14ac:dyDescent="0.2">
      <c r="A15" s="339" t="s">
        <v>376</v>
      </c>
      <c r="B15" s="339" t="s">
        <v>42</v>
      </c>
      <c r="C15" s="340">
        <v>410550</v>
      </c>
      <c r="D15" s="339" t="s">
        <v>44</v>
      </c>
      <c r="E15" s="341">
        <v>16</v>
      </c>
      <c r="F15" s="341">
        <v>35</v>
      </c>
      <c r="G15" s="341">
        <v>2</v>
      </c>
      <c r="H15" s="342">
        <v>78140</v>
      </c>
    </row>
    <row r="16" spans="1:8" s="85" customFormat="1" ht="19.7" customHeight="1" x14ac:dyDescent="0.2">
      <c r="A16" s="339" t="s">
        <v>376</v>
      </c>
      <c r="B16" s="339" t="s">
        <v>42</v>
      </c>
      <c r="C16" s="340">
        <v>410571</v>
      </c>
      <c r="D16" s="339" t="s">
        <v>49</v>
      </c>
      <c r="E16" s="341">
        <v>19</v>
      </c>
      <c r="F16" s="341">
        <v>29</v>
      </c>
      <c r="G16" s="341">
        <v>1</v>
      </c>
      <c r="H16" s="342">
        <v>11300</v>
      </c>
    </row>
    <row r="17" spans="1:8" s="85" customFormat="1" ht="19.7" customHeight="1" x14ac:dyDescent="0.2">
      <c r="A17" s="339" t="s">
        <v>376</v>
      </c>
      <c r="B17" s="339" t="s">
        <v>42</v>
      </c>
      <c r="C17" s="340">
        <v>510513</v>
      </c>
      <c r="D17" s="339" t="s">
        <v>53</v>
      </c>
      <c r="E17" s="341">
        <v>9</v>
      </c>
      <c r="F17" s="341">
        <v>50</v>
      </c>
      <c r="G17" s="341" t="s">
        <v>481</v>
      </c>
      <c r="H17" s="342">
        <v>16880</v>
      </c>
    </row>
    <row r="18" spans="1:8" s="85" customFormat="1" ht="19.7" customHeight="1" x14ac:dyDescent="0.2">
      <c r="A18" s="339" t="s">
        <v>376</v>
      </c>
      <c r="B18" s="339" t="s">
        <v>42</v>
      </c>
      <c r="C18" s="340">
        <v>510520</v>
      </c>
      <c r="D18" s="339" t="s">
        <v>50</v>
      </c>
      <c r="E18" s="341">
        <v>9</v>
      </c>
      <c r="F18" s="341">
        <v>19</v>
      </c>
      <c r="G18" s="341">
        <v>3</v>
      </c>
      <c r="H18" s="342">
        <v>52660</v>
      </c>
    </row>
    <row r="19" spans="1:8" s="85" customFormat="1" ht="19.7" customHeight="1" x14ac:dyDescent="0.2">
      <c r="A19" s="339" t="s">
        <v>376</v>
      </c>
      <c r="B19" s="339" t="s">
        <v>42</v>
      </c>
      <c r="C19" s="340">
        <v>510522</v>
      </c>
      <c r="D19" s="339" t="s">
        <v>55</v>
      </c>
      <c r="E19" s="341">
        <v>1</v>
      </c>
      <c r="F19" s="341">
        <v>11</v>
      </c>
      <c r="G19" s="341" t="s">
        <v>481</v>
      </c>
      <c r="H19" s="342">
        <v>11180</v>
      </c>
    </row>
    <row r="20" spans="1:8" s="85" customFormat="1" ht="19.7" customHeight="1" x14ac:dyDescent="0.2">
      <c r="A20" s="339" t="s">
        <v>376</v>
      </c>
      <c r="B20" s="339" t="s">
        <v>42</v>
      </c>
      <c r="C20" s="340">
        <v>510523</v>
      </c>
      <c r="D20" s="339" t="s">
        <v>47</v>
      </c>
      <c r="E20" s="341">
        <v>9</v>
      </c>
      <c r="F20" s="341">
        <v>68</v>
      </c>
      <c r="G20" s="341">
        <v>3</v>
      </c>
      <c r="H20" s="342">
        <v>1140</v>
      </c>
    </row>
    <row r="21" spans="1:8" s="85" customFormat="1" ht="19.7" customHeight="1" x14ac:dyDescent="0.2">
      <c r="A21" s="339" t="s">
        <v>376</v>
      </c>
      <c r="B21" s="339" t="s">
        <v>42</v>
      </c>
      <c r="C21" s="340">
        <v>510530</v>
      </c>
      <c r="D21" s="339" t="s">
        <v>43</v>
      </c>
      <c r="E21" s="341">
        <v>12</v>
      </c>
      <c r="F21" s="341">
        <v>30</v>
      </c>
      <c r="G21" s="341">
        <v>0</v>
      </c>
      <c r="H21" s="342">
        <v>29700</v>
      </c>
    </row>
    <row r="22" spans="1:8" s="85" customFormat="1" ht="19.7" customHeight="1" x14ac:dyDescent="0.2">
      <c r="A22" s="339" t="s">
        <v>376</v>
      </c>
      <c r="B22" s="339" t="s">
        <v>42</v>
      </c>
      <c r="C22" s="340">
        <v>510556</v>
      </c>
      <c r="D22" s="339" t="s">
        <v>45</v>
      </c>
      <c r="E22" s="341">
        <v>18</v>
      </c>
      <c r="F22" s="341">
        <v>20</v>
      </c>
      <c r="G22" s="341">
        <v>0</v>
      </c>
      <c r="H22" s="342">
        <v>12320</v>
      </c>
    </row>
    <row r="23" spans="1:8" s="85" customFormat="1" ht="19.7" customHeight="1" x14ac:dyDescent="0.2">
      <c r="A23" s="339" t="s">
        <v>376</v>
      </c>
      <c r="B23" s="339" t="s">
        <v>42</v>
      </c>
      <c r="C23" s="340">
        <v>510570</v>
      </c>
      <c r="D23" s="339" t="s">
        <v>48</v>
      </c>
      <c r="E23" s="341">
        <v>5</v>
      </c>
      <c r="F23" s="341">
        <v>9</v>
      </c>
      <c r="G23" s="341" t="s">
        <v>481</v>
      </c>
      <c r="H23" s="342">
        <v>4080</v>
      </c>
    </row>
    <row r="24" spans="1:8" s="85" customFormat="1" ht="19.7" customHeight="1" x14ac:dyDescent="0.2">
      <c r="A24" s="339" t="s">
        <v>590</v>
      </c>
      <c r="B24" s="339" t="s">
        <v>591</v>
      </c>
      <c r="C24" s="340">
        <v>405800</v>
      </c>
      <c r="D24" s="339" t="s">
        <v>437</v>
      </c>
      <c r="E24" s="341">
        <v>70</v>
      </c>
      <c r="F24" s="341">
        <v>54</v>
      </c>
      <c r="G24" s="341" t="s">
        <v>481</v>
      </c>
      <c r="H24" s="342">
        <v>5880</v>
      </c>
    </row>
    <row r="25" spans="1:8" s="85" customFormat="1" ht="19.7" customHeight="1" x14ac:dyDescent="0.2">
      <c r="A25" s="339" t="s">
        <v>590</v>
      </c>
      <c r="B25" s="339" t="s">
        <v>592</v>
      </c>
      <c r="C25" s="340">
        <v>4022</v>
      </c>
      <c r="D25" s="339" t="s">
        <v>482</v>
      </c>
      <c r="E25" s="341">
        <v>2</v>
      </c>
      <c r="F25" s="341">
        <v>0</v>
      </c>
      <c r="G25" s="341" t="s">
        <v>481</v>
      </c>
      <c r="H25" s="342">
        <v>380</v>
      </c>
    </row>
    <row r="26" spans="1:8" s="85" customFormat="1" ht="19.7" customHeight="1" x14ac:dyDescent="0.2">
      <c r="A26" s="339" t="s">
        <v>590</v>
      </c>
      <c r="B26" s="339" t="s">
        <v>377</v>
      </c>
      <c r="C26" s="340">
        <v>4017</v>
      </c>
      <c r="D26" s="339" t="s">
        <v>378</v>
      </c>
      <c r="E26" s="341">
        <v>104</v>
      </c>
      <c r="F26" s="341">
        <v>11</v>
      </c>
      <c r="G26" s="341">
        <v>24</v>
      </c>
      <c r="H26" s="342">
        <v>47380</v>
      </c>
    </row>
    <row r="27" spans="1:8" s="85" customFormat="1" ht="19.7" customHeight="1" x14ac:dyDescent="0.2">
      <c r="A27" s="339" t="s">
        <v>380</v>
      </c>
      <c r="B27" s="339" t="s">
        <v>58</v>
      </c>
      <c r="C27" s="340">
        <v>4030</v>
      </c>
      <c r="D27" s="339" t="s">
        <v>61</v>
      </c>
      <c r="E27" s="341">
        <v>9</v>
      </c>
      <c r="F27" s="341">
        <v>22</v>
      </c>
      <c r="G27" s="341">
        <v>6</v>
      </c>
      <c r="H27" s="342">
        <v>30740</v>
      </c>
    </row>
    <row r="28" spans="1:8" s="85" customFormat="1" ht="19.7" customHeight="1" x14ac:dyDescent="0.2">
      <c r="A28" s="339" t="s">
        <v>380</v>
      </c>
      <c r="B28" s="339" t="s">
        <v>58</v>
      </c>
      <c r="C28" s="340">
        <v>4031</v>
      </c>
      <c r="D28" s="339" t="s">
        <v>74</v>
      </c>
      <c r="E28" s="341">
        <v>12</v>
      </c>
      <c r="F28" s="341">
        <v>7</v>
      </c>
      <c r="G28" s="341">
        <v>2</v>
      </c>
      <c r="H28" s="342">
        <v>7160</v>
      </c>
    </row>
    <row r="29" spans="1:8" s="85" customFormat="1" ht="19.7" customHeight="1" x14ac:dyDescent="0.2">
      <c r="A29" s="339" t="s">
        <v>380</v>
      </c>
      <c r="B29" s="339" t="s">
        <v>58</v>
      </c>
      <c r="C29" s="340">
        <v>4041</v>
      </c>
      <c r="D29" s="339" t="s">
        <v>65</v>
      </c>
      <c r="E29" s="341">
        <v>1</v>
      </c>
      <c r="F29" s="341">
        <v>8</v>
      </c>
      <c r="G29" s="341" t="s">
        <v>481</v>
      </c>
      <c r="H29" s="342">
        <v>5580</v>
      </c>
    </row>
    <row r="30" spans="1:8" s="85" customFormat="1" ht="19.7" customHeight="1" x14ac:dyDescent="0.2">
      <c r="A30" s="339" t="s">
        <v>380</v>
      </c>
      <c r="B30" s="339" t="s">
        <v>58</v>
      </c>
      <c r="C30" s="340">
        <v>4057</v>
      </c>
      <c r="D30" s="339" t="s">
        <v>59</v>
      </c>
      <c r="E30" s="341">
        <v>21</v>
      </c>
      <c r="F30" s="341">
        <v>38</v>
      </c>
      <c r="G30" s="341">
        <v>3</v>
      </c>
      <c r="H30" s="342">
        <v>34500</v>
      </c>
    </row>
    <row r="31" spans="1:8" s="85" customFormat="1" ht="19.7" customHeight="1" x14ac:dyDescent="0.2">
      <c r="A31" s="339" t="s">
        <v>380</v>
      </c>
      <c r="B31" s="339" t="s">
        <v>58</v>
      </c>
      <c r="C31" s="340">
        <v>4060</v>
      </c>
      <c r="D31" s="339" t="s">
        <v>62</v>
      </c>
      <c r="E31" s="341">
        <v>15</v>
      </c>
      <c r="F31" s="341">
        <v>15</v>
      </c>
      <c r="G31" s="341">
        <v>3</v>
      </c>
      <c r="H31" s="342">
        <v>58960</v>
      </c>
    </row>
    <row r="32" spans="1:8" s="85" customFormat="1" ht="19.7" customHeight="1" x14ac:dyDescent="0.2">
      <c r="A32" s="339" t="s">
        <v>380</v>
      </c>
      <c r="B32" s="339" t="s">
        <v>58</v>
      </c>
      <c r="C32" s="340">
        <v>4066</v>
      </c>
      <c r="D32" s="339" t="s">
        <v>67</v>
      </c>
      <c r="E32" s="341">
        <v>21</v>
      </c>
      <c r="F32" s="341">
        <v>15</v>
      </c>
      <c r="G32" s="341">
        <v>7</v>
      </c>
      <c r="H32" s="342">
        <v>44400</v>
      </c>
    </row>
    <row r="33" spans="1:8" s="85" customFormat="1" ht="19.7" customHeight="1" x14ac:dyDescent="0.2">
      <c r="A33" s="339" t="s">
        <v>380</v>
      </c>
      <c r="B33" s="339" t="s">
        <v>58</v>
      </c>
      <c r="C33" s="340">
        <v>4067</v>
      </c>
      <c r="D33" s="339" t="s">
        <v>68</v>
      </c>
      <c r="E33" s="341">
        <v>14</v>
      </c>
      <c r="F33" s="341">
        <v>2</v>
      </c>
      <c r="G33" s="341" t="s">
        <v>481</v>
      </c>
      <c r="H33" s="342">
        <v>8540</v>
      </c>
    </row>
    <row r="34" spans="1:8" s="85" customFormat="1" ht="19.7" customHeight="1" x14ac:dyDescent="0.2">
      <c r="A34" s="339" t="s">
        <v>380</v>
      </c>
      <c r="B34" s="339" t="s">
        <v>58</v>
      </c>
      <c r="C34" s="340">
        <v>4071</v>
      </c>
      <c r="D34" s="339" t="s">
        <v>75</v>
      </c>
      <c r="E34" s="341">
        <v>34</v>
      </c>
      <c r="F34" s="341">
        <v>14</v>
      </c>
      <c r="G34" s="341">
        <v>3</v>
      </c>
      <c r="H34" s="342">
        <v>40020</v>
      </c>
    </row>
    <row r="35" spans="1:8" s="85" customFormat="1" ht="19.7" customHeight="1" x14ac:dyDescent="0.2">
      <c r="A35" s="339" t="s">
        <v>380</v>
      </c>
      <c r="B35" s="339" t="s">
        <v>58</v>
      </c>
      <c r="C35" s="340">
        <v>4079</v>
      </c>
      <c r="D35" s="339" t="s">
        <v>73</v>
      </c>
      <c r="E35" s="341">
        <v>5</v>
      </c>
      <c r="F35" s="341">
        <v>11</v>
      </c>
      <c r="G35" s="341">
        <v>1</v>
      </c>
      <c r="H35" s="342">
        <v>760</v>
      </c>
    </row>
    <row r="36" spans="1:8" s="85" customFormat="1" ht="19.7" customHeight="1" x14ac:dyDescent="0.2">
      <c r="A36" s="339" t="s">
        <v>380</v>
      </c>
      <c r="B36" s="339" t="s">
        <v>58</v>
      </c>
      <c r="C36" s="340">
        <v>4082</v>
      </c>
      <c r="D36" s="339" t="s">
        <v>60</v>
      </c>
      <c r="E36" s="341">
        <v>10</v>
      </c>
      <c r="F36" s="341">
        <v>10</v>
      </c>
      <c r="G36" s="341">
        <v>0</v>
      </c>
      <c r="H36" s="342">
        <v>12240</v>
      </c>
    </row>
    <row r="37" spans="1:8" s="85" customFormat="1" ht="19.7" customHeight="1" x14ac:dyDescent="0.2">
      <c r="A37" s="339" t="s">
        <v>380</v>
      </c>
      <c r="B37" s="339" t="s">
        <v>58</v>
      </c>
      <c r="C37" s="340">
        <v>4085</v>
      </c>
      <c r="D37" s="339" t="s">
        <v>66</v>
      </c>
      <c r="E37" s="341">
        <v>17</v>
      </c>
      <c r="F37" s="341">
        <v>18</v>
      </c>
      <c r="G37" s="341">
        <v>1</v>
      </c>
      <c r="H37" s="342">
        <v>44680</v>
      </c>
    </row>
    <row r="38" spans="1:8" s="85" customFormat="1" ht="19.7" customHeight="1" x14ac:dyDescent="0.2">
      <c r="A38" s="339" t="s">
        <v>380</v>
      </c>
      <c r="B38" s="339" t="s">
        <v>58</v>
      </c>
      <c r="C38" s="340">
        <v>4087</v>
      </c>
      <c r="D38" s="339" t="s">
        <v>70</v>
      </c>
      <c r="E38" s="341">
        <v>16</v>
      </c>
      <c r="F38" s="341">
        <v>8</v>
      </c>
      <c r="G38" s="341">
        <v>5</v>
      </c>
      <c r="H38" s="342">
        <v>8540</v>
      </c>
    </row>
    <row r="39" spans="1:8" s="85" customFormat="1" ht="19.7" customHeight="1" x14ac:dyDescent="0.2">
      <c r="A39" s="339" t="s">
        <v>380</v>
      </c>
      <c r="B39" s="339" t="s">
        <v>58</v>
      </c>
      <c r="C39" s="340">
        <v>4092</v>
      </c>
      <c r="D39" s="339" t="s">
        <v>64</v>
      </c>
      <c r="E39" s="341">
        <v>14</v>
      </c>
      <c r="F39" s="341">
        <v>9</v>
      </c>
      <c r="G39" s="341">
        <v>2</v>
      </c>
      <c r="H39" s="342">
        <v>22300</v>
      </c>
    </row>
    <row r="40" spans="1:8" s="85" customFormat="1" ht="19.7" customHeight="1" x14ac:dyDescent="0.2">
      <c r="A40" s="339" t="s">
        <v>380</v>
      </c>
      <c r="B40" s="339" t="s">
        <v>58</v>
      </c>
      <c r="C40" s="340">
        <v>4095</v>
      </c>
      <c r="D40" s="339" t="s">
        <v>69</v>
      </c>
      <c r="E40" s="341">
        <v>12</v>
      </c>
      <c r="F40" s="341">
        <v>11</v>
      </c>
      <c r="G40" s="341">
        <v>2</v>
      </c>
      <c r="H40" s="342">
        <v>36600</v>
      </c>
    </row>
    <row r="41" spans="1:8" s="85" customFormat="1" ht="19.7" customHeight="1" x14ac:dyDescent="0.2">
      <c r="A41" s="339" t="s">
        <v>380</v>
      </c>
      <c r="B41" s="339" t="s">
        <v>77</v>
      </c>
      <c r="C41" s="340">
        <v>4007</v>
      </c>
      <c r="D41" s="339" t="s">
        <v>82</v>
      </c>
      <c r="E41" s="341">
        <v>31</v>
      </c>
      <c r="F41" s="341">
        <v>50</v>
      </c>
      <c r="G41" s="341">
        <v>4</v>
      </c>
      <c r="H41" s="342">
        <v>131480</v>
      </c>
    </row>
    <row r="42" spans="1:8" s="85" customFormat="1" ht="19.7" customHeight="1" x14ac:dyDescent="0.2">
      <c r="A42" s="339" t="s">
        <v>380</v>
      </c>
      <c r="B42" s="339" t="s">
        <v>77</v>
      </c>
      <c r="C42" s="340">
        <v>4008</v>
      </c>
      <c r="D42" s="339" t="s">
        <v>81</v>
      </c>
      <c r="E42" s="341">
        <v>5</v>
      </c>
      <c r="F42" s="341">
        <v>2</v>
      </c>
      <c r="G42" s="341" t="s">
        <v>481</v>
      </c>
      <c r="H42" s="342">
        <v>1520</v>
      </c>
    </row>
    <row r="43" spans="1:8" s="85" customFormat="1" ht="19.7" customHeight="1" x14ac:dyDescent="0.2">
      <c r="A43" s="339" t="s">
        <v>380</v>
      </c>
      <c r="B43" s="339" t="s">
        <v>77</v>
      </c>
      <c r="C43" s="340">
        <v>4015</v>
      </c>
      <c r="D43" s="339" t="s">
        <v>83</v>
      </c>
      <c r="E43" s="341">
        <v>4</v>
      </c>
      <c r="F43" s="341">
        <v>6</v>
      </c>
      <c r="G43" s="341">
        <v>2</v>
      </c>
      <c r="H43" s="342">
        <v>14620</v>
      </c>
    </row>
    <row r="44" spans="1:8" s="85" customFormat="1" ht="19.7" customHeight="1" x14ac:dyDescent="0.2">
      <c r="A44" s="339" t="s">
        <v>380</v>
      </c>
      <c r="B44" s="339" t="s">
        <v>77</v>
      </c>
      <c r="C44" s="340">
        <v>4101</v>
      </c>
      <c r="D44" s="339" t="s">
        <v>91</v>
      </c>
      <c r="E44" s="341">
        <v>47</v>
      </c>
      <c r="F44" s="341">
        <v>103</v>
      </c>
      <c r="G44" s="341">
        <v>6</v>
      </c>
      <c r="H44" s="342">
        <v>37440</v>
      </c>
    </row>
    <row r="45" spans="1:8" s="85" customFormat="1" ht="19.7" customHeight="1" x14ac:dyDescent="0.2">
      <c r="A45" s="339" t="s">
        <v>380</v>
      </c>
      <c r="B45" s="339" t="s">
        <v>77</v>
      </c>
      <c r="C45" s="340">
        <v>4104</v>
      </c>
      <c r="D45" s="339" t="s">
        <v>80</v>
      </c>
      <c r="E45" s="341">
        <v>8</v>
      </c>
      <c r="F45" s="341">
        <v>13</v>
      </c>
      <c r="G45" s="341" t="s">
        <v>481</v>
      </c>
      <c r="H45" s="342">
        <v>27560</v>
      </c>
    </row>
    <row r="46" spans="1:8" s="85" customFormat="1" ht="19.7" customHeight="1" x14ac:dyDescent="0.2">
      <c r="A46" s="339" t="s">
        <v>380</v>
      </c>
      <c r="B46" s="339" t="s">
        <v>77</v>
      </c>
      <c r="C46" s="340">
        <v>4107</v>
      </c>
      <c r="D46" s="339" t="s">
        <v>93</v>
      </c>
      <c r="E46" s="341">
        <v>4</v>
      </c>
      <c r="F46" s="341">
        <v>17</v>
      </c>
      <c r="G46" s="341" t="s">
        <v>481</v>
      </c>
      <c r="H46" s="342">
        <v>20320</v>
      </c>
    </row>
    <row r="47" spans="1:8" s="85" customFormat="1" ht="19.7" customHeight="1" x14ac:dyDescent="0.2">
      <c r="A47" s="339" t="s">
        <v>380</v>
      </c>
      <c r="B47" s="339" t="s">
        <v>77</v>
      </c>
      <c r="C47" s="340">
        <v>4109</v>
      </c>
      <c r="D47" s="339" t="s">
        <v>84</v>
      </c>
      <c r="E47" s="341">
        <v>9</v>
      </c>
      <c r="F47" s="341">
        <v>17</v>
      </c>
      <c r="G47" s="341" t="s">
        <v>481</v>
      </c>
      <c r="H47" s="342">
        <v>1420</v>
      </c>
    </row>
    <row r="48" spans="1:8" s="85" customFormat="1" ht="19.7" customHeight="1" x14ac:dyDescent="0.2">
      <c r="A48" s="339" t="s">
        <v>380</v>
      </c>
      <c r="B48" s="339" t="s">
        <v>77</v>
      </c>
      <c r="C48" s="340">
        <v>4111</v>
      </c>
      <c r="D48" s="339" t="s">
        <v>79</v>
      </c>
      <c r="E48" s="341">
        <v>21</v>
      </c>
      <c r="F48" s="341">
        <v>19</v>
      </c>
      <c r="G48" s="341">
        <v>1</v>
      </c>
      <c r="H48" s="342">
        <v>12640</v>
      </c>
    </row>
    <row r="49" spans="1:8" s="85" customFormat="1" ht="19.7" customHeight="1" x14ac:dyDescent="0.2">
      <c r="A49" s="339" t="s">
        <v>380</v>
      </c>
      <c r="B49" s="339" t="s">
        <v>77</v>
      </c>
      <c r="C49" s="340">
        <v>4113</v>
      </c>
      <c r="D49" s="339" t="s">
        <v>78</v>
      </c>
      <c r="E49" s="341">
        <v>7</v>
      </c>
      <c r="F49" s="341">
        <v>7</v>
      </c>
      <c r="G49" s="341">
        <v>2</v>
      </c>
      <c r="H49" s="342">
        <v>73800</v>
      </c>
    </row>
    <row r="50" spans="1:8" s="85" customFormat="1" ht="19.7" customHeight="1" x14ac:dyDescent="0.2">
      <c r="A50" s="339" t="s">
        <v>380</v>
      </c>
      <c r="B50" s="339" t="s">
        <v>77</v>
      </c>
      <c r="C50" s="340">
        <v>4116</v>
      </c>
      <c r="D50" s="339" t="s">
        <v>86</v>
      </c>
      <c r="E50" s="341">
        <v>10</v>
      </c>
      <c r="F50" s="341">
        <v>7</v>
      </c>
      <c r="G50" s="341">
        <v>1</v>
      </c>
      <c r="H50" s="342">
        <v>49780</v>
      </c>
    </row>
    <row r="51" spans="1:8" s="85" customFormat="1" ht="19.7" customHeight="1" x14ac:dyDescent="0.2">
      <c r="A51" s="339" t="s">
        <v>380</v>
      </c>
      <c r="B51" s="339" t="s">
        <v>77</v>
      </c>
      <c r="C51" s="340">
        <v>4119</v>
      </c>
      <c r="D51" s="339" t="s">
        <v>88</v>
      </c>
      <c r="E51" s="341">
        <v>8</v>
      </c>
      <c r="F51" s="341">
        <v>14</v>
      </c>
      <c r="G51" s="341">
        <v>1</v>
      </c>
      <c r="H51" s="342">
        <v>92420</v>
      </c>
    </row>
    <row r="52" spans="1:8" s="85" customFormat="1" ht="19.7" customHeight="1" x14ac:dyDescent="0.2">
      <c r="A52" s="339" t="s">
        <v>380</v>
      </c>
      <c r="B52" s="339" t="s">
        <v>77</v>
      </c>
      <c r="C52" s="340">
        <v>4120</v>
      </c>
      <c r="D52" s="339" t="s">
        <v>94</v>
      </c>
      <c r="E52" s="341">
        <v>10</v>
      </c>
      <c r="F52" s="341">
        <v>23</v>
      </c>
      <c r="G52" s="341">
        <v>3</v>
      </c>
      <c r="H52" s="342">
        <v>28520</v>
      </c>
    </row>
    <row r="53" spans="1:8" s="85" customFormat="1" ht="19.7" customHeight="1" x14ac:dyDescent="0.2">
      <c r="A53" s="339" t="s">
        <v>380</v>
      </c>
      <c r="B53" s="339" t="s">
        <v>77</v>
      </c>
      <c r="C53" s="340">
        <v>4121</v>
      </c>
      <c r="D53" s="339" t="s">
        <v>90</v>
      </c>
      <c r="E53" s="341">
        <v>14</v>
      </c>
      <c r="F53" s="341">
        <v>8</v>
      </c>
      <c r="G53" s="341">
        <v>4</v>
      </c>
      <c r="H53" s="342">
        <v>25980</v>
      </c>
    </row>
    <row r="54" spans="1:8" s="85" customFormat="1" ht="19.7" customHeight="1" x14ac:dyDescent="0.2">
      <c r="A54" s="339" t="s">
        <v>380</v>
      </c>
      <c r="B54" s="339" t="s">
        <v>77</v>
      </c>
      <c r="C54" s="340">
        <v>4126</v>
      </c>
      <c r="D54" s="339" t="s">
        <v>87</v>
      </c>
      <c r="E54" s="341">
        <v>9</v>
      </c>
      <c r="F54" s="341">
        <v>7</v>
      </c>
      <c r="G54" s="341" t="s">
        <v>481</v>
      </c>
      <c r="H54" s="342">
        <v>13060</v>
      </c>
    </row>
    <row r="55" spans="1:8" s="85" customFormat="1" ht="19.7" customHeight="1" x14ac:dyDescent="0.2">
      <c r="A55" s="339" t="s">
        <v>380</v>
      </c>
      <c r="B55" s="339" t="s">
        <v>77</v>
      </c>
      <c r="C55" s="340">
        <v>4127</v>
      </c>
      <c r="D55" s="339" t="s">
        <v>89</v>
      </c>
      <c r="E55" s="341">
        <v>7</v>
      </c>
      <c r="F55" s="341">
        <v>9</v>
      </c>
      <c r="G55" s="341">
        <v>0</v>
      </c>
      <c r="H55" s="342">
        <v>2140</v>
      </c>
    </row>
    <row r="56" spans="1:8" s="85" customFormat="1" ht="19.7" customHeight="1" x14ac:dyDescent="0.2">
      <c r="A56" s="339" t="s">
        <v>380</v>
      </c>
      <c r="B56" s="339" t="s">
        <v>95</v>
      </c>
      <c r="C56" s="340">
        <v>4006</v>
      </c>
      <c r="D56" s="339" t="s">
        <v>112</v>
      </c>
      <c r="E56" s="341">
        <v>8</v>
      </c>
      <c r="F56" s="341">
        <v>40</v>
      </c>
      <c r="G56" s="341" t="s">
        <v>481</v>
      </c>
      <c r="H56" s="342">
        <v>67320</v>
      </c>
    </row>
    <row r="57" spans="1:8" s="85" customFormat="1" ht="19.7" customHeight="1" x14ac:dyDescent="0.2">
      <c r="A57" s="339" t="s">
        <v>380</v>
      </c>
      <c r="B57" s="339" t="s">
        <v>95</v>
      </c>
      <c r="C57" s="340">
        <v>4010</v>
      </c>
      <c r="D57" s="339" t="s">
        <v>110</v>
      </c>
      <c r="E57" s="341">
        <v>4</v>
      </c>
      <c r="F57" s="341">
        <v>27</v>
      </c>
      <c r="G57" s="341" t="s">
        <v>481</v>
      </c>
      <c r="H57" s="342">
        <v>64960</v>
      </c>
    </row>
    <row r="58" spans="1:8" s="85" customFormat="1" ht="19.7" customHeight="1" x14ac:dyDescent="0.2">
      <c r="A58" s="339" t="s">
        <v>380</v>
      </c>
      <c r="B58" s="339" t="s">
        <v>95</v>
      </c>
      <c r="C58" s="340">
        <v>4019</v>
      </c>
      <c r="D58" s="339" t="s">
        <v>103</v>
      </c>
      <c r="E58" s="341">
        <v>11</v>
      </c>
      <c r="F58" s="341">
        <v>50</v>
      </c>
      <c r="G58" s="341">
        <v>4</v>
      </c>
      <c r="H58" s="342">
        <v>22900</v>
      </c>
    </row>
    <row r="59" spans="1:8" s="85" customFormat="1" ht="19.7" customHeight="1" x14ac:dyDescent="0.2">
      <c r="A59" s="339" t="s">
        <v>380</v>
      </c>
      <c r="B59" s="339" t="s">
        <v>95</v>
      </c>
      <c r="C59" s="340">
        <v>4020</v>
      </c>
      <c r="D59" s="339" t="s">
        <v>113</v>
      </c>
      <c r="E59" s="341">
        <v>19</v>
      </c>
      <c r="F59" s="341">
        <v>15</v>
      </c>
      <c r="G59" s="341">
        <v>6</v>
      </c>
      <c r="H59" s="342">
        <v>23120</v>
      </c>
    </row>
    <row r="60" spans="1:8" s="85" customFormat="1" ht="19.7" customHeight="1" x14ac:dyDescent="0.2">
      <c r="A60" s="339" t="s">
        <v>380</v>
      </c>
      <c r="B60" s="339" t="s">
        <v>95</v>
      </c>
      <c r="C60" s="340">
        <v>4023</v>
      </c>
      <c r="D60" s="339" t="s">
        <v>115</v>
      </c>
      <c r="E60" s="341">
        <v>2</v>
      </c>
      <c r="F60" s="341">
        <v>9</v>
      </c>
      <c r="G60" s="341" t="s">
        <v>481</v>
      </c>
      <c r="H60" s="342">
        <v>32440</v>
      </c>
    </row>
    <row r="61" spans="1:8" s="85" customFormat="1" ht="19.7" customHeight="1" x14ac:dyDescent="0.2">
      <c r="A61" s="339" t="s">
        <v>380</v>
      </c>
      <c r="B61" s="339" t="s">
        <v>95</v>
      </c>
      <c r="C61" s="340">
        <v>4024</v>
      </c>
      <c r="D61" s="339" t="s">
        <v>104</v>
      </c>
      <c r="E61" s="341">
        <v>3</v>
      </c>
      <c r="F61" s="341">
        <v>39</v>
      </c>
      <c r="G61" s="341">
        <v>0</v>
      </c>
      <c r="H61" s="342">
        <v>1160</v>
      </c>
    </row>
    <row r="62" spans="1:8" s="85" customFormat="1" ht="19.7" customHeight="1" x14ac:dyDescent="0.2">
      <c r="A62" s="339" t="s">
        <v>380</v>
      </c>
      <c r="B62" s="339" t="s">
        <v>95</v>
      </c>
      <c r="C62" s="340">
        <v>4026</v>
      </c>
      <c r="D62" s="339" t="s">
        <v>106</v>
      </c>
      <c r="E62" s="341">
        <v>11</v>
      </c>
      <c r="F62" s="341">
        <v>27</v>
      </c>
      <c r="G62" s="341">
        <v>3</v>
      </c>
      <c r="H62" s="342">
        <v>25800</v>
      </c>
    </row>
    <row r="63" spans="1:8" s="85" customFormat="1" ht="19.7" customHeight="1" x14ac:dyDescent="0.2">
      <c r="A63" s="339" t="s">
        <v>380</v>
      </c>
      <c r="B63" s="339" t="s">
        <v>95</v>
      </c>
      <c r="C63" s="340">
        <v>4027</v>
      </c>
      <c r="D63" s="339" t="s">
        <v>101</v>
      </c>
      <c r="E63" s="341">
        <v>3</v>
      </c>
      <c r="F63" s="341">
        <v>14</v>
      </c>
      <c r="G63" s="341">
        <v>5</v>
      </c>
      <c r="H63" s="342">
        <v>21860</v>
      </c>
    </row>
    <row r="64" spans="1:8" s="85" customFormat="1" ht="19.7" customHeight="1" x14ac:dyDescent="0.2">
      <c r="A64" s="339" t="s">
        <v>380</v>
      </c>
      <c r="B64" s="339" t="s">
        <v>95</v>
      </c>
      <c r="C64" s="340">
        <v>4028</v>
      </c>
      <c r="D64" s="339" t="s">
        <v>96</v>
      </c>
      <c r="E64" s="341">
        <v>3</v>
      </c>
      <c r="F64" s="341">
        <v>29</v>
      </c>
      <c r="G64" s="341">
        <v>3</v>
      </c>
      <c r="H64" s="342">
        <v>50340</v>
      </c>
    </row>
    <row r="65" spans="1:8" s="85" customFormat="1" ht="19.7" customHeight="1" x14ac:dyDescent="0.2">
      <c r="A65" s="339" t="s">
        <v>380</v>
      </c>
      <c r="B65" s="339" t="s">
        <v>95</v>
      </c>
      <c r="C65" s="340">
        <v>4029</v>
      </c>
      <c r="D65" s="339" t="s">
        <v>102</v>
      </c>
      <c r="E65" s="341">
        <v>8</v>
      </c>
      <c r="F65" s="341">
        <v>10</v>
      </c>
      <c r="G65" s="341">
        <v>0</v>
      </c>
      <c r="H65" s="342">
        <v>16000</v>
      </c>
    </row>
    <row r="66" spans="1:8" s="85" customFormat="1" ht="19.7" customHeight="1" x14ac:dyDescent="0.2">
      <c r="A66" s="339" t="s">
        <v>380</v>
      </c>
      <c r="B66" s="339" t="s">
        <v>95</v>
      </c>
      <c r="C66" s="340">
        <v>4037</v>
      </c>
      <c r="D66" s="339" t="s">
        <v>98</v>
      </c>
      <c r="E66" s="341">
        <v>10</v>
      </c>
      <c r="F66" s="341">
        <v>53</v>
      </c>
      <c r="G66" s="341">
        <v>0</v>
      </c>
      <c r="H66" s="342">
        <v>108080</v>
      </c>
    </row>
    <row r="67" spans="1:8" s="85" customFormat="1" ht="19.7" customHeight="1" x14ac:dyDescent="0.2">
      <c r="A67" s="339" t="s">
        <v>380</v>
      </c>
      <c r="B67" s="339" t="s">
        <v>95</v>
      </c>
      <c r="C67" s="340">
        <v>4038</v>
      </c>
      <c r="D67" s="339" t="s">
        <v>99</v>
      </c>
      <c r="E67" s="341">
        <v>21</v>
      </c>
      <c r="F67" s="341">
        <v>25</v>
      </c>
      <c r="G67" s="341">
        <v>1</v>
      </c>
      <c r="H67" s="342">
        <v>23840</v>
      </c>
    </row>
    <row r="68" spans="1:8" s="85" customFormat="1" ht="19.7" customHeight="1" x14ac:dyDescent="0.2">
      <c r="A68" s="339" t="s">
        <v>380</v>
      </c>
      <c r="B68" s="339" t="s">
        <v>95</v>
      </c>
      <c r="C68" s="340">
        <v>4039</v>
      </c>
      <c r="D68" s="339" t="s">
        <v>100</v>
      </c>
      <c r="E68" s="341">
        <v>3</v>
      </c>
      <c r="F68" s="341">
        <v>20</v>
      </c>
      <c r="G68" s="341" t="s">
        <v>481</v>
      </c>
      <c r="H68" s="342">
        <v>0</v>
      </c>
    </row>
    <row r="69" spans="1:8" s="85" customFormat="1" ht="19.7" customHeight="1" x14ac:dyDescent="0.2">
      <c r="A69" s="339" t="s">
        <v>380</v>
      </c>
      <c r="B69" s="339" t="s">
        <v>95</v>
      </c>
      <c r="C69" s="340">
        <v>4043</v>
      </c>
      <c r="D69" s="339" t="s">
        <v>108</v>
      </c>
      <c r="E69" s="341">
        <v>17</v>
      </c>
      <c r="F69" s="341">
        <v>51</v>
      </c>
      <c r="G69" s="341">
        <v>4</v>
      </c>
      <c r="H69" s="342">
        <v>52660</v>
      </c>
    </row>
    <row r="70" spans="1:8" s="85" customFormat="1" ht="19.7" customHeight="1" x14ac:dyDescent="0.2">
      <c r="A70" s="339" t="s">
        <v>380</v>
      </c>
      <c r="B70" s="339" t="s">
        <v>95</v>
      </c>
      <c r="C70" s="340">
        <v>4045</v>
      </c>
      <c r="D70" s="339" t="s">
        <v>107</v>
      </c>
      <c r="E70" s="341">
        <v>3</v>
      </c>
      <c r="F70" s="341">
        <v>10</v>
      </c>
      <c r="G70" s="341">
        <v>4</v>
      </c>
      <c r="H70" s="342">
        <v>39640</v>
      </c>
    </row>
    <row r="71" spans="1:8" s="85" customFormat="1" ht="19.7" customHeight="1" x14ac:dyDescent="0.2">
      <c r="A71" s="339" t="s">
        <v>380</v>
      </c>
      <c r="B71" s="339" t="s">
        <v>95</v>
      </c>
      <c r="C71" s="340">
        <v>4047</v>
      </c>
      <c r="D71" s="339" t="s">
        <v>105</v>
      </c>
      <c r="E71" s="341">
        <v>20</v>
      </c>
      <c r="F71" s="341">
        <v>21</v>
      </c>
      <c r="G71" s="341">
        <v>1</v>
      </c>
      <c r="H71" s="342">
        <v>50300</v>
      </c>
    </row>
    <row r="72" spans="1:8" s="85" customFormat="1" ht="19.7" customHeight="1" x14ac:dyDescent="0.2">
      <c r="A72" s="339" t="s">
        <v>380</v>
      </c>
      <c r="B72" s="339" t="s">
        <v>95</v>
      </c>
      <c r="C72" s="340">
        <v>4048</v>
      </c>
      <c r="D72" s="339" t="s">
        <v>109</v>
      </c>
      <c r="E72" s="341">
        <v>19</v>
      </c>
      <c r="F72" s="341">
        <v>31</v>
      </c>
      <c r="G72" s="341">
        <v>2</v>
      </c>
      <c r="H72" s="342">
        <v>35460</v>
      </c>
    </row>
    <row r="73" spans="1:8" s="85" customFormat="1" ht="19.7" customHeight="1" x14ac:dyDescent="0.2">
      <c r="A73" s="339" t="s">
        <v>380</v>
      </c>
      <c r="B73" s="339" t="s">
        <v>95</v>
      </c>
      <c r="C73" s="340">
        <v>4054</v>
      </c>
      <c r="D73" s="339" t="s">
        <v>111</v>
      </c>
      <c r="E73" s="341">
        <v>8</v>
      </c>
      <c r="F73" s="341">
        <v>12</v>
      </c>
      <c r="G73" s="341">
        <v>2</v>
      </c>
      <c r="H73" s="342">
        <v>31080</v>
      </c>
    </row>
    <row r="74" spans="1:8" s="85" customFormat="1" ht="19.7" customHeight="1" x14ac:dyDescent="0.2">
      <c r="A74" s="339" t="s">
        <v>381</v>
      </c>
      <c r="B74" s="339" t="s">
        <v>116</v>
      </c>
      <c r="C74" s="340">
        <v>4130</v>
      </c>
      <c r="D74" s="339" t="s">
        <v>118</v>
      </c>
      <c r="E74" s="341">
        <v>38</v>
      </c>
      <c r="F74" s="341">
        <v>47</v>
      </c>
      <c r="G74" s="341">
        <v>11</v>
      </c>
      <c r="H74" s="342">
        <v>19100</v>
      </c>
    </row>
    <row r="75" spans="1:8" s="85" customFormat="1" ht="19.7" customHeight="1" x14ac:dyDescent="0.2">
      <c r="A75" s="339" t="s">
        <v>381</v>
      </c>
      <c r="B75" s="339" t="s">
        <v>116</v>
      </c>
      <c r="C75" s="340">
        <v>4132</v>
      </c>
      <c r="D75" s="339" t="s">
        <v>117</v>
      </c>
      <c r="E75" s="341">
        <v>5</v>
      </c>
      <c r="F75" s="341">
        <v>13</v>
      </c>
      <c r="G75" s="341">
        <v>4</v>
      </c>
      <c r="H75" s="342">
        <v>113700</v>
      </c>
    </row>
    <row r="76" spans="1:8" s="85" customFormat="1" ht="19.7" customHeight="1" x14ac:dyDescent="0.2">
      <c r="A76" s="339" t="s">
        <v>381</v>
      </c>
      <c r="B76" s="339" t="s">
        <v>116</v>
      </c>
      <c r="C76" s="340">
        <v>4135</v>
      </c>
      <c r="D76" s="339" t="s">
        <v>119</v>
      </c>
      <c r="E76" s="341">
        <v>24</v>
      </c>
      <c r="F76" s="341">
        <v>58</v>
      </c>
      <c r="G76" s="341">
        <v>3</v>
      </c>
      <c r="H76" s="342">
        <v>66460</v>
      </c>
    </row>
    <row r="77" spans="1:8" s="85" customFormat="1" ht="19.7" customHeight="1" x14ac:dyDescent="0.2">
      <c r="A77" s="339" t="s">
        <v>381</v>
      </c>
      <c r="B77" s="339" t="s">
        <v>116</v>
      </c>
      <c r="C77" s="340">
        <v>4139</v>
      </c>
      <c r="D77" s="339" t="s">
        <v>125</v>
      </c>
      <c r="E77" s="341">
        <v>8</v>
      </c>
      <c r="F77" s="341">
        <v>15</v>
      </c>
      <c r="G77" s="341">
        <v>8</v>
      </c>
      <c r="H77" s="342">
        <v>114680</v>
      </c>
    </row>
    <row r="78" spans="1:8" s="85" customFormat="1" ht="19.7" customHeight="1" x14ac:dyDescent="0.2">
      <c r="A78" s="339" t="s">
        <v>381</v>
      </c>
      <c r="B78" s="339" t="s">
        <v>116</v>
      </c>
      <c r="C78" s="340">
        <v>4141</v>
      </c>
      <c r="D78" s="339" t="s">
        <v>124</v>
      </c>
      <c r="E78" s="341">
        <v>9</v>
      </c>
      <c r="F78" s="341">
        <v>11</v>
      </c>
      <c r="G78" s="341">
        <v>8</v>
      </c>
      <c r="H78" s="342">
        <v>67100</v>
      </c>
    </row>
    <row r="79" spans="1:8" s="85" customFormat="1" ht="19.7" customHeight="1" x14ac:dyDescent="0.2">
      <c r="A79" s="339" t="s">
        <v>381</v>
      </c>
      <c r="B79" s="339" t="s">
        <v>116</v>
      </c>
      <c r="C79" s="340">
        <v>4143</v>
      </c>
      <c r="D79" s="339" t="s">
        <v>126</v>
      </c>
      <c r="E79" s="341">
        <v>13</v>
      </c>
      <c r="F79" s="341">
        <v>11</v>
      </c>
      <c r="G79" s="341">
        <v>5</v>
      </c>
      <c r="H79" s="342">
        <v>5140</v>
      </c>
    </row>
    <row r="80" spans="1:8" s="85" customFormat="1" ht="19.7" customHeight="1" x14ac:dyDescent="0.2">
      <c r="A80" s="339" t="s">
        <v>381</v>
      </c>
      <c r="B80" s="339" t="s">
        <v>116</v>
      </c>
      <c r="C80" s="340">
        <v>4144</v>
      </c>
      <c r="D80" s="339" t="s">
        <v>130</v>
      </c>
      <c r="E80" s="341">
        <v>14</v>
      </c>
      <c r="F80" s="341">
        <v>20</v>
      </c>
      <c r="G80" s="341">
        <v>1</v>
      </c>
      <c r="H80" s="342">
        <v>68680</v>
      </c>
    </row>
    <row r="81" spans="1:8" s="85" customFormat="1" ht="19.7" customHeight="1" x14ac:dyDescent="0.2">
      <c r="A81" s="339" t="s">
        <v>381</v>
      </c>
      <c r="B81" s="339" t="s">
        <v>116</v>
      </c>
      <c r="C81" s="340">
        <v>4147</v>
      </c>
      <c r="D81" s="339" t="s">
        <v>123</v>
      </c>
      <c r="E81" s="341">
        <v>12</v>
      </c>
      <c r="F81" s="341">
        <v>8</v>
      </c>
      <c r="G81" s="341">
        <v>3</v>
      </c>
      <c r="H81" s="342">
        <v>82380</v>
      </c>
    </row>
    <row r="82" spans="1:8" s="85" customFormat="1" ht="19.7" customHeight="1" x14ac:dyDescent="0.2">
      <c r="A82" s="339" t="s">
        <v>381</v>
      </c>
      <c r="B82" s="339" t="s">
        <v>116</v>
      </c>
      <c r="C82" s="340">
        <v>4148</v>
      </c>
      <c r="D82" s="339" t="s">
        <v>129</v>
      </c>
      <c r="E82" s="341">
        <v>15</v>
      </c>
      <c r="F82" s="341">
        <v>17</v>
      </c>
      <c r="G82" s="341">
        <v>10</v>
      </c>
      <c r="H82" s="342">
        <v>34160</v>
      </c>
    </row>
    <row r="83" spans="1:8" s="85" customFormat="1" ht="19.7" customHeight="1" x14ac:dyDescent="0.2">
      <c r="A83" s="339" t="s">
        <v>381</v>
      </c>
      <c r="B83" s="339" t="s">
        <v>116</v>
      </c>
      <c r="C83" s="340">
        <v>4153</v>
      </c>
      <c r="D83" s="339" t="s">
        <v>131</v>
      </c>
      <c r="E83" s="341">
        <v>6</v>
      </c>
      <c r="F83" s="341">
        <v>17</v>
      </c>
      <c r="G83" s="341">
        <v>4</v>
      </c>
      <c r="H83" s="342">
        <v>25880</v>
      </c>
    </row>
    <row r="84" spans="1:8" s="85" customFormat="1" ht="19.7" customHeight="1" x14ac:dyDescent="0.2">
      <c r="A84" s="339" t="s">
        <v>381</v>
      </c>
      <c r="B84" s="339" t="s">
        <v>116</v>
      </c>
      <c r="C84" s="340">
        <v>4157</v>
      </c>
      <c r="D84" s="339" t="s">
        <v>128</v>
      </c>
      <c r="E84" s="341">
        <v>14</v>
      </c>
      <c r="F84" s="341">
        <v>27</v>
      </c>
      <c r="G84" s="341">
        <v>2</v>
      </c>
      <c r="H84" s="342">
        <v>1240</v>
      </c>
    </row>
    <row r="85" spans="1:8" s="85" customFormat="1" ht="19.7" customHeight="1" x14ac:dyDescent="0.2">
      <c r="A85" s="339" t="s">
        <v>381</v>
      </c>
      <c r="B85" s="339" t="s">
        <v>116</v>
      </c>
      <c r="C85" s="340">
        <v>4162</v>
      </c>
      <c r="D85" s="339" t="s">
        <v>122</v>
      </c>
      <c r="E85" s="341">
        <v>3</v>
      </c>
      <c r="F85" s="341">
        <v>33</v>
      </c>
      <c r="G85" s="341" t="s">
        <v>481</v>
      </c>
      <c r="H85" s="342">
        <v>11160</v>
      </c>
    </row>
    <row r="86" spans="1:8" s="85" customFormat="1" ht="19.7" customHeight="1" x14ac:dyDescent="0.2">
      <c r="A86" s="339" t="s">
        <v>381</v>
      </c>
      <c r="B86" s="339" t="s">
        <v>134</v>
      </c>
      <c r="C86" s="340">
        <v>4170</v>
      </c>
      <c r="D86" s="339" t="s">
        <v>141</v>
      </c>
      <c r="E86" s="341">
        <v>19</v>
      </c>
      <c r="F86" s="341">
        <v>64</v>
      </c>
      <c r="G86" s="341">
        <v>2</v>
      </c>
      <c r="H86" s="342">
        <v>280480</v>
      </c>
    </row>
    <row r="87" spans="1:8" s="85" customFormat="1" ht="19.7" customHeight="1" x14ac:dyDescent="0.2">
      <c r="A87" s="339" t="s">
        <v>381</v>
      </c>
      <c r="B87" s="339" t="s">
        <v>134</v>
      </c>
      <c r="C87" s="340">
        <v>4174</v>
      </c>
      <c r="D87" s="339" t="s">
        <v>140</v>
      </c>
      <c r="E87" s="341">
        <v>8</v>
      </c>
      <c r="F87" s="341">
        <v>18</v>
      </c>
      <c r="G87" s="341">
        <v>4</v>
      </c>
      <c r="H87" s="342">
        <v>8940</v>
      </c>
    </row>
    <row r="88" spans="1:8" s="85" customFormat="1" ht="19.7" customHeight="1" x14ac:dyDescent="0.2">
      <c r="A88" s="339" t="s">
        <v>381</v>
      </c>
      <c r="B88" s="339" t="s">
        <v>134</v>
      </c>
      <c r="C88" s="340">
        <v>4178</v>
      </c>
      <c r="D88" s="339" t="s">
        <v>146</v>
      </c>
      <c r="E88" s="341">
        <v>12</v>
      </c>
      <c r="F88" s="341">
        <v>25</v>
      </c>
      <c r="G88" s="341">
        <v>23</v>
      </c>
      <c r="H88" s="342">
        <v>47140</v>
      </c>
    </row>
    <row r="89" spans="1:8" s="85" customFormat="1" ht="19.7" customHeight="1" x14ac:dyDescent="0.2">
      <c r="A89" s="339" t="s">
        <v>381</v>
      </c>
      <c r="B89" s="339" t="s">
        <v>134</v>
      </c>
      <c r="C89" s="340">
        <v>4180</v>
      </c>
      <c r="D89" s="339" t="s">
        <v>144</v>
      </c>
      <c r="E89" s="341">
        <v>7</v>
      </c>
      <c r="F89" s="341">
        <v>9</v>
      </c>
      <c r="G89" s="341">
        <v>3</v>
      </c>
      <c r="H89" s="342">
        <v>8900</v>
      </c>
    </row>
    <row r="90" spans="1:8" s="85" customFormat="1" ht="19.7" customHeight="1" x14ac:dyDescent="0.2">
      <c r="A90" s="339" t="s">
        <v>381</v>
      </c>
      <c r="B90" s="339" t="s">
        <v>134</v>
      </c>
      <c r="C90" s="340">
        <v>4181</v>
      </c>
      <c r="D90" s="339" t="s">
        <v>148</v>
      </c>
      <c r="E90" s="341">
        <v>14</v>
      </c>
      <c r="F90" s="341">
        <v>9</v>
      </c>
      <c r="G90" s="341" t="s">
        <v>481</v>
      </c>
      <c r="H90" s="342">
        <v>18580</v>
      </c>
    </row>
    <row r="91" spans="1:8" s="85" customFormat="1" ht="19.7" customHeight="1" x14ac:dyDescent="0.2">
      <c r="A91" s="339" t="s">
        <v>381</v>
      </c>
      <c r="B91" s="339" t="s">
        <v>134</v>
      </c>
      <c r="C91" s="340">
        <v>4183</v>
      </c>
      <c r="D91" s="339" t="s">
        <v>149</v>
      </c>
      <c r="E91" s="341">
        <v>5</v>
      </c>
      <c r="F91" s="341">
        <v>10</v>
      </c>
      <c r="G91" s="341">
        <v>3</v>
      </c>
      <c r="H91" s="342">
        <v>27260</v>
      </c>
    </row>
    <row r="92" spans="1:8" s="85" customFormat="1" ht="19.7" customHeight="1" x14ac:dyDescent="0.2">
      <c r="A92" s="339" t="s">
        <v>381</v>
      </c>
      <c r="B92" s="339" t="s">
        <v>134</v>
      </c>
      <c r="C92" s="340">
        <v>4185</v>
      </c>
      <c r="D92" s="339" t="s">
        <v>145</v>
      </c>
      <c r="E92" s="341">
        <v>4</v>
      </c>
      <c r="F92" s="341">
        <v>5</v>
      </c>
      <c r="G92" s="341">
        <v>6</v>
      </c>
      <c r="H92" s="342">
        <v>700</v>
      </c>
    </row>
    <row r="93" spans="1:8" s="85" customFormat="1" ht="19.7" customHeight="1" x14ac:dyDescent="0.2">
      <c r="A93" s="339" t="s">
        <v>381</v>
      </c>
      <c r="B93" s="339" t="s">
        <v>134</v>
      </c>
      <c r="C93" s="340">
        <v>4188</v>
      </c>
      <c r="D93" s="339" t="s">
        <v>143</v>
      </c>
      <c r="E93" s="341">
        <v>8</v>
      </c>
      <c r="F93" s="341">
        <v>28</v>
      </c>
      <c r="G93" s="341" t="s">
        <v>481</v>
      </c>
      <c r="H93" s="342">
        <v>36900</v>
      </c>
    </row>
    <row r="94" spans="1:8" s="85" customFormat="1" ht="19.7" customHeight="1" x14ac:dyDescent="0.2">
      <c r="A94" s="339" t="s">
        <v>381</v>
      </c>
      <c r="B94" s="339" t="s">
        <v>134</v>
      </c>
      <c r="C94" s="340">
        <v>4189</v>
      </c>
      <c r="D94" s="339" t="s">
        <v>135</v>
      </c>
      <c r="E94" s="341">
        <v>14</v>
      </c>
      <c r="F94" s="341">
        <v>20</v>
      </c>
      <c r="G94" s="341">
        <v>3</v>
      </c>
      <c r="H94" s="342">
        <v>29920</v>
      </c>
    </row>
    <row r="95" spans="1:8" s="85" customFormat="1" ht="19.7" customHeight="1" x14ac:dyDescent="0.2">
      <c r="A95" s="339" t="s">
        <v>381</v>
      </c>
      <c r="B95" s="339" t="s">
        <v>134</v>
      </c>
      <c r="C95" s="340">
        <v>4194</v>
      </c>
      <c r="D95" s="339" t="s">
        <v>147</v>
      </c>
      <c r="E95" s="341">
        <v>31</v>
      </c>
      <c r="F95" s="341">
        <v>7</v>
      </c>
      <c r="G95" s="341">
        <v>14</v>
      </c>
      <c r="H95" s="342">
        <v>28920</v>
      </c>
    </row>
    <row r="96" spans="1:8" s="85" customFormat="1" ht="19.7" customHeight="1" x14ac:dyDescent="0.2">
      <c r="A96" s="339" t="s">
        <v>382</v>
      </c>
      <c r="B96" s="339" t="s">
        <v>383</v>
      </c>
      <c r="C96" s="340">
        <v>451101</v>
      </c>
      <c r="D96" s="339" t="s">
        <v>151</v>
      </c>
      <c r="E96" s="341">
        <v>26</v>
      </c>
      <c r="F96" s="341">
        <v>48</v>
      </c>
      <c r="G96" s="341">
        <v>2</v>
      </c>
      <c r="H96" s="342">
        <v>182440</v>
      </c>
    </row>
    <row r="97" spans="1:8" s="85" customFormat="1" ht="19.7" customHeight="1" x14ac:dyDescent="0.2">
      <c r="A97" s="339" t="s">
        <v>382</v>
      </c>
      <c r="B97" s="339" t="s">
        <v>383</v>
      </c>
      <c r="C97" s="340">
        <v>451115</v>
      </c>
      <c r="D97" s="339" t="s">
        <v>154</v>
      </c>
      <c r="E97" s="341">
        <v>20</v>
      </c>
      <c r="F97" s="341">
        <v>4</v>
      </c>
      <c r="G97" s="341">
        <v>3</v>
      </c>
      <c r="H97" s="342">
        <v>11880</v>
      </c>
    </row>
    <row r="98" spans="1:8" s="85" customFormat="1" ht="19.7" customHeight="1" x14ac:dyDescent="0.2">
      <c r="A98" s="339" t="s">
        <v>382</v>
      </c>
      <c r="B98" s="339" t="s">
        <v>383</v>
      </c>
      <c r="C98" s="340">
        <v>451120</v>
      </c>
      <c r="D98" s="339" t="s">
        <v>156</v>
      </c>
      <c r="E98" s="341">
        <v>8</v>
      </c>
      <c r="F98" s="341">
        <v>13</v>
      </c>
      <c r="G98" s="341">
        <v>2</v>
      </c>
      <c r="H98" s="342">
        <v>300</v>
      </c>
    </row>
    <row r="99" spans="1:8" s="85" customFormat="1" ht="19.7" customHeight="1" x14ac:dyDescent="0.2">
      <c r="A99" s="339" t="s">
        <v>382</v>
      </c>
      <c r="B99" s="339" t="s">
        <v>383</v>
      </c>
      <c r="C99" s="340">
        <v>451166</v>
      </c>
      <c r="D99" s="339" t="s">
        <v>159</v>
      </c>
      <c r="E99" s="341">
        <v>15</v>
      </c>
      <c r="F99" s="341">
        <v>13</v>
      </c>
      <c r="G99" s="341">
        <v>2</v>
      </c>
      <c r="H99" s="342">
        <v>7660</v>
      </c>
    </row>
    <row r="100" spans="1:8" s="85" customFormat="1" ht="19.7" customHeight="1" x14ac:dyDescent="0.2">
      <c r="A100" s="339" t="s">
        <v>382</v>
      </c>
      <c r="B100" s="339" t="s">
        <v>383</v>
      </c>
      <c r="C100" s="340">
        <v>451381</v>
      </c>
      <c r="D100" s="339" t="s">
        <v>157</v>
      </c>
      <c r="E100" s="341">
        <v>20</v>
      </c>
      <c r="F100" s="341">
        <v>13</v>
      </c>
      <c r="G100" s="341">
        <v>1</v>
      </c>
      <c r="H100" s="342">
        <v>77780</v>
      </c>
    </row>
    <row r="101" spans="1:8" s="85" customFormat="1" ht="19.7" customHeight="1" x14ac:dyDescent="0.2">
      <c r="A101" s="339" t="s">
        <v>382</v>
      </c>
      <c r="B101" s="339" t="s">
        <v>383</v>
      </c>
      <c r="C101" s="340">
        <v>551103</v>
      </c>
      <c r="D101" s="339" t="s">
        <v>152</v>
      </c>
      <c r="E101" s="341">
        <v>18</v>
      </c>
      <c r="F101" s="341">
        <v>34</v>
      </c>
      <c r="G101" s="341" t="s">
        <v>481</v>
      </c>
      <c r="H101" s="342">
        <v>32220</v>
      </c>
    </row>
    <row r="102" spans="1:8" s="85" customFormat="1" ht="19.7" customHeight="1" x14ac:dyDescent="0.2">
      <c r="A102" s="339" t="s">
        <v>382</v>
      </c>
      <c r="B102" s="339" t="s">
        <v>383</v>
      </c>
      <c r="C102" s="340">
        <v>551110</v>
      </c>
      <c r="D102" s="339" t="s">
        <v>150</v>
      </c>
      <c r="E102" s="341">
        <v>19</v>
      </c>
      <c r="F102" s="341">
        <v>13</v>
      </c>
      <c r="G102" s="341">
        <v>3</v>
      </c>
      <c r="H102" s="342">
        <v>21300</v>
      </c>
    </row>
    <row r="103" spans="1:8" s="85" customFormat="1" ht="19.7" customHeight="1" x14ac:dyDescent="0.2">
      <c r="A103" s="339" t="s">
        <v>382</v>
      </c>
      <c r="B103" s="339" t="s">
        <v>383</v>
      </c>
      <c r="C103" s="340">
        <v>551128</v>
      </c>
      <c r="D103" s="339" t="s">
        <v>155</v>
      </c>
      <c r="E103" s="341">
        <v>5</v>
      </c>
      <c r="F103" s="341">
        <v>36</v>
      </c>
      <c r="G103" s="341">
        <v>2</v>
      </c>
      <c r="H103" s="342">
        <v>38900</v>
      </c>
    </row>
    <row r="104" spans="1:8" s="85" customFormat="1" ht="19.7" customHeight="1" x14ac:dyDescent="0.2">
      <c r="A104" s="339" t="s">
        <v>382</v>
      </c>
      <c r="B104" s="339" t="s">
        <v>383</v>
      </c>
      <c r="C104" s="340">
        <v>551330</v>
      </c>
      <c r="D104" s="339" t="s">
        <v>153</v>
      </c>
      <c r="E104" s="341">
        <v>5</v>
      </c>
      <c r="F104" s="341">
        <v>18</v>
      </c>
      <c r="G104" s="341" t="s">
        <v>481</v>
      </c>
      <c r="H104" s="342">
        <v>6360</v>
      </c>
    </row>
    <row r="105" spans="1:8" s="85" customFormat="1" ht="19.7" customHeight="1" x14ac:dyDescent="0.2">
      <c r="A105" s="339" t="s">
        <v>382</v>
      </c>
      <c r="B105" s="339" t="s">
        <v>383</v>
      </c>
      <c r="C105" s="340">
        <v>551354</v>
      </c>
      <c r="D105" s="339" t="s">
        <v>158</v>
      </c>
      <c r="E105" s="341">
        <v>7</v>
      </c>
      <c r="F105" s="341">
        <v>7</v>
      </c>
      <c r="G105" s="341">
        <v>0</v>
      </c>
      <c r="H105" s="342">
        <v>1800</v>
      </c>
    </row>
    <row r="106" spans="1:8" s="85" customFormat="1" ht="19.7" customHeight="1" x14ac:dyDescent="0.2">
      <c r="A106" s="339" t="s">
        <v>382</v>
      </c>
      <c r="B106" s="339" t="s">
        <v>384</v>
      </c>
      <c r="C106" s="340">
        <v>408801</v>
      </c>
      <c r="D106" s="339" t="s">
        <v>162</v>
      </c>
      <c r="E106" s="341">
        <v>23</v>
      </c>
      <c r="F106" s="341">
        <v>43</v>
      </c>
      <c r="G106" s="341">
        <v>6</v>
      </c>
      <c r="H106" s="342">
        <v>17340</v>
      </c>
    </row>
    <row r="107" spans="1:8" s="85" customFormat="1" ht="19.7" customHeight="1" x14ac:dyDescent="0.2">
      <c r="A107" s="339" t="s">
        <v>382</v>
      </c>
      <c r="B107" s="339" t="s">
        <v>384</v>
      </c>
      <c r="C107" s="340">
        <v>408806</v>
      </c>
      <c r="D107" s="339" t="s">
        <v>170</v>
      </c>
      <c r="E107" s="341">
        <v>19</v>
      </c>
      <c r="F107" s="341">
        <v>8</v>
      </c>
      <c r="G107" s="341">
        <v>9</v>
      </c>
      <c r="H107" s="342">
        <v>66320</v>
      </c>
    </row>
    <row r="108" spans="1:8" s="85" customFormat="1" ht="19.7" customHeight="1" x14ac:dyDescent="0.2">
      <c r="A108" s="339" t="s">
        <v>382</v>
      </c>
      <c r="B108" s="339" t="s">
        <v>384</v>
      </c>
      <c r="C108" s="340">
        <v>408822</v>
      </c>
      <c r="D108" s="339" t="s">
        <v>160</v>
      </c>
      <c r="E108" s="341">
        <v>8</v>
      </c>
      <c r="F108" s="341">
        <v>13</v>
      </c>
      <c r="G108" s="341" t="s">
        <v>481</v>
      </c>
      <c r="H108" s="342">
        <v>2600</v>
      </c>
    </row>
    <row r="109" spans="1:8" s="85" customFormat="1" ht="19.7" customHeight="1" x14ac:dyDescent="0.2">
      <c r="A109" s="339" t="s">
        <v>382</v>
      </c>
      <c r="B109" s="339" t="s">
        <v>384</v>
      </c>
      <c r="C109" s="340">
        <v>408840</v>
      </c>
      <c r="D109" s="339" t="s">
        <v>167</v>
      </c>
      <c r="E109" s="341">
        <v>28</v>
      </c>
      <c r="F109" s="341">
        <v>10</v>
      </c>
      <c r="G109" s="341">
        <v>4</v>
      </c>
      <c r="H109" s="342">
        <v>20820</v>
      </c>
    </row>
    <row r="110" spans="1:8" s="85" customFormat="1" ht="19.7" customHeight="1" x14ac:dyDescent="0.2">
      <c r="A110" s="339" t="s">
        <v>382</v>
      </c>
      <c r="B110" s="339" t="s">
        <v>384</v>
      </c>
      <c r="C110" s="340">
        <v>408862</v>
      </c>
      <c r="D110" s="339" t="s">
        <v>168</v>
      </c>
      <c r="E110" s="341">
        <v>15</v>
      </c>
      <c r="F110" s="341">
        <v>39</v>
      </c>
      <c r="G110" s="341">
        <v>2</v>
      </c>
      <c r="H110" s="342">
        <v>28260</v>
      </c>
    </row>
    <row r="111" spans="1:8" s="85" customFormat="1" ht="19.7" customHeight="1" x14ac:dyDescent="0.2">
      <c r="A111" s="339" t="s">
        <v>382</v>
      </c>
      <c r="B111" s="339" t="s">
        <v>384</v>
      </c>
      <c r="C111" s="340">
        <v>508802</v>
      </c>
      <c r="D111" s="339" t="s">
        <v>164</v>
      </c>
      <c r="E111" s="341">
        <v>6</v>
      </c>
      <c r="F111" s="341">
        <v>22</v>
      </c>
      <c r="G111" s="341" t="s">
        <v>481</v>
      </c>
      <c r="H111" s="342">
        <v>6220</v>
      </c>
    </row>
    <row r="112" spans="1:8" s="85" customFormat="1" ht="19.7" customHeight="1" x14ac:dyDescent="0.2">
      <c r="A112" s="339" t="s">
        <v>382</v>
      </c>
      <c r="B112" s="339" t="s">
        <v>384</v>
      </c>
      <c r="C112" s="340">
        <v>508815</v>
      </c>
      <c r="D112" s="339" t="s">
        <v>161</v>
      </c>
      <c r="E112" s="341">
        <v>13</v>
      </c>
      <c r="F112" s="341">
        <v>13</v>
      </c>
      <c r="G112" s="341">
        <v>3</v>
      </c>
      <c r="H112" s="342">
        <v>3940</v>
      </c>
    </row>
    <row r="113" spans="1:8" s="85" customFormat="1" ht="19.7" customHeight="1" x14ac:dyDescent="0.2">
      <c r="A113" s="339" t="s">
        <v>382</v>
      </c>
      <c r="B113" s="339" t="s">
        <v>384</v>
      </c>
      <c r="C113" s="340">
        <v>508817</v>
      </c>
      <c r="D113" s="339" t="s">
        <v>163</v>
      </c>
      <c r="E113" s="341">
        <v>6</v>
      </c>
      <c r="F113" s="341">
        <v>8</v>
      </c>
      <c r="G113" s="341" t="s">
        <v>481</v>
      </c>
      <c r="H113" s="342">
        <v>1800</v>
      </c>
    </row>
    <row r="114" spans="1:8" s="85" customFormat="1" ht="19.7" customHeight="1" x14ac:dyDescent="0.2">
      <c r="A114" s="339" t="s">
        <v>382</v>
      </c>
      <c r="B114" s="339" t="s">
        <v>384</v>
      </c>
      <c r="C114" s="340">
        <v>508819</v>
      </c>
      <c r="D114" s="339" t="s">
        <v>166</v>
      </c>
      <c r="E114" s="341">
        <v>9</v>
      </c>
      <c r="F114" s="341">
        <v>0</v>
      </c>
      <c r="G114" s="341" t="s">
        <v>481</v>
      </c>
      <c r="H114" s="342">
        <v>4220</v>
      </c>
    </row>
    <row r="115" spans="1:8" s="85" customFormat="1" ht="19.7" customHeight="1" x14ac:dyDescent="0.2">
      <c r="A115" s="339" t="s">
        <v>382</v>
      </c>
      <c r="B115" s="339" t="s">
        <v>384</v>
      </c>
      <c r="C115" s="340">
        <v>508820</v>
      </c>
      <c r="D115" s="339" t="s">
        <v>172</v>
      </c>
      <c r="E115" s="341">
        <v>4</v>
      </c>
      <c r="F115" s="341">
        <v>6</v>
      </c>
      <c r="G115" s="341">
        <v>1</v>
      </c>
      <c r="H115" s="342">
        <v>23060</v>
      </c>
    </row>
    <row r="116" spans="1:8" s="85" customFormat="1" ht="19.7" customHeight="1" x14ac:dyDescent="0.2">
      <c r="A116" s="339" t="s">
        <v>382</v>
      </c>
      <c r="B116" s="339" t="s">
        <v>384</v>
      </c>
      <c r="C116" s="340">
        <v>508833</v>
      </c>
      <c r="D116" s="339" t="s">
        <v>171</v>
      </c>
      <c r="E116" s="341">
        <v>10</v>
      </c>
      <c r="F116" s="341">
        <v>20</v>
      </c>
      <c r="G116" s="341" t="s">
        <v>481</v>
      </c>
      <c r="H116" s="342">
        <v>24560</v>
      </c>
    </row>
    <row r="117" spans="1:8" s="85" customFormat="1" ht="19.7" customHeight="1" x14ac:dyDescent="0.2">
      <c r="A117" s="339" t="s">
        <v>382</v>
      </c>
      <c r="B117" s="339" t="s">
        <v>384</v>
      </c>
      <c r="C117" s="340">
        <v>508839</v>
      </c>
      <c r="D117" s="339" t="s">
        <v>165</v>
      </c>
      <c r="E117" s="341">
        <v>16</v>
      </c>
      <c r="F117" s="341">
        <v>18</v>
      </c>
      <c r="G117" s="341">
        <v>2</v>
      </c>
      <c r="H117" s="342">
        <v>1820</v>
      </c>
    </row>
    <row r="118" spans="1:8" s="85" customFormat="1" ht="19.7" customHeight="1" x14ac:dyDescent="0.2">
      <c r="A118" s="339" t="s">
        <v>382</v>
      </c>
      <c r="B118" s="339" t="s">
        <v>384</v>
      </c>
      <c r="C118" s="340">
        <v>508860</v>
      </c>
      <c r="D118" s="339" t="s">
        <v>169</v>
      </c>
      <c r="E118" s="341">
        <v>12</v>
      </c>
      <c r="F118" s="341">
        <v>16</v>
      </c>
      <c r="G118" s="341" t="s">
        <v>481</v>
      </c>
      <c r="H118" s="342">
        <v>5880</v>
      </c>
    </row>
    <row r="119" spans="1:8" s="85" customFormat="1" ht="19.7" customHeight="1" x14ac:dyDescent="0.2">
      <c r="A119" s="339" t="s">
        <v>382</v>
      </c>
      <c r="B119" s="339" t="s">
        <v>174</v>
      </c>
      <c r="C119" s="340">
        <v>451301</v>
      </c>
      <c r="D119" s="339" t="s">
        <v>186</v>
      </c>
      <c r="E119" s="341">
        <v>15</v>
      </c>
      <c r="F119" s="341">
        <v>62</v>
      </c>
      <c r="G119" s="341">
        <v>6</v>
      </c>
      <c r="H119" s="342">
        <v>95300</v>
      </c>
    </row>
    <row r="120" spans="1:8" s="85" customFormat="1" ht="19.7" customHeight="1" x14ac:dyDescent="0.2">
      <c r="A120" s="339" t="s">
        <v>382</v>
      </c>
      <c r="B120" s="339" t="s">
        <v>174</v>
      </c>
      <c r="C120" s="340">
        <v>451308</v>
      </c>
      <c r="D120" s="339" t="s">
        <v>191</v>
      </c>
      <c r="E120" s="341">
        <v>14</v>
      </c>
      <c r="F120" s="341">
        <v>30</v>
      </c>
      <c r="G120" s="341">
        <v>3</v>
      </c>
      <c r="H120" s="342">
        <v>20800</v>
      </c>
    </row>
    <row r="121" spans="1:8" s="85" customFormat="1" ht="19.7" customHeight="1" x14ac:dyDescent="0.2">
      <c r="A121" s="339" t="s">
        <v>382</v>
      </c>
      <c r="B121" s="339" t="s">
        <v>174</v>
      </c>
      <c r="C121" s="340">
        <v>451336</v>
      </c>
      <c r="D121" s="339" t="s">
        <v>192</v>
      </c>
      <c r="E121" s="341">
        <v>17</v>
      </c>
      <c r="F121" s="341">
        <v>46</v>
      </c>
      <c r="G121" s="341">
        <v>1</v>
      </c>
      <c r="H121" s="342">
        <v>30440</v>
      </c>
    </row>
    <row r="122" spans="1:8" s="85" customFormat="1" ht="19.7" customHeight="1" x14ac:dyDescent="0.2">
      <c r="A122" s="339" t="s">
        <v>382</v>
      </c>
      <c r="B122" s="339" t="s">
        <v>174</v>
      </c>
      <c r="C122" s="340">
        <v>451350</v>
      </c>
      <c r="D122" s="339" t="s">
        <v>182</v>
      </c>
      <c r="E122" s="341">
        <v>10</v>
      </c>
      <c r="F122" s="341">
        <v>38</v>
      </c>
      <c r="G122" s="341">
        <v>1</v>
      </c>
      <c r="H122" s="342">
        <v>32020</v>
      </c>
    </row>
    <row r="123" spans="1:8" s="85" customFormat="1" ht="19.7" customHeight="1" x14ac:dyDescent="0.2">
      <c r="A123" s="339" t="s">
        <v>382</v>
      </c>
      <c r="B123" s="339" t="s">
        <v>174</v>
      </c>
      <c r="C123" s="340">
        <v>451361</v>
      </c>
      <c r="D123" s="339" t="s">
        <v>181</v>
      </c>
      <c r="E123" s="341">
        <v>0</v>
      </c>
      <c r="F123" s="341">
        <v>11</v>
      </c>
      <c r="G123" s="341">
        <v>0</v>
      </c>
      <c r="H123" s="342">
        <v>8180</v>
      </c>
    </row>
    <row r="124" spans="1:8" s="85" customFormat="1" ht="19.7" customHeight="1" x14ac:dyDescent="0.2">
      <c r="A124" s="339" t="s">
        <v>382</v>
      </c>
      <c r="B124" s="339" t="s">
        <v>174</v>
      </c>
      <c r="C124" s="340">
        <v>451370</v>
      </c>
      <c r="D124" s="339" t="s">
        <v>179</v>
      </c>
      <c r="E124" s="341">
        <v>22</v>
      </c>
      <c r="F124" s="341">
        <v>39</v>
      </c>
      <c r="G124" s="341">
        <v>9</v>
      </c>
      <c r="H124" s="342">
        <v>56600</v>
      </c>
    </row>
    <row r="125" spans="1:8" s="85" customFormat="1" ht="19.7" customHeight="1" x14ac:dyDescent="0.2">
      <c r="A125" s="339" t="s">
        <v>382</v>
      </c>
      <c r="B125" s="339" t="s">
        <v>174</v>
      </c>
      <c r="C125" s="340">
        <v>551305</v>
      </c>
      <c r="D125" s="339" t="s">
        <v>185</v>
      </c>
      <c r="E125" s="341">
        <v>17</v>
      </c>
      <c r="F125" s="341">
        <v>18</v>
      </c>
      <c r="G125" s="341">
        <v>2</v>
      </c>
      <c r="H125" s="342">
        <v>32820</v>
      </c>
    </row>
    <row r="126" spans="1:8" s="85" customFormat="1" ht="19.7" customHeight="1" x14ac:dyDescent="0.2">
      <c r="A126" s="339" t="s">
        <v>382</v>
      </c>
      <c r="B126" s="339" t="s">
        <v>174</v>
      </c>
      <c r="C126" s="340">
        <v>551306</v>
      </c>
      <c r="D126" s="339" t="s">
        <v>189</v>
      </c>
      <c r="E126" s="341">
        <v>9</v>
      </c>
      <c r="F126" s="341">
        <v>37</v>
      </c>
      <c r="G126" s="341">
        <v>2</v>
      </c>
      <c r="H126" s="342">
        <v>89780</v>
      </c>
    </row>
    <row r="127" spans="1:8" s="85" customFormat="1" ht="19.7" customHeight="1" x14ac:dyDescent="0.2">
      <c r="A127" s="339" t="s">
        <v>382</v>
      </c>
      <c r="B127" s="339" t="s">
        <v>174</v>
      </c>
      <c r="C127" s="340">
        <v>551307</v>
      </c>
      <c r="D127" s="339" t="s">
        <v>188</v>
      </c>
      <c r="E127" s="341" t="s">
        <v>481</v>
      </c>
      <c r="F127" s="341">
        <v>0</v>
      </c>
      <c r="G127" s="341" t="s">
        <v>481</v>
      </c>
      <c r="H127" s="342" t="s">
        <v>481</v>
      </c>
    </row>
    <row r="128" spans="1:8" s="85" customFormat="1" ht="19.7" customHeight="1" x14ac:dyDescent="0.2">
      <c r="A128" s="339" t="s">
        <v>382</v>
      </c>
      <c r="B128" s="339" t="s">
        <v>174</v>
      </c>
      <c r="C128" s="340">
        <v>551309</v>
      </c>
      <c r="D128" s="339" t="s">
        <v>184</v>
      </c>
      <c r="E128" s="341">
        <v>5</v>
      </c>
      <c r="F128" s="341">
        <v>32</v>
      </c>
      <c r="G128" s="341" t="s">
        <v>481</v>
      </c>
      <c r="H128" s="342">
        <v>1300</v>
      </c>
    </row>
    <row r="129" spans="1:8" s="85" customFormat="1" ht="19.7" customHeight="1" x14ac:dyDescent="0.2">
      <c r="A129" s="339" t="s">
        <v>382</v>
      </c>
      <c r="B129" s="339" t="s">
        <v>174</v>
      </c>
      <c r="C129" s="340">
        <v>551310</v>
      </c>
      <c r="D129" s="339" t="s">
        <v>183</v>
      </c>
      <c r="E129" s="341">
        <v>13</v>
      </c>
      <c r="F129" s="341">
        <v>11</v>
      </c>
      <c r="G129" s="341">
        <v>1</v>
      </c>
      <c r="H129" s="342">
        <v>17200</v>
      </c>
    </row>
    <row r="130" spans="1:8" s="85" customFormat="1" ht="19.7" customHeight="1" x14ac:dyDescent="0.2">
      <c r="A130" s="339" t="s">
        <v>382</v>
      </c>
      <c r="B130" s="339" t="s">
        <v>174</v>
      </c>
      <c r="C130" s="340">
        <v>551314</v>
      </c>
      <c r="D130" s="339" t="s">
        <v>180</v>
      </c>
      <c r="E130" s="341">
        <v>7</v>
      </c>
      <c r="F130" s="341">
        <v>6</v>
      </c>
      <c r="G130" s="341" t="s">
        <v>481</v>
      </c>
      <c r="H130" s="342">
        <v>180</v>
      </c>
    </row>
    <row r="131" spans="1:8" s="85" customFormat="1" ht="19.7" customHeight="1" x14ac:dyDescent="0.2">
      <c r="A131" s="339" t="s">
        <v>382</v>
      </c>
      <c r="B131" s="339" t="s">
        <v>174</v>
      </c>
      <c r="C131" s="340">
        <v>551340</v>
      </c>
      <c r="D131" s="339" t="s">
        <v>176</v>
      </c>
      <c r="E131" s="341">
        <v>7</v>
      </c>
      <c r="F131" s="341">
        <v>17</v>
      </c>
      <c r="G131" s="341">
        <v>0</v>
      </c>
      <c r="H131" s="342">
        <v>2540</v>
      </c>
    </row>
    <row r="132" spans="1:8" s="85" customFormat="1" ht="19.7" customHeight="1" x14ac:dyDescent="0.2">
      <c r="A132" s="339" t="s">
        <v>382</v>
      </c>
      <c r="B132" s="339" t="s">
        <v>174</v>
      </c>
      <c r="C132" s="340">
        <v>551341</v>
      </c>
      <c r="D132" s="339" t="s">
        <v>187</v>
      </c>
      <c r="E132" s="341">
        <v>9</v>
      </c>
      <c r="F132" s="341">
        <v>12</v>
      </c>
      <c r="G132" s="341">
        <v>1</v>
      </c>
      <c r="H132" s="342">
        <v>1620</v>
      </c>
    </row>
    <row r="133" spans="1:8" s="85" customFormat="1" ht="19.7" customHeight="1" x14ac:dyDescent="0.2">
      <c r="A133" s="339" t="s">
        <v>382</v>
      </c>
      <c r="B133" s="339" t="s">
        <v>174</v>
      </c>
      <c r="C133" s="340">
        <v>551349</v>
      </c>
      <c r="D133" s="339" t="s">
        <v>190</v>
      </c>
      <c r="E133" s="341">
        <v>3</v>
      </c>
      <c r="F133" s="341">
        <v>38</v>
      </c>
      <c r="G133" s="341">
        <v>1</v>
      </c>
      <c r="H133" s="342">
        <v>61100</v>
      </c>
    </row>
    <row r="134" spans="1:8" s="85" customFormat="1" ht="19.7" customHeight="1" x14ac:dyDescent="0.2">
      <c r="A134" s="339" t="s">
        <v>382</v>
      </c>
      <c r="B134" s="339" t="s">
        <v>174</v>
      </c>
      <c r="C134" s="340">
        <v>551365</v>
      </c>
      <c r="D134" s="339" t="s">
        <v>178</v>
      </c>
      <c r="E134" s="341">
        <v>8</v>
      </c>
      <c r="F134" s="341">
        <v>20</v>
      </c>
      <c r="G134" s="341" t="s">
        <v>481</v>
      </c>
      <c r="H134" s="342">
        <v>240</v>
      </c>
    </row>
    <row r="135" spans="1:8" s="85" customFormat="1" ht="19.7" customHeight="1" x14ac:dyDescent="0.2">
      <c r="A135" s="339" t="s">
        <v>382</v>
      </c>
      <c r="B135" s="339" t="s">
        <v>174</v>
      </c>
      <c r="C135" s="340">
        <v>551367</v>
      </c>
      <c r="D135" s="339" t="s">
        <v>175</v>
      </c>
      <c r="E135" s="341">
        <v>8</v>
      </c>
      <c r="F135" s="341">
        <v>10</v>
      </c>
      <c r="G135" s="341">
        <v>0</v>
      </c>
      <c r="H135" s="342">
        <v>11280</v>
      </c>
    </row>
    <row r="136" spans="1:8" s="85" customFormat="1" ht="19.7" customHeight="1" x14ac:dyDescent="0.2">
      <c r="A136" s="339" t="s">
        <v>382</v>
      </c>
      <c r="B136" s="339" t="s">
        <v>174</v>
      </c>
      <c r="C136" s="340">
        <v>551369</v>
      </c>
      <c r="D136" s="339" t="s">
        <v>177</v>
      </c>
      <c r="E136" s="341">
        <v>3</v>
      </c>
      <c r="F136" s="341">
        <v>7</v>
      </c>
      <c r="G136" s="341">
        <v>1</v>
      </c>
      <c r="H136" s="342">
        <v>420</v>
      </c>
    </row>
    <row r="137" spans="1:8" s="85" customFormat="1" ht="19.7" customHeight="1" x14ac:dyDescent="0.2">
      <c r="A137" s="339" t="s">
        <v>385</v>
      </c>
      <c r="B137" s="339" t="s">
        <v>193</v>
      </c>
      <c r="C137" s="340">
        <v>454171</v>
      </c>
      <c r="D137" s="339" t="s">
        <v>197</v>
      </c>
      <c r="E137" s="341">
        <v>6</v>
      </c>
      <c r="F137" s="341">
        <v>3</v>
      </c>
      <c r="G137" s="341" t="s">
        <v>481</v>
      </c>
      <c r="H137" s="342">
        <v>2540</v>
      </c>
    </row>
    <row r="138" spans="1:8" s="85" customFormat="1" ht="19.7" customHeight="1" x14ac:dyDescent="0.2">
      <c r="A138" s="339" t="s">
        <v>385</v>
      </c>
      <c r="B138" s="339" t="s">
        <v>193</v>
      </c>
      <c r="C138" s="340">
        <v>454426</v>
      </c>
      <c r="D138" s="339" t="s">
        <v>201</v>
      </c>
      <c r="E138" s="341">
        <v>48</v>
      </c>
      <c r="F138" s="341">
        <v>35</v>
      </c>
      <c r="G138" s="341">
        <v>3</v>
      </c>
      <c r="H138" s="342">
        <v>40240</v>
      </c>
    </row>
    <row r="139" spans="1:8" s="85" customFormat="1" ht="19.7" customHeight="1" x14ac:dyDescent="0.2">
      <c r="A139" s="339" t="s">
        <v>385</v>
      </c>
      <c r="B139" s="339" t="s">
        <v>193</v>
      </c>
      <c r="C139" s="340">
        <v>454481</v>
      </c>
      <c r="D139" s="339" t="s">
        <v>205</v>
      </c>
      <c r="E139" s="341">
        <v>19</v>
      </c>
      <c r="F139" s="341">
        <v>38</v>
      </c>
      <c r="G139" s="341">
        <v>1</v>
      </c>
      <c r="H139" s="342">
        <v>45320</v>
      </c>
    </row>
    <row r="140" spans="1:8" s="85" customFormat="1" ht="19.7" customHeight="1" x14ac:dyDescent="0.2">
      <c r="A140" s="339" t="s">
        <v>385</v>
      </c>
      <c r="B140" s="339" t="s">
        <v>193</v>
      </c>
      <c r="C140" s="340">
        <v>454671</v>
      </c>
      <c r="D140" s="339" t="s">
        <v>211</v>
      </c>
      <c r="E140" s="341">
        <v>13</v>
      </c>
      <c r="F140" s="341">
        <v>7</v>
      </c>
      <c r="G140" s="341">
        <v>2</v>
      </c>
      <c r="H140" s="342">
        <v>2580</v>
      </c>
    </row>
    <row r="141" spans="1:8" s="85" customFormat="1" ht="19.7" customHeight="1" x14ac:dyDescent="0.2">
      <c r="A141" s="339" t="s">
        <v>385</v>
      </c>
      <c r="B141" s="339" t="s">
        <v>193</v>
      </c>
      <c r="C141" s="340">
        <v>554116</v>
      </c>
      <c r="D141" s="339" t="s">
        <v>194</v>
      </c>
      <c r="E141" s="341">
        <v>11</v>
      </c>
      <c r="F141" s="341">
        <v>9</v>
      </c>
      <c r="G141" s="341" t="s">
        <v>481</v>
      </c>
      <c r="H141" s="342">
        <v>1580</v>
      </c>
    </row>
    <row r="142" spans="1:8" s="85" customFormat="1" ht="19.7" customHeight="1" x14ac:dyDescent="0.2">
      <c r="A142" s="339" t="s">
        <v>385</v>
      </c>
      <c r="B142" s="339" t="s">
        <v>193</v>
      </c>
      <c r="C142" s="340">
        <v>554166</v>
      </c>
      <c r="D142" s="339" t="s">
        <v>196</v>
      </c>
      <c r="E142" s="341">
        <v>14</v>
      </c>
      <c r="F142" s="341">
        <v>7</v>
      </c>
      <c r="G142" s="341" t="s">
        <v>481</v>
      </c>
      <c r="H142" s="342">
        <v>15220</v>
      </c>
    </row>
    <row r="143" spans="1:8" s="85" customFormat="1" ht="19.7" customHeight="1" x14ac:dyDescent="0.2">
      <c r="A143" s="339" t="s">
        <v>385</v>
      </c>
      <c r="B143" s="339" t="s">
        <v>193</v>
      </c>
      <c r="C143" s="340">
        <v>554266</v>
      </c>
      <c r="D143" s="339" t="s">
        <v>198</v>
      </c>
      <c r="E143" s="341">
        <v>28</v>
      </c>
      <c r="F143" s="341">
        <v>12</v>
      </c>
      <c r="G143" s="341">
        <v>1</v>
      </c>
      <c r="H143" s="342">
        <v>9640</v>
      </c>
    </row>
    <row r="144" spans="1:8" s="85" customFormat="1" ht="19.7" customHeight="1" x14ac:dyDescent="0.2">
      <c r="A144" s="339" t="s">
        <v>385</v>
      </c>
      <c r="B144" s="339" t="s">
        <v>193</v>
      </c>
      <c r="C144" s="340">
        <v>554296</v>
      </c>
      <c r="D144" s="339" t="s">
        <v>199</v>
      </c>
      <c r="E144" s="341">
        <v>3</v>
      </c>
      <c r="F144" s="341">
        <v>10</v>
      </c>
      <c r="G144" s="341">
        <v>3</v>
      </c>
      <c r="H144" s="342">
        <v>1920</v>
      </c>
    </row>
    <row r="145" spans="1:8" s="85" customFormat="1" ht="19.7" customHeight="1" x14ac:dyDescent="0.2">
      <c r="A145" s="339" t="s">
        <v>385</v>
      </c>
      <c r="B145" s="339" t="s">
        <v>193</v>
      </c>
      <c r="C145" s="340">
        <v>554356</v>
      </c>
      <c r="D145" s="339" t="s">
        <v>200</v>
      </c>
      <c r="E145" s="341">
        <v>11</v>
      </c>
      <c r="F145" s="341">
        <v>21</v>
      </c>
      <c r="G145" s="341">
        <v>2</v>
      </c>
      <c r="H145" s="342">
        <v>34380</v>
      </c>
    </row>
    <row r="146" spans="1:8" s="85" customFormat="1" ht="19.7" customHeight="1" x14ac:dyDescent="0.2">
      <c r="A146" s="339" t="s">
        <v>385</v>
      </c>
      <c r="B146" s="339" t="s">
        <v>193</v>
      </c>
      <c r="C146" s="340">
        <v>554476</v>
      </c>
      <c r="D146" s="339" t="s">
        <v>203</v>
      </c>
      <c r="E146" s="341">
        <v>3</v>
      </c>
      <c r="F146" s="341">
        <v>0</v>
      </c>
      <c r="G146" s="341">
        <v>2</v>
      </c>
      <c r="H146" s="342">
        <v>23640</v>
      </c>
    </row>
    <row r="147" spans="1:8" s="85" customFormat="1" ht="19.7" customHeight="1" x14ac:dyDescent="0.2">
      <c r="A147" s="339" t="s">
        <v>385</v>
      </c>
      <c r="B147" s="339" t="s">
        <v>193</v>
      </c>
      <c r="C147" s="340">
        <v>554486</v>
      </c>
      <c r="D147" s="339" t="s">
        <v>206</v>
      </c>
      <c r="E147" s="341">
        <v>5</v>
      </c>
      <c r="F147" s="341">
        <v>15</v>
      </c>
      <c r="G147" s="341">
        <v>2</v>
      </c>
      <c r="H147" s="342">
        <v>9140</v>
      </c>
    </row>
    <row r="148" spans="1:8" s="85" customFormat="1" ht="19.7" customHeight="1" x14ac:dyDescent="0.2">
      <c r="A148" s="339" t="s">
        <v>385</v>
      </c>
      <c r="B148" s="339" t="s">
        <v>193</v>
      </c>
      <c r="C148" s="340">
        <v>554491</v>
      </c>
      <c r="D148" s="339" t="s">
        <v>207</v>
      </c>
      <c r="E148" s="341">
        <v>11</v>
      </c>
      <c r="F148" s="341">
        <v>38</v>
      </c>
      <c r="G148" s="341">
        <v>2</v>
      </c>
      <c r="H148" s="342">
        <v>11080</v>
      </c>
    </row>
    <row r="149" spans="1:8" s="85" customFormat="1" ht="19.7" customHeight="1" x14ac:dyDescent="0.2">
      <c r="A149" s="339" t="s">
        <v>385</v>
      </c>
      <c r="B149" s="339" t="s">
        <v>193</v>
      </c>
      <c r="C149" s="340">
        <v>554601</v>
      </c>
      <c r="D149" s="339" t="s">
        <v>208</v>
      </c>
      <c r="E149" s="341">
        <v>9</v>
      </c>
      <c r="F149" s="341">
        <v>25</v>
      </c>
      <c r="G149" s="341">
        <v>8</v>
      </c>
      <c r="H149" s="342">
        <v>20740</v>
      </c>
    </row>
    <row r="150" spans="1:8" s="85" customFormat="1" ht="19.7" customHeight="1" x14ac:dyDescent="0.2">
      <c r="A150" s="339" t="s">
        <v>385</v>
      </c>
      <c r="B150" s="339" t="s">
        <v>193</v>
      </c>
      <c r="C150" s="340">
        <v>554611</v>
      </c>
      <c r="D150" s="339" t="s">
        <v>209</v>
      </c>
      <c r="E150" s="341">
        <v>8</v>
      </c>
      <c r="F150" s="341">
        <v>9</v>
      </c>
      <c r="G150" s="341">
        <v>0</v>
      </c>
      <c r="H150" s="342">
        <v>4100</v>
      </c>
    </row>
    <row r="151" spans="1:8" s="85" customFormat="1" ht="19.7" customHeight="1" x14ac:dyDescent="0.2">
      <c r="A151" s="339" t="s">
        <v>385</v>
      </c>
      <c r="B151" s="339" t="s">
        <v>193</v>
      </c>
      <c r="C151" s="340">
        <v>554636</v>
      </c>
      <c r="D151" s="339" t="s">
        <v>210</v>
      </c>
      <c r="E151" s="341">
        <v>8</v>
      </c>
      <c r="F151" s="341">
        <v>10</v>
      </c>
      <c r="G151" s="341">
        <v>2</v>
      </c>
      <c r="H151" s="342">
        <v>22560</v>
      </c>
    </row>
    <row r="152" spans="1:8" s="85" customFormat="1" ht="19.7" customHeight="1" x14ac:dyDescent="0.2">
      <c r="A152" s="339" t="s">
        <v>385</v>
      </c>
      <c r="B152" s="339" t="s">
        <v>386</v>
      </c>
      <c r="C152" s="340">
        <v>454355</v>
      </c>
      <c r="D152" s="339" t="s">
        <v>217</v>
      </c>
      <c r="E152" s="341">
        <v>13</v>
      </c>
      <c r="F152" s="341">
        <v>16</v>
      </c>
      <c r="G152" s="341">
        <v>2</v>
      </c>
      <c r="H152" s="342">
        <v>28460</v>
      </c>
    </row>
    <row r="153" spans="1:8" s="85" customFormat="1" ht="19.7" customHeight="1" x14ac:dyDescent="0.2">
      <c r="A153" s="339" t="s">
        <v>385</v>
      </c>
      <c r="B153" s="339" t="s">
        <v>386</v>
      </c>
      <c r="C153" s="340">
        <v>454535</v>
      </c>
      <c r="D153" s="339" t="s">
        <v>227</v>
      </c>
      <c r="E153" s="341">
        <v>11</v>
      </c>
      <c r="F153" s="341">
        <v>10</v>
      </c>
      <c r="G153" s="341">
        <v>12</v>
      </c>
      <c r="H153" s="342">
        <v>50280</v>
      </c>
    </row>
    <row r="154" spans="1:8" s="85" customFormat="1" ht="19.7" customHeight="1" x14ac:dyDescent="0.2">
      <c r="A154" s="339" t="s">
        <v>385</v>
      </c>
      <c r="B154" s="339" t="s">
        <v>386</v>
      </c>
      <c r="C154" s="340">
        <v>454651</v>
      </c>
      <c r="D154" s="339" t="s">
        <v>228</v>
      </c>
      <c r="E154" s="341">
        <v>36</v>
      </c>
      <c r="F154" s="341">
        <v>30</v>
      </c>
      <c r="G154" s="341">
        <v>27</v>
      </c>
      <c r="H154" s="342">
        <v>12980</v>
      </c>
    </row>
    <row r="155" spans="1:8" s="85" customFormat="1" ht="19.7" customHeight="1" x14ac:dyDescent="0.2">
      <c r="A155" s="339" t="s">
        <v>385</v>
      </c>
      <c r="B155" s="339" t="s">
        <v>386</v>
      </c>
      <c r="C155" s="340">
        <v>454696</v>
      </c>
      <c r="D155" s="339" t="s">
        <v>230</v>
      </c>
      <c r="E155" s="341">
        <v>15</v>
      </c>
      <c r="F155" s="341">
        <v>30</v>
      </c>
      <c r="G155" s="341">
        <v>4</v>
      </c>
      <c r="H155" s="342">
        <v>68200</v>
      </c>
    </row>
    <row r="156" spans="1:8" s="85" customFormat="1" ht="19.7" customHeight="1" x14ac:dyDescent="0.2">
      <c r="A156" s="339" t="s">
        <v>385</v>
      </c>
      <c r="B156" s="339" t="s">
        <v>386</v>
      </c>
      <c r="C156" s="340">
        <v>554184</v>
      </c>
      <c r="D156" s="339" t="s">
        <v>212</v>
      </c>
      <c r="E156" s="341">
        <v>21</v>
      </c>
      <c r="F156" s="341">
        <v>5</v>
      </c>
      <c r="G156" s="341" t="s">
        <v>481</v>
      </c>
      <c r="H156" s="342">
        <v>33080</v>
      </c>
    </row>
    <row r="157" spans="1:8" s="85" customFormat="1" ht="19.7" customHeight="1" x14ac:dyDescent="0.2">
      <c r="A157" s="339" t="s">
        <v>385</v>
      </c>
      <c r="B157" s="339" t="s">
        <v>386</v>
      </c>
      <c r="C157" s="340">
        <v>554196</v>
      </c>
      <c r="D157" s="339" t="s">
        <v>214</v>
      </c>
      <c r="E157" s="341">
        <v>20</v>
      </c>
      <c r="F157" s="341">
        <v>30</v>
      </c>
      <c r="G157" s="341">
        <v>1</v>
      </c>
      <c r="H157" s="342">
        <v>48360</v>
      </c>
    </row>
    <row r="158" spans="1:8" s="85" customFormat="1" ht="19.7" customHeight="1" x14ac:dyDescent="0.2">
      <c r="A158" s="339" t="s">
        <v>385</v>
      </c>
      <c r="B158" s="339" t="s">
        <v>386</v>
      </c>
      <c r="C158" s="340">
        <v>554257</v>
      </c>
      <c r="D158" s="339" t="s">
        <v>215</v>
      </c>
      <c r="E158" s="341">
        <v>6</v>
      </c>
      <c r="F158" s="341">
        <v>9</v>
      </c>
      <c r="G158" s="341">
        <v>7</v>
      </c>
      <c r="H158" s="342">
        <v>1820</v>
      </c>
    </row>
    <row r="159" spans="1:8" s="85" customFormat="1" ht="19.7" customHeight="1" x14ac:dyDescent="0.2">
      <c r="A159" s="339" t="s">
        <v>385</v>
      </c>
      <c r="B159" s="339" t="s">
        <v>386</v>
      </c>
      <c r="C159" s="340">
        <v>554321</v>
      </c>
      <c r="D159" s="339" t="s">
        <v>216</v>
      </c>
      <c r="E159" s="341">
        <v>12</v>
      </c>
      <c r="F159" s="341">
        <v>15</v>
      </c>
      <c r="G159" s="341" t="s">
        <v>481</v>
      </c>
      <c r="H159" s="342">
        <v>7740</v>
      </c>
    </row>
    <row r="160" spans="1:8" s="85" customFormat="1" ht="19.7" customHeight="1" x14ac:dyDescent="0.2">
      <c r="A160" s="339" t="s">
        <v>385</v>
      </c>
      <c r="B160" s="339" t="s">
        <v>386</v>
      </c>
      <c r="C160" s="340">
        <v>554357</v>
      </c>
      <c r="D160" s="339" t="s">
        <v>218</v>
      </c>
      <c r="E160" s="341">
        <v>13</v>
      </c>
      <c r="F160" s="341">
        <v>4</v>
      </c>
      <c r="G160" s="341" t="s">
        <v>481</v>
      </c>
      <c r="H160" s="342">
        <v>106460</v>
      </c>
    </row>
    <row r="161" spans="1:8" s="85" customFormat="1" ht="19.7" customHeight="1" x14ac:dyDescent="0.2">
      <c r="A161" s="339" t="s">
        <v>385</v>
      </c>
      <c r="B161" s="339" t="s">
        <v>386</v>
      </c>
      <c r="C161" s="340">
        <v>554376</v>
      </c>
      <c r="D161" s="339" t="s">
        <v>477</v>
      </c>
      <c r="E161" s="341">
        <v>5</v>
      </c>
      <c r="F161" s="341">
        <v>30</v>
      </c>
      <c r="G161" s="341" t="s">
        <v>481</v>
      </c>
      <c r="H161" s="342">
        <v>16140</v>
      </c>
    </row>
    <row r="162" spans="1:8" s="85" customFormat="1" ht="19.7" customHeight="1" x14ac:dyDescent="0.2">
      <c r="A162" s="339" t="s">
        <v>385</v>
      </c>
      <c r="B162" s="339" t="s">
        <v>386</v>
      </c>
      <c r="C162" s="340">
        <v>554381</v>
      </c>
      <c r="D162" s="339" t="s">
        <v>219</v>
      </c>
      <c r="E162" s="341">
        <v>10</v>
      </c>
      <c r="F162" s="341">
        <v>11</v>
      </c>
      <c r="G162" s="341" t="s">
        <v>481</v>
      </c>
      <c r="H162" s="342">
        <v>22240</v>
      </c>
    </row>
    <row r="163" spans="1:8" s="85" customFormat="1" ht="19.7" customHeight="1" x14ac:dyDescent="0.2">
      <c r="A163" s="339" t="s">
        <v>385</v>
      </c>
      <c r="B163" s="339" t="s">
        <v>386</v>
      </c>
      <c r="C163" s="340">
        <v>554416</v>
      </c>
      <c r="D163" s="339" t="s">
        <v>221</v>
      </c>
      <c r="E163" s="341">
        <v>12</v>
      </c>
      <c r="F163" s="341">
        <v>7</v>
      </c>
      <c r="G163" s="341">
        <v>2</v>
      </c>
      <c r="H163" s="342">
        <v>25720</v>
      </c>
    </row>
    <row r="164" spans="1:8" s="85" customFormat="1" ht="19.7" customHeight="1" x14ac:dyDescent="0.2">
      <c r="A164" s="339" t="s">
        <v>385</v>
      </c>
      <c r="B164" s="339" t="s">
        <v>386</v>
      </c>
      <c r="C164" s="340">
        <v>554496</v>
      </c>
      <c r="D164" s="339" t="s">
        <v>223</v>
      </c>
      <c r="E164" s="341">
        <v>1</v>
      </c>
      <c r="F164" s="341">
        <v>24</v>
      </c>
      <c r="G164" s="341">
        <v>1</v>
      </c>
      <c r="H164" s="342">
        <v>6260</v>
      </c>
    </row>
    <row r="165" spans="1:8" s="85" customFormat="1" ht="19.7" customHeight="1" x14ac:dyDescent="0.2">
      <c r="A165" s="339" t="s">
        <v>385</v>
      </c>
      <c r="B165" s="339" t="s">
        <v>386</v>
      </c>
      <c r="C165" s="340">
        <v>554506</v>
      </c>
      <c r="D165" s="339" t="s">
        <v>213</v>
      </c>
      <c r="E165" s="341">
        <v>10</v>
      </c>
      <c r="F165" s="341">
        <v>13</v>
      </c>
      <c r="G165" s="341" t="s">
        <v>481</v>
      </c>
      <c r="H165" s="342">
        <v>1380</v>
      </c>
    </row>
    <row r="166" spans="1:8" s="85" customFormat="1" ht="19.7" customHeight="1" x14ac:dyDescent="0.2">
      <c r="A166" s="339" t="s">
        <v>385</v>
      </c>
      <c r="B166" s="339" t="s">
        <v>386</v>
      </c>
      <c r="C166" s="340">
        <v>554516</v>
      </c>
      <c r="D166" s="339" t="s">
        <v>224</v>
      </c>
      <c r="E166" s="341">
        <v>12</v>
      </c>
      <c r="F166" s="341">
        <v>15</v>
      </c>
      <c r="G166" s="341">
        <v>0</v>
      </c>
      <c r="H166" s="342">
        <v>12120</v>
      </c>
    </row>
    <row r="167" spans="1:8" s="85" customFormat="1" ht="19.7" customHeight="1" x14ac:dyDescent="0.2">
      <c r="A167" s="339" t="s">
        <v>385</v>
      </c>
      <c r="B167" s="339" t="s">
        <v>386</v>
      </c>
      <c r="C167" s="340">
        <v>554531</v>
      </c>
      <c r="D167" s="339" t="s">
        <v>225</v>
      </c>
      <c r="E167" s="341">
        <v>6</v>
      </c>
      <c r="F167" s="341">
        <v>31</v>
      </c>
      <c r="G167" s="341">
        <v>2</v>
      </c>
      <c r="H167" s="342">
        <v>32280</v>
      </c>
    </row>
    <row r="168" spans="1:8" s="85" customFormat="1" ht="19.7" customHeight="1" x14ac:dyDescent="0.2">
      <c r="A168" s="339" t="s">
        <v>385</v>
      </c>
      <c r="B168" s="339" t="s">
        <v>386</v>
      </c>
      <c r="C168" s="340">
        <v>554533</v>
      </c>
      <c r="D168" s="339" t="s">
        <v>226</v>
      </c>
      <c r="E168" s="341">
        <v>6</v>
      </c>
      <c r="F168" s="341">
        <v>1</v>
      </c>
      <c r="G168" s="341">
        <v>1</v>
      </c>
      <c r="H168" s="342">
        <v>2640</v>
      </c>
    </row>
    <row r="169" spans="1:8" s="85" customFormat="1" ht="19.7" customHeight="1" x14ac:dyDescent="0.2">
      <c r="A169" s="339" t="s">
        <v>385</v>
      </c>
      <c r="B169" s="339" t="s">
        <v>386</v>
      </c>
      <c r="C169" s="340">
        <v>554686</v>
      </c>
      <c r="D169" s="339" t="s">
        <v>229</v>
      </c>
      <c r="E169" s="341">
        <v>9</v>
      </c>
      <c r="F169" s="341">
        <v>11</v>
      </c>
      <c r="G169" s="341" t="s">
        <v>481</v>
      </c>
      <c r="H169" s="342">
        <v>29220</v>
      </c>
    </row>
    <row r="170" spans="1:8" s="85" customFormat="1" ht="19.7" customHeight="1" x14ac:dyDescent="0.2">
      <c r="A170" s="339" t="s">
        <v>385</v>
      </c>
      <c r="B170" s="339" t="s">
        <v>231</v>
      </c>
      <c r="C170" s="340">
        <v>454414</v>
      </c>
      <c r="D170" s="339" t="s">
        <v>238</v>
      </c>
      <c r="E170" s="341">
        <v>8</v>
      </c>
      <c r="F170" s="341">
        <v>29</v>
      </c>
      <c r="G170" s="341">
        <v>3</v>
      </c>
      <c r="H170" s="342">
        <v>94840</v>
      </c>
    </row>
    <row r="171" spans="1:8" s="85" customFormat="1" ht="19.7" customHeight="1" x14ac:dyDescent="0.2">
      <c r="A171" s="339" t="s">
        <v>385</v>
      </c>
      <c r="B171" s="339" t="s">
        <v>231</v>
      </c>
      <c r="C171" s="340">
        <v>455151</v>
      </c>
      <c r="D171" s="339" t="s">
        <v>232</v>
      </c>
      <c r="E171" s="341">
        <v>21</v>
      </c>
      <c r="F171" s="341">
        <v>59</v>
      </c>
      <c r="G171" s="341">
        <v>3</v>
      </c>
      <c r="H171" s="342">
        <v>78620</v>
      </c>
    </row>
    <row r="172" spans="1:8" s="85" customFormat="1" ht="19.7" customHeight="1" x14ac:dyDescent="0.2">
      <c r="A172" s="339" t="s">
        <v>385</v>
      </c>
      <c r="B172" s="339" t="s">
        <v>231</v>
      </c>
      <c r="C172" s="340">
        <v>455231</v>
      </c>
      <c r="D172" s="339" t="s">
        <v>233</v>
      </c>
      <c r="E172" s="341">
        <v>12</v>
      </c>
      <c r="F172" s="341">
        <v>8</v>
      </c>
      <c r="G172" s="341">
        <v>1</v>
      </c>
      <c r="H172" s="342">
        <v>22580</v>
      </c>
    </row>
    <row r="173" spans="1:8" s="85" customFormat="1" ht="19.7" customHeight="1" x14ac:dyDescent="0.2">
      <c r="A173" s="339" t="s">
        <v>385</v>
      </c>
      <c r="B173" s="339" t="s">
        <v>231</v>
      </c>
      <c r="C173" s="340">
        <v>455298</v>
      </c>
      <c r="D173" s="339" t="s">
        <v>234</v>
      </c>
      <c r="E173" s="341">
        <v>11</v>
      </c>
      <c r="F173" s="341">
        <v>6</v>
      </c>
      <c r="G173" s="341" t="s">
        <v>481</v>
      </c>
      <c r="H173" s="342">
        <v>28040</v>
      </c>
    </row>
    <row r="174" spans="1:8" s="85" customFormat="1" ht="19.7" customHeight="1" x14ac:dyDescent="0.2">
      <c r="A174" s="339" t="s">
        <v>385</v>
      </c>
      <c r="B174" s="339" t="s">
        <v>231</v>
      </c>
      <c r="C174" s="340">
        <v>455456</v>
      </c>
      <c r="D174" s="339" t="s">
        <v>239</v>
      </c>
      <c r="E174" s="341">
        <v>4</v>
      </c>
      <c r="F174" s="341">
        <v>3</v>
      </c>
      <c r="G174" s="341">
        <v>0</v>
      </c>
      <c r="H174" s="342">
        <v>3700</v>
      </c>
    </row>
    <row r="175" spans="1:8" s="85" customFormat="1" ht="19.7" customHeight="1" x14ac:dyDescent="0.2">
      <c r="A175" s="339" t="s">
        <v>385</v>
      </c>
      <c r="B175" s="339" t="s">
        <v>231</v>
      </c>
      <c r="C175" s="340">
        <v>455566</v>
      </c>
      <c r="D175" s="339" t="s">
        <v>240</v>
      </c>
      <c r="E175" s="341">
        <v>8</v>
      </c>
      <c r="F175" s="341">
        <v>25</v>
      </c>
      <c r="G175" s="341" t="s">
        <v>481</v>
      </c>
      <c r="H175" s="342">
        <v>3960</v>
      </c>
    </row>
    <row r="176" spans="1:8" s="85" customFormat="1" ht="19.7" customHeight="1" x14ac:dyDescent="0.2">
      <c r="A176" s="339" t="s">
        <v>385</v>
      </c>
      <c r="B176" s="339" t="s">
        <v>231</v>
      </c>
      <c r="C176" s="340">
        <v>455676</v>
      </c>
      <c r="D176" s="339" t="s">
        <v>242</v>
      </c>
      <c r="E176" s="341">
        <v>8</v>
      </c>
      <c r="F176" s="341">
        <v>6</v>
      </c>
      <c r="G176" s="341" t="s">
        <v>481</v>
      </c>
      <c r="H176" s="342">
        <v>5960</v>
      </c>
    </row>
    <row r="177" spans="1:8" s="85" customFormat="1" ht="19.7" customHeight="1" x14ac:dyDescent="0.2">
      <c r="A177" s="339" t="s">
        <v>385</v>
      </c>
      <c r="B177" s="339" t="s">
        <v>231</v>
      </c>
      <c r="C177" s="340">
        <v>455678</v>
      </c>
      <c r="D177" s="339" t="s">
        <v>243</v>
      </c>
      <c r="E177" s="341">
        <v>18</v>
      </c>
      <c r="F177" s="341">
        <v>21</v>
      </c>
      <c r="G177" s="341">
        <v>3</v>
      </c>
      <c r="H177" s="342">
        <v>251100</v>
      </c>
    </row>
    <row r="178" spans="1:8" s="85" customFormat="1" ht="19.7" customHeight="1" x14ac:dyDescent="0.2">
      <c r="A178" s="339" t="s">
        <v>385</v>
      </c>
      <c r="B178" s="339" t="s">
        <v>231</v>
      </c>
      <c r="C178" s="340">
        <v>554412</v>
      </c>
      <c r="D178" s="339" t="s">
        <v>236</v>
      </c>
      <c r="E178" s="341">
        <v>10</v>
      </c>
      <c r="F178" s="341">
        <v>20</v>
      </c>
      <c r="G178" s="341">
        <v>1</v>
      </c>
      <c r="H178" s="342">
        <v>16600</v>
      </c>
    </row>
    <row r="179" spans="1:8" s="85" customFormat="1" ht="19.7" customHeight="1" x14ac:dyDescent="0.2">
      <c r="A179" s="339" t="s">
        <v>385</v>
      </c>
      <c r="B179" s="339" t="s">
        <v>231</v>
      </c>
      <c r="C179" s="340">
        <v>554413</v>
      </c>
      <c r="D179" s="339" t="s">
        <v>237</v>
      </c>
      <c r="E179" s="341">
        <v>28</v>
      </c>
      <c r="F179" s="341">
        <v>30</v>
      </c>
      <c r="G179" s="341">
        <v>1</v>
      </c>
      <c r="H179" s="342">
        <v>50980</v>
      </c>
    </row>
    <row r="180" spans="1:8" s="85" customFormat="1" ht="19.7" customHeight="1" x14ac:dyDescent="0.2">
      <c r="A180" s="339" t="s">
        <v>385</v>
      </c>
      <c r="B180" s="339" t="s">
        <v>231</v>
      </c>
      <c r="C180" s="340">
        <v>554700</v>
      </c>
      <c r="D180" s="339" t="s">
        <v>245</v>
      </c>
      <c r="E180" s="341">
        <v>4</v>
      </c>
      <c r="F180" s="341">
        <v>10</v>
      </c>
      <c r="G180" s="341" t="s">
        <v>481</v>
      </c>
      <c r="H180" s="342">
        <v>33580</v>
      </c>
    </row>
    <row r="181" spans="1:8" s="85" customFormat="1" ht="19.7" customHeight="1" x14ac:dyDescent="0.2">
      <c r="A181" s="339" t="s">
        <v>385</v>
      </c>
      <c r="B181" s="339" t="s">
        <v>231</v>
      </c>
      <c r="C181" s="340">
        <v>555406</v>
      </c>
      <c r="D181" s="339" t="s">
        <v>235</v>
      </c>
      <c r="E181" s="341">
        <v>15</v>
      </c>
      <c r="F181" s="341">
        <v>14</v>
      </c>
      <c r="G181" s="341" t="s">
        <v>481</v>
      </c>
      <c r="H181" s="342">
        <v>6780</v>
      </c>
    </row>
    <row r="182" spans="1:8" s="85" customFormat="1" ht="19.7" customHeight="1" x14ac:dyDescent="0.2">
      <c r="A182" s="339" t="s">
        <v>385</v>
      </c>
      <c r="B182" s="339" t="s">
        <v>231</v>
      </c>
      <c r="C182" s="340">
        <v>555624</v>
      </c>
      <c r="D182" s="339" t="s">
        <v>241</v>
      </c>
      <c r="E182" s="341">
        <v>13</v>
      </c>
      <c r="F182" s="341">
        <v>29</v>
      </c>
      <c r="G182" s="341" t="s">
        <v>481</v>
      </c>
      <c r="H182" s="342">
        <v>13900</v>
      </c>
    </row>
    <row r="183" spans="1:8" s="85" customFormat="1" ht="19.7" customHeight="1" x14ac:dyDescent="0.2">
      <c r="A183" s="339" t="s">
        <v>385</v>
      </c>
      <c r="B183" s="339" t="s">
        <v>231</v>
      </c>
      <c r="C183" s="340">
        <v>555679</v>
      </c>
      <c r="D183" s="339" t="s">
        <v>244</v>
      </c>
      <c r="E183" s="341">
        <v>7</v>
      </c>
      <c r="F183" s="341">
        <v>35</v>
      </c>
      <c r="G183" s="341">
        <v>0</v>
      </c>
      <c r="H183" s="342">
        <v>53820</v>
      </c>
    </row>
    <row r="184" spans="1:8" s="85" customFormat="1" ht="19.7" customHeight="1" x14ac:dyDescent="0.2">
      <c r="A184" s="339" t="s">
        <v>246</v>
      </c>
      <c r="B184" s="339" t="s">
        <v>247</v>
      </c>
      <c r="C184" s="340">
        <v>457443</v>
      </c>
      <c r="D184" s="339" t="s">
        <v>258</v>
      </c>
      <c r="E184" s="341">
        <v>2</v>
      </c>
      <c r="F184" s="341">
        <v>7</v>
      </c>
      <c r="G184" s="341">
        <v>2</v>
      </c>
      <c r="H184" s="342">
        <v>27220</v>
      </c>
    </row>
    <row r="185" spans="1:8" s="85" customFormat="1" ht="19.7" customHeight="1" x14ac:dyDescent="0.2">
      <c r="A185" s="339" t="s">
        <v>246</v>
      </c>
      <c r="B185" s="339" t="s">
        <v>247</v>
      </c>
      <c r="C185" s="340">
        <v>457446</v>
      </c>
      <c r="D185" s="339" t="s">
        <v>260</v>
      </c>
      <c r="E185" s="341">
        <v>15</v>
      </c>
      <c r="F185" s="341">
        <v>4</v>
      </c>
      <c r="G185" s="341">
        <v>3</v>
      </c>
      <c r="H185" s="342">
        <v>25540</v>
      </c>
    </row>
    <row r="186" spans="1:8" s="85" customFormat="1" ht="19.7" customHeight="1" x14ac:dyDescent="0.2">
      <c r="A186" s="339" t="s">
        <v>246</v>
      </c>
      <c r="B186" s="339" t="s">
        <v>247</v>
      </c>
      <c r="C186" s="340">
        <v>457453</v>
      </c>
      <c r="D186" s="339" t="s">
        <v>263</v>
      </c>
      <c r="E186" s="341">
        <v>12</v>
      </c>
      <c r="F186" s="341">
        <v>11</v>
      </c>
      <c r="G186" s="341">
        <v>13</v>
      </c>
      <c r="H186" s="342">
        <v>81840</v>
      </c>
    </row>
    <row r="187" spans="1:8" s="85" customFormat="1" ht="19.7" customHeight="1" x14ac:dyDescent="0.2">
      <c r="A187" s="339" t="s">
        <v>246</v>
      </c>
      <c r="B187" s="339" t="s">
        <v>247</v>
      </c>
      <c r="C187" s="340">
        <v>457574</v>
      </c>
      <c r="D187" s="339" t="s">
        <v>266</v>
      </c>
      <c r="E187" s="341">
        <v>9</v>
      </c>
      <c r="F187" s="341">
        <v>39</v>
      </c>
      <c r="G187" s="341">
        <v>1</v>
      </c>
      <c r="H187" s="342">
        <v>16700</v>
      </c>
    </row>
    <row r="188" spans="1:8" s="85" customFormat="1" ht="19.7" customHeight="1" x14ac:dyDescent="0.2">
      <c r="A188" s="339" t="s">
        <v>246</v>
      </c>
      <c r="B188" s="339" t="s">
        <v>247</v>
      </c>
      <c r="C188" s="340">
        <v>557105</v>
      </c>
      <c r="D188" s="339" t="s">
        <v>248</v>
      </c>
      <c r="E188" s="341">
        <v>11</v>
      </c>
      <c r="F188" s="341">
        <v>11</v>
      </c>
      <c r="G188" s="341">
        <v>2</v>
      </c>
      <c r="H188" s="342">
        <v>16560</v>
      </c>
    </row>
    <row r="189" spans="1:8" s="85" customFormat="1" ht="19.7" customHeight="1" x14ac:dyDescent="0.2">
      <c r="A189" s="339" t="s">
        <v>246</v>
      </c>
      <c r="B189" s="339" t="s">
        <v>247</v>
      </c>
      <c r="C189" s="340">
        <v>557178</v>
      </c>
      <c r="D189" s="339" t="s">
        <v>249</v>
      </c>
      <c r="E189" s="341">
        <v>15</v>
      </c>
      <c r="F189" s="341">
        <v>2</v>
      </c>
      <c r="G189" s="341" t="s">
        <v>481</v>
      </c>
      <c r="H189" s="342">
        <v>2480</v>
      </c>
    </row>
    <row r="190" spans="1:8" s="85" customFormat="1" ht="19.7" customHeight="1" x14ac:dyDescent="0.2">
      <c r="A190" s="339" t="s">
        <v>246</v>
      </c>
      <c r="B190" s="339" t="s">
        <v>247</v>
      </c>
      <c r="C190" s="340">
        <v>557224</v>
      </c>
      <c r="D190" s="339" t="s">
        <v>250</v>
      </c>
      <c r="E190" s="341">
        <v>11</v>
      </c>
      <c r="F190" s="341">
        <v>3</v>
      </c>
      <c r="G190" s="341">
        <v>1</v>
      </c>
      <c r="H190" s="342">
        <v>51660</v>
      </c>
    </row>
    <row r="191" spans="1:8" s="85" customFormat="1" ht="19.7" customHeight="1" x14ac:dyDescent="0.2">
      <c r="A191" s="339" t="s">
        <v>246</v>
      </c>
      <c r="B191" s="339" t="s">
        <v>247</v>
      </c>
      <c r="C191" s="340">
        <v>557432</v>
      </c>
      <c r="D191" s="339" t="s">
        <v>251</v>
      </c>
      <c r="E191" s="341">
        <v>16</v>
      </c>
      <c r="F191" s="341">
        <v>5</v>
      </c>
      <c r="G191" s="341">
        <v>0</v>
      </c>
      <c r="H191" s="342">
        <v>2600</v>
      </c>
    </row>
    <row r="192" spans="1:8" s="85" customFormat="1" ht="19.7" customHeight="1" x14ac:dyDescent="0.2">
      <c r="A192" s="339" t="s">
        <v>246</v>
      </c>
      <c r="B192" s="339" t="s">
        <v>247</v>
      </c>
      <c r="C192" s="340">
        <v>557433</v>
      </c>
      <c r="D192" s="339" t="s">
        <v>252</v>
      </c>
      <c r="E192" s="341">
        <v>6</v>
      </c>
      <c r="F192" s="341">
        <v>3</v>
      </c>
      <c r="G192" s="341" t="s">
        <v>481</v>
      </c>
      <c r="H192" s="342">
        <v>58740</v>
      </c>
    </row>
    <row r="193" spans="1:8" s="85" customFormat="1" ht="19.7" customHeight="1" x14ac:dyDescent="0.2">
      <c r="A193" s="339" t="s">
        <v>246</v>
      </c>
      <c r="B193" s="339" t="s">
        <v>247</v>
      </c>
      <c r="C193" s="340">
        <v>557434</v>
      </c>
      <c r="D193" s="339" t="s">
        <v>253</v>
      </c>
      <c r="E193" s="341">
        <v>4</v>
      </c>
      <c r="F193" s="341">
        <v>6</v>
      </c>
      <c r="G193" s="341">
        <v>4</v>
      </c>
      <c r="H193" s="342">
        <v>49720</v>
      </c>
    </row>
    <row r="194" spans="1:8" s="85" customFormat="1" ht="19.7" customHeight="1" x14ac:dyDescent="0.2">
      <c r="A194" s="339" t="s">
        <v>246</v>
      </c>
      <c r="B194" s="339" t="s">
        <v>247</v>
      </c>
      <c r="C194" s="340">
        <v>557436</v>
      </c>
      <c r="D194" s="339" t="s">
        <v>254</v>
      </c>
      <c r="E194" s="341">
        <v>9</v>
      </c>
      <c r="F194" s="341">
        <v>8</v>
      </c>
      <c r="G194" s="341">
        <v>4</v>
      </c>
      <c r="H194" s="342">
        <v>50820</v>
      </c>
    </row>
    <row r="195" spans="1:8" s="85" customFormat="1" ht="19.7" customHeight="1" x14ac:dyDescent="0.2">
      <c r="A195" s="339" t="s">
        <v>246</v>
      </c>
      <c r="B195" s="339" t="s">
        <v>247</v>
      </c>
      <c r="C195" s="340">
        <v>557437</v>
      </c>
      <c r="D195" s="339" t="s">
        <v>262</v>
      </c>
      <c r="E195" s="341">
        <v>4</v>
      </c>
      <c r="F195" s="341">
        <v>42</v>
      </c>
      <c r="G195" s="341" t="s">
        <v>481</v>
      </c>
      <c r="H195" s="342">
        <v>22780</v>
      </c>
    </row>
    <row r="196" spans="1:8" s="85" customFormat="1" ht="19.7" customHeight="1" x14ac:dyDescent="0.2">
      <c r="A196" s="339" t="s">
        <v>246</v>
      </c>
      <c r="B196" s="339" t="s">
        <v>247</v>
      </c>
      <c r="C196" s="340">
        <v>557439</v>
      </c>
      <c r="D196" s="339" t="s">
        <v>257</v>
      </c>
      <c r="E196" s="341">
        <v>5</v>
      </c>
      <c r="F196" s="341">
        <v>18</v>
      </c>
      <c r="G196" s="341">
        <v>4</v>
      </c>
      <c r="H196" s="342">
        <v>8840</v>
      </c>
    </row>
    <row r="197" spans="1:8" s="85" customFormat="1" ht="19.7" customHeight="1" x14ac:dyDescent="0.2">
      <c r="A197" s="339" t="s">
        <v>246</v>
      </c>
      <c r="B197" s="339" t="s">
        <v>247</v>
      </c>
      <c r="C197" s="340">
        <v>557440</v>
      </c>
      <c r="D197" s="339" t="s">
        <v>255</v>
      </c>
      <c r="E197" s="341">
        <v>1</v>
      </c>
      <c r="F197" s="341">
        <v>5</v>
      </c>
      <c r="G197" s="341">
        <v>2</v>
      </c>
      <c r="H197" s="342">
        <v>9280</v>
      </c>
    </row>
    <row r="198" spans="1:8" s="85" customFormat="1" ht="19.7" customHeight="1" x14ac:dyDescent="0.2">
      <c r="A198" s="339" t="s">
        <v>246</v>
      </c>
      <c r="B198" s="339" t="s">
        <v>247</v>
      </c>
      <c r="C198" s="340">
        <v>557441</v>
      </c>
      <c r="D198" s="339" t="s">
        <v>256</v>
      </c>
      <c r="E198" s="341">
        <v>5</v>
      </c>
      <c r="F198" s="341">
        <v>7</v>
      </c>
      <c r="G198" s="341">
        <v>2</v>
      </c>
      <c r="H198" s="342">
        <v>42840</v>
      </c>
    </row>
    <row r="199" spans="1:8" s="85" customFormat="1" ht="19.7" customHeight="1" x14ac:dyDescent="0.2">
      <c r="A199" s="339" t="s">
        <v>246</v>
      </c>
      <c r="B199" s="339" t="s">
        <v>247</v>
      </c>
      <c r="C199" s="340">
        <v>557444</v>
      </c>
      <c r="D199" s="339" t="s">
        <v>268</v>
      </c>
      <c r="E199" s="341">
        <v>22</v>
      </c>
      <c r="F199" s="341">
        <v>18</v>
      </c>
      <c r="G199" s="341">
        <v>3</v>
      </c>
      <c r="H199" s="342">
        <v>58780</v>
      </c>
    </row>
    <row r="200" spans="1:8" s="85" customFormat="1" ht="19.7" customHeight="1" x14ac:dyDescent="0.2">
      <c r="A200" s="339" t="s">
        <v>246</v>
      </c>
      <c r="B200" s="339" t="s">
        <v>247</v>
      </c>
      <c r="C200" s="340">
        <v>557445</v>
      </c>
      <c r="D200" s="339" t="s">
        <v>259</v>
      </c>
      <c r="E200" s="341">
        <v>7</v>
      </c>
      <c r="F200" s="341">
        <v>2</v>
      </c>
      <c r="G200" s="341">
        <v>1</v>
      </c>
      <c r="H200" s="342">
        <v>300</v>
      </c>
    </row>
    <row r="201" spans="1:8" s="85" customFormat="1" ht="19.7" customHeight="1" x14ac:dyDescent="0.2">
      <c r="A201" s="339" t="s">
        <v>246</v>
      </c>
      <c r="B201" s="339" t="s">
        <v>247</v>
      </c>
      <c r="C201" s="340">
        <v>557447</v>
      </c>
      <c r="D201" s="339" t="s">
        <v>261</v>
      </c>
      <c r="E201" s="341">
        <v>13</v>
      </c>
      <c r="F201" s="341">
        <v>21</v>
      </c>
      <c r="G201" s="341">
        <v>0</v>
      </c>
      <c r="H201" s="342">
        <v>1960</v>
      </c>
    </row>
    <row r="202" spans="1:8" s="85" customFormat="1" ht="19.7" customHeight="1" x14ac:dyDescent="0.2">
      <c r="A202" s="339" t="s">
        <v>246</v>
      </c>
      <c r="B202" s="339" t="s">
        <v>247</v>
      </c>
      <c r="C202" s="340">
        <v>557459</v>
      </c>
      <c r="D202" s="339" t="s">
        <v>264</v>
      </c>
      <c r="E202" s="341">
        <v>9</v>
      </c>
      <c r="F202" s="341">
        <v>5</v>
      </c>
      <c r="G202" s="341">
        <v>4</v>
      </c>
      <c r="H202" s="342">
        <v>8220</v>
      </c>
    </row>
    <row r="203" spans="1:8" s="85" customFormat="1" ht="19.7" customHeight="1" x14ac:dyDescent="0.2">
      <c r="A203" s="339" t="s">
        <v>246</v>
      </c>
      <c r="B203" s="339" t="s">
        <v>247</v>
      </c>
      <c r="C203" s="340">
        <v>557559</v>
      </c>
      <c r="D203" s="339" t="s">
        <v>265</v>
      </c>
      <c r="E203" s="341">
        <v>12</v>
      </c>
      <c r="F203" s="341">
        <v>29</v>
      </c>
      <c r="G203" s="341">
        <v>3</v>
      </c>
      <c r="H203" s="342">
        <v>9720</v>
      </c>
    </row>
    <row r="204" spans="1:8" s="85" customFormat="1" ht="19.7" customHeight="1" x14ac:dyDescent="0.2">
      <c r="A204" s="339" t="s">
        <v>246</v>
      </c>
      <c r="B204" s="339" t="s">
        <v>247</v>
      </c>
      <c r="C204" s="340">
        <v>557612</v>
      </c>
      <c r="D204" s="339" t="s">
        <v>267</v>
      </c>
      <c r="E204" s="341">
        <v>5</v>
      </c>
      <c r="F204" s="341">
        <v>8</v>
      </c>
      <c r="G204" s="341">
        <v>2</v>
      </c>
      <c r="H204" s="342">
        <v>24660</v>
      </c>
    </row>
    <row r="205" spans="1:8" s="85" customFormat="1" ht="19.7" customHeight="1" x14ac:dyDescent="0.2">
      <c r="A205" s="339" t="s">
        <v>246</v>
      </c>
      <c r="B205" s="339" t="s">
        <v>247</v>
      </c>
      <c r="C205" s="340">
        <v>557712</v>
      </c>
      <c r="D205" s="339" t="s">
        <v>269</v>
      </c>
      <c r="E205" s="341">
        <v>14</v>
      </c>
      <c r="F205" s="341">
        <v>3</v>
      </c>
      <c r="G205" s="341">
        <v>0</v>
      </c>
      <c r="H205" s="342">
        <v>33780</v>
      </c>
    </row>
    <row r="206" spans="1:8" s="85" customFormat="1" ht="19.7" customHeight="1" x14ac:dyDescent="0.2">
      <c r="A206" s="339" t="s">
        <v>246</v>
      </c>
      <c r="B206" s="339" t="s">
        <v>373</v>
      </c>
      <c r="C206" s="340">
        <v>457163</v>
      </c>
      <c r="D206" s="339" t="s">
        <v>270</v>
      </c>
      <c r="E206" s="341">
        <v>8</v>
      </c>
      <c r="F206" s="341">
        <v>5</v>
      </c>
      <c r="G206" s="341" t="s">
        <v>481</v>
      </c>
      <c r="H206" s="342">
        <v>3820</v>
      </c>
    </row>
    <row r="207" spans="1:8" s="85" customFormat="1" ht="19.7" customHeight="1" x14ac:dyDescent="0.2">
      <c r="A207" s="339" t="s">
        <v>246</v>
      </c>
      <c r="B207" s="339" t="s">
        <v>373</v>
      </c>
      <c r="C207" s="340">
        <v>457165</v>
      </c>
      <c r="D207" s="339" t="s">
        <v>271</v>
      </c>
      <c r="E207" s="341">
        <v>16</v>
      </c>
      <c r="F207" s="341">
        <v>13</v>
      </c>
      <c r="G207" s="341" t="s">
        <v>481</v>
      </c>
      <c r="H207" s="342">
        <v>3500</v>
      </c>
    </row>
    <row r="208" spans="1:8" s="85" customFormat="1" ht="19.7" customHeight="1" x14ac:dyDescent="0.2">
      <c r="A208" s="339" t="s">
        <v>246</v>
      </c>
      <c r="B208" s="339" t="s">
        <v>373</v>
      </c>
      <c r="C208" s="340">
        <v>457258</v>
      </c>
      <c r="D208" s="339" t="s">
        <v>274</v>
      </c>
      <c r="E208" s="341">
        <v>10</v>
      </c>
      <c r="F208" s="341">
        <v>18</v>
      </c>
      <c r="G208" s="341" t="s">
        <v>481</v>
      </c>
      <c r="H208" s="342">
        <v>13020</v>
      </c>
    </row>
    <row r="209" spans="1:8" s="85" customFormat="1" ht="19.7" customHeight="1" x14ac:dyDescent="0.2">
      <c r="A209" s="339" t="s">
        <v>246</v>
      </c>
      <c r="B209" s="339" t="s">
        <v>373</v>
      </c>
      <c r="C209" s="340">
        <v>457308</v>
      </c>
      <c r="D209" s="339" t="s">
        <v>276</v>
      </c>
      <c r="E209" s="341">
        <v>44</v>
      </c>
      <c r="F209" s="341">
        <v>95</v>
      </c>
      <c r="G209" s="341">
        <v>4</v>
      </c>
      <c r="H209" s="342">
        <v>41340</v>
      </c>
    </row>
    <row r="210" spans="1:8" s="85" customFormat="1" ht="19.7" customHeight="1" x14ac:dyDescent="0.2">
      <c r="A210" s="339" t="s">
        <v>246</v>
      </c>
      <c r="B210" s="339" t="s">
        <v>373</v>
      </c>
      <c r="C210" s="340">
        <v>457435</v>
      </c>
      <c r="D210" s="339" t="s">
        <v>279</v>
      </c>
      <c r="E210" s="341">
        <v>30</v>
      </c>
      <c r="F210" s="341">
        <v>18</v>
      </c>
      <c r="G210" s="341" t="s">
        <v>481</v>
      </c>
      <c r="H210" s="342">
        <v>6200</v>
      </c>
    </row>
    <row r="211" spans="1:8" s="85" customFormat="1" ht="19.7" customHeight="1" x14ac:dyDescent="0.2">
      <c r="A211" s="339" t="s">
        <v>246</v>
      </c>
      <c r="B211" s="339" t="s">
        <v>373</v>
      </c>
      <c r="C211" s="340">
        <v>457543</v>
      </c>
      <c r="D211" s="339" t="s">
        <v>283</v>
      </c>
      <c r="E211" s="341">
        <v>4</v>
      </c>
      <c r="F211" s="341">
        <v>16</v>
      </c>
      <c r="G211" s="341" t="s">
        <v>481</v>
      </c>
      <c r="H211" s="342">
        <v>580</v>
      </c>
    </row>
    <row r="212" spans="1:8" s="85" customFormat="1" ht="19.7" customHeight="1" x14ac:dyDescent="0.2">
      <c r="A212" s="339" t="s">
        <v>246</v>
      </c>
      <c r="B212" s="339" t="s">
        <v>373</v>
      </c>
      <c r="C212" s="340">
        <v>457583</v>
      </c>
      <c r="D212" s="339" t="s">
        <v>284</v>
      </c>
      <c r="E212" s="341">
        <v>24</v>
      </c>
      <c r="F212" s="341">
        <v>44</v>
      </c>
      <c r="G212" s="341" t="s">
        <v>481</v>
      </c>
      <c r="H212" s="342">
        <v>1840</v>
      </c>
    </row>
    <row r="213" spans="1:8" s="85" customFormat="1" ht="19.7" customHeight="1" x14ac:dyDescent="0.2">
      <c r="A213" s="339" t="s">
        <v>246</v>
      </c>
      <c r="B213" s="339" t="s">
        <v>373</v>
      </c>
      <c r="C213" s="340">
        <v>457614</v>
      </c>
      <c r="D213" s="339" t="s">
        <v>285</v>
      </c>
      <c r="E213" s="341">
        <v>44</v>
      </c>
      <c r="F213" s="341">
        <v>27</v>
      </c>
      <c r="G213" s="341">
        <v>0</v>
      </c>
      <c r="H213" s="342">
        <v>26300</v>
      </c>
    </row>
    <row r="214" spans="1:8" s="85" customFormat="1" ht="19.7" customHeight="1" x14ac:dyDescent="0.2">
      <c r="A214" s="339" t="s">
        <v>246</v>
      </c>
      <c r="B214" s="339" t="s">
        <v>373</v>
      </c>
      <c r="C214" s="340">
        <v>457617</v>
      </c>
      <c r="D214" s="339" t="s">
        <v>286</v>
      </c>
      <c r="E214" s="341">
        <v>13</v>
      </c>
      <c r="F214" s="341">
        <v>23</v>
      </c>
      <c r="G214" s="341">
        <v>1</v>
      </c>
      <c r="H214" s="342">
        <v>71860</v>
      </c>
    </row>
    <row r="215" spans="1:8" s="85" customFormat="1" ht="19.7" customHeight="1" x14ac:dyDescent="0.2">
      <c r="A215" s="339" t="s">
        <v>246</v>
      </c>
      <c r="B215" s="339" t="s">
        <v>373</v>
      </c>
      <c r="C215" s="340">
        <v>557210</v>
      </c>
      <c r="D215" s="339" t="s">
        <v>272</v>
      </c>
      <c r="E215" s="341">
        <v>14</v>
      </c>
      <c r="F215" s="341">
        <v>27</v>
      </c>
      <c r="G215" s="341" t="s">
        <v>481</v>
      </c>
      <c r="H215" s="342">
        <v>3440</v>
      </c>
    </row>
    <row r="216" spans="1:8" s="85" customFormat="1" ht="19.7" customHeight="1" x14ac:dyDescent="0.2">
      <c r="A216" s="339" t="s">
        <v>246</v>
      </c>
      <c r="B216" s="339" t="s">
        <v>373</v>
      </c>
      <c r="C216" s="340">
        <v>557250</v>
      </c>
      <c r="D216" s="339" t="s">
        <v>273</v>
      </c>
      <c r="E216" s="341">
        <v>7</v>
      </c>
      <c r="F216" s="341">
        <v>3</v>
      </c>
      <c r="G216" s="341" t="s">
        <v>481</v>
      </c>
      <c r="H216" s="342">
        <v>1340</v>
      </c>
    </row>
    <row r="217" spans="1:8" s="85" customFormat="1" ht="19.7" customHeight="1" x14ac:dyDescent="0.2">
      <c r="A217" s="339" t="s">
        <v>246</v>
      </c>
      <c r="B217" s="339" t="s">
        <v>373</v>
      </c>
      <c r="C217" s="340">
        <v>557305</v>
      </c>
      <c r="D217" s="339" t="s">
        <v>275</v>
      </c>
      <c r="E217" s="341">
        <v>33</v>
      </c>
      <c r="F217" s="341">
        <v>13</v>
      </c>
      <c r="G217" s="341">
        <v>2</v>
      </c>
      <c r="H217" s="342">
        <v>7860</v>
      </c>
    </row>
    <row r="218" spans="1:8" s="85" customFormat="1" ht="19.7" customHeight="1" x14ac:dyDescent="0.2">
      <c r="A218" s="339" t="s">
        <v>246</v>
      </c>
      <c r="B218" s="339" t="s">
        <v>373</v>
      </c>
      <c r="C218" s="340">
        <v>557503</v>
      </c>
      <c r="D218" s="339" t="s">
        <v>281</v>
      </c>
      <c r="E218" s="341">
        <v>8</v>
      </c>
      <c r="F218" s="341">
        <v>9</v>
      </c>
      <c r="G218" s="341">
        <v>2</v>
      </c>
      <c r="H218" s="342">
        <v>97860</v>
      </c>
    </row>
    <row r="219" spans="1:8" s="85" customFormat="1" ht="19.7" customHeight="1" x14ac:dyDescent="0.2">
      <c r="A219" s="339" t="s">
        <v>246</v>
      </c>
      <c r="B219" s="339" t="s">
        <v>373</v>
      </c>
      <c r="C219" s="340">
        <v>557523</v>
      </c>
      <c r="D219" s="339" t="s">
        <v>282</v>
      </c>
      <c r="E219" s="341">
        <v>11</v>
      </c>
      <c r="F219" s="341">
        <v>6</v>
      </c>
      <c r="G219" s="341">
        <v>1</v>
      </c>
      <c r="H219" s="342">
        <v>10220</v>
      </c>
    </row>
    <row r="220" spans="1:8" s="85" customFormat="1" ht="19.7" customHeight="1" x14ac:dyDescent="0.2">
      <c r="A220" s="339" t="s">
        <v>246</v>
      </c>
      <c r="B220" s="339" t="s">
        <v>373</v>
      </c>
      <c r="C220" s="340">
        <v>557668</v>
      </c>
      <c r="D220" s="339" t="s">
        <v>287</v>
      </c>
      <c r="E220" s="341">
        <v>10</v>
      </c>
      <c r="F220" s="341">
        <v>10</v>
      </c>
      <c r="G220" s="341" t="s">
        <v>481</v>
      </c>
      <c r="H220" s="342">
        <v>4840</v>
      </c>
    </row>
    <row r="221" spans="1:8" s="85" customFormat="1" ht="19.7" customHeight="1" x14ac:dyDescent="0.2">
      <c r="A221" s="339" t="s">
        <v>246</v>
      </c>
      <c r="B221" s="339" t="s">
        <v>374</v>
      </c>
      <c r="C221" s="340">
        <v>457158</v>
      </c>
      <c r="D221" s="339" t="s">
        <v>307</v>
      </c>
      <c r="E221" s="341">
        <v>12</v>
      </c>
      <c r="F221" s="341">
        <v>20</v>
      </c>
      <c r="G221" s="341">
        <v>1</v>
      </c>
      <c r="H221" s="342">
        <v>61140</v>
      </c>
    </row>
    <row r="222" spans="1:8" s="85" customFormat="1" ht="19.7" customHeight="1" x14ac:dyDescent="0.2">
      <c r="A222" s="339" t="s">
        <v>246</v>
      </c>
      <c r="B222" s="339" t="s">
        <v>374</v>
      </c>
      <c r="C222" s="340">
        <v>457180</v>
      </c>
      <c r="D222" s="339" t="s">
        <v>289</v>
      </c>
      <c r="E222" s="341">
        <v>1</v>
      </c>
      <c r="F222" s="341">
        <v>0</v>
      </c>
      <c r="G222" s="341" t="s">
        <v>481</v>
      </c>
      <c r="H222" s="342">
        <v>920</v>
      </c>
    </row>
    <row r="223" spans="1:8" s="85" customFormat="1" ht="19.7" customHeight="1" x14ac:dyDescent="0.2">
      <c r="A223" s="339" t="s">
        <v>246</v>
      </c>
      <c r="B223" s="339" t="s">
        <v>374</v>
      </c>
      <c r="C223" s="340">
        <v>457192</v>
      </c>
      <c r="D223" s="339" t="s">
        <v>291</v>
      </c>
      <c r="E223" s="341">
        <v>10</v>
      </c>
      <c r="F223" s="341">
        <v>13</v>
      </c>
      <c r="G223" s="341" t="s">
        <v>481</v>
      </c>
      <c r="H223" s="342">
        <v>2500</v>
      </c>
    </row>
    <row r="224" spans="1:8" s="85" customFormat="1" ht="19.7" customHeight="1" x14ac:dyDescent="0.2">
      <c r="A224" s="339" t="s">
        <v>246</v>
      </c>
      <c r="B224" s="339" t="s">
        <v>374</v>
      </c>
      <c r="C224" s="340">
        <v>457306</v>
      </c>
      <c r="D224" s="339" t="s">
        <v>293</v>
      </c>
      <c r="E224" s="341">
        <v>17</v>
      </c>
      <c r="F224" s="341">
        <v>25</v>
      </c>
      <c r="G224" s="341">
        <v>0</v>
      </c>
      <c r="H224" s="342">
        <v>26100</v>
      </c>
    </row>
    <row r="225" spans="1:8" s="85" customFormat="1" ht="19.7" customHeight="1" x14ac:dyDescent="0.2">
      <c r="A225" s="339" t="s">
        <v>246</v>
      </c>
      <c r="B225" s="339" t="s">
        <v>374</v>
      </c>
      <c r="C225" s="340">
        <v>457348</v>
      </c>
      <c r="D225" s="339" t="s">
        <v>296</v>
      </c>
      <c r="E225" s="341">
        <v>47</v>
      </c>
      <c r="F225" s="341">
        <v>46</v>
      </c>
      <c r="G225" s="341">
        <v>7</v>
      </c>
      <c r="H225" s="342">
        <v>33140</v>
      </c>
    </row>
    <row r="226" spans="1:8" s="85" customFormat="1" ht="19.7" customHeight="1" x14ac:dyDescent="0.2">
      <c r="A226" s="339" t="s">
        <v>246</v>
      </c>
      <c r="B226" s="339" t="s">
        <v>374</v>
      </c>
      <c r="C226" s="340">
        <v>457350</v>
      </c>
      <c r="D226" s="339" t="s">
        <v>297</v>
      </c>
      <c r="E226" s="341">
        <v>33</v>
      </c>
      <c r="F226" s="341">
        <v>42</v>
      </c>
      <c r="G226" s="341" t="s">
        <v>481</v>
      </c>
      <c r="H226" s="342">
        <v>138760</v>
      </c>
    </row>
    <row r="227" spans="1:8" s="85" customFormat="1" ht="19.7" customHeight="1" x14ac:dyDescent="0.2">
      <c r="A227" s="339" t="s">
        <v>246</v>
      </c>
      <c r="B227" s="339" t="s">
        <v>374</v>
      </c>
      <c r="C227" s="340">
        <v>457632</v>
      </c>
      <c r="D227" s="339" t="s">
        <v>303</v>
      </c>
      <c r="E227" s="341">
        <v>29</v>
      </c>
      <c r="F227" s="341">
        <v>70</v>
      </c>
      <c r="G227" s="341" t="s">
        <v>481</v>
      </c>
      <c r="H227" s="342">
        <v>60020</v>
      </c>
    </row>
    <row r="228" spans="1:8" s="85" customFormat="1" ht="19.7" customHeight="1" x14ac:dyDescent="0.2">
      <c r="A228" s="339" t="s">
        <v>246</v>
      </c>
      <c r="B228" s="339" t="s">
        <v>374</v>
      </c>
      <c r="C228" s="340">
        <v>557113</v>
      </c>
      <c r="D228" s="339" t="s">
        <v>288</v>
      </c>
      <c r="E228" s="341">
        <v>10</v>
      </c>
      <c r="F228" s="341">
        <v>15</v>
      </c>
      <c r="G228" s="341">
        <v>1</v>
      </c>
      <c r="H228" s="342">
        <v>480</v>
      </c>
    </row>
    <row r="229" spans="1:8" s="85" customFormat="1" ht="19.7" customHeight="1" x14ac:dyDescent="0.2">
      <c r="A229" s="339" t="s">
        <v>246</v>
      </c>
      <c r="B229" s="339" t="s">
        <v>374</v>
      </c>
      <c r="C229" s="340">
        <v>557303</v>
      </c>
      <c r="D229" s="339" t="s">
        <v>292</v>
      </c>
      <c r="E229" s="341">
        <v>5</v>
      </c>
      <c r="F229" s="341">
        <v>6</v>
      </c>
      <c r="G229" s="341">
        <v>1</v>
      </c>
      <c r="H229" s="342">
        <v>15060</v>
      </c>
    </row>
    <row r="230" spans="1:8" s="85" customFormat="1" ht="19.7" customHeight="1" x14ac:dyDescent="0.2">
      <c r="A230" s="339" t="s">
        <v>246</v>
      </c>
      <c r="B230" s="339" t="s">
        <v>374</v>
      </c>
      <c r="C230" s="340">
        <v>557307</v>
      </c>
      <c r="D230" s="339" t="s">
        <v>294</v>
      </c>
      <c r="E230" s="341">
        <v>14</v>
      </c>
      <c r="F230" s="341">
        <v>5</v>
      </c>
      <c r="G230" s="341" t="s">
        <v>481</v>
      </c>
      <c r="H230" s="342">
        <v>11020</v>
      </c>
    </row>
    <row r="231" spans="1:8" s="85" customFormat="1" ht="19.7" customHeight="1" x14ac:dyDescent="0.2">
      <c r="A231" s="339" t="s">
        <v>246</v>
      </c>
      <c r="B231" s="339" t="s">
        <v>374</v>
      </c>
      <c r="C231" s="340">
        <v>557347</v>
      </c>
      <c r="D231" s="339" t="s">
        <v>295</v>
      </c>
      <c r="E231" s="341">
        <v>36</v>
      </c>
      <c r="F231" s="341">
        <v>27</v>
      </c>
      <c r="G231" s="341">
        <v>3</v>
      </c>
      <c r="H231" s="342">
        <v>15760</v>
      </c>
    </row>
    <row r="232" spans="1:8" s="85" customFormat="1" ht="19.7" customHeight="1" x14ac:dyDescent="0.2">
      <c r="A232" s="339" t="s">
        <v>246</v>
      </c>
      <c r="B232" s="339" t="s">
        <v>374</v>
      </c>
      <c r="C232" s="340">
        <v>557352</v>
      </c>
      <c r="D232" s="339" t="s">
        <v>298</v>
      </c>
      <c r="E232" s="341">
        <v>19</v>
      </c>
      <c r="F232" s="341">
        <v>27</v>
      </c>
      <c r="G232" s="341" t="s">
        <v>481</v>
      </c>
      <c r="H232" s="342">
        <v>25160</v>
      </c>
    </row>
    <row r="233" spans="1:8" s="85" customFormat="1" ht="19.7" customHeight="1" x14ac:dyDescent="0.2">
      <c r="A233" s="339" t="s">
        <v>246</v>
      </c>
      <c r="B233" s="339" t="s">
        <v>374</v>
      </c>
      <c r="C233" s="340">
        <v>557508</v>
      </c>
      <c r="D233" s="339" t="s">
        <v>300</v>
      </c>
      <c r="E233" s="341">
        <v>7</v>
      </c>
      <c r="F233" s="341">
        <v>27</v>
      </c>
      <c r="G233" s="341" t="s">
        <v>481</v>
      </c>
      <c r="H233" s="342">
        <v>1180</v>
      </c>
    </row>
    <row r="234" spans="1:8" s="85" customFormat="1" ht="19.7" customHeight="1" x14ac:dyDescent="0.2">
      <c r="A234" s="339" t="s">
        <v>246</v>
      </c>
      <c r="B234" s="339" t="s">
        <v>374</v>
      </c>
      <c r="C234" s="340">
        <v>557622</v>
      </c>
      <c r="D234" s="339" t="s">
        <v>301</v>
      </c>
      <c r="E234" s="341">
        <v>8</v>
      </c>
      <c r="F234" s="341">
        <v>6</v>
      </c>
      <c r="G234" s="341" t="s">
        <v>481</v>
      </c>
      <c r="H234" s="342">
        <v>10200</v>
      </c>
    </row>
    <row r="235" spans="1:8" s="85" customFormat="1" ht="19.7" customHeight="1" x14ac:dyDescent="0.2">
      <c r="A235" s="339" t="s">
        <v>246</v>
      </c>
      <c r="B235" s="339" t="s">
        <v>374</v>
      </c>
      <c r="C235" s="340">
        <v>557660</v>
      </c>
      <c r="D235" s="339" t="s">
        <v>306</v>
      </c>
      <c r="E235" s="341">
        <v>5</v>
      </c>
      <c r="F235" s="341">
        <v>23</v>
      </c>
      <c r="G235" s="341" t="s">
        <v>481</v>
      </c>
      <c r="H235" s="342">
        <v>1560</v>
      </c>
    </row>
    <row r="236" spans="1:8" s="85" customFormat="1" ht="19.7" customHeight="1" x14ac:dyDescent="0.2">
      <c r="A236" s="339" t="s">
        <v>308</v>
      </c>
      <c r="B236" s="339" t="s">
        <v>309</v>
      </c>
      <c r="C236" s="340">
        <v>488256</v>
      </c>
      <c r="D236" s="339" t="s">
        <v>313</v>
      </c>
      <c r="E236" s="341">
        <v>7</v>
      </c>
      <c r="F236" s="341">
        <v>12</v>
      </c>
      <c r="G236" s="341">
        <v>2</v>
      </c>
      <c r="H236" s="342">
        <v>11740</v>
      </c>
    </row>
    <row r="237" spans="1:8" s="85" customFormat="1" ht="19.7" customHeight="1" x14ac:dyDescent="0.2">
      <c r="A237" s="339" t="s">
        <v>308</v>
      </c>
      <c r="B237" s="339" t="s">
        <v>309</v>
      </c>
      <c r="C237" s="340">
        <v>488281</v>
      </c>
      <c r="D237" s="339" t="s">
        <v>314</v>
      </c>
      <c r="E237" s="341">
        <v>17</v>
      </c>
      <c r="F237" s="341">
        <v>18</v>
      </c>
      <c r="G237" s="341">
        <v>3</v>
      </c>
      <c r="H237" s="342">
        <v>19800</v>
      </c>
    </row>
    <row r="238" spans="1:8" s="85" customFormat="1" ht="19.7" customHeight="1" x14ac:dyDescent="0.2">
      <c r="A238" s="339" t="s">
        <v>308</v>
      </c>
      <c r="B238" s="339" t="s">
        <v>309</v>
      </c>
      <c r="C238" s="340">
        <v>488286</v>
      </c>
      <c r="D238" s="339" t="s">
        <v>315</v>
      </c>
      <c r="E238" s="341">
        <v>24</v>
      </c>
      <c r="F238" s="341">
        <v>70</v>
      </c>
      <c r="G238" s="341">
        <v>5</v>
      </c>
      <c r="H238" s="342">
        <v>27620</v>
      </c>
    </row>
    <row r="239" spans="1:8" s="85" customFormat="1" ht="19.7" customHeight="1" x14ac:dyDescent="0.2">
      <c r="A239" s="339" t="s">
        <v>308</v>
      </c>
      <c r="B239" s="339" t="s">
        <v>309</v>
      </c>
      <c r="C239" s="340">
        <v>488288</v>
      </c>
      <c r="D239" s="339" t="s">
        <v>317</v>
      </c>
      <c r="E239" s="341">
        <v>8</v>
      </c>
      <c r="F239" s="341">
        <v>2</v>
      </c>
      <c r="G239" s="341">
        <v>2</v>
      </c>
      <c r="H239" s="342">
        <v>4660</v>
      </c>
    </row>
    <row r="240" spans="1:8" s="85" customFormat="1" ht="19.7" customHeight="1" x14ac:dyDescent="0.2">
      <c r="A240" s="339" t="s">
        <v>308</v>
      </c>
      <c r="B240" s="339" t="s">
        <v>309</v>
      </c>
      <c r="C240" s="340">
        <v>488291</v>
      </c>
      <c r="D240" s="339" t="s">
        <v>316</v>
      </c>
      <c r="E240" s="341">
        <v>3</v>
      </c>
      <c r="F240" s="341">
        <v>8</v>
      </c>
      <c r="G240" s="341" t="s">
        <v>481</v>
      </c>
      <c r="H240" s="342">
        <v>1560</v>
      </c>
    </row>
    <row r="241" spans="1:8" s="85" customFormat="1" ht="19.7" customHeight="1" x14ac:dyDescent="0.2">
      <c r="A241" s="339" t="s">
        <v>308</v>
      </c>
      <c r="B241" s="339" t="s">
        <v>309</v>
      </c>
      <c r="C241" s="340">
        <v>488451</v>
      </c>
      <c r="D241" s="339" t="s">
        <v>320</v>
      </c>
      <c r="E241" s="341">
        <v>15</v>
      </c>
      <c r="F241" s="341">
        <v>15</v>
      </c>
      <c r="G241" s="341">
        <v>6</v>
      </c>
      <c r="H241" s="342">
        <v>23600</v>
      </c>
    </row>
    <row r="242" spans="1:8" s="85" customFormat="1" ht="19.7" customHeight="1" x14ac:dyDescent="0.2">
      <c r="A242" s="339" t="s">
        <v>308</v>
      </c>
      <c r="B242" s="339" t="s">
        <v>309</v>
      </c>
      <c r="C242" s="340">
        <v>488561</v>
      </c>
      <c r="D242" s="339" t="s">
        <v>322</v>
      </c>
      <c r="E242" s="341">
        <v>20</v>
      </c>
      <c r="F242" s="341">
        <v>41</v>
      </c>
      <c r="G242" s="341">
        <v>4</v>
      </c>
      <c r="H242" s="342">
        <v>65640</v>
      </c>
    </row>
    <row r="243" spans="1:8" s="85" customFormat="1" ht="19.7" customHeight="1" x14ac:dyDescent="0.2">
      <c r="A243" s="339" t="s">
        <v>308</v>
      </c>
      <c r="B243" s="339" t="s">
        <v>309</v>
      </c>
      <c r="C243" s="340">
        <v>488706</v>
      </c>
      <c r="D243" s="339" t="s">
        <v>324</v>
      </c>
      <c r="E243" s="341">
        <v>12</v>
      </c>
      <c r="F243" s="341">
        <v>10</v>
      </c>
      <c r="G243" s="341">
        <v>7</v>
      </c>
      <c r="H243" s="342">
        <v>27800</v>
      </c>
    </row>
    <row r="244" spans="1:8" s="85" customFormat="1" ht="19.7" customHeight="1" x14ac:dyDescent="0.2">
      <c r="A244" s="339" t="s">
        <v>308</v>
      </c>
      <c r="B244" s="339" t="s">
        <v>309</v>
      </c>
      <c r="C244" s="340">
        <v>588201</v>
      </c>
      <c r="D244" s="339" t="s">
        <v>310</v>
      </c>
      <c r="E244" s="341">
        <v>15</v>
      </c>
      <c r="F244" s="341">
        <v>28</v>
      </c>
      <c r="G244" s="341">
        <v>3</v>
      </c>
      <c r="H244" s="342">
        <v>14520</v>
      </c>
    </row>
    <row r="245" spans="1:8" s="85" customFormat="1" ht="19.7" customHeight="1" x14ac:dyDescent="0.2">
      <c r="A245" s="339" t="s">
        <v>308</v>
      </c>
      <c r="B245" s="339" t="s">
        <v>309</v>
      </c>
      <c r="C245" s="340">
        <v>588206</v>
      </c>
      <c r="D245" s="339" t="s">
        <v>311</v>
      </c>
      <c r="E245" s="341">
        <v>10</v>
      </c>
      <c r="F245" s="341">
        <v>4</v>
      </c>
      <c r="G245" s="341">
        <v>2</v>
      </c>
      <c r="H245" s="342">
        <v>15180</v>
      </c>
    </row>
    <row r="246" spans="1:8" s="85" customFormat="1" ht="19.7" customHeight="1" x14ac:dyDescent="0.2">
      <c r="A246" s="339" t="s">
        <v>308</v>
      </c>
      <c r="B246" s="339" t="s">
        <v>309</v>
      </c>
      <c r="C246" s="340">
        <v>588336</v>
      </c>
      <c r="D246" s="339" t="s">
        <v>318</v>
      </c>
      <c r="E246" s="341">
        <v>27</v>
      </c>
      <c r="F246" s="341">
        <v>34</v>
      </c>
      <c r="G246" s="341">
        <v>0</v>
      </c>
      <c r="H246" s="342">
        <v>5040</v>
      </c>
    </row>
    <row r="247" spans="1:8" s="85" customFormat="1" ht="19.7" customHeight="1" x14ac:dyDescent="0.2">
      <c r="A247" s="339" t="s">
        <v>308</v>
      </c>
      <c r="B247" s="339" t="s">
        <v>309</v>
      </c>
      <c r="C247" s="340">
        <v>588396</v>
      </c>
      <c r="D247" s="339" t="s">
        <v>319</v>
      </c>
      <c r="E247" s="341">
        <v>9</v>
      </c>
      <c r="F247" s="341">
        <v>12</v>
      </c>
      <c r="G247" s="341">
        <v>2</v>
      </c>
      <c r="H247" s="342">
        <v>56680</v>
      </c>
    </row>
    <row r="248" spans="1:8" s="85" customFormat="1" ht="19.7" customHeight="1" x14ac:dyDescent="0.2">
      <c r="A248" s="339" t="s">
        <v>308</v>
      </c>
      <c r="B248" s="339" t="s">
        <v>309</v>
      </c>
      <c r="C248" s="340">
        <v>588501</v>
      </c>
      <c r="D248" s="339" t="s">
        <v>321</v>
      </c>
      <c r="E248" s="341">
        <v>10</v>
      </c>
      <c r="F248" s="341">
        <v>13</v>
      </c>
      <c r="G248" s="341">
        <v>1</v>
      </c>
      <c r="H248" s="342">
        <v>1640</v>
      </c>
    </row>
    <row r="249" spans="1:8" s="85" customFormat="1" ht="19.7" customHeight="1" x14ac:dyDescent="0.2">
      <c r="A249" s="339" t="s">
        <v>308</v>
      </c>
      <c r="B249" s="339" t="s">
        <v>309</v>
      </c>
      <c r="C249" s="340">
        <v>588631</v>
      </c>
      <c r="D249" s="339" t="s">
        <v>323</v>
      </c>
      <c r="E249" s="341">
        <v>18</v>
      </c>
      <c r="F249" s="341">
        <v>36</v>
      </c>
      <c r="G249" s="341">
        <v>9</v>
      </c>
      <c r="H249" s="342">
        <v>34920</v>
      </c>
    </row>
    <row r="250" spans="1:8" s="85" customFormat="1" ht="19.7" customHeight="1" x14ac:dyDescent="0.2">
      <c r="A250" s="339" t="s">
        <v>308</v>
      </c>
      <c r="B250" s="339" t="s">
        <v>309</v>
      </c>
      <c r="C250" s="340">
        <v>588716</v>
      </c>
      <c r="D250" s="339" t="s">
        <v>325</v>
      </c>
      <c r="E250" s="341">
        <v>18</v>
      </c>
      <c r="F250" s="341">
        <v>8</v>
      </c>
      <c r="G250" s="341">
        <v>2</v>
      </c>
      <c r="H250" s="342">
        <v>10020</v>
      </c>
    </row>
    <row r="251" spans="1:8" s="85" customFormat="1" ht="19.7" customHeight="1" x14ac:dyDescent="0.2">
      <c r="A251" s="339" t="s">
        <v>308</v>
      </c>
      <c r="B251" s="339" t="s">
        <v>375</v>
      </c>
      <c r="C251" s="340">
        <v>488246</v>
      </c>
      <c r="D251" s="339" t="s">
        <v>328</v>
      </c>
      <c r="E251" s="341">
        <v>12</v>
      </c>
      <c r="F251" s="341">
        <v>29</v>
      </c>
      <c r="G251" s="341">
        <v>10</v>
      </c>
      <c r="H251" s="342">
        <v>2540</v>
      </c>
    </row>
    <row r="252" spans="1:8" s="85" customFormat="1" ht="19.7" customHeight="1" x14ac:dyDescent="0.2">
      <c r="A252" s="339" t="s">
        <v>308</v>
      </c>
      <c r="B252" s="339" t="s">
        <v>375</v>
      </c>
      <c r="C252" s="340">
        <v>488326</v>
      </c>
      <c r="D252" s="339" t="s">
        <v>330</v>
      </c>
      <c r="E252" s="341">
        <v>10</v>
      </c>
      <c r="F252" s="341">
        <v>18</v>
      </c>
      <c r="G252" s="341">
        <v>8</v>
      </c>
      <c r="H252" s="342">
        <v>13880</v>
      </c>
    </row>
    <row r="253" spans="1:8" s="85" customFormat="1" ht="19.7" customHeight="1" x14ac:dyDescent="0.2">
      <c r="A253" s="339" t="s">
        <v>308</v>
      </c>
      <c r="B253" s="339" t="s">
        <v>375</v>
      </c>
      <c r="C253" s="340">
        <v>488556</v>
      </c>
      <c r="D253" s="339" t="s">
        <v>335</v>
      </c>
      <c r="E253" s="341">
        <v>4</v>
      </c>
      <c r="F253" s="341">
        <v>2</v>
      </c>
      <c r="G253" s="341">
        <v>3</v>
      </c>
      <c r="H253" s="342">
        <v>2180</v>
      </c>
    </row>
    <row r="254" spans="1:8" s="85" customFormat="1" ht="19.7" customHeight="1" x14ac:dyDescent="0.2">
      <c r="A254" s="339" t="s">
        <v>308</v>
      </c>
      <c r="B254" s="339" t="s">
        <v>375</v>
      </c>
      <c r="C254" s="340">
        <v>488586</v>
      </c>
      <c r="D254" s="339" t="s">
        <v>326</v>
      </c>
      <c r="E254" s="341">
        <v>27</v>
      </c>
      <c r="F254" s="341">
        <v>38</v>
      </c>
      <c r="G254" s="341">
        <v>35</v>
      </c>
      <c r="H254" s="342">
        <v>65820</v>
      </c>
    </row>
    <row r="255" spans="1:8" s="85" customFormat="1" ht="19.7" customHeight="1" x14ac:dyDescent="0.2">
      <c r="A255" s="339" t="s">
        <v>308</v>
      </c>
      <c r="B255" s="339" t="s">
        <v>375</v>
      </c>
      <c r="C255" s="340">
        <v>588186</v>
      </c>
      <c r="D255" s="339" t="s">
        <v>327</v>
      </c>
      <c r="E255" s="341">
        <v>24</v>
      </c>
      <c r="F255" s="341">
        <v>13</v>
      </c>
      <c r="G255" s="341">
        <v>11</v>
      </c>
      <c r="H255" s="342">
        <v>12020</v>
      </c>
    </row>
    <row r="256" spans="1:8" s="85" customFormat="1" ht="19.7" customHeight="1" x14ac:dyDescent="0.2">
      <c r="A256" s="339" t="s">
        <v>308</v>
      </c>
      <c r="B256" s="339" t="s">
        <v>375</v>
      </c>
      <c r="C256" s="340">
        <v>588316</v>
      </c>
      <c r="D256" s="339" t="s">
        <v>329</v>
      </c>
      <c r="E256" s="341">
        <v>10</v>
      </c>
      <c r="F256" s="341">
        <v>10</v>
      </c>
      <c r="G256" s="341">
        <v>5</v>
      </c>
      <c r="H256" s="342">
        <v>19880</v>
      </c>
    </row>
    <row r="257" spans="1:8" s="85" customFormat="1" ht="19.7" customHeight="1" x14ac:dyDescent="0.2">
      <c r="A257" s="339" t="s">
        <v>308</v>
      </c>
      <c r="B257" s="339" t="s">
        <v>375</v>
      </c>
      <c r="C257" s="340">
        <v>588386</v>
      </c>
      <c r="D257" s="339" t="s">
        <v>332</v>
      </c>
      <c r="E257" s="341">
        <v>2</v>
      </c>
      <c r="F257" s="341">
        <v>7</v>
      </c>
      <c r="G257" s="341">
        <v>2</v>
      </c>
      <c r="H257" s="342">
        <v>10080</v>
      </c>
    </row>
    <row r="258" spans="1:8" s="85" customFormat="1" ht="19.7" customHeight="1" x14ac:dyDescent="0.2">
      <c r="A258" s="339" t="s">
        <v>308</v>
      </c>
      <c r="B258" s="339" t="s">
        <v>375</v>
      </c>
      <c r="C258" s="340">
        <v>588461</v>
      </c>
      <c r="D258" s="339" t="s">
        <v>333</v>
      </c>
      <c r="E258" s="341">
        <v>12</v>
      </c>
      <c r="F258" s="341">
        <v>30</v>
      </c>
      <c r="G258" s="341">
        <v>3</v>
      </c>
      <c r="H258" s="342">
        <v>3720</v>
      </c>
    </row>
    <row r="259" spans="1:8" s="85" customFormat="1" ht="19.7" customHeight="1" x14ac:dyDescent="0.2">
      <c r="A259" s="339" t="s">
        <v>308</v>
      </c>
      <c r="B259" s="339" t="s">
        <v>375</v>
      </c>
      <c r="C259" s="340">
        <v>588551</v>
      </c>
      <c r="D259" s="339" t="s">
        <v>334</v>
      </c>
      <c r="E259" s="341">
        <v>17</v>
      </c>
      <c r="F259" s="341">
        <v>5</v>
      </c>
      <c r="G259" s="341">
        <v>2</v>
      </c>
      <c r="H259" s="342">
        <v>3600</v>
      </c>
    </row>
    <row r="260" spans="1:8" s="85" customFormat="1" ht="28.7" customHeight="1" x14ac:dyDescent="0.2">
      <c r="A260" s="339" t="s">
        <v>308</v>
      </c>
      <c r="B260" s="339" t="s">
        <v>375</v>
      </c>
      <c r="C260" s="340">
        <v>588666</v>
      </c>
      <c r="D260" s="339" t="s">
        <v>338</v>
      </c>
      <c r="E260" s="341">
        <v>9</v>
      </c>
      <c r="F260" s="341">
        <v>17</v>
      </c>
      <c r="G260" s="341">
        <v>3</v>
      </c>
      <c r="H260" s="342">
        <v>24080</v>
      </c>
    </row>
    <row r="261" spans="1:8" x14ac:dyDescent="0.25">
      <c r="A261" s="343"/>
      <c r="B261" s="343"/>
      <c r="C261" s="343"/>
      <c r="D261" s="343"/>
      <c r="E261" s="343"/>
      <c r="F261" s="343"/>
      <c r="G261" s="343"/>
      <c r="H261" s="343"/>
    </row>
  </sheetData>
  <autoFilter ref="A1:H260" xr:uid="{B9319788-81AD-481B-A79A-C08400C94CE9}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9">
    <tabColor theme="5" tint="0.79998168889431442"/>
  </sheetPr>
  <dimension ref="A1:CE263"/>
  <sheetViews>
    <sheetView topLeftCell="A2" workbookViewId="0">
      <selection activeCell="C8" sqref="C8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spans="1:83" s="85" customFormat="1" ht="3.75" customHeight="1" x14ac:dyDescent="0.2"/>
    <row r="2" spans="1:83" s="85" customFormat="1" ht="24" customHeight="1" x14ac:dyDescent="0.2">
      <c r="A2" s="328" t="s">
        <v>14</v>
      </c>
      <c r="B2" s="329" t="s">
        <v>15</v>
      </c>
      <c r="C2" s="329" t="s">
        <v>16</v>
      </c>
      <c r="D2" s="330" t="s">
        <v>17</v>
      </c>
      <c r="E2" s="98"/>
      <c r="F2" s="332" t="s">
        <v>18</v>
      </c>
      <c r="G2" s="331" t="s">
        <v>19</v>
      </c>
      <c r="H2" s="99"/>
      <c r="I2" s="331" t="s">
        <v>20</v>
      </c>
      <c r="J2" s="334" t="s">
        <v>21</v>
      </c>
      <c r="K2" s="99"/>
      <c r="L2" s="323" t="s">
        <v>490</v>
      </c>
      <c r="M2" s="323"/>
      <c r="N2" s="323"/>
      <c r="O2" s="323"/>
      <c r="P2" s="99"/>
      <c r="Q2" s="324" t="s">
        <v>491</v>
      </c>
      <c r="R2" s="324"/>
      <c r="S2" s="324"/>
      <c r="T2" s="324"/>
      <c r="U2" s="324"/>
      <c r="V2" s="324"/>
      <c r="W2" s="324"/>
      <c r="X2" s="324"/>
      <c r="Y2" s="324"/>
      <c r="Z2" s="99"/>
      <c r="AA2" s="325" t="s">
        <v>492</v>
      </c>
      <c r="AB2" s="325"/>
      <c r="AC2" s="325"/>
      <c r="AD2" s="325"/>
      <c r="AE2" s="325"/>
      <c r="AF2" s="325"/>
      <c r="AG2" s="325"/>
      <c r="AH2" s="325"/>
      <c r="AI2" s="325"/>
      <c r="AJ2" s="100"/>
      <c r="AK2" s="326" t="s">
        <v>493</v>
      </c>
      <c r="AL2" s="326"/>
      <c r="AM2" s="326"/>
      <c r="AN2" s="326"/>
      <c r="AO2" s="326"/>
      <c r="AP2" s="326"/>
      <c r="AQ2" s="326"/>
      <c r="AR2" s="326"/>
      <c r="AS2" s="326"/>
      <c r="AT2" s="101"/>
      <c r="AU2" s="327" t="s">
        <v>494</v>
      </c>
      <c r="AV2" s="327"/>
      <c r="AW2" s="327"/>
      <c r="AX2" s="327"/>
      <c r="AY2" s="327"/>
      <c r="AZ2" s="327"/>
      <c r="BA2" s="327"/>
      <c r="BB2" s="327"/>
      <c r="BC2" s="327"/>
      <c r="BD2" s="102"/>
      <c r="BE2" s="320" t="s">
        <v>495</v>
      </c>
      <c r="BF2" s="320"/>
      <c r="BG2" s="320"/>
      <c r="BH2" s="320"/>
      <c r="BI2" s="320"/>
      <c r="BJ2" s="320"/>
      <c r="BK2" s="320"/>
      <c r="BL2" s="320"/>
      <c r="BM2" s="320"/>
      <c r="BN2" s="103"/>
      <c r="BO2" s="321" t="s">
        <v>496</v>
      </c>
      <c r="BP2" s="321"/>
      <c r="BQ2" s="321"/>
      <c r="BR2" s="321"/>
      <c r="BS2" s="321"/>
      <c r="BT2" s="321"/>
      <c r="BU2" s="321"/>
      <c r="BV2" s="321"/>
      <c r="BW2" s="321"/>
      <c r="BX2" s="104"/>
      <c r="BY2" s="322" t="s">
        <v>497</v>
      </c>
      <c r="BZ2" s="322"/>
      <c r="CA2" s="322"/>
      <c r="CB2" s="322"/>
      <c r="CC2" s="322"/>
      <c r="CD2" s="104"/>
      <c r="CE2" s="104"/>
    </row>
    <row r="3" spans="1:83" s="85" customFormat="1" ht="24" customHeight="1" x14ac:dyDescent="0.2">
      <c r="A3" s="328"/>
      <c r="B3" s="329"/>
      <c r="C3" s="329"/>
      <c r="D3" s="330"/>
      <c r="E3" s="98"/>
      <c r="F3" s="332"/>
      <c r="G3" s="331"/>
      <c r="H3" s="99"/>
      <c r="I3" s="331"/>
      <c r="J3" s="334"/>
      <c r="K3" s="99"/>
      <c r="L3" s="323" t="s">
        <v>498</v>
      </c>
      <c r="M3" s="323"/>
      <c r="N3" s="323"/>
      <c r="O3" s="323"/>
      <c r="P3" s="99"/>
      <c r="Q3" s="324" t="s">
        <v>641</v>
      </c>
      <c r="R3" s="324"/>
      <c r="S3" s="324"/>
      <c r="T3" s="324"/>
      <c r="U3" s="324"/>
      <c r="V3" s="324"/>
      <c r="W3" s="324"/>
      <c r="X3" s="324"/>
      <c r="Y3" s="324"/>
      <c r="Z3" s="99"/>
      <c r="AA3" s="325" t="s">
        <v>641</v>
      </c>
      <c r="AB3" s="325"/>
      <c r="AC3" s="325"/>
      <c r="AD3" s="325"/>
      <c r="AE3" s="325"/>
      <c r="AF3" s="325"/>
      <c r="AG3" s="325"/>
      <c r="AH3" s="325"/>
      <c r="AI3" s="325"/>
      <c r="AJ3" s="100"/>
      <c r="AK3" s="326" t="s">
        <v>642</v>
      </c>
      <c r="AL3" s="326"/>
      <c r="AM3" s="326"/>
      <c r="AN3" s="326"/>
      <c r="AO3" s="326"/>
      <c r="AP3" s="326"/>
      <c r="AQ3" s="326"/>
      <c r="AR3" s="326"/>
      <c r="AS3" s="326"/>
      <c r="AT3" s="101"/>
      <c r="AU3" s="327" t="s">
        <v>643</v>
      </c>
      <c r="AV3" s="327"/>
      <c r="AW3" s="327"/>
      <c r="AX3" s="327"/>
      <c r="AY3" s="327"/>
      <c r="AZ3" s="327"/>
      <c r="BA3" s="327"/>
      <c r="BB3" s="327"/>
      <c r="BC3" s="327"/>
      <c r="BD3" s="100"/>
      <c r="BE3" s="320" t="s">
        <v>644</v>
      </c>
      <c r="BF3" s="320"/>
      <c r="BG3" s="320"/>
      <c r="BH3" s="320"/>
      <c r="BI3" s="320"/>
      <c r="BJ3" s="320"/>
      <c r="BK3" s="320"/>
      <c r="BL3" s="320"/>
      <c r="BM3" s="320"/>
      <c r="BN3" s="100"/>
      <c r="BO3" s="321" t="s">
        <v>645</v>
      </c>
      <c r="BP3" s="321"/>
      <c r="BQ3" s="321"/>
      <c r="BR3" s="321"/>
      <c r="BS3" s="321"/>
      <c r="BT3" s="321"/>
      <c r="BU3" s="321"/>
      <c r="BV3" s="321"/>
      <c r="BW3" s="321"/>
      <c r="BX3" s="104"/>
      <c r="BY3" s="322" t="s">
        <v>500</v>
      </c>
      <c r="BZ3" s="322"/>
      <c r="CA3" s="322"/>
      <c r="CB3" s="322"/>
      <c r="CC3" s="322"/>
      <c r="CD3" s="104"/>
      <c r="CE3" s="104"/>
    </row>
    <row r="4" spans="1:83" s="85" customFormat="1" ht="20.25" customHeight="1" x14ac:dyDescent="0.2">
      <c r="A4" s="328"/>
      <c r="B4" s="329"/>
      <c r="C4" s="329"/>
      <c r="D4" s="330"/>
      <c r="E4" s="98"/>
      <c r="F4" s="332"/>
      <c r="G4" s="331"/>
      <c r="H4" s="99"/>
      <c r="I4" s="331"/>
      <c r="J4" s="334"/>
      <c r="K4" s="99"/>
      <c r="L4" s="333" t="s">
        <v>646</v>
      </c>
      <c r="M4" s="333" t="s">
        <v>502</v>
      </c>
      <c r="N4" s="333" t="s">
        <v>503</v>
      </c>
      <c r="O4" s="333" t="s">
        <v>27</v>
      </c>
      <c r="P4" s="99"/>
      <c r="Q4" s="318" t="s">
        <v>31</v>
      </c>
      <c r="R4" s="318" t="s">
        <v>22</v>
      </c>
      <c r="S4" s="318" t="s">
        <v>23</v>
      </c>
      <c r="T4" s="318" t="s">
        <v>24</v>
      </c>
      <c r="U4" s="318" t="s">
        <v>25</v>
      </c>
      <c r="V4" s="318" t="s">
        <v>26</v>
      </c>
      <c r="W4" s="318" t="s">
        <v>27</v>
      </c>
      <c r="X4" s="318" t="s">
        <v>28</v>
      </c>
      <c r="Y4" s="318" t="s">
        <v>29</v>
      </c>
      <c r="Z4" s="99"/>
      <c r="AA4" s="317" t="s">
        <v>504</v>
      </c>
      <c r="AB4" s="317" t="s">
        <v>22</v>
      </c>
      <c r="AC4" s="317" t="s">
        <v>23</v>
      </c>
      <c r="AD4" s="317" t="s">
        <v>24</v>
      </c>
      <c r="AE4" s="317" t="s">
        <v>25</v>
      </c>
      <c r="AF4" s="317" t="s">
        <v>26</v>
      </c>
      <c r="AG4" s="317" t="s">
        <v>27</v>
      </c>
      <c r="AH4" s="317" t="s">
        <v>28</v>
      </c>
      <c r="AI4" s="317" t="s">
        <v>29</v>
      </c>
      <c r="AJ4" s="100"/>
      <c r="AK4" s="319" t="s">
        <v>505</v>
      </c>
      <c r="AL4" s="319" t="s">
        <v>22</v>
      </c>
      <c r="AM4" s="319" t="s">
        <v>23</v>
      </c>
      <c r="AN4" s="319" t="s">
        <v>24</v>
      </c>
      <c r="AO4" s="319" t="s">
        <v>25</v>
      </c>
      <c r="AP4" s="319" t="s">
        <v>26</v>
      </c>
      <c r="AQ4" s="319" t="s">
        <v>27</v>
      </c>
      <c r="AR4" s="319" t="s">
        <v>28</v>
      </c>
      <c r="AS4" s="319" t="s">
        <v>29</v>
      </c>
      <c r="AT4" s="101"/>
      <c r="AU4" s="316" t="s">
        <v>30</v>
      </c>
      <c r="AV4" s="316" t="s">
        <v>22</v>
      </c>
      <c r="AW4" s="316" t="s">
        <v>23</v>
      </c>
      <c r="AX4" s="316" t="s">
        <v>24</v>
      </c>
      <c r="AY4" s="316" t="s">
        <v>25</v>
      </c>
      <c r="AZ4" s="316" t="s">
        <v>26</v>
      </c>
      <c r="BA4" s="316" t="s">
        <v>27</v>
      </c>
      <c r="BB4" s="316" t="s">
        <v>28</v>
      </c>
      <c r="BC4" s="316" t="s">
        <v>29</v>
      </c>
      <c r="BD4" s="100"/>
      <c r="BE4" s="335" t="s">
        <v>506</v>
      </c>
      <c r="BF4" s="335" t="s">
        <v>22</v>
      </c>
      <c r="BG4" s="335" t="s">
        <v>23</v>
      </c>
      <c r="BH4" s="335" t="s">
        <v>24</v>
      </c>
      <c r="BI4" s="335" t="s">
        <v>25</v>
      </c>
      <c r="BJ4" s="335" t="s">
        <v>26</v>
      </c>
      <c r="BK4" s="335" t="s">
        <v>27</v>
      </c>
      <c r="BL4" s="335" t="s">
        <v>28</v>
      </c>
      <c r="BM4" s="335" t="s">
        <v>29</v>
      </c>
      <c r="BN4" s="100"/>
      <c r="BO4" s="315" t="s">
        <v>507</v>
      </c>
      <c r="BP4" s="315" t="s">
        <v>22</v>
      </c>
      <c r="BQ4" s="315" t="s">
        <v>23</v>
      </c>
      <c r="BR4" s="315" t="s">
        <v>24</v>
      </c>
      <c r="BS4" s="315" t="s">
        <v>25</v>
      </c>
      <c r="BT4" s="315" t="s">
        <v>26</v>
      </c>
      <c r="BU4" s="315" t="s">
        <v>27</v>
      </c>
      <c r="BV4" s="315" t="s">
        <v>28</v>
      </c>
      <c r="BW4" s="315" t="s">
        <v>29</v>
      </c>
      <c r="BX4" s="104"/>
      <c r="BY4" s="314" t="s">
        <v>32</v>
      </c>
      <c r="BZ4" s="314" t="s">
        <v>508</v>
      </c>
      <c r="CA4" s="314" t="s">
        <v>509</v>
      </c>
      <c r="CB4" s="314" t="s">
        <v>510</v>
      </c>
      <c r="CC4" s="314" t="s">
        <v>27</v>
      </c>
      <c r="CD4" s="104"/>
      <c r="CE4" s="104"/>
    </row>
    <row r="5" spans="1:83" s="85" customFormat="1" ht="25.15" customHeight="1" x14ac:dyDescent="0.2">
      <c r="A5" s="328"/>
      <c r="B5" s="329"/>
      <c r="C5" s="329"/>
      <c r="D5" s="208" t="s">
        <v>511</v>
      </c>
      <c r="E5" s="98"/>
      <c r="F5" s="106" t="s">
        <v>33</v>
      </c>
      <c r="G5" s="107" t="s">
        <v>33</v>
      </c>
      <c r="H5" s="99"/>
      <c r="I5" s="106" t="s">
        <v>33</v>
      </c>
      <c r="J5" s="108" t="s">
        <v>33</v>
      </c>
      <c r="K5" s="99"/>
      <c r="L5" s="333"/>
      <c r="M5" s="333"/>
      <c r="N5" s="333"/>
      <c r="O5" s="333"/>
      <c r="P5" s="99"/>
      <c r="Q5" s="318"/>
      <c r="R5" s="318"/>
      <c r="S5" s="318"/>
      <c r="T5" s="318"/>
      <c r="U5" s="318"/>
      <c r="V5" s="318"/>
      <c r="W5" s="318"/>
      <c r="X5" s="318"/>
      <c r="Y5" s="318"/>
      <c r="Z5" s="99"/>
      <c r="AA5" s="317"/>
      <c r="AB5" s="317"/>
      <c r="AC5" s="317"/>
      <c r="AD5" s="317"/>
      <c r="AE5" s="317"/>
      <c r="AF5" s="317"/>
      <c r="AG5" s="317"/>
      <c r="AH5" s="317"/>
      <c r="AI5" s="317"/>
      <c r="AJ5" s="100"/>
      <c r="AK5" s="319"/>
      <c r="AL5" s="319"/>
      <c r="AM5" s="319"/>
      <c r="AN5" s="319"/>
      <c r="AO5" s="319"/>
      <c r="AP5" s="319"/>
      <c r="AQ5" s="319"/>
      <c r="AR5" s="319"/>
      <c r="AS5" s="319"/>
      <c r="AT5" s="101"/>
      <c r="AU5" s="316"/>
      <c r="AV5" s="316"/>
      <c r="AW5" s="316"/>
      <c r="AX5" s="316"/>
      <c r="AY5" s="316"/>
      <c r="AZ5" s="316"/>
      <c r="BA5" s="316"/>
      <c r="BB5" s="316"/>
      <c r="BC5" s="316"/>
      <c r="BD5" s="100"/>
      <c r="BE5" s="335"/>
      <c r="BF5" s="335"/>
      <c r="BG5" s="335"/>
      <c r="BH5" s="335"/>
      <c r="BI5" s="335"/>
      <c r="BJ5" s="335"/>
      <c r="BK5" s="335"/>
      <c r="BL5" s="335"/>
      <c r="BM5" s="335"/>
      <c r="BN5" s="100"/>
      <c r="BO5" s="315"/>
      <c r="BP5" s="315"/>
      <c r="BQ5" s="315"/>
      <c r="BR5" s="315"/>
      <c r="BS5" s="315"/>
      <c r="BT5" s="315"/>
      <c r="BU5" s="315"/>
      <c r="BV5" s="315"/>
      <c r="BW5" s="315"/>
      <c r="BX5" s="104"/>
      <c r="BY5" s="314"/>
      <c r="BZ5" s="314"/>
      <c r="CA5" s="314"/>
      <c r="CB5" s="314"/>
      <c r="CC5" s="314"/>
      <c r="CD5" s="104"/>
      <c r="CE5" s="104"/>
    </row>
    <row r="6" spans="1:83" s="85" customFormat="1" ht="21.4" customHeight="1" x14ac:dyDescent="0.2">
      <c r="A6" s="109" t="s">
        <v>376</v>
      </c>
      <c r="B6" s="109" t="s">
        <v>0</v>
      </c>
      <c r="C6" s="109" t="s">
        <v>34</v>
      </c>
      <c r="D6" s="110">
        <v>7.8178202920000004</v>
      </c>
      <c r="E6" s="111"/>
      <c r="F6" s="112">
        <v>5.0250000000000003E-2</v>
      </c>
      <c r="G6" s="112">
        <v>4.5749999999999999E-2</v>
      </c>
      <c r="H6" s="113"/>
      <c r="I6" s="114">
        <v>6</v>
      </c>
      <c r="J6" s="114">
        <v>6</v>
      </c>
      <c r="K6" s="111"/>
      <c r="L6" s="136">
        <v>0.71</v>
      </c>
      <c r="M6" s="116">
        <v>0.56100000000000005</v>
      </c>
      <c r="N6" s="117">
        <v>0.7</v>
      </c>
      <c r="O6" s="118"/>
      <c r="P6" s="111"/>
      <c r="Q6" s="119">
        <v>394</v>
      </c>
      <c r="R6" s="120">
        <v>50.397679312631602</v>
      </c>
      <c r="S6" s="121">
        <v>36</v>
      </c>
      <c r="T6" s="122">
        <v>1.3999355364619901</v>
      </c>
      <c r="U6" s="123">
        <v>72.481195543091104</v>
      </c>
      <c r="V6" s="124">
        <v>0.01</v>
      </c>
      <c r="W6" s="124">
        <v>0.01</v>
      </c>
      <c r="X6" s="125">
        <v>0</v>
      </c>
      <c r="Y6" s="125">
        <v>0</v>
      </c>
      <c r="Z6" s="111"/>
      <c r="AA6" s="126">
        <v>960</v>
      </c>
      <c r="AB6" s="110">
        <v>122.796375990168</v>
      </c>
      <c r="AC6" s="121">
        <v>200</v>
      </c>
      <c r="AD6" s="116">
        <v>0.61398187995083997</v>
      </c>
      <c r="AE6" s="127">
        <v>-826.21558031615996</v>
      </c>
      <c r="AF6" s="112"/>
      <c r="AG6" s="112"/>
      <c r="AH6" s="128">
        <v>604</v>
      </c>
      <c r="AI6" s="125">
        <v>917</v>
      </c>
      <c r="AJ6" s="111"/>
      <c r="AK6" s="120">
        <v>7669.2314299999998</v>
      </c>
      <c r="AL6" s="120">
        <v>980.99356899364204</v>
      </c>
      <c r="AM6" s="129">
        <v>686.1</v>
      </c>
      <c r="AN6" s="122">
        <v>1.4298113525632401</v>
      </c>
      <c r="AO6" s="130">
        <v>1541.6188817254099</v>
      </c>
      <c r="AP6" s="124">
        <v>0.01</v>
      </c>
      <c r="AQ6" s="124">
        <v>0.01</v>
      </c>
      <c r="AR6" s="125">
        <v>0</v>
      </c>
      <c r="AS6" s="125">
        <v>0</v>
      </c>
      <c r="AT6" s="113"/>
      <c r="AU6" s="120">
        <v>5803.4583599999996</v>
      </c>
      <c r="AV6" s="110">
        <v>742.33714043525595</v>
      </c>
      <c r="AW6" s="131">
        <v>573</v>
      </c>
      <c r="AX6" s="122">
        <v>1.29552729569853</v>
      </c>
      <c r="AY6" s="130">
        <v>685.95072239420097</v>
      </c>
      <c r="AZ6" s="112">
        <v>1.4999999999999999E-2</v>
      </c>
      <c r="BA6" s="112">
        <v>1.4999999999999999E-2</v>
      </c>
      <c r="BB6" s="125">
        <v>0</v>
      </c>
      <c r="BC6" s="125">
        <v>0</v>
      </c>
      <c r="BD6" s="111"/>
      <c r="BE6" s="120">
        <v>519.5</v>
      </c>
      <c r="BF6" s="110">
        <v>66.450747215513005</v>
      </c>
      <c r="BG6" s="132">
        <v>65</v>
      </c>
      <c r="BH6" s="133">
        <v>1.0223191879309701</v>
      </c>
      <c r="BI6" s="134">
        <v>-61.020063602752003</v>
      </c>
      <c r="BJ6" s="112">
        <v>5.2500000000000003E-3</v>
      </c>
      <c r="BK6" s="112">
        <v>1.5E-3</v>
      </c>
      <c r="BL6" s="125">
        <v>0</v>
      </c>
      <c r="BM6" s="125">
        <v>91</v>
      </c>
      <c r="BN6" s="111"/>
      <c r="BO6" s="119">
        <v>719</v>
      </c>
      <c r="BP6" s="120">
        <v>91.969369100969899</v>
      </c>
      <c r="BQ6" s="132">
        <v>78</v>
      </c>
      <c r="BR6" s="122">
        <v>1.17909447565346</v>
      </c>
      <c r="BS6" s="123">
        <v>22.3759236766975</v>
      </c>
      <c r="BT6" s="112">
        <v>7.4999999999999997E-3</v>
      </c>
      <c r="BU6" s="124">
        <v>6.7499999999999999E-3</v>
      </c>
      <c r="BV6" s="119">
        <v>0</v>
      </c>
      <c r="BW6" s="119">
        <v>13</v>
      </c>
      <c r="BX6" s="113"/>
      <c r="BY6" s="118">
        <v>0.99844143388082995</v>
      </c>
      <c r="BZ6" s="118">
        <v>1</v>
      </c>
      <c r="CA6" s="135">
        <v>0.999376573552332</v>
      </c>
      <c r="CB6" s="117">
        <v>0.9</v>
      </c>
      <c r="CC6" s="124">
        <v>2.5000000000000001E-3</v>
      </c>
      <c r="CD6" s="113"/>
      <c r="CE6" s="113"/>
    </row>
    <row r="7" spans="1:83" s="85" customFormat="1" ht="21.4" customHeight="1" x14ac:dyDescent="0.2">
      <c r="A7" s="109" t="s">
        <v>376</v>
      </c>
      <c r="B7" s="109" t="s">
        <v>0</v>
      </c>
      <c r="C7" s="109" t="s">
        <v>35</v>
      </c>
      <c r="D7" s="110">
        <v>4.83677674411111</v>
      </c>
      <c r="E7" s="111"/>
      <c r="F7" s="112">
        <v>6.2E-2</v>
      </c>
      <c r="G7" s="112">
        <v>5.8250000000000003E-2</v>
      </c>
      <c r="H7" s="113"/>
      <c r="I7" s="114">
        <v>7</v>
      </c>
      <c r="J7" s="114">
        <v>7</v>
      </c>
      <c r="K7" s="111"/>
      <c r="L7" s="136">
        <v>0.79843089921544896</v>
      </c>
      <c r="M7" s="133">
        <v>0.71699999999999997</v>
      </c>
      <c r="N7" s="117">
        <v>0.7</v>
      </c>
      <c r="O7" s="118">
        <v>2E-3</v>
      </c>
      <c r="P7" s="111"/>
      <c r="Q7" s="119">
        <v>214</v>
      </c>
      <c r="R7" s="120">
        <v>44.244341081185901</v>
      </c>
      <c r="S7" s="121">
        <v>36</v>
      </c>
      <c r="T7" s="122">
        <v>1.2290094744773901</v>
      </c>
      <c r="U7" s="123">
        <v>15.0807849109889</v>
      </c>
      <c r="V7" s="124">
        <v>0.01</v>
      </c>
      <c r="W7" s="124">
        <v>0.01</v>
      </c>
      <c r="X7" s="125">
        <v>0</v>
      </c>
      <c r="Y7" s="125">
        <v>0</v>
      </c>
      <c r="Z7" s="111"/>
      <c r="AA7" s="126">
        <v>541</v>
      </c>
      <c r="AB7" s="110">
        <v>111.851348247297</v>
      </c>
      <c r="AC7" s="121">
        <v>200</v>
      </c>
      <c r="AD7" s="116">
        <v>0.55925674123648506</v>
      </c>
      <c r="AE7" s="127">
        <v>-564.10675049450595</v>
      </c>
      <c r="AF7" s="112"/>
      <c r="AG7" s="112"/>
      <c r="AH7" s="128">
        <v>427</v>
      </c>
      <c r="AI7" s="125">
        <v>620</v>
      </c>
      <c r="AJ7" s="111"/>
      <c r="AK7" s="120">
        <v>3801.1659300000001</v>
      </c>
      <c r="AL7" s="120">
        <v>785.88823323880104</v>
      </c>
      <c r="AM7" s="129">
        <v>612</v>
      </c>
      <c r="AN7" s="122">
        <v>1.2841311000633999</v>
      </c>
      <c r="AO7" s="130">
        <v>419.539273486811</v>
      </c>
      <c r="AP7" s="124">
        <v>0.01</v>
      </c>
      <c r="AQ7" s="124">
        <v>0.01</v>
      </c>
      <c r="AR7" s="125">
        <v>0</v>
      </c>
      <c r="AS7" s="125">
        <v>0</v>
      </c>
      <c r="AT7" s="113"/>
      <c r="AU7" s="120">
        <v>3323.4380099999998</v>
      </c>
      <c r="AV7" s="110">
        <v>687.11834054494295</v>
      </c>
      <c r="AW7" s="131">
        <v>573</v>
      </c>
      <c r="AX7" s="122">
        <v>1.1991594075828</v>
      </c>
      <c r="AY7" s="130">
        <v>157.30716983323899</v>
      </c>
      <c r="AZ7" s="112">
        <v>1.4999999999999999E-2</v>
      </c>
      <c r="BA7" s="112">
        <v>1.4999999999999999E-2</v>
      </c>
      <c r="BB7" s="125">
        <v>0</v>
      </c>
      <c r="BC7" s="125">
        <v>3</v>
      </c>
      <c r="BD7" s="111"/>
      <c r="BE7" s="120">
        <v>360.5</v>
      </c>
      <c r="BF7" s="110">
        <v>74.533107288633303</v>
      </c>
      <c r="BG7" s="132">
        <v>65</v>
      </c>
      <c r="BH7" s="122">
        <v>1.1466631890559</v>
      </c>
      <c r="BI7" s="123">
        <v>1.3403060892854901</v>
      </c>
      <c r="BJ7" s="112">
        <v>1.4999999999999999E-2</v>
      </c>
      <c r="BK7" s="112">
        <v>1.125E-2</v>
      </c>
      <c r="BL7" s="125">
        <v>0</v>
      </c>
      <c r="BM7" s="125">
        <v>17</v>
      </c>
      <c r="BN7" s="111"/>
      <c r="BO7" s="119">
        <v>490</v>
      </c>
      <c r="BP7" s="120">
        <v>101.30713612047199</v>
      </c>
      <c r="BQ7" s="132">
        <v>78</v>
      </c>
      <c r="BR7" s="122">
        <v>1.2988094374419501</v>
      </c>
      <c r="BS7" s="123">
        <v>59.0083673071425</v>
      </c>
      <c r="BT7" s="112">
        <v>7.4999999999999997E-3</v>
      </c>
      <c r="BU7" s="124">
        <v>7.4999999999999997E-3</v>
      </c>
      <c r="BV7" s="119">
        <v>0</v>
      </c>
      <c r="BW7" s="119">
        <v>0</v>
      </c>
      <c r="BX7" s="113"/>
      <c r="BY7" s="118">
        <v>0.99881761749926101</v>
      </c>
      <c r="BZ7" s="118">
        <v>1</v>
      </c>
      <c r="CA7" s="135">
        <v>0.99952704699970396</v>
      </c>
      <c r="CB7" s="117">
        <v>0.9</v>
      </c>
      <c r="CC7" s="124">
        <v>2.5000000000000001E-3</v>
      </c>
      <c r="CD7" s="113"/>
      <c r="CE7" s="113"/>
    </row>
    <row r="8" spans="1:83" s="85" customFormat="1" ht="21.4" customHeight="1" x14ac:dyDescent="0.2">
      <c r="A8" s="109" t="s">
        <v>376</v>
      </c>
      <c r="B8" s="109" t="s">
        <v>0</v>
      </c>
      <c r="C8" s="109" t="s">
        <v>36</v>
      </c>
      <c r="D8" s="110">
        <v>1.8669392335555599</v>
      </c>
      <c r="E8" s="111"/>
      <c r="F8" s="112">
        <v>5.8250000000000003E-2</v>
      </c>
      <c r="G8" s="112">
        <v>5.1249999999999997E-2</v>
      </c>
      <c r="H8" s="113"/>
      <c r="I8" s="114">
        <v>6</v>
      </c>
      <c r="J8" s="114">
        <v>6</v>
      </c>
      <c r="K8" s="111"/>
      <c r="L8" s="136">
        <v>0.83</v>
      </c>
      <c r="M8" s="133">
        <v>0.8</v>
      </c>
      <c r="N8" s="117">
        <v>0.7</v>
      </c>
      <c r="O8" s="118">
        <v>1.4E-2</v>
      </c>
      <c r="P8" s="111"/>
      <c r="Q8" s="119">
        <v>92</v>
      </c>
      <c r="R8" s="120">
        <v>49.2785187361388</v>
      </c>
      <c r="S8" s="121">
        <v>36</v>
      </c>
      <c r="T8" s="122">
        <v>1.3688477426705199</v>
      </c>
      <c r="U8" s="123">
        <v>15.2195103051006</v>
      </c>
      <c r="V8" s="124">
        <v>0.01</v>
      </c>
      <c r="W8" s="124">
        <v>0.01</v>
      </c>
      <c r="X8" s="125">
        <v>0</v>
      </c>
      <c r="Y8" s="125">
        <v>0</v>
      </c>
      <c r="Z8" s="111"/>
      <c r="AA8" s="126">
        <v>203</v>
      </c>
      <c r="AB8" s="110">
        <v>108.73412286343699</v>
      </c>
      <c r="AC8" s="121">
        <v>200</v>
      </c>
      <c r="AD8" s="116">
        <v>0.543670614317185</v>
      </c>
      <c r="AE8" s="127">
        <v>-223.558276082774</v>
      </c>
      <c r="AF8" s="112"/>
      <c r="AG8" s="112"/>
      <c r="AH8" s="128">
        <v>171</v>
      </c>
      <c r="AI8" s="125">
        <v>246</v>
      </c>
      <c r="AJ8" s="111"/>
      <c r="AK8" s="120">
        <v>1174.05557</v>
      </c>
      <c r="AL8" s="120">
        <v>628.86651525557704</v>
      </c>
      <c r="AM8" s="129">
        <v>612</v>
      </c>
      <c r="AN8" s="133">
        <v>1.0275596654502901</v>
      </c>
      <c r="AO8" s="137">
        <v>-131.21275481328999</v>
      </c>
      <c r="AP8" s="124">
        <v>4.0000000000000001E-3</v>
      </c>
      <c r="AQ8" s="124">
        <v>1.5E-3</v>
      </c>
      <c r="AR8" s="125">
        <v>0</v>
      </c>
      <c r="AS8" s="125">
        <v>198</v>
      </c>
      <c r="AT8" s="113"/>
      <c r="AU8" s="120">
        <v>1287.53314</v>
      </c>
      <c r="AV8" s="110">
        <v>689.64919524879997</v>
      </c>
      <c r="AW8" s="131">
        <v>573</v>
      </c>
      <c r="AX8" s="122">
        <v>1.2035762569787101</v>
      </c>
      <c r="AY8" s="130">
        <v>65.443679022851498</v>
      </c>
      <c r="AZ8" s="112">
        <v>1.4999999999999999E-2</v>
      </c>
      <c r="BA8" s="112">
        <v>1.4999999999999999E-2</v>
      </c>
      <c r="BB8" s="125">
        <v>0</v>
      </c>
      <c r="BC8" s="125">
        <v>0</v>
      </c>
      <c r="BD8" s="111"/>
      <c r="BE8" s="120">
        <v>134.9</v>
      </c>
      <c r="BF8" s="110">
        <v>72.257306277229603</v>
      </c>
      <c r="BG8" s="132">
        <v>65</v>
      </c>
      <c r="BH8" s="133">
        <v>1.11165086580353</v>
      </c>
      <c r="BI8" s="134">
        <v>-3.7314397269016402</v>
      </c>
      <c r="BJ8" s="112">
        <v>1.2749999999999999E-2</v>
      </c>
      <c r="BK8" s="112">
        <v>8.2500000000000004E-3</v>
      </c>
      <c r="BL8" s="125">
        <v>0</v>
      </c>
      <c r="BM8" s="125">
        <v>11</v>
      </c>
      <c r="BN8" s="111"/>
      <c r="BO8" s="119">
        <v>130</v>
      </c>
      <c r="BP8" s="120">
        <v>69.6326895184569</v>
      </c>
      <c r="BQ8" s="132">
        <v>78</v>
      </c>
      <c r="BR8" s="118">
        <v>0.89272678869816602</v>
      </c>
      <c r="BS8" s="126">
        <v>-36.357727672282003</v>
      </c>
      <c r="BT8" s="112"/>
      <c r="BU8" s="124"/>
      <c r="BV8" s="119">
        <v>16</v>
      </c>
      <c r="BW8" s="119">
        <v>45</v>
      </c>
      <c r="BX8" s="113"/>
      <c r="BY8" s="118">
        <v>0.99955888839876506</v>
      </c>
      <c r="BZ8" s="118">
        <v>1</v>
      </c>
      <c r="CA8" s="135">
        <v>0.99982355535950596</v>
      </c>
      <c r="CB8" s="117">
        <v>0.9</v>
      </c>
      <c r="CC8" s="124">
        <v>2.5000000000000001E-3</v>
      </c>
      <c r="CD8" s="113"/>
      <c r="CE8" s="113"/>
    </row>
    <row r="9" spans="1:83" s="85" customFormat="1" ht="21.4" customHeight="1" x14ac:dyDescent="0.2">
      <c r="A9" s="109" t="s">
        <v>376</v>
      </c>
      <c r="B9" s="109" t="s">
        <v>0</v>
      </c>
      <c r="C9" s="109" t="s">
        <v>37</v>
      </c>
      <c r="D9" s="110">
        <v>8.9870805217777807</v>
      </c>
      <c r="E9" s="111"/>
      <c r="F9" s="112">
        <v>5.2374999999999998E-2</v>
      </c>
      <c r="G9" s="112">
        <v>3.925E-2</v>
      </c>
      <c r="H9" s="113"/>
      <c r="I9" s="114">
        <v>6</v>
      </c>
      <c r="J9" s="114">
        <v>6</v>
      </c>
      <c r="K9" s="111"/>
      <c r="L9" s="136">
        <v>0.72198042414355601</v>
      </c>
      <c r="M9" s="118">
        <v>0.66900000000000004</v>
      </c>
      <c r="N9" s="117">
        <v>0.7</v>
      </c>
      <c r="O9" s="118"/>
      <c r="P9" s="111"/>
      <c r="Q9" s="119">
        <v>366</v>
      </c>
      <c r="R9" s="120">
        <v>40.725127488631799</v>
      </c>
      <c r="S9" s="121">
        <v>36</v>
      </c>
      <c r="T9" s="133">
        <v>1.13125354135088</v>
      </c>
      <c r="U9" s="134">
        <v>-3.6062683708416898</v>
      </c>
      <c r="V9" s="124">
        <v>9.4999999999999998E-3</v>
      </c>
      <c r="W9" s="124">
        <v>6.4999999999999997E-3</v>
      </c>
      <c r="X9" s="125">
        <v>0</v>
      </c>
      <c r="Y9" s="125">
        <v>23</v>
      </c>
      <c r="Z9" s="111"/>
      <c r="AA9" s="126">
        <v>1525</v>
      </c>
      <c r="AB9" s="110">
        <v>169.688031202633</v>
      </c>
      <c r="AC9" s="121">
        <v>200</v>
      </c>
      <c r="AD9" s="118">
        <v>0.84844015601316503</v>
      </c>
      <c r="AE9" s="126">
        <v>-528.36815761578703</v>
      </c>
      <c r="AF9" s="112"/>
      <c r="AG9" s="112"/>
      <c r="AH9" s="128">
        <v>273</v>
      </c>
      <c r="AI9" s="125">
        <v>632</v>
      </c>
      <c r="AJ9" s="111"/>
      <c r="AK9" s="120">
        <v>7706.0212300000003</v>
      </c>
      <c r="AL9" s="120">
        <v>857.45545634386201</v>
      </c>
      <c r="AM9" s="129">
        <v>694.2</v>
      </c>
      <c r="AN9" s="122">
        <v>1.23517063719946</v>
      </c>
      <c r="AO9" s="130">
        <v>578.78035491560195</v>
      </c>
      <c r="AP9" s="124">
        <v>0.01</v>
      </c>
      <c r="AQ9" s="124">
        <v>0.01</v>
      </c>
      <c r="AR9" s="125">
        <v>0</v>
      </c>
      <c r="AS9" s="125">
        <v>0</v>
      </c>
      <c r="AT9" s="113"/>
      <c r="AU9" s="120">
        <v>5711.6680100000003</v>
      </c>
      <c r="AV9" s="110">
        <v>635.54209803276001</v>
      </c>
      <c r="AW9" s="131">
        <v>573</v>
      </c>
      <c r="AX9" s="133">
        <v>1.10914851314618</v>
      </c>
      <c r="AY9" s="137">
        <v>-171.231761569231</v>
      </c>
      <c r="AZ9" s="112">
        <v>1.2749999999999999E-2</v>
      </c>
      <c r="BA9" s="112">
        <v>8.2500000000000004E-3</v>
      </c>
      <c r="BB9" s="125">
        <v>0</v>
      </c>
      <c r="BC9" s="125">
        <v>468</v>
      </c>
      <c r="BD9" s="111"/>
      <c r="BE9" s="120">
        <v>645.70000000000005</v>
      </c>
      <c r="BF9" s="110">
        <v>71.847581473796694</v>
      </c>
      <c r="BG9" s="132">
        <v>65</v>
      </c>
      <c r="BH9" s="133">
        <v>1.10534740728918</v>
      </c>
      <c r="BI9" s="134">
        <v>-21.644651225130701</v>
      </c>
      <c r="BJ9" s="112">
        <v>1.2E-2</v>
      </c>
      <c r="BK9" s="112">
        <v>8.2500000000000004E-3</v>
      </c>
      <c r="BL9" s="125">
        <v>0</v>
      </c>
      <c r="BM9" s="125">
        <v>56</v>
      </c>
      <c r="BN9" s="111"/>
      <c r="BO9" s="119">
        <v>768</v>
      </c>
      <c r="BP9" s="120">
        <v>85.456005222047096</v>
      </c>
      <c r="BQ9" s="132">
        <v>78</v>
      </c>
      <c r="BR9" s="133">
        <v>1.09558981053907</v>
      </c>
      <c r="BS9" s="134">
        <v>-32.813581470156898</v>
      </c>
      <c r="BT9" s="112">
        <v>5.6249999999999998E-3</v>
      </c>
      <c r="BU9" s="124">
        <v>3.7499999999999999E-3</v>
      </c>
      <c r="BV9" s="119">
        <v>0</v>
      </c>
      <c r="BW9" s="119">
        <v>74</v>
      </c>
      <c r="BX9" s="113"/>
      <c r="BY9" s="118">
        <v>0.99674994921795701</v>
      </c>
      <c r="BZ9" s="118">
        <v>1</v>
      </c>
      <c r="CA9" s="135">
        <v>0.99869997968718305</v>
      </c>
      <c r="CB9" s="117">
        <v>0.9</v>
      </c>
      <c r="CC9" s="124">
        <v>2.5000000000000001E-3</v>
      </c>
      <c r="CD9" s="113"/>
      <c r="CE9" s="113"/>
    </row>
    <row r="10" spans="1:83" s="85" customFormat="1" ht="21.4" customHeight="1" x14ac:dyDescent="0.2">
      <c r="A10" s="109" t="s">
        <v>376</v>
      </c>
      <c r="B10" s="109" t="s">
        <v>0</v>
      </c>
      <c r="C10" s="109" t="s">
        <v>39</v>
      </c>
      <c r="D10" s="110">
        <v>9.0833675411111106</v>
      </c>
      <c r="E10" s="111"/>
      <c r="F10" s="112">
        <v>4.65E-2</v>
      </c>
      <c r="G10" s="112">
        <v>4.4249999999999998E-2</v>
      </c>
      <c r="H10" s="113"/>
      <c r="I10" s="114">
        <v>6</v>
      </c>
      <c r="J10" s="114">
        <v>5</v>
      </c>
      <c r="K10" s="111"/>
      <c r="L10" s="138">
        <v>0.69900705052878997</v>
      </c>
      <c r="M10" s="116">
        <v>0.55900000000000005</v>
      </c>
      <c r="N10" s="117">
        <v>0.7</v>
      </c>
      <c r="O10" s="118"/>
      <c r="P10" s="111"/>
      <c r="Q10" s="119">
        <v>430</v>
      </c>
      <c r="R10" s="120">
        <v>47.339271261878402</v>
      </c>
      <c r="S10" s="121">
        <v>36</v>
      </c>
      <c r="T10" s="122">
        <v>1.3149797572744</v>
      </c>
      <c r="U10" s="123">
        <v>56.433793157247997</v>
      </c>
      <c r="V10" s="124">
        <v>0.01</v>
      </c>
      <c r="W10" s="124">
        <v>0.01</v>
      </c>
      <c r="X10" s="125">
        <v>0</v>
      </c>
      <c r="Y10" s="125">
        <v>0</v>
      </c>
      <c r="Z10" s="111"/>
      <c r="AA10" s="126">
        <v>1349</v>
      </c>
      <c r="AB10" s="110">
        <v>148.513202168079</v>
      </c>
      <c r="AC10" s="121">
        <v>200</v>
      </c>
      <c r="AD10" s="116">
        <v>0.74256601084039497</v>
      </c>
      <c r="AE10" s="127">
        <v>-726.36781579306603</v>
      </c>
      <c r="AF10" s="112"/>
      <c r="AG10" s="112"/>
      <c r="AH10" s="128">
        <v>468</v>
      </c>
      <c r="AI10" s="125">
        <v>832</v>
      </c>
      <c r="AJ10" s="111"/>
      <c r="AK10" s="120">
        <v>8813.1143300000003</v>
      </c>
      <c r="AL10" s="120">
        <v>970.24746495306397</v>
      </c>
      <c r="AM10" s="129">
        <v>633.5</v>
      </c>
      <c r="AN10" s="122">
        <v>1.5315666376528201</v>
      </c>
      <c r="AO10" s="130">
        <v>2239.3867734754599</v>
      </c>
      <c r="AP10" s="124">
        <v>0.01</v>
      </c>
      <c r="AQ10" s="124">
        <v>0.01</v>
      </c>
      <c r="AR10" s="125">
        <v>0</v>
      </c>
      <c r="AS10" s="125">
        <v>0</v>
      </c>
      <c r="AT10" s="113"/>
      <c r="AU10" s="120">
        <v>6180.5896000000002</v>
      </c>
      <c r="AV10" s="110">
        <v>680.42932007615002</v>
      </c>
      <c r="AW10" s="131">
        <v>573</v>
      </c>
      <c r="AX10" s="122">
        <v>1.18748572439119</v>
      </c>
      <c r="AY10" s="130">
        <v>234.660807752864</v>
      </c>
      <c r="AZ10" s="112">
        <v>1.4999999999999999E-2</v>
      </c>
      <c r="BA10" s="112">
        <v>1.4250000000000001E-2</v>
      </c>
      <c r="BB10" s="125">
        <v>0</v>
      </c>
      <c r="BC10" s="125">
        <v>66</v>
      </c>
      <c r="BD10" s="111"/>
      <c r="BE10" s="120">
        <v>575.79999999999995</v>
      </c>
      <c r="BF10" s="110">
        <v>63.3905869595106</v>
      </c>
      <c r="BG10" s="132">
        <v>65</v>
      </c>
      <c r="BH10" s="133">
        <v>0.97523979937708605</v>
      </c>
      <c r="BI10" s="134">
        <v>-98.694540132746397</v>
      </c>
      <c r="BJ10" s="112">
        <v>1.5E-3</v>
      </c>
      <c r="BK10" s="112"/>
      <c r="BL10" s="125">
        <v>15</v>
      </c>
      <c r="BM10" s="125">
        <v>133</v>
      </c>
      <c r="BN10" s="111"/>
      <c r="BO10" s="119">
        <v>870</v>
      </c>
      <c r="BP10" s="120">
        <v>95.779455808916694</v>
      </c>
      <c r="BQ10" s="132">
        <v>78</v>
      </c>
      <c r="BR10" s="122">
        <v>1.22794174113996</v>
      </c>
      <c r="BS10" s="123">
        <v>60.6065518407041</v>
      </c>
      <c r="BT10" s="112">
        <v>7.4999999999999997E-3</v>
      </c>
      <c r="BU10" s="124">
        <v>7.4999999999999997E-3</v>
      </c>
      <c r="BV10" s="119">
        <v>0</v>
      </c>
      <c r="BW10" s="119">
        <v>0</v>
      </c>
      <c r="BX10" s="113"/>
      <c r="BY10" s="118">
        <v>0.99708832093173705</v>
      </c>
      <c r="BZ10" s="118">
        <v>1</v>
      </c>
      <c r="CA10" s="135">
        <v>0.99883532837269495</v>
      </c>
      <c r="CB10" s="117">
        <v>0.9</v>
      </c>
      <c r="CC10" s="124">
        <v>2.5000000000000001E-3</v>
      </c>
      <c r="CD10" s="113"/>
      <c r="CE10" s="113"/>
    </row>
    <row r="11" spans="1:83" s="85" customFormat="1" ht="21.4" customHeight="1" x14ac:dyDescent="0.2">
      <c r="A11" s="109" t="s">
        <v>376</v>
      </c>
      <c r="B11" s="109" t="s">
        <v>0</v>
      </c>
      <c r="C11" s="109" t="s">
        <v>41</v>
      </c>
      <c r="D11" s="110">
        <v>1.9591787439999999</v>
      </c>
      <c r="E11" s="111"/>
      <c r="F11" s="112">
        <v>6.0999999999999999E-2</v>
      </c>
      <c r="G11" s="112">
        <v>0.06</v>
      </c>
      <c r="H11" s="113"/>
      <c r="I11" s="114">
        <v>7</v>
      </c>
      <c r="J11" s="114">
        <v>6</v>
      </c>
      <c r="K11" s="111"/>
      <c r="L11" s="115">
        <v>0.32</v>
      </c>
      <c r="M11" s="118">
        <v>0.63600000000000001</v>
      </c>
      <c r="N11" s="117">
        <v>0.7</v>
      </c>
      <c r="O11" s="118"/>
      <c r="P11" s="111"/>
      <c r="Q11" s="119">
        <v>109</v>
      </c>
      <c r="R11" s="120">
        <v>55.635556650363498</v>
      </c>
      <c r="S11" s="121">
        <v>36</v>
      </c>
      <c r="T11" s="122">
        <v>1.5454321291767601</v>
      </c>
      <c r="U11" s="123">
        <v>28.4260313027584</v>
      </c>
      <c r="V11" s="124">
        <v>0.01</v>
      </c>
      <c r="W11" s="124">
        <v>0.01</v>
      </c>
      <c r="X11" s="125">
        <v>0</v>
      </c>
      <c r="Y11" s="125">
        <v>0</v>
      </c>
      <c r="Z11" s="111"/>
      <c r="AA11" s="126">
        <v>380</v>
      </c>
      <c r="AB11" s="110">
        <v>193.958821349891</v>
      </c>
      <c r="AC11" s="121">
        <v>200</v>
      </c>
      <c r="AD11" s="133">
        <v>0.96979410674945499</v>
      </c>
      <c r="AE11" s="134">
        <v>-67.633159429119999</v>
      </c>
      <c r="AF11" s="112">
        <v>1E-3</v>
      </c>
      <c r="AG11" s="112"/>
      <c r="AH11" s="128">
        <v>12</v>
      </c>
      <c r="AI11" s="125">
        <v>91</v>
      </c>
      <c r="AJ11" s="111"/>
      <c r="AK11" s="120">
        <v>1589.51197</v>
      </c>
      <c r="AL11" s="120">
        <v>811.31544269143001</v>
      </c>
      <c r="AM11" s="129">
        <v>618</v>
      </c>
      <c r="AN11" s="122">
        <v>1.31280815969487</v>
      </c>
      <c r="AO11" s="130">
        <v>206.32550736401899</v>
      </c>
      <c r="AP11" s="124">
        <v>0.01</v>
      </c>
      <c r="AQ11" s="124">
        <v>0.01</v>
      </c>
      <c r="AR11" s="125">
        <v>0</v>
      </c>
      <c r="AS11" s="125">
        <v>0</v>
      </c>
      <c r="AT11" s="113"/>
      <c r="AU11" s="120">
        <v>1515.2021999999999</v>
      </c>
      <c r="AV11" s="110">
        <v>773.38640215463704</v>
      </c>
      <c r="AW11" s="131">
        <v>573</v>
      </c>
      <c r="AX11" s="122">
        <v>1.3497144889260699</v>
      </c>
      <c r="AY11" s="130">
        <v>232.733198235571</v>
      </c>
      <c r="AZ11" s="112">
        <v>1.4999999999999999E-2</v>
      </c>
      <c r="BA11" s="112">
        <v>1.4999999999999999E-2</v>
      </c>
      <c r="BB11" s="125">
        <v>0</v>
      </c>
      <c r="BC11" s="125">
        <v>0</v>
      </c>
      <c r="BD11" s="111"/>
      <c r="BE11" s="120">
        <v>157.6</v>
      </c>
      <c r="BF11" s="110">
        <v>80.441869065112698</v>
      </c>
      <c r="BG11" s="132">
        <v>65</v>
      </c>
      <c r="BH11" s="122">
        <v>1.23756721638635</v>
      </c>
      <c r="BI11" s="123">
        <v>12.119223185536001</v>
      </c>
      <c r="BJ11" s="112">
        <v>1.4999999999999999E-2</v>
      </c>
      <c r="BK11" s="112">
        <v>1.4999999999999999E-2</v>
      </c>
      <c r="BL11" s="125">
        <v>0</v>
      </c>
      <c r="BM11" s="125">
        <v>0</v>
      </c>
      <c r="BN11" s="111"/>
      <c r="BO11" s="119">
        <v>240</v>
      </c>
      <c r="BP11" s="120">
        <v>122.500308220984</v>
      </c>
      <c r="BQ11" s="132">
        <v>78</v>
      </c>
      <c r="BR11" s="122">
        <v>1.5705167720638999</v>
      </c>
      <c r="BS11" s="123">
        <v>65.423067822643205</v>
      </c>
      <c r="BT11" s="112">
        <v>7.4999999999999997E-3</v>
      </c>
      <c r="BU11" s="124">
        <v>7.4999999999999997E-3</v>
      </c>
      <c r="BV11" s="119">
        <v>0</v>
      </c>
      <c r="BW11" s="119">
        <v>0</v>
      </c>
      <c r="BX11" s="113"/>
      <c r="BY11" s="118">
        <v>0.99612403100775204</v>
      </c>
      <c r="BZ11" s="118">
        <v>1</v>
      </c>
      <c r="CA11" s="135">
        <v>0.99844961240310104</v>
      </c>
      <c r="CB11" s="117">
        <v>0.9</v>
      </c>
      <c r="CC11" s="124">
        <v>2.5000000000000001E-3</v>
      </c>
      <c r="CD11" s="113"/>
      <c r="CE11" s="113"/>
    </row>
    <row r="12" spans="1:83" s="85" customFormat="1" ht="21.4" customHeight="1" x14ac:dyDescent="0.2">
      <c r="A12" s="109" t="s">
        <v>376</v>
      </c>
      <c r="B12" s="109" t="s">
        <v>42</v>
      </c>
      <c r="C12" s="109" t="s">
        <v>43</v>
      </c>
      <c r="D12" s="110">
        <v>3.8366682700000001</v>
      </c>
      <c r="E12" s="111"/>
      <c r="F12" s="112">
        <v>1.6E-2</v>
      </c>
      <c r="G12" s="112">
        <v>1.0749999999999999E-2</v>
      </c>
      <c r="H12" s="113"/>
      <c r="I12" s="114">
        <v>4</v>
      </c>
      <c r="J12" s="114">
        <v>3</v>
      </c>
      <c r="K12" s="111"/>
      <c r="L12" s="136">
        <v>0.75</v>
      </c>
      <c r="M12" s="116">
        <v>0.48799999999999999</v>
      </c>
      <c r="N12" s="117">
        <v>0.7</v>
      </c>
      <c r="O12" s="118"/>
      <c r="P12" s="111"/>
      <c r="Q12" s="119">
        <v>136</v>
      </c>
      <c r="R12" s="120">
        <v>35.4474221979061</v>
      </c>
      <c r="S12" s="121">
        <v>36</v>
      </c>
      <c r="T12" s="133">
        <v>0.98465061660850295</v>
      </c>
      <c r="U12" s="134">
        <v>-21.788353939328001</v>
      </c>
      <c r="V12" s="124">
        <v>1.5E-3</v>
      </c>
      <c r="W12" s="124"/>
      <c r="X12" s="125">
        <v>3</v>
      </c>
      <c r="Y12" s="125">
        <v>30</v>
      </c>
      <c r="Z12" s="111"/>
      <c r="AA12" s="126">
        <v>460</v>
      </c>
      <c r="AB12" s="110">
        <v>119.895692728212</v>
      </c>
      <c r="AC12" s="121">
        <v>200</v>
      </c>
      <c r="AD12" s="116">
        <v>0.59947846364106006</v>
      </c>
      <c r="AE12" s="127">
        <v>-416.60196632959997</v>
      </c>
      <c r="AF12" s="112"/>
      <c r="AG12" s="112"/>
      <c r="AH12" s="128">
        <v>308</v>
      </c>
      <c r="AI12" s="125">
        <v>461</v>
      </c>
      <c r="AJ12" s="111"/>
      <c r="AK12" s="120">
        <v>2294.8843900000002</v>
      </c>
      <c r="AL12" s="120">
        <v>598.14511667436898</v>
      </c>
      <c r="AM12" s="129">
        <v>692.7</v>
      </c>
      <c r="AN12" s="118">
        <v>0.86349807517593302</v>
      </c>
      <c r="AO12" s="120">
        <v>-741.22652038257002</v>
      </c>
      <c r="AP12" s="124"/>
      <c r="AQ12" s="124"/>
      <c r="AR12" s="125">
        <v>363</v>
      </c>
      <c r="AS12" s="125">
        <v>895</v>
      </c>
      <c r="AT12" s="113"/>
      <c r="AU12" s="120">
        <v>2223.7804299999998</v>
      </c>
      <c r="AV12" s="110">
        <v>579.61238071802302</v>
      </c>
      <c r="AW12" s="131">
        <v>573</v>
      </c>
      <c r="AX12" s="133">
        <v>1.0115399314450699</v>
      </c>
      <c r="AY12" s="137">
        <v>-287.684203534304</v>
      </c>
      <c r="AZ12" s="112">
        <v>4.4999999999999997E-3</v>
      </c>
      <c r="BA12" s="112">
        <v>7.5000000000000002E-4</v>
      </c>
      <c r="BB12" s="125">
        <v>0</v>
      </c>
      <c r="BC12" s="125">
        <v>415</v>
      </c>
      <c r="BD12" s="111"/>
      <c r="BE12" s="120">
        <v>234.8</v>
      </c>
      <c r="BF12" s="110">
        <v>61.198931853443803</v>
      </c>
      <c r="BG12" s="132">
        <v>65</v>
      </c>
      <c r="BH12" s="118">
        <v>0.94152202851451905</v>
      </c>
      <c r="BI12" s="126">
        <v>-50.095639057120003</v>
      </c>
      <c r="BJ12" s="112"/>
      <c r="BK12" s="112"/>
      <c r="BL12" s="125">
        <v>15</v>
      </c>
      <c r="BM12" s="125">
        <v>65</v>
      </c>
      <c r="BN12" s="111"/>
      <c r="BO12" s="119">
        <v>385</v>
      </c>
      <c r="BP12" s="120">
        <v>100.34748195730801</v>
      </c>
      <c r="BQ12" s="132">
        <v>78</v>
      </c>
      <c r="BR12" s="122">
        <v>1.28650617893985</v>
      </c>
      <c r="BS12" s="123">
        <v>43.125233131456</v>
      </c>
      <c r="BT12" s="112">
        <v>7.4999999999999997E-3</v>
      </c>
      <c r="BU12" s="124">
        <v>7.4999999999999997E-3</v>
      </c>
      <c r="BV12" s="119">
        <v>0</v>
      </c>
      <c r="BW12" s="119">
        <v>0</v>
      </c>
      <c r="BX12" s="113"/>
      <c r="BY12" s="118">
        <v>0.99567879006121696</v>
      </c>
      <c r="BZ12" s="118">
        <v>1</v>
      </c>
      <c r="CA12" s="135">
        <v>0.99827151602448705</v>
      </c>
      <c r="CB12" s="117">
        <v>0.9</v>
      </c>
      <c r="CC12" s="124">
        <v>2.5000000000000001E-3</v>
      </c>
      <c r="CD12" s="113"/>
      <c r="CE12" s="113"/>
    </row>
    <row r="13" spans="1:83" s="85" customFormat="1" ht="21.4" customHeight="1" x14ac:dyDescent="0.2">
      <c r="A13" s="109" t="s">
        <v>376</v>
      </c>
      <c r="B13" s="109" t="s">
        <v>42</v>
      </c>
      <c r="C13" s="109" t="s">
        <v>44</v>
      </c>
      <c r="D13" s="110">
        <v>5.9289893302222199</v>
      </c>
      <c r="E13" s="111"/>
      <c r="F13" s="112">
        <v>3.7124999999999998E-2</v>
      </c>
      <c r="G13" s="112">
        <v>2.5125000000000001E-2</v>
      </c>
      <c r="H13" s="113"/>
      <c r="I13" s="114">
        <v>6</v>
      </c>
      <c r="J13" s="114">
        <v>5</v>
      </c>
      <c r="K13" s="111"/>
      <c r="L13" s="115">
        <v>0.598690476190476</v>
      </c>
      <c r="M13" s="133">
        <v>0.748</v>
      </c>
      <c r="N13" s="117">
        <v>0.7</v>
      </c>
      <c r="O13" s="118">
        <v>6.0000000000000001E-3</v>
      </c>
      <c r="P13" s="111"/>
      <c r="Q13" s="119">
        <v>229</v>
      </c>
      <c r="R13" s="120">
        <v>38.623783455420202</v>
      </c>
      <c r="S13" s="121">
        <v>36</v>
      </c>
      <c r="T13" s="133">
        <v>1.07288287376167</v>
      </c>
      <c r="U13" s="134">
        <v>-14.837986790451099</v>
      </c>
      <c r="V13" s="124">
        <v>6.4999999999999997E-3</v>
      </c>
      <c r="W13" s="124">
        <v>3.5000000000000001E-3</v>
      </c>
      <c r="X13" s="125">
        <v>0</v>
      </c>
      <c r="Y13" s="125">
        <v>28</v>
      </c>
      <c r="Z13" s="111"/>
      <c r="AA13" s="126">
        <v>492</v>
      </c>
      <c r="AB13" s="110">
        <v>82.982102445706303</v>
      </c>
      <c r="AC13" s="121">
        <v>200</v>
      </c>
      <c r="AD13" s="116">
        <v>0.41491051222853098</v>
      </c>
      <c r="AE13" s="127">
        <v>-862.65548216917296</v>
      </c>
      <c r="AF13" s="112"/>
      <c r="AG13" s="112"/>
      <c r="AH13" s="128">
        <v>694</v>
      </c>
      <c r="AI13" s="125">
        <v>931</v>
      </c>
      <c r="AJ13" s="111"/>
      <c r="AK13" s="120">
        <v>3079.18046</v>
      </c>
      <c r="AL13" s="120">
        <v>519.343228415726</v>
      </c>
      <c r="AM13" s="129">
        <v>648.5</v>
      </c>
      <c r="AN13" s="118">
        <v>0.80083766910674703</v>
      </c>
      <c r="AO13" s="120">
        <v>-1313.28994093354</v>
      </c>
      <c r="AP13" s="124"/>
      <c r="AQ13" s="124"/>
      <c r="AR13" s="125">
        <v>766</v>
      </c>
      <c r="AS13" s="125">
        <v>1535</v>
      </c>
      <c r="AT13" s="113"/>
      <c r="AU13" s="120">
        <v>3785.7356300000001</v>
      </c>
      <c r="AV13" s="110">
        <v>638.51280870126095</v>
      </c>
      <c r="AW13" s="131">
        <v>573</v>
      </c>
      <c r="AX13" s="133">
        <v>1.11433299947864</v>
      </c>
      <c r="AY13" s="137">
        <v>-95.352326414681102</v>
      </c>
      <c r="AZ13" s="112">
        <v>1.2749999999999999E-2</v>
      </c>
      <c r="BA13" s="112">
        <v>8.2500000000000004E-3</v>
      </c>
      <c r="BB13" s="125">
        <v>0</v>
      </c>
      <c r="BC13" s="125">
        <v>292</v>
      </c>
      <c r="BD13" s="111"/>
      <c r="BE13" s="120">
        <v>376.7</v>
      </c>
      <c r="BF13" s="110">
        <v>63.535280470117002</v>
      </c>
      <c r="BG13" s="132">
        <v>65</v>
      </c>
      <c r="BH13" s="133">
        <v>0.97746585338641501</v>
      </c>
      <c r="BI13" s="134">
        <v>-63.5630317049811</v>
      </c>
      <c r="BJ13" s="112">
        <v>2.2499999999999998E-3</v>
      </c>
      <c r="BK13" s="112"/>
      <c r="BL13" s="125">
        <v>9</v>
      </c>
      <c r="BM13" s="125">
        <v>86</v>
      </c>
      <c r="BN13" s="111"/>
      <c r="BO13" s="119">
        <v>523</v>
      </c>
      <c r="BP13" s="120">
        <v>88.210649551025199</v>
      </c>
      <c r="BQ13" s="132">
        <v>78</v>
      </c>
      <c r="BR13" s="133">
        <v>1.13090576347468</v>
      </c>
      <c r="BS13" s="134">
        <v>-5.31563804597738</v>
      </c>
      <c r="BT13" s="112">
        <v>7.1250000000000003E-3</v>
      </c>
      <c r="BU13" s="124">
        <v>4.875E-3</v>
      </c>
      <c r="BV13" s="119">
        <v>0</v>
      </c>
      <c r="BW13" s="119">
        <v>32</v>
      </c>
      <c r="BX13" s="113"/>
      <c r="BY13" s="118">
        <v>0.99766536964980501</v>
      </c>
      <c r="BZ13" s="118">
        <v>1</v>
      </c>
      <c r="CA13" s="135">
        <v>0.99906614785992198</v>
      </c>
      <c r="CB13" s="117">
        <v>0.9</v>
      </c>
      <c r="CC13" s="124">
        <v>2.5000000000000001E-3</v>
      </c>
      <c r="CD13" s="113"/>
      <c r="CE13" s="113"/>
    </row>
    <row r="14" spans="1:83" s="85" customFormat="1" ht="21.4" customHeight="1" x14ac:dyDescent="0.2">
      <c r="A14" s="109" t="s">
        <v>376</v>
      </c>
      <c r="B14" s="109" t="s">
        <v>42</v>
      </c>
      <c r="C14" s="109" t="s">
        <v>45</v>
      </c>
      <c r="D14" s="110">
        <v>3.5450121087777799</v>
      </c>
      <c r="E14" s="111"/>
      <c r="F14" s="112">
        <v>2.5000000000000001E-2</v>
      </c>
      <c r="G14" s="112">
        <v>2.2499999999999999E-2</v>
      </c>
      <c r="H14" s="113"/>
      <c r="I14" s="114">
        <v>3</v>
      </c>
      <c r="J14" s="114">
        <v>3</v>
      </c>
      <c r="K14" s="111"/>
      <c r="L14" s="136">
        <v>0.75</v>
      </c>
      <c r="M14" s="116">
        <v>0.53900000000000003</v>
      </c>
      <c r="N14" s="117">
        <v>0.7</v>
      </c>
      <c r="O14" s="118"/>
      <c r="P14" s="111"/>
      <c r="Q14" s="119">
        <v>140</v>
      </c>
      <c r="R14" s="120">
        <v>39.492107700661201</v>
      </c>
      <c r="S14" s="121">
        <v>36</v>
      </c>
      <c r="T14" s="133">
        <v>1.0970029916850299</v>
      </c>
      <c r="U14" s="134">
        <v>-5.7935859904385199</v>
      </c>
      <c r="V14" s="124">
        <v>7.4999999999999997E-3</v>
      </c>
      <c r="W14" s="124">
        <v>5.0000000000000001E-3</v>
      </c>
      <c r="X14" s="125">
        <v>0</v>
      </c>
      <c r="Y14" s="125">
        <v>14</v>
      </c>
      <c r="Z14" s="111"/>
      <c r="AA14" s="126">
        <v>272</v>
      </c>
      <c r="AB14" s="110">
        <v>76.727523532713107</v>
      </c>
      <c r="AC14" s="121">
        <v>200</v>
      </c>
      <c r="AD14" s="116">
        <v>0.38363761766356602</v>
      </c>
      <c r="AE14" s="127">
        <v>-537.96436661354699</v>
      </c>
      <c r="AF14" s="112"/>
      <c r="AG14" s="112"/>
      <c r="AH14" s="128">
        <v>438</v>
      </c>
      <c r="AI14" s="125">
        <v>579</v>
      </c>
      <c r="AJ14" s="111"/>
      <c r="AK14" s="120">
        <v>1942.39669</v>
      </c>
      <c r="AL14" s="120">
        <v>547.92385199205603</v>
      </c>
      <c r="AM14" s="129">
        <v>700.2</v>
      </c>
      <c r="AN14" s="118">
        <v>0.78252478147965698</v>
      </c>
      <c r="AO14" s="120">
        <v>-893.28855751402898</v>
      </c>
      <c r="AP14" s="124"/>
      <c r="AQ14" s="124"/>
      <c r="AR14" s="125">
        <v>540</v>
      </c>
      <c r="AS14" s="125">
        <v>1037</v>
      </c>
      <c r="AT14" s="113"/>
      <c r="AU14" s="120">
        <v>2639.1906399999998</v>
      </c>
      <c r="AV14" s="110">
        <v>744.48000712469195</v>
      </c>
      <c r="AW14" s="131">
        <v>573</v>
      </c>
      <c r="AX14" s="122">
        <v>1.2992670281408201</v>
      </c>
      <c r="AY14" s="130">
        <v>318.64272965218697</v>
      </c>
      <c r="AZ14" s="112">
        <v>1.4999999999999999E-2</v>
      </c>
      <c r="BA14" s="112">
        <v>1.4999999999999999E-2</v>
      </c>
      <c r="BB14" s="125">
        <v>0</v>
      </c>
      <c r="BC14" s="125">
        <v>0</v>
      </c>
      <c r="BD14" s="111"/>
      <c r="BE14" s="120">
        <v>213.4</v>
      </c>
      <c r="BF14" s="110">
        <v>60.1972555951507</v>
      </c>
      <c r="BG14" s="132">
        <v>65</v>
      </c>
      <c r="BH14" s="118">
        <v>0.92611162454078</v>
      </c>
      <c r="BI14" s="126">
        <v>-49.838419149402803</v>
      </c>
      <c r="BJ14" s="112"/>
      <c r="BK14" s="112"/>
      <c r="BL14" s="125">
        <v>18</v>
      </c>
      <c r="BM14" s="125">
        <v>64</v>
      </c>
      <c r="BN14" s="111"/>
      <c r="BO14" s="119">
        <v>244</v>
      </c>
      <c r="BP14" s="120">
        <v>68.829101992580902</v>
      </c>
      <c r="BQ14" s="132">
        <v>78</v>
      </c>
      <c r="BR14" s="118">
        <v>0.88242438452026795</v>
      </c>
      <c r="BS14" s="126">
        <v>-71.886102979283393</v>
      </c>
      <c r="BT14" s="112"/>
      <c r="BU14" s="124"/>
      <c r="BV14" s="119">
        <v>33</v>
      </c>
      <c r="BW14" s="119">
        <v>88</v>
      </c>
      <c r="BX14" s="113"/>
      <c r="BY14" s="118">
        <v>0.99802955665024595</v>
      </c>
      <c r="BZ14" s="118">
        <v>1</v>
      </c>
      <c r="CA14" s="135">
        <v>0.999211822660098</v>
      </c>
      <c r="CB14" s="117">
        <v>0.9</v>
      </c>
      <c r="CC14" s="124">
        <v>2.5000000000000001E-3</v>
      </c>
      <c r="CD14" s="113"/>
      <c r="CE14" s="113"/>
    </row>
    <row r="15" spans="1:83" s="85" customFormat="1" ht="21.4" customHeight="1" x14ac:dyDescent="0.2">
      <c r="A15" s="109" t="s">
        <v>376</v>
      </c>
      <c r="B15" s="109" t="s">
        <v>42</v>
      </c>
      <c r="C15" s="109" t="s">
        <v>47</v>
      </c>
      <c r="D15" s="110">
        <v>5.7009774518888898</v>
      </c>
      <c r="E15" s="111"/>
      <c r="F15" s="112">
        <v>3.5000000000000003E-2</v>
      </c>
      <c r="G15" s="112">
        <v>3.5000000000000003E-2</v>
      </c>
      <c r="H15" s="113"/>
      <c r="I15" s="114">
        <v>4</v>
      </c>
      <c r="J15" s="114">
        <v>4</v>
      </c>
      <c r="K15" s="111"/>
      <c r="L15" s="115">
        <v>0.55460512820512797</v>
      </c>
      <c r="M15" s="116">
        <v>0.371</v>
      </c>
      <c r="N15" s="117">
        <v>0.7</v>
      </c>
      <c r="O15" s="118"/>
      <c r="P15" s="111"/>
      <c r="Q15" s="119">
        <v>280</v>
      </c>
      <c r="R15" s="120">
        <v>49.1143847459401</v>
      </c>
      <c r="S15" s="121">
        <v>36</v>
      </c>
      <c r="T15" s="122">
        <v>1.364288465165</v>
      </c>
      <c r="U15" s="123">
        <v>45.539320922636698</v>
      </c>
      <c r="V15" s="124">
        <v>0.01</v>
      </c>
      <c r="W15" s="124">
        <v>0.01</v>
      </c>
      <c r="X15" s="125">
        <v>0</v>
      </c>
      <c r="Y15" s="125">
        <v>0</v>
      </c>
      <c r="Z15" s="111"/>
      <c r="AA15" s="126">
        <v>573</v>
      </c>
      <c r="AB15" s="110">
        <v>100.509080212227</v>
      </c>
      <c r="AC15" s="121">
        <v>200</v>
      </c>
      <c r="AD15" s="116">
        <v>0.50254540106113499</v>
      </c>
      <c r="AE15" s="127">
        <v>-729.55932820757403</v>
      </c>
      <c r="AF15" s="112"/>
      <c r="AG15" s="112"/>
      <c r="AH15" s="128">
        <v>568</v>
      </c>
      <c r="AI15" s="125">
        <v>796</v>
      </c>
      <c r="AJ15" s="111"/>
      <c r="AK15" s="120">
        <v>2242.8928700000001</v>
      </c>
      <c r="AL15" s="120">
        <v>393.42251200394901</v>
      </c>
      <c r="AM15" s="129">
        <v>617.20000000000005</v>
      </c>
      <c r="AN15" s="116">
        <v>0.637431160084169</v>
      </c>
      <c r="AO15" s="139">
        <v>-1776.8052168485699</v>
      </c>
      <c r="AP15" s="124"/>
      <c r="AQ15" s="124"/>
      <c r="AR15" s="125">
        <v>1276</v>
      </c>
      <c r="AS15" s="125">
        <v>1980</v>
      </c>
      <c r="AT15" s="113"/>
      <c r="AU15" s="120">
        <v>3021.19479</v>
      </c>
      <c r="AV15" s="110">
        <v>529.94329753032002</v>
      </c>
      <c r="AW15" s="131">
        <v>573</v>
      </c>
      <c r="AX15" s="118">
        <v>0.92485741279288003</v>
      </c>
      <c r="AY15" s="120">
        <v>-710.63768531469896</v>
      </c>
      <c r="AZ15" s="112"/>
      <c r="BA15" s="112"/>
      <c r="BB15" s="125">
        <v>246</v>
      </c>
      <c r="BC15" s="125">
        <v>899</v>
      </c>
      <c r="BD15" s="111"/>
      <c r="BE15" s="120">
        <v>452.4</v>
      </c>
      <c r="BF15" s="110">
        <v>79.354813068083203</v>
      </c>
      <c r="BG15" s="132">
        <v>65</v>
      </c>
      <c r="BH15" s="122">
        <v>1.2208432779705101</v>
      </c>
      <c r="BI15" s="123">
        <v>29.068218332538599</v>
      </c>
      <c r="BJ15" s="112">
        <v>1.4999999999999999E-2</v>
      </c>
      <c r="BK15" s="112">
        <v>1.4999999999999999E-2</v>
      </c>
      <c r="BL15" s="125">
        <v>0</v>
      </c>
      <c r="BM15" s="125">
        <v>0</v>
      </c>
      <c r="BN15" s="111"/>
      <c r="BO15" s="119">
        <v>608</v>
      </c>
      <c r="BP15" s="120">
        <v>106.64837830547</v>
      </c>
      <c r="BQ15" s="132">
        <v>78</v>
      </c>
      <c r="BR15" s="122">
        <v>1.36728690135218</v>
      </c>
      <c r="BS15" s="123">
        <v>100.001861999046</v>
      </c>
      <c r="BT15" s="112">
        <v>7.4999999999999997E-3</v>
      </c>
      <c r="BU15" s="124">
        <v>7.4999999999999997E-3</v>
      </c>
      <c r="BV15" s="119">
        <v>0</v>
      </c>
      <c r="BW15" s="119">
        <v>0</v>
      </c>
      <c r="BX15" s="113"/>
      <c r="BY15" s="118">
        <v>0.99852527148411296</v>
      </c>
      <c r="BZ15" s="118">
        <v>1</v>
      </c>
      <c r="CA15" s="135">
        <v>0.99941010859364499</v>
      </c>
      <c r="CB15" s="117">
        <v>0.9</v>
      </c>
      <c r="CC15" s="124">
        <v>2.5000000000000001E-3</v>
      </c>
      <c r="CD15" s="113"/>
      <c r="CE15" s="113"/>
    </row>
    <row r="16" spans="1:83" s="85" customFormat="1" ht="21.4" customHeight="1" x14ac:dyDescent="0.2">
      <c r="A16" s="109" t="s">
        <v>376</v>
      </c>
      <c r="B16" s="109" t="s">
        <v>42</v>
      </c>
      <c r="C16" s="109" t="s">
        <v>48</v>
      </c>
      <c r="D16" s="110">
        <v>4.6800009620000003</v>
      </c>
      <c r="E16" s="111"/>
      <c r="F16" s="112">
        <v>2.4500000000000001E-2</v>
      </c>
      <c r="G16" s="112">
        <v>2.1499999999999998E-2</v>
      </c>
      <c r="H16" s="113"/>
      <c r="I16" s="114">
        <v>4</v>
      </c>
      <c r="J16" s="114">
        <v>4</v>
      </c>
      <c r="K16" s="111"/>
      <c r="L16" s="136">
        <v>0.72</v>
      </c>
      <c r="M16" s="133">
        <v>0.77500000000000002</v>
      </c>
      <c r="N16" s="117">
        <v>0.7</v>
      </c>
      <c r="O16" s="118">
        <v>0.01</v>
      </c>
      <c r="P16" s="111"/>
      <c r="Q16" s="119">
        <v>150</v>
      </c>
      <c r="R16" s="120">
        <v>32.051275462964298</v>
      </c>
      <c r="S16" s="121">
        <v>36</v>
      </c>
      <c r="T16" s="118">
        <v>0.89031320730456398</v>
      </c>
      <c r="U16" s="126">
        <v>-42.471591563596803</v>
      </c>
      <c r="V16" s="124"/>
      <c r="W16" s="124"/>
      <c r="X16" s="125">
        <v>19</v>
      </c>
      <c r="Y16" s="125">
        <v>53</v>
      </c>
      <c r="Z16" s="111"/>
      <c r="AA16" s="126">
        <v>451</v>
      </c>
      <c r="AB16" s="110">
        <v>96.367501558645998</v>
      </c>
      <c r="AC16" s="121">
        <v>200</v>
      </c>
      <c r="AD16" s="116">
        <v>0.48183750779322998</v>
      </c>
      <c r="AE16" s="127">
        <v>-618.28661979775995</v>
      </c>
      <c r="AF16" s="112"/>
      <c r="AG16" s="112"/>
      <c r="AH16" s="128">
        <v>486</v>
      </c>
      <c r="AI16" s="125">
        <v>673</v>
      </c>
      <c r="AJ16" s="111"/>
      <c r="AK16" s="120">
        <v>3325.30348</v>
      </c>
      <c r="AL16" s="120">
        <v>710.53478556955895</v>
      </c>
      <c r="AM16" s="129">
        <v>687.6</v>
      </c>
      <c r="AN16" s="133">
        <v>1.0333548364886</v>
      </c>
      <c r="AO16" s="137">
        <v>-350.90391886469899</v>
      </c>
      <c r="AP16" s="124">
        <v>4.4999999999999997E-3</v>
      </c>
      <c r="AQ16" s="124">
        <v>1.5E-3</v>
      </c>
      <c r="AR16" s="125">
        <v>0</v>
      </c>
      <c r="AS16" s="125">
        <v>537</v>
      </c>
      <c r="AT16" s="113"/>
      <c r="AU16" s="120">
        <v>2528.6136099999999</v>
      </c>
      <c r="AV16" s="110">
        <v>540.30194235673696</v>
      </c>
      <c r="AW16" s="131">
        <v>573</v>
      </c>
      <c r="AX16" s="118">
        <v>0.94293532697510896</v>
      </c>
      <c r="AY16" s="120">
        <v>-534.892555720583</v>
      </c>
      <c r="AZ16" s="112"/>
      <c r="BA16" s="112"/>
      <c r="BB16" s="125">
        <v>154</v>
      </c>
      <c r="BC16" s="125">
        <v>690</v>
      </c>
      <c r="BD16" s="111"/>
      <c r="BE16" s="120">
        <v>173.5</v>
      </c>
      <c r="BF16" s="110">
        <v>37.072641952162101</v>
      </c>
      <c r="BG16" s="132">
        <v>65</v>
      </c>
      <c r="BH16" s="116">
        <v>0.57034833772557003</v>
      </c>
      <c r="BI16" s="127">
        <v>-174.018151434272</v>
      </c>
      <c r="BJ16" s="112"/>
      <c r="BK16" s="112"/>
      <c r="BL16" s="125">
        <v>131</v>
      </c>
      <c r="BM16" s="125">
        <v>192</v>
      </c>
      <c r="BN16" s="111"/>
      <c r="BO16" s="119">
        <v>527</v>
      </c>
      <c r="BP16" s="120">
        <v>112.60681445988099</v>
      </c>
      <c r="BQ16" s="132">
        <v>78</v>
      </c>
      <c r="BR16" s="122">
        <v>1.44367710846001</v>
      </c>
      <c r="BS16" s="123">
        <v>109.978218278874</v>
      </c>
      <c r="BT16" s="112">
        <v>7.4999999999999997E-3</v>
      </c>
      <c r="BU16" s="124">
        <v>7.4999999999999997E-3</v>
      </c>
      <c r="BV16" s="119">
        <v>0</v>
      </c>
      <c r="BW16" s="119">
        <v>0</v>
      </c>
      <c r="BX16" s="113"/>
      <c r="BY16" s="118">
        <v>0.99697793895436704</v>
      </c>
      <c r="BZ16" s="118">
        <v>1</v>
      </c>
      <c r="CA16" s="135">
        <v>0.99879117558174701</v>
      </c>
      <c r="CB16" s="117">
        <v>0.9</v>
      </c>
      <c r="CC16" s="124">
        <v>2.5000000000000001E-3</v>
      </c>
      <c r="CD16" s="113"/>
      <c r="CE16" s="113"/>
    </row>
    <row r="17" spans="1:83" s="85" customFormat="1" ht="21.4" customHeight="1" x14ac:dyDescent="0.2">
      <c r="A17" s="109" t="s">
        <v>376</v>
      </c>
      <c r="B17" s="109" t="s">
        <v>42</v>
      </c>
      <c r="C17" s="109" t="s">
        <v>49</v>
      </c>
      <c r="D17" s="110">
        <v>7.3932170127777797</v>
      </c>
      <c r="E17" s="111"/>
      <c r="F17" s="112">
        <v>1.4E-2</v>
      </c>
      <c r="G17" s="112">
        <v>1.0500000000000001E-2</v>
      </c>
      <c r="H17" s="113"/>
      <c r="I17" s="114">
        <v>4</v>
      </c>
      <c r="J17" s="114">
        <v>3</v>
      </c>
      <c r="K17" s="111"/>
      <c r="L17" s="136">
        <v>0.83</v>
      </c>
      <c r="M17" s="118">
        <v>0.63700000000000001</v>
      </c>
      <c r="N17" s="117">
        <v>0.7</v>
      </c>
      <c r="O17" s="118"/>
      <c r="P17" s="111"/>
      <c r="Q17" s="119">
        <v>268</v>
      </c>
      <c r="R17" s="120">
        <v>36.249443177011102</v>
      </c>
      <c r="S17" s="121">
        <v>36</v>
      </c>
      <c r="T17" s="133">
        <v>1.0069289771392</v>
      </c>
      <c r="U17" s="134">
        <v>-36.0564001543041</v>
      </c>
      <c r="V17" s="124">
        <v>3.0000000000000001E-3</v>
      </c>
      <c r="W17" s="124">
        <v>5.0000000000000001E-4</v>
      </c>
      <c r="X17" s="125">
        <v>0</v>
      </c>
      <c r="Y17" s="125">
        <v>52</v>
      </c>
      <c r="Z17" s="111"/>
      <c r="AA17" s="126">
        <v>734</v>
      </c>
      <c r="AB17" s="110">
        <v>99.2801913877842</v>
      </c>
      <c r="AC17" s="121">
        <v>200</v>
      </c>
      <c r="AD17" s="116">
        <v>0.496400956938921</v>
      </c>
      <c r="AE17" s="127">
        <v>-955.20222307946699</v>
      </c>
      <c r="AF17" s="112"/>
      <c r="AG17" s="112"/>
      <c r="AH17" s="128">
        <v>745</v>
      </c>
      <c r="AI17" s="125">
        <v>1041</v>
      </c>
      <c r="AJ17" s="111"/>
      <c r="AK17" s="120">
        <v>4568.7662399999999</v>
      </c>
      <c r="AL17" s="120">
        <v>617.96728435047305</v>
      </c>
      <c r="AM17" s="129">
        <v>639.5</v>
      </c>
      <c r="AN17" s="133">
        <v>0.96632882619307703</v>
      </c>
      <c r="AO17" s="137">
        <v>-832.45786829659596</v>
      </c>
      <c r="AP17" s="124">
        <v>1E-3</v>
      </c>
      <c r="AQ17" s="124"/>
      <c r="AR17" s="125">
        <v>160</v>
      </c>
      <c r="AS17" s="125">
        <v>1105</v>
      </c>
      <c r="AT17" s="113"/>
      <c r="AU17" s="120">
        <v>4012.94643</v>
      </c>
      <c r="AV17" s="110">
        <v>542.78758800998003</v>
      </c>
      <c r="AW17" s="131">
        <v>573</v>
      </c>
      <c r="AX17" s="118">
        <v>0.94727327750432799</v>
      </c>
      <c r="AY17" s="120">
        <v>-826.61793912267399</v>
      </c>
      <c r="AZ17" s="112">
        <v>0</v>
      </c>
      <c r="BA17" s="112"/>
      <c r="BB17" s="125">
        <v>224</v>
      </c>
      <c r="BC17" s="125">
        <v>1071</v>
      </c>
      <c r="BD17" s="111"/>
      <c r="BE17" s="120">
        <v>288.2</v>
      </c>
      <c r="BF17" s="110">
        <v>38.981677326920199</v>
      </c>
      <c r="BG17" s="132">
        <v>65</v>
      </c>
      <c r="BH17" s="116">
        <v>0.59971811272184905</v>
      </c>
      <c r="BI17" s="127">
        <v>-260.79072250082697</v>
      </c>
      <c r="BJ17" s="112"/>
      <c r="BK17" s="112"/>
      <c r="BL17" s="125">
        <v>193</v>
      </c>
      <c r="BM17" s="125">
        <v>289</v>
      </c>
      <c r="BN17" s="111"/>
      <c r="BO17" s="119">
        <v>799</v>
      </c>
      <c r="BP17" s="120">
        <v>108.07203394937299</v>
      </c>
      <c r="BQ17" s="132">
        <v>78</v>
      </c>
      <c r="BR17" s="122">
        <v>1.3855388967868301</v>
      </c>
      <c r="BS17" s="123">
        <v>140.21113299900799</v>
      </c>
      <c r="BT17" s="112">
        <v>7.4999999999999997E-3</v>
      </c>
      <c r="BU17" s="124">
        <v>7.4999999999999997E-3</v>
      </c>
      <c r="BV17" s="119">
        <v>0</v>
      </c>
      <c r="BW17" s="119">
        <v>0</v>
      </c>
      <c r="BX17" s="113"/>
      <c r="BY17" s="118">
        <v>0.99483274408485201</v>
      </c>
      <c r="BZ17" s="118">
        <v>1</v>
      </c>
      <c r="CA17" s="135">
        <v>0.997933097633941</v>
      </c>
      <c r="CB17" s="117">
        <v>0.9</v>
      </c>
      <c r="CC17" s="124">
        <v>2.5000000000000001E-3</v>
      </c>
      <c r="CD17" s="113"/>
      <c r="CE17" s="113"/>
    </row>
    <row r="18" spans="1:83" s="85" customFormat="1" ht="21.4" customHeight="1" x14ac:dyDescent="0.2">
      <c r="A18" s="109" t="s">
        <v>376</v>
      </c>
      <c r="B18" s="109" t="s">
        <v>42</v>
      </c>
      <c r="C18" s="109" t="s">
        <v>50</v>
      </c>
      <c r="D18" s="110">
        <v>3.86113067955556</v>
      </c>
      <c r="E18" s="111"/>
      <c r="F18" s="112">
        <v>4.4999999999999998E-2</v>
      </c>
      <c r="G18" s="112">
        <v>4.4999999999999998E-2</v>
      </c>
      <c r="H18" s="113"/>
      <c r="I18" s="114">
        <v>5</v>
      </c>
      <c r="J18" s="114">
        <v>5</v>
      </c>
      <c r="K18" s="111"/>
      <c r="L18" s="115">
        <v>0.45</v>
      </c>
      <c r="M18" s="116">
        <v>0.38400000000000001</v>
      </c>
      <c r="N18" s="117">
        <v>0.7</v>
      </c>
      <c r="O18" s="118"/>
      <c r="P18" s="111"/>
      <c r="Q18" s="119">
        <v>194</v>
      </c>
      <c r="R18" s="120">
        <v>50.244349673845001</v>
      </c>
      <c r="S18" s="121">
        <v>36</v>
      </c>
      <c r="T18" s="122">
        <v>1.3956763798290299</v>
      </c>
      <c r="U18" s="123">
        <v>35.205595220326202</v>
      </c>
      <c r="V18" s="124">
        <v>0.01</v>
      </c>
      <c r="W18" s="124">
        <v>0.01</v>
      </c>
      <c r="X18" s="125">
        <v>0</v>
      </c>
      <c r="Y18" s="125">
        <v>0</v>
      </c>
      <c r="Z18" s="111"/>
      <c r="AA18" s="126">
        <v>399</v>
      </c>
      <c r="AB18" s="110">
        <v>103.337605772496</v>
      </c>
      <c r="AC18" s="121">
        <v>200</v>
      </c>
      <c r="AD18" s="116">
        <v>0.51668802886248</v>
      </c>
      <c r="AE18" s="127">
        <v>-483.19113766485401</v>
      </c>
      <c r="AF18" s="112"/>
      <c r="AG18" s="112"/>
      <c r="AH18" s="128">
        <v>374</v>
      </c>
      <c r="AI18" s="125">
        <v>528</v>
      </c>
      <c r="AJ18" s="111"/>
      <c r="AK18" s="120">
        <v>5629.6010800000004</v>
      </c>
      <c r="AL18" s="120">
        <v>1458.01878962771</v>
      </c>
      <c r="AM18" s="129">
        <v>724.7</v>
      </c>
      <c r="AN18" s="122">
        <v>2.0118929068962501</v>
      </c>
      <c r="AO18" s="130">
        <v>2432.9814926713998</v>
      </c>
      <c r="AP18" s="124">
        <v>0.01</v>
      </c>
      <c r="AQ18" s="124">
        <v>0.01</v>
      </c>
      <c r="AR18" s="125">
        <v>0</v>
      </c>
      <c r="AS18" s="125">
        <v>0</v>
      </c>
      <c r="AT18" s="113"/>
      <c r="AU18" s="120">
        <v>2833.7425699999999</v>
      </c>
      <c r="AV18" s="110">
        <v>733.91521944711405</v>
      </c>
      <c r="AW18" s="131">
        <v>573</v>
      </c>
      <c r="AX18" s="122">
        <v>1.2808293533108399</v>
      </c>
      <c r="AY18" s="130">
        <v>306.264960590192</v>
      </c>
      <c r="AZ18" s="112">
        <v>1.4999999999999999E-2</v>
      </c>
      <c r="BA18" s="112">
        <v>1.4999999999999999E-2</v>
      </c>
      <c r="BB18" s="125">
        <v>0</v>
      </c>
      <c r="BC18" s="125">
        <v>0</v>
      </c>
      <c r="BD18" s="111"/>
      <c r="BE18" s="120">
        <v>157.30000000000001</v>
      </c>
      <c r="BF18" s="110">
        <v>40.7393618747207</v>
      </c>
      <c r="BG18" s="132">
        <v>65</v>
      </c>
      <c r="BH18" s="116">
        <v>0.62675941345724095</v>
      </c>
      <c r="BI18" s="127">
        <v>-129.41211974107799</v>
      </c>
      <c r="BJ18" s="112"/>
      <c r="BK18" s="112"/>
      <c r="BL18" s="125">
        <v>94</v>
      </c>
      <c r="BM18" s="125">
        <v>144</v>
      </c>
      <c r="BN18" s="111"/>
      <c r="BO18" s="119">
        <v>392</v>
      </c>
      <c r="BP18" s="120">
        <v>101.524665320347</v>
      </c>
      <c r="BQ18" s="132">
        <v>78</v>
      </c>
      <c r="BR18" s="122">
        <v>1.30159827333778</v>
      </c>
      <c r="BS18" s="123">
        <v>47.945456310706803</v>
      </c>
      <c r="BT18" s="112">
        <v>7.4999999999999997E-3</v>
      </c>
      <c r="BU18" s="124">
        <v>7.4999999999999997E-3</v>
      </c>
      <c r="BV18" s="119">
        <v>0</v>
      </c>
      <c r="BW18" s="119">
        <v>0</v>
      </c>
      <c r="BX18" s="113"/>
      <c r="BY18" s="118">
        <v>0.99789695057833805</v>
      </c>
      <c r="BZ18" s="118">
        <v>1</v>
      </c>
      <c r="CA18" s="135">
        <v>0.99915878023133498</v>
      </c>
      <c r="CB18" s="117">
        <v>0.9</v>
      </c>
      <c r="CC18" s="124">
        <v>2.5000000000000001E-3</v>
      </c>
      <c r="CD18" s="113"/>
      <c r="CE18" s="113"/>
    </row>
    <row r="19" spans="1:83" s="85" customFormat="1" ht="21.4" customHeight="1" x14ac:dyDescent="0.2">
      <c r="A19" s="109" t="s">
        <v>376</v>
      </c>
      <c r="B19" s="109" t="s">
        <v>42</v>
      </c>
      <c r="C19" s="109" t="s">
        <v>51</v>
      </c>
      <c r="D19" s="110">
        <v>5.4513149933333302</v>
      </c>
      <c r="E19" s="111"/>
      <c r="F19" s="112">
        <v>8.8749999999999992E-3</v>
      </c>
      <c r="G19" s="112">
        <v>6.6249999999999998E-3</v>
      </c>
      <c r="H19" s="113"/>
      <c r="I19" s="114">
        <v>2</v>
      </c>
      <c r="J19" s="114">
        <v>2</v>
      </c>
      <c r="K19" s="111"/>
      <c r="L19" s="115">
        <v>0.4</v>
      </c>
      <c r="M19" s="116">
        <v>0.59499999999999997</v>
      </c>
      <c r="N19" s="117">
        <v>0.7</v>
      </c>
      <c r="O19" s="118"/>
      <c r="P19" s="111"/>
      <c r="Q19" s="119">
        <v>146</v>
      </c>
      <c r="R19" s="120">
        <v>26.782528651995001</v>
      </c>
      <c r="S19" s="121">
        <v>36</v>
      </c>
      <c r="T19" s="116">
        <v>0.74395912922208396</v>
      </c>
      <c r="U19" s="127">
        <v>-78.192960941823898</v>
      </c>
      <c r="V19" s="124"/>
      <c r="W19" s="124"/>
      <c r="X19" s="125">
        <v>51</v>
      </c>
      <c r="Y19" s="125">
        <v>90</v>
      </c>
      <c r="Z19" s="111"/>
      <c r="AA19" s="126">
        <v>390</v>
      </c>
      <c r="AB19" s="110">
        <v>71.542371056698997</v>
      </c>
      <c r="AC19" s="121">
        <v>200</v>
      </c>
      <c r="AD19" s="116">
        <v>0.35771185528349497</v>
      </c>
      <c r="AE19" s="127">
        <v>-855.51644967679897</v>
      </c>
      <c r="AF19" s="112"/>
      <c r="AG19" s="112"/>
      <c r="AH19" s="128">
        <v>701</v>
      </c>
      <c r="AI19" s="125">
        <v>919</v>
      </c>
      <c r="AJ19" s="111"/>
      <c r="AK19" s="120">
        <v>2120.4756600000001</v>
      </c>
      <c r="AL19" s="120">
        <v>388.98424739594498</v>
      </c>
      <c r="AM19" s="129">
        <v>808.4</v>
      </c>
      <c r="AN19" s="116">
        <v>0.48117794086583998</v>
      </c>
      <c r="AO19" s="139">
        <v>-2913.9018295936198</v>
      </c>
      <c r="AP19" s="124"/>
      <c r="AQ19" s="124"/>
      <c r="AR19" s="125">
        <v>2287</v>
      </c>
      <c r="AS19" s="125">
        <v>3168</v>
      </c>
      <c r="AT19" s="113"/>
      <c r="AU19" s="120">
        <v>2198.1809600000001</v>
      </c>
      <c r="AV19" s="110">
        <v>403.23866125664301</v>
      </c>
      <c r="AW19" s="131">
        <v>573</v>
      </c>
      <c r="AX19" s="116">
        <v>0.70373239311805103</v>
      </c>
      <c r="AY19" s="139">
        <v>-1370.2236683240301</v>
      </c>
      <c r="AZ19" s="112"/>
      <c r="BA19" s="112"/>
      <c r="BB19" s="125">
        <v>926</v>
      </c>
      <c r="BC19" s="125">
        <v>1551</v>
      </c>
      <c r="BD19" s="111"/>
      <c r="BE19" s="120">
        <v>152.30000000000001</v>
      </c>
      <c r="BF19" s="110">
        <v>27.938213107526298</v>
      </c>
      <c r="BG19" s="132">
        <v>65</v>
      </c>
      <c r="BH19" s="116">
        <v>0.429818663192712</v>
      </c>
      <c r="BI19" s="127">
        <v>-252.49284614496</v>
      </c>
      <c r="BJ19" s="112"/>
      <c r="BK19" s="112"/>
      <c r="BL19" s="125">
        <v>203</v>
      </c>
      <c r="BM19" s="125">
        <v>273</v>
      </c>
      <c r="BN19" s="111"/>
      <c r="BO19" s="119">
        <v>474</v>
      </c>
      <c r="BP19" s="120">
        <v>86.951497130449596</v>
      </c>
      <c r="BQ19" s="132">
        <v>78</v>
      </c>
      <c r="BR19" s="133">
        <v>1.11476278372371</v>
      </c>
      <c r="BS19" s="134">
        <v>-11.751415373951801</v>
      </c>
      <c r="BT19" s="112">
        <v>6.3749999999999996E-3</v>
      </c>
      <c r="BU19" s="124">
        <v>4.1250000000000002E-3</v>
      </c>
      <c r="BV19" s="119">
        <v>0</v>
      </c>
      <c r="BW19" s="119">
        <v>37</v>
      </c>
      <c r="BX19" s="113"/>
      <c r="BY19" s="118">
        <v>0.99693922168780102</v>
      </c>
      <c r="BZ19" s="118">
        <v>1</v>
      </c>
      <c r="CA19" s="135">
        <v>0.99877568867512001</v>
      </c>
      <c r="CB19" s="117">
        <v>0.9</v>
      </c>
      <c r="CC19" s="124">
        <v>2.5000000000000001E-3</v>
      </c>
      <c r="CD19" s="113"/>
      <c r="CE19" s="113"/>
    </row>
    <row r="20" spans="1:83" s="85" customFormat="1" ht="21.4" customHeight="1" x14ac:dyDescent="0.2">
      <c r="A20" s="109" t="s">
        <v>376</v>
      </c>
      <c r="B20" s="109" t="s">
        <v>42</v>
      </c>
      <c r="C20" s="109" t="s">
        <v>52</v>
      </c>
      <c r="D20" s="110">
        <v>4.6733463668888904</v>
      </c>
      <c r="E20" s="111"/>
      <c r="F20" s="112">
        <v>2.5499999999999998E-2</v>
      </c>
      <c r="G20" s="112">
        <v>2.2499999999999999E-2</v>
      </c>
      <c r="H20" s="113"/>
      <c r="I20" s="114">
        <v>4</v>
      </c>
      <c r="J20" s="114">
        <v>3</v>
      </c>
      <c r="K20" s="111"/>
      <c r="L20" s="115">
        <v>0.25</v>
      </c>
      <c r="M20" s="116">
        <v>0.32300000000000001</v>
      </c>
      <c r="N20" s="117">
        <v>0.7</v>
      </c>
      <c r="O20" s="118"/>
      <c r="P20" s="111"/>
      <c r="Q20" s="119">
        <v>223</v>
      </c>
      <c r="R20" s="120">
        <v>47.717413282263102</v>
      </c>
      <c r="S20" s="121">
        <v>36</v>
      </c>
      <c r="T20" s="122">
        <v>1.32548370228509</v>
      </c>
      <c r="U20" s="123">
        <v>30.8020879767808</v>
      </c>
      <c r="V20" s="124">
        <v>0.01</v>
      </c>
      <c r="W20" s="124">
        <v>0.01</v>
      </c>
      <c r="X20" s="125">
        <v>0</v>
      </c>
      <c r="Y20" s="125">
        <v>0</v>
      </c>
      <c r="Z20" s="111"/>
      <c r="AA20" s="126">
        <v>599</v>
      </c>
      <c r="AB20" s="110">
        <v>128.17367962365699</v>
      </c>
      <c r="AC20" s="121">
        <v>200</v>
      </c>
      <c r="AD20" s="116">
        <v>0.640868398118285</v>
      </c>
      <c r="AE20" s="127">
        <v>-468.76617790677301</v>
      </c>
      <c r="AF20" s="112"/>
      <c r="AG20" s="112"/>
      <c r="AH20" s="128">
        <v>336</v>
      </c>
      <c r="AI20" s="125">
        <v>523</v>
      </c>
      <c r="AJ20" s="111"/>
      <c r="AK20" s="120">
        <v>4226.5880500000003</v>
      </c>
      <c r="AL20" s="120">
        <v>904.40290921849601</v>
      </c>
      <c r="AM20" s="129">
        <v>738.6</v>
      </c>
      <c r="AN20" s="122">
        <v>1.2244826823971</v>
      </c>
      <c r="AO20" s="130">
        <v>283.32755499028502</v>
      </c>
      <c r="AP20" s="124">
        <v>0.01</v>
      </c>
      <c r="AQ20" s="124">
        <v>0.01</v>
      </c>
      <c r="AR20" s="125">
        <v>0</v>
      </c>
      <c r="AS20" s="125">
        <v>0</v>
      </c>
      <c r="AT20" s="113"/>
      <c r="AU20" s="120">
        <v>2644.1783</v>
      </c>
      <c r="AV20" s="110">
        <v>565.79977010355105</v>
      </c>
      <c r="AW20" s="131">
        <v>573</v>
      </c>
      <c r="AX20" s="133">
        <v>0.98743415375837895</v>
      </c>
      <c r="AY20" s="137">
        <v>-414.97179970290699</v>
      </c>
      <c r="AZ20" s="112">
        <v>3.0000000000000001E-3</v>
      </c>
      <c r="BA20" s="112"/>
      <c r="BB20" s="125">
        <v>34</v>
      </c>
      <c r="BC20" s="125">
        <v>570</v>
      </c>
      <c r="BD20" s="111"/>
      <c r="BE20" s="120">
        <v>206</v>
      </c>
      <c r="BF20" s="110">
        <v>44.0797629423597</v>
      </c>
      <c r="BG20" s="132">
        <v>65</v>
      </c>
      <c r="BH20" s="116">
        <v>0.67815019911322505</v>
      </c>
      <c r="BI20" s="127">
        <v>-141.02400781970101</v>
      </c>
      <c r="BJ20" s="112"/>
      <c r="BK20" s="112"/>
      <c r="BL20" s="125">
        <v>98</v>
      </c>
      <c r="BM20" s="125">
        <v>159</v>
      </c>
      <c r="BN20" s="111"/>
      <c r="BO20" s="119">
        <v>321</v>
      </c>
      <c r="BP20" s="120">
        <v>68.687397594647805</v>
      </c>
      <c r="BQ20" s="132">
        <v>78</v>
      </c>
      <c r="BR20" s="118">
        <v>0.88060766146984404</v>
      </c>
      <c r="BS20" s="126">
        <v>-95.428809383641706</v>
      </c>
      <c r="BT20" s="112"/>
      <c r="BU20" s="124"/>
      <c r="BV20" s="119">
        <v>44</v>
      </c>
      <c r="BW20" s="119">
        <v>117</v>
      </c>
      <c r="BX20" s="113"/>
      <c r="BY20" s="118">
        <v>0.99480198019802002</v>
      </c>
      <c r="BZ20" s="118">
        <v>1</v>
      </c>
      <c r="CA20" s="135">
        <v>0.99792079207920803</v>
      </c>
      <c r="CB20" s="117">
        <v>0.9</v>
      </c>
      <c r="CC20" s="124">
        <v>2.5000000000000001E-3</v>
      </c>
      <c r="CD20" s="113"/>
      <c r="CE20" s="113"/>
    </row>
    <row r="21" spans="1:83" s="85" customFormat="1" ht="21.4" customHeight="1" x14ac:dyDescent="0.2">
      <c r="A21" s="109" t="s">
        <v>376</v>
      </c>
      <c r="B21" s="109" t="s">
        <v>42</v>
      </c>
      <c r="C21" s="109" t="s">
        <v>53</v>
      </c>
      <c r="D21" s="110">
        <v>3.3066029728888902</v>
      </c>
      <c r="E21" s="111"/>
      <c r="F21" s="112">
        <v>3.5249999999999997E-2</v>
      </c>
      <c r="G21" s="112">
        <v>3.075E-2</v>
      </c>
      <c r="H21" s="113"/>
      <c r="I21" s="114">
        <v>5</v>
      </c>
      <c r="J21" s="114">
        <v>5</v>
      </c>
      <c r="K21" s="111"/>
      <c r="L21" s="115">
        <v>0.39</v>
      </c>
      <c r="M21" s="116">
        <v>0.187</v>
      </c>
      <c r="N21" s="117">
        <v>0.7</v>
      </c>
      <c r="O21" s="118"/>
      <c r="P21" s="111"/>
      <c r="Q21" s="119">
        <v>196</v>
      </c>
      <c r="R21" s="120">
        <v>59.275335323599499</v>
      </c>
      <c r="S21" s="121">
        <v>36</v>
      </c>
      <c r="T21" s="122">
        <v>1.64653709232221</v>
      </c>
      <c r="U21" s="123">
        <v>60.0113234957823</v>
      </c>
      <c r="V21" s="124">
        <v>0.01</v>
      </c>
      <c r="W21" s="124">
        <v>0.01</v>
      </c>
      <c r="X21" s="125">
        <v>0</v>
      </c>
      <c r="Y21" s="125">
        <v>0</v>
      </c>
      <c r="Z21" s="111"/>
      <c r="AA21" s="126">
        <v>423</v>
      </c>
      <c r="AB21" s="110">
        <v>127.92585123409501</v>
      </c>
      <c r="AC21" s="121">
        <v>200</v>
      </c>
      <c r="AD21" s="116">
        <v>0.63962925617047495</v>
      </c>
      <c r="AE21" s="127">
        <v>-332.49264724565398</v>
      </c>
      <c r="AF21" s="112"/>
      <c r="AG21" s="112"/>
      <c r="AH21" s="128">
        <v>239</v>
      </c>
      <c r="AI21" s="125">
        <v>371</v>
      </c>
      <c r="AJ21" s="111"/>
      <c r="AK21" s="120">
        <v>2923.6453000000001</v>
      </c>
      <c r="AL21" s="120">
        <v>884.18395675900899</v>
      </c>
      <c r="AM21" s="129">
        <v>612</v>
      </c>
      <c r="AN21" s="122">
        <v>1.4447450273839999</v>
      </c>
      <c r="AO21" s="130">
        <v>611.83779942829995</v>
      </c>
      <c r="AP21" s="124">
        <v>0.01</v>
      </c>
      <c r="AQ21" s="124">
        <v>0.01</v>
      </c>
      <c r="AR21" s="125">
        <v>0</v>
      </c>
      <c r="AS21" s="125">
        <v>0</v>
      </c>
      <c r="AT21" s="113"/>
      <c r="AU21" s="120">
        <v>1922.79</v>
      </c>
      <c r="AV21" s="110">
        <v>581.50011227991797</v>
      </c>
      <c r="AW21" s="131">
        <v>573</v>
      </c>
      <c r="AX21" s="133">
        <v>1.01483440188467</v>
      </c>
      <c r="AY21" s="137">
        <v>-241.696434358798</v>
      </c>
      <c r="AZ21" s="112">
        <v>5.2500000000000003E-3</v>
      </c>
      <c r="BA21" s="112">
        <v>7.5000000000000002E-4</v>
      </c>
      <c r="BB21" s="125">
        <v>0</v>
      </c>
      <c r="BC21" s="125">
        <v>351</v>
      </c>
      <c r="BD21" s="111"/>
      <c r="BE21" s="120">
        <v>204.3</v>
      </c>
      <c r="BF21" s="110">
        <v>61.785464319445801</v>
      </c>
      <c r="BG21" s="132">
        <v>65</v>
      </c>
      <c r="BH21" s="118">
        <v>0.95054560491455098</v>
      </c>
      <c r="BI21" s="126">
        <v>-41.235110354837403</v>
      </c>
      <c r="BJ21" s="112">
        <v>0</v>
      </c>
      <c r="BK21" s="112"/>
      <c r="BL21" s="125">
        <v>11</v>
      </c>
      <c r="BM21" s="125">
        <v>54</v>
      </c>
      <c r="BN21" s="111"/>
      <c r="BO21" s="119">
        <v>411</v>
      </c>
      <c r="BP21" s="120">
        <v>124.29674907142601</v>
      </c>
      <c r="BQ21" s="132">
        <v>78</v>
      </c>
      <c r="BR21" s="122">
        <v>1.5935480650182801</v>
      </c>
      <c r="BS21" s="123">
        <v>116.357867574195</v>
      </c>
      <c r="BT21" s="112">
        <v>7.4999999999999997E-3</v>
      </c>
      <c r="BU21" s="124">
        <v>7.4999999999999997E-3</v>
      </c>
      <c r="BV21" s="119">
        <v>0</v>
      </c>
      <c r="BW21" s="119">
        <v>0</v>
      </c>
      <c r="BX21" s="113"/>
      <c r="BY21" s="118">
        <v>0.99780043991201794</v>
      </c>
      <c r="BZ21" s="118">
        <v>1</v>
      </c>
      <c r="CA21" s="135">
        <v>0.99912017596480696</v>
      </c>
      <c r="CB21" s="117">
        <v>0.9</v>
      </c>
      <c r="CC21" s="124">
        <v>2.5000000000000001E-3</v>
      </c>
      <c r="CD21" s="113"/>
      <c r="CE21" s="113"/>
    </row>
    <row r="22" spans="1:83" s="85" customFormat="1" ht="21.4" customHeight="1" x14ac:dyDescent="0.2">
      <c r="A22" s="109" t="s">
        <v>376</v>
      </c>
      <c r="B22" s="109" t="s">
        <v>42</v>
      </c>
      <c r="C22" s="109" t="s">
        <v>54</v>
      </c>
      <c r="D22" s="110">
        <v>1.77484910544444</v>
      </c>
      <c r="E22" s="111"/>
      <c r="F22" s="112">
        <v>2.6624999999999999E-2</v>
      </c>
      <c r="G22" s="112">
        <v>1.7624999999999998E-2</v>
      </c>
      <c r="H22" s="113"/>
      <c r="I22" s="114">
        <v>5</v>
      </c>
      <c r="J22" s="114">
        <v>4</v>
      </c>
      <c r="K22" s="111"/>
      <c r="L22" s="115">
        <v>0.16</v>
      </c>
      <c r="M22" s="118">
        <v>0.61499999999999999</v>
      </c>
      <c r="N22" s="117">
        <v>0.7</v>
      </c>
      <c r="O22" s="118"/>
      <c r="P22" s="111"/>
      <c r="Q22" s="119">
        <v>71</v>
      </c>
      <c r="R22" s="120">
        <v>40.003400729788098</v>
      </c>
      <c r="S22" s="121">
        <v>36</v>
      </c>
      <c r="T22" s="133">
        <v>1.1112055758274499</v>
      </c>
      <c r="U22" s="134">
        <v>-1.99315425015023</v>
      </c>
      <c r="V22" s="124">
        <v>8.5000000000000006E-3</v>
      </c>
      <c r="W22" s="124">
        <v>5.4999999999999997E-3</v>
      </c>
      <c r="X22" s="125">
        <v>0</v>
      </c>
      <c r="Y22" s="125">
        <v>6</v>
      </c>
      <c r="Z22" s="111"/>
      <c r="AA22" s="126">
        <v>300</v>
      </c>
      <c r="AB22" s="110">
        <v>169.02845378783701</v>
      </c>
      <c r="AC22" s="121">
        <v>200</v>
      </c>
      <c r="AD22" s="118">
        <v>0.84514226893918498</v>
      </c>
      <c r="AE22" s="126">
        <v>-105.517523611946</v>
      </c>
      <c r="AF22" s="112"/>
      <c r="AG22" s="112"/>
      <c r="AH22" s="128">
        <v>55</v>
      </c>
      <c r="AI22" s="125">
        <v>126</v>
      </c>
      <c r="AJ22" s="111"/>
      <c r="AK22" s="120">
        <v>1448.58296</v>
      </c>
      <c r="AL22" s="120">
        <v>816.17245970735996</v>
      </c>
      <c r="AM22" s="129">
        <v>694.9</v>
      </c>
      <c r="AN22" s="122">
        <v>1.17451785826358</v>
      </c>
      <c r="AO22" s="130">
        <v>39.612324210294901</v>
      </c>
      <c r="AP22" s="124">
        <v>0.01</v>
      </c>
      <c r="AQ22" s="124">
        <v>8.5000000000000006E-3</v>
      </c>
      <c r="AR22" s="125">
        <v>0</v>
      </c>
      <c r="AS22" s="125">
        <v>32</v>
      </c>
      <c r="AT22" s="113"/>
      <c r="AU22" s="120">
        <v>994.66508999999996</v>
      </c>
      <c r="AV22" s="110">
        <v>560.42234066479898</v>
      </c>
      <c r="AW22" s="131">
        <v>573</v>
      </c>
      <c r="AX22" s="133">
        <v>0.97804946014799099</v>
      </c>
      <c r="AY22" s="137">
        <v>-167.142615148224</v>
      </c>
      <c r="AZ22" s="112">
        <v>2.2499999999999998E-3</v>
      </c>
      <c r="BA22" s="112"/>
      <c r="BB22" s="125">
        <v>23</v>
      </c>
      <c r="BC22" s="125">
        <v>226</v>
      </c>
      <c r="BD22" s="111"/>
      <c r="BE22" s="120">
        <v>107.7</v>
      </c>
      <c r="BF22" s="110">
        <v>60.6812149098335</v>
      </c>
      <c r="BG22" s="132">
        <v>65</v>
      </c>
      <c r="BH22" s="118">
        <v>0.93355715245897597</v>
      </c>
      <c r="BI22" s="126">
        <v>-24.0931951738823</v>
      </c>
      <c r="BJ22" s="112"/>
      <c r="BK22" s="112"/>
      <c r="BL22" s="125">
        <v>8</v>
      </c>
      <c r="BM22" s="125">
        <v>31</v>
      </c>
      <c r="BN22" s="111"/>
      <c r="BO22" s="119">
        <v>143</v>
      </c>
      <c r="BP22" s="120">
        <v>80.570229638868895</v>
      </c>
      <c r="BQ22" s="132">
        <v>78</v>
      </c>
      <c r="BR22" s="133">
        <v>1.03295166203678</v>
      </c>
      <c r="BS22" s="134">
        <v>-15.1518342086588</v>
      </c>
      <c r="BT22" s="112">
        <v>3.375E-3</v>
      </c>
      <c r="BU22" s="124">
        <v>1.1249999999999999E-3</v>
      </c>
      <c r="BV22" s="119">
        <v>0</v>
      </c>
      <c r="BW22" s="119">
        <v>24</v>
      </c>
      <c r="BX22" s="113"/>
      <c r="BY22" s="118">
        <v>0.99862637362637396</v>
      </c>
      <c r="BZ22" s="118">
        <v>1</v>
      </c>
      <c r="CA22" s="135">
        <v>0.99945054945054901</v>
      </c>
      <c r="CB22" s="117">
        <v>0.9</v>
      </c>
      <c r="CC22" s="124">
        <v>2.5000000000000001E-3</v>
      </c>
      <c r="CD22" s="113"/>
      <c r="CE22" s="113"/>
    </row>
    <row r="23" spans="1:83" s="85" customFormat="1" ht="21.4" customHeight="1" x14ac:dyDescent="0.2">
      <c r="A23" s="109" t="s">
        <v>376</v>
      </c>
      <c r="B23" s="109" t="s">
        <v>42</v>
      </c>
      <c r="C23" s="109" t="s">
        <v>55</v>
      </c>
      <c r="D23" s="110">
        <v>2.8112108753333298</v>
      </c>
      <c r="E23" s="111"/>
      <c r="F23" s="112">
        <v>1.4749999999999999E-2</v>
      </c>
      <c r="G23" s="112">
        <v>1.2874999999999999E-2</v>
      </c>
      <c r="H23" s="113"/>
      <c r="I23" s="114">
        <v>3</v>
      </c>
      <c r="J23" s="114">
        <v>3</v>
      </c>
      <c r="K23" s="111"/>
      <c r="L23" s="115">
        <v>0.21</v>
      </c>
      <c r="M23" s="118">
        <v>0.65700000000000003</v>
      </c>
      <c r="N23" s="117">
        <v>0.7</v>
      </c>
      <c r="O23" s="118"/>
      <c r="P23" s="111"/>
      <c r="Q23" s="119">
        <v>124</v>
      </c>
      <c r="R23" s="120">
        <v>44.1091065376933</v>
      </c>
      <c r="S23" s="121">
        <v>36</v>
      </c>
      <c r="T23" s="122">
        <v>1.22525295938037</v>
      </c>
      <c r="U23" s="123">
        <v>8.3850170566913391</v>
      </c>
      <c r="V23" s="124">
        <v>0.01</v>
      </c>
      <c r="W23" s="124">
        <v>0.01</v>
      </c>
      <c r="X23" s="125">
        <v>0</v>
      </c>
      <c r="Y23" s="125">
        <v>0</v>
      </c>
      <c r="Z23" s="111"/>
      <c r="AA23" s="126">
        <v>184</v>
      </c>
      <c r="AB23" s="110">
        <v>65.452222604319104</v>
      </c>
      <c r="AC23" s="121">
        <v>200</v>
      </c>
      <c r="AD23" s="116">
        <v>0.327261113021595</v>
      </c>
      <c r="AE23" s="127">
        <v>-458.30546079615902</v>
      </c>
      <c r="AF23" s="112"/>
      <c r="AG23" s="112"/>
      <c r="AH23" s="128">
        <v>379</v>
      </c>
      <c r="AI23" s="125">
        <v>491</v>
      </c>
      <c r="AJ23" s="111"/>
      <c r="AK23" s="120">
        <v>699.81813</v>
      </c>
      <c r="AL23" s="120">
        <v>248.93832623531699</v>
      </c>
      <c r="AM23" s="129">
        <v>634.29999999999995</v>
      </c>
      <c r="AN23" s="116">
        <v>0.39246149493192001</v>
      </c>
      <c r="AO23" s="139">
        <v>-1337.25363891502</v>
      </c>
      <c r="AP23" s="124"/>
      <c r="AQ23" s="124"/>
      <c r="AR23" s="125">
        <v>1084</v>
      </c>
      <c r="AS23" s="125">
        <v>1440</v>
      </c>
      <c r="AT23" s="113"/>
      <c r="AU23" s="120">
        <v>1471.2865200000001</v>
      </c>
      <c r="AV23" s="110">
        <v>523.36398272703195</v>
      </c>
      <c r="AW23" s="131">
        <v>573</v>
      </c>
      <c r="AX23" s="118">
        <v>0.91337518800529205</v>
      </c>
      <c r="AY23" s="120">
        <v>-368.918625180996</v>
      </c>
      <c r="AZ23" s="112"/>
      <c r="BA23" s="112"/>
      <c r="BB23" s="125">
        <v>140</v>
      </c>
      <c r="BC23" s="125">
        <v>462</v>
      </c>
      <c r="BD23" s="111"/>
      <c r="BE23" s="120">
        <v>106</v>
      </c>
      <c r="BF23" s="110">
        <v>37.706171717705502</v>
      </c>
      <c r="BG23" s="132">
        <v>65</v>
      </c>
      <c r="BH23" s="116">
        <v>0.58009494950316198</v>
      </c>
      <c r="BI23" s="127">
        <v>-102.74927475875199</v>
      </c>
      <c r="BJ23" s="112"/>
      <c r="BK23" s="112"/>
      <c r="BL23" s="125">
        <v>77</v>
      </c>
      <c r="BM23" s="125">
        <v>114</v>
      </c>
      <c r="BN23" s="111"/>
      <c r="BO23" s="119">
        <v>222</v>
      </c>
      <c r="BP23" s="120">
        <v>78.969529446515395</v>
      </c>
      <c r="BQ23" s="132">
        <v>78</v>
      </c>
      <c r="BR23" s="133">
        <v>1.01242986469892</v>
      </c>
      <c r="BS23" s="134">
        <v>-28.4991297105021</v>
      </c>
      <c r="BT23" s="112">
        <v>2.2499999999999998E-3</v>
      </c>
      <c r="BU23" s="124">
        <v>3.7500000000000001E-4</v>
      </c>
      <c r="BV23" s="119">
        <v>0</v>
      </c>
      <c r="BW23" s="119">
        <v>42</v>
      </c>
      <c r="BX23" s="113"/>
      <c r="BY23" s="118">
        <v>0.99983432736911904</v>
      </c>
      <c r="BZ23" s="118">
        <v>1</v>
      </c>
      <c r="CA23" s="135">
        <v>0.99993373094764804</v>
      </c>
      <c r="CB23" s="117">
        <v>0.9</v>
      </c>
      <c r="CC23" s="124">
        <v>2.5000000000000001E-3</v>
      </c>
      <c r="CD23" s="113"/>
      <c r="CE23" s="113"/>
    </row>
    <row r="24" spans="1:83" s="85" customFormat="1" ht="21.4" customHeight="1" x14ac:dyDescent="0.2">
      <c r="A24" s="109" t="s">
        <v>376</v>
      </c>
      <c r="B24" s="109" t="s">
        <v>42</v>
      </c>
      <c r="C24" s="109" t="s">
        <v>56</v>
      </c>
      <c r="D24" s="110">
        <v>9.7134439634444405</v>
      </c>
      <c r="E24" s="111"/>
      <c r="F24" s="112">
        <v>0.02</v>
      </c>
      <c r="G24" s="112">
        <v>0.02</v>
      </c>
      <c r="H24" s="113"/>
      <c r="I24" s="114">
        <v>3</v>
      </c>
      <c r="J24" s="114">
        <v>3</v>
      </c>
      <c r="K24" s="111"/>
      <c r="L24" s="136">
        <v>0.75</v>
      </c>
      <c r="M24" s="116">
        <v>0.57599999999999996</v>
      </c>
      <c r="N24" s="117">
        <v>0.7</v>
      </c>
      <c r="O24" s="118"/>
      <c r="P24" s="111"/>
      <c r="Q24" s="119">
        <v>435</v>
      </c>
      <c r="R24" s="120">
        <v>44.783292273788597</v>
      </c>
      <c r="S24" s="121">
        <v>36</v>
      </c>
      <c r="T24" s="122">
        <v>1.2439803409385699</v>
      </c>
      <c r="U24" s="123">
        <v>35.521018181798503</v>
      </c>
      <c r="V24" s="124">
        <v>0.01</v>
      </c>
      <c r="W24" s="124">
        <v>0.01</v>
      </c>
      <c r="X24" s="125">
        <v>0</v>
      </c>
      <c r="Y24" s="125">
        <v>0</v>
      </c>
      <c r="Z24" s="111"/>
      <c r="AA24" s="126">
        <v>937</v>
      </c>
      <c r="AB24" s="110">
        <v>96.464241058712403</v>
      </c>
      <c r="AC24" s="121">
        <v>200</v>
      </c>
      <c r="AD24" s="116">
        <v>0.48232120529356198</v>
      </c>
      <c r="AE24" s="127">
        <v>-1282.3276767677901</v>
      </c>
      <c r="AF24" s="112"/>
      <c r="AG24" s="112"/>
      <c r="AH24" s="128">
        <v>1006</v>
      </c>
      <c r="AI24" s="125">
        <v>1395</v>
      </c>
      <c r="AJ24" s="111"/>
      <c r="AK24" s="120">
        <v>7171.5031099999997</v>
      </c>
      <c r="AL24" s="120">
        <v>738.30694210922695</v>
      </c>
      <c r="AM24" s="129">
        <v>789.8</v>
      </c>
      <c r="AN24" s="118">
        <v>0.93480240834290595</v>
      </c>
      <c r="AO24" s="120">
        <v>-1592.62188555598</v>
      </c>
      <c r="AP24" s="124"/>
      <c r="AQ24" s="124"/>
      <c r="AR24" s="125">
        <v>501</v>
      </c>
      <c r="AS24" s="125">
        <v>2035</v>
      </c>
      <c r="AT24" s="113"/>
      <c r="AU24" s="120">
        <v>4631.4400599999999</v>
      </c>
      <c r="AV24" s="110">
        <v>476.807204265547</v>
      </c>
      <c r="AW24" s="131">
        <v>573</v>
      </c>
      <c r="AX24" s="118">
        <v>0.83212426573393905</v>
      </c>
      <c r="AY24" s="120">
        <v>-1726.93373393971</v>
      </c>
      <c r="AZ24" s="112"/>
      <c r="BA24" s="112"/>
      <c r="BB24" s="125">
        <v>935</v>
      </c>
      <c r="BC24" s="125">
        <v>2048</v>
      </c>
      <c r="BD24" s="111"/>
      <c r="BE24" s="120">
        <v>403.8</v>
      </c>
      <c r="BF24" s="110">
        <v>41.571249241737497</v>
      </c>
      <c r="BG24" s="132">
        <v>65</v>
      </c>
      <c r="BH24" s="116">
        <v>0.63955768064211604</v>
      </c>
      <c r="BI24" s="127">
        <v>-317.48149494952997</v>
      </c>
      <c r="BJ24" s="112"/>
      <c r="BK24" s="112"/>
      <c r="BL24" s="125">
        <v>228</v>
      </c>
      <c r="BM24" s="125">
        <v>354</v>
      </c>
      <c r="BN24" s="111"/>
      <c r="BO24" s="119">
        <v>1152</v>
      </c>
      <c r="BP24" s="120">
        <v>118.59851195265399</v>
      </c>
      <c r="BQ24" s="132">
        <v>78</v>
      </c>
      <c r="BR24" s="122">
        <v>1.5204937429827401</v>
      </c>
      <c r="BS24" s="123">
        <v>286.46220606056397</v>
      </c>
      <c r="BT24" s="112">
        <v>7.4999999999999997E-3</v>
      </c>
      <c r="BU24" s="124">
        <v>7.4999999999999997E-3</v>
      </c>
      <c r="BV24" s="119">
        <v>0</v>
      </c>
      <c r="BW24" s="119">
        <v>0</v>
      </c>
      <c r="BX24" s="113"/>
      <c r="BY24" s="118">
        <v>0.99730458221024298</v>
      </c>
      <c r="BZ24" s="118">
        <v>1</v>
      </c>
      <c r="CA24" s="135">
        <v>0.99892183288409697</v>
      </c>
      <c r="CB24" s="117">
        <v>0.9</v>
      </c>
      <c r="CC24" s="124">
        <v>2.5000000000000001E-3</v>
      </c>
      <c r="CD24" s="113"/>
      <c r="CE24" s="113"/>
    </row>
    <row r="25" spans="1:83" s="85" customFormat="1" ht="21.4" customHeight="1" x14ac:dyDescent="0.2">
      <c r="A25" s="109" t="s">
        <v>376</v>
      </c>
      <c r="B25" s="109" t="s">
        <v>42</v>
      </c>
      <c r="C25" s="109" t="s">
        <v>57</v>
      </c>
      <c r="D25" s="110">
        <v>4.7812116145555601</v>
      </c>
      <c r="E25" s="111"/>
      <c r="F25" s="112">
        <v>0.02</v>
      </c>
      <c r="G25" s="112">
        <v>1.7999999999999999E-2</v>
      </c>
      <c r="H25" s="113"/>
      <c r="I25" s="114">
        <v>3</v>
      </c>
      <c r="J25" s="114">
        <v>3</v>
      </c>
      <c r="K25" s="111"/>
      <c r="L25" s="115">
        <v>0.05</v>
      </c>
      <c r="M25" s="116">
        <v>0.33400000000000002</v>
      </c>
      <c r="N25" s="117">
        <v>0.7</v>
      </c>
      <c r="O25" s="118"/>
      <c r="P25" s="111"/>
      <c r="Q25" s="119">
        <v>204</v>
      </c>
      <c r="R25" s="120">
        <v>42.667009211421998</v>
      </c>
      <c r="S25" s="121">
        <v>36</v>
      </c>
      <c r="T25" s="122">
        <v>1.18519470031728</v>
      </c>
      <c r="U25" s="123">
        <v>7.3659786551422402</v>
      </c>
      <c r="V25" s="124">
        <v>0.01</v>
      </c>
      <c r="W25" s="124">
        <v>9.4999999999999998E-3</v>
      </c>
      <c r="X25" s="125">
        <v>0</v>
      </c>
      <c r="Y25" s="125">
        <v>3</v>
      </c>
      <c r="Z25" s="111"/>
      <c r="AA25" s="126">
        <v>339</v>
      </c>
      <c r="AB25" s="110">
        <v>70.902530013098399</v>
      </c>
      <c r="AC25" s="121">
        <v>200</v>
      </c>
      <c r="AD25" s="116">
        <v>0.35451265006549199</v>
      </c>
      <c r="AE25" s="127">
        <v>-753.41122969365404</v>
      </c>
      <c r="AF25" s="112"/>
      <c r="AG25" s="112"/>
      <c r="AH25" s="128">
        <v>618</v>
      </c>
      <c r="AI25" s="125">
        <v>809</v>
      </c>
      <c r="AJ25" s="111"/>
      <c r="AK25" s="120">
        <v>2671.4109600000002</v>
      </c>
      <c r="AL25" s="120">
        <v>558.73096096967595</v>
      </c>
      <c r="AM25" s="129">
        <v>713.7</v>
      </c>
      <c r="AN25" s="118">
        <v>0.78286529489936296</v>
      </c>
      <c r="AO25" s="120">
        <v>-1226.8585131617999</v>
      </c>
      <c r="AP25" s="124"/>
      <c r="AQ25" s="124"/>
      <c r="AR25" s="125">
        <v>741</v>
      </c>
      <c r="AS25" s="125">
        <v>1424</v>
      </c>
      <c r="AT25" s="113"/>
      <c r="AU25" s="120">
        <v>2511.4735900000001</v>
      </c>
      <c r="AV25" s="110">
        <v>525.27973920967304</v>
      </c>
      <c r="AW25" s="131">
        <v>573</v>
      </c>
      <c r="AX25" s="118">
        <v>0.916718567556148</v>
      </c>
      <c r="AY25" s="120">
        <v>-618.28458307231995</v>
      </c>
      <c r="AZ25" s="112"/>
      <c r="BA25" s="112"/>
      <c r="BB25" s="125">
        <v>229</v>
      </c>
      <c r="BC25" s="125">
        <v>777</v>
      </c>
      <c r="BD25" s="111"/>
      <c r="BE25" s="120">
        <v>236.2</v>
      </c>
      <c r="BF25" s="110">
        <v>49.401703802636703</v>
      </c>
      <c r="BG25" s="132">
        <v>65</v>
      </c>
      <c r="BH25" s="118">
        <v>0.76002621234825696</v>
      </c>
      <c r="BI25" s="126">
        <v>-118.83364965043801</v>
      </c>
      <c r="BJ25" s="112"/>
      <c r="BK25" s="112"/>
      <c r="BL25" s="125">
        <v>75</v>
      </c>
      <c r="BM25" s="125">
        <v>137</v>
      </c>
      <c r="BN25" s="111"/>
      <c r="BO25" s="119">
        <v>433</v>
      </c>
      <c r="BP25" s="120">
        <v>90.562818571302699</v>
      </c>
      <c r="BQ25" s="132">
        <v>78</v>
      </c>
      <c r="BR25" s="122">
        <v>1.1610617765551601</v>
      </c>
      <c r="BS25" s="123">
        <v>6.9596204194748497</v>
      </c>
      <c r="BT25" s="112">
        <v>7.4999999999999997E-3</v>
      </c>
      <c r="BU25" s="124">
        <v>6.0000000000000001E-3</v>
      </c>
      <c r="BV25" s="119">
        <v>0</v>
      </c>
      <c r="BW25" s="119">
        <v>15</v>
      </c>
      <c r="BX25" s="113"/>
      <c r="BY25" s="118">
        <v>0.99880459770114904</v>
      </c>
      <c r="BZ25" s="118">
        <v>1</v>
      </c>
      <c r="CA25" s="135">
        <v>0.99952183908046</v>
      </c>
      <c r="CB25" s="117">
        <v>0.9</v>
      </c>
      <c r="CC25" s="124">
        <v>2.5000000000000001E-3</v>
      </c>
      <c r="CD25" s="113"/>
      <c r="CE25" s="113"/>
    </row>
    <row r="26" spans="1:83" s="85" customFormat="1" ht="21.4" customHeight="1" x14ac:dyDescent="0.2">
      <c r="A26" s="109" t="s">
        <v>380</v>
      </c>
      <c r="B26" s="109" t="s">
        <v>58</v>
      </c>
      <c r="C26" s="109" t="s">
        <v>59</v>
      </c>
      <c r="D26" s="110">
        <v>6.8892147533333299</v>
      </c>
      <c r="E26" s="111"/>
      <c r="F26" s="112">
        <v>2.3E-2</v>
      </c>
      <c r="G26" s="112">
        <v>2.0500000000000001E-2</v>
      </c>
      <c r="H26" s="113"/>
      <c r="I26" s="114">
        <v>4</v>
      </c>
      <c r="J26" s="114">
        <v>4</v>
      </c>
      <c r="K26" s="111"/>
      <c r="L26" s="115">
        <v>0.56519277108433696</v>
      </c>
      <c r="M26" s="116">
        <v>0.46300000000000002</v>
      </c>
      <c r="N26" s="117">
        <v>0.7</v>
      </c>
      <c r="O26" s="118"/>
      <c r="P26" s="111"/>
      <c r="Q26" s="119">
        <v>308</v>
      </c>
      <c r="R26" s="120">
        <v>44.707562621846698</v>
      </c>
      <c r="S26" s="121">
        <v>36</v>
      </c>
      <c r="T26" s="122">
        <v>1.24187673949574</v>
      </c>
      <c r="U26" s="123">
        <v>24.671398368512101</v>
      </c>
      <c r="V26" s="124">
        <v>0.01</v>
      </c>
      <c r="W26" s="124">
        <v>0.01</v>
      </c>
      <c r="X26" s="125">
        <v>0</v>
      </c>
      <c r="Y26" s="125">
        <v>0</v>
      </c>
      <c r="Z26" s="111"/>
      <c r="AA26" s="126">
        <v>698</v>
      </c>
      <c r="AB26" s="110">
        <v>101.31778801964001</v>
      </c>
      <c r="AC26" s="121">
        <v>200</v>
      </c>
      <c r="AD26" s="116">
        <v>0.50658894009819999</v>
      </c>
      <c r="AE26" s="127">
        <v>-876.04778684159896</v>
      </c>
      <c r="AF26" s="112"/>
      <c r="AG26" s="112"/>
      <c r="AH26" s="128">
        <v>680</v>
      </c>
      <c r="AI26" s="125">
        <v>956</v>
      </c>
      <c r="AJ26" s="111"/>
      <c r="AK26" s="120">
        <v>4977.0012399999996</v>
      </c>
      <c r="AL26" s="120">
        <v>722.43374872178094</v>
      </c>
      <c r="AM26" s="129">
        <v>716.4</v>
      </c>
      <c r="AN26" s="133">
        <v>1.0084223181487699</v>
      </c>
      <c r="AO26" s="137">
        <v>-661.23793246660796</v>
      </c>
      <c r="AP26" s="124">
        <v>3.0000000000000001E-3</v>
      </c>
      <c r="AQ26" s="124">
        <v>5.0000000000000001E-4</v>
      </c>
      <c r="AR26" s="125">
        <v>0</v>
      </c>
      <c r="AS26" s="125">
        <v>946</v>
      </c>
      <c r="AT26" s="113"/>
      <c r="AU26" s="120">
        <v>3514.8123399999999</v>
      </c>
      <c r="AV26" s="110">
        <v>510.19056102139399</v>
      </c>
      <c r="AW26" s="131">
        <v>573</v>
      </c>
      <c r="AX26" s="118">
        <v>0.89038492324850704</v>
      </c>
      <c r="AY26" s="120">
        <v>-994.834569301182</v>
      </c>
      <c r="AZ26" s="112"/>
      <c r="BA26" s="112"/>
      <c r="BB26" s="125">
        <v>433</v>
      </c>
      <c r="BC26" s="125">
        <v>1223</v>
      </c>
      <c r="BD26" s="111"/>
      <c r="BE26" s="120">
        <v>386.5</v>
      </c>
      <c r="BF26" s="110">
        <v>56.102184913453698</v>
      </c>
      <c r="BG26" s="132">
        <v>65</v>
      </c>
      <c r="BH26" s="118">
        <v>0.86311053713005703</v>
      </c>
      <c r="BI26" s="126">
        <v>-125.06553072352</v>
      </c>
      <c r="BJ26" s="112"/>
      <c r="BK26" s="112"/>
      <c r="BL26" s="125">
        <v>62</v>
      </c>
      <c r="BM26" s="125">
        <v>151</v>
      </c>
      <c r="BN26" s="111"/>
      <c r="BO26" s="119">
        <v>790</v>
      </c>
      <c r="BP26" s="120">
        <v>114.671995036555</v>
      </c>
      <c r="BQ26" s="132">
        <v>78</v>
      </c>
      <c r="BR26" s="122">
        <v>1.47015378251994</v>
      </c>
      <c r="BS26" s="123">
        <v>176.12136313177601</v>
      </c>
      <c r="BT26" s="112">
        <v>7.4999999999999997E-3</v>
      </c>
      <c r="BU26" s="124">
        <v>7.4999999999999997E-3</v>
      </c>
      <c r="BV26" s="119">
        <v>0</v>
      </c>
      <c r="BW26" s="119">
        <v>0</v>
      </c>
      <c r="BX26" s="113"/>
      <c r="BY26" s="118">
        <v>0.999042451324609</v>
      </c>
      <c r="BZ26" s="118">
        <v>1</v>
      </c>
      <c r="CA26" s="135">
        <v>0.99961698052984405</v>
      </c>
      <c r="CB26" s="117">
        <v>0.9</v>
      </c>
      <c r="CC26" s="124">
        <v>2.5000000000000001E-3</v>
      </c>
      <c r="CD26" s="113"/>
      <c r="CE26" s="113"/>
    </row>
    <row r="27" spans="1:83" s="85" customFormat="1" ht="21.4" customHeight="1" x14ac:dyDescent="0.2">
      <c r="A27" s="109" t="s">
        <v>380</v>
      </c>
      <c r="B27" s="109" t="s">
        <v>58</v>
      </c>
      <c r="C27" s="109" t="s">
        <v>60</v>
      </c>
      <c r="D27" s="110">
        <v>2.6565335898888902</v>
      </c>
      <c r="E27" s="111"/>
      <c r="F27" s="112">
        <v>3.95E-2</v>
      </c>
      <c r="G27" s="112">
        <v>3.6999999999999998E-2</v>
      </c>
      <c r="H27" s="113"/>
      <c r="I27" s="114">
        <v>5</v>
      </c>
      <c r="J27" s="114">
        <v>5</v>
      </c>
      <c r="K27" s="111"/>
      <c r="L27" s="136">
        <v>0.75</v>
      </c>
      <c r="M27" s="118">
        <v>0.67200000000000004</v>
      </c>
      <c r="N27" s="117">
        <v>0.7</v>
      </c>
      <c r="O27" s="118"/>
      <c r="P27" s="111"/>
      <c r="Q27" s="119">
        <v>117</v>
      </c>
      <c r="R27" s="120">
        <v>44.042356718287699</v>
      </c>
      <c r="S27" s="121">
        <v>36</v>
      </c>
      <c r="T27" s="122">
        <v>1.2233987977302201</v>
      </c>
      <c r="U27" s="123">
        <v>7.7463369687935302</v>
      </c>
      <c r="V27" s="124">
        <v>0.01</v>
      </c>
      <c r="W27" s="124">
        <v>0.01</v>
      </c>
      <c r="X27" s="125">
        <v>0</v>
      </c>
      <c r="Y27" s="125">
        <v>0</v>
      </c>
      <c r="Z27" s="111"/>
      <c r="AA27" s="126">
        <v>294</v>
      </c>
      <c r="AB27" s="110">
        <v>110.670537394672</v>
      </c>
      <c r="AC27" s="121">
        <v>200</v>
      </c>
      <c r="AD27" s="116">
        <v>0.55335268697336004</v>
      </c>
      <c r="AE27" s="127">
        <v>-312.96479461781399</v>
      </c>
      <c r="AF27" s="112"/>
      <c r="AG27" s="112"/>
      <c r="AH27" s="128">
        <v>238</v>
      </c>
      <c r="AI27" s="125">
        <v>344</v>
      </c>
      <c r="AJ27" s="111"/>
      <c r="AK27" s="120">
        <v>2049.2268899999999</v>
      </c>
      <c r="AL27" s="120">
        <v>771.39129646228605</v>
      </c>
      <c r="AM27" s="129">
        <v>744</v>
      </c>
      <c r="AN27" s="133">
        <v>1.03681625868587</v>
      </c>
      <c r="AO27" s="137">
        <v>-208.68214597826699</v>
      </c>
      <c r="AP27" s="124">
        <v>4.4999999999999997E-3</v>
      </c>
      <c r="AQ27" s="124">
        <v>2E-3</v>
      </c>
      <c r="AR27" s="125">
        <v>0</v>
      </c>
      <c r="AS27" s="125">
        <v>323</v>
      </c>
      <c r="AT27" s="113"/>
      <c r="AU27" s="120">
        <v>1860.1907799999999</v>
      </c>
      <c r="AV27" s="110">
        <v>700.23235809256403</v>
      </c>
      <c r="AW27" s="131">
        <v>573</v>
      </c>
      <c r="AX27" s="122">
        <v>1.2220460001615401</v>
      </c>
      <c r="AY27" s="130">
        <v>121.236643419964</v>
      </c>
      <c r="AZ27" s="112">
        <v>1.4999999999999999E-2</v>
      </c>
      <c r="BA27" s="112">
        <v>1.4999999999999999E-2</v>
      </c>
      <c r="BB27" s="125">
        <v>0</v>
      </c>
      <c r="BC27" s="125">
        <v>0</v>
      </c>
      <c r="BD27" s="111"/>
      <c r="BE27" s="120">
        <v>159.30000000000001</v>
      </c>
      <c r="BF27" s="110">
        <v>59.9653626087456</v>
      </c>
      <c r="BG27" s="132">
        <v>65</v>
      </c>
      <c r="BH27" s="118">
        <v>0.92254404013454805</v>
      </c>
      <c r="BI27" s="126">
        <v>-37.963558250789397</v>
      </c>
      <c r="BJ27" s="112"/>
      <c r="BK27" s="112"/>
      <c r="BL27" s="125">
        <v>14</v>
      </c>
      <c r="BM27" s="125">
        <v>48</v>
      </c>
      <c r="BN27" s="111"/>
      <c r="BO27" s="119">
        <v>358</v>
      </c>
      <c r="BP27" s="120">
        <v>134.762082949975</v>
      </c>
      <c r="BQ27" s="132">
        <v>78</v>
      </c>
      <c r="BR27" s="122">
        <v>1.7277190121791699</v>
      </c>
      <c r="BS27" s="123">
        <v>121.283730099053</v>
      </c>
      <c r="BT27" s="112">
        <v>7.4999999999999997E-3</v>
      </c>
      <c r="BU27" s="124">
        <v>7.4999999999999997E-3</v>
      </c>
      <c r="BV27" s="119">
        <v>0</v>
      </c>
      <c r="BW27" s="119">
        <v>0</v>
      </c>
      <c r="BX27" s="113"/>
      <c r="BY27" s="118">
        <v>0.99866962305986695</v>
      </c>
      <c r="BZ27" s="118">
        <v>1</v>
      </c>
      <c r="CA27" s="135">
        <v>0.99946784922394705</v>
      </c>
      <c r="CB27" s="117">
        <v>0.9</v>
      </c>
      <c r="CC27" s="124">
        <v>2.5000000000000001E-3</v>
      </c>
      <c r="CD27" s="113"/>
      <c r="CE27" s="113"/>
    </row>
    <row r="28" spans="1:83" s="85" customFormat="1" ht="21.4" customHeight="1" x14ac:dyDescent="0.2">
      <c r="A28" s="109" t="s">
        <v>380</v>
      </c>
      <c r="B28" s="109" t="s">
        <v>58</v>
      </c>
      <c r="C28" s="109" t="s">
        <v>61</v>
      </c>
      <c r="D28" s="110">
        <v>5.39273971155556</v>
      </c>
      <c r="E28" s="111"/>
      <c r="F28" s="112">
        <v>4.1250000000000002E-2</v>
      </c>
      <c r="G28" s="112">
        <v>3.6499999999999998E-2</v>
      </c>
      <c r="H28" s="113"/>
      <c r="I28" s="114">
        <v>5</v>
      </c>
      <c r="J28" s="114">
        <v>5</v>
      </c>
      <c r="K28" s="111"/>
      <c r="L28" s="115">
        <v>0.6</v>
      </c>
      <c r="M28" s="118">
        <v>0.626</v>
      </c>
      <c r="N28" s="117">
        <v>0.7</v>
      </c>
      <c r="O28" s="118"/>
      <c r="P28" s="111"/>
      <c r="Q28" s="119">
        <v>249</v>
      </c>
      <c r="R28" s="120">
        <v>46.173190867425497</v>
      </c>
      <c r="S28" s="121">
        <v>36</v>
      </c>
      <c r="T28" s="122">
        <v>1.2825886352062601</v>
      </c>
      <c r="U28" s="123">
        <v>27.2160295266814</v>
      </c>
      <c r="V28" s="124">
        <v>0.01</v>
      </c>
      <c r="W28" s="124">
        <v>0.01</v>
      </c>
      <c r="X28" s="125">
        <v>0</v>
      </c>
      <c r="Y28" s="125">
        <v>0</v>
      </c>
      <c r="Z28" s="111"/>
      <c r="AA28" s="126">
        <v>751</v>
      </c>
      <c r="AB28" s="110">
        <v>139.261310608179</v>
      </c>
      <c r="AC28" s="121">
        <v>200</v>
      </c>
      <c r="AD28" s="116">
        <v>0.69630655304089495</v>
      </c>
      <c r="AE28" s="127">
        <v>-481.13316929621402</v>
      </c>
      <c r="AF28" s="112"/>
      <c r="AG28" s="112"/>
      <c r="AH28" s="128">
        <v>328</v>
      </c>
      <c r="AI28" s="125">
        <v>544</v>
      </c>
      <c r="AJ28" s="111"/>
      <c r="AK28" s="120">
        <v>5254.5743400000001</v>
      </c>
      <c r="AL28" s="120">
        <v>974.37937320440403</v>
      </c>
      <c r="AM28" s="129">
        <v>828</v>
      </c>
      <c r="AN28" s="122">
        <v>1.1767866826140101</v>
      </c>
      <c r="AO28" s="130">
        <v>153.54301911367301</v>
      </c>
      <c r="AP28" s="124">
        <v>0.01</v>
      </c>
      <c r="AQ28" s="124">
        <v>8.9999999999999993E-3</v>
      </c>
      <c r="AR28" s="125">
        <v>0</v>
      </c>
      <c r="AS28" s="125">
        <v>104</v>
      </c>
      <c r="AT28" s="113"/>
      <c r="AU28" s="120">
        <v>3383.9456500000001</v>
      </c>
      <c r="AV28" s="110">
        <v>627.50027462829098</v>
      </c>
      <c r="AW28" s="131">
        <v>573</v>
      </c>
      <c r="AX28" s="133">
        <v>1.09511391732686</v>
      </c>
      <c r="AY28" s="137">
        <v>-146.11588003365401</v>
      </c>
      <c r="AZ28" s="112">
        <v>1.125E-2</v>
      </c>
      <c r="BA28" s="112">
        <v>7.4999999999999997E-3</v>
      </c>
      <c r="BB28" s="125">
        <v>0</v>
      </c>
      <c r="BC28" s="125">
        <v>325</v>
      </c>
      <c r="BD28" s="111"/>
      <c r="BE28" s="120">
        <v>237.6</v>
      </c>
      <c r="BF28" s="110">
        <v>44.059237550603598</v>
      </c>
      <c r="BG28" s="132">
        <v>65</v>
      </c>
      <c r="BH28" s="116">
        <v>0.67783442385544002</v>
      </c>
      <c r="BI28" s="127">
        <v>-162.84328002127</v>
      </c>
      <c r="BJ28" s="112"/>
      <c r="BK28" s="112"/>
      <c r="BL28" s="125">
        <v>113</v>
      </c>
      <c r="BM28" s="125">
        <v>184</v>
      </c>
      <c r="BN28" s="111"/>
      <c r="BO28" s="119">
        <v>908</v>
      </c>
      <c r="BP28" s="120">
        <v>168.37452733984901</v>
      </c>
      <c r="BQ28" s="132">
        <v>78</v>
      </c>
      <c r="BR28" s="122">
        <v>2.15864778640832</v>
      </c>
      <c r="BS28" s="123">
        <v>427.46806397447602</v>
      </c>
      <c r="BT28" s="112">
        <v>7.4999999999999997E-3</v>
      </c>
      <c r="BU28" s="124">
        <v>7.4999999999999997E-3</v>
      </c>
      <c r="BV28" s="119">
        <v>0</v>
      </c>
      <c r="BW28" s="119">
        <v>0</v>
      </c>
      <c r="BX28" s="113"/>
      <c r="BY28" s="118">
        <v>0.99898631525595505</v>
      </c>
      <c r="BZ28" s="118">
        <v>1</v>
      </c>
      <c r="CA28" s="135">
        <v>0.99959452610238198</v>
      </c>
      <c r="CB28" s="117">
        <v>0.9</v>
      </c>
      <c r="CC28" s="124">
        <v>2.5000000000000001E-3</v>
      </c>
      <c r="CD28" s="113"/>
      <c r="CE28" s="113"/>
    </row>
    <row r="29" spans="1:83" s="85" customFormat="1" ht="21.4" customHeight="1" x14ac:dyDescent="0.2">
      <c r="A29" s="109" t="s">
        <v>380</v>
      </c>
      <c r="B29" s="109" t="s">
        <v>58</v>
      </c>
      <c r="C29" s="109" t="s">
        <v>62</v>
      </c>
      <c r="D29" s="110">
        <v>10.3838304036667</v>
      </c>
      <c r="E29" s="111"/>
      <c r="F29" s="112">
        <v>2.2499999999999999E-2</v>
      </c>
      <c r="G29" s="112">
        <v>1.7000000000000001E-2</v>
      </c>
      <c r="H29" s="113"/>
      <c r="I29" s="114">
        <v>4</v>
      </c>
      <c r="J29" s="114">
        <v>4</v>
      </c>
      <c r="K29" s="111"/>
      <c r="L29" s="115">
        <v>0.38137919791327002</v>
      </c>
      <c r="M29" s="116">
        <v>0.42599999999999999</v>
      </c>
      <c r="N29" s="117">
        <v>0.7</v>
      </c>
      <c r="O29" s="118"/>
      <c r="P29" s="111"/>
      <c r="Q29" s="119">
        <v>422</v>
      </c>
      <c r="R29" s="120">
        <v>40.640109053686601</v>
      </c>
      <c r="S29" s="121">
        <v>36</v>
      </c>
      <c r="T29" s="133">
        <v>1.12889191815796</v>
      </c>
      <c r="U29" s="134">
        <v>-5.0495627133565204</v>
      </c>
      <c r="V29" s="124">
        <v>9.4999999999999998E-3</v>
      </c>
      <c r="W29" s="124">
        <v>6.4999999999999997E-3</v>
      </c>
      <c r="X29" s="125">
        <v>0</v>
      </c>
      <c r="Y29" s="125">
        <v>27</v>
      </c>
      <c r="Z29" s="111"/>
      <c r="AA29" s="126">
        <v>1105</v>
      </c>
      <c r="AB29" s="110">
        <v>106.41545143204701</v>
      </c>
      <c r="AC29" s="121">
        <v>200</v>
      </c>
      <c r="AD29" s="116">
        <v>0.53207725716023502</v>
      </c>
      <c r="AE29" s="127">
        <v>-1267.49757062976</v>
      </c>
      <c r="AF29" s="112"/>
      <c r="AG29" s="112"/>
      <c r="AH29" s="128">
        <v>972</v>
      </c>
      <c r="AI29" s="125">
        <v>1388</v>
      </c>
      <c r="AJ29" s="111"/>
      <c r="AK29" s="120">
        <v>8610.12788</v>
      </c>
      <c r="AL29" s="120">
        <v>829.18610428764805</v>
      </c>
      <c r="AM29" s="129">
        <v>823.9</v>
      </c>
      <c r="AN29" s="133">
        <v>1.00641595374153</v>
      </c>
      <c r="AO29" s="137">
        <v>-1163.3758622092901</v>
      </c>
      <c r="AP29" s="124">
        <v>3.0000000000000001E-3</v>
      </c>
      <c r="AQ29" s="124">
        <v>5.0000000000000001E-4</v>
      </c>
      <c r="AR29" s="125">
        <v>0</v>
      </c>
      <c r="AS29" s="125">
        <v>1657</v>
      </c>
      <c r="AT29" s="113"/>
      <c r="AU29" s="120">
        <v>5385.5979399999997</v>
      </c>
      <c r="AV29" s="110">
        <v>518.65234028651696</v>
      </c>
      <c r="AW29" s="131">
        <v>573</v>
      </c>
      <c r="AX29" s="118">
        <v>0.90515242632899895</v>
      </c>
      <c r="AY29" s="120">
        <v>-1411.6075998542599</v>
      </c>
      <c r="AZ29" s="112"/>
      <c r="BA29" s="112"/>
      <c r="BB29" s="125">
        <v>565</v>
      </c>
      <c r="BC29" s="125">
        <v>1755</v>
      </c>
      <c r="BD29" s="111"/>
      <c r="BE29" s="120">
        <v>469.6</v>
      </c>
      <c r="BF29" s="110">
        <v>45.224159269220898</v>
      </c>
      <c r="BG29" s="132">
        <v>65</v>
      </c>
      <c r="BH29" s="116">
        <v>0.69575629644955295</v>
      </c>
      <c r="BI29" s="127">
        <v>-301.46171045467099</v>
      </c>
      <c r="BJ29" s="112"/>
      <c r="BK29" s="112"/>
      <c r="BL29" s="125">
        <v>206</v>
      </c>
      <c r="BM29" s="125">
        <v>341</v>
      </c>
      <c r="BN29" s="111"/>
      <c r="BO29" s="119">
        <v>1290</v>
      </c>
      <c r="BP29" s="120">
        <v>124.231612984018</v>
      </c>
      <c r="BQ29" s="132">
        <v>78</v>
      </c>
      <c r="BR29" s="122">
        <v>1.59271298697459</v>
      </c>
      <c r="BS29" s="123">
        <v>364.72594745439397</v>
      </c>
      <c r="BT29" s="112">
        <v>7.4999999999999997E-3</v>
      </c>
      <c r="BU29" s="124">
        <v>7.4999999999999997E-3</v>
      </c>
      <c r="BV29" s="119">
        <v>0</v>
      </c>
      <c r="BW29" s="119">
        <v>0</v>
      </c>
      <c r="BX29" s="113"/>
      <c r="BY29" s="118">
        <v>0.99751826830277102</v>
      </c>
      <c r="BZ29" s="118">
        <v>1</v>
      </c>
      <c r="CA29" s="135">
        <v>0.99900730732110898</v>
      </c>
      <c r="CB29" s="117">
        <v>0.9</v>
      </c>
      <c r="CC29" s="124">
        <v>2.5000000000000001E-3</v>
      </c>
      <c r="CD29" s="113"/>
      <c r="CE29" s="113"/>
    </row>
    <row r="30" spans="1:83" s="85" customFormat="1" ht="21.4" customHeight="1" x14ac:dyDescent="0.2">
      <c r="A30" s="109" t="s">
        <v>380</v>
      </c>
      <c r="B30" s="109" t="s">
        <v>58</v>
      </c>
      <c r="C30" s="109" t="s">
        <v>64</v>
      </c>
      <c r="D30" s="110">
        <v>2.3642738975555599</v>
      </c>
      <c r="E30" s="111"/>
      <c r="F30" s="112">
        <v>4.5499999999999999E-2</v>
      </c>
      <c r="G30" s="112">
        <v>4.1750000000000002E-2</v>
      </c>
      <c r="H30" s="113"/>
      <c r="I30" s="114">
        <v>5</v>
      </c>
      <c r="J30" s="114">
        <v>5</v>
      </c>
      <c r="K30" s="111"/>
      <c r="L30" s="136">
        <v>0.76</v>
      </c>
      <c r="M30" s="118">
        <v>0.64</v>
      </c>
      <c r="N30" s="117">
        <v>0.7</v>
      </c>
      <c r="O30" s="118"/>
      <c r="P30" s="111"/>
      <c r="Q30" s="119">
        <v>132</v>
      </c>
      <c r="R30" s="120">
        <v>55.831094754493598</v>
      </c>
      <c r="S30" s="121">
        <v>36</v>
      </c>
      <c r="T30" s="122">
        <v>1.55086374318038</v>
      </c>
      <c r="U30" s="123">
        <v>34.765925979571001</v>
      </c>
      <c r="V30" s="124">
        <v>0.01</v>
      </c>
      <c r="W30" s="124">
        <v>0.01</v>
      </c>
      <c r="X30" s="125">
        <v>0</v>
      </c>
      <c r="Y30" s="125">
        <v>0</v>
      </c>
      <c r="Z30" s="111"/>
      <c r="AA30" s="126">
        <v>274</v>
      </c>
      <c r="AB30" s="110">
        <v>115.89181789947899</v>
      </c>
      <c r="AC30" s="121">
        <v>200</v>
      </c>
      <c r="AD30" s="116">
        <v>0.579459089497395</v>
      </c>
      <c r="AE30" s="127">
        <v>-266.18930011349403</v>
      </c>
      <c r="AF30" s="112"/>
      <c r="AG30" s="112"/>
      <c r="AH30" s="128">
        <v>199</v>
      </c>
      <c r="AI30" s="125">
        <v>294</v>
      </c>
      <c r="AJ30" s="111"/>
      <c r="AK30" s="120">
        <v>1010.97136</v>
      </c>
      <c r="AL30" s="120">
        <v>427.603316623024</v>
      </c>
      <c r="AM30" s="129">
        <v>703</v>
      </c>
      <c r="AN30" s="116">
        <v>0.60825507343246699</v>
      </c>
      <c r="AO30" s="139">
        <v>-887.79402989893299</v>
      </c>
      <c r="AP30" s="124"/>
      <c r="AQ30" s="124"/>
      <c r="AR30" s="125">
        <v>652</v>
      </c>
      <c r="AS30" s="125">
        <v>984</v>
      </c>
      <c r="AT30" s="113"/>
      <c r="AU30" s="120">
        <v>1893.1135400000001</v>
      </c>
      <c r="AV30" s="110">
        <v>800.71667752086898</v>
      </c>
      <c r="AW30" s="131">
        <v>573</v>
      </c>
      <c r="AX30" s="122">
        <v>1.39741130457394</v>
      </c>
      <c r="AY30" s="130">
        <v>345.47119517483901</v>
      </c>
      <c r="AZ30" s="112">
        <v>1.4999999999999999E-2</v>
      </c>
      <c r="BA30" s="112">
        <v>1.4999999999999999E-2</v>
      </c>
      <c r="BB30" s="125">
        <v>0</v>
      </c>
      <c r="BC30" s="125">
        <v>0</v>
      </c>
      <c r="BD30" s="111"/>
      <c r="BE30" s="120">
        <v>167.2</v>
      </c>
      <c r="BF30" s="110">
        <v>70.7193866890252</v>
      </c>
      <c r="BG30" s="132">
        <v>65</v>
      </c>
      <c r="BH30" s="133">
        <v>1.08799056444654</v>
      </c>
      <c r="BI30" s="134">
        <v>-8.3615225368856407</v>
      </c>
      <c r="BJ30" s="112">
        <v>1.0500000000000001E-2</v>
      </c>
      <c r="BK30" s="112">
        <v>6.7499999999999999E-3</v>
      </c>
      <c r="BL30" s="125">
        <v>0</v>
      </c>
      <c r="BM30" s="125">
        <v>18</v>
      </c>
      <c r="BN30" s="111"/>
      <c r="BO30" s="119">
        <v>390</v>
      </c>
      <c r="BP30" s="120">
        <v>164.955507229185</v>
      </c>
      <c r="BQ30" s="132">
        <v>78</v>
      </c>
      <c r="BR30" s="122">
        <v>2.1148141952459598</v>
      </c>
      <c r="BS30" s="123">
        <v>179.32617295573701</v>
      </c>
      <c r="BT30" s="112">
        <v>7.4999999999999997E-3</v>
      </c>
      <c r="BU30" s="124">
        <v>7.4999999999999997E-3</v>
      </c>
      <c r="BV30" s="119">
        <v>0</v>
      </c>
      <c r="BW30" s="119">
        <v>0</v>
      </c>
      <c r="BX30" s="113"/>
      <c r="BY30" s="118">
        <v>0.997939560439561</v>
      </c>
      <c r="BZ30" s="118">
        <v>1</v>
      </c>
      <c r="CA30" s="135">
        <v>0.99917582417582396</v>
      </c>
      <c r="CB30" s="117">
        <v>0.9</v>
      </c>
      <c r="CC30" s="124">
        <v>2.5000000000000001E-3</v>
      </c>
      <c r="CD30" s="113"/>
      <c r="CE30" s="113"/>
    </row>
    <row r="31" spans="1:83" s="85" customFormat="1" ht="21.4" customHeight="1" x14ac:dyDescent="0.2">
      <c r="A31" s="109" t="s">
        <v>380</v>
      </c>
      <c r="B31" s="109" t="s">
        <v>58</v>
      </c>
      <c r="C31" s="109" t="s">
        <v>65</v>
      </c>
      <c r="D31" s="110">
        <v>1.87463185666667</v>
      </c>
      <c r="E31" s="111"/>
      <c r="F31" s="112">
        <v>2.8500000000000001E-2</v>
      </c>
      <c r="G31" s="112">
        <v>2.5999999999999999E-2</v>
      </c>
      <c r="H31" s="113"/>
      <c r="I31" s="114">
        <v>4</v>
      </c>
      <c r="J31" s="114">
        <v>4</v>
      </c>
      <c r="K31" s="111"/>
      <c r="L31" s="138">
        <v>0.69</v>
      </c>
      <c r="M31" s="133">
        <v>0.80300000000000005</v>
      </c>
      <c r="N31" s="117">
        <v>0.7</v>
      </c>
      <c r="O31" s="118">
        <v>1.4E-2</v>
      </c>
      <c r="P31" s="111"/>
      <c r="Q31" s="119">
        <v>59</v>
      </c>
      <c r="R31" s="120">
        <v>31.472846143193902</v>
      </c>
      <c r="S31" s="121">
        <v>36</v>
      </c>
      <c r="T31" s="118">
        <v>0.87424572619983199</v>
      </c>
      <c r="U31" s="126">
        <v>-18.096859590016098</v>
      </c>
      <c r="V31" s="124"/>
      <c r="W31" s="124"/>
      <c r="X31" s="125">
        <v>9</v>
      </c>
      <c r="Y31" s="125">
        <v>22</v>
      </c>
      <c r="Z31" s="111"/>
      <c r="AA31" s="126">
        <v>244</v>
      </c>
      <c r="AB31" s="110">
        <v>130.15888913456499</v>
      </c>
      <c r="AC31" s="121">
        <v>200</v>
      </c>
      <c r="AD31" s="116">
        <v>0.65079444567282496</v>
      </c>
      <c r="AE31" s="127">
        <v>-184.31588661120099</v>
      </c>
      <c r="AF31" s="112"/>
      <c r="AG31" s="112"/>
      <c r="AH31" s="128">
        <v>131</v>
      </c>
      <c r="AI31" s="125">
        <v>206</v>
      </c>
      <c r="AJ31" s="111"/>
      <c r="AK31" s="120">
        <v>1615.83007</v>
      </c>
      <c r="AL31" s="120">
        <v>861.94527435010696</v>
      </c>
      <c r="AM31" s="129">
        <v>828</v>
      </c>
      <c r="AN31" s="133">
        <v>1.0409967081522999</v>
      </c>
      <c r="AO31" s="137">
        <v>-157.397700570371</v>
      </c>
      <c r="AP31" s="124">
        <v>4.4999999999999997E-3</v>
      </c>
      <c r="AQ31" s="124">
        <v>2E-3</v>
      </c>
      <c r="AR31" s="125">
        <v>0</v>
      </c>
      <c r="AS31" s="125">
        <v>247</v>
      </c>
      <c r="AT31" s="113"/>
      <c r="AU31" s="120">
        <v>755.86398999999994</v>
      </c>
      <c r="AV31" s="110">
        <v>403.20662817713003</v>
      </c>
      <c r="AW31" s="131">
        <v>573</v>
      </c>
      <c r="AX31" s="116">
        <v>0.70367648896532298</v>
      </c>
      <c r="AY31" s="139">
        <v>-471.26102514108999</v>
      </c>
      <c r="AZ31" s="112"/>
      <c r="BA31" s="112"/>
      <c r="BB31" s="125">
        <v>319</v>
      </c>
      <c r="BC31" s="125">
        <v>534</v>
      </c>
      <c r="BD31" s="111"/>
      <c r="BE31" s="120">
        <v>105.1</v>
      </c>
      <c r="BF31" s="110">
        <v>56.064341180503099</v>
      </c>
      <c r="BG31" s="132">
        <v>65</v>
      </c>
      <c r="BH31" s="118">
        <v>0.86252832585389405</v>
      </c>
      <c r="BI31" s="126">
        <v>-34.102663148640197</v>
      </c>
      <c r="BJ31" s="112"/>
      <c r="BK31" s="112"/>
      <c r="BL31" s="125">
        <v>17</v>
      </c>
      <c r="BM31" s="125">
        <v>42</v>
      </c>
      <c r="BN31" s="111"/>
      <c r="BO31" s="119">
        <v>186</v>
      </c>
      <c r="BP31" s="120">
        <v>99.219481061594493</v>
      </c>
      <c r="BQ31" s="132">
        <v>78</v>
      </c>
      <c r="BR31" s="122">
        <v>1.2720446289948</v>
      </c>
      <c r="BS31" s="123">
        <v>18.9568042216317</v>
      </c>
      <c r="BT31" s="112">
        <v>7.4999999999999997E-3</v>
      </c>
      <c r="BU31" s="124">
        <v>7.4999999999999997E-3</v>
      </c>
      <c r="BV31" s="119">
        <v>0</v>
      </c>
      <c r="BW31" s="119">
        <v>0</v>
      </c>
      <c r="BX31" s="113"/>
      <c r="BY31" s="118">
        <v>0.99159663865546199</v>
      </c>
      <c r="BZ31" s="118">
        <v>1</v>
      </c>
      <c r="CA31" s="135">
        <v>0.996638655462185</v>
      </c>
      <c r="CB31" s="117">
        <v>0.9</v>
      </c>
      <c r="CC31" s="124">
        <v>2.5000000000000001E-3</v>
      </c>
      <c r="CD31" s="113"/>
      <c r="CE31" s="113"/>
    </row>
    <row r="32" spans="1:83" s="85" customFormat="1" ht="21.4" customHeight="1" x14ac:dyDescent="0.2">
      <c r="A32" s="109" t="s">
        <v>380</v>
      </c>
      <c r="B32" s="109" t="s">
        <v>58</v>
      </c>
      <c r="C32" s="109" t="s">
        <v>66</v>
      </c>
      <c r="D32" s="110">
        <v>3.1465913527777798</v>
      </c>
      <c r="E32" s="111"/>
      <c r="F32" s="112">
        <v>0.06</v>
      </c>
      <c r="G32" s="112">
        <v>5.7000000000000002E-2</v>
      </c>
      <c r="H32" s="113"/>
      <c r="I32" s="114">
        <v>6</v>
      </c>
      <c r="J32" s="114">
        <v>6</v>
      </c>
      <c r="K32" s="111"/>
      <c r="L32" s="115">
        <v>0.59</v>
      </c>
      <c r="M32" s="116">
        <v>0.54300000000000004</v>
      </c>
      <c r="N32" s="117">
        <v>0.7</v>
      </c>
      <c r="O32" s="118"/>
      <c r="P32" s="111"/>
      <c r="Q32" s="119">
        <v>159</v>
      </c>
      <c r="R32" s="120">
        <v>50.530870447996499</v>
      </c>
      <c r="S32" s="121">
        <v>36</v>
      </c>
      <c r="T32" s="122">
        <v>1.4036352902221301</v>
      </c>
      <c r="U32" s="123">
        <v>29.5920253891199</v>
      </c>
      <c r="V32" s="124">
        <v>0.01</v>
      </c>
      <c r="W32" s="124">
        <v>0.01</v>
      </c>
      <c r="X32" s="125">
        <v>0</v>
      </c>
      <c r="Y32" s="125">
        <v>0</v>
      </c>
      <c r="Z32" s="111"/>
      <c r="AA32" s="126">
        <v>411</v>
      </c>
      <c r="AB32" s="110">
        <v>130.61753304482099</v>
      </c>
      <c r="AC32" s="121">
        <v>200</v>
      </c>
      <c r="AD32" s="116">
        <v>0.653087665224105</v>
      </c>
      <c r="AE32" s="127">
        <v>-307.93319228266699</v>
      </c>
      <c r="AF32" s="112"/>
      <c r="AG32" s="112"/>
      <c r="AH32" s="128">
        <v>219</v>
      </c>
      <c r="AI32" s="125">
        <v>345</v>
      </c>
      <c r="AJ32" s="111"/>
      <c r="AK32" s="120">
        <v>3008.5514199999998</v>
      </c>
      <c r="AL32" s="120">
        <v>956.130327296578</v>
      </c>
      <c r="AM32" s="129">
        <v>774.6</v>
      </c>
      <c r="AN32" s="122">
        <v>1.2343536370985999</v>
      </c>
      <c r="AO32" s="130">
        <v>224.12316628923</v>
      </c>
      <c r="AP32" s="124">
        <v>0.01</v>
      </c>
      <c r="AQ32" s="124">
        <v>0.01</v>
      </c>
      <c r="AR32" s="125">
        <v>0</v>
      </c>
      <c r="AS32" s="125">
        <v>0</v>
      </c>
      <c r="AT32" s="113"/>
      <c r="AU32" s="120">
        <v>2840.4574899999998</v>
      </c>
      <c r="AV32" s="110">
        <v>902.70936754862498</v>
      </c>
      <c r="AW32" s="131">
        <v>573</v>
      </c>
      <c r="AX32" s="122">
        <v>1.57540901840947</v>
      </c>
      <c r="AY32" s="130">
        <v>780.71389411015798</v>
      </c>
      <c r="AZ32" s="112">
        <v>1.4999999999999999E-2</v>
      </c>
      <c r="BA32" s="112">
        <v>1.4999999999999999E-2</v>
      </c>
      <c r="BB32" s="125">
        <v>0</v>
      </c>
      <c r="BC32" s="125">
        <v>0</v>
      </c>
      <c r="BD32" s="111"/>
      <c r="BE32" s="120">
        <v>236.7</v>
      </c>
      <c r="BF32" s="110">
        <v>75.2242580820174</v>
      </c>
      <c r="BG32" s="132">
        <v>65</v>
      </c>
      <c r="BH32" s="122">
        <v>1.1572962781848799</v>
      </c>
      <c r="BI32" s="123">
        <v>3.0467125081331701</v>
      </c>
      <c r="BJ32" s="112">
        <v>1.4999999999999999E-2</v>
      </c>
      <c r="BK32" s="112">
        <v>1.2E-2</v>
      </c>
      <c r="BL32" s="125">
        <v>0</v>
      </c>
      <c r="BM32" s="125">
        <v>9</v>
      </c>
      <c r="BN32" s="111"/>
      <c r="BO32" s="119">
        <v>583</v>
      </c>
      <c r="BP32" s="120">
        <v>185.27985830932101</v>
      </c>
      <c r="BQ32" s="132">
        <v>78</v>
      </c>
      <c r="BR32" s="122">
        <v>2.3753827988374501</v>
      </c>
      <c r="BS32" s="123">
        <v>302.61605500975998</v>
      </c>
      <c r="BT32" s="112">
        <v>7.4999999999999997E-3</v>
      </c>
      <c r="BU32" s="124">
        <v>7.4999999999999997E-3</v>
      </c>
      <c r="BV32" s="119">
        <v>0</v>
      </c>
      <c r="BW32" s="119">
        <v>0</v>
      </c>
      <c r="BX32" s="113"/>
      <c r="BY32" s="118">
        <v>0.99868593955322005</v>
      </c>
      <c r="BZ32" s="118">
        <v>1</v>
      </c>
      <c r="CA32" s="135">
        <v>0.99947437582128795</v>
      </c>
      <c r="CB32" s="117">
        <v>0.9</v>
      </c>
      <c r="CC32" s="124">
        <v>2.5000000000000001E-3</v>
      </c>
      <c r="CD32" s="113"/>
      <c r="CE32" s="113"/>
    </row>
    <row r="33" spans="1:83" s="85" customFormat="1" ht="21.4" customHeight="1" x14ac:dyDescent="0.2">
      <c r="A33" s="109" t="s">
        <v>380</v>
      </c>
      <c r="B33" s="109" t="s">
        <v>58</v>
      </c>
      <c r="C33" s="109" t="s">
        <v>67</v>
      </c>
      <c r="D33" s="110">
        <v>7.7849246157777801</v>
      </c>
      <c r="E33" s="111"/>
      <c r="F33" s="112">
        <v>1.2999999999999999E-2</v>
      </c>
      <c r="G33" s="112">
        <v>0.01</v>
      </c>
      <c r="H33" s="113"/>
      <c r="I33" s="114">
        <v>3</v>
      </c>
      <c r="J33" s="114">
        <v>2</v>
      </c>
      <c r="K33" s="111"/>
      <c r="L33" s="136">
        <v>0.81659742828882298</v>
      </c>
      <c r="M33" s="118">
        <v>0.7</v>
      </c>
      <c r="N33" s="117">
        <v>0.7</v>
      </c>
      <c r="O33" s="118">
        <v>0</v>
      </c>
      <c r="P33" s="111"/>
      <c r="Q33" s="119">
        <v>208</v>
      </c>
      <c r="R33" s="120">
        <v>26.718306247750199</v>
      </c>
      <c r="S33" s="121">
        <v>36</v>
      </c>
      <c r="T33" s="116">
        <v>0.74217517354861695</v>
      </c>
      <c r="U33" s="127">
        <v>-112.165923718323</v>
      </c>
      <c r="V33" s="124"/>
      <c r="W33" s="124"/>
      <c r="X33" s="125">
        <v>73</v>
      </c>
      <c r="Y33" s="125">
        <v>129</v>
      </c>
      <c r="Z33" s="111"/>
      <c r="AA33" s="126">
        <v>565</v>
      </c>
      <c r="AB33" s="110">
        <v>72.576168413359994</v>
      </c>
      <c r="AC33" s="121">
        <v>200</v>
      </c>
      <c r="AD33" s="116">
        <v>0.36288084206679999</v>
      </c>
      <c r="AE33" s="127">
        <v>-1213.69957621291</v>
      </c>
      <c r="AF33" s="112"/>
      <c r="AG33" s="112"/>
      <c r="AH33" s="128">
        <v>992</v>
      </c>
      <c r="AI33" s="125">
        <v>1304</v>
      </c>
      <c r="AJ33" s="111"/>
      <c r="AK33" s="120">
        <v>4996.8009700000002</v>
      </c>
      <c r="AL33" s="120">
        <v>641.85605084382405</v>
      </c>
      <c r="AM33" s="129">
        <v>708.1</v>
      </c>
      <c r="AN33" s="118">
        <v>0.90644831357693001</v>
      </c>
      <c r="AO33" s="120">
        <v>-1300.6848795818</v>
      </c>
      <c r="AP33" s="124"/>
      <c r="AQ33" s="124"/>
      <c r="AR33" s="125">
        <v>516</v>
      </c>
      <c r="AS33" s="125">
        <v>1619</v>
      </c>
      <c r="AT33" s="113"/>
      <c r="AU33" s="120">
        <v>4432.9920099999999</v>
      </c>
      <c r="AV33" s="110">
        <v>569.432875562547</v>
      </c>
      <c r="AW33" s="131">
        <v>573</v>
      </c>
      <c r="AX33" s="133">
        <v>0.99377465194161796</v>
      </c>
      <c r="AY33" s="137">
        <v>-662.98227584998006</v>
      </c>
      <c r="AZ33" s="112">
        <v>3.0000000000000001E-3</v>
      </c>
      <c r="BA33" s="112"/>
      <c r="BB33" s="125">
        <v>28</v>
      </c>
      <c r="BC33" s="125">
        <v>920</v>
      </c>
      <c r="BD33" s="111"/>
      <c r="BE33" s="120">
        <v>311.60000000000002</v>
      </c>
      <c r="BF33" s="110">
        <v>40.026078013456598</v>
      </c>
      <c r="BG33" s="132">
        <v>65</v>
      </c>
      <c r="BH33" s="116">
        <v>0.61578581559164003</v>
      </c>
      <c r="BI33" s="127">
        <v>-266.477362269195</v>
      </c>
      <c r="BJ33" s="112"/>
      <c r="BK33" s="112"/>
      <c r="BL33" s="125">
        <v>195</v>
      </c>
      <c r="BM33" s="125">
        <v>296</v>
      </c>
      <c r="BN33" s="111"/>
      <c r="BO33" s="119">
        <v>966</v>
      </c>
      <c r="BP33" s="120">
        <v>124.08597997753201</v>
      </c>
      <c r="BQ33" s="132">
        <v>78</v>
      </c>
      <c r="BR33" s="122">
        <v>1.5908458971478501</v>
      </c>
      <c r="BS33" s="123">
        <v>272.30716527696597</v>
      </c>
      <c r="BT33" s="112">
        <v>7.4999999999999997E-3</v>
      </c>
      <c r="BU33" s="124">
        <v>7.4999999999999997E-3</v>
      </c>
      <c r="BV33" s="119">
        <v>0</v>
      </c>
      <c r="BW33" s="119">
        <v>0</v>
      </c>
      <c r="BX33" s="113"/>
      <c r="BY33" s="118">
        <v>0.99951136086000503</v>
      </c>
      <c r="BZ33" s="118">
        <v>1</v>
      </c>
      <c r="CA33" s="135">
        <v>0.99980454434400201</v>
      </c>
      <c r="CB33" s="117">
        <v>0.9</v>
      </c>
      <c r="CC33" s="124">
        <v>2.5000000000000001E-3</v>
      </c>
      <c r="CD33" s="113"/>
      <c r="CE33" s="113"/>
    </row>
    <row r="34" spans="1:83" s="85" customFormat="1" ht="21.4" customHeight="1" x14ac:dyDescent="0.2">
      <c r="A34" s="109" t="s">
        <v>380</v>
      </c>
      <c r="B34" s="109" t="s">
        <v>58</v>
      </c>
      <c r="C34" s="109" t="s">
        <v>68</v>
      </c>
      <c r="D34" s="110">
        <v>2.5249370302222198</v>
      </c>
      <c r="E34" s="111"/>
      <c r="F34" s="112">
        <v>1.375E-2</v>
      </c>
      <c r="G34" s="112">
        <v>0.01</v>
      </c>
      <c r="H34" s="113"/>
      <c r="I34" s="114">
        <v>3</v>
      </c>
      <c r="J34" s="114">
        <v>2</v>
      </c>
      <c r="K34" s="111"/>
      <c r="L34" s="115">
        <v>0.56000000000000005</v>
      </c>
      <c r="M34" s="118">
        <v>0.65600000000000003</v>
      </c>
      <c r="N34" s="117">
        <v>0.7</v>
      </c>
      <c r="O34" s="118"/>
      <c r="P34" s="111"/>
      <c r="Q34" s="119">
        <v>83</v>
      </c>
      <c r="R34" s="120">
        <v>32.872106910600898</v>
      </c>
      <c r="S34" s="121">
        <v>36</v>
      </c>
      <c r="T34" s="118">
        <v>0.91311408085002499</v>
      </c>
      <c r="U34" s="126">
        <v>-20.841570279731101</v>
      </c>
      <c r="V34" s="124"/>
      <c r="W34" s="124"/>
      <c r="X34" s="125">
        <v>8</v>
      </c>
      <c r="Y34" s="125">
        <v>27</v>
      </c>
      <c r="Z34" s="111"/>
      <c r="AA34" s="126">
        <v>194</v>
      </c>
      <c r="AB34" s="110">
        <v>76.833599285018906</v>
      </c>
      <c r="AC34" s="121">
        <v>200</v>
      </c>
      <c r="AD34" s="116">
        <v>0.38416799642509503</v>
      </c>
      <c r="AE34" s="127">
        <v>-382.89761266517303</v>
      </c>
      <c r="AF34" s="112"/>
      <c r="AG34" s="112"/>
      <c r="AH34" s="128">
        <v>311</v>
      </c>
      <c r="AI34" s="125">
        <v>412</v>
      </c>
      <c r="AJ34" s="111"/>
      <c r="AK34" s="120">
        <v>944.72959000000003</v>
      </c>
      <c r="AL34" s="120">
        <v>374.15966366371202</v>
      </c>
      <c r="AM34" s="129">
        <v>735.8</v>
      </c>
      <c r="AN34" s="116">
        <v>0.50850728956742697</v>
      </c>
      <c r="AO34" s="139">
        <v>-1177.6767269951699</v>
      </c>
      <c r="AP34" s="124"/>
      <c r="AQ34" s="124"/>
      <c r="AR34" s="125">
        <v>914</v>
      </c>
      <c r="AS34" s="125">
        <v>1285</v>
      </c>
      <c r="AT34" s="113"/>
      <c r="AU34" s="120">
        <v>1442.1324400000001</v>
      </c>
      <c r="AV34" s="110">
        <v>571.15580417982801</v>
      </c>
      <c r="AW34" s="131">
        <v>573</v>
      </c>
      <c r="AX34" s="133">
        <v>0.99678150816723898</v>
      </c>
      <c r="AY34" s="137">
        <v>-210.67922028571999</v>
      </c>
      <c r="AZ34" s="112">
        <v>3.7499999999999999E-3</v>
      </c>
      <c r="BA34" s="112">
        <v>0</v>
      </c>
      <c r="BB34" s="125">
        <v>5</v>
      </c>
      <c r="BC34" s="125">
        <v>295</v>
      </c>
      <c r="BD34" s="111"/>
      <c r="BE34" s="120">
        <v>126.8</v>
      </c>
      <c r="BF34" s="110">
        <v>50.219074171857699</v>
      </c>
      <c r="BG34" s="132">
        <v>65</v>
      </c>
      <c r="BH34" s="118">
        <v>0.77260114110550404</v>
      </c>
      <c r="BI34" s="126">
        <v>-60.691724116181199</v>
      </c>
      <c r="BJ34" s="112"/>
      <c r="BK34" s="112"/>
      <c r="BL34" s="125">
        <v>38</v>
      </c>
      <c r="BM34" s="125">
        <v>71</v>
      </c>
      <c r="BN34" s="111"/>
      <c r="BO34" s="119">
        <v>477</v>
      </c>
      <c r="BP34" s="120">
        <v>188.91560236574199</v>
      </c>
      <c r="BQ34" s="132">
        <v>78</v>
      </c>
      <c r="BR34" s="122">
        <v>2.4219949021248999</v>
      </c>
      <c r="BS34" s="123">
        <v>252.009931060583</v>
      </c>
      <c r="BT34" s="112">
        <v>7.4999999999999997E-3</v>
      </c>
      <c r="BU34" s="124">
        <v>7.4999999999999997E-3</v>
      </c>
      <c r="BV34" s="119">
        <v>0</v>
      </c>
      <c r="BW34" s="119">
        <v>0</v>
      </c>
      <c r="BX34" s="113"/>
      <c r="BY34" s="118">
        <v>0.99483648881239195</v>
      </c>
      <c r="BZ34" s="118">
        <v>1</v>
      </c>
      <c r="CA34" s="135">
        <v>0.997934595524957</v>
      </c>
      <c r="CB34" s="117">
        <v>0.9</v>
      </c>
      <c r="CC34" s="124">
        <v>2.5000000000000001E-3</v>
      </c>
      <c r="CD34" s="113"/>
      <c r="CE34" s="113"/>
    </row>
    <row r="35" spans="1:83" s="85" customFormat="1" ht="21.4" customHeight="1" x14ac:dyDescent="0.2">
      <c r="A35" s="109" t="s">
        <v>380</v>
      </c>
      <c r="B35" s="109" t="s">
        <v>58</v>
      </c>
      <c r="C35" s="109" t="s">
        <v>69</v>
      </c>
      <c r="D35" s="110">
        <v>4.80222135577778</v>
      </c>
      <c r="E35" s="111"/>
      <c r="F35" s="112">
        <v>2.2624999999999999E-2</v>
      </c>
      <c r="G35" s="112">
        <v>1.6625000000000001E-2</v>
      </c>
      <c r="H35" s="113"/>
      <c r="I35" s="114">
        <v>4</v>
      </c>
      <c r="J35" s="114">
        <v>4</v>
      </c>
      <c r="K35" s="111"/>
      <c r="L35" s="115">
        <v>0.53</v>
      </c>
      <c r="M35" s="118">
        <v>0.622</v>
      </c>
      <c r="N35" s="117">
        <v>0.7</v>
      </c>
      <c r="O35" s="118"/>
      <c r="P35" s="111"/>
      <c r="Q35" s="119">
        <v>149</v>
      </c>
      <c r="R35" s="120">
        <v>31.027307773043599</v>
      </c>
      <c r="S35" s="121">
        <v>36</v>
      </c>
      <c r="T35" s="118">
        <v>0.86186966036232304</v>
      </c>
      <c r="U35" s="126">
        <v>-48.498076366259298</v>
      </c>
      <c r="V35" s="124"/>
      <c r="W35" s="124"/>
      <c r="X35" s="125">
        <v>24</v>
      </c>
      <c r="Y35" s="125">
        <v>59</v>
      </c>
      <c r="Z35" s="111"/>
      <c r="AA35" s="126">
        <v>639</v>
      </c>
      <c r="AB35" s="110">
        <v>133.063420583724</v>
      </c>
      <c r="AC35" s="121">
        <v>200</v>
      </c>
      <c r="AD35" s="116">
        <v>0.66531710291862001</v>
      </c>
      <c r="AE35" s="127">
        <v>-458.21153536810698</v>
      </c>
      <c r="AF35" s="112"/>
      <c r="AG35" s="112"/>
      <c r="AH35" s="128">
        <v>322</v>
      </c>
      <c r="AI35" s="125">
        <v>514</v>
      </c>
      <c r="AJ35" s="111"/>
      <c r="AK35" s="120">
        <v>5737.7669999999998</v>
      </c>
      <c r="AL35" s="120">
        <v>1194.81518549673</v>
      </c>
      <c r="AM35" s="129">
        <v>735.5</v>
      </c>
      <c r="AN35" s="122">
        <v>1.62449379401323</v>
      </c>
      <c r="AO35" s="130">
        <v>1702.77157868379</v>
      </c>
      <c r="AP35" s="124">
        <v>0.01</v>
      </c>
      <c r="AQ35" s="124">
        <v>0.01</v>
      </c>
      <c r="AR35" s="125">
        <v>0</v>
      </c>
      <c r="AS35" s="125">
        <v>0</v>
      </c>
      <c r="AT35" s="113"/>
      <c r="AU35" s="120">
        <v>2865.7550700000002</v>
      </c>
      <c r="AV35" s="110">
        <v>596.75613798020299</v>
      </c>
      <c r="AW35" s="131">
        <v>573</v>
      </c>
      <c r="AX35" s="133">
        <v>1.0414592285867399</v>
      </c>
      <c r="AY35" s="137">
        <v>-277.755978829627</v>
      </c>
      <c r="AZ35" s="112">
        <v>6.7499999999999999E-3</v>
      </c>
      <c r="BA35" s="112">
        <v>3.0000000000000001E-3</v>
      </c>
      <c r="BB35" s="125">
        <v>0</v>
      </c>
      <c r="BC35" s="125">
        <v>437</v>
      </c>
      <c r="BD35" s="111"/>
      <c r="BE35" s="120">
        <v>200.4</v>
      </c>
      <c r="BF35" s="110">
        <v>41.730687769919101</v>
      </c>
      <c r="BG35" s="132">
        <v>65</v>
      </c>
      <c r="BH35" s="116">
        <v>0.64201058107567799</v>
      </c>
      <c r="BI35" s="127">
        <v>-156.193748994635</v>
      </c>
      <c r="BJ35" s="112"/>
      <c r="BK35" s="112"/>
      <c r="BL35" s="125">
        <v>112</v>
      </c>
      <c r="BM35" s="125">
        <v>175</v>
      </c>
      <c r="BN35" s="111"/>
      <c r="BO35" s="119">
        <v>387</v>
      </c>
      <c r="BP35" s="120">
        <v>80.587705423945494</v>
      </c>
      <c r="BQ35" s="132">
        <v>78</v>
      </c>
      <c r="BR35" s="133">
        <v>1.0331757105634001</v>
      </c>
      <c r="BS35" s="134">
        <v>-40.912498793561703</v>
      </c>
      <c r="BT35" s="112">
        <v>3.375E-3</v>
      </c>
      <c r="BU35" s="124">
        <v>1.1249999999999999E-3</v>
      </c>
      <c r="BV35" s="119">
        <v>0</v>
      </c>
      <c r="BW35" s="119">
        <v>63</v>
      </c>
      <c r="BX35" s="113"/>
      <c r="BY35" s="118">
        <v>0.99855449551893605</v>
      </c>
      <c r="BZ35" s="118">
        <v>1</v>
      </c>
      <c r="CA35" s="135">
        <v>0.99942179820757404</v>
      </c>
      <c r="CB35" s="117">
        <v>0.9</v>
      </c>
      <c r="CC35" s="124">
        <v>2.5000000000000001E-3</v>
      </c>
      <c r="CD35" s="113"/>
      <c r="CE35" s="113"/>
    </row>
    <row r="36" spans="1:83" s="85" customFormat="1" ht="21.4" customHeight="1" x14ac:dyDescent="0.2">
      <c r="A36" s="109" t="s">
        <v>380</v>
      </c>
      <c r="B36" s="109" t="s">
        <v>58</v>
      </c>
      <c r="C36" s="109" t="s">
        <v>70</v>
      </c>
      <c r="D36" s="110">
        <v>7.9626680467777797</v>
      </c>
      <c r="E36" s="111"/>
      <c r="F36" s="112">
        <v>4.2000000000000003E-2</v>
      </c>
      <c r="G36" s="112">
        <v>3.8249999999999999E-2</v>
      </c>
      <c r="H36" s="113"/>
      <c r="I36" s="114">
        <v>5</v>
      </c>
      <c r="J36" s="114">
        <v>5</v>
      </c>
      <c r="K36" s="111"/>
      <c r="L36" s="115">
        <v>0.5</v>
      </c>
      <c r="M36" s="116">
        <v>0.35599999999999998</v>
      </c>
      <c r="N36" s="117">
        <v>0.7</v>
      </c>
      <c r="O36" s="118"/>
      <c r="P36" s="111"/>
      <c r="Q36" s="119">
        <v>367</v>
      </c>
      <c r="R36" s="120">
        <v>46.090079084549103</v>
      </c>
      <c r="S36" s="121">
        <v>36</v>
      </c>
      <c r="T36" s="122">
        <v>1.28027997457081</v>
      </c>
      <c r="U36" s="123">
        <v>39.524128840998301</v>
      </c>
      <c r="V36" s="124">
        <v>0.01</v>
      </c>
      <c r="W36" s="124">
        <v>0.01</v>
      </c>
      <c r="X36" s="125">
        <v>0</v>
      </c>
      <c r="Y36" s="125">
        <v>0</v>
      </c>
      <c r="Z36" s="111"/>
      <c r="AA36" s="126">
        <v>919</v>
      </c>
      <c r="AB36" s="110">
        <v>115.413576781201</v>
      </c>
      <c r="AC36" s="121">
        <v>200</v>
      </c>
      <c r="AD36" s="116">
        <v>0.57706788390600505</v>
      </c>
      <c r="AE36" s="127">
        <v>-900.31039532778698</v>
      </c>
      <c r="AF36" s="112"/>
      <c r="AG36" s="112"/>
      <c r="AH36" s="128">
        <v>674</v>
      </c>
      <c r="AI36" s="125">
        <v>993</v>
      </c>
      <c r="AJ36" s="111"/>
      <c r="AK36" s="120">
        <v>8109.1900299999998</v>
      </c>
      <c r="AL36" s="120">
        <v>1018.40111660582</v>
      </c>
      <c r="AM36" s="129">
        <v>828</v>
      </c>
      <c r="AN36" s="122">
        <v>1.2299530393790099</v>
      </c>
      <c r="AO36" s="130">
        <v>577.24499334296195</v>
      </c>
      <c r="AP36" s="124">
        <v>0.01</v>
      </c>
      <c r="AQ36" s="124">
        <v>0.01</v>
      </c>
      <c r="AR36" s="125">
        <v>0</v>
      </c>
      <c r="AS36" s="125">
        <v>0</v>
      </c>
      <c r="AT36" s="113"/>
      <c r="AU36" s="120">
        <v>5043.3159400000004</v>
      </c>
      <c r="AV36" s="110">
        <v>633.37011041680398</v>
      </c>
      <c r="AW36" s="131">
        <v>573</v>
      </c>
      <c r="AX36" s="133">
        <v>1.1053579588425899</v>
      </c>
      <c r="AY36" s="137">
        <v>-169.00834261411001</v>
      </c>
      <c r="AZ36" s="112">
        <v>1.2E-2</v>
      </c>
      <c r="BA36" s="112">
        <v>8.2500000000000004E-3</v>
      </c>
      <c r="BB36" s="125">
        <v>0</v>
      </c>
      <c r="BC36" s="125">
        <v>432</v>
      </c>
      <c r="BD36" s="111"/>
      <c r="BE36" s="120">
        <v>352.5</v>
      </c>
      <c r="BF36" s="110">
        <v>44.269081409546502</v>
      </c>
      <c r="BG36" s="132">
        <v>65</v>
      </c>
      <c r="BH36" s="116">
        <v>0.6810627909161</v>
      </c>
      <c r="BI36" s="127">
        <v>-238.77587848153101</v>
      </c>
      <c r="BJ36" s="112"/>
      <c r="BK36" s="112"/>
      <c r="BL36" s="125">
        <v>166</v>
      </c>
      <c r="BM36" s="125">
        <v>269</v>
      </c>
      <c r="BN36" s="111"/>
      <c r="BO36" s="119">
        <v>828</v>
      </c>
      <c r="BP36" s="120">
        <v>103.985246544977</v>
      </c>
      <c r="BQ36" s="132">
        <v>78</v>
      </c>
      <c r="BR36" s="122">
        <v>1.3331441864740601</v>
      </c>
      <c r="BS36" s="123">
        <v>118.46894582216299</v>
      </c>
      <c r="BT36" s="112">
        <v>7.4999999999999997E-3</v>
      </c>
      <c r="BU36" s="124">
        <v>7.4999999999999997E-3</v>
      </c>
      <c r="BV36" s="119">
        <v>0</v>
      </c>
      <c r="BW36" s="119">
        <v>0</v>
      </c>
      <c r="BX36" s="113"/>
      <c r="BY36" s="118">
        <v>0.99769503546099303</v>
      </c>
      <c r="BZ36" s="118">
        <v>1</v>
      </c>
      <c r="CA36" s="135">
        <v>0.99907801418439701</v>
      </c>
      <c r="CB36" s="117">
        <v>0.9</v>
      </c>
      <c r="CC36" s="124">
        <v>2.5000000000000001E-3</v>
      </c>
      <c r="CD36" s="113"/>
      <c r="CE36" s="113"/>
    </row>
    <row r="37" spans="1:83" s="85" customFormat="1" ht="21.4" customHeight="1" x14ac:dyDescent="0.2">
      <c r="A37" s="109" t="s">
        <v>380</v>
      </c>
      <c r="B37" s="109" t="s">
        <v>58</v>
      </c>
      <c r="C37" s="109" t="s">
        <v>73</v>
      </c>
      <c r="D37" s="110">
        <v>2.1182522330000002</v>
      </c>
      <c r="E37" s="111"/>
      <c r="F37" s="112">
        <v>5.2249999999999998E-2</v>
      </c>
      <c r="G37" s="112">
        <v>4.3999999999999997E-2</v>
      </c>
      <c r="H37" s="113"/>
      <c r="I37" s="114">
        <v>7</v>
      </c>
      <c r="J37" s="114">
        <v>7</v>
      </c>
      <c r="K37" s="111"/>
      <c r="L37" s="135">
        <v>0.93</v>
      </c>
      <c r="M37" s="133">
        <v>0.71599999999999997</v>
      </c>
      <c r="N37" s="117">
        <v>0.7</v>
      </c>
      <c r="O37" s="118">
        <v>2E-3</v>
      </c>
      <c r="P37" s="111"/>
      <c r="Q37" s="119">
        <v>102</v>
      </c>
      <c r="R37" s="120">
        <v>48.152905688451099</v>
      </c>
      <c r="S37" s="121">
        <v>36</v>
      </c>
      <c r="T37" s="122">
        <v>1.3375807135680899</v>
      </c>
      <c r="U37" s="123">
        <v>14.883911364748799</v>
      </c>
      <c r="V37" s="124">
        <v>0.01</v>
      </c>
      <c r="W37" s="124">
        <v>0.01</v>
      </c>
      <c r="X37" s="125">
        <v>0</v>
      </c>
      <c r="Y37" s="125">
        <v>0</v>
      </c>
      <c r="Z37" s="111"/>
      <c r="AA37" s="126">
        <v>319</v>
      </c>
      <c r="AB37" s="110">
        <v>150.59585210407801</v>
      </c>
      <c r="AC37" s="121">
        <v>200</v>
      </c>
      <c r="AD37" s="116">
        <v>0.75297926052038999</v>
      </c>
      <c r="AE37" s="127">
        <v>-164.97827019584</v>
      </c>
      <c r="AF37" s="112"/>
      <c r="AG37" s="112"/>
      <c r="AH37" s="128">
        <v>105</v>
      </c>
      <c r="AI37" s="125">
        <v>190</v>
      </c>
      <c r="AJ37" s="111"/>
      <c r="AK37" s="120">
        <v>1827.02685</v>
      </c>
      <c r="AL37" s="120">
        <v>862.51619214037203</v>
      </c>
      <c r="AM37" s="129">
        <v>699.3</v>
      </c>
      <c r="AN37" s="122">
        <v>1.23339938816012</v>
      </c>
      <c r="AO37" s="130">
        <v>134.796828260246</v>
      </c>
      <c r="AP37" s="124">
        <v>0.01</v>
      </c>
      <c r="AQ37" s="124">
        <v>0.01</v>
      </c>
      <c r="AR37" s="125">
        <v>0</v>
      </c>
      <c r="AS37" s="125">
        <v>0</v>
      </c>
      <c r="AT37" s="113"/>
      <c r="AU37" s="120">
        <v>1385.97948</v>
      </c>
      <c r="AV37" s="110">
        <v>654.30332535851505</v>
      </c>
      <c r="AW37" s="131">
        <v>573</v>
      </c>
      <c r="AX37" s="122">
        <v>1.1418906201719301</v>
      </c>
      <c r="AY37" s="130">
        <v>-0.61826411108177104</v>
      </c>
      <c r="AZ37" s="112">
        <v>1.4999999999999999E-2</v>
      </c>
      <c r="BA37" s="112">
        <v>1.0500000000000001E-2</v>
      </c>
      <c r="BB37" s="125">
        <v>0</v>
      </c>
      <c r="BC37" s="125">
        <v>71</v>
      </c>
      <c r="BD37" s="111"/>
      <c r="BE37" s="120">
        <v>140.80000000000001</v>
      </c>
      <c r="BF37" s="110">
        <v>66.469893342489399</v>
      </c>
      <c r="BG37" s="132">
        <v>65</v>
      </c>
      <c r="BH37" s="133">
        <v>1.02261374373061</v>
      </c>
      <c r="BI37" s="134">
        <v>-16.492937813647998</v>
      </c>
      <c r="BJ37" s="112">
        <v>5.2500000000000003E-3</v>
      </c>
      <c r="BK37" s="112">
        <v>1.5E-3</v>
      </c>
      <c r="BL37" s="125">
        <v>0</v>
      </c>
      <c r="BM37" s="125">
        <v>25</v>
      </c>
      <c r="BN37" s="111"/>
      <c r="BO37" s="119">
        <v>204</v>
      </c>
      <c r="BP37" s="120">
        <v>96.305811376902199</v>
      </c>
      <c r="BQ37" s="132">
        <v>78</v>
      </c>
      <c r="BR37" s="122">
        <v>1.2346898894474601</v>
      </c>
      <c r="BS37" s="123">
        <v>15.2484746236224</v>
      </c>
      <c r="BT37" s="112">
        <v>7.4999999999999997E-3</v>
      </c>
      <c r="BU37" s="124">
        <v>7.4999999999999997E-3</v>
      </c>
      <c r="BV37" s="119">
        <v>0</v>
      </c>
      <c r="BW37" s="119">
        <v>0</v>
      </c>
      <c r="BX37" s="113"/>
      <c r="BY37" s="118">
        <v>1</v>
      </c>
      <c r="BZ37" s="118">
        <v>1</v>
      </c>
      <c r="CA37" s="135">
        <v>1</v>
      </c>
      <c r="CB37" s="117">
        <v>0.9</v>
      </c>
      <c r="CC37" s="124">
        <v>2.5000000000000001E-3</v>
      </c>
      <c r="CD37" s="113"/>
      <c r="CE37" s="113"/>
    </row>
    <row r="38" spans="1:83" s="85" customFormat="1" ht="21.4" customHeight="1" x14ac:dyDescent="0.2">
      <c r="A38" s="109" t="s">
        <v>380</v>
      </c>
      <c r="B38" s="109" t="s">
        <v>58</v>
      </c>
      <c r="C38" s="109" t="s">
        <v>74</v>
      </c>
      <c r="D38" s="110">
        <v>2.9114317781111101</v>
      </c>
      <c r="E38" s="111"/>
      <c r="F38" s="112">
        <v>2.4E-2</v>
      </c>
      <c r="G38" s="112">
        <v>2.2249999999999999E-2</v>
      </c>
      <c r="H38" s="113"/>
      <c r="I38" s="114">
        <v>5</v>
      </c>
      <c r="J38" s="114">
        <v>4</v>
      </c>
      <c r="K38" s="111"/>
      <c r="L38" s="135">
        <v>0.87</v>
      </c>
      <c r="M38" s="133">
        <v>0.72499999999999998</v>
      </c>
      <c r="N38" s="117">
        <v>0.7</v>
      </c>
      <c r="O38" s="118">
        <v>3.0000000000000001E-3</v>
      </c>
      <c r="P38" s="111"/>
      <c r="Q38" s="119">
        <v>102</v>
      </c>
      <c r="R38" s="120">
        <v>35.034308812200898</v>
      </c>
      <c r="S38" s="121">
        <v>36</v>
      </c>
      <c r="T38" s="133">
        <v>0.97317524478336004</v>
      </c>
      <c r="U38" s="134">
        <v>-17.736707879308799</v>
      </c>
      <c r="V38" s="124">
        <v>1E-3</v>
      </c>
      <c r="W38" s="124"/>
      <c r="X38" s="125">
        <v>3</v>
      </c>
      <c r="Y38" s="125">
        <v>24</v>
      </c>
      <c r="Z38" s="111"/>
      <c r="AA38" s="126">
        <v>370</v>
      </c>
      <c r="AB38" s="110">
        <v>127.08523784818</v>
      </c>
      <c r="AC38" s="121">
        <v>200</v>
      </c>
      <c r="AD38" s="116">
        <v>0.6354261892409</v>
      </c>
      <c r="AE38" s="127">
        <v>-295.20393266282599</v>
      </c>
      <c r="AF38" s="112"/>
      <c r="AG38" s="112"/>
      <c r="AH38" s="128">
        <v>213</v>
      </c>
      <c r="AI38" s="125">
        <v>329</v>
      </c>
      <c r="AJ38" s="111"/>
      <c r="AK38" s="120">
        <v>3055.31187</v>
      </c>
      <c r="AL38" s="120">
        <v>1049.41901540356</v>
      </c>
      <c r="AM38" s="129">
        <v>828</v>
      </c>
      <c r="AN38" s="122">
        <v>1.26741426981106</v>
      </c>
      <c r="AO38" s="130">
        <v>301.36758877589801</v>
      </c>
      <c r="AP38" s="124">
        <v>0.01</v>
      </c>
      <c r="AQ38" s="124">
        <v>0.01</v>
      </c>
      <c r="AR38" s="125">
        <v>0</v>
      </c>
      <c r="AS38" s="125">
        <v>0</v>
      </c>
      <c r="AT38" s="113"/>
      <c r="AU38" s="120">
        <v>1242.59637</v>
      </c>
      <c r="AV38" s="110">
        <v>426.79906819117599</v>
      </c>
      <c r="AW38" s="131">
        <v>573</v>
      </c>
      <c r="AX38" s="116">
        <v>0.74485003174725195</v>
      </c>
      <c r="AY38" s="139">
        <v>-663.21289707899803</v>
      </c>
      <c r="AZ38" s="112"/>
      <c r="BA38" s="112"/>
      <c r="BB38" s="125">
        <v>426</v>
      </c>
      <c r="BC38" s="125">
        <v>760</v>
      </c>
      <c r="BD38" s="111"/>
      <c r="BE38" s="120">
        <v>115</v>
      </c>
      <c r="BF38" s="110">
        <v>39.499465817677503</v>
      </c>
      <c r="BG38" s="132">
        <v>65</v>
      </c>
      <c r="BH38" s="116">
        <v>0.60768408950273101</v>
      </c>
      <c r="BI38" s="127">
        <v>-101.191278115419</v>
      </c>
      <c r="BJ38" s="112"/>
      <c r="BK38" s="112"/>
      <c r="BL38" s="125">
        <v>75</v>
      </c>
      <c r="BM38" s="125">
        <v>113</v>
      </c>
      <c r="BN38" s="111"/>
      <c r="BO38" s="119">
        <v>267</v>
      </c>
      <c r="BP38" s="120">
        <v>91.707455420173105</v>
      </c>
      <c r="BQ38" s="132">
        <v>78</v>
      </c>
      <c r="BR38" s="122">
        <v>1.1757366079509399</v>
      </c>
      <c r="BS38" s="123">
        <v>7.5704662614976996</v>
      </c>
      <c r="BT38" s="112">
        <v>7.4999999999999997E-3</v>
      </c>
      <c r="BU38" s="124">
        <v>6.7499999999999999E-3</v>
      </c>
      <c r="BV38" s="119">
        <v>0</v>
      </c>
      <c r="BW38" s="119">
        <v>6</v>
      </c>
      <c r="BX38" s="113"/>
      <c r="BY38" s="118">
        <v>0.99607843137254903</v>
      </c>
      <c r="BZ38" s="118">
        <v>1</v>
      </c>
      <c r="CA38" s="135">
        <v>0.99843137254902004</v>
      </c>
      <c r="CB38" s="117">
        <v>0.9</v>
      </c>
      <c r="CC38" s="124">
        <v>2.5000000000000001E-3</v>
      </c>
      <c r="CD38" s="113"/>
      <c r="CE38" s="113"/>
    </row>
    <row r="39" spans="1:83" s="85" customFormat="1" ht="21.4" customHeight="1" x14ac:dyDescent="0.2">
      <c r="A39" s="109" t="s">
        <v>380</v>
      </c>
      <c r="B39" s="109" t="s">
        <v>58</v>
      </c>
      <c r="C39" s="109" t="s">
        <v>75</v>
      </c>
      <c r="D39" s="110">
        <v>8.3768087102222193</v>
      </c>
      <c r="E39" s="111"/>
      <c r="F39" s="112">
        <v>2.8250000000000001E-2</v>
      </c>
      <c r="G39" s="112">
        <v>2.1499999999999998E-2</v>
      </c>
      <c r="H39" s="113"/>
      <c r="I39" s="114">
        <v>6</v>
      </c>
      <c r="J39" s="114">
        <v>4</v>
      </c>
      <c r="K39" s="111"/>
      <c r="L39" s="136">
        <v>0.76633813495072001</v>
      </c>
      <c r="M39" s="133">
        <v>0.73699999999999999</v>
      </c>
      <c r="N39" s="117">
        <v>0.7</v>
      </c>
      <c r="O39" s="118">
        <v>5.0000000000000001E-3</v>
      </c>
      <c r="P39" s="111"/>
      <c r="Q39" s="119">
        <v>284</v>
      </c>
      <c r="R39" s="120">
        <v>33.903125859067899</v>
      </c>
      <c r="S39" s="121">
        <v>36</v>
      </c>
      <c r="T39" s="118">
        <v>0.94175349608521797</v>
      </c>
      <c r="U39" s="126">
        <v>-60.5079857400832</v>
      </c>
      <c r="V39" s="124"/>
      <c r="W39" s="124"/>
      <c r="X39" s="125">
        <v>18</v>
      </c>
      <c r="Y39" s="125">
        <v>78</v>
      </c>
      <c r="Z39" s="111"/>
      <c r="AA39" s="126">
        <v>921</v>
      </c>
      <c r="AB39" s="110">
        <v>109.94640463451201</v>
      </c>
      <c r="AC39" s="121">
        <v>200</v>
      </c>
      <c r="AD39" s="116">
        <v>0.54973202317255998</v>
      </c>
      <c r="AE39" s="127">
        <v>-992.93325411157298</v>
      </c>
      <c r="AF39" s="112"/>
      <c r="AG39" s="112"/>
      <c r="AH39" s="128">
        <v>755</v>
      </c>
      <c r="AI39" s="125">
        <v>1090</v>
      </c>
      <c r="AJ39" s="111"/>
      <c r="AK39" s="120">
        <v>7849.9926400000004</v>
      </c>
      <c r="AL39" s="120">
        <v>937.11017065731096</v>
      </c>
      <c r="AM39" s="129">
        <v>828</v>
      </c>
      <c r="AN39" s="133">
        <v>1.1317755684266999</v>
      </c>
      <c r="AO39" s="137">
        <v>-73.691032021913998</v>
      </c>
      <c r="AP39" s="124">
        <v>9.4999999999999998E-3</v>
      </c>
      <c r="AQ39" s="124">
        <v>6.4999999999999997E-3</v>
      </c>
      <c r="AR39" s="125">
        <v>0</v>
      </c>
      <c r="AS39" s="125">
        <v>474</v>
      </c>
      <c r="AT39" s="113"/>
      <c r="AU39" s="120">
        <v>4677.88724</v>
      </c>
      <c r="AV39" s="110">
        <v>558.43309807129401</v>
      </c>
      <c r="AW39" s="131">
        <v>573</v>
      </c>
      <c r="AX39" s="133">
        <v>0.97457783258515596</v>
      </c>
      <c r="AY39" s="137">
        <v>-805.53153302965802</v>
      </c>
      <c r="AZ39" s="112">
        <v>1.5E-3</v>
      </c>
      <c r="BA39" s="112"/>
      <c r="BB39" s="125">
        <v>123</v>
      </c>
      <c r="BC39" s="125">
        <v>1083</v>
      </c>
      <c r="BD39" s="111"/>
      <c r="BE39" s="120">
        <v>531.4</v>
      </c>
      <c r="BF39" s="110">
        <v>63.4370460616502</v>
      </c>
      <c r="BG39" s="132">
        <v>65</v>
      </c>
      <c r="BH39" s="133">
        <v>0.97595455479461901</v>
      </c>
      <c r="BI39" s="134">
        <v>-90.6283075862613</v>
      </c>
      <c r="BJ39" s="112">
        <v>2.2499999999999998E-3</v>
      </c>
      <c r="BK39" s="112"/>
      <c r="BL39" s="125">
        <v>14</v>
      </c>
      <c r="BM39" s="125">
        <v>122</v>
      </c>
      <c r="BN39" s="111"/>
      <c r="BO39" s="119">
        <v>1057</v>
      </c>
      <c r="BP39" s="120">
        <v>126.181704341672</v>
      </c>
      <c r="BQ39" s="132">
        <v>78</v>
      </c>
      <c r="BR39" s="122">
        <v>1.61771415822656</v>
      </c>
      <c r="BS39" s="123">
        <v>310.56603089648598</v>
      </c>
      <c r="BT39" s="112">
        <v>7.4999999999999997E-3</v>
      </c>
      <c r="BU39" s="124">
        <v>7.4999999999999997E-3</v>
      </c>
      <c r="BV39" s="119">
        <v>0</v>
      </c>
      <c r="BW39" s="119">
        <v>0</v>
      </c>
      <c r="BX39" s="113"/>
      <c r="BY39" s="118">
        <v>0.99907578558225496</v>
      </c>
      <c r="BZ39" s="118">
        <v>1</v>
      </c>
      <c r="CA39" s="135">
        <v>0.99963031423290205</v>
      </c>
      <c r="CB39" s="117">
        <v>0.9</v>
      </c>
      <c r="CC39" s="124">
        <v>2.5000000000000001E-3</v>
      </c>
      <c r="CD39" s="113"/>
      <c r="CE39" s="113"/>
    </row>
    <row r="40" spans="1:83" s="85" customFormat="1" ht="21.4" customHeight="1" x14ac:dyDescent="0.2">
      <c r="A40" s="109" t="s">
        <v>380</v>
      </c>
      <c r="B40" s="109" t="s">
        <v>77</v>
      </c>
      <c r="C40" s="109" t="s">
        <v>78</v>
      </c>
      <c r="D40" s="110">
        <v>2.96507936511111</v>
      </c>
      <c r="E40" s="111"/>
      <c r="F40" s="112">
        <v>4.7E-2</v>
      </c>
      <c r="G40" s="112">
        <v>4.4499999999999998E-2</v>
      </c>
      <c r="H40" s="113"/>
      <c r="I40" s="114">
        <v>5</v>
      </c>
      <c r="J40" s="114">
        <v>5</v>
      </c>
      <c r="K40" s="111"/>
      <c r="L40" s="135">
        <v>0.89</v>
      </c>
      <c r="M40" s="122">
        <v>0.85099999999999998</v>
      </c>
      <c r="N40" s="117">
        <v>0.7</v>
      </c>
      <c r="O40" s="118">
        <v>0.02</v>
      </c>
      <c r="P40" s="111"/>
      <c r="Q40" s="119">
        <v>162</v>
      </c>
      <c r="R40" s="120">
        <v>54.635974303483501</v>
      </c>
      <c r="S40" s="121">
        <v>36</v>
      </c>
      <c r="T40" s="122">
        <v>1.51766595287454</v>
      </c>
      <c r="U40" s="123">
        <v>40.056959998694502</v>
      </c>
      <c r="V40" s="124">
        <v>0.01</v>
      </c>
      <c r="W40" s="124">
        <v>0.01</v>
      </c>
      <c r="X40" s="125">
        <v>0</v>
      </c>
      <c r="Y40" s="125">
        <v>0</v>
      </c>
      <c r="Z40" s="111"/>
      <c r="AA40" s="126">
        <v>468</v>
      </c>
      <c r="AB40" s="110">
        <v>157.83725909895199</v>
      </c>
      <c r="AC40" s="121">
        <v>200</v>
      </c>
      <c r="AD40" s="118">
        <v>0.78918629549476005</v>
      </c>
      <c r="AE40" s="126">
        <v>-209.46133334058601</v>
      </c>
      <c r="AF40" s="112"/>
      <c r="AG40" s="112"/>
      <c r="AH40" s="128">
        <v>126</v>
      </c>
      <c r="AI40" s="125">
        <v>244</v>
      </c>
      <c r="AJ40" s="111"/>
      <c r="AK40" s="120">
        <v>2671.66347</v>
      </c>
      <c r="AL40" s="120">
        <v>901.04281910170198</v>
      </c>
      <c r="AM40" s="129">
        <v>828</v>
      </c>
      <c r="AN40" s="133">
        <v>1.08821596509867</v>
      </c>
      <c r="AO40" s="137">
        <v>-133.02645003002701</v>
      </c>
      <c r="AP40" s="124">
        <v>7.0000000000000001E-3</v>
      </c>
      <c r="AQ40" s="124">
        <v>4.4999999999999997E-3</v>
      </c>
      <c r="AR40" s="125">
        <v>0</v>
      </c>
      <c r="AS40" s="125">
        <v>275</v>
      </c>
      <c r="AT40" s="113"/>
      <c r="AU40" s="120">
        <v>1324.9331</v>
      </c>
      <c r="AV40" s="110">
        <v>446.84574571256002</v>
      </c>
      <c r="AW40" s="131">
        <v>573</v>
      </c>
      <c r="AX40" s="118">
        <v>0.77983550735176399</v>
      </c>
      <c r="AY40" s="120">
        <v>-615.99362002077999</v>
      </c>
      <c r="AZ40" s="112"/>
      <c r="BA40" s="112"/>
      <c r="BB40" s="125">
        <v>375</v>
      </c>
      <c r="BC40" s="125">
        <v>714</v>
      </c>
      <c r="BD40" s="111"/>
      <c r="BE40" s="120">
        <v>181.4</v>
      </c>
      <c r="BF40" s="110">
        <v>61.178800855875998</v>
      </c>
      <c r="BG40" s="132">
        <v>65</v>
      </c>
      <c r="BH40" s="118">
        <v>0.94121232085963102</v>
      </c>
      <c r="BI40" s="126">
        <v>-38.774933335690498</v>
      </c>
      <c r="BJ40" s="112"/>
      <c r="BK40" s="112"/>
      <c r="BL40" s="125">
        <v>12</v>
      </c>
      <c r="BM40" s="125">
        <v>50</v>
      </c>
      <c r="BN40" s="111"/>
      <c r="BO40" s="119">
        <v>535</v>
      </c>
      <c r="BP40" s="120">
        <v>180.43361884175101</v>
      </c>
      <c r="BQ40" s="132">
        <v>78</v>
      </c>
      <c r="BR40" s="122">
        <v>2.3132515236121902</v>
      </c>
      <c r="BS40" s="123">
        <v>270.79007999717101</v>
      </c>
      <c r="BT40" s="112">
        <v>7.4999999999999997E-3</v>
      </c>
      <c r="BU40" s="124">
        <v>7.4999999999999997E-3</v>
      </c>
      <c r="BV40" s="119">
        <v>0</v>
      </c>
      <c r="BW40" s="119">
        <v>0</v>
      </c>
      <c r="BX40" s="113"/>
      <c r="BY40" s="118">
        <v>0.99778638627559502</v>
      </c>
      <c r="BZ40" s="118">
        <v>1</v>
      </c>
      <c r="CA40" s="135">
        <v>0.99911455451023801</v>
      </c>
      <c r="CB40" s="117">
        <v>0.9</v>
      </c>
      <c r="CC40" s="124">
        <v>2.5000000000000001E-3</v>
      </c>
      <c r="CD40" s="113"/>
      <c r="CE40" s="113"/>
    </row>
    <row r="41" spans="1:83" s="85" customFormat="1" ht="21.4" customHeight="1" x14ac:dyDescent="0.2">
      <c r="A41" s="109" t="s">
        <v>380</v>
      </c>
      <c r="B41" s="109" t="s">
        <v>77</v>
      </c>
      <c r="C41" s="109" t="s">
        <v>79</v>
      </c>
      <c r="D41" s="110">
        <v>4.1628521236666698</v>
      </c>
      <c r="E41" s="111"/>
      <c r="F41" s="112">
        <v>1.2999999999999999E-2</v>
      </c>
      <c r="G41" s="112">
        <v>0.01</v>
      </c>
      <c r="H41" s="113"/>
      <c r="I41" s="114">
        <v>3</v>
      </c>
      <c r="J41" s="114">
        <v>2</v>
      </c>
      <c r="K41" s="111"/>
      <c r="L41" s="138">
        <v>0.67</v>
      </c>
      <c r="M41" s="116">
        <v>0.57499999999999996</v>
      </c>
      <c r="N41" s="117">
        <v>0.7</v>
      </c>
      <c r="O41" s="118"/>
      <c r="P41" s="111"/>
      <c r="Q41" s="119">
        <v>142</v>
      </c>
      <c r="R41" s="120">
        <v>34.111228499494601</v>
      </c>
      <c r="S41" s="121">
        <v>36</v>
      </c>
      <c r="T41" s="118">
        <v>0.94753412498596101</v>
      </c>
      <c r="U41" s="126">
        <v>-29.2031215787649</v>
      </c>
      <c r="V41" s="124">
        <v>0</v>
      </c>
      <c r="W41" s="124"/>
      <c r="X41" s="125">
        <v>8</v>
      </c>
      <c r="Y41" s="125">
        <v>38</v>
      </c>
      <c r="Z41" s="111"/>
      <c r="AA41" s="126">
        <v>439</v>
      </c>
      <c r="AB41" s="110">
        <v>105.45654444562101</v>
      </c>
      <c r="AC41" s="121">
        <v>200</v>
      </c>
      <c r="AD41" s="116">
        <v>0.52728272222810502</v>
      </c>
      <c r="AE41" s="127">
        <v>-512.12845321536099</v>
      </c>
      <c r="AF41" s="112"/>
      <c r="AG41" s="112"/>
      <c r="AH41" s="128">
        <v>394</v>
      </c>
      <c r="AI41" s="125">
        <v>561</v>
      </c>
      <c r="AJ41" s="111"/>
      <c r="AK41" s="120">
        <v>2598.2300799999998</v>
      </c>
      <c r="AL41" s="120">
        <v>624.14661938831102</v>
      </c>
      <c r="AM41" s="129">
        <v>815</v>
      </c>
      <c r="AN41" s="118">
        <v>0.76582407286909304</v>
      </c>
      <c r="AO41" s="120">
        <v>-1277.6183668526</v>
      </c>
      <c r="AP41" s="124"/>
      <c r="AQ41" s="124"/>
      <c r="AR41" s="125">
        <v>795</v>
      </c>
      <c r="AS41" s="125">
        <v>1474</v>
      </c>
      <c r="AT41" s="113"/>
      <c r="AU41" s="120">
        <v>1775.3490899999999</v>
      </c>
      <c r="AV41" s="110">
        <v>426.47421461520997</v>
      </c>
      <c r="AW41" s="131">
        <v>573</v>
      </c>
      <c r="AX41" s="116">
        <v>0.74428309705970297</v>
      </c>
      <c r="AY41" s="139">
        <v>-949.63392846200895</v>
      </c>
      <c r="AZ41" s="112"/>
      <c r="BA41" s="112"/>
      <c r="BB41" s="125">
        <v>610</v>
      </c>
      <c r="BC41" s="125">
        <v>1088</v>
      </c>
      <c r="BD41" s="111"/>
      <c r="BE41" s="120">
        <v>267.39999999999998</v>
      </c>
      <c r="BF41" s="110">
        <v>64.234806343414505</v>
      </c>
      <c r="BG41" s="132">
        <v>65</v>
      </c>
      <c r="BH41" s="133">
        <v>0.98822778989868398</v>
      </c>
      <c r="BI41" s="134">
        <v>-41.716747294992302</v>
      </c>
      <c r="BJ41" s="112">
        <v>3.0000000000000001E-3</v>
      </c>
      <c r="BK41" s="112"/>
      <c r="BL41" s="125">
        <v>4</v>
      </c>
      <c r="BM41" s="125">
        <v>58</v>
      </c>
      <c r="BN41" s="111"/>
      <c r="BO41" s="119">
        <v>615</v>
      </c>
      <c r="BP41" s="120">
        <v>147.735250191473</v>
      </c>
      <c r="BQ41" s="132">
        <v>78</v>
      </c>
      <c r="BR41" s="122">
        <v>1.8940416691214499</v>
      </c>
      <c r="BS41" s="123">
        <v>244.05990324600899</v>
      </c>
      <c r="BT41" s="112">
        <v>7.4999999999999997E-3</v>
      </c>
      <c r="BU41" s="124">
        <v>7.4999999999999997E-3</v>
      </c>
      <c r="BV41" s="119">
        <v>0</v>
      </c>
      <c r="BW41" s="119">
        <v>0</v>
      </c>
      <c r="BX41" s="113"/>
      <c r="BY41" s="118">
        <v>0.99630860095976403</v>
      </c>
      <c r="BZ41" s="118">
        <v>1</v>
      </c>
      <c r="CA41" s="135">
        <v>0.99852344038390495</v>
      </c>
      <c r="CB41" s="117">
        <v>0.9</v>
      </c>
      <c r="CC41" s="124">
        <v>2.5000000000000001E-3</v>
      </c>
      <c r="CD41" s="113"/>
      <c r="CE41" s="113"/>
    </row>
    <row r="42" spans="1:83" s="85" customFormat="1" ht="21.4" customHeight="1" x14ac:dyDescent="0.2">
      <c r="A42" s="109" t="s">
        <v>380</v>
      </c>
      <c r="B42" s="109" t="s">
        <v>77</v>
      </c>
      <c r="C42" s="109" t="s">
        <v>80</v>
      </c>
      <c r="D42" s="110">
        <v>4.3036506685555604</v>
      </c>
      <c r="E42" s="111"/>
      <c r="F42" s="112">
        <v>0.01</v>
      </c>
      <c r="G42" s="112">
        <v>0.01</v>
      </c>
      <c r="H42" s="113"/>
      <c r="I42" s="114">
        <v>2</v>
      </c>
      <c r="J42" s="114">
        <v>2</v>
      </c>
      <c r="K42" s="111"/>
      <c r="L42" s="115">
        <v>0.38</v>
      </c>
      <c r="M42" s="116">
        <v>0.53300000000000003</v>
      </c>
      <c r="N42" s="117">
        <v>0.7</v>
      </c>
      <c r="O42" s="118"/>
      <c r="P42" s="111"/>
      <c r="Q42" s="119">
        <v>124</v>
      </c>
      <c r="R42" s="120">
        <v>28.812747490404099</v>
      </c>
      <c r="S42" s="121">
        <v>36</v>
      </c>
      <c r="T42" s="118">
        <v>0.80035409695566895</v>
      </c>
      <c r="U42" s="126">
        <v>-52.9936588552834</v>
      </c>
      <c r="V42" s="124"/>
      <c r="W42" s="124"/>
      <c r="X42" s="125">
        <v>31</v>
      </c>
      <c r="Y42" s="125">
        <v>62</v>
      </c>
      <c r="Z42" s="111"/>
      <c r="AA42" s="126">
        <v>523</v>
      </c>
      <c r="AB42" s="110">
        <v>121.524733366785</v>
      </c>
      <c r="AC42" s="121">
        <v>200</v>
      </c>
      <c r="AD42" s="116">
        <v>0.60762366683392499</v>
      </c>
      <c r="AE42" s="127">
        <v>-460.29810475157399</v>
      </c>
      <c r="AF42" s="112"/>
      <c r="AG42" s="112"/>
      <c r="AH42" s="128">
        <v>338</v>
      </c>
      <c r="AI42" s="125">
        <v>510</v>
      </c>
      <c r="AJ42" s="111"/>
      <c r="AK42" s="120">
        <v>2856.2338599999998</v>
      </c>
      <c r="AL42" s="120">
        <v>663.67697565904996</v>
      </c>
      <c r="AM42" s="129">
        <v>828</v>
      </c>
      <c r="AN42" s="118">
        <v>0.80154224113411798</v>
      </c>
      <c r="AO42" s="120">
        <v>-1214.6202936715199</v>
      </c>
      <c r="AP42" s="124"/>
      <c r="AQ42" s="124"/>
      <c r="AR42" s="125">
        <v>708</v>
      </c>
      <c r="AS42" s="125">
        <v>1420</v>
      </c>
      <c r="AT42" s="113"/>
      <c r="AU42" s="120">
        <v>1711.58428</v>
      </c>
      <c r="AV42" s="110">
        <v>397.70520700149302</v>
      </c>
      <c r="AW42" s="131">
        <v>573</v>
      </c>
      <c r="AX42" s="116">
        <v>0.69407540488916697</v>
      </c>
      <c r="AY42" s="139">
        <v>-1105.56479011326</v>
      </c>
      <c r="AZ42" s="112"/>
      <c r="BA42" s="112"/>
      <c r="BB42" s="125">
        <v>755</v>
      </c>
      <c r="BC42" s="125">
        <v>1248</v>
      </c>
      <c r="BD42" s="111"/>
      <c r="BE42" s="120">
        <v>184.7</v>
      </c>
      <c r="BF42" s="110">
        <v>42.917052108690598</v>
      </c>
      <c r="BG42" s="132">
        <v>65</v>
      </c>
      <c r="BH42" s="116">
        <v>0.660262340133702</v>
      </c>
      <c r="BI42" s="127">
        <v>-134.871884044262</v>
      </c>
      <c r="BJ42" s="112"/>
      <c r="BK42" s="112"/>
      <c r="BL42" s="125">
        <v>96</v>
      </c>
      <c r="BM42" s="125">
        <v>151</v>
      </c>
      <c r="BN42" s="111"/>
      <c r="BO42" s="119">
        <v>649</v>
      </c>
      <c r="BP42" s="120">
        <v>150.80220259090501</v>
      </c>
      <c r="BQ42" s="132">
        <v>78</v>
      </c>
      <c r="BR42" s="122">
        <v>1.9333615716782699</v>
      </c>
      <c r="BS42" s="123">
        <v>265.513739146886</v>
      </c>
      <c r="BT42" s="112">
        <v>7.4999999999999997E-3</v>
      </c>
      <c r="BU42" s="124">
        <v>7.4999999999999997E-3</v>
      </c>
      <c r="BV42" s="119">
        <v>0</v>
      </c>
      <c r="BW42" s="119">
        <v>0</v>
      </c>
      <c r="BX42" s="113"/>
      <c r="BY42" s="118">
        <v>0.99710144927536204</v>
      </c>
      <c r="BZ42" s="118">
        <v>1</v>
      </c>
      <c r="CA42" s="135">
        <v>0.99884057971014495</v>
      </c>
      <c r="CB42" s="117">
        <v>0.9</v>
      </c>
      <c r="CC42" s="124">
        <v>2.5000000000000001E-3</v>
      </c>
      <c r="CD42" s="113"/>
      <c r="CE42" s="113"/>
    </row>
    <row r="43" spans="1:83" s="85" customFormat="1" ht="21.4" customHeight="1" x14ac:dyDescent="0.2">
      <c r="A43" s="109" t="s">
        <v>380</v>
      </c>
      <c r="B43" s="109" t="s">
        <v>77</v>
      </c>
      <c r="C43" s="109" t="s">
        <v>81</v>
      </c>
      <c r="D43" s="110">
        <v>2.6566742695555599</v>
      </c>
      <c r="E43" s="111"/>
      <c r="F43" s="112">
        <v>1.2E-2</v>
      </c>
      <c r="G43" s="112">
        <v>0.01</v>
      </c>
      <c r="H43" s="113"/>
      <c r="I43" s="114">
        <v>3</v>
      </c>
      <c r="J43" s="114">
        <v>2</v>
      </c>
      <c r="K43" s="111"/>
      <c r="L43" s="115">
        <v>0.59</v>
      </c>
      <c r="M43" s="116">
        <v>0.33800000000000002</v>
      </c>
      <c r="N43" s="117">
        <v>0.7</v>
      </c>
      <c r="O43" s="118"/>
      <c r="P43" s="111"/>
      <c r="Q43" s="119">
        <v>86</v>
      </c>
      <c r="R43" s="120">
        <v>32.3713000820335</v>
      </c>
      <c r="S43" s="121">
        <v>36</v>
      </c>
      <c r="T43" s="118">
        <v>0.89920278005648502</v>
      </c>
      <c r="U43" s="126">
        <v>-23.2594486794498</v>
      </c>
      <c r="V43" s="124"/>
      <c r="W43" s="124"/>
      <c r="X43" s="125">
        <v>10</v>
      </c>
      <c r="Y43" s="125">
        <v>29</v>
      </c>
      <c r="Z43" s="111"/>
      <c r="AA43" s="126">
        <v>222</v>
      </c>
      <c r="AB43" s="110">
        <v>83.563123467574798</v>
      </c>
      <c r="AC43" s="121">
        <v>200</v>
      </c>
      <c r="AD43" s="116">
        <v>0.41781561733787398</v>
      </c>
      <c r="AE43" s="127">
        <v>-384.996937108054</v>
      </c>
      <c r="AF43" s="112"/>
      <c r="AG43" s="112"/>
      <c r="AH43" s="128">
        <v>310</v>
      </c>
      <c r="AI43" s="125">
        <v>416</v>
      </c>
      <c r="AJ43" s="111"/>
      <c r="AK43" s="120">
        <v>2176.7627900000002</v>
      </c>
      <c r="AL43" s="120">
        <v>819.356296308075</v>
      </c>
      <c r="AM43" s="129">
        <v>828</v>
      </c>
      <c r="AN43" s="133">
        <v>0.989560744333424</v>
      </c>
      <c r="AO43" s="137">
        <v>-336.20452962734498</v>
      </c>
      <c r="AP43" s="124">
        <v>2E-3</v>
      </c>
      <c r="AQ43" s="124"/>
      <c r="AR43" s="125">
        <v>23</v>
      </c>
      <c r="AS43" s="125">
        <v>463</v>
      </c>
      <c r="AT43" s="113"/>
      <c r="AU43" s="120">
        <v>1357.8496700000001</v>
      </c>
      <c r="AV43" s="110">
        <v>511.10882713790801</v>
      </c>
      <c r="AW43" s="131">
        <v>573</v>
      </c>
      <c r="AX43" s="118">
        <v>0.89198748191607102</v>
      </c>
      <c r="AY43" s="120">
        <v>-381.19655481457602</v>
      </c>
      <c r="AZ43" s="112"/>
      <c r="BA43" s="112"/>
      <c r="BB43" s="125">
        <v>165</v>
      </c>
      <c r="BC43" s="125">
        <v>469</v>
      </c>
      <c r="BD43" s="111"/>
      <c r="BE43" s="120">
        <v>107.4</v>
      </c>
      <c r="BF43" s="110">
        <v>40.4264840559348</v>
      </c>
      <c r="BG43" s="132">
        <v>65</v>
      </c>
      <c r="BH43" s="116">
        <v>0.62194590855284304</v>
      </c>
      <c r="BI43" s="127">
        <v>-89.874004560117598</v>
      </c>
      <c r="BJ43" s="112"/>
      <c r="BK43" s="112"/>
      <c r="BL43" s="125">
        <v>66</v>
      </c>
      <c r="BM43" s="125">
        <v>100</v>
      </c>
      <c r="BN43" s="111"/>
      <c r="BO43" s="119">
        <v>344</v>
      </c>
      <c r="BP43" s="120">
        <v>129.485200328134</v>
      </c>
      <c r="BQ43" s="132">
        <v>78</v>
      </c>
      <c r="BR43" s="122">
        <v>1.6600666708735099</v>
      </c>
      <c r="BS43" s="123">
        <v>107.271194527859</v>
      </c>
      <c r="BT43" s="112">
        <v>7.4999999999999997E-3</v>
      </c>
      <c r="BU43" s="124">
        <v>7.4999999999999997E-3</v>
      </c>
      <c r="BV43" s="119">
        <v>0</v>
      </c>
      <c r="BW43" s="119">
        <v>0</v>
      </c>
      <c r="BX43" s="113"/>
      <c r="BY43" s="118">
        <v>0.99944196428571397</v>
      </c>
      <c r="BZ43" s="118">
        <v>1</v>
      </c>
      <c r="CA43" s="135">
        <v>0.99977678571428596</v>
      </c>
      <c r="CB43" s="117">
        <v>0.9</v>
      </c>
      <c r="CC43" s="124">
        <v>2.5000000000000001E-3</v>
      </c>
      <c r="CD43" s="113"/>
      <c r="CE43" s="113"/>
    </row>
    <row r="44" spans="1:83" s="85" customFormat="1" ht="21.4" customHeight="1" x14ac:dyDescent="0.2">
      <c r="A44" s="109" t="s">
        <v>380</v>
      </c>
      <c r="B44" s="109" t="s">
        <v>77</v>
      </c>
      <c r="C44" s="109" t="s">
        <v>82</v>
      </c>
      <c r="D44" s="110">
        <v>7.2559452693333304</v>
      </c>
      <c r="E44" s="111"/>
      <c r="F44" s="112">
        <v>3.875E-2</v>
      </c>
      <c r="G44" s="112">
        <v>3.0499999999999999E-2</v>
      </c>
      <c r="H44" s="113"/>
      <c r="I44" s="114">
        <v>6</v>
      </c>
      <c r="J44" s="114">
        <v>5</v>
      </c>
      <c r="K44" s="111"/>
      <c r="L44" s="136">
        <v>0.75</v>
      </c>
      <c r="M44" s="116">
        <v>0.54500000000000004</v>
      </c>
      <c r="N44" s="117">
        <v>0.7</v>
      </c>
      <c r="O44" s="118"/>
      <c r="P44" s="111"/>
      <c r="Q44" s="119">
        <v>293</v>
      </c>
      <c r="R44" s="120">
        <v>40.3806794461834</v>
      </c>
      <c r="S44" s="121">
        <v>36</v>
      </c>
      <c r="T44" s="133">
        <v>1.12168554017176</v>
      </c>
      <c r="U44" s="134">
        <v>-5.4109075247103</v>
      </c>
      <c r="V44" s="124">
        <v>8.9999999999999993E-3</v>
      </c>
      <c r="W44" s="124">
        <v>6.0000000000000001E-3</v>
      </c>
      <c r="X44" s="125">
        <v>0</v>
      </c>
      <c r="Y44" s="125">
        <v>21</v>
      </c>
      <c r="Z44" s="111"/>
      <c r="AA44" s="126">
        <v>1046</v>
      </c>
      <c r="AB44" s="110">
        <v>144.15764744268901</v>
      </c>
      <c r="AC44" s="121">
        <v>200</v>
      </c>
      <c r="AD44" s="116">
        <v>0.72078823721344498</v>
      </c>
      <c r="AE44" s="127">
        <v>-611.83837513727894</v>
      </c>
      <c r="AF44" s="112"/>
      <c r="AG44" s="112"/>
      <c r="AH44" s="128">
        <v>406</v>
      </c>
      <c r="AI44" s="125">
        <v>696</v>
      </c>
      <c r="AJ44" s="111"/>
      <c r="AK44" s="120">
        <v>8365.47595</v>
      </c>
      <c r="AL44" s="120">
        <v>1152.91331997169</v>
      </c>
      <c r="AM44" s="129">
        <v>828</v>
      </c>
      <c r="AN44" s="122">
        <v>1.39240739127016</v>
      </c>
      <c r="AO44" s="130">
        <v>1502.0250769316599</v>
      </c>
      <c r="AP44" s="124">
        <v>0.01</v>
      </c>
      <c r="AQ44" s="124">
        <v>0.01</v>
      </c>
      <c r="AR44" s="125">
        <v>0</v>
      </c>
      <c r="AS44" s="125">
        <v>0</v>
      </c>
      <c r="AT44" s="113"/>
      <c r="AU44" s="120">
        <v>4396.70219</v>
      </c>
      <c r="AV44" s="110">
        <v>605.94478414580999</v>
      </c>
      <c r="AW44" s="131">
        <v>573</v>
      </c>
      <c r="AX44" s="133">
        <v>1.0574952602893699</v>
      </c>
      <c r="AY44" s="137">
        <v>-353.00475476830502</v>
      </c>
      <c r="AZ44" s="112">
        <v>8.2500000000000004E-3</v>
      </c>
      <c r="BA44" s="112">
        <v>4.4999999999999997E-3</v>
      </c>
      <c r="BB44" s="125">
        <v>0</v>
      </c>
      <c r="BC44" s="125">
        <v>593</v>
      </c>
      <c r="BD44" s="111"/>
      <c r="BE44" s="120">
        <v>459.6</v>
      </c>
      <c r="BF44" s="110">
        <v>63.341161342886899</v>
      </c>
      <c r="BG44" s="132">
        <v>65</v>
      </c>
      <c r="BH44" s="133">
        <v>0.97447940527518395</v>
      </c>
      <c r="BI44" s="134">
        <v>-79.197471919615694</v>
      </c>
      <c r="BJ44" s="112">
        <v>1.5E-3</v>
      </c>
      <c r="BK44" s="112"/>
      <c r="BL44" s="125">
        <v>13</v>
      </c>
      <c r="BM44" s="125">
        <v>107</v>
      </c>
      <c r="BN44" s="111"/>
      <c r="BO44" s="119">
        <v>840</v>
      </c>
      <c r="BP44" s="120">
        <v>115.76713561363199</v>
      </c>
      <c r="BQ44" s="132">
        <v>78</v>
      </c>
      <c r="BR44" s="122">
        <v>1.4841940463286201</v>
      </c>
      <c r="BS44" s="123">
        <v>193.44303369646099</v>
      </c>
      <c r="BT44" s="112">
        <v>7.4999999999999997E-3</v>
      </c>
      <c r="BU44" s="124">
        <v>7.4999999999999997E-3</v>
      </c>
      <c r="BV44" s="119">
        <v>0</v>
      </c>
      <c r="BW44" s="119">
        <v>0</v>
      </c>
      <c r="BX44" s="113"/>
      <c r="BY44" s="118">
        <v>0.99627827082736897</v>
      </c>
      <c r="BZ44" s="118">
        <v>1</v>
      </c>
      <c r="CA44" s="135">
        <v>0.99851130833094803</v>
      </c>
      <c r="CB44" s="117">
        <v>0.9</v>
      </c>
      <c r="CC44" s="124">
        <v>2.5000000000000001E-3</v>
      </c>
      <c r="CD44" s="113"/>
      <c r="CE44" s="113"/>
    </row>
    <row r="45" spans="1:83" s="85" customFormat="1" ht="21.4" customHeight="1" x14ac:dyDescent="0.2">
      <c r="A45" s="109" t="s">
        <v>380</v>
      </c>
      <c r="B45" s="109" t="s">
        <v>77</v>
      </c>
      <c r="C45" s="109" t="s">
        <v>83</v>
      </c>
      <c r="D45" s="110">
        <v>4.2127837904444396</v>
      </c>
      <c r="E45" s="111"/>
      <c r="F45" s="112">
        <v>2.375E-2</v>
      </c>
      <c r="G45" s="112">
        <v>2.0750000000000001E-2</v>
      </c>
      <c r="H45" s="113"/>
      <c r="I45" s="114">
        <v>4</v>
      </c>
      <c r="J45" s="114">
        <v>4</v>
      </c>
      <c r="K45" s="111"/>
      <c r="L45" s="115">
        <v>0.28000000000000003</v>
      </c>
      <c r="M45" s="118">
        <v>0.623</v>
      </c>
      <c r="N45" s="117">
        <v>0.7</v>
      </c>
      <c r="O45" s="118"/>
      <c r="P45" s="111"/>
      <c r="Q45" s="119">
        <v>113</v>
      </c>
      <c r="R45" s="120">
        <v>26.823118778682598</v>
      </c>
      <c r="S45" s="121">
        <v>36</v>
      </c>
      <c r="T45" s="116">
        <v>0.74508663274118303</v>
      </c>
      <c r="U45" s="127">
        <v>-60.256631279334201</v>
      </c>
      <c r="V45" s="124"/>
      <c r="W45" s="124"/>
      <c r="X45" s="125">
        <v>39</v>
      </c>
      <c r="Y45" s="125">
        <v>69</v>
      </c>
      <c r="Z45" s="111"/>
      <c r="AA45" s="126">
        <v>543</v>
      </c>
      <c r="AB45" s="110">
        <v>128.89339377720901</v>
      </c>
      <c r="AC45" s="121">
        <v>200</v>
      </c>
      <c r="AD45" s="116">
        <v>0.64446696888604504</v>
      </c>
      <c r="AE45" s="127">
        <v>-419.536840440746</v>
      </c>
      <c r="AF45" s="112"/>
      <c r="AG45" s="112"/>
      <c r="AH45" s="128">
        <v>300</v>
      </c>
      <c r="AI45" s="125">
        <v>469</v>
      </c>
      <c r="AJ45" s="111"/>
      <c r="AK45" s="120">
        <v>5305.6656499999999</v>
      </c>
      <c r="AL45" s="120">
        <v>1259.4203533621801</v>
      </c>
      <c r="AM45" s="129">
        <v>828</v>
      </c>
      <c r="AN45" s="122">
        <v>1.5210390741089099</v>
      </c>
      <c r="AO45" s="130">
        <v>1320.76313057531</v>
      </c>
      <c r="AP45" s="124">
        <v>0.01</v>
      </c>
      <c r="AQ45" s="124">
        <v>0.01</v>
      </c>
      <c r="AR45" s="125">
        <v>0</v>
      </c>
      <c r="AS45" s="125">
        <v>0</v>
      </c>
      <c r="AT45" s="113"/>
      <c r="AU45" s="120">
        <v>2417.9923199999998</v>
      </c>
      <c r="AV45" s="110">
        <v>573.96544429470998</v>
      </c>
      <c r="AW45" s="131">
        <v>573</v>
      </c>
      <c r="AX45" s="133">
        <v>1.0016848940570899</v>
      </c>
      <c r="AY45" s="137">
        <v>-339.67572786273598</v>
      </c>
      <c r="AZ45" s="112">
        <v>3.7499999999999999E-3</v>
      </c>
      <c r="BA45" s="112">
        <v>7.5000000000000002E-4</v>
      </c>
      <c r="BB45" s="125">
        <v>0</v>
      </c>
      <c r="BC45" s="125">
        <v>479</v>
      </c>
      <c r="BD45" s="111"/>
      <c r="BE45" s="120">
        <v>218.6</v>
      </c>
      <c r="BF45" s="110">
        <v>51.889679336460297</v>
      </c>
      <c r="BG45" s="132">
        <v>65</v>
      </c>
      <c r="BH45" s="118">
        <v>0.79830275902246595</v>
      </c>
      <c r="BI45" s="126">
        <v>-94.224473143242307</v>
      </c>
      <c r="BJ45" s="112"/>
      <c r="BK45" s="112"/>
      <c r="BL45" s="125">
        <v>56</v>
      </c>
      <c r="BM45" s="125">
        <v>110</v>
      </c>
      <c r="BN45" s="111"/>
      <c r="BO45" s="119">
        <v>512</v>
      </c>
      <c r="BP45" s="120">
        <v>121.534839068013</v>
      </c>
      <c r="BQ45" s="132">
        <v>78</v>
      </c>
      <c r="BR45" s="122">
        <v>1.55813896241042</v>
      </c>
      <c r="BS45" s="123">
        <v>136.61063222810901</v>
      </c>
      <c r="BT45" s="112">
        <v>7.4999999999999997E-3</v>
      </c>
      <c r="BU45" s="124">
        <v>7.4999999999999997E-3</v>
      </c>
      <c r="BV45" s="119">
        <v>0</v>
      </c>
      <c r="BW45" s="119">
        <v>0</v>
      </c>
      <c r="BX45" s="113"/>
      <c r="BY45" s="118">
        <v>0.99832551908908196</v>
      </c>
      <c r="BZ45" s="118">
        <v>1</v>
      </c>
      <c r="CA45" s="135">
        <v>0.99933020763563296</v>
      </c>
      <c r="CB45" s="117">
        <v>0.9</v>
      </c>
      <c r="CC45" s="124">
        <v>2.5000000000000001E-3</v>
      </c>
      <c r="CD45" s="113"/>
      <c r="CE45" s="113"/>
    </row>
    <row r="46" spans="1:83" s="85" customFormat="1" ht="21.4" customHeight="1" x14ac:dyDescent="0.2">
      <c r="A46" s="109" t="s">
        <v>380</v>
      </c>
      <c r="B46" s="109" t="s">
        <v>77</v>
      </c>
      <c r="C46" s="109" t="s">
        <v>84</v>
      </c>
      <c r="D46" s="110">
        <v>2.6757575757777801</v>
      </c>
      <c r="E46" s="111"/>
      <c r="F46" s="112">
        <v>2.5999999999999999E-2</v>
      </c>
      <c r="G46" s="112">
        <v>2.2249999999999999E-2</v>
      </c>
      <c r="H46" s="113"/>
      <c r="I46" s="114">
        <v>4</v>
      </c>
      <c r="J46" s="114">
        <v>4</v>
      </c>
      <c r="K46" s="111"/>
      <c r="L46" s="115">
        <v>0.63</v>
      </c>
      <c r="M46" s="133">
        <v>0.749</v>
      </c>
      <c r="N46" s="117">
        <v>0.7</v>
      </c>
      <c r="O46" s="118">
        <v>7.0000000000000001E-3</v>
      </c>
      <c r="P46" s="111"/>
      <c r="Q46" s="119">
        <v>83</v>
      </c>
      <c r="R46" s="120">
        <v>31.019252547897199</v>
      </c>
      <c r="S46" s="121">
        <v>36</v>
      </c>
      <c r="T46" s="118">
        <v>0.86164590410825503</v>
      </c>
      <c r="U46" s="126">
        <v>-27.044276364467301</v>
      </c>
      <c r="V46" s="124"/>
      <c r="W46" s="124"/>
      <c r="X46" s="125">
        <v>14</v>
      </c>
      <c r="Y46" s="125">
        <v>33</v>
      </c>
      <c r="Z46" s="111"/>
      <c r="AA46" s="126">
        <v>263</v>
      </c>
      <c r="AB46" s="110">
        <v>98.289920724059698</v>
      </c>
      <c r="AC46" s="121">
        <v>200</v>
      </c>
      <c r="AD46" s="116">
        <v>0.49144960362029899</v>
      </c>
      <c r="AE46" s="127">
        <v>-348.357090913707</v>
      </c>
      <c r="AF46" s="112"/>
      <c r="AG46" s="112"/>
      <c r="AH46" s="128">
        <v>273</v>
      </c>
      <c r="AI46" s="125">
        <v>380</v>
      </c>
      <c r="AJ46" s="111"/>
      <c r="AK46" s="120">
        <v>1198.58755</v>
      </c>
      <c r="AL46" s="120">
        <v>447.94325197849798</v>
      </c>
      <c r="AM46" s="129">
        <v>731</v>
      </c>
      <c r="AN46" s="116">
        <v>0.61278146645485299</v>
      </c>
      <c r="AO46" s="139">
        <v>-1035.9226172896001</v>
      </c>
      <c r="AP46" s="124"/>
      <c r="AQ46" s="124"/>
      <c r="AR46" s="125">
        <v>758</v>
      </c>
      <c r="AS46" s="125">
        <v>1149</v>
      </c>
      <c r="AT46" s="113"/>
      <c r="AU46" s="120">
        <v>1640.7295099999999</v>
      </c>
      <c r="AV46" s="110">
        <v>613.18316907804297</v>
      </c>
      <c r="AW46" s="131">
        <v>573</v>
      </c>
      <c r="AX46" s="133">
        <v>1.07012769472608</v>
      </c>
      <c r="AY46" s="137">
        <v>-110.808555467771</v>
      </c>
      <c r="AZ46" s="112">
        <v>8.9999999999999993E-3</v>
      </c>
      <c r="BA46" s="112">
        <v>5.2500000000000003E-3</v>
      </c>
      <c r="BB46" s="125">
        <v>0</v>
      </c>
      <c r="BC46" s="125">
        <v>200</v>
      </c>
      <c r="BD46" s="111"/>
      <c r="BE46" s="120">
        <v>160.4</v>
      </c>
      <c r="BF46" s="110">
        <v>59.945639863647102</v>
      </c>
      <c r="BG46" s="132">
        <v>65</v>
      </c>
      <c r="BH46" s="118">
        <v>0.92224061328687801</v>
      </c>
      <c r="BI46" s="126">
        <v>-38.291054546954797</v>
      </c>
      <c r="BJ46" s="112"/>
      <c r="BK46" s="112"/>
      <c r="BL46" s="125">
        <v>14</v>
      </c>
      <c r="BM46" s="125">
        <v>49</v>
      </c>
      <c r="BN46" s="111"/>
      <c r="BO46" s="119">
        <v>377</v>
      </c>
      <c r="BP46" s="120">
        <v>140.89467723562899</v>
      </c>
      <c r="BQ46" s="132">
        <v>78</v>
      </c>
      <c r="BR46" s="122">
        <v>1.8063420158414001</v>
      </c>
      <c r="BS46" s="123">
        <v>138.570734543654</v>
      </c>
      <c r="BT46" s="112">
        <v>7.4999999999999997E-3</v>
      </c>
      <c r="BU46" s="124">
        <v>7.4999999999999997E-3</v>
      </c>
      <c r="BV46" s="119">
        <v>0</v>
      </c>
      <c r="BW46" s="119">
        <v>0</v>
      </c>
      <c r="BX46" s="113"/>
      <c r="BY46" s="118">
        <v>0.99594202898550699</v>
      </c>
      <c r="BZ46" s="118">
        <v>1</v>
      </c>
      <c r="CA46" s="135">
        <v>0.998376811594203</v>
      </c>
      <c r="CB46" s="117">
        <v>0.9</v>
      </c>
      <c r="CC46" s="124">
        <v>2.5000000000000001E-3</v>
      </c>
      <c r="CD46" s="113"/>
      <c r="CE46" s="113"/>
    </row>
    <row r="47" spans="1:83" s="85" customFormat="1" ht="21.4" customHeight="1" x14ac:dyDescent="0.2">
      <c r="A47" s="109" t="s">
        <v>380</v>
      </c>
      <c r="B47" s="109" t="s">
        <v>77</v>
      </c>
      <c r="C47" s="109" t="s">
        <v>86</v>
      </c>
      <c r="D47" s="110">
        <v>5.0620890961111096</v>
      </c>
      <c r="E47" s="111"/>
      <c r="F47" s="112">
        <v>3.125E-2</v>
      </c>
      <c r="G47" s="112">
        <v>2.5999999999999999E-2</v>
      </c>
      <c r="H47" s="113"/>
      <c r="I47" s="114">
        <v>5</v>
      </c>
      <c r="J47" s="114">
        <v>4</v>
      </c>
      <c r="K47" s="111"/>
      <c r="L47" s="115">
        <v>0.57999999999999996</v>
      </c>
      <c r="M47" s="118">
        <v>0.65</v>
      </c>
      <c r="N47" s="117">
        <v>0.7</v>
      </c>
      <c r="O47" s="118"/>
      <c r="P47" s="111"/>
      <c r="Q47" s="119">
        <v>179</v>
      </c>
      <c r="R47" s="120">
        <v>35.360894800827303</v>
      </c>
      <c r="S47" s="121">
        <v>36</v>
      </c>
      <c r="T47" s="133">
        <v>0.98224707780075804</v>
      </c>
      <c r="U47" s="134">
        <v>-29.185501002304001</v>
      </c>
      <c r="V47" s="124">
        <v>1.5E-3</v>
      </c>
      <c r="W47" s="124"/>
      <c r="X47" s="125">
        <v>4</v>
      </c>
      <c r="Y47" s="125">
        <v>40</v>
      </c>
      <c r="Z47" s="111"/>
      <c r="AA47" s="126">
        <v>658</v>
      </c>
      <c r="AB47" s="110">
        <v>129.98585910024801</v>
      </c>
      <c r="AC47" s="121">
        <v>200</v>
      </c>
      <c r="AD47" s="116">
        <v>0.64992929550124001</v>
      </c>
      <c r="AE47" s="127">
        <v>-498.58611667946599</v>
      </c>
      <c r="AF47" s="112"/>
      <c r="AG47" s="112"/>
      <c r="AH47" s="128">
        <v>355</v>
      </c>
      <c r="AI47" s="125">
        <v>557</v>
      </c>
      <c r="AJ47" s="111"/>
      <c r="AK47" s="120">
        <v>5103.0274900000004</v>
      </c>
      <c r="AL47" s="120">
        <v>1008.08725273531</v>
      </c>
      <c r="AM47" s="129">
        <v>828</v>
      </c>
      <c r="AN47" s="122">
        <v>1.21749668204748</v>
      </c>
      <c r="AO47" s="130">
        <v>314.76096694700902</v>
      </c>
      <c r="AP47" s="124">
        <v>0.01</v>
      </c>
      <c r="AQ47" s="124">
        <v>0.01</v>
      </c>
      <c r="AR47" s="125">
        <v>0</v>
      </c>
      <c r="AS47" s="125">
        <v>0</v>
      </c>
      <c r="AT47" s="113"/>
      <c r="AU47" s="120">
        <v>3129.4107300000001</v>
      </c>
      <c r="AV47" s="110">
        <v>618.20538330787804</v>
      </c>
      <c r="AW47" s="131">
        <v>573</v>
      </c>
      <c r="AX47" s="133">
        <v>1.0788924665059001</v>
      </c>
      <c r="AY47" s="137">
        <v>-184.208494286671</v>
      </c>
      <c r="AZ47" s="112">
        <v>9.75E-3</v>
      </c>
      <c r="BA47" s="112">
        <v>6.0000000000000001E-3</v>
      </c>
      <c r="BB47" s="125">
        <v>0</v>
      </c>
      <c r="BC47" s="125">
        <v>352</v>
      </c>
      <c r="BD47" s="111"/>
      <c r="BE47" s="120">
        <v>254.3</v>
      </c>
      <c r="BF47" s="110">
        <v>50.236176244974203</v>
      </c>
      <c r="BG47" s="132">
        <v>65</v>
      </c>
      <c r="BH47" s="118">
        <v>0.77286424992267999</v>
      </c>
      <c r="BI47" s="126">
        <v>-121.590487920827</v>
      </c>
      <c r="BJ47" s="112"/>
      <c r="BK47" s="112"/>
      <c r="BL47" s="125">
        <v>75</v>
      </c>
      <c r="BM47" s="125">
        <v>141</v>
      </c>
      <c r="BN47" s="111"/>
      <c r="BO47" s="119">
        <v>753</v>
      </c>
      <c r="BP47" s="120">
        <v>148.75281444146901</v>
      </c>
      <c r="BQ47" s="132">
        <v>78</v>
      </c>
      <c r="BR47" s="122">
        <v>1.9070873646342199</v>
      </c>
      <c r="BS47" s="123">
        <v>301.93141449500803</v>
      </c>
      <c r="BT47" s="112">
        <v>7.4999999999999997E-3</v>
      </c>
      <c r="BU47" s="124">
        <v>7.4999999999999997E-3</v>
      </c>
      <c r="BV47" s="119">
        <v>0</v>
      </c>
      <c r="BW47" s="119">
        <v>0</v>
      </c>
      <c r="BX47" s="113"/>
      <c r="BY47" s="118">
        <v>0.99867794817556899</v>
      </c>
      <c r="BZ47" s="118">
        <v>1</v>
      </c>
      <c r="CA47" s="135">
        <v>0.99947117927022699</v>
      </c>
      <c r="CB47" s="117">
        <v>0.9</v>
      </c>
      <c r="CC47" s="124">
        <v>2.5000000000000001E-3</v>
      </c>
      <c r="CD47" s="113"/>
      <c r="CE47" s="113"/>
    </row>
    <row r="48" spans="1:83" s="85" customFormat="1" ht="21.4" customHeight="1" x14ac:dyDescent="0.2">
      <c r="A48" s="109" t="s">
        <v>380</v>
      </c>
      <c r="B48" s="109" t="s">
        <v>77</v>
      </c>
      <c r="C48" s="109" t="s">
        <v>87</v>
      </c>
      <c r="D48" s="110">
        <v>2.2861991962222201</v>
      </c>
      <c r="E48" s="111"/>
      <c r="F48" s="112">
        <v>4.9500000000000002E-2</v>
      </c>
      <c r="G48" s="112">
        <v>4.5749999999999999E-2</v>
      </c>
      <c r="H48" s="113"/>
      <c r="I48" s="114">
        <v>6</v>
      </c>
      <c r="J48" s="114">
        <v>6</v>
      </c>
      <c r="K48" s="111"/>
      <c r="L48" s="136">
        <v>0.71</v>
      </c>
      <c r="M48" s="116">
        <v>0.49299999999999999</v>
      </c>
      <c r="N48" s="117">
        <v>0.7</v>
      </c>
      <c r="O48" s="118"/>
      <c r="P48" s="111"/>
      <c r="Q48" s="119">
        <v>123</v>
      </c>
      <c r="R48" s="120">
        <v>53.801086188486302</v>
      </c>
      <c r="S48" s="121">
        <v>36</v>
      </c>
      <c r="T48" s="122">
        <v>1.4944746163468401</v>
      </c>
      <c r="U48" s="123">
        <v>28.9768573764865</v>
      </c>
      <c r="V48" s="124">
        <v>0.01</v>
      </c>
      <c r="W48" s="124">
        <v>0.01</v>
      </c>
      <c r="X48" s="125">
        <v>0</v>
      </c>
      <c r="Y48" s="125">
        <v>0</v>
      </c>
      <c r="Z48" s="111"/>
      <c r="AA48" s="126">
        <v>333</v>
      </c>
      <c r="AB48" s="110">
        <v>145.65659919321899</v>
      </c>
      <c r="AC48" s="121">
        <v>200</v>
      </c>
      <c r="AD48" s="116">
        <v>0.72828299596609503</v>
      </c>
      <c r="AE48" s="127">
        <v>-189.35079235285301</v>
      </c>
      <c r="AF48" s="112"/>
      <c r="AG48" s="112"/>
      <c r="AH48" s="128">
        <v>125</v>
      </c>
      <c r="AI48" s="125">
        <v>216</v>
      </c>
      <c r="AJ48" s="111"/>
      <c r="AK48" s="120">
        <v>3838.7673300000001</v>
      </c>
      <c r="AL48" s="120">
        <v>1679.10448763314</v>
      </c>
      <c r="AM48" s="129">
        <v>763.3</v>
      </c>
      <c r="AN48" s="122">
        <v>2.1997962631116699</v>
      </c>
      <c r="AO48" s="130">
        <v>1845.2155309853399</v>
      </c>
      <c r="AP48" s="124">
        <v>0.01</v>
      </c>
      <c r="AQ48" s="124">
        <v>0.01</v>
      </c>
      <c r="AR48" s="125">
        <v>0</v>
      </c>
      <c r="AS48" s="125">
        <v>0</v>
      </c>
      <c r="AT48" s="113"/>
      <c r="AU48" s="120">
        <v>2217.76001</v>
      </c>
      <c r="AV48" s="110">
        <v>970.06420685681599</v>
      </c>
      <c r="AW48" s="131">
        <v>573</v>
      </c>
      <c r="AX48" s="122">
        <v>1.69295673098921</v>
      </c>
      <c r="AY48" s="130">
        <v>721.22498990907695</v>
      </c>
      <c r="AZ48" s="112">
        <v>1.4999999999999999E-2</v>
      </c>
      <c r="BA48" s="112">
        <v>1.4999999999999999E-2</v>
      </c>
      <c r="BB48" s="125">
        <v>0</v>
      </c>
      <c r="BC48" s="125">
        <v>0</v>
      </c>
      <c r="BD48" s="111"/>
      <c r="BE48" s="120">
        <v>149.30000000000001</v>
      </c>
      <c r="BF48" s="110">
        <v>65.304895674317194</v>
      </c>
      <c r="BG48" s="132">
        <v>65</v>
      </c>
      <c r="BH48" s="133">
        <v>1.0046907026817999</v>
      </c>
      <c r="BI48" s="134">
        <v>-20.4640075146771</v>
      </c>
      <c r="BJ48" s="112">
        <v>4.4999999999999997E-3</v>
      </c>
      <c r="BK48" s="112">
        <v>7.5000000000000002E-4</v>
      </c>
      <c r="BL48" s="125">
        <v>0</v>
      </c>
      <c r="BM48" s="125">
        <v>30</v>
      </c>
      <c r="BN48" s="111"/>
      <c r="BO48" s="119">
        <v>331</v>
      </c>
      <c r="BP48" s="120">
        <v>144.78178478365001</v>
      </c>
      <c r="BQ48" s="132">
        <v>78</v>
      </c>
      <c r="BR48" s="122">
        <v>1.8561767279955099</v>
      </c>
      <c r="BS48" s="123">
        <v>127.283190982387</v>
      </c>
      <c r="BT48" s="112">
        <v>7.4999999999999997E-3</v>
      </c>
      <c r="BU48" s="124">
        <v>7.4999999999999997E-3</v>
      </c>
      <c r="BV48" s="119">
        <v>0</v>
      </c>
      <c r="BW48" s="119">
        <v>0</v>
      </c>
      <c r="BX48" s="113"/>
      <c r="BY48" s="118">
        <v>0.99376039933444305</v>
      </c>
      <c r="BZ48" s="118">
        <v>1</v>
      </c>
      <c r="CA48" s="135">
        <v>0.99750415973377704</v>
      </c>
      <c r="CB48" s="117">
        <v>0.9</v>
      </c>
      <c r="CC48" s="124">
        <v>2.5000000000000001E-3</v>
      </c>
      <c r="CD48" s="113"/>
      <c r="CE48" s="113"/>
    </row>
    <row r="49" spans="1:83" s="85" customFormat="1" ht="21.4" customHeight="1" x14ac:dyDescent="0.2">
      <c r="A49" s="109" t="s">
        <v>380</v>
      </c>
      <c r="B49" s="109" t="s">
        <v>77</v>
      </c>
      <c r="C49" s="109" t="s">
        <v>88</v>
      </c>
      <c r="D49" s="110">
        <v>3.6495165695555598</v>
      </c>
      <c r="E49" s="111"/>
      <c r="F49" s="112">
        <v>0.02</v>
      </c>
      <c r="G49" s="112">
        <v>0.02</v>
      </c>
      <c r="H49" s="113"/>
      <c r="I49" s="114">
        <v>3</v>
      </c>
      <c r="J49" s="114">
        <v>3</v>
      </c>
      <c r="K49" s="111"/>
      <c r="L49" s="115">
        <v>0.45</v>
      </c>
      <c r="M49" s="116">
        <v>0.39400000000000002</v>
      </c>
      <c r="N49" s="117">
        <v>0.7</v>
      </c>
      <c r="O49" s="118"/>
      <c r="P49" s="111"/>
      <c r="Q49" s="119">
        <v>112</v>
      </c>
      <c r="R49" s="120">
        <v>30.688996163028701</v>
      </c>
      <c r="S49" s="121">
        <v>36</v>
      </c>
      <c r="T49" s="118">
        <v>0.85247211563968495</v>
      </c>
      <c r="U49" s="126">
        <v>-38.0914782461698</v>
      </c>
      <c r="V49" s="124"/>
      <c r="W49" s="124"/>
      <c r="X49" s="125">
        <v>20</v>
      </c>
      <c r="Y49" s="125">
        <v>46</v>
      </c>
      <c r="Z49" s="111"/>
      <c r="AA49" s="126">
        <v>498</v>
      </c>
      <c r="AB49" s="110">
        <v>136.45642936775201</v>
      </c>
      <c r="AC49" s="121">
        <v>200</v>
      </c>
      <c r="AD49" s="116">
        <v>0.68228214683875998</v>
      </c>
      <c r="AE49" s="127">
        <v>-335.84154581205399</v>
      </c>
      <c r="AF49" s="112"/>
      <c r="AG49" s="112"/>
      <c r="AH49" s="128">
        <v>232</v>
      </c>
      <c r="AI49" s="125">
        <v>378</v>
      </c>
      <c r="AJ49" s="111"/>
      <c r="AK49" s="120">
        <v>4115.6904800000002</v>
      </c>
      <c r="AL49" s="120">
        <v>1127.7357977583399</v>
      </c>
      <c r="AM49" s="129">
        <v>828</v>
      </c>
      <c r="AN49" s="122">
        <v>1.36199975574679</v>
      </c>
      <c r="AO49" s="130">
        <v>663.58648033809504</v>
      </c>
      <c r="AP49" s="124">
        <v>0.01</v>
      </c>
      <c r="AQ49" s="124">
        <v>0.01</v>
      </c>
      <c r="AR49" s="125">
        <v>0</v>
      </c>
      <c r="AS49" s="125">
        <v>0</v>
      </c>
      <c r="AT49" s="113"/>
      <c r="AU49" s="120">
        <v>1814.5451</v>
      </c>
      <c r="AV49" s="110">
        <v>497.201496531629</v>
      </c>
      <c r="AW49" s="131">
        <v>573</v>
      </c>
      <c r="AX49" s="118">
        <v>0.867716398833559</v>
      </c>
      <c r="AY49" s="120">
        <v>-574.41092875153595</v>
      </c>
      <c r="AZ49" s="112"/>
      <c r="BA49" s="112"/>
      <c r="BB49" s="125">
        <v>277</v>
      </c>
      <c r="BC49" s="125">
        <v>695</v>
      </c>
      <c r="BD49" s="111"/>
      <c r="BE49" s="120">
        <v>190.1</v>
      </c>
      <c r="BF49" s="110">
        <v>52.089090808854898</v>
      </c>
      <c r="BG49" s="132">
        <v>65</v>
      </c>
      <c r="BH49" s="118">
        <v>0.80137062782853696</v>
      </c>
      <c r="BI49" s="126">
        <v>-80.898502388917706</v>
      </c>
      <c r="BJ49" s="112"/>
      <c r="BK49" s="112"/>
      <c r="BL49" s="125">
        <v>48</v>
      </c>
      <c r="BM49" s="125">
        <v>95</v>
      </c>
      <c r="BN49" s="111"/>
      <c r="BO49" s="119">
        <v>703</v>
      </c>
      <c r="BP49" s="120">
        <v>192.62825270186701</v>
      </c>
      <c r="BQ49" s="132">
        <v>78</v>
      </c>
      <c r="BR49" s="122">
        <v>2.4695929833572698</v>
      </c>
      <c r="BS49" s="123">
        <v>377.80179713329898</v>
      </c>
      <c r="BT49" s="112">
        <v>7.4999999999999997E-3</v>
      </c>
      <c r="BU49" s="124">
        <v>7.4999999999999997E-3</v>
      </c>
      <c r="BV49" s="119">
        <v>0</v>
      </c>
      <c r="BW49" s="119">
        <v>0</v>
      </c>
      <c r="BX49" s="113"/>
      <c r="BY49" s="118">
        <v>0.99746835443037996</v>
      </c>
      <c r="BZ49" s="118">
        <v>1</v>
      </c>
      <c r="CA49" s="135">
        <v>0.99898734177215198</v>
      </c>
      <c r="CB49" s="117">
        <v>0.9</v>
      </c>
      <c r="CC49" s="124">
        <v>2.5000000000000001E-3</v>
      </c>
      <c r="CD49" s="113"/>
      <c r="CE49" s="113"/>
    </row>
    <row r="50" spans="1:83" s="85" customFormat="1" ht="21.4" customHeight="1" x14ac:dyDescent="0.2">
      <c r="A50" s="109" t="s">
        <v>380</v>
      </c>
      <c r="B50" s="109" t="s">
        <v>77</v>
      </c>
      <c r="C50" s="109" t="s">
        <v>89</v>
      </c>
      <c r="D50" s="110">
        <v>1.97182578466667</v>
      </c>
      <c r="E50" s="111"/>
      <c r="F50" s="112">
        <v>1.6750000000000001E-2</v>
      </c>
      <c r="G50" s="112">
        <v>1.2999999999999999E-2</v>
      </c>
      <c r="H50" s="113"/>
      <c r="I50" s="114">
        <v>3</v>
      </c>
      <c r="J50" s="114">
        <v>3</v>
      </c>
      <c r="K50" s="111"/>
      <c r="L50" s="115">
        <v>0.59</v>
      </c>
      <c r="M50" s="116">
        <v>0.48499999999999999</v>
      </c>
      <c r="N50" s="117">
        <v>0.7</v>
      </c>
      <c r="O50" s="118"/>
      <c r="P50" s="111"/>
      <c r="Q50" s="119">
        <v>54</v>
      </c>
      <c r="R50" s="120">
        <v>27.385786523289902</v>
      </c>
      <c r="S50" s="121">
        <v>36</v>
      </c>
      <c r="T50" s="118">
        <v>0.76071629231360904</v>
      </c>
      <c r="U50" s="126">
        <v>-27.0940959505153</v>
      </c>
      <c r="V50" s="124"/>
      <c r="W50" s="124"/>
      <c r="X50" s="125">
        <v>17</v>
      </c>
      <c r="Y50" s="125">
        <v>32</v>
      </c>
      <c r="Z50" s="111"/>
      <c r="AA50" s="126">
        <v>159</v>
      </c>
      <c r="AB50" s="110">
        <v>80.635926985242605</v>
      </c>
      <c r="AC50" s="121">
        <v>200</v>
      </c>
      <c r="AD50" s="116">
        <v>0.403179634926213</v>
      </c>
      <c r="AE50" s="127">
        <v>-291.52275528064098</v>
      </c>
      <c r="AF50" s="112"/>
      <c r="AG50" s="112"/>
      <c r="AH50" s="128">
        <v>236</v>
      </c>
      <c r="AI50" s="125">
        <v>315</v>
      </c>
      <c r="AJ50" s="111"/>
      <c r="AK50" s="120">
        <v>457.95992999999999</v>
      </c>
      <c r="AL50" s="120">
        <v>232.2517199852</v>
      </c>
      <c r="AM50" s="129">
        <v>820.2</v>
      </c>
      <c r="AN50" s="116">
        <v>0.28316474028919802</v>
      </c>
      <c r="AO50" s="139">
        <v>-1389.6338894059099</v>
      </c>
      <c r="AP50" s="124"/>
      <c r="AQ50" s="124"/>
      <c r="AR50" s="125">
        <v>1160</v>
      </c>
      <c r="AS50" s="125">
        <v>1483</v>
      </c>
      <c r="AT50" s="113"/>
      <c r="AU50" s="120">
        <v>900.52248999999995</v>
      </c>
      <c r="AV50" s="110">
        <v>456.69475315854601</v>
      </c>
      <c r="AW50" s="131">
        <v>573</v>
      </c>
      <c r="AX50" s="118">
        <v>0.79702400202189605</v>
      </c>
      <c r="AY50" s="120">
        <v>-390.22520387903597</v>
      </c>
      <c r="AZ50" s="112"/>
      <c r="BA50" s="112"/>
      <c r="BB50" s="125">
        <v>230</v>
      </c>
      <c r="BC50" s="125">
        <v>456</v>
      </c>
      <c r="BD50" s="111"/>
      <c r="BE50" s="120">
        <v>133</v>
      </c>
      <c r="BF50" s="110">
        <v>67.450177918473301</v>
      </c>
      <c r="BG50" s="132">
        <v>65</v>
      </c>
      <c r="BH50" s="133">
        <v>1.0376950448995901</v>
      </c>
      <c r="BI50" s="134">
        <v>-13.419895466208301</v>
      </c>
      <c r="BJ50" s="112">
        <v>6.7499999999999999E-3</v>
      </c>
      <c r="BK50" s="112">
        <v>3.0000000000000001E-3</v>
      </c>
      <c r="BL50" s="125">
        <v>0</v>
      </c>
      <c r="BM50" s="125">
        <v>21</v>
      </c>
      <c r="BN50" s="111"/>
      <c r="BO50" s="119">
        <v>213</v>
      </c>
      <c r="BP50" s="120">
        <v>108.021713508533</v>
      </c>
      <c r="BQ50" s="132">
        <v>78</v>
      </c>
      <c r="BR50" s="122">
        <v>1.3848937629299101</v>
      </c>
      <c r="BS50" s="123">
        <v>37.296125440550099</v>
      </c>
      <c r="BT50" s="112">
        <v>7.4999999999999997E-3</v>
      </c>
      <c r="BU50" s="124">
        <v>7.4999999999999997E-3</v>
      </c>
      <c r="BV50" s="119">
        <v>0</v>
      </c>
      <c r="BW50" s="119">
        <v>0</v>
      </c>
      <c r="BX50" s="113"/>
      <c r="BY50" s="118">
        <v>0.99685534591194902</v>
      </c>
      <c r="BZ50" s="118">
        <v>1</v>
      </c>
      <c r="CA50" s="135">
        <v>0.99874213836477999</v>
      </c>
      <c r="CB50" s="117">
        <v>0.9</v>
      </c>
      <c r="CC50" s="124">
        <v>2.5000000000000001E-3</v>
      </c>
      <c r="CD50" s="113"/>
      <c r="CE50" s="113"/>
    </row>
    <row r="51" spans="1:83" s="85" customFormat="1" ht="21.4" customHeight="1" x14ac:dyDescent="0.2">
      <c r="A51" s="109" t="s">
        <v>380</v>
      </c>
      <c r="B51" s="109" t="s">
        <v>77</v>
      </c>
      <c r="C51" s="109" t="s">
        <v>90</v>
      </c>
      <c r="D51" s="110">
        <v>3.09095719111111</v>
      </c>
      <c r="E51" s="111"/>
      <c r="F51" s="112">
        <v>6.7000000000000004E-2</v>
      </c>
      <c r="G51" s="112">
        <v>5.8000000000000003E-2</v>
      </c>
      <c r="H51" s="113"/>
      <c r="I51" s="114">
        <v>6</v>
      </c>
      <c r="J51" s="114">
        <v>6</v>
      </c>
      <c r="K51" s="111"/>
      <c r="L51" s="135">
        <v>0.94</v>
      </c>
      <c r="M51" s="122">
        <v>0.84099999999999997</v>
      </c>
      <c r="N51" s="117">
        <v>0.7</v>
      </c>
      <c r="O51" s="118">
        <v>0.02</v>
      </c>
      <c r="P51" s="111"/>
      <c r="Q51" s="119">
        <v>145</v>
      </c>
      <c r="R51" s="120">
        <v>46.9110346843324</v>
      </c>
      <c r="S51" s="121">
        <v>36</v>
      </c>
      <c r="T51" s="122">
        <v>1.30308429678701</v>
      </c>
      <c r="U51" s="123">
        <v>17.880058175487999</v>
      </c>
      <c r="V51" s="124">
        <v>0.01</v>
      </c>
      <c r="W51" s="124">
        <v>0.01</v>
      </c>
      <c r="X51" s="125">
        <v>0</v>
      </c>
      <c r="Y51" s="125">
        <v>0</v>
      </c>
      <c r="Z51" s="111"/>
      <c r="AA51" s="126">
        <v>349</v>
      </c>
      <c r="AB51" s="110">
        <v>112.910007619531</v>
      </c>
      <c r="AC51" s="121">
        <v>200</v>
      </c>
      <c r="AD51" s="116">
        <v>0.56455003809765503</v>
      </c>
      <c r="AE51" s="127">
        <v>-357.22189902506602</v>
      </c>
      <c r="AF51" s="112"/>
      <c r="AG51" s="112"/>
      <c r="AH51" s="128">
        <v>270</v>
      </c>
      <c r="AI51" s="125">
        <v>393</v>
      </c>
      <c r="AJ51" s="111"/>
      <c r="AK51" s="120">
        <v>900.74928</v>
      </c>
      <c r="AL51" s="120">
        <v>291.41434976529303</v>
      </c>
      <c r="AM51" s="129">
        <v>693.7</v>
      </c>
      <c r="AN51" s="116">
        <v>0.420086996922722</v>
      </c>
      <c r="AO51" s="139">
        <v>-1548.7813767684399</v>
      </c>
      <c r="AP51" s="124"/>
      <c r="AQ51" s="124"/>
      <c r="AR51" s="125">
        <v>1244</v>
      </c>
      <c r="AS51" s="125">
        <v>1673</v>
      </c>
      <c r="AT51" s="113"/>
      <c r="AU51" s="120">
        <v>2003.3108199999999</v>
      </c>
      <c r="AV51" s="110">
        <v>648.11988524495405</v>
      </c>
      <c r="AW51" s="131">
        <v>573</v>
      </c>
      <c r="AX51" s="133">
        <v>1.1310992761692</v>
      </c>
      <c r="AY51" s="137">
        <v>-20.014920706815499</v>
      </c>
      <c r="AZ51" s="112">
        <v>1.4250000000000001E-2</v>
      </c>
      <c r="BA51" s="112">
        <v>9.75E-3</v>
      </c>
      <c r="BB51" s="125">
        <v>0</v>
      </c>
      <c r="BC51" s="125">
        <v>123</v>
      </c>
      <c r="BD51" s="111"/>
      <c r="BE51" s="120">
        <v>223.8</v>
      </c>
      <c r="BF51" s="110">
        <v>72.404755602438598</v>
      </c>
      <c r="BG51" s="132">
        <v>65</v>
      </c>
      <c r="BH51" s="133">
        <v>1.1139193169605901</v>
      </c>
      <c r="BI51" s="134">
        <v>-5.7221171831465698</v>
      </c>
      <c r="BJ51" s="112">
        <v>1.2749999999999999E-2</v>
      </c>
      <c r="BK51" s="112">
        <v>8.2500000000000004E-3</v>
      </c>
      <c r="BL51" s="125">
        <v>0</v>
      </c>
      <c r="BM51" s="125">
        <v>18</v>
      </c>
      <c r="BN51" s="111"/>
      <c r="BO51" s="119">
        <v>406</v>
      </c>
      <c r="BP51" s="120">
        <v>131.35089711613099</v>
      </c>
      <c r="BQ51" s="132">
        <v>78</v>
      </c>
      <c r="BR51" s="122">
        <v>1.6839858604632201</v>
      </c>
      <c r="BS51" s="123">
        <v>130.57345938022399</v>
      </c>
      <c r="BT51" s="112">
        <v>7.4999999999999997E-3</v>
      </c>
      <c r="BU51" s="124">
        <v>7.4999999999999997E-3</v>
      </c>
      <c r="BV51" s="119">
        <v>0</v>
      </c>
      <c r="BW51" s="119">
        <v>0</v>
      </c>
      <c r="BX51" s="113"/>
      <c r="BY51" s="118">
        <v>0.99695894576786603</v>
      </c>
      <c r="BZ51" s="118">
        <v>1</v>
      </c>
      <c r="CA51" s="135">
        <v>0.99878357830714604</v>
      </c>
      <c r="CB51" s="117">
        <v>0.9</v>
      </c>
      <c r="CC51" s="124">
        <v>2.5000000000000001E-3</v>
      </c>
      <c r="CD51" s="113"/>
      <c r="CE51" s="113"/>
    </row>
    <row r="52" spans="1:83" s="85" customFormat="1" ht="21.4" customHeight="1" x14ac:dyDescent="0.2">
      <c r="A52" s="109" t="s">
        <v>380</v>
      </c>
      <c r="B52" s="109" t="s">
        <v>77</v>
      </c>
      <c r="C52" s="109" t="s">
        <v>91</v>
      </c>
      <c r="D52" s="110">
        <v>8.3391041417777796</v>
      </c>
      <c r="E52" s="111"/>
      <c r="F52" s="112">
        <v>4.9500000000000002E-2</v>
      </c>
      <c r="G52" s="112">
        <v>3.875E-2</v>
      </c>
      <c r="H52" s="113"/>
      <c r="I52" s="114">
        <v>6</v>
      </c>
      <c r="J52" s="114">
        <v>5</v>
      </c>
      <c r="K52" s="111"/>
      <c r="L52" s="115">
        <v>0.35460545193687198</v>
      </c>
      <c r="M52" s="116">
        <v>0.52900000000000003</v>
      </c>
      <c r="N52" s="117">
        <v>0.7</v>
      </c>
      <c r="O52" s="118"/>
      <c r="P52" s="111"/>
      <c r="Q52" s="119">
        <v>341</v>
      </c>
      <c r="R52" s="120">
        <v>40.891682631907202</v>
      </c>
      <c r="S52" s="121">
        <v>36</v>
      </c>
      <c r="T52" s="133">
        <v>1.1358800731085299</v>
      </c>
      <c r="U52" s="134">
        <v>-1.95733257640973</v>
      </c>
      <c r="V52" s="124">
        <v>9.4999999999999998E-3</v>
      </c>
      <c r="W52" s="124">
        <v>7.0000000000000001E-3</v>
      </c>
      <c r="X52" s="125">
        <v>0</v>
      </c>
      <c r="Y52" s="125">
        <v>20</v>
      </c>
      <c r="Z52" s="111"/>
      <c r="AA52" s="126">
        <v>1005</v>
      </c>
      <c r="AB52" s="110">
        <v>120.516542654155</v>
      </c>
      <c r="AC52" s="121">
        <v>200</v>
      </c>
      <c r="AD52" s="116">
        <v>0.60258271327077495</v>
      </c>
      <c r="AE52" s="127">
        <v>-900.31851431338703</v>
      </c>
      <c r="AF52" s="112"/>
      <c r="AG52" s="112"/>
      <c r="AH52" s="128">
        <v>663</v>
      </c>
      <c r="AI52" s="125">
        <v>997</v>
      </c>
      <c r="AJ52" s="111"/>
      <c r="AK52" s="120">
        <v>6387.7085699999998</v>
      </c>
      <c r="AL52" s="120">
        <v>765.99457944150697</v>
      </c>
      <c r="AM52" s="129">
        <v>781.5</v>
      </c>
      <c r="AN52" s="133">
        <v>0.98015941067371404</v>
      </c>
      <c r="AO52" s="137">
        <v>-1057.32352467956</v>
      </c>
      <c r="AP52" s="124">
        <v>1.5E-3</v>
      </c>
      <c r="AQ52" s="124"/>
      <c r="AR52" s="125">
        <v>130</v>
      </c>
      <c r="AS52" s="125">
        <v>1433</v>
      </c>
      <c r="AT52" s="113"/>
      <c r="AU52" s="120">
        <v>5577.8522400000002</v>
      </c>
      <c r="AV52" s="110">
        <v>668.87907204033104</v>
      </c>
      <c r="AW52" s="131">
        <v>573</v>
      </c>
      <c r="AX52" s="122">
        <v>1.16732822345607</v>
      </c>
      <c r="AY52" s="130">
        <v>119.114696492145</v>
      </c>
      <c r="AZ52" s="112">
        <v>1.4999999999999999E-2</v>
      </c>
      <c r="BA52" s="112">
        <v>1.2749999999999999E-2</v>
      </c>
      <c r="BB52" s="125">
        <v>0</v>
      </c>
      <c r="BC52" s="125">
        <v>157</v>
      </c>
      <c r="BD52" s="111"/>
      <c r="BE52" s="120">
        <v>607</v>
      </c>
      <c r="BF52" s="110">
        <v>72.789593423952198</v>
      </c>
      <c r="BG52" s="132">
        <v>65</v>
      </c>
      <c r="BH52" s="133">
        <v>1.11983989883003</v>
      </c>
      <c r="BI52" s="134">
        <v>-12.2285171518508</v>
      </c>
      <c r="BJ52" s="112">
        <v>1.35E-2</v>
      </c>
      <c r="BK52" s="112">
        <v>8.9999999999999993E-3</v>
      </c>
      <c r="BL52" s="125">
        <v>0</v>
      </c>
      <c r="BM52" s="125">
        <v>44</v>
      </c>
      <c r="BN52" s="111"/>
      <c r="BO52" s="119">
        <v>1067</v>
      </c>
      <c r="BP52" s="120">
        <v>127.95139404177399</v>
      </c>
      <c r="BQ52" s="132">
        <v>78</v>
      </c>
      <c r="BR52" s="122">
        <v>1.64040248771505</v>
      </c>
      <c r="BS52" s="123">
        <v>323.92577941777898</v>
      </c>
      <c r="BT52" s="112">
        <v>7.4999999999999997E-3</v>
      </c>
      <c r="BU52" s="124">
        <v>7.4999999999999997E-3</v>
      </c>
      <c r="BV52" s="119">
        <v>0</v>
      </c>
      <c r="BW52" s="119">
        <v>0</v>
      </c>
      <c r="BX52" s="113"/>
      <c r="BY52" s="118">
        <v>0.999448428019857</v>
      </c>
      <c r="BZ52" s="118">
        <v>1</v>
      </c>
      <c r="CA52" s="135">
        <v>0.99977937120794302</v>
      </c>
      <c r="CB52" s="117">
        <v>0.9</v>
      </c>
      <c r="CC52" s="124">
        <v>2.5000000000000001E-3</v>
      </c>
      <c r="CD52" s="113"/>
      <c r="CE52" s="113"/>
    </row>
    <row r="53" spans="1:83" s="85" customFormat="1" ht="21.4" customHeight="1" x14ac:dyDescent="0.2">
      <c r="A53" s="109" t="s">
        <v>380</v>
      </c>
      <c r="B53" s="109" t="s">
        <v>77</v>
      </c>
      <c r="C53" s="109" t="s">
        <v>93</v>
      </c>
      <c r="D53" s="110">
        <v>2.8860804667777802</v>
      </c>
      <c r="E53" s="111"/>
      <c r="F53" s="112">
        <v>2.8000000000000001E-2</v>
      </c>
      <c r="G53" s="112">
        <v>2.1250000000000002E-2</v>
      </c>
      <c r="H53" s="113"/>
      <c r="I53" s="114">
        <v>6</v>
      </c>
      <c r="J53" s="114">
        <v>5</v>
      </c>
      <c r="K53" s="111"/>
      <c r="L53" s="136">
        <v>0.71</v>
      </c>
      <c r="M53" s="118">
        <v>0.66100000000000003</v>
      </c>
      <c r="N53" s="117">
        <v>0.7</v>
      </c>
      <c r="O53" s="118"/>
      <c r="P53" s="111"/>
      <c r="Q53" s="119">
        <v>130</v>
      </c>
      <c r="R53" s="120">
        <v>45.043789144639199</v>
      </c>
      <c r="S53" s="121">
        <v>36</v>
      </c>
      <c r="T53" s="122">
        <v>1.2512163651288699</v>
      </c>
      <c r="U53" s="123">
        <v>11.3059002911103</v>
      </c>
      <c r="V53" s="124">
        <v>0.01</v>
      </c>
      <c r="W53" s="124">
        <v>0.01</v>
      </c>
      <c r="X53" s="125">
        <v>0</v>
      </c>
      <c r="Y53" s="125">
        <v>0</v>
      </c>
      <c r="Z53" s="111"/>
      <c r="AA53" s="126">
        <v>563</v>
      </c>
      <c r="AB53" s="110">
        <v>195.07425606486001</v>
      </c>
      <c r="AC53" s="121">
        <v>200</v>
      </c>
      <c r="AD53" s="133">
        <v>0.97537128032429998</v>
      </c>
      <c r="AE53" s="134">
        <v>-96.411665049387196</v>
      </c>
      <c r="AF53" s="112">
        <v>1E-3</v>
      </c>
      <c r="AG53" s="112"/>
      <c r="AH53" s="128">
        <v>15</v>
      </c>
      <c r="AI53" s="125">
        <v>130</v>
      </c>
      <c r="AJ53" s="111"/>
      <c r="AK53" s="120">
        <v>2254.0149200000001</v>
      </c>
      <c r="AL53" s="120">
        <v>780.99517527192904</v>
      </c>
      <c r="AM53" s="129">
        <v>780.5</v>
      </c>
      <c r="AN53" s="133">
        <v>1.0006344334041399</v>
      </c>
      <c r="AO53" s="137">
        <v>-319.33910285523399</v>
      </c>
      <c r="AP53" s="124">
        <v>2.5000000000000001E-3</v>
      </c>
      <c r="AQ53" s="124">
        <v>5.0000000000000001E-4</v>
      </c>
      <c r="AR53" s="125">
        <v>0</v>
      </c>
      <c r="AS53" s="125">
        <v>450</v>
      </c>
      <c r="AT53" s="113"/>
      <c r="AU53" s="120">
        <v>1664.7950599999999</v>
      </c>
      <c r="AV53" s="110">
        <v>576.83598193597595</v>
      </c>
      <c r="AW53" s="131">
        <v>573</v>
      </c>
      <c r="AX53" s="133">
        <v>1.00669455835249</v>
      </c>
      <c r="AY53" s="137">
        <v>-224.419360366494</v>
      </c>
      <c r="AZ53" s="112">
        <v>4.4999999999999997E-3</v>
      </c>
      <c r="BA53" s="112">
        <v>7.5000000000000002E-4</v>
      </c>
      <c r="BB53" s="125">
        <v>0</v>
      </c>
      <c r="BC53" s="125">
        <v>320</v>
      </c>
      <c r="BD53" s="111"/>
      <c r="BE53" s="120">
        <v>175.4</v>
      </c>
      <c r="BF53" s="110">
        <v>60.774466276690099</v>
      </c>
      <c r="BG53" s="132">
        <v>65</v>
      </c>
      <c r="BH53" s="118">
        <v>0.93499178887215495</v>
      </c>
      <c r="BI53" s="126">
        <v>-38.908791141050799</v>
      </c>
      <c r="BJ53" s="112"/>
      <c r="BK53" s="112"/>
      <c r="BL53" s="125">
        <v>13</v>
      </c>
      <c r="BM53" s="125">
        <v>50</v>
      </c>
      <c r="BN53" s="111"/>
      <c r="BO53" s="119">
        <v>408</v>
      </c>
      <c r="BP53" s="120">
        <v>141.368199777021</v>
      </c>
      <c r="BQ53" s="132">
        <v>78</v>
      </c>
      <c r="BR53" s="122">
        <v>1.8124128176541201</v>
      </c>
      <c r="BS53" s="123">
        <v>150.82945063073899</v>
      </c>
      <c r="BT53" s="112">
        <v>7.4999999999999997E-3</v>
      </c>
      <c r="BU53" s="124">
        <v>7.4999999999999997E-3</v>
      </c>
      <c r="BV53" s="119">
        <v>0</v>
      </c>
      <c r="BW53" s="119">
        <v>0</v>
      </c>
      <c r="BX53" s="113"/>
      <c r="BY53" s="118">
        <v>0.98142414860681104</v>
      </c>
      <c r="BZ53" s="118">
        <v>1</v>
      </c>
      <c r="CA53" s="135">
        <v>0.99256965944272402</v>
      </c>
      <c r="CB53" s="117">
        <v>0.9</v>
      </c>
      <c r="CC53" s="124">
        <v>2.5000000000000001E-3</v>
      </c>
      <c r="CD53" s="113"/>
      <c r="CE53" s="113"/>
    </row>
    <row r="54" spans="1:83" s="85" customFormat="1" ht="21.4" customHeight="1" x14ac:dyDescent="0.2">
      <c r="A54" s="109" t="s">
        <v>380</v>
      </c>
      <c r="B54" s="109" t="s">
        <v>77</v>
      </c>
      <c r="C54" s="109" t="s">
        <v>94</v>
      </c>
      <c r="D54" s="110">
        <v>4.5130608658888898</v>
      </c>
      <c r="E54" s="111"/>
      <c r="F54" s="112">
        <v>4.65E-2</v>
      </c>
      <c r="G54" s="112">
        <v>4.4999999999999998E-2</v>
      </c>
      <c r="H54" s="113"/>
      <c r="I54" s="114">
        <v>6</v>
      </c>
      <c r="J54" s="114">
        <v>5</v>
      </c>
      <c r="K54" s="111"/>
      <c r="L54" s="115">
        <v>0.46039711191335703</v>
      </c>
      <c r="M54" s="116">
        <v>0.58399999999999996</v>
      </c>
      <c r="N54" s="117">
        <v>0.7</v>
      </c>
      <c r="O54" s="118"/>
      <c r="P54" s="111"/>
      <c r="Q54" s="119">
        <v>197</v>
      </c>
      <c r="R54" s="120">
        <v>43.651084231765402</v>
      </c>
      <c r="S54" s="121">
        <v>36</v>
      </c>
      <c r="T54" s="122">
        <v>1.2125301175490399</v>
      </c>
      <c r="U54" s="123">
        <v>11.394053605107199</v>
      </c>
      <c r="V54" s="124">
        <v>0.01</v>
      </c>
      <c r="W54" s="124">
        <v>0.01</v>
      </c>
      <c r="X54" s="125">
        <v>0</v>
      </c>
      <c r="Y54" s="125">
        <v>0</v>
      </c>
      <c r="Z54" s="111"/>
      <c r="AA54" s="126">
        <v>699</v>
      </c>
      <c r="AB54" s="110">
        <v>154.88379633504599</v>
      </c>
      <c r="AC54" s="121">
        <v>200</v>
      </c>
      <c r="AD54" s="118">
        <v>0.77441898167523004</v>
      </c>
      <c r="AE54" s="126">
        <v>-332.14414663829302</v>
      </c>
      <c r="AF54" s="112"/>
      <c r="AG54" s="112"/>
      <c r="AH54" s="128">
        <v>204</v>
      </c>
      <c r="AI54" s="125">
        <v>385</v>
      </c>
      <c r="AJ54" s="111"/>
      <c r="AK54" s="120">
        <v>5105.2471699999996</v>
      </c>
      <c r="AL54" s="120">
        <v>1131.21611290179</v>
      </c>
      <c r="AM54" s="129">
        <v>823.8</v>
      </c>
      <c r="AN54" s="122">
        <v>1.3731683817695901</v>
      </c>
      <c r="AO54" s="130">
        <v>857.96442999686997</v>
      </c>
      <c r="AP54" s="124">
        <v>0.01</v>
      </c>
      <c r="AQ54" s="124">
        <v>0.01</v>
      </c>
      <c r="AR54" s="125">
        <v>0</v>
      </c>
      <c r="AS54" s="125">
        <v>0</v>
      </c>
      <c r="AT54" s="113"/>
      <c r="AU54" s="120">
        <v>3487.6537400000002</v>
      </c>
      <c r="AV54" s="110">
        <v>772.79120393894198</v>
      </c>
      <c r="AW54" s="131">
        <v>573</v>
      </c>
      <c r="AX54" s="122">
        <v>1.34867574858454</v>
      </c>
      <c r="AY54" s="130">
        <v>533.42575988128897</v>
      </c>
      <c r="AZ54" s="112">
        <v>1.4999999999999999E-2</v>
      </c>
      <c r="BA54" s="112">
        <v>1.4999999999999999E-2</v>
      </c>
      <c r="BB54" s="125">
        <v>0</v>
      </c>
      <c r="BC54" s="125">
        <v>0</v>
      </c>
      <c r="BD54" s="111"/>
      <c r="BE54" s="120">
        <v>284.39999999999998</v>
      </c>
      <c r="BF54" s="110">
        <v>63.017098251340499</v>
      </c>
      <c r="BG54" s="132">
        <v>65</v>
      </c>
      <c r="BH54" s="133">
        <v>0.969493819251393</v>
      </c>
      <c r="BI54" s="134">
        <v>-50.721847657445302</v>
      </c>
      <c r="BJ54" s="112">
        <v>1.5E-3</v>
      </c>
      <c r="BK54" s="112"/>
      <c r="BL54" s="125">
        <v>9</v>
      </c>
      <c r="BM54" s="125">
        <v>68</v>
      </c>
      <c r="BN54" s="111"/>
      <c r="BO54" s="119">
        <v>776</v>
      </c>
      <c r="BP54" s="120">
        <v>171.94538763375601</v>
      </c>
      <c r="BQ54" s="132">
        <v>78</v>
      </c>
      <c r="BR54" s="122">
        <v>2.2044280465866199</v>
      </c>
      <c r="BS54" s="123">
        <v>373.85378281106603</v>
      </c>
      <c r="BT54" s="112">
        <v>7.4999999999999997E-3</v>
      </c>
      <c r="BU54" s="124">
        <v>7.4999999999999997E-3</v>
      </c>
      <c r="BV54" s="119">
        <v>0</v>
      </c>
      <c r="BW54" s="119">
        <v>0</v>
      </c>
      <c r="BX54" s="113"/>
      <c r="BY54" s="118">
        <v>0.99603779335568399</v>
      </c>
      <c r="BZ54" s="118">
        <v>1</v>
      </c>
      <c r="CA54" s="135">
        <v>0.99841511734227395</v>
      </c>
      <c r="CB54" s="117">
        <v>0.9</v>
      </c>
      <c r="CC54" s="124">
        <v>2.5000000000000001E-3</v>
      </c>
      <c r="CD54" s="113"/>
      <c r="CE54" s="113"/>
    </row>
    <row r="55" spans="1:83" s="85" customFormat="1" ht="21.4" customHeight="1" x14ac:dyDescent="0.2">
      <c r="A55" s="109" t="s">
        <v>380</v>
      </c>
      <c r="B55" s="109" t="s">
        <v>95</v>
      </c>
      <c r="C55" s="109" t="s">
        <v>96</v>
      </c>
      <c r="D55" s="110">
        <v>3.4333982426666698</v>
      </c>
      <c r="E55" s="111"/>
      <c r="F55" s="112">
        <v>1.8749999999999999E-2</v>
      </c>
      <c r="G55" s="112">
        <v>1.2999999999999999E-2</v>
      </c>
      <c r="H55" s="113"/>
      <c r="I55" s="114">
        <v>5</v>
      </c>
      <c r="J55" s="114">
        <v>4</v>
      </c>
      <c r="K55" s="111"/>
      <c r="L55" s="136">
        <v>0.78</v>
      </c>
      <c r="M55" s="116">
        <v>0.56799999999999995</v>
      </c>
      <c r="N55" s="117">
        <v>0.7</v>
      </c>
      <c r="O55" s="118"/>
      <c r="P55" s="111"/>
      <c r="Q55" s="119">
        <v>125</v>
      </c>
      <c r="R55" s="120">
        <v>36.407078691493197</v>
      </c>
      <c r="S55" s="121">
        <v>36</v>
      </c>
      <c r="T55" s="133">
        <v>1.0113077414303699</v>
      </c>
      <c r="U55" s="134">
        <v>-16.203309487206599</v>
      </c>
      <c r="V55" s="124">
        <v>3.0000000000000001E-3</v>
      </c>
      <c r="W55" s="124">
        <v>5.0000000000000001E-4</v>
      </c>
      <c r="X55" s="125">
        <v>0</v>
      </c>
      <c r="Y55" s="125">
        <v>24</v>
      </c>
      <c r="Z55" s="111"/>
      <c r="AA55" s="126">
        <v>370</v>
      </c>
      <c r="AB55" s="110">
        <v>107.76495292682</v>
      </c>
      <c r="AC55" s="121">
        <v>200</v>
      </c>
      <c r="AD55" s="116">
        <v>0.53882476463410001</v>
      </c>
      <c r="AE55" s="127">
        <v>-414.462830484481</v>
      </c>
      <c r="AF55" s="112"/>
      <c r="AG55" s="112"/>
      <c r="AH55" s="128">
        <v>317</v>
      </c>
      <c r="AI55" s="125">
        <v>455</v>
      </c>
      <c r="AJ55" s="111"/>
      <c r="AK55" s="120">
        <v>2978.7537499999999</v>
      </c>
      <c r="AL55" s="120">
        <v>867.58177743064505</v>
      </c>
      <c r="AM55" s="129">
        <v>828</v>
      </c>
      <c r="AN55" s="133">
        <v>1.04780407902252</v>
      </c>
      <c r="AO55" s="137">
        <v>-268.92236820575101</v>
      </c>
      <c r="AP55" s="124">
        <v>5.0000000000000001E-3</v>
      </c>
      <c r="AQ55" s="124">
        <v>2.5000000000000001E-3</v>
      </c>
      <c r="AR55" s="125">
        <v>0</v>
      </c>
      <c r="AS55" s="125">
        <v>433</v>
      </c>
      <c r="AT55" s="113"/>
      <c r="AU55" s="120">
        <v>1889.19976</v>
      </c>
      <c r="AV55" s="110">
        <v>550.24195461016097</v>
      </c>
      <c r="AW55" s="131">
        <v>573</v>
      </c>
      <c r="AX55" s="133">
        <v>0.96028264329871105</v>
      </c>
      <c r="AY55" s="137">
        <v>-358.28624933803798</v>
      </c>
      <c r="AZ55" s="112">
        <v>7.5000000000000002E-4</v>
      </c>
      <c r="BA55" s="112"/>
      <c r="BB55" s="125">
        <v>79</v>
      </c>
      <c r="BC55" s="125">
        <v>472</v>
      </c>
      <c r="BD55" s="111"/>
      <c r="BE55" s="120">
        <v>208.2</v>
      </c>
      <c r="BF55" s="110">
        <v>60.639630268551201</v>
      </c>
      <c r="BG55" s="132">
        <v>65</v>
      </c>
      <c r="BH55" s="118">
        <v>0.93291738874694097</v>
      </c>
      <c r="BI55" s="126">
        <v>-46.750419907456298</v>
      </c>
      <c r="BJ55" s="112"/>
      <c r="BK55" s="112"/>
      <c r="BL55" s="125">
        <v>15</v>
      </c>
      <c r="BM55" s="125">
        <v>60</v>
      </c>
      <c r="BN55" s="111"/>
      <c r="BO55" s="119">
        <v>445</v>
      </c>
      <c r="BP55" s="120">
        <v>129.609200141716</v>
      </c>
      <c r="BQ55" s="132">
        <v>78</v>
      </c>
      <c r="BR55" s="122">
        <v>1.66165641207328</v>
      </c>
      <c r="BS55" s="123">
        <v>139.059496111052</v>
      </c>
      <c r="BT55" s="112">
        <v>7.4999999999999997E-3</v>
      </c>
      <c r="BU55" s="124">
        <v>7.4999999999999997E-3</v>
      </c>
      <c r="BV55" s="119">
        <v>0</v>
      </c>
      <c r="BW55" s="119">
        <v>0</v>
      </c>
      <c r="BX55" s="113"/>
      <c r="BY55" s="118">
        <v>0.99794238683127601</v>
      </c>
      <c r="BZ55" s="118">
        <v>1</v>
      </c>
      <c r="CA55" s="135">
        <v>0.99917695473251</v>
      </c>
      <c r="CB55" s="117">
        <v>0.9</v>
      </c>
      <c r="CC55" s="124">
        <v>2.5000000000000001E-3</v>
      </c>
      <c r="CD55" s="113"/>
      <c r="CE55" s="113"/>
    </row>
    <row r="56" spans="1:83" s="85" customFormat="1" ht="21.4" customHeight="1" x14ac:dyDescent="0.2">
      <c r="A56" s="109" t="s">
        <v>380</v>
      </c>
      <c r="B56" s="109" t="s">
        <v>95</v>
      </c>
      <c r="C56" s="109" t="s">
        <v>98</v>
      </c>
      <c r="D56" s="110">
        <v>4.0058120892222204</v>
      </c>
      <c r="E56" s="111"/>
      <c r="F56" s="112">
        <v>5.1249999999999997E-2</v>
      </c>
      <c r="G56" s="112">
        <v>4.4499999999999998E-2</v>
      </c>
      <c r="H56" s="113"/>
      <c r="I56" s="114">
        <v>7</v>
      </c>
      <c r="J56" s="114">
        <v>7</v>
      </c>
      <c r="K56" s="111"/>
      <c r="L56" s="138">
        <v>0.67677299703264104</v>
      </c>
      <c r="M56" s="133">
        <v>0.70199999999999996</v>
      </c>
      <c r="N56" s="117">
        <v>0.7</v>
      </c>
      <c r="O56" s="118">
        <v>1E-3</v>
      </c>
      <c r="P56" s="111"/>
      <c r="Q56" s="119">
        <v>233</v>
      </c>
      <c r="R56" s="120">
        <v>58.165484253965502</v>
      </c>
      <c r="S56" s="121">
        <v>36</v>
      </c>
      <c r="T56" s="122">
        <v>1.6157078959434901</v>
      </c>
      <c r="U56" s="123">
        <v>68.255369693811303</v>
      </c>
      <c r="V56" s="124">
        <v>0.01</v>
      </c>
      <c r="W56" s="124">
        <v>0.01</v>
      </c>
      <c r="X56" s="125">
        <v>0</v>
      </c>
      <c r="Y56" s="125">
        <v>0</v>
      </c>
      <c r="Z56" s="111"/>
      <c r="AA56" s="126">
        <v>575</v>
      </c>
      <c r="AB56" s="110">
        <v>143.541431098842</v>
      </c>
      <c r="AC56" s="121">
        <v>200</v>
      </c>
      <c r="AD56" s="116">
        <v>0.71770715549421005</v>
      </c>
      <c r="AE56" s="127">
        <v>-340.24794614549302</v>
      </c>
      <c r="AF56" s="112"/>
      <c r="AG56" s="112"/>
      <c r="AH56" s="128">
        <v>227</v>
      </c>
      <c r="AI56" s="125">
        <v>387</v>
      </c>
      <c r="AJ56" s="111"/>
      <c r="AK56" s="120">
        <v>4122.09512</v>
      </c>
      <c r="AL56" s="120">
        <v>1029.02857852235</v>
      </c>
      <c r="AM56" s="129">
        <v>828</v>
      </c>
      <c r="AN56" s="122">
        <v>1.2427881383120201</v>
      </c>
      <c r="AO56" s="130">
        <v>332.96862295765999</v>
      </c>
      <c r="AP56" s="124">
        <v>0.01</v>
      </c>
      <c r="AQ56" s="124">
        <v>0.01</v>
      </c>
      <c r="AR56" s="125">
        <v>0</v>
      </c>
      <c r="AS56" s="125">
        <v>0</v>
      </c>
      <c r="AT56" s="113"/>
      <c r="AU56" s="120">
        <v>2660.36672</v>
      </c>
      <c r="AV56" s="110">
        <v>664.12668910701302</v>
      </c>
      <c r="AW56" s="131">
        <v>573</v>
      </c>
      <c r="AX56" s="122">
        <v>1.1590343614433001</v>
      </c>
      <c r="AY56" s="130">
        <v>38.181354293163203</v>
      </c>
      <c r="AZ56" s="112">
        <v>1.4999999999999999E-2</v>
      </c>
      <c r="BA56" s="112">
        <v>1.2E-2</v>
      </c>
      <c r="BB56" s="125">
        <v>0</v>
      </c>
      <c r="BC56" s="125">
        <v>95</v>
      </c>
      <c r="BD56" s="111"/>
      <c r="BE56" s="120">
        <v>265</v>
      </c>
      <c r="BF56" s="110">
        <v>66.153876941205496</v>
      </c>
      <c r="BG56" s="132">
        <v>65</v>
      </c>
      <c r="BH56" s="133">
        <v>1.0177519529416199</v>
      </c>
      <c r="BI56" s="134">
        <v>-32.4555824972851</v>
      </c>
      <c r="BJ56" s="112">
        <v>5.2500000000000003E-3</v>
      </c>
      <c r="BK56" s="112">
        <v>1.5E-3</v>
      </c>
      <c r="BL56" s="125">
        <v>0</v>
      </c>
      <c r="BM56" s="125">
        <v>48</v>
      </c>
      <c r="BN56" s="111"/>
      <c r="BO56" s="119">
        <v>495</v>
      </c>
      <c r="BP56" s="120">
        <v>123.57044938074201</v>
      </c>
      <c r="BQ56" s="132">
        <v>78</v>
      </c>
      <c r="BR56" s="122">
        <v>1.58423653052233</v>
      </c>
      <c r="BS56" s="123">
        <v>138.05330100325801</v>
      </c>
      <c r="BT56" s="112">
        <v>7.4999999999999997E-3</v>
      </c>
      <c r="BU56" s="124">
        <v>7.4999999999999997E-3</v>
      </c>
      <c r="BV56" s="119">
        <v>0</v>
      </c>
      <c r="BW56" s="119">
        <v>0</v>
      </c>
      <c r="BX56" s="113"/>
      <c r="BY56" s="118">
        <v>0.99810516342965405</v>
      </c>
      <c r="BZ56" s="118">
        <v>1</v>
      </c>
      <c r="CA56" s="135">
        <v>0.999242065371862</v>
      </c>
      <c r="CB56" s="117">
        <v>0.9</v>
      </c>
      <c r="CC56" s="124">
        <v>2.5000000000000001E-3</v>
      </c>
      <c r="CD56" s="113"/>
      <c r="CE56" s="113"/>
    </row>
    <row r="57" spans="1:83" s="85" customFormat="1" ht="21.4" customHeight="1" x14ac:dyDescent="0.2">
      <c r="A57" s="109" t="s">
        <v>380</v>
      </c>
      <c r="B57" s="109" t="s">
        <v>95</v>
      </c>
      <c r="C57" s="109" t="s">
        <v>99</v>
      </c>
      <c r="D57" s="110">
        <v>4.8459355459999998</v>
      </c>
      <c r="E57" s="111"/>
      <c r="F57" s="112">
        <v>3.9E-2</v>
      </c>
      <c r="G57" s="112">
        <v>3.2250000000000001E-2</v>
      </c>
      <c r="H57" s="113"/>
      <c r="I57" s="114">
        <v>6</v>
      </c>
      <c r="J57" s="114">
        <v>6</v>
      </c>
      <c r="K57" s="111"/>
      <c r="L57" s="135">
        <v>0.86745098039215696</v>
      </c>
      <c r="M57" s="133">
        <v>0.74399999999999999</v>
      </c>
      <c r="N57" s="117">
        <v>0.7</v>
      </c>
      <c r="O57" s="118">
        <v>6.0000000000000001E-3</v>
      </c>
      <c r="P57" s="111"/>
      <c r="Q57" s="119">
        <v>234</v>
      </c>
      <c r="R57" s="120">
        <v>48.287889465048998</v>
      </c>
      <c r="S57" s="121">
        <v>36</v>
      </c>
      <c r="T57" s="122">
        <v>1.3413302629180299</v>
      </c>
      <c r="U57" s="123">
        <v>34.704116360985601</v>
      </c>
      <c r="V57" s="124">
        <v>0.01</v>
      </c>
      <c r="W57" s="124">
        <v>0.01</v>
      </c>
      <c r="X57" s="125">
        <v>0</v>
      </c>
      <c r="Y57" s="125">
        <v>0</v>
      </c>
      <c r="Z57" s="111"/>
      <c r="AA57" s="126">
        <v>722</v>
      </c>
      <c r="AB57" s="110">
        <v>148.99083843489501</v>
      </c>
      <c r="AC57" s="121">
        <v>200</v>
      </c>
      <c r="AD57" s="116">
        <v>0.74495419217447501</v>
      </c>
      <c r="AE57" s="127">
        <v>-385.19935355007999</v>
      </c>
      <c r="AF57" s="112"/>
      <c r="AG57" s="112"/>
      <c r="AH57" s="128">
        <v>248</v>
      </c>
      <c r="AI57" s="125">
        <v>442</v>
      </c>
      <c r="AJ57" s="111"/>
      <c r="AK57" s="120">
        <v>4467.8927000000003</v>
      </c>
      <c r="AL57" s="120">
        <v>921.98764461239102</v>
      </c>
      <c r="AM57" s="129">
        <v>828</v>
      </c>
      <c r="AN57" s="133">
        <v>1.1135116480825999</v>
      </c>
      <c r="AO57" s="137">
        <v>-115.91262369733199</v>
      </c>
      <c r="AP57" s="124">
        <v>8.5000000000000006E-3</v>
      </c>
      <c r="AQ57" s="124">
        <v>5.4999999999999997E-3</v>
      </c>
      <c r="AR57" s="125">
        <v>0</v>
      </c>
      <c r="AS57" s="125">
        <v>348</v>
      </c>
      <c r="AT57" s="113"/>
      <c r="AU57" s="120">
        <v>2590.01233</v>
      </c>
      <c r="AV57" s="110">
        <v>534.47106454766697</v>
      </c>
      <c r="AW57" s="131">
        <v>573</v>
      </c>
      <c r="AX57" s="118">
        <v>0.93275927495229805</v>
      </c>
      <c r="AY57" s="120">
        <v>-582.11381792097905</v>
      </c>
      <c r="AZ57" s="112"/>
      <c r="BA57" s="112"/>
      <c r="BB57" s="125">
        <v>187</v>
      </c>
      <c r="BC57" s="125">
        <v>743</v>
      </c>
      <c r="BD57" s="111"/>
      <c r="BE57" s="120">
        <v>317.3</v>
      </c>
      <c r="BF57" s="110">
        <v>65.477552680598507</v>
      </c>
      <c r="BG57" s="132">
        <v>65</v>
      </c>
      <c r="BH57" s="133">
        <v>1.0073469643169</v>
      </c>
      <c r="BI57" s="134">
        <v>-42.539789903775997</v>
      </c>
      <c r="BJ57" s="112">
        <v>4.4999999999999997E-3</v>
      </c>
      <c r="BK57" s="112">
        <v>7.5000000000000002E-4</v>
      </c>
      <c r="BL57" s="125">
        <v>0</v>
      </c>
      <c r="BM57" s="125">
        <v>61</v>
      </c>
      <c r="BN57" s="111"/>
      <c r="BO57" s="119">
        <v>562</v>
      </c>
      <c r="BP57" s="120">
        <v>115.973478116913</v>
      </c>
      <c r="BQ57" s="132">
        <v>78</v>
      </c>
      <c r="BR57" s="122">
        <v>1.48683946303735</v>
      </c>
      <c r="BS57" s="123">
        <v>130.19225211546899</v>
      </c>
      <c r="BT57" s="112">
        <v>7.4999999999999997E-3</v>
      </c>
      <c r="BU57" s="124">
        <v>7.4999999999999997E-3</v>
      </c>
      <c r="BV57" s="119">
        <v>0</v>
      </c>
      <c r="BW57" s="119">
        <v>0</v>
      </c>
      <c r="BX57" s="113"/>
      <c r="BY57" s="118">
        <v>0.99649569926728299</v>
      </c>
      <c r="BZ57" s="118">
        <v>1</v>
      </c>
      <c r="CA57" s="135">
        <v>0.99859827970691295</v>
      </c>
      <c r="CB57" s="117">
        <v>0.9</v>
      </c>
      <c r="CC57" s="124">
        <v>2.5000000000000001E-3</v>
      </c>
      <c r="CD57" s="113"/>
      <c r="CE57" s="113"/>
    </row>
    <row r="58" spans="1:83" s="85" customFormat="1" ht="21.4" customHeight="1" x14ac:dyDescent="0.2">
      <c r="A58" s="109" t="s">
        <v>380</v>
      </c>
      <c r="B58" s="109" t="s">
        <v>95</v>
      </c>
      <c r="C58" s="109" t="s">
        <v>100</v>
      </c>
      <c r="D58" s="110">
        <v>1.5977125545555599</v>
      </c>
      <c r="E58" s="111"/>
      <c r="F58" s="112">
        <v>3.9750000000000001E-2</v>
      </c>
      <c r="G58" s="112">
        <v>3.5249999999999997E-2</v>
      </c>
      <c r="H58" s="113"/>
      <c r="I58" s="114">
        <v>5</v>
      </c>
      <c r="J58" s="114">
        <v>5</v>
      </c>
      <c r="K58" s="111"/>
      <c r="L58" s="115">
        <v>0.5</v>
      </c>
      <c r="M58" s="116">
        <v>0.41799999999999998</v>
      </c>
      <c r="N58" s="117">
        <v>0.7</v>
      </c>
      <c r="O58" s="118"/>
      <c r="P58" s="111"/>
      <c r="Q58" s="119">
        <v>74</v>
      </c>
      <c r="R58" s="120">
        <v>46.316216136002602</v>
      </c>
      <c r="S58" s="121">
        <v>36</v>
      </c>
      <c r="T58" s="122">
        <v>1.2865615593334101</v>
      </c>
      <c r="U58" s="123">
        <v>8.2918343963262107</v>
      </c>
      <c r="V58" s="124">
        <v>0.01</v>
      </c>
      <c r="W58" s="124">
        <v>0.01</v>
      </c>
      <c r="X58" s="125">
        <v>0</v>
      </c>
      <c r="Y58" s="125">
        <v>0</v>
      </c>
      <c r="Z58" s="111"/>
      <c r="AA58" s="126">
        <v>252</v>
      </c>
      <c r="AB58" s="110">
        <v>157.725492787468</v>
      </c>
      <c r="AC58" s="121">
        <v>200</v>
      </c>
      <c r="AD58" s="118">
        <v>0.78862746393733996</v>
      </c>
      <c r="AE58" s="126">
        <v>-113.045364464854</v>
      </c>
      <c r="AF58" s="112"/>
      <c r="AG58" s="112"/>
      <c r="AH58" s="128">
        <v>68</v>
      </c>
      <c r="AI58" s="125">
        <v>132</v>
      </c>
      <c r="AJ58" s="111"/>
      <c r="AK58" s="120">
        <v>1635.5933600000001</v>
      </c>
      <c r="AL58" s="120">
        <v>1023.70939962663</v>
      </c>
      <c r="AM58" s="129">
        <v>828</v>
      </c>
      <c r="AN58" s="122">
        <v>1.2363640092109101</v>
      </c>
      <c r="AO58" s="130">
        <v>124.30555111550299</v>
      </c>
      <c r="AP58" s="124">
        <v>0.01</v>
      </c>
      <c r="AQ58" s="124">
        <v>0.01</v>
      </c>
      <c r="AR58" s="125">
        <v>0</v>
      </c>
      <c r="AS58" s="125">
        <v>0</v>
      </c>
      <c r="AT58" s="113"/>
      <c r="AU58" s="120">
        <v>727.03336000000002</v>
      </c>
      <c r="AV58" s="110">
        <v>455.046408646543</v>
      </c>
      <c r="AW58" s="131">
        <v>573</v>
      </c>
      <c r="AX58" s="118">
        <v>0.79414731002887096</v>
      </c>
      <c r="AY58" s="120">
        <v>-318.82160919180802</v>
      </c>
      <c r="AZ58" s="112"/>
      <c r="BA58" s="112"/>
      <c r="BB58" s="125">
        <v>189</v>
      </c>
      <c r="BC58" s="125">
        <v>372</v>
      </c>
      <c r="BD58" s="111"/>
      <c r="BE58" s="120">
        <v>111.3</v>
      </c>
      <c r="BF58" s="110">
        <v>69.662092647798502</v>
      </c>
      <c r="BG58" s="132">
        <v>65</v>
      </c>
      <c r="BH58" s="133">
        <v>1.07172450227382</v>
      </c>
      <c r="BI58" s="134">
        <v>-7.3397434510776698</v>
      </c>
      <c r="BJ58" s="112">
        <v>9.75E-3</v>
      </c>
      <c r="BK58" s="112">
        <v>5.2500000000000003E-3</v>
      </c>
      <c r="BL58" s="125">
        <v>0</v>
      </c>
      <c r="BM58" s="125">
        <v>14</v>
      </c>
      <c r="BN58" s="111"/>
      <c r="BO58" s="119">
        <v>206</v>
      </c>
      <c r="BP58" s="120">
        <v>128.934331405629</v>
      </c>
      <c r="BQ58" s="132">
        <v>78</v>
      </c>
      <c r="BR58" s="122">
        <v>1.65300424879012</v>
      </c>
      <c r="BS58" s="123">
        <v>63.632307858706803</v>
      </c>
      <c r="BT58" s="112">
        <v>7.4999999999999997E-3</v>
      </c>
      <c r="BU58" s="124">
        <v>7.4999999999999997E-3</v>
      </c>
      <c r="BV58" s="119">
        <v>0</v>
      </c>
      <c r="BW58" s="119">
        <v>0</v>
      </c>
      <c r="BX58" s="113"/>
      <c r="BY58" s="118">
        <v>0.99745762711864405</v>
      </c>
      <c r="BZ58" s="118">
        <v>1</v>
      </c>
      <c r="CA58" s="135">
        <v>0.99898305084745698</v>
      </c>
      <c r="CB58" s="117">
        <v>0.9</v>
      </c>
      <c r="CC58" s="124">
        <v>2.5000000000000001E-3</v>
      </c>
      <c r="CD58" s="113"/>
      <c r="CE58" s="113"/>
    </row>
    <row r="59" spans="1:83" s="85" customFormat="1" ht="21.4" customHeight="1" x14ac:dyDescent="0.2">
      <c r="A59" s="109" t="s">
        <v>380</v>
      </c>
      <c r="B59" s="109" t="s">
        <v>95</v>
      </c>
      <c r="C59" s="109" t="s">
        <v>101</v>
      </c>
      <c r="D59" s="110">
        <v>3.5664126951111101</v>
      </c>
      <c r="E59" s="111"/>
      <c r="F59" s="112">
        <v>3.5499999999999997E-2</v>
      </c>
      <c r="G59" s="112">
        <v>2.9250000000000002E-2</v>
      </c>
      <c r="H59" s="113"/>
      <c r="I59" s="114">
        <v>5</v>
      </c>
      <c r="J59" s="114">
        <v>5</v>
      </c>
      <c r="K59" s="111"/>
      <c r="L59" s="115">
        <v>0.61</v>
      </c>
      <c r="M59" s="116">
        <v>0.40799999999999997</v>
      </c>
      <c r="N59" s="117">
        <v>0.7</v>
      </c>
      <c r="O59" s="118"/>
      <c r="P59" s="111"/>
      <c r="Q59" s="119">
        <v>233</v>
      </c>
      <c r="R59" s="120">
        <v>65.331754880583404</v>
      </c>
      <c r="S59" s="121">
        <v>36</v>
      </c>
      <c r="T59" s="122">
        <v>1.8147709689050899</v>
      </c>
      <c r="U59" s="123">
        <v>86.326284935782397</v>
      </c>
      <c r="V59" s="124">
        <v>0.01</v>
      </c>
      <c r="W59" s="124">
        <v>0.01</v>
      </c>
      <c r="X59" s="125">
        <v>0</v>
      </c>
      <c r="Y59" s="125">
        <v>0</v>
      </c>
      <c r="Z59" s="111"/>
      <c r="AA59" s="126">
        <v>485</v>
      </c>
      <c r="AB59" s="110">
        <v>135.99099191881101</v>
      </c>
      <c r="AC59" s="121">
        <v>200</v>
      </c>
      <c r="AD59" s="116">
        <v>0.67995495959405505</v>
      </c>
      <c r="AE59" s="127">
        <v>-329.85397257898597</v>
      </c>
      <c r="AF59" s="112"/>
      <c r="AG59" s="112"/>
      <c r="AH59" s="128">
        <v>229</v>
      </c>
      <c r="AI59" s="125">
        <v>371</v>
      </c>
      <c r="AJ59" s="111"/>
      <c r="AK59" s="120">
        <v>3060.1042000000002</v>
      </c>
      <c r="AL59" s="120">
        <v>858.03423821220497</v>
      </c>
      <c r="AM59" s="129">
        <v>775.4</v>
      </c>
      <c r="AN59" s="133">
        <v>1.1065698197217</v>
      </c>
      <c r="AO59" s="137">
        <v>-99.084651688730503</v>
      </c>
      <c r="AP59" s="124">
        <v>8.0000000000000002E-3</v>
      </c>
      <c r="AQ59" s="124">
        <v>5.4999999999999997E-3</v>
      </c>
      <c r="AR59" s="125">
        <v>0</v>
      </c>
      <c r="AS59" s="125">
        <v>259</v>
      </c>
      <c r="AT59" s="113"/>
      <c r="AU59" s="120">
        <v>2145.3642799999998</v>
      </c>
      <c r="AV59" s="110">
        <v>601.54683807089805</v>
      </c>
      <c r="AW59" s="131">
        <v>573</v>
      </c>
      <c r="AX59" s="133">
        <v>1.04981996172932</v>
      </c>
      <c r="AY59" s="137">
        <v>-189.19235143879601</v>
      </c>
      <c r="AZ59" s="112">
        <v>7.4999999999999997E-3</v>
      </c>
      <c r="BA59" s="112">
        <v>3.7499999999999999E-3</v>
      </c>
      <c r="BB59" s="125">
        <v>0</v>
      </c>
      <c r="BC59" s="125">
        <v>307</v>
      </c>
      <c r="BD59" s="111"/>
      <c r="BE59" s="120">
        <v>180.5</v>
      </c>
      <c r="BF59" s="110">
        <v>50.611080497619298</v>
      </c>
      <c r="BG59" s="132">
        <v>65</v>
      </c>
      <c r="BH59" s="118">
        <v>0.77863200765568197</v>
      </c>
      <c r="BI59" s="126">
        <v>-84.327541088170605</v>
      </c>
      <c r="BJ59" s="112"/>
      <c r="BK59" s="112"/>
      <c r="BL59" s="125">
        <v>52</v>
      </c>
      <c r="BM59" s="125">
        <v>98</v>
      </c>
      <c r="BN59" s="111"/>
      <c r="BO59" s="119">
        <v>521</v>
      </c>
      <c r="BP59" s="120">
        <v>146.085168638558</v>
      </c>
      <c r="BQ59" s="132">
        <v>78</v>
      </c>
      <c r="BR59" s="122">
        <v>1.8728867774174101</v>
      </c>
      <c r="BS59" s="123">
        <v>203.206950694195</v>
      </c>
      <c r="BT59" s="112">
        <v>7.4999999999999997E-3</v>
      </c>
      <c r="BU59" s="124">
        <v>7.4999999999999997E-3</v>
      </c>
      <c r="BV59" s="119">
        <v>0</v>
      </c>
      <c r="BW59" s="119">
        <v>0</v>
      </c>
      <c r="BX59" s="113"/>
      <c r="BY59" s="118">
        <v>0.99872773536895698</v>
      </c>
      <c r="BZ59" s="118">
        <v>1</v>
      </c>
      <c r="CA59" s="135">
        <v>0.99949109414758297</v>
      </c>
      <c r="CB59" s="117">
        <v>0.9</v>
      </c>
      <c r="CC59" s="124">
        <v>2.5000000000000001E-3</v>
      </c>
      <c r="CD59" s="113"/>
      <c r="CE59" s="113"/>
    </row>
    <row r="60" spans="1:83" s="85" customFormat="1" ht="21.4" customHeight="1" x14ac:dyDescent="0.2">
      <c r="A60" s="109" t="s">
        <v>380</v>
      </c>
      <c r="B60" s="109" t="s">
        <v>95</v>
      </c>
      <c r="C60" s="109" t="s">
        <v>102</v>
      </c>
      <c r="D60" s="110">
        <v>2.9719175884444402</v>
      </c>
      <c r="E60" s="111"/>
      <c r="F60" s="112">
        <v>1.0500000000000001E-2</v>
      </c>
      <c r="G60" s="112">
        <v>7.4999999999999997E-3</v>
      </c>
      <c r="H60" s="113"/>
      <c r="I60" s="114">
        <v>2</v>
      </c>
      <c r="J60" s="114">
        <v>2</v>
      </c>
      <c r="K60" s="111"/>
      <c r="L60" s="115">
        <v>0.53</v>
      </c>
      <c r="M60" s="116">
        <v>0.53600000000000003</v>
      </c>
      <c r="N60" s="117">
        <v>0.7</v>
      </c>
      <c r="O60" s="118"/>
      <c r="P60" s="111"/>
      <c r="Q60" s="119">
        <v>118</v>
      </c>
      <c r="R60" s="120">
        <v>39.705004088543198</v>
      </c>
      <c r="S60" s="121">
        <v>36</v>
      </c>
      <c r="T60" s="133">
        <v>1.1029167802373101</v>
      </c>
      <c r="U60" s="134">
        <v>-4.2242715094014196</v>
      </c>
      <c r="V60" s="124">
        <v>8.0000000000000002E-3</v>
      </c>
      <c r="W60" s="124">
        <v>5.0000000000000001E-3</v>
      </c>
      <c r="X60" s="125">
        <v>0</v>
      </c>
      <c r="Y60" s="125">
        <v>11</v>
      </c>
      <c r="Z60" s="111"/>
      <c r="AA60" s="126">
        <v>261</v>
      </c>
      <c r="AB60" s="110">
        <v>87.822085314489499</v>
      </c>
      <c r="AC60" s="121">
        <v>200</v>
      </c>
      <c r="AD60" s="116">
        <v>0.43911042657244798</v>
      </c>
      <c r="AE60" s="127">
        <v>-418.02373060778598</v>
      </c>
      <c r="AF60" s="112"/>
      <c r="AG60" s="112"/>
      <c r="AH60" s="128">
        <v>334</v>
      </c>
      <c r="AI60" s="125">
        <v>453</v>
      </c>
      <c r="AJ60" s="111"/>
      <c r="AK60" s="120">
        <v>1614.3272999999999</v>
      </c>
      <c r="AL60" s="120">
        <v>543.19383090463396</v>
      </c>
      <c r="AM60" s="129">
        <v>753.1</v>
      </c>
      <c r="AN60" s="116">
        <v>0.72127716226880101</v>
      </c>
      <c r="AO60" s="139">
        <v>-942.53655760361698</v>
      </c>
      <c r="AP60" s="124"/>
      <c r="AQ60" s="124"/>
      <c r="AR60" s="125">
        <v>624</v>
      </c>
      <c r="AS60" s="125">
        <v>1072</v>
      </c>
      <c r="AT60" s="113"/>
      <c r="AU60" s="120">
        <v>1115.94967</v>
      </c>
      <c r="AV60" s="110">
        <v>375.49818821998599</v>
      </c>
      <c r="AW60" s="131">
        <v>573</v>
      </c>
      <c r="AX60" s="116">
        <v>0.6553197002094</v>
      </c>
      <c r="AY60" s="139">
        <v>-829.45331819130604</v>
      </c>
      <c r="AZ60" s="112"/>
      <c r="BA60" s="112"/>
      <c r="BB60" s="125">
        <v>587</v>
      </c>
      <c r="BC60" s="125">
        <v>928</v>
      </c>
      <c r="BD60" s="111"/>
      <c r="BE60" s="120">
        <v>173.3</v>
      </c>
      <c r="BF60" s="110">
        <v>58.312518716479097</v>
      </c>
      <c r="BG60" s="132">
        <v>65</v>
      </c>
      <c r="BH60" s="118">
        <v>0.89711567256121605</v>
      </c>
      <c r="BI60" s="126">
        <v>-47.382712447530302</v>
      </c>
      <c r="BJ60" s="112"/>
      <c r="BK60" s="112"/>
      <c r="BL60" s="125">
        <v>20</v>
      </c>
      <c r="BM60" s="125">
        <v>59</v>
      </c>
      <c r="BN60" s="111"/>
      <c r="BO60" s="119">
        <v>131</v>
      </c>
      <c r="BP60" s="120">
        <v>44.079284199992799</v>
      </c>
      <c r="BQ60" s="132">
        <v>78</v>
      </c>
      <c r="BR60" s="116">
        <v>0.56511902820503601</v>
      </c>
      <c r="BS60" s="127">
        <v>-133.81925493703599</v>
      </c>
      <c r="BT60" s="112"/>
      <c r="BU60" s="124"/>
      <c r="BV60" s="119">
        <v>101</v>
      </c>
      <c r="BW60" s="119">
        <v>148</v>
      </c>
      <c r="BX60" s="113"/>
      <c r="BY60" s="118">
        <v>0.99894123875066199</v>
      </c>
      <c r="BZ60" s="118">
        <v>1</v>
      </c>
      <c r="CA60" s="135">
        <v>0.99957649550026495</v>
      </c>
      <c r="CB60" s="117">
        <v>0.9</v>
      </c>
      <c r="CC60" s="124">
        <v>2.5000000000000001E-3</v>
      </c>
      <c r="CD60" s="113"/>
      <c r="CE60" s="113"/>
    </row>
    <row r="61" spans="1:83" s="85" customFormat="1" ht="21.4" customHeight="1" x14ac:dyDescent="0.2">
      <c r="A61" s="109" t="s">
        <v>380</v>
      </c>
      <c r="B61" s="109" t="s">
        <v>95</v>
      </c>
      <c r="C61" s="109" t="s">
        <v>103</v>
      </c>
      <c r="D61" s="110">
        <v>4.4581730362222203</v>
      </c>
      <c r="E61" s="111"/>
      <c r="F61" s="112">
        <v>4.2750000000000003E-2</v>
      </c>
      <c r="G61" s="112">
        <v>3.8249999999999999E-2</v>
      </c>
      <c r="H61" s="113"/>
      <c r="I61" s="114">
        <v>5</v>
      </c>
      <c r="J61" s="114">
        <v>5</v>
      </c>
      <c r="K61" s="111"/>
      <c r="L61" s="136">
        <v>0.72</v>
      </c>
      <c r="M61" s="116">
        <v>0.54900000000000004</v>
      </c>
      <c r="N61" s="117">
        <v>0.7</v>
      </c>
      <c r="O61" s="118"/>
      <c r="P61" s="111"/>
      <c r="Q61" s="119">
        <v>241</v>
      </c>
      <c r="R61" s="120">
        <v>54.058018394956498</v>
      </c>
      <c r="S61" s="121">
        <v>36</v>
      </c>
      <c r="T61" s="122">
        <v>1.5016116220821201</v>
      </c>
      <c r="U61" s="123">
        <v>57.651392443110502</v>
      </c>
      <c r="V61" s="124">
        <v>0.01</v>
      </c>
      <c r="W61" s="124">
        <v>0.01</v>
      </c>
      <c r="X61" s="125">
        <v>0</v>
      </c>
      <c r="Y61" s="125">
        <v>0</v>
      </c>
      <c r="Z61" s="111"/>
      <c r="AA61" s="126">
        <v>441</v>
      </c>
      <c r="AB61" s="110">
        <v>98.919444448862293</v>
      </c>
      <c r="AC61" s="121">
        <v>200</v>
      </c>
      <c r="AD61" s="116">
        <v>0.49459722224431202</v>
      </c>
      <c r="AE61" s="127">
        <v>-577.60337531605296</v>
      </c>
      <c r="AF61" s="112"/>
      <c r="AG61" s="112"/>
      <c r="AH61" s="128">
        <v>451</v>
      </c>
      <c r="AI61" s="125">
        <v>629</v>
      </c>
      <c r="AJ61" s="111"/>
      <c r="AK61" s="120">
        <v>5110.7322599999998</v>
      </c>
      <c r="AL61" s="120">
        <v>1146.3736868164999</v>
      </c>
      <c r="AM61" s="129">
        <v>828</v>
      </c>
      <c r="AN61" s="122">
        <v>1.3845092835948101</v>
      </c>
      <c r="AO61" s="130">
        <v>893.71428619154096</v>
      </c>
      <c r="AP61" s="124">
        <v>0.01</v>
      </c>
      <c r="AQ61" s="124">
        <v>0.01</v>
      </c>
      <c r="AR61" s="125">
        <v>0</v>
      </c>
      <c r="AS61" s="125">
        <v>0</v>
      </c>
      <c r="AT61" s="113"/>
      <c r="AU61" s="120">
        <v>2839.2358800000002</v>
      </c>
      <c r="AV61" s="110">
        <v>636.86085240108105</v>
      </c>
      <c r="AW61" s="131">
        <v>573</v>
      </c>
      <c r="AX61" s="133">
        <v>1.1114500041903701</v>
      </c>
      <c r="AY61" s="137">
        <v>-79.062790280491797</v>
      </c>
      <c r="AZ61" s="112">
        <v>1.2749999999999999E-2</v>
      </c>
      <c r="BA61" s="112">
        <v>8.2500000000000004E-3</v>
      </c>
      <c r="BB61" s="125">
        <v>0</v>
      </c>
      <c r="BC61" s="125">
        <v>227</v>
      </c>
      <c r="BD61" s="111"/>
      <c r="BE61" s="120">
        <v>275.39999999999998</v>
      </c>
      <c r="BF61" s="110">
        <v>61.774183676228297</v>
      </c>
      <c r="BG61" s="132">
        <v>65</v>
      </c>
      <c r="BH61" s="118">
        <v>0.95037205655735801</v>
      </c>
      <c r="BI61" s="126">
        <v>-55.6460969777171</v>
      </c>
      <c r="BJ61" s="112">
        <v>0</v>
      </c>
      <c r="BK61" s="112"/>
      <c r="BL61" s="125">
        <v>15</v>
      </c>
      <c r="BM61" s="125">
        <v>73</v>
      </c>
      <c r="BN61" s="111"/>
      <c r="BO61" s="119">
        <v>728</v>
      </c>
      <c r="BP61" s="120">
        <v>163.295590836217</v>
      </c>
      <c r="BQ61" s="132">
        <v>78</v>
      </c>
      <c r="BR61" s="122">
        <v>2.0935332158489399</v>
      </c>
      <c r="BS61" s="123">
        <v>330.744683626739</v>
      </c>
      <c r="BT61" s="112">
        <v>7.4999999999999997E-3</v>
      </c>
      <c r="BU61" s="124">
        <v>7.4999999999999997E-3</v>
      </c>
      <c r="BV61" s="119">
        <v>0</v>
      </c>
      <c r="BW61" s="119">
        <v>0</v>
      </c>
      <c r="BX61" s="113"/>
      <c r="BY61" s="118">
        <v>0.99798873692679002</v>
      </c>
      <c r="BZ61" s="118">
        <v>1</v>
      </c>
      <c r="CA61" s="135">
        <v>0.99919549477071601</v>
      </c>
      <c r="CB61" s="117">
        <v>0.9</v>
      </c>
      <c r="CC61" s="124">
        <v>2.5000000000000001E-3</v>
      </c>
      <c r="CD61" s="113"/>
      <c r="CE61" s="113"/>
    </row>
    <row r="62" spans="1:83" s="85" customFormat="1" ht="21.4" customHeight="1" x14ac:dyDescent="0.2">
      <c r="A62" s="109" t="s">
        <v>380</v>
      </c>
      <c r="B62" s="109" t="s">
        <v>95</v>
      </c>
      <c r="C62" s="109" t="s">
        <v>104</v>
      </c>
      <c r="D62" s="110">
        <v>2.3558051067777801</v>
      </c>
      <c r="E62" s="111"/>
      <c r="F62" s="112">
        <v>3.125E-2</v>
      </c>
      <c r="G62" s="112">
        <v>2.4875000000000001E-2</v>
      </c>
      <c r="H62" s="113"/>
      <c r="I62" s="114">
        <v>4</v>
      </c>
      <c r="J62" s="114">
        <v>4</v>
      </c>
      <c r="K62" s="111"/>
      <c r="L62" s="115">
        <v>0.35</v>
      </c>
      <c r="M62" s="116">
        <v>0.35699999999999998</v>
      </c>
      <c r="N62" s="117">
        <v>0.7</v>
      </c>
      <c r="O62" s="118"/>
      <c r="P62" s="111"/>
      <c r="Q62" s="119">
        <v>136</v>
      </c>
      <c r="R62" s="120">
        <v>57.729733078819102</v>
      </c>
      <c r="S62" s="121">
        <v>36</v>
      </c>
      <c r="T62" s="122">
        <v>1.60360369663386</v>
      </c>
      <c r="U62" s="123">
        <v>39.114216856614298</v>
      </c>
      <c r="V62" s="124">
        <v>0.01</v>
      </c>
      <c r="W62" s="124">
        <v>0.01</v>
      </c>
      <c r="X62" s="125">
        <v>0</v>
      </c>
      <c r="Y62" s="125">
        <v>0</v>
      </c>
      <c r="Z62" s="111"/>
      <c r="AA62" s="126">
        <v>429</v>
      </c>
      <c r="AB62" s="110">
        <v>182.103349197157</v>
      </c>
      <c r="AC62" s="121">
        <v>200</v>
      </c>
      <c r="AD62" s="118">
        <v>0.91051674598578503</v>
      </c>
      <c r="AE62" s="126">
        <v>-109.254350796587</v>
      </c>
      <c r="AF62" s="112"/>
      <c r="AG62" s="112"/>
      <c r="AH62" s="128">
        <v>43</v>
      </c>
      <c r="AI62" s="125">
        <v>137</v>
      </c>
      <c r="AJ62" s="111"/>
      <c r="AK62" s="120">
        <v>1618.76484</v>
      </c>
      <c r="AL62" s="120">
        <v>687.13869213659802</v>
      </c>
      <c r="AM62" s="129">
        <v>828</v>
      </c>
      <c r="AN62" s="118">
        <v>0.829877647507968</v>
      </c>
      <c r="AO62" s="120">
        <v>-609.60817229787096</v>
      </c>
      <c r="AP62" s="124"/>
      <c r="AQ62" s="124"/>
      <c r="AR62" s="125">
        <v>332</v>
      </c>
      <c r="AS62" s="125">
        <v>722</v>
      </c>
      <c r="AT62" s="113"/>
      <c r="AU62" s="120">
        <v>1125.8248599999999</v>
      </c>
      <c r="AV62" s="110">
        <v>477.89388721543298</v>
      </c>
      <c r="AW62" s="131">
        <v>573</v>
      </c>
      <c r="AX62" s="118">
        <v>0.83402074557667205</v>
      </c>
      <c r="AY62" s="120">
        <v>-416.273855032222</v>
      </c>
      <c r="AZ62" s="112"/>
      <c r="BA62" s="112"/>
      <c r="BB62" s="125">
        <v>225</v>
      </c>
      <c r="BC62" s="125">
        <v>495</v>
      </c>
      <c r="BD62" s="111"/>
      <c r="BE62" s="120">
        <v>173.1</v>
      </c>
      <c r="BF62" s="110">
        <v>73.478064676055794</v>
      </c>
      <c r="BG62" s="132">
        <v>65</v>
      </c>
      <c r="BH62" s="133">
        <v>1.1304317642470101</v>
      </c>
      <c r="BI62" s="134">
        <v>-1.8326640088908399</v>
      </c>
      <c r="BJ62" s="112">
        <v>1.4250000000000001E-2</v>
      </c>
      <c r="BK62" s="112">
        <v>9.75E-3</v>
      </c>
      <c r="BL62" s="125">
        <v>0</v>
      </c>
      <c r="BM62" s="125">
        <v>11</v>
      </c>
      <c r="BN62" s="111"/>
      <c r="BO62" s="119">
        <v>196</v>
      </c>
      <c r="BP62" s="120">
        <v>83.198732966533399</v>
      </c>
      <c r="BQ62" s="132">
        <v>78</v>
      </c>
      <c r="BR62" s="133">
        <v>1.0666504226478599</v>
      </c>
      <c r="BS62" s="134">
        <v>-13.919196810669</v>
      </c>
      <c r="BT62" s="112">
        <v>4.4999999999999997E-3</v>
      </c>
      <c r="BU62" s="124">
        <v>2.6250000000000002E-3</v>
      </c>
      <c r="BV62" s="119">
        <v>0</v>
      </c>
      <c r="BW62" s="119">
        <v>25</v>
      </c>
      <c r="BX62" s="113"/>
      <c r="BY62" s="118">
        <v>0.99767981438515096</v>
      </c>
      <c r="BZ62" s="118">
        <v>1</v>
      </c>
      <c r="CA62" s="135">
        <v>0.99907192575406001</v>
      </c>
      <c r="CB62" s="117">
        <v>0.9</v>
      </c>
      <c r="CC62" s="124">
        <v>2.5000000000000001E-3</v>
      </c>
      <c r="CD62" s="113"/>
      <c r="CE62" s="113"/>
    </row>
    <row r="63" spans="1:83" s="85" customFormat="1" ht="21.4" customHeight="1" x14ac:dyDescent="0.2">
      <c r="A63" s="109" t="s">
        <v>380</v>
      </c>
      <c r="B63" s="109" t="s">
        <v>95</v>
      </c>
      <c r="C63" s="109" t="s">
        <v>105</v>
      </c>
      <c r="D63" s="110">
        <v>4.8642477797777799</v>
      </c>
      <c r="E63" s="111"/>
      <c r="F63" s="112">
        <v>3.6999999999999998E-2</v>
      </c>
      <c r="G63" s="112">
        <v>3.3250000000000002E-2</v>
      </c>
      <c r="H63" s="113"/>
      <c r="I63" s="114">
        <v>5</v>
      </c>
      <c r="J63" s="114">
        <v>5</v>
      </c>
      <c r="K63" s="111"/>
      <c r="L63" s="136">
        <v>0.78</v>
      </c>
      <c r="M63" s="133">
        <v>0.76</v>
      </c>
      <c r="N63" s="117">
        <v>0.7</v>
      </c>
      <c r="O63" s="118">
        <v>8.0000000000000002E-3</v>
      </c>
      <c r="P63" s="111"/>
      <c r="Q63" s="119">
        <v>301</v>
      </c>
      <c r="R63" s="120">
        <v>61.880071416458797</v>
      </c>
      <c r="S63" s="121">
        <v>36</v>
      </c>
      <c r="T63" s="122">
        <v>1.7188908726794101</v>
      </c>
      <c r="U63" s="123">
        <v>100.951000109747</v>
      </c>
      <c r="V63" s="124">
        <v>0.01</v>
      </c>
      <c r="W63" s="124">
        <v>0.01</v>
      </c>
      <c r="X63" s="125">
        <v>0</v>
      </c>
      <c r="Y63" s="125">
        <v>0</v>
      </c>
      <c r="Z63" s="111"/>
      <c r="AA63" s="126">
        <v>790</v>
      </c>
      <c r="AB63" s="110">
        <v>162.40948976412801</v>
      </c>
      <c r="AC63" s="121">
        <v>200</v>
      </c>
      <c r="AD63" s="118">
        <v>0.81204744882063995</v>
      </c>
      <c r="AE63" s="126">
        <v>-321.38333272362701</v>
      </c>
      <c r="AF63" s="112"/>
      <c r="AG63" s="112"/>
      <c r="AH63" s="128">
        <v>183</v>
      </c>
      <c r="AI63" s="125">
        <v>378</v>
      </c>
      <c r="AJ63" s="111"/>
      <c r="AK63" s="120">
        <v>2934.59339</v>
      </c>
      <c r="AL63" s="120">
        <v>603.29850017099</v>
      </c>
      <c r="AM63" s="129">
        <v>718.8</v>
      </c>
      <c r="AN63" s="118">
        <v>0.83931343930299096</v>
      </c>
      <c r="AO63" s="120">
        <v>-1059.7183078087201</v>
      </c>
      <c r="AP63" s="124"/>
      <c r="AQ63" s="124"/>
      <c r="AR63" s="125">
        <v>562</v>
      </c>
      <c r="AS63" s="125">
        <v>1262</v>
      </c>
      <c r="AT63" s="113"/>
      <c r="AU63" s="120">
        <v>2237.5805300000002</v>
      </c>
      <c r="AV63" s="110">
        <v>460.005458460059</v>
      </c>
      <c r="AW63" s="131">
        <v>573</v>
      </c>
      <c r="AX63" s="118">
        <v>0.80280184722523396</v>
      </c>
      <c r="AY63" s="120">
        <v>-946.532718253192</v>
      </c>
      <c r="AZ63" s="112"/>
      <c r="BA63" s="112"/>
      <c r="BB63" s="125">
        <v>550</v>
      </c>
      <c r="BC63" s="125">
        <v>1108</v>
      </c>
      <c r="BD63" s="111"/>
      <c r="BE63" s="120">
        <v>338.4</v>
      </c>
      <c r="BF63" s="110">
        <v>69.568824476178193</v>
      </c>
      <c r="BG63" s="132">
        <v>65</v>
      </c>
      <c r="BH63" s="133">
        <v>1.0702896073258199</v>
      </c>
      <c r="BI63" s="134">
        <v>-22.7995831351788</v>
      </c>
      <c r="BJ63" s="112">
        <v>8.9999999999999993E-3</v>
      </c>
      <c r="BK63" s="112">
        <v>5.2500000000000003E-3</v>
      </c>
      <c r="BL63" s="125">
        <v>0</v>
      </c>
      <c r="BM63" s="125">
        <v>42</v>
      </c>
      <c r="BN63" s="111"/>
      <c r="BO63" s="119">
        <v>634</v>
      </c>
      <c r="BP63" s="120">
        <v>130.338755076528</v>
      </c>
      <c r="BQ63" s="132">
        <v>78</v>
      </c>
      <c r="BR63" s="122">
        <v>1.6710096804683101</v>
      </c>
      <c r="BS63" s="123">
        <v>200.56050023778499</v>
      </c>
      <c r="BT63" s="112">
        <v>7.4999999999999997E-3</v>
      </c>
      <c r="BU63" s="124">
        <v>7.4999999999999997E-3</v>
      </c>
      <c r="BV63" s="119">
        <v>0</v>
      </c>
      <c r="BW63" s="119">
        <v>0</v>
      </c>
      <c r="BX63" s="113"/>
      <c r="BY63" s="118">
        <v>0.99957841483979804</v>
      </c>
      <c r="BZ63" s="118">
        <v>1</v>
      </c>
      <c r="CA63" s="135">
        <v>0.99983136593591904</v>
      </c>
      <c r="CB63" s="117">
        <v>0.9</v>
      </c>
      <c r="CC63" s="124">
        <v>2.5000000000000001E-3</v>
      </c>
      <c r="CD63" s="113"/>
      <c r="CE63" s="113"/>
    </row>
    <row r="64" spans="1:83" s="85" customFormat="1" ht="21.4" customHeight="1" x14ac:dyDescent="0.2">
      <c r="A64" s="109" t="s">
        <v>380</v>
      </c>
      <c r="B64" s="109" t="s">
        <v>95</v>
      </c>
      <c r="C64" s="109" t="s">
        <v>106</v>
      </c>
      <c r="D64" s="110">
        <v>4.5506157322222203</v>
      </c>
      <c r="E64" s="111"/>
      <c r="F64" s="112">
        <v>2.2749999999999999E-2</v>
      </c>
      <c r="G64" s="112">
        <v>1.125E-2</v>
      </c>
      <c r="H64" s="113"/>
      <c r="I64" s="114">
        <v>5</v>
      </c>
      <c r="J64" s="114">
        <v>4</v>
      </c>
      <c r="K64" s="111"/>
      <c r="L64" s="115">
        <v>0.38595547309833</v>
      </c>
      <c r="M64" s="116">
        <v>0.25900000000000001</v>
      </c>
      <c r="N64" s="117">
        <v>0.7</v>
      </c>
      <c r="O64" s="118"/>
      <c r="P64" s="111"/>
      <c r="Q64" s="119">
        <v>166</v>
      </c>
      <c r="R64" s="120">
        <v>36.478579991841301</v>
      </c>
      <c r="S64" s="121">
        <v>36</v>
      </c>
      <c r="T64" s="133">
        <v>1.01329388866226</v>
      </c>
      <c r="U64" s="134">
        <v>-21.1504428496639</v>
      </c>
      <c r="V64" s="124">
        <v>3.0000000000000001E-3</v>
      </c>
      <c r="W64" s="124">
        <v>5.0000000000000001E-4</v>
      </c>
      <c r="X64" s="125">
        <v>0</v>
      </c>
      <c r="Y64" s="125">
        <v>31</v>
      </c>
      <c r="Z64" s="111"/>
      <c r="AA64" s="126">
        <v>608</v>
      </c>
      <c r="AB64" s="110">
        <v>133.60829298216601</v>
      </c>
      <c r="AC64" s="121">
        <v>200</v>
      </c>
      <c r="AD64" s="116">
        <v>0.66804146491083005</v>
      </c>
      <c r="AE64" s="127">
        <v>-431.72468249813301</v>
      </c>
      <c r="AF64" s="112"/>
      <c r="AG64" s="112"/>
      <c r="AH64" s="128">
        <v>303</v>
      </c>
      <c r="AI64" s="125">
        <v>485</v>
      </c>
      <c r="AJ64" s="111"/>
      <c r="AK64" s="120">
        <v>2716.3451</v>
      </c>
      <c r="AL64" s="120">
        <v>596.91814467347206</v>
      </c>
      <c r="AM64" s="129">
        <v>823.6</v>
      </c>
      <c r="AN64" s="116">
        <v>0.724767052784691</v>
      </c>
      <c r="AO64" s="139">
        <v>-1565.2411425273101</v>
      </c>
      <c r="AP64" s="124"/>
      <c r="AQ64" s="124"/>
      <c r="AR64" s="125">
        <v>1032</v>
      </c>
      <c r="AS64" s="125">
        <v>1782</v>
      </c>
      <c r="AT64" s="113"/>
      <c r="AU64" s="120">
        <v>2675.1453799999999</v>
      </c>
      <c r="AV64" s="110">
        <v>587.86448635020997</v>
      </c>
      <c r="AW64" s="131">
        <v>573</v>
      </c>
      <c r="AX64" s="133">
        <v>1.0259415119549899</v>
      </c>
      <c r="AY64" s="137">
        <v>-303.66583535715102</v>
      </c>
      <c r="AZ64" s="112">
        <v>6.0000000000000001E-3</v>
      </c>
      <c r="BA64" s="112">
        <v>2.2499999999999998E-3</v>
      </c>
      <c r="BB64" s="125">
        <v>0</v>
      </c>
      <c r="BC64" s="125">
        <v>454</v>
      </c>
      <c r="BD64" s="111"/>
      <c r="BE64" s="120">
        <v>318.39999999999998</v>
      </c>
      <c r="BF64" s="110">
        <v>69.968553430134193</v>
      </c>
      <c r="BG64" s="132">
        <v>65</v>
      </c>
      <c r="BH64" s="133">
        <v>1.0764392835405301</v>
      </c>
      <c r="BI64" s="134">
        <v>-19.510521811893099</v>
      </c>
      <c r="BJ64" s="112">
        <v>9.75E-3</v>
      </c>
      <c r="BK64" s="112">
        <v>6.0000000000000001E-3</v>
      </c>
      <c r="BL64" s="125">
        <v>0</v>
      </c>
      <c r="BM64" s="125">
        <v>37</v>
      </c>
      <c r="BN64" s="111"/>
      <c r="BO64" s="119">
        <v>351</v>
      </c>
      <c r="BP64" s="120">
        <v>77.132419139375401</v>
      </c>
      <c r="BQ64" s="132">
        <v>78</v>
      </c>
      <c r="BR64" s="133">
        <v>0.98887716845353002</v>
      </c>
      <c r="BS64" s="134">
        <v>-54.492626174271798</v>
      </c>
      <c r="BT64" s="112">
        <v>1.5E-3</v>
      </c>
      <c r="BU64" s="124"/>
      <c r="BV64" s="119">
        <v>4</v>
      </c>
      <c r="BW64" s="119">
        <v>75</v>
      </c>
      <c r="BX64" s="113"/>
      <c r="BY64" s="118">
        <v>0.99981185324553201</v>
      </c>
      <c r="BZ64" s="118">
        <v>1</v>
      </c>
      <c r="CA64" s="135">
        <v>0.99992474129821296</v>
      </c>
      <c r="CB64" s="117">
        <v>0.9</v>
      </c>
      <c r="CC64" s="124">
        <v>2.5000000000000001E-3</v>
      </c>
      <c r="CD64" s="113"/>
      <c r="CE64" s="113"/>
    </row>
    <row r="65" spans="1:83" s="85" customFormat="1" ht="21.4" customHeight="1" x14ac:dyDescent="0.2">
      <c r="A65" s="109" t="s">
        <v>380</v>
      </c>
      <c r="B65" s="109" t="s">
        <v>95</v>
      </c>
      <c r="C65" s="109" t="s">
        <v>107</v>
      </c>
      <c r="D65" s="110">
        <v>4.6711097644444397</v>
      </c>
      <c r="E65" s="111"/>
      <c r="F65" s="112">
        <v>3.075E-2</v>
      </c>
      <c r="G65" s="112">
        <v>2.9499999999999998E-2</v>
      </c>
      <c r="H65" s="113"/>
      <c r="I65" s="114">
        <v>5</v>
      </c>
      <c r="J65" s="114">
        <v>4</v>
      </c>
      <c r="K65" s="111"/>
      <c r="L65" s="115">
        <v>0.53</v>
      </c>
      <c r="M65" s="118">
        <v>0.61799999999999999</v>
      </c>
      <c r="N65" s="117">
        <v>0.7</v>
      </c>
      <c r="O65" s="118"/>
      <c r="P65" s="111"/>
      <c r="Q65" s="119">
        <v>207</v>
      </c>
      <c r="R65" s="120">
        <v>44.314950930000101</v>
      </c>
      <c r="S65" s="121">
        <v>36</v>
      </c>
      <c r="T65" s="122">
        <v>1.2309708591666699</v>
      </c>
      <c r="U65" s="123">
        <v>14.8940713835522</v>
      </c>
      <c r="V65" s="124">
        <v>0.01</v>
      </c>
      <c r="W65" s="124">
        <v>0.01</v>
      </c>
      <c r="X65" s="125">
        <v>0</v>
      </c>
      <c r="Y65" s="125">
        <v>0</v>
      </c>
      <c r="Z65" s="111"/>
      <c r="AA65" s="126">
        <v>605</v>
      </c>
      <c r="AB65" s="110">
        <v>129.519542573189</v>
      </c>
      <c r="AC65" s="121">
        <v>200</v>
      </c>
      <c r="AD65" s="116">
        <v>0.64759771286594503</v>
      </c>
      <c r="AE65" s="127">
        <v>-462.255158980266</v>
      </c>
      <c r="AF65" s="112"/>
      <c r="AG65" s="112"/>
      <c r="AH65" s="128">
        <v>330</v>
      </c>
      <c r="AI65" s="125">
        <v>517</v>
      </c>
      <c r="AJ65" s="111"/>
      <c r="AK65" s="120">
        <v>4591.0584500000004</v>
      </c>
      <c r="AL65" s="120">
        <v>982.86246342276502</v>
      </c>
      <c r="AM65" s="129">
        <v>828</v>
      </c>
      <c r="AN65" s="122">
        <v>1.18703196065551</v>
      </c>
      <c r="AO65" s="130">
        <v>172.6220918217</v>
      </c>
      <c r="AP65" s="124">
        <v>0.01</v>
      </c>
      <c r="AQ65" s="124">
        <v>9.4999999999999998E-3</v>
      </c>
      <c r="AR65" s="125">
        <v>0</v>
      </c>
      <c r="AS65" s="125">
        <v>51</v>
      </c>
      <c r="AT65" s="113"/>
      <c r="AU65" s="120">
        <v>2563.4055400000002</v>
      </c>
      <c r="AV65" s="110">
        <v>548.77869912459198</v>
      </c>
      <c r="AW65" s="131">
        <v>573</v>
      </c>
      <c r="AX65" s="133">
        <v>0.95772896880382496</v>
      </c>
      <c r="AY65" s="137">
        <v>-494.28049047846099</v>
      </c>
      <c r="AZ65" s="112">
        <v>7.5000000000000002E-4</v>
      </c>
      <c r="BA65" s="112"/>
      <c r="BB65" s="125">
        <v>114</v>
      </c>
      <c r="BC65" s="125">
        <v>649</v>
      </c>
      <c r="BD65" s="111"/>
      <c r="BE65" s="120">
        <v>157.9</v>
      </c>
      <c r="BF65" s="110">
        <v>33.8035302021595</v>
      </c>
      <c r="BG65" s="132">
        <v>65</v>
      </c>
      <c r="BH65" s="116">
        <v>0.52005431080245401</v>
      </c>
      <c r="BI65" s="127">
        <v>-188.957926668586</v>
      </c>
      <c r="BJ65" s="112"/>
      <c r="BK65" s="112"/>
      <c r="BL65" s="125">
        <v>146</v>
      </c>
      <c r="BM65" s="125">
        <v>207</v>
      </c>
      <c r="BN65" s="111"/>
      <c r="BO65" s="119">
        <v>688</v>
      </c>
      <c r="BP65" s="120">
        <v>147.28833932289899</v>
      </c>
      <c r="BQ65" s="132">
        <v>78</v>
      </c>
      <c r="BR65" s="122">
        <v>1.8883120426012701</v>
      </c>
      <c r="BS65" s="123">
        <v>271.77048799769602</v>
      </c>
      <c r="BT65" s="112">
        <v>7.4999999999999997E-3</v>
      </c>
      <c r="BU65" s="124">
        <v>7.4999999999999997E-3</v>
      </c>
      <c r="BV65" s="119">
        <v>0</v>
      </c>
      <c r="BW65" s="119">
        <v>0</v>
      </c>
      <c r="BX65" s="113"/>
      <c r="BY65" s="118">
        <v>0.99810534293292896</v>
      </c>
      <c r="BZ65" s="118">
        <v>1</v>
      </c>
      <c r="CA65" s="135">
        <v>0.99924213717317201</v>
      </c>
      <c r="CB65" s="117">
        <v>0.9</v>
      </c>
      <c r="CC65" s="124">
        <v>2.5000000000000001E-3</v>
      </c>
      <c r="CD65" s="113"/>
      <c r="CE65" s="113"/>
    </row>
    <row r="66" spans="1:83" s="85" customFormat="1" ht="21.4" customHeight="1" x14ac:dyDescent="0.2">
      <c r="A66" s="109" t="s">
        <v>380</v>
      </c>
      <c r="B66" s="109" t="s">
        <v>95</v>
      </c>
      <c r="C66" s="109" t="s">
        <v>108</v>
      </c>
      <c r="D66" s="110">
        <v>7.9364295583333302</v>
      </c>
      <c r="E66" s="111"/>
      <c r="F66" s="112">
        <v>2.4E-2</v>
      </c>
      <c r="G66" s="112">
        <v>2.1999999999999999E-2</v>
      </c>
      <c r="H66" s="113"/>
      <c r="I66" s="114">
        <v>5</v>
      </c>
      <c r="J66" s="114">
        <v>4</v>
      </c>
      <c r="K66" s="111"/>
      <c r="L66" s="138">
        <v>0.67</v>
      </c>
      <c r="M66" s="133">
        <v>0.72</v>
      </c>
      <c r="N66" s="117">
        <v>0.7</v>
      </c>
      <c r="O66" s="118">
        <v>2E-3</v>
      </c>
      <c r="P66" s="111"/>
      <c r="Q66" s="119">
        <v>699</v>
      </c>
      <c r="R66" s="120">
        <v>88.074869796587905</v>
      </c>
      <c r="S66" s="121">
        <v>36</v>
      </c>
      <c r="T66" s="122">
        <v>2.4465241610163302</v>
      </c>
      <c r="U66" s="123">
        <v>372.60322341215999</v>
      </c>
      <c r="V66" s="124">
        <v>0.01</v>
      </c>
      <c r="W66" s="124">
        <v>0.01</v>
      </c>
      <c r="X66" s="125">
        <v>0</v>
      </c>
      <c r="Y66" s="125">
        <v>0</v>
      </c>
      <c r="Z66" s="111"/>
      <c r="AA66" s="126">
        <v>710</v>
      </c>
      <c r="AB66" s="110">
        <v>89.460883484373994</v>
      </c>
      <c r="AC66" s="121">
        <v>200</v>
      </c>
      <c r="AD66" s="116">
        <v>0.44730441742186999</v>
      </c>
      <c r="AE66" s="127">
        <v>-1103.3154254880001</v>
      </c>
      <c r="AF66" s="112"/>
      <c r="AG66" s="112"/>
      <c r="AH66" s="128">
        <v>878</v>
      </c>
      <c r="AI66" s="125">
        <v>1195</v>
      </c>
      <c r="AJ66" s="111"/>
      <c r="AK66" s="120">
        <v>5865.6138899999996</v>
      </c>
      <c r="AL66" s="120">
        <v>739.07464898255705</v>
      </c>
      <c r="AM66" s="129">
        <v>748.6</v>
      </c>
      <c r="AN66" s="133">
        <v>0.98727578009959605</v>
      </c>
      <c r="AO66" s="137">
        <v>-921.625747601581</v>
      </c>
      <c r="AP66" s="124">
        <v>2E-3</v>
      </c>
      <c r="AQ66" s="124"/>
      <c r="AR66" s="125">
        <v>76</v>
      </c>
      <c r="AS66" s="125">
        <v>1264</v>
      </c>
      <c r="AT66" s="113"/>
      <c r="AU66" s="120">
        <v>3462.05483</v>
      </c>
      <c r="AV66" s="110">
        <v>436.223216567809</v>
      </c>
      <c r="AW66" s="131">
        <v>573</v>
      </c>
      <c r="AX66" s="118">
        <v>0.76129706207296399</v>
      </c>
      <c r="AY66" s="120">
        <v>-1733.09386402312</v>
      </c>
      <c r="AZ66" s="112"/>
      <c r="BA66" s="112"/>
      <c r="BB66" s="125">
        <v>1086</v>
      </c>
      <c r="BC66" s="125">
        <v>1996</v>
      </c>
      <c r="BD66" s="111"/>
      <c r="BE66" s="120">
        <v>467.7</v>
      </c>
      <c r="BF66" s="110">
        <v>58.930781979777002</v>
      </c>
      <c r="BG66" s="132">
        <v>65</v>
      </c>
      <c r="BH66" s="118">
        <v>0.90662741507349298</v>
      </c>
      <c r="BI66" s="126">
        <v>-121.6275132836</v>
      </c>
      <c r="BJ66" s="112"/>
      <c r="BK66" s="112"/>
      <c r="BL66" s="125">
        <v>49</v>
      </c>
      <c r="BM66" s="125">
        <v>152</v>
      </c>
      <c r="BN66" s="111"/>
      <c r="BO66" s="119">
        <v>1050</v>
      </c>
      <c r="BP66" s="120">
        <v>132.30130656139801</v>
      </c>
      <c r="BQ66" s="132">
        <v>78</v>
      </c>
      <c r="BR66" s="122">
        <v>1.6961705969409999</v>
      </c>
      <c r="BS66" s="123">
        <v>342.80698405968002</v>
      </c>
      <c r="BT66" s="112">
        <v>7.4999999999999997E-3</v>
      </c>
      <c r="BU66" s="124">
        <v>7.4999999999999997E-3</v>
      </c>
      <c r="BV66" s="119">
        <v>0</v>
      </c>
      <c r="BW66" s="119">
        <v>0</v>
      </c>
      <c r="BX66" s="113"/>
      <c r="BY66" s="118">
        <v>0.99754787482484797</v>
      </c>
      <c r="BZ66" s="118">
        <v>1</v>
      </c>
      <c r="CA66" s="135">
        <v>0.99901914992993901</v>
      </c>
      <c r="CB66" s="117">
        <v>0.9</v>
      </c>
      <c r="CC66" s="124">
        <v>2.5000000000000001E-3</v>
      </c>
      <c r="CD66" s="113"/>
      <c r="CE66" s="113"/>
    </row>
    <row r="67" spans="1:83" s="85" customFormat="1" ht="21.4" customHeight="1" x14ac:dyDescent="0.2">
      <c r="A67" s="109" t="s">
        <v>380</v>
      </c>
      <c r="B67" s="109" t="s">
        <v>95</v>
      </c>
      <c r="C67" s="109" t="s">
        <v>109</v>
      </c>
      <c r="D67" s="110">
        <v>2.11746031744444</v>
      </c>
      <c r="E67" s="111"/>
      <c r="F67" s="112">
        <v>0.06</v>
      </c>
      <c r="G67" s="112">
        <v>0.06</v>
      </c>
      <c r="H67" s="113"/>
      <c r="I67" s="114">
        <v>6</v>
      </c>
      <c r="J67" s="114">
        <v>6</v>
      </c>
      <c r="K67" s="111"/>
      <c r="L67" s="115">
        <v>0.42</v>
      </c>
      <c r="M67" s="116">
        <v>0.505</v>
      </c>
      <c r="N67" s="117">
        <v>0.7</v>
      </c>
      <c r="O67" s="118"/>
      <c r="P67" s="111"/>
      <c r="Q67" s="119">
        <v>179</v>
      </c>
      <c r="R67" s="120">
        <v>84.535232384441798</v>
      </c>
      <c r="S67" s="121">
        <v>36</v>
      </c>
      <c r="T67" s="122">
        <v>2.3482008995678298</v>
      </c>
      <c r="U67" s="123">
        <v>91.916480000652996</v>
      </c>
      <c r="V67" s="124">
        <v>0.01</v>
      </c>
      <c r="W67" s="124">
        <v>0.01</v>
      </c>
      <c r="X67" s="125">
        <v>0</v>
      </c>
      <c r="Y67" s="125">
        <v>0</v>
      </c>
      <c r="Z67" s="111"/>
      <c r="AA67" s="126">
        <v>309</v>
      </c>
      <c r="AB67" s="110">
        <v>145.92953523347799</v>
      </c>
      <c r="AC67" s="121">
        <v>200</v>
      </c>
      <c r="AD67" s="116">
        <v>0.72964767616739001</v>
      </c>
      <c r="AE67" s="127">
        <v>-174.79733332970599</v>
      </c>
      <c r="AF67" s="112"/>
      <c r="AG67" s="112"/>
      <c r="AH67" s="128">
        <v>115</v>
      </c>
      <c r="AI67" s="125">
        <v>200</v>
      </c>
      <c r="AJ67" s="111"/>
      <c r="AK67" s="120">
        <v>1934.2452499999999</v>
      </c>
      <c r="AL67" s="120">
        <v>913.47414356007096</v>
      </c>
      <c r="AM67" s="129">
        <v>709.4</v>
      </c>
      <c r="AN67" s="122">
        <v>1.2876714738653401</v>
      </c>
      <c r="AO67" s="130">
        <v>218.21610867953399</v>
      </c>
      <c r="AP67" s="124">
        <v>0.01</v>
      </c>
      <c r="AQ67" s="124">
        <v>0.01</v>
      </c>
      <c r="AR67" s="125">
        <v>0</v>
      </c>
      <c r="AS67" s="125">
        <v>0</v>
      </c>
      <c r="AT67" s="113"/>
      <c r="AU67" s="120">
        <v>1559.0323900000001</v>
      </c>
      <c r="AV67" s="110">
        <v>736.27466694704901</v>
      </c>
      <c r="AW67" s="131">
        <v>573</v>
      </c>
      <c r="AX67" s="122">
        <v>1.2849470627348101</v>
      </c>
      <c r="AY67" s="130">
        <v>172.95303001039301</v>
      </c>
      <c r="AZ67" s="112">
        <v>1.4999999999999999E-2</v>
      </c>
      <c r="BA67" s="112">
        <v>1.4999999999999999E-2</v>
      </c>
      <c r="BB67" s="125">
        <v>0</v>
      </c>
      <c r="BC67" s="125">
        <v>0</v>
      </c>
      <c r="BD67" s="111"/>
      <c r="BE67" s="120">
        <v>193.1</v>
      </c>
      <c r="BF67" s="110">
        <v>91.194152924221797</v>
      </c>
      <c r="BG67" s="132">
        <v>65</v>
      </c>
      <c r="BH67" s="122">
        <v>1.40298696806495</v>
      </c>
      <c r="BI67" s="123">
        <v>35.865866667845701</v>
      </c>
      <c r="BJ67" s="112">
        <v>1.4999999999999999E-2</v>
      </c>
      <c r="BK67" s="112">
        <v>1.4999999999999999E-2</v>
      </c>
      <c r="BL67" s="125">
        <v>0</v>
      </c>
      <c r="BM67" s="125">
        <v>0</v>
      </c>
      <c r="BN67" s="111"/>
      <c r="BO67" s="119">
        <v>202</v>
      </c>
      <c r="BP67" s="120">
        <v>95.397301350040493</v>
      </c>
      <c r="BQ67" s="132">
        <v>78</v>
      </c>
      <c r="BR67" s="122">
        <v>1.22304232500052</v>
      </c>
      <c r="BS67" s="123">
        <v>13.3190400014148</v>
      </c>
      <c r="BT67" s="112">
        <v>7.4999999999999997E-3</v>
      </c>
      <c r="BU67" s="124">
        <v>7.4999999999999997E-3</v>
      </c>
      <c r="BV67" s="119">
        <v>0</v>
      </c>
      <c r="BW67" s="119">
        <v>0</v>
      </c>
      <c r="BX67" s="113"/>
      <c r="BY67" s="118">
        <v>0.99698145752479495</v>
      </c>
      <c r="BZ67" s="118">
        <v>1</v>
      </c>
      <c r="CA67" s="135">
        <v>0.99879258300991802</v>
      </c>
      <c r="CB67" s="117">
        <v>0.9</v>
      </c>
      <c r="CC67" s="124">
        <v>2.5000000000000001E-3</v>
      </c>
      <c r="CD67" s="113"/>
      <c r="CE67" s="113"/>
    </row>
    <row r="68" spans="1:83" s="85" customFormat="1" ht="21.4" customHeight="1" x14ac:dyDescent="0.2">
      <c r="A68" s="109" t="s">
        <v>380</v>
      </c>
      <c r="B68" s="109" t="s">
        <v>95</v>
      </c>
      <c r="C68" s="109" t="s">
        <v>110</v>
      </c>
      <c r="D68" s="110">
        <v>3.3942760942222199</v>
      </c>
      <c r="E68" s="111"/>
      <c r="F68" s="112">
        <v>5.2999999999999999E-2</v>
      </c>
      <c r="G68" s="112">
        <v>4.2250000000000003E-2</v>
      </c>
      <c r="H68" s="113"/>
      <c r="I68" s="114">
        <v>6</v>
      </c>
      <c r="J68" s="114">
        <v>6</v>
      </c>
      <c r="K68" s="111"/>
      <c r="L68" s="115">
        <v>0.28999999999999998</v>
      </c>
      <c r="M68" s="118">
        <v>0.60299999999999998</v>
      </c>
      <c r="N68" s="117">
        <v>0.7</v>
      </c>
      <c r="O68" s="118"/>
      <c r="P68" s="111"/>
      <c r="Q68" s="119">
        <v>212</v>
      </c>
      <c r="R68" s="120">
        <v>62.458089476241803</v>
      </c>
      <c r="S68" s="121">
        <v>36</v>
      </c>
      <c r="T68" s="122">
        <v>1.7349469298956</v>
      </c>
      <c r="U68" s="123">
        <v>72.405643638579306</v>
      </c>
      <c r="V68" s="124">
        <v>0.01</v>
      </c>
      <c r="W68" s="124">
        <v>0.01</v>
      </c>
      <c r="X68" s="125">
        <v>0</v>
      </c>
      <c r="Y68" s="125">
        <v>0</v>
      </c>
      <c r="Z68" s="111"/>
      <c r="AA68" s="126">
        <v>474</v>
      </c>
      <c r="AB68" s="110">
        <v>139.646860432729</v>
      </c>
      <c r="AC68" s="121">
        <v>200</v>
      </c>
      <c r="AD68" s="116">
        <v>0.69823430216364502</v>
      </c>
      <c r="AE68" s="127">
        <v>-301.524202007893</v>
      </c>
      <c r="AF68" s="112"/>
      <c r="AG68" s="112"/>
      <c r="AH68" s="128">
        <v>205</v>
      </c>
      <c r="AI68" s="125">
        <v>341</v>
      </c>
      <c r="AJ68" s="111"/>
      <c r="AK68" s="120">
        <v>2870.4097999999999</v>
      </c>
      <c r="AL68" s="120">
        <v>845.661849631515</v>
      </c>
      <c r="AM68" s="129">
        <v>750.3</v>
      </c>
      <c r="AN68" s="133">
        <v>1.1270982935246101</v>
      </c>
      <c r="AO68" s="137">
        <v>-38.969243832609699</v>
      </c>
      <c r="AP68" s="124">
        <v>8.9999999999999993E-3</v>
      </c>
      <c r="AQ68" s="124">
        <v>6.4999999999999997E-3</v>
      </c>
      <c r="AR68" s="125">
        <v>0</v>
      </c>
      <c r="AS68" s="125">
        <v>186</v>
      </c>
      <c r="AT68" s="113"/>
      <c r="AU68" s="120">
        <v>2159.7594899999999</v>
      </c>
      <c r="AV68" s="110">
        <v>636.29458242255805</v>
      </c>
      <c r="AW68" s="131">
        <v>573</v>
      </c>
      <c r="AX68" s="133">
        <v>1.11046174942855</v>
      </c>
      <c r="AY68" s="137">
        <v>-62.1173487526125</v>
      </c>
      <c r="AZ68" s="112">
        <v>1.2749999999999999E-2</v>
      </c>
      <c r="BA68" s="112">
        <v>8.2500000000000004E-3</v>
      </c>
      <c r="BB68" s="125">
        <v>0</v>
      </c>
      <c r="BC68" s="125">
        <v>175</v>
      </c>
      <c r="BD68" s="111"/>
      <c r="BE68" s="120">
        <v>241.9</v>
      </c>
      <c r="BF68" s="110">
        <v>71.267037001428704</v>
      </c>
      <c r="BG68" s="132">
        <v>65</v>
      </c>
      <c r="BH68" s="133">
        <v>1.09641595386813</v>
      </c>
      <c r="BI68" s="134">
        <v>-10.145365652565101</v>
      </c>
      <c r="BJ68" s="112">
        <v>1.125E-2</v>
      </c>
      <c r="BK68" s="112">
        <v>7.4999999999999997E-3</v>
      </c>
      <c r="BL68" s="125">
        <v>0</v>
      </c>
      <c r="BM68" s="125">
        <v>23</v>
      </c>
      <c r="BN68" s="111"/>
      <c r="BO68" s="119">
        <v>357</v>
      </c>
      <c r="BP68" s="120">
        <v>105.17706576895399</v>
      </c>
      <c r="BQ68" s="132">
        <v>78</v>
      </c>
      <c r="BR68" s="122">
        <v>1.3484239201147901</v>
      </c>
      <c r="BS68" s="123">
        <v>54.545561216921797</v>
      </c>
      <c r="BT68" s="112">
        <v>7.4999999999999997E-3</v>
      </c>
      <c r="BU68" s="124">
        <v>7.4999999999999997E-3</v>
      </c>
      <c r="BV68" s="119">
        <v>0</v>
      </c>
      <c r="BW68" s="119">
        <v>0</v>
      </c>
      <c r="BX68" s="113"/>
      <c r="BY68" s="118">
        <v>0.99937539038101197</v>
      </c>
      <c r="BZ68" s="118">
        <v>1</v>
      </c>
      <c r="CA68" s="135">
        <v>0.99975015615240503</v>
      </c>
      <c r="CB68" s="117">
        <v>0.9</v>
      </c>
      <c r="CC68" s="124">
        <v>2.5000000000000001E-3</v>
      </c>
      <c r="CD68" s="113"/>
      <c r="CE68" s="113"/>
    </row>
    <row r="69" spans="1:83" s="85" customFormat="1" ht="21.4" customHeight="1" x14ac:dyDescent="0.2">
      <c r="A69" s="109" t="s">
        <v>380</v>
      </c>
      <c r="B69" s="109" t="s">
        <v>95</v>
      </c>
      <c r="C69" s="109" t="s">
        <v>111</v>
      </c>
      <c r="D69" s="110">
        <v>2.3537269778888898</v>
      </c>
      <c r="E69" s="111"/>
      <c r="F69" s="112">
        <v>4.6249999999999999E-2</v>
      </c>
      <c r="G69" s="112">
        <v>4.1750000000000002E-2</v>
      </c>
      <c r="H69" s="113"/>
      <c r="I69" s="114">
        <v>5</v>
      </c>
      <c r="J69" s="114">
        <v>5</v>
      </c>
      <c r="K69" s="111"/>
      <c r="L69" s="138">
        <v>0.65</v>
      </c>
      <c r="M69" s="116">
        <v>0.45600000000000002</v>
      </c>
      <c r="N69" s="117">
        <v>0.7</v>
      </c>
      <c r="O69" s="118"/>
      <c r="P69" s="111"/>
      <c r="Q69" s="119">
        <v>158</v>
      </c>
      <c r="R69" s="120">
        <v>67.127581696715595</v>
      </c>
      <c r="S69" s="121">
        <v>36</v>
      </c>
      <c r="T69" s="122">
        <v>1.86465504713099</v>
      </c>
      <c r="U69" s="123">
        <v>61.1996828165503</v>
      </c>
      <c r="V69" s="124">
        <v>0.01</v>
      </c>
      <c r="W69" s="124">
        <v>0.01</v>
      </c>
      <c r="X69" s="125">
        <v>0</v>
      </c>
      <c r="Y69" s="125">
        <v>0</v>
      </c>
      <c r="Z69" s="111"/>
      <c r="AA69" s="126">
        <v>228</v>
      </c>
      <c r="AB69" s="110">
        <v>96.867649537032705</v>
      </c>
      <c r="AC69" s="121">
        <v>200</v>
      </c>
      <c r="AD69" s="116">
        <v>0.48433824768516298</v>
      </c>
      <c r="AE69" s="127">
        <v>-309.77953990805401</v>
      </c>
      <c r="AF69" s="112"/>
      <c r="AG69" s="112"/>
      <c r="AH69" s="128">
        <v>243</v>
      </c>
      <c r="AI69" s="125">
        <v>337</v>
      </c>
      <c r="AJ69" s="111"/>
      <c r="AK69" s="120">
        <v>1633.4845399999999</v>
      </c>
      <c r="AL69" s="120">
        <v>693.99915765298704</v>
      </c>
      <c r="AM69" s="129">
        <v>734.5</v>
      </c>
      <c r="AN69" s="118">
        <v>0.94485930245471395</v>
      </c>
      <c r="AO69" s="120">
        <v>-341.51082031232698</v>
      </c>
      <c r="AP69" s="124"/>
      <c r="AQ69" s="124"/>
      <c r="AR69" s="125">
        <v>96</v>
      </c>
      <c r="AS69" s="125">
        <v>442</v>
      </c>
      <c r="AT69" s="113"/>
      <c r="AU69" s="120">
        <v>1471.91597</v>
      </c>
      <c r="AV69" s="110">
        <v>625.35544004351505</v>
      </c>
      <c r="AW69" s="131">
        <v>573</v>
      </c>
      <c r="AX69" s="133">
        <v>1.0913707505122401</v>
      </c>
      <c r="AY69" s="137">
        <v>-68.822411836574005</v>
      </c>
      <c r="AZ69" s="112">
        <v>1.125E-2</v>
      </c>
      <c r="BA69" s="112">
        <v>6.7499999999999999E-3</v>
      </c>
      <c r="BB69" s="125">
        <v>0</v>
      </c>
      <c r="BC69" s="125">
        <v>147</v>
      </c>
      <c r="BD69" s="111"/>
      <c r="BE69" s="120">
        <v>187.6</v>
      </c>
      <c r="BF69" s="110">
        <v>79.703381812049699</v>
      </c>
      <c r="BG69" s="132">
        <v>65</v>
      </c>
      <c r="BH69" s="122">
        <v>1.22620587403153</v>
      </c>
      <c r="BI69" s="123">
        <v>12.821649529882601</v>
      </c>
      <c r="BJ69" s="112">
        <v>1.4999999999999999E-2</v>
      </c>
      <c r="BK69" s="112">
        <v>1.4999999999999999E-2</v>
      </c>
      <c r="BL69" s="125">
        <v>0</v>
      </c>
      <c r="BM69" s="125">
        <v>0</v>
      </c>
      <c r="BN69" s="111"/>
      <c r="BO69" s="119">
        <v>241</v>
      </c>
      <c r="BP69" s="120">
        <v>102.390804993092</v>
      </c>
      <c r="BQ69" s="132">
        <v>78</v>
      </c>
      <c r="BR69" s="122">
        <v>1.3127026281165599</v>
      </c>
      <c r="BS69" s="123">
        <v>31.265979435859101</v>
      </c>
      <c r="BT69" s="112">
        <v>7.4999999999999997E-3</v>
      </c>
      <c r="BU69" s="124">
        <v>7.4999999999999997E-3</v>
      </c>
      <c r="BV69" s="119">
        <v>0</v>
      </c>
      <c r="BW69" s="119">
        <v>0</v>
      </c>
      <c r="BX69" s="113"/>
      <c r="BY69" s="118">
        <v>0.99937382592360702</v>
      </c>
      <c r="BZ69" s="118">
        <v>1</v>
      </c>
      <c r="CA69" s="135">
        <v>0.99974953036944303</v>
      </c>
      <c r="CB69" s="117">
        <v>0.9</v>
      </c>
      <c r="CC69" s="124">
        <v>2.5000000000000001E-3</v>
      </c>
      <c r="CD69" s="113"/>
      <c r="CE69" s="113"/>
    </row>
    <row r="70" spans="1:83" s="85" customFormat="1" ht="21.4" customHeight="1" x14ac:dyDescent="0.2">
      <c r="A70" s="109" t="s">
        <v>380</v>
      </c>
      <c r="B70" s="109" t="s">
        <v>95</v>
      </c>
      <c r="C70" s="109" t="s">
        <v>112</v>
      </c>
      <c r="D70" s="110">
        <v>8.5089537966666704</v>
      </c>
      <c r="E70" s="111"/>
      <c r="F70" s="112">
        <v>2.1000000000000001E-2</v>
      </c>
      <c r="G70" s="112">
        <v>2.1000000000000001E-2</v>
      </c>
      <c r="H70" s="113"/>
      <c r="I70" s="114">
        <v>4</v>
      </c>
      <c r="J70" s="114">
        <v>4</v>
      </c>
      <c r="K70" s="111"/>
      <c r="L70" s="135">
        <v>0.84244598098530699</v>
      </c>
      <c r="M70" s="133">
        <v>0.71299999999999997</v>
      </c>
      <c r="N70" s="117">
        <v>0.7</v>
      </c>
      <c r="O70" s="118">
        <v>1E-3</v>
      </c>
      <c r="P70" s="111"/>
      <c r="Q70" s="119">
        <v>372</v>
      </c>
      <c r="R70" s="120">
        <v>43.718653184570002</v>
      </c>
      <c r="S70" s="121">
        <v>36</v>
      </c>
      <c r="T70" s="122">
        <v>1.2144070329047201</v>
      </c>
      <c r="U70" s="123">
        <v>22.057362576767801</v>
      </c>
      <c r="V70" s="124">
        <v>0.01</v>
      </c>
      <c r="W70" s="124">
        <v>0.01</v>
      </c>
      <c r="X70" s="125">
        <v>0</v>
      </c>
      <c r="Y70" s="125">
        <v>0</v>
      </c>
      <c r="Z70" s="111"/>
      <c r="AA70" s="126">
        <v>621</v>
      </c>
      <c r="AB70" s="110">
        <v>72.981945235532095</v>
      </c>
      <c r="AC70" s="121">
        <v>200</v>
      </c>
      <c r="AD70" s="116">
        <v>0.36490972617766099</v>
      </c>
      <c r="AE70" s="127">
        <v>-1323.1257634624001</v>
      </c>
      <c r="AF70" s="112"/>
      <c r="AG70" s="112"/>
      <c r="AH70" s="128">
        <v>1081</v>
      </c>
      <c r="AI70" s="125">
        <v>1422</v>
      </c>
      <c r="AJ70" s="111"/>
      <c r="AK70" s="120">
        <v>4934.7570400000004</v>
      </c>
      <c r="AL70" s="120">
        <v>579.94874081149203</v>
      </c>
      <c r="AM70" s="129">
        <v>728.4</v>
      </c>
      <c r="AN70" s="118">
        <v>0.79619541572143404</v>
      </c>
      <c r="AO70" s="120">
        <v>-2145.7489905300599</v>
      </c>
      <c r="AP70" s="124"/>
      <c r="AQ70" s="124"/>
      <c r="AR70" s="125">
        <v>1264</v>
      </c>
      <c r="AS70" s="125">
        <v>2503</v>
      </c>
      <c r="AT70" s="113"/>
      <c r="AU70" s="120">
        <v>3152.6433000000002</v>
      </c>
      <c r="AV70" s="110">
        <v>370.50892217031799</v>
      </c>
      <c r="AW70" s="131">
        <v>573</v>
      </c>
      <c r="AX70" s="116">
        <v>0.64661242961661003</v>
      </c>
      <c r="AY70" s="139">
        <v>-2417.2770123197802</v>
      </c>
      <c r="AZ70" s="112"/>
      <c r="BA70" s="112"/>
      <c r="BB70" s="125">
        <v>1723</v>
      </c>
      <c r="BC70" s="125">
        <v>2699</v>
      </c>
      <c r="BD70" s="111"/>
      <c r="BE70" s="120">
        <v>422.7</v>
      </c>
      <c r="BF70" s="110">
        <v>49.677082529886398</v>
      </c>
      <c r="BG70" s="132">
        <v>65</v>
      </c>
      <c r="BH70" s="118">
        <v>0.76426280815209802</v>
      </c>
      <c r="BI70" s="126">
        <v>-209.14087312528</v>
      </c>
      <c r="BJ70" s="112"/>
      <c r="BK70" s="112"/>
      <c r="BL70" s="125">
        <v>131</v>
      </c>
      <c r="BM70" s="125">
        <v>241</v>
      </c>
      <c r="BN70" s="111"/>
      <c r="BO70" s="119">
        <v>804</v>
      </c>
      <c r="BP70" s="120">
        <v>94.488702044070607</v>
      </c>
      <c r="BQ70" s="132">
        <v>78</v>
      </c>
      <c r="BR70" s="122">
        <v>1.2113936159496199</v>
      </c>
      <c r="BS70" s="123">
        <v>45.790952249663597</v>
      </c>
      <c r="BT70" s="112">
        <v>7.4999999999999997E-3</v>
      </c>
      <c r="BU70" s="124">
        <v>7.4999999999999997E-3</v>
      </c>
      <c r="BV70" s="119">
        <v>0</v>
      </c>
      <c r="BW70" s="119">
        <v>0</v>
      </c>
      <c r="BX70" s="113"/>
      <c r="BY70" s="118">
        <v>0.99813009215974402</v>
      </c>
      <c r="BZ70" s="118">
        <v>1</v>
      </c>
      <c r="CA70" s="135">
        <v>0.99925203686389696</v>
      </c>
      <c r="CB70" s="117">
        <v>0.9</v>
      </c>
      <c r="CC70" s="124">
        <v>2.5000000000000001E-3</v>
      </c>
      <c r="CD70" s="113"/>
      <c r="CE70" s="113"/>
    </row>
    <row r="71" spans="1:83" s="85" customFormat="1" ht="21.4" customHeight="1" x14ac:dyDescent="0.2">
      <c r="A71" s="109" t="s">
        <v>380</v>
      </c>
      <c r="B71" s="109" t="s">
        <v>95</v>
      </c>
      <c r="C71" s="109" t="s">
        <v>113</v>
      </c>
      <c r="D71" s="110">
        <v>6.5057600336666699</v>
      </c>
      <c r="E71" s="111"/>
      <c r="F71" s="112">
        <v>2.7E-2</v>
      </c>
      <c r="G71" s="112">
        <v>1.8749999999999999E-2</v>
      </c>
      <c r="H71" s="113"/>
      <c r="I71" s="114">
        <v>5</v>
      </c>
      <c r="J71" s="114">
        <v>4</v>
      </c>
      <c r="K71" s="111"/>
      <c r="L71" s="115">
        <v>0.59264008076728902</v>
      </c>
      <c r="M71" s="118">
        <v>0.623</v>
      </c>
      <c r="N71" s="117">
        <v>0.7</v>
      </c>
      <c r="O71" s="118"/>
      <c r="P71" s="111"/>
      <c r="Q71" s="119">
        <v>234</v>
      </c>
      <c r="R71" s="120">
        <v>35.968126520048898</v>
      </c>
      <c r="S71" s="121">
        <v>36</v>
      </c>
      <c r="T71" s="133">
        <v>0.99911462555691299</v>
      </c>
      <c r="U71" s="134">
        <v>-33.558489448588901</v>
      </c>
      <c r="V71" s="124">
        <v>2.5000000000000001E-3</v>
      </c>
      <c r="W71" s="124">
        <v>0</v>
      </c>
      <c r="X71" s="125">
        <v>1</v>
      </c>
      <c r="Y71" s="125">
        <v>48</v>
      </c>
      <c r="Z71" s="111"/>
      <c r="AA71" s="126">
        <v>811</v>
      </c>
      <c r="AB71" s="110">
        <v>124.65876328102399</v>
      </c>
      <c r="AC71" s="121">
        <v>200</v>
      </c>
      <c r="AD71" s="116">
        <v>0.62329381640512005</v>
      </c>
      <c r="AE71" s="127">
        <v>-675.43605249216102</v>
      </c>
      <c r="AF71" s="112"/>
      <c r="AG71" s="112"/>
      <c r="AH71" s="128">
        <v>491</v>
      </c>
      <c r="AI71" s="125">
        <v>751</v>
      </c>
      <c r="AJ71" s="111"/>
      <c r="AK71" s="120">
        <v>6273.4722599999996</v>
      </c>
      <c r="AL71" s="120">
        <v>964.29505969101206</v>
      </c>
      <c r="AM71" s="129">
        <v>828</v>
      </c>
      <c r="AN71" s="122">
        <v>1.1646075600132999</v>
      </c>
      <c r="AO71" s="130">
        <v>119.62700268245401</v>
      </c>
      <c r="AP71" s="124">
        <v>0.01</v>
      </c>
      <c r="AQ71" s="124">
        <v>8.0000000000000002E-3</v>
      </c>
      <c r="AR71" s="125">
        <v>0</v>
      </c>
      <c r="AS71" s="125">
        <v>191</v>
      </c>
      <c r="AT71" s="113"/>
      <c r="AU71" s="120">
        <v>3773.44047</v>
      </c>
      <c r="AV71" s="110">
        <v>580.01531726851601</v>
      </c>
      <c r="AW71" s="131">
        <v>573</v>
      </c>
      <c r="AX71" s="133">
        <v>1.0122431365942699</v>
      </c>
      <c r="AY71" s="137">
        <v>-485.19882039004102</v>
      </c>
      <c r="AZ71" s="112">
        <v>4.4999999999999997E-3</v>
      </c>
      <c r="BA71" s="112">
        <v>7.5000000000000002E-4</v>
      </c>
      <c r="BB71" s="125">
        <v>0</v>
      </c>
      <c r="BC71" s="125">
        <v>700</v>
      </c>
      <c r="BD71" s="111"/>
      <c r="BE71" s="120">
        <v>307.10000000000002</v>
      </c>
      <c r="BF71" s="110">
        <v>47.204323309004302</v>
      </c>
      <c r="BG71" s="132">
        <v>65</v>
      </c>
      <c r="BH71" s="116">
        <v>0.72622035860006595</v>
      </c>
      <c r="BI71" s="127">
        <v>-175.99171705995201</v>
      </c>
      <c r="BJ71" s="112"/>
      <c r="BK71" s="112"/>
      <c r="BL71" s="125">
        <v>116</v>
      </c>
      <c r="BM71" s="125">
        <v>201</v>
      </c>
      <c r="BN71" s="111"/>
      <c r="BO71" s="119">
        <v>887</v>
      </c>
      <c r="BP71" s="120">
        <v>136.34071890292</v>
      </c>
      <c r="BQ71" s="132">
        <v>78</v>
      </c>
      <c r="BR71" s="122">
        <v>1.74795793465282</v>
      </c>
      <c r="BS71" s="123">
        <v>307.289939528057</v>
      </c>
      <c r="BT71" s="112">
        <v>7.4999999999999997E-3</v>
      </c>
      <c r="BU71" s="124">
        <v>7.4999999999999997E-3</v>
      </c>
      <c r="BV71" s="119">
        <v>0</v>
      </c>
      <c r="BW71" s="119">
        <v>0</v>
      </c>
      <c r="BX71" s="113"/>
      <c r="BY71" s="118">
        <v>0.99637587367331104</v>
      </c>
      <c r="BZ71" s="118">
        <v>1</v>
      </c>
      <c r="CA71" s="135">
        <v>0.99855034946932397</v>
      </c>
      <c r="CB71" s="117">
        <v>0.9</v>
      </c>
      <c r="CC71" s="124">
        <v>2.5000000000000001E-3</v>
      </c>
      <c r="CD71" s="113"/>
      <c r="CE71" s="113"/>
    </row>
    <row r="72" spans="1:83" s="85" customFormat="1" ht="21.4" customHeight="1" x14ac:dyDescent="0.2">
      <c r="A72" s="109" t="s">
        <v>380</v>
      </c>
      <c r="B72" s="109" t="s">
        <v>95</v>
      </c>
      <c r="C72" s="109" t="s">
        <v>115</v>
      </c>
      <c r="D72" s="110">
        <v>3.28637479555556</v>
      </c>
      <c r="E72" s="111"/>
      <c r="F72" s="112">
        <v>3.3000000000000002E-2</v>
      </c>
      <c r="G72" s="112">
        <v>2.6249999999999999E-2</v>
      </c>
      <c r="H72" s="113"/>
      <c r="I72" s="114">
        <v>5</v>
      </c>
      <c r="J72" s="114">
        <v>5</v>
      </c>
      <c r="K72" s="111"/>
      <c r="L72" s="115">
        <v>0.26</v>
      </c>
      <c r="M72" s="116">
        <v>0.45200000000000001</v>
      </c>
      <c r="N72" s="117">
        <v>0.7</v>
      </c>
      <c r="O72" s="118"/>
      <c r="P72" s="111"/>
      <c r="Q72" s="119">
        <v>149</v>
      </c>
      <c r="R72" s="120">
        <v>45.338711884446496</v>
      </c>
      <c r="S72" s="121">
        <v>36</v>
      </c>
      <c r="T72" s="122">
        <v>1.25940866345685</v>
      </c>
      <c r="U72" s="123">
        <v>13.8432356080638</v>
      </c>
      <c r="V72" s="124">
        <v>0.01</v>
      </c>
      <c r="W72" s="124">
        <v>0.01</v>
      </c>
      <c r="X72" s="125">
        <v>0</v>
      </c>
      <c r="Y72" s="125">
        <v>0</v>
      </c>
      <c r="Z72" s="111"/>
      <c r="AA72" s="126">
        <v>284</v>
      </c>
      <c r="AB72" s="110">
        <v>86.417410571696607</v>
      </c>
      <c r="AC72" s="121">
        <v>200</v>
      </c>
      <c r="AD72" s="116">
        <v>0.43208705285848298</v>
      </c>
      <c r="AE72" s="127">
        <v>-466.87091328853398</v>
      </c>
      <c r="AF72" s="112"/>
      <c r="AG72" s="112"/>
      <c r="AH72" s="128">
        <v>374</v>
      </c>
      <c r="AI72" s="125">
        <v>505</v>
      </c>
      <c r="AJ72" s="111"/>
      <c r="AK72" s="120">
        <v>2946.7044900000001</v>
      </c>
      <c r="AL72" s="120">
        <v>896.64285825983097</v>
      </c>
      <c r="AM72" s="129">
        <v>828</v>
      </c>
      <c r="AN72" s="133">
        <v>1.08290200272926</v>
      </c>
      <c r="AO72" s="137">
        <v>-161.90109101453299</v>
      </c>
      <c r="AP72" s="124">
        <v>7.0000000000000001E-3</v>
      </c>
      <c r="AQ72" s="124">
        <v>4.0000000000000001E-3</v>
      </c>
      <c r="AR72" s="125">
        <v>0</v>
      </c>
      <c r="AS72" s="125">
        <v>319</v>
      </c>
      <c r="AT72" s="113"/>
      <c r="AU72" s="120">
        <v>1937.5463999999999</v>
      </c>
      <c r="AV72" s="110">
        <v>589.56951672715797</v>
      </c>
      <c r="AW72" s="131">
        <v>573</v>
      </c>
      <c r="AX72" s="133">
        <v>1.02891713215909</v>
      </c>
      <c r="AY72" s="137">
        <v>-213.69876657165099</v>
      </c>
      <c r="AZ72" s="112">
        <v>6.0000000000000001E-3</v>
      </c>
      <c r="BA72" s="112">
        <v>2.2499999999999998E-3</v>
      </c>
      <c r="BB72" s="125">
        <v>0</v>
      </c>
      <c r="BC72" s="125">
        <v>323</v>
      </c>
      <c r="BD72" s="111"/>
      <c r="BE72" s="120">
        <v>130.19999999999999</v>
      </c>
      <c r="BF72" s="110">
        <v>39.618122733925702</v>
      </c>
      <c r="BG72" s="132">
        <v>65</v>
      </c>
      <c r="BH72" s="116">
        <v>0.60950958052193405</v>
      </c>
      <c r="BI72" s="127">
        <v>-113.83304681877399</v>
      </c>
      <c r="BJ72" s="112"/>
      <c r="BK72" s="112"/>
      <c r="BL72" s="125">
        <v>84</v>
      </c>
      <c r="BM72" s="125">
        <v>127</v>
      </c>
      <c r="BN72" s="111"/>
      <c r="BO72" s="119">
        <v>399</v>
      </c>
      <c r="BP72" s="120">
        <v>121.41037612009499</v>
      </c>
      <c r="BQ72" s="132">
        <v>78</v>
      </c>
      <c r="BR72" s="122">
        <v>1.5565432835909601</v>
      </c>
      <c r="BS72" s="123">
        <v>106.160343817472</v>
      </c>
      <c r="BT72" s="112">
        <v>7.4999999999999997E-3</v>
      </c>
      <c r="BU72" s="124">
        <v>7.4999999999999997E-3</v>
      </c>
      <c r="BV72" s="119">
        <v>0</v>
      </c>
      <c r="BW72" s="119">
        <v>0</v>
      </c>
      <c r="BX72" s="113"/>
      <c r="BY72" s="118">
        <v>0.998672566371681</v>
      </c>
      <c r="BZ72" s="118">
        <v>1</v>
      </c>
      <c r="CA72" s="135">
        <v>0.99946902654867298</v>
      </c>
      <c r="CB72" s="117">
        <v>0.9</v>
      </c>
      <c r="CC72" s="124">
        <v>2.5000000000000001E-3</v>
      </c>
      <c r="CD72" s="113"/>
      <c r="CE72" s="113"/>
    </row>
    <row r="73" spans="1:83" s="85" customFormat="1" ht="21.4" customHeight="1" x14ac:dyDescent="0.2">
      <c r="A73" s="109" t="s">
        <v>381</v>
      </c>
      <c r="B73" s="109" t="s">
        <v>116</v>
      </c>
      <c r="C73" s="109" t="s">
        <v>117</v>
      </c>
      <c r="D73" s="110">
        <v>4.6677861217777803</v>
      </c>
      <c r="E73" s="111"/>
      <c r="F73" s="112">
        <v>2.2499999999999999E-2</v>
      </c>
      <c r="G73" s="112">
        <v>1.7624999999999998E-2</v>
      </c>
      <c r="H73" s="113"/>
      <c r="I73" s="114">
        <v>4</v>
      </c>
      <c r="J73" s="114">
        <v>3</v>
      </c>
      <c r="K73" s="111"/>
      <c r="L73" s="115">
        <v>0.63</v>
      </c>
      <c r="M73" s="116">
        <v>0.46800000000000003</v>
      </c>
      <c r="N73" s="117">
        <v>0.7</v>
      </c>
      <c r="O73" s="118"/>
      <c r="P73" s="111"/>
      <c r="Q73" s="119">
        <v>200</v>
      </c>
      <c r="R73" s="120">
        <v>42.8468646125174</v>
      </c>
      <c r="S73" s="121">
        <v>36</v>
      </c>
      <c r="T73" s="122">
        <v>1.1901906836810401</v>
      </c>
      <c r="U73" s="123">
        <v>8.03076084131831</v>
      </c>
      <c r="V73" s="124">
        <v>0.01</v>
      </c>
      <c r="W73" s="124">
        <v>9.4999999999999998E-3</v>
      </c>
      <c r="X73" s="125">
        <v>0</v>
      </c>
      <c r="Y73" s="125">
        <v>2</v>
      </c>
      <c r="Z73" s="111"/>
      <c r="AA73" s="126">
        <v>552</v>
      </c>
      <c r="AB73" s="110">
        <v>118.257346330548</v>
      </c>
      <c r="AC73" s="121">
        <v>200</v>
      </c>
      <c r="AD73" s="116">
        <v>0.59128673165274004</v>
      </c>
      <c r="AE73" s="127">
        <v>-514.49577310378697</v>
      </c>
      <c r="AF73" s="112"/>
      <c r="AG73" s="112"/>
      <c r="AH73" s="128">
        <v>382</v>
      </c>
      <c r="AI73" s="125">
        <v>569</v>
      </c>
      <c r="AJ73" s="111"/>
      <c r="AK73" s="120">
        <v>3847.3301499999998</v>
      </c>
      <c r="AL73" s="120">
        <v>824.23017028353104</v>
      </c>
      <c r="AM73" s="129">
        <v>828</v>
      </c>
      <c r="AN73" s="133">
        <v>0.99544706555981999</v>
      </c>
      <c r="AO73" s="137">
        <v>-567.96235064967902</v>
      </c>
      <c r="AP73" s="124">
        <v>2.5000000000000001E-3</v>
      </c>
      <c r="AQ73" s="124">
        <v>0</v>
      </c>
      <c r="AR73" s="125">
        <v>18</v>
      </c>
      <c r="AS73" s="125">
        <v>791</v>
      </c>
      <c r="AT73" s="113"/>
      <c r="AU73" s="120">
        <v>1923.83537</v>
      </c>
      <c r="AV73" s="110">
        <v>412.15156817581101</v>
      </c>
      <c r="AW73" s="131">
        <v>573</v>
      </c>
      <c r="AX73" s="116">
        <v>0.71928720449530803</v>
      </c>
      <c r="AY73" s="139">
        <v>-1131.67501994235</v>
      </c>
      <c r="AZ73" s="112"/>
      <c r="BA73" s="112"/>
      <c r="BB73" s="125">
        <v>751</v>
      </c>
      <c r="BC73" s="125">
        <v>1286</v>
      </c>
      <c r="BD73" s="111"/>
      <c r="BE73" s="120">
        <v>225.2</v>
      </c>
      <c r="BF73" s="110">
        <v>48.245569553694601</v>
      </c>
      <c r="BG73" s="132">
        <v>65</v>
      </c>
      <c r="BH73" s="116">
        <v>0.74223953159530098</v>
      </c>
      <c r="BI73" s="127">
        <v>-121.411126258731</v>
      </c>
      <c r="BJ73" s="112"/>
      <c r="BK73" s="112"/>
      <c r="BL73" s="125">
        <v>79</v>
      </c>
      <c r="BM73" s="125">
        <v>139</v>
      </c>
      <c r="BN73" s="111"/>
      <c r="BO73" s="119">
        <v>419</v>
      </c>
      <c r="BP73" s="120">
        <v>89.764181363223898</v>
      </c>
      <c r="BQ73" s="132">
        <v>78</v>
      </c>
      <c r="BR73" s="122">
        <v>1.15082283799005</v>
      </c>
      <c r="BS73" s="123">
        <v>3.0666484895230002</v>
      </c>
      <c r="BT73" s="112">
        <v>7.4999999999999997E-3</v>
      </c>
      <c r="BU73" s="124">
        <v>5.6249999999999998E-3</v>
      </c>
      <c r="BV73" s="119">
        <v>0</v>
      </c>
      <c r="BW73" s="119">
        <v>18</v>
      </c>
      <c r="BX73" s="113"/>
      <c r="BY73" s="118">
        <v>0.98757682751405795</v>
      </c>
      <c r="BZ73" s="118">
        <v>1</v>
      </c>
      <c r="CA73" s="135">
        <v>0.995030731005623</v>
      </c>
      <c r="CB73" s="117">
        <v>0.9</v>
      </c>
      <c r="CC73" s="124">
        <v>2.5000000000000001E-3</v>
      </c>
      <c r="CD73" s="113"/>
      <c r="CE73" s="113"/>
    </row>
    <row r="74" spans="1:83" s="85" customFormat="1" ht="21.4" customHeight="1" x14ac:dyDescent="0.2">
      <c r="A74" s="109" t="s">
        <v>381</v>
      </c>
      <c r="B74" s="109" t="s">
        <v>116</v>
      </c>
      <c r="C74" s="109" t="s">
        <v>118</v>
      </c>
      <c r="D74" s="110">
        <v>7.9590446357777802</v>
      </c>
      <c r="E74" s="111"/>
      <c r="F74" s="112">
        <v>3.0499999999999999E-2</v>
      </c>
      <c r="G74" s="112">
        <v>2.5999999999999999E-2</v>
      </c>
      <c r="H74" s="113"/>
      <c r="I74" s="114">
        <v>4</v>
      </c>
      <c r="J74" s="114">
        <v>4</v>
      </c>
      <c r="K74" s="111"/>
      <c r="L74" s="138">
        <v>0.67</v>
      </c>
      <c r="M74" s="116">
        <v>0.33900000000000002</v>
      </c>
      <c r="N74" s="117">
        <v>0.7</v>
      </c>
      <c r="O74" s="118"/>
      <c r="P74" s="111"/>
      <c r="Q74" s="119">
        <v>261</v>
      </c>
      <c r="R74" s="120">
        <v>32.792880545831302</v>
      </c>
      <c r="S74" s="121">
        <v>36</v>
      </c>
      <c r="T74" s="118">
        <v>0.91091334849531302</v>
      </c>
      <c r="U74" s="126">
        <v>-66.326853308851298</v>
      </c>
      <c r="V74" s="124"/>
      <c r="W74" s="124"/>
      <c r="X74" s="125">
        <v>26</v>
      </c>
      <c r="Y74" s="125">
        <v>83</v>
      </c>
      <c r="Z74" s="111"/>
      <c r="AA74" s="126">
        <v>941</v>
      </c>
      <c r="AB74" s="110">
        <v>118.230270473668</v>
      </c>
      <c r="AC74" s="121">
        <v>200</v>
      </c>
      <c r="AD74" s="116">
        <v>0.59115135236834004</v>
      </c>
      <c r="AE74" s="127">
        <v>-877.48251838250701</v>
      </c>
      <c r="AF74" s="112"/>
      <c r="AG74" s="112"/>
      <c r="AH74" s="128">
        <v>651</v>
      </c>
      <c r="AI74" s="125">
        <v>970</v>
      </c>
      <c r="AJ74" s="111"/>
      <c r="AK74" s="120">
        <v>8243.2660199999991</v>
      </c>
      <c r="AL74" s="120">
        <v>1035.71049004356</v>
      </c>
      <c r="AM74" s="129">
        <v>828</v>
      </c>
      <c r="AN74" s="122">
        <v>1.25085807976275</v>
      </c>
      <c r="AO74" s="130">
        <v>714.74839389642</v>
      </c>
      <c r="AP74" s="124">
        <v>0.01</v>
      </c>
      <c r="AQ74" s="124">
        <v>0.01</v>
      </c>
      <c r="AR74" s="125">
        <v>0</v>
      </c>
      <c r="AS74" s="125">
        <v>0</v>
      </c>
      <c r="AT74" s="113"/>
      <c r="AU74" s="120">
        <v>4945.3034900000002</v>
      </c>
      <c r="AV74" s="110">
        <v>621.34385674502903</v>
      </c>
      <c r="AW74" s="131">
        <v>573</v>
      </c>
      <c r="AX74" s="133">
        <v>1.08436973253932</v>
      </c>
      <c r="AY74" s="137">
        <v>-264.64892516588299</v>
      </c>
      <c r="AZ74" s="112">
        <v>1.0500000000000001E-2</v>
      </c>
      <c r="BA74" s="112">
        <v>6.0000000000000001E-3</v>
      </c>
      <c r="BB74" s="125">
        <v>0</v>
      </c>
      <c r="BC74" s="125">
        <v>528</v>
      </c>
      <c r="BD74" s="111"/>
      <c r="BE74" s="120">
        <v>424.4</v>
      </c>
      <c r="BF74" s="110">
        <v>53.322982772608398</v>
      </c>
      <c r="BG74" s="132">
        <v>65</v>
      </c>
      <c r="BH74" s="118">
        <v>0.82035358111705303</v>
      </c>
      <c r="BI74" s="126">
        <v>-166.60681847431499</v>
      </c>
      <c r="BJ74" s="112"/>
      <c r="BK74" s="112"/>
      <c r="BL74" s="125">
        <v>93</v>
      </c>
      <c r="BM74" s="125">
        <v>197</v>
      </c>
      <c r="BN74" s="111"/>
      <c r="BO74" s="119">
        <v>904</v>
      </c>
      <c r="BP74" s="120">
        <v>113.58147131582901</v>
      </c>
      <c r="BQ74" s="132">
        <v>78</v>
      </c>
      <c r="BR74" s="122">
        <v>1.45617270917729</v>
      </c>
      <c r="BS74" s="123">
        <v>194.791817830822</v>
      </c>
      <c r="BT74" s="112">
        <v>7.4999999999999997E-3</v>
      </c>
      <c r="BU74" s="124">
        <v>7.4999999999999997E-3</v>
      </c>
      <c r="BV74" s="119">
        <v>0</v>
      </c>
      <c r="BW74" s="119">
        <v>0</v>
      </c>
      <c r="BX74" s="113"/>
      <c r="BY74" s="118">
        <v>0.99461136512083603</v>
      </c>
      <c r="BZ74" s="118">
        <v>1</v>
      </c>
      <c r="CA74" s="135">
        <v>0.99784454604833395</v>
      </c>
      <c r="CB74" s="117">
        <v>0.9</v>
      </c>
      <c r="CC74" s="124">
        <v>2.5000000000000001E-3</v>
      </c>
      <c r="CD74" s="113"/>
      <c r="CE74" s="113"/>
    </row>
    <row r="75" spans="1:83" s="85" customFormat="1" ht="21.4" customHeight="1" x14ac:dyDescent="0.2">
      <c r="A75" s="109" t="s">
        <v>381</v>
      </c>
      <c r="B75" s="109" t="s">
        <v>116</v>
      </c>
      <c r="C75" s="109" t="s">
        <v>119</v>
      </c>
      <c r="D75" s="110">
        <v>7.0505427525555602</v>
      </c>
      <c r="E75" s="111"/>
      <c r="F75" s="112">
        <v>1.6E-2</v>
      </c>
      <c r="G75" s="112">
        <v>1.3125E-2</v>
      </c>
      <c r="H75" s="113"/>
      <c r="I75" s="114">
        <v>3</v>
      </c>
      <c r="J75" s="114">
        <v>3</v>
      </c>
      <c r="K75" s="111"/>
      <c r="L75" s="115">
        <v>0.33</v>
      </c>
      <c r="M75" s="116">
        <v>0.53200000000000003</v>
      </c>
      <c r="N75" s="117">
        <v>0.7</v>
      </c>
      <c r="O75" s="118"/>
      <c r="P75" s="111"/>
      <c r="Q75" s="119">
        <v>271</v>
      </c>
      <c r="R75" s="120">
        <v>38.436757213020599</v>
      </c>
      <c r="S75" s="121">
        <v>36</v>
      </c>
      <c r="T75" s="133">
        <v>1.06768770036168</v>
      </c>
      <c r="U75" s="134">
        <v>-18.963441458700999</v>
      </c>
      <c r="V75" s="124">
        <v>6.0000000000000001E-3</v>
      </c>
      <c r="W75" s="124">
        <v>3.5000000000000001E-3</v>
      </c>
      <c r="X75" s="125">
        <v>0</v>
      </c>
      <c r="Y75" s="125">
        <v>34</v>
      </c>
      <c r="Z75" s="111"/>
      <c r="AA75" s="126">
        <v>507</v>
      </c>
      <c r="AB75" s="110">
        <v>71.909357590411304</v>
      </c>
      <c r="AC75" s="121">
        <v>200</v>
      </c>
      <c r="AD75" s="116">
        <v>0.35954678795205602</v>
      </c>
      <c r="AE75" s="127">
        <v>-1103.9080081038901</v>
      </c>
      <c r="AF75" s="112"/>
      <c r="AG75" s="112"/>
      <c r="AH75" s="128">
        <v>904</v>
      </c>
      <c r="AI75" s="125">
        <v>1186</v>
      </c>
      <c r="AJ75" s="111"/>
      <c r="AK75" s="120">
        <v>3368.00794</v>
      </c>
      <c r="AL75" s="120">
        <v>477.69484679448601</v>
      </c>
      <c r="AM75" s="129">
        <v>809.9</v>
      </c>
      <c r="AN75" s="116">
        <v>0.58981954166500306</v>
      </c>
      <c r="AO75" s="139">
        <v>-3155.36403881672</v>
      </c>
      <c r="AP75" s="124"/>
      <c r="AQ75" s="124"/>
      <c r="AR75" s="125">
        <v>2343</v>
      </c>
      <c r="AS75" s="125">
        <v>3485</v>
      </c>
      <c r="AT75" s="113"/>
      <c r="AU75" s="120">
        <v>3344.6922800000002</v>
      </c>
      <c r="AV75" s="110">
        <v>474.38791556688</v>
      </c>
      <c r="AW75" s="131">
        <v>573</v>
      </c>
      <c r="AX75" s="118">
        <v>0.82790212140816699</v>
      </c>
      <c r="AY75" s="120">
        <v>-1270.5591632176599</v>
      </c>
      <c r="AZ75" s="112"/>
      <c r="BA75" s="112"/>
      <c r="BB75" s="125">
        <v>696</v>
      </c>
      <c r="BC75" s="125">
        <v>1504</v>
      </c>
      <c r="BD75" s="111"/>
      <c r="BE75" s="120">
        <v>421.4</v>
      </c>
      <c r="BF75" s="110">
        <v>59.768448300984801</v>
      </c>
      <c r="BG75" s="132">
        <v>65</v>
      </c>
      <c r="BH75" s="118">
        <v>0.91951458924592</v>
      </c>
      <c r="BI75" s="126">
        <v>-102.145102633766</v>
      </c>
      <c r="BJ75" s="112"/>
      <c r="BK75" s="112"/>
      <c r="BL75" s="125">
        <v>37</v>
      </c>
      <c r="BM75" s="125">
        <v>129</v>
      </c>
      <c r="BN75" s="111"/>
      <c r="BO75" s="119">
        <v>652</v>
      </c>
      <c r="BP75" s="120">
        <v>92.475150195164005</v>
      </c>
      <c r="BQ75" s="132">
        <v>78</v>
      </c>
      <c r="BR75" s="122">
        <v>1.18557884865595</v>
      </c>
      <c r="BS75" s="123">
        <v>23.745876839481198</v>
      </c>
      <c r="BT75" s="112">
        <v>7.4999999999999997E-3</v>
      </c>
      <c r="BU75" s="124">
        <v>7.1250000000000003E-3</v>
      </c>
      <c r="BV75" s="119">
        <v>0</v>
      </c>
      <c r="BW75" s="119">
        <v>8</v>
      </c>
      <c r="BX75" s="113"/>
      <c r="BY75" s="118">
        <v>0.98438278783851096</v>
      </c>
      <c r="BZ75" s="118">
        <v>1</v>
      </c>
      <c r="CA75" s="135">
        <v>0.99375311513540499</v>
      </c>
      <c r="CB75" s="117">
        <v>0.9</v>
      </c>
      <c r="CC75" s="124">
        <v>2.5000000000000001E-3</v>
      </c>
      <c r="CD75" s="113"/>
      <c r="CE75" s="113"/>
    </row>
    <row r="76" spans="1:83" s="85" customFormat="1" ht="21.4" customHeight="1" x14ac:dyDescent="0.2">
      <c r="A76" s="109" t="s">
        <v>381</v>
      </c>
      <c r="B76" s="109" t="s">
        <v>116</v>
      </c>
      <c r="C76" s="109" t="s">
        <v>122</v>
      </c>
      <c r="D76" s="110">
        <v>2.9588746057777802</v>
      </c>
      <c r="E76" s="111"/>
      <c r="F76" s="112">
        <v>0.02</v>
      </c>
      <c r="G76" s="112">
        <v>0.02</v>
      </c>
      <c r="H76" s="113"/>
      <c r="I76" s="114">
        <v>3</v>
      </c>
      <c r="J76" s="114">
        <v>3</v>
      </c>
      <c r="K76" s="111"/>
      <c r="L76" s="115">
        <v>0.19486916951080799</v>
      </c>
      <c r="M76" s="116">
        <v>0.109</v>
      </c>
      <c r="N76" s="117">
        <v>0.7</v>
      </c>
      <c r="O76" s="118"/>
      <c r="P76" s="111"/>
      <c r="Q76" s="119">
        <v>131</v>
      </c>
      <c r="R76" s="120">
        <v>44.273589608764397</v>
      </c>
      <c r="S76" s="121">
        <v>36</v>
      </c>
      <c r="T76" s="122">
        <v>1.2298219335767899</v>
      </c>
      <c r="U76" s="123">
        <v>9.3121394129406898</v>
      </c>
      <c r="V76" s="124">
        <v>0.01</v>
      </c>
      <c r="W76" s="124">
        <v>0.01</v>
      </c>
      <c r="X76" s="125">
        <v>0</v>
      </c>
      <c r="Y76" s="125">
        <v>0</v>
      </c>
      <c r="Z76" s="111"/>
      <c r="AA76" s="126">
        <v>283</v>
      </c>
      <c r="AB76" s="110">
        <v>95.644472208246796</v>
      </c>
      <c r="AC76" s="121">
        <v>200</v>
      </c>
      <c r="AD76" s="116">
        <v>0.478222361041234</v>
      </c>
      <c r="AE76" s="127">
        <v>-393.04366992810702</v>
      </c>
      <c r="AF76" s="112"/>
      <c r="AG76" s="112"/>
      <c r="AH76" s="128">
        <v>309</v>
      </c>
      <c r="AI76" s="125">
        <v>428</v>
      </c>
      <c r="AJ76" s="111"/>
      <c r="AK76" s="120">
        <v>1565.9166700000001</v>
      </c>
      <c r="AL76" s="120">
        <v>529.22711457330502</v>
      </c>
      <c r="AM76" s="129">
        <v>773.2</v>
      </c>
      <c r="AN76" s="116">
        <v>0.68446341770991403</v>
      </c>
      <c r="AO76" s="139">
        <v>-1047.6681579420599</v>
      </c>
      <c r="AP76" s="124"/>
      <c r="AQ76" s="124"/>
      <c r="AR76" s="125">
        <v>722</v>
      </c>
      <c r="AS76" s="125">
        <v>1180</v>
      </c>
      <c r="AT76" s="113"/>
      <c r="AU76" s="120">
        <v>1437.6388400000001</v>
      </c>
      <c r="AV76" s="110">
        <v>485.87352677694798</v>
      </c>
      <c r="AW76" s="131">
        <v>573</v>
      </c>
      <c r="AX76" s="118">
        <v>0.84794681810985695</v>
      </c>
      <c r="AY76" s="120">
        <v>-499.22627434402699</v>
      </c>
      <c r="AZ76" s="112"/>
      <c r="BA76" s="112"/>
      <c r="BB76" s="125">
        <v>258</v>
      </c>
      <c r="BC76" s="125">
        <v>597</v>
      </c>
      <c r="BD76" s="111"/>
      <c r="BE76" s="120">
        <v>149.5</v>
      </c>
      <c r="BF76" s="110">
        <v>50.525966767254097</v>
      </c>
      <c r="BG76" s="132">
        <v>65</v>
      </c>
      <c r="BH76" s="118">
        <v>0.77732256565006297</v>
      </c>
      <c r="BI76" s="126">
        <v>-70.214192726634806</v>
      </c>
      <c r="BJ76" s="112"/>
      <c r="BK76" s="112"/>
      <c r="BL76" s="125">
        <v>43</v>
      </c>
      <c r="BM76" s="125">
        <v>82</v>
      </c>
      <c r="BN76" s="111"/>
      <c r="BO76" s="119">
        <v>422</v>
      </c>
      <c r="BP76" s="120">
        <v>142.62179248014201</v>
      </c>
      <c r="BQ76" s="132">
        <v>78</v>
      </c>
      <c r="BR76" s="122">
        <v>1.82848451897618</v>
      </c>
      <c r="BS76" s="123">
        <v>158.34296872803799</v>
      </c>
      <c r="BT76" s="112">
        <v>7.4999999999999997E-3</v>
      </c>
      <c r="BU76" s="124">
        <v>7.4999999999999997E-3</v>
      </c>
      <c r="BV76" s="119">
        <v>0</v>
      </c>
      <c r="BW76" s="119">
        <v>0</v>
      </c>
      <c r="BX76" s="113"/>
      <c r="BY76" s="118">
        <v>0.99411561093804102</v>
      </c>
      <c r="BZ76" s="118">
        <v>1</v>
      </c>
      <c r="CA76" s="135">
        <v>0.99764624437521598</v>
      </c>
      <c r="CB76" s="117">
        <v>0.9</v>
      </c>
      <c r="CC76" s="124">
        <v>2.5000000000000001E-3</v>
      </c>
      <c r="CD76" s="113"/>
      <c r="CE76" s="113"/>
    </row>
    <row r="77" spans="1:83" s="85" customFormat="1" ht="21.4" customHeight="1" x14ac:dyDescent="0.2">
      <c r="A77" s="109" t="s">
        <v>381</v>
      </c>
      <c r="B77" s="109" t="s">
        <v>116</v>
      </c>
      <c r="C77" s="109" t="s">
        <v>123</v>
      </c>
      <c r="D77" s="110">
        <v>5.5406124739999996</v>
      </c>
      <c r="E77" s="111"/>
      <c r="F77" s="112">
        <v>0.02</v>
      </c>
      <c r="G77" s="112">
        <v>0.02</v>
      </c>
      <c r="H77" s="113"/>
      <c r="I77" s="114">
        <v>3</v>
      </c>
      <c r="J77" s="114">
        <v>3</v>
      </c>
      <c r="K77" s="111"/>
      <c r="L77" s="136">
        <v>0.73627543035993703</v>
      </c>
      <c r="M77" s="118">
        <v>0.60899999999999999</v>
      </c>
      <c r="N77" s="117">
        <v>0.7</v>
      </c>
      <c r="O77" s="118"/>
      <c r="P77" s="111"/>
      <c r="Q77" s="119">
        <v>257</v>
      </c>
      <c r="R77" s="120">
        <v>46.384763635068097</v>
      </c>
      <c r="S77" s="121">
        <v>36</v>
      </c>
      <c r="T77" s="122">
        <v>1.2884656565296699</v>
      </c>
      <c r="U77" s="123">
        <v>29.134555149286399</v>
      </c>
      <c r="V77" s="124">
        <v>0.01</v>
      </c>
      <c r="W77" s="124">
        <v>0.01</v>
      </c>
      <c r="X77" s="125">
        <v>0</v>
      </c>
      <c r="Y77" s="125">
        <v>0</v>
      </c>
      <c r="Z77" s="111"/>
      <c r="AA77" s="126">
        <v>581</v>
      </c>
      <c r="AB77" s="110">
        <v>104.862053198345</v>
      </c>
      <c r="AC77" s="121">
        <v>200</v>
      </c>
      <c r="AD77" s="116">
        <v>0.52431026599172503</v>
      </c>
      <c r="AE77" s="127">
        <v>-684.91913805952004</v>
      </c>
      <c r="AF77" s="112"/>
      <c r="AG77" s="112"/>
      <c r="AH77" s="128">
        <v>528</v>
      </c>
      <c r="AI77" s="125">
        <v>749</v>
      </c>
      <c r="AJ77" s="111"/>
      <c r="AK77" s="120">
        <v>3498.2386200000001</v>
      </c>
      <c r="AL77" s="120">
        <v>631.38121217029902</v>
      </c>
      <c r="AM77" s="129">
        <v>810.1</v>
      </c>
      <c r="AN77" s="118">
        <v>0.77938675740068997</v>
      </c>
      <c r="AO77" s="120">
        <v>-1629.3668487100899</v>
      </c>
      <c r="AP77" s="124"/>
      <c r="AQ77" s="124"/>
      <c r="AR77" s="125">
        <v>991</v>
      </c>
      <c r="AS77" s="125">
        <v>1888</v>
      </c>
      <c r="AT77" s="113"/>
      <c r="AU77" s="120">
        <v>2858.2941000000001</v>
      </c>
      <c r="AV77" s="110">
        <v>515.88053007007704</v>
      </c>
      <c r="AW77" s="131">
        <v>573</v>
      </c>
      <c r="AX77" s="118">
        <v>0.90031506120432303</v>
      </c>
      <c r="AY77" s="120">
        <v>-768.56423054052505</v>
      </c>
      <c r="AZ77" s="112"/>
      <c r="BA77" s="112"/>
      <c r="BB77" s="125">
        <v>317</v>
      </c>
      <c r="BC77" s="125">
        <v>952</v>
      </c>
      <c r="BD77" s="111"/>
      <c r="BE77" s="120">
        <v>228.9</v>
      </c>
      <c r="BF77" s="110">
        <v>41.3131221636852</v>
      </c>
      <c r="BG77" s="132">
        <v>65</v>
      </c>
      <c r="BH77" s="116">
        <v>0.635586494825926</v>
      </c>
      <c r="BI77" s="127">
        <v>-182.52371986934401</v>
      </c>
      <c r="BJ77" s="112"/>
      <c r="BK77" s="112"/>
      <c r="BL77" s="125">
        <v>132</v>
      </c>
      <c r="BM77" s="125">
        <v>204</v>
      </c>
      <c r="BN77" s="111"/>
      <c r="BO77" s="119">
        <v>523</v>
      </c>
      <c r="BP77" s="120">
        <v>94.393896424671695</v>
      </c>
      <c r="BQ77" s="132">
        <v>78</v>
      </c>
      <c r="BR77" s="122">
        <v>1.21017815929066</v>
      </c>
      <c r="BS77" s="123">
        <v>29.2915361567871</v>
      </c>
      <c r="BT77" s="112">
        <v>7.4999999999999997E-3</v>
      </c>
      <c r="BU77" s="124">
        <v>7.4999999999999997E-3</v>
      </c>
      <c r="BV77" s="119">
        <v>0</v>
      </c>
      <c r="BW77" s="119">
        <v>0</v>
      </c>
      <c r="BX77" s="113"/>
      <c r="BY77" s="118">
        <v>0.98904974016332603</v>
      </c>
      <c r="BZ77" s="118">
        <v>1</v>
      </c>
      <c r="CA77" s="135">
        <v>0.99561989606532997</v>
      </c>
      <c r="CB77" s="117">
        <v>0.9</v>
      </c>
      <c r="CC77" s="124">
        <v>2.5000000000000001E-3</v>
      </c>
      <c r="CD77" s="113"/>
      <c r="CE77" s="113"/>
    </row>
    <row r="78" spans="1:83" s="85" customFormat="1" ht="21.4" customHeight="1" x14ac:dyDescent="0.2">
      <c r="A78" s="109" t="s">
        <v>381</v>
      </c>
      <c r="B78" s="109" t="s">
        <v>116</v>
      </c>
      <c r="C78" s="109" t="s">
        <v>124</v>
      </c>
      <c r="D78" s="110">
        <v>5.8590003444444401</v>
      </c>
      <c r="E78" s="111"/>
      <c r="F78" s="112">
        <v>1.6500000000000001E-2</v>
      </c>
      <c r="G78" s="112">
        <v>1.35E-2</v>
      </c>
      <c r="H78" s="113"/>
      <c r="I78" s="114">
        <v>3</v>
      </c>
      <c r="J78" s="114">
        <v>3</v>
      </c>
      <c r="K78" s="111"/>
      <c r="L78" s="138">
        <v>0.67546536039188199</v>
      </c>
      <c r="M78" s="118">
        <v>0.61499999999999999</v>
      </c>
      <c r="N78" s="117">
        <v>0.7</v>
      </c>
      <c r="O78" s="118"/>
      <c r="P78" s="111"/>
      <c r="Q78" s="119">
        <v>226</v>
      </c>
      <c r="R78" s="120">
        <v>38.573133079655001</v>
      </c>
      <c r="S78" s="121">
        <v>36</v>
      </c>
      <c r="T78" s="133">
        <v>1.0714759188793099</v>
      </c>
      <c r="U78" s="134">
        <v>-14.9595917657599</v>
      </c>
      <c r="V78" s="124">
        <v>6.4999999999999997E-3</v>
      </c>
      <c r="W78" s="124">
        <v>3.5000000000000001E-3</v>
      </c>
      <c r="X78" s="125">
        <v>0</v>
      </c>
      <c r="Y78" s="125">
        <v>28</v>
      </c>
      <c r="Z78" s="111"/>
      <c r="AA78" s="126">
        <v>635</v>
      </c>
      <c r="AB78" s="110">
        <v>108.380263299031</v>
      </c>
      <c r="AC78" s="121">
        <v>200</v>
      </c>
      <c r="AD78" s="116">
        <v>0.54190131649515505</v>
      </c>
      <c r="AE78" s="127">
        <v>-703.66439869866599</v>
      </c>
      <c r="AF78" s="112"/>
      <c r="AG78" s="112"/>
      <c r="AH78" s="128">
        <v>537</v>
      </c>
      <c r="AI78" s="125">
        <v>772</v>
      </c>
      <c r="AJ78" s="111"/>
      <c r="AK78" s="120">
        <v>3825.4266299999999</v>
      </c>
      <c r="AL78" s="120">
        <v>652.91455967011598</v>
      </c>
      <c r="AM78" s="129">
        <v>748.1</v>
      </c>
      <c r="AN78" s="118">
        <v>0.87276374772104803</v>
      </c>
      <c r="AO78" s="120">
        <v>-1181.8475533323599</v>
      </c>
      <c r="AP78" s="124"/>
      <c r="AQ78" s="124"/>
      <c r="AR78" s="125">
        <v>558</v>
      </c>
      <c r="AS78" s="125">
        <v>1435</v>
      </c>
      <c r="AT78" s="113"/>
      <c r="AU78" s="120">
        <v>3120.4528599999999</v>
      </c>
      <c r="AV78" s="110">
        <v>532.591342644115</v>
      </c>
      <c r="AW78" s="131">
        <v>573</v>
      </c>
      <c r="AX78" s="118">
        <v>0.92947878297402298</v>
      </c>
      <c r="AY78" s="120">
        <v>-714.82064227167803</v>
      </c>
      <c r="AZ78" s="112"/>
      <c r="BA78" s="112"/>
      <c r="BB78" s="125">
        <v>237</v>
      </c>
      <c r="BC78" s="125">
        <v>909</v>
      </c>
      <c r="BD78" s="111"/>
      <c r="BE78" s="120">
        <v>303.2</v>
      </c>
      <c r="BF78" s="110">
        <v>51.749442255537097</v>
      </c>
      <c r="BG78" s="132">
        <v>65</v>
      </c>
      <c r="BH78" s="118">
        <v>0.79614526546980202</v>
      </c>
      <c r="BI78" s="126">
        <v>-131.865929577066</v>
      </c>
      <c r="BJ78" s="112"/>
      <c r="BK78" s="112"/>
      <c r="BL78" s="125">
        <v>78</v>
      </c>
      <c r="BM78" s="125">
        <v>154</v>
      </c>
      <c r="BN78" s="111"/>
      <c r="BO78" s="119">
        <v>581</v>
      </c>
      <c r="BP78" s="120">
        <v>99.163673979113</v>
      </c>
      <c r="BQ78" s="132">
        <v>78</v>
      </c>
      <c r="BR78" s="122">
        <v>1.27132915357837</v>
      </c>
      <c r="BS78" s="123">
        <v>58.920884507520299</v>
      </c>
      <c r="BT78" s="112">
        <v>7.4999999999999997E-3</v>
      </c>
      <c r="BU78" s="124">
        <v>7.4999999999999997E-3</v>
      </c>
      <c r="BV78" s="119">
        <v>0</v>
      </c>
      <c r="BW78" s="119">
        <v>0</v>
      </c>
      <c r="BX78" s="113"/>
      <c r="BY78" s="118">
        <v>0.99381554181231502</v>
      </c>
      <c r="BZ78" s="118">
        <v>1</v>
      </c>
      <c r="CA78" s="135">
        <v>0.99752621672492603</v>
      </c>
      <c r="CB78" s="117">
        <v>0.9</v>
      </c>
      <c r="CC78" s="124">
        <v>2.5000000000000001E-3</v>
      </c>
      <c r="CD78" s="113"/>
      <c r="CE78" s="113"/>
    </row>
    <row r="79" spans="1:83" s="85" customFormat="1" ht="21.4" customHeight="1" x14ac:dyDescent="0.2">
      <c r="A79" s="109" t="s">
        <v>381</v>
      </c>
      <c r="B79" s="109" t="s">
        <v>116</v>
      </c>
      <c r="C79" s="109" t="s">
        <v>125</v>
      </c>
      <c r="D79" s="110">
        <v>5.55393447588889</v>
      </c>
      <c r="E79" s="111"/>
      <c r="F79" s="112">
        <v>0.01</v>
      </c>
      <c r="G79" s="112">
        <v>8.5000000000000006E-3</v>
      </c>
      <c r="H79" s="113"/>
      <c r="I79" s="114">
        <v>2</v>
      </c>
      <c r="J79" s="114">
        <v>2</v>
      </c>
      <c r="K79" s="111"/>
      <c r="L79" s="138">
        <v>0.69977844311377202</v>
      </c>
      <c r="M79" s="118">
        <v>0.6</v>
      </c>
      <c r="N79" s="117">
        <v>0.7</v>
      </c>
      <c r="O79" s="118"/>
      <c r="P79" s="111"/>
      <c r="Q79" s="119">
        <v>183</v>
      </c>
      <c r="R79" s="120">
        <v>32.949614511019497</v>
      </c>
      <c r="S79" s="121">
        <v>36</v>
      </c>
      <c r="T79" s="118">
        <v>0.91526706975054095</v>
      </c>
      <c r="U79" s="126">
        <v>-45.413330829196902</v>
      </c>
      <c r="V79" s="124"/>
      <c r="W79" s="124"/>
      <c r="X79" s="125">
        <v>17</v>
      </c>
      <c r="Y79" s="125">
        <v>57</v>
      </c>
      <c r="Z79" s="111"/>
      <c r="AA79" s="126">
        <v>642</v>
      </c>
      <c r="AB79" s="110">
        <v>115.593729596036</v>
      </c>
      <c r="AC79" s="121">
        <v>200</v>
      </c>
      <c r="AD79" s="116">
        <v>0.57796864798017999</v>
      </c>
      <c r="AE79" s="127">
        <v>-626.96294905109403</v>
      </c>
      <c r="AF79" s="112"/>
      <c r="AG79" s="112"/>
      <c r="AH79" s="128">
        <v>469</v>
      </c>
      <c r="AI79" s="125">
        <v>691</v>
      </c>
      <c r="AJ79" s="111"/>
      <c r="AK79" s="120">
        <v>4371.8195100000003</v>
      </c>
      <c r="AL79" s="120">
        <v>787.15719981559596</v>
      </c>
      <c r="AM79" s="129">
        <v>828</v>
      </c>
      <c r="AN79" s="118">
        <v>0.95067294663719404</v>
      </c>
      <c r="AO79" s="120">
        <v>-881.68709907152902</v>
      </c>
      <c r="AP79" s="124">
        <v>0</v>
      </c>
      <c r="AQ79" s="124"/>
      <c r="AR79" s="125">
        <v>227</v>
      </c>
      <c r="AS79" s="125">
        <v>1147</v>
      </c>
      <c r="AT79" s="113"/>
      <c r="AU79" s="120">
        <v>2088.1154499999998</v>
      </c>
      <c r="AV79" s="110">
        <v>375.97048706013101</v>
      </c>
      <c r="AW79" s="131">
        <v>573</v>
      </c>
      <c r="AX79" s="116">
        <v>0.65614395647492296</v>
      </c>
      <c r="AY79" s="139">
        <v>-1547.46339903138</v>
      </c>
      <c r="AZ79" s="112"/>
      <c r="BA79" s="112"/>
      <c r="BB79" s="125">
        <v>1095</v>
      </c>
      <c r="BC79" s="125">
        <v>1731</v>
      </c>
      <c r="BD79" s="111"/>
      <c r="BE79" s="120">
        <v>262.5</v>
      </c>
      <c r="BF79" s="110">
        <v>47.263791306790303</v>
      </c>
      <c r="BG79" s="132">
        <v>65</v>
      </c>
      <c r="BH79" s="116">
        <v>0.72713525087369602</v>
      </c>
      <c r="BI79" s="127">
        <v>-149.91295844160501</v>
      </c>
      <c r="BJ79" s="112"/>
      <c r="BK79" s="112"/>
      <c r="BL79" s="125">
        <v>99</v>
      </c>
      <c r="BM79" s="125">
        <v>171</v>
      </c>
      <c r="BN79" s="111"/>
      <c r="BO79" s="119">
        <v>504</v>
      </c>
      <c r="BP79" s="120">
        <v>90.746479309037298</v>
      </c>
      <c r="BQ79" s="132">
        <v>78</v>
      </c>
      <c r="BR79" s="122">
        <v>1.16341640139791</v>
      </c>
      <c r="BS79" s="123">
        <v>9.1044498700734895</v>
      </c>
      <c r="BT79" s="112">
        <v>7.4999999999999997E-3</v>
      </c>
      <c r="BU79" s="124">
        <v>6.0000000000000001E-3</v>
      </c>
      <c r="BV79" s="119">
        <v>0</v>
      </c>
      <c r="BW79" s="119">
        <v>16</v>
      </c>
      <c r="BX79" s="113"/>
      <c r="BY79" s="118">
        <v>0.99109962675854102</v>
      </c>
      <c r="BZ79" s="118">
        <v>1</v>
      </c>
      <c r="CA79" s="135">
        <v>0.99643985070341701</v>
      </c>
      <c r="CB79" s="117">
        <v>0.9</v>
      </c>
      <c r="CC79" s="124">
        <v>2.5000000000000001E-3</v>
      </c>
      <c r="CD79" s="113"/>
      <c r="CE79" s="113"/>
    </row>
    <row r="80" spans="1:83" s="85" customFormat="1" ht="21.4" customHeight="1" x14ac:dyDescent="0.2">
      <c r="A80" s="109" t="s">
        <v>381</v>
      </c>
      <c r="B80" s="109" t="s">
        <v>116</v>
      </c>
      <c r="C80" s="109" t="s">
        <v>126</v>
      </c>
      <c r="D80" s="110">
        <v>4.87851531188889</v>
      </c>
      <c r="E80" s="111"/>
      <c r="F80" s="112">
        <v>4.0500000000000001E-2</v>
      </c>
      <c r="G80" s="112">
        <v>3.3750000000000002E-2</v>
      </c>
      <c r="H80" s="113"/>
      <c r="I80" s="114">
        <v>6</v>
      </c>
      <c r="J80" s="114">
        <v>6</v>
      </c>
      <c r="K80" s="111"/>
      <c r="L80" s="138">
        <v>0.65</v>
      </c>
      <c r="M80" s="133">
        <v>0.71099999999999997</v>
      </c>
      <c r="N80" s="117">
        <v>0.7</v>
      </c>
      <c r="O80" s="118">
        <v>1E-3</v>
      </c>
      <c r="P80" s="111"/>
      <c r="Q80" s="119">
        <v>210</v>
      </c>
      <c r="R80" s="120">
        <v>43.0458831374849</v>
      </c>
      <c r="S80" s="121">
        <v>36</v>
      </c>
      <c r="T80" s="122">
        <v>1.1957189760412501</v>
      </c>
      <c r="U80" s="123">
        <v>9.3642278771327501</v>
      </c>
      <c r="V80" s="124">
        <v>0.01</v>
      </c>
      <c r="W80" s="124">
        <v>0.01</v>
      </c>
      <c r="X80" s="125">
        <v>0</v>
      </c>
      <c r="Y80" s="125">
        <v>1</v>
      </c>
      <c r="Z80" s="111"/>
      <c r="AA80" s="126">
        <v>637</v>
      </c>
      <c r="AB80" s="110">
        <v>130.57251218370399</v>
      </c>
      <c r="AC80" s="121">
        <v>200</v>
      </c>
      <c r="AD80" s="116">
        <v>0.65286256091852002</v>
      </c>
      <c r="AE80" s="127">
        <v>-477.64317846037397</v>
      </c>
      <c r="AF80" s="112"/>
      <c r="AG80" s="112"/>
      <c r="AH80" s="128">
        <v>339</v>
      </c>
      <c r="AI80" s="125">
        <v>534</v>
      </c>
      <c r="AJ80" s="111"/>
      <c r="AK80" s="120">
        <v>4534.4822100000001</v>
      </c>
      <c r="AL80" s="120">
        <v>929.47995857459296</v>
      </c>
      <c r="AM80" s="129">
        <v>826.9</v>
      </c>
      <c r="AN80" s="133">
        <v>1.12405364442447</v>
      </c>
      <c r="AO80" s="137">
        <v>-74.010011344415005</v>
      </c>
      <c r="AP80" s="124">
        <v>8.9999999999999993E-3</v>
      </c>
      <c r="AQ80" s="124">
        <v>6.0000000000000001E-3</v>
      </c>
      <c r="AR80" s="125">
        <v>0</v>
      </c>
      <c r="AS80" s="125">
        <v>307</v>
      </c>
      <c r="AT80" s="113"/>
      <c r="AU80" s="120">
        <v>3046.7617100000002</v>
      </c>
      <c r="AV80" s="110">
        <v>624.52642150678003</v>
      </c>
      <c r="AW80" s="131">
        <v>573</v>
      </c>
      <c r="AX80" s="133">
        <v>1.08992394678321</v>
      </c>
      <c r="AY80" s="137">
        <v>-146.69099628897101</v>
      </c>
      <c r="AZ80" s="112">
        <v>1.0500000000000001E-2</v>
      </c>
      <c r="BA80" s="112">
        <v>6.7499999999999999E-3</v>
      </c>
      <c r="BB80" s="125">
        <v>0</v>
      </c>
      <c r="BC80" s="125">
        <v>308</v>
      </c>
      <c r="BD80" s="111"/>
      <c r="BE80" s="120">
        <v>247.3</v>
      </c>
      <c r="BF80" s="110">
        <v>50.691651904285798</v>
      </c>
      <c r="BG80" s="132">
        <v>65</v>
      </c>
      <c r="BH80" s="118">
        <v>0.77987156775824396</v>
      </c>
      <c r="BI80" s="126">
        <v>-114.959032999621</v>
      </c>
      <c r="BJ80" s="112"/>
      <c r="BK80" s="112"/>
      <c r="BL80" s="125">
        <v>70</v>
      </c>
      <c r="BM80" s="125">
        <v>134</v>
      </c>
      <c r="BN80" s="111"/>
      <c r="BO80" s="119">
        <v>667</v>
      </c>
      <c r="BP80" s="120">
        <v>136.72192406048799</v>
      </c>
      <c r="BQ80" s="132">
        <v>78</v>
      </c>
      <c r="BR80" s="122">
        <v>1.7528451802626701</v>
      </c>
      <c r="BS80" s="123">
        <v>232.28916040045399</v>
      </c>
      <c r="BT80" s="112">
        <v>7.4999999999999997E-3</v>
      </c>
      <c r="BU80" s="124">
        <v>7.4999999999999997E-3</v>
      </c>
      <c r="BV80" s="119">
        <v>0</v>
      </c>
      <c r="BW80" s="119">
        <v>0</v>
      </c>
      <c r="BX80" s="113"/>
      <c r="BY80" s="118">
        <v>0.98927875243664698</v>
      </c>
      <c r="BZ80" s="118">
        <v>1</v>
      </c>
      <c r="CA80" s="135">
        <v>0.99571150097465899</v>
      </c>
      <c r="CB80" s="117">
        <v>0.9</v>
      </c>
      <c r="CC80" s="124">
        <v>2.5000000000000001E-3</v>
      </c>
      <c r="CD80" s="113"/>
      <c r="CE80" s="113"/>
    </row>
    <row r="81" spans="1:83" s="85" customFormat="1" ht="21.4" customHeight="1" x14ac:dyDescent="0.2">
      <c r="A81" s="109" t="s">
        <v>381</v>
      </c>
      <c r="B81" s="109" t="s">
        <v>116</v>
      </c>
      <c r="C81" s="109" t="s">
        <v>128</v>
      </c>
      <c r="D81" s="110">
        <v>3.5880949928888901</v>
      </c>
      <c r="E81" s="111"/>
      <c r="F81" s="112">
        <v>3.2250000000000001E-2</v>
      </c>
      <c r="G81" s="112">
        <v>1.9625E-2</v>
      </c>
      <c r="H81" s="113"/>
      <c r="I81" s="114">
        <v>5</v>
      </c>
      <c r="J81" s="114">
        <v>5</v>
      </c>
      <c r="K81" s="111"/>
      <c r="L81" s="115">
        <v>0.5</v>
      </c>
      <c r="M81" s="116">
        <v>0.495</v>
      </c>
      <c r="N81" s="117">
        <v>0.7</v>
      </c>
      <c r="O81" s="118"/>
      <c r="P81" s="111"/>
      <c r="Q81" s="119">
        <v>143</v>
      </c>
      <c r="R81" s="120">
        <v>39.854017322118402</v>
      </c>
      <c r="S81" s="121">
        <v>36</v>
      </c>
      <c r="T81" s="133">
        <v>1.10705603672551</v>
      </c>
      <c r="U81" s="134">
        <v>-4.5654299155456499</v>
      </c>
      <c r="V81" s="124">
        <v>8.0000000000000002E-3</v>
      </c>
      <c r="W81" s="124">
        <v>5.4999999999999997E-3</v>
      </c>
      <c r="X81" s="125">
        <v>0</v>
      </c>
      <c r="Y81" s="125">
        <v>13</v>
      </c>
      <c r="Z81" s="111"/>
      <c r="AA81" s="126">
        <v>291</v>
      </c>
      <c r="AB81" s="110">
        <v>81.101531753401702</v>
      </c>
      <c r="AC81" s="121">
        <v>200</v>
      </c>
      <c r="AD81" s="116">
        <v>0.405507658767009</v>
      </c>
      <c r="AE81" s="127">
        <v>-528.80794397525403</v>
      </c>
      <c r="AF81" s="112"/>
      <c r="AG81" s="112"/>
      <c r="AH81" s="128">
        <v>427</v>
      </c>
      <c r="AI81" s="125">
        <v>571</v>
      </c>
      <c r="AJ81" s="111"/>
      <c r="AK81" s="120">
        <v>1864.6527599999999</v>
      </c>
      <c r="AL81" s="120">
        <v>519.67764613129998</v>
      </c>
      <c r="AM81" s="129">
        <v>750.3</v>
      </c>
      <c r="AN81" s="116">
        <v>0.69262647758403295</v>
      </c>
      <c r="AO81" s="139">
        <v>-1210.8567418231601</v>
      </c>
      <c r="AP81" s="124"/>
      <c r="AQ81" s="124"/>
      <c r="AR81" s="125">
        <v>828</v>
      </c>
      <c r="AS81" s="125">
        <v>1366</v>
      </c>
      <c r="AT81" s="113"/>
      <c r="AU81" s="120">
        <v>2207.0068700000002</v>
      </c>
      <c r="AV81" s="110">
        <v>615.09153865044902</v>
      </c>
      <c r="AW81" s="131">
        <v>573</v>
      </c>
      <c r="AX81" s="133">
        <v>1.0734581826360401</v>
      </c>
      <c r="AY81" s="137">
        <v>-141.742889489102</v>
      </c>
      <c r="AZ81" s="112">
        <v>9.75E-3</v>
      </c>
      <c r="BA81" s="112">
        <v>5.2500000000000003E-3</v>
      </c>
      <c r="BB81" s="125">
        <v>0</v>
      </c>
      <c r="BC81" s="125">
        <v>261</v>
      </c>
      <c r="BD81" s="111"/>
      <c r="BE81" s="120">
        <v>237.7</v>
      </c>
      <c r="BF81" s="110">
        <v>66.246852569703094</v>
      </c>
      <c r="BG81" s="132">
        <v>65</v>
      </c>
      <c r="BH81" s="133">
        <v>1.0191823472262</v>
      </c>
      <c r="BI81" s="134">
        <v>-28.7375817919574</v>
      </c>
      <c r="BJ81" s="112">
        <v>5.2500000000000003E-3</v>
      </c>
      <c r="BK81" s="112">
        <v>1.5E-3</v>
      </c>
      <c r="BL81" s="125">
        <v>0</v>
      </c>
      <c r="BM81" s="125">
        <v>43</v>
      </c>
      <c r="BN81" s="111"/>
      <c r="BO81" s="119">
        <v>315</v>
      </c>
      <c r="BP81" s="120">
        <v>87.790317877393605</v>
      </c>
      <c r="BQ81" s="132">
        <v>78</v>
      </c>
      <c r="BR81" s="133">
        <v>1.12551689586402</v>
      </c>
      <c r="BS81" s="134">
        <v>-4.7250981503489102</v>
      </c>
      <c r="BT81" s="112">
        <v>6.7499999999999999E-3</v>
      </c>
      <c r="BU81" s="124">
        <v>4.875E-3</v>
      </c>
      <c r="BV81" s="119">
        <v>0</v>
      </c>
      <c r="BW81" s="119">
        <v>21</v>
      </c>
      <c r="BX81" s="113"/>
      <c r="BY81" s="118">
        <v>0.99116950247684699</v>
      </c>
      <c r="BZ81" s="118">
        <v>1</v>
      </c>
      <c r="CA81" s="135">
        <v>0.99646780099073895</v>
      </c>
      <c r="CB81" s="117">
        <v>0.9</v>
      </c>
      <c r="CC81" s="124">
        <v>2.5000000000000001E-3</v>
      </c>
      <c r="CD81" s="113"/>
      <c r="CE81" s="113"/>
    </row>
    <row r="82" spans="1:83" s="85" customFormat="1" ht="21.4" customHeight="1" x14ac:dyDescent="0.2">
      <c r="A82" s="109" t="s">
        <v>381</v>
      </c>
      <c r="B82" s="109" t="s">
        <v>116</v>
      </c>
      <c r="C82" s="109" t="s">
        <v>129</v>
      </c>
      <c r="D82" s="110">
        <v>5.0163980773333297</v>
      </c>
      <c r="E82" s="111"/>
      <c r="F82" s="112">
        <v>1.1625E-2</v>
      </c>
      <c r="G82" s="112">
        <v>6.7499999999999999E-3</v>
      </c>
      <c r="H82" s="113"/>
      <c r="I82" s="114">
        <v>3</v>
      </c>
      <c r="J82" s="114">
        <v>3</v>
      </c>
      <c r="K82" s="111"/>
      <c r="L82" s="115">
        <v>0.36584261321455103</v>
      </c>
      <c r="M82" s="116">
        <v>0.38400000000000001</v>
      </c>
      <c r="N82" s="117">
        <v>0.7</v>
      </c>
      <c r="O82" s="118"/>
      <c r="P82" s="111"/>
      <c r="Q82" s="119">
        <v>147</v>
      </c>
      <c r="R82" s="120">
        <v>29.3038944943827</v>
      </c>
      <c r="S82" s="121">
        <v>36</v>
      </c>
      <c r="T82" s="118">
        <v>0.81399706928840698</v>
      </c>
      <c r="U82" s="126">
        <v>-59.306393887641498</v>
      </c>
      <c r="V82" s="124"/>
      <c r="W82" s="124"/>
      <c r="X82" s="125">
        <v>34</v>
      </c>
      <c r="Y82" s="125">
        <v>70</v>
      </c>
      <c r="Z82" s="111"/>
      <c r="AA82" s="126">
        <v>594</v>
      </c>
      <c r="AB82" s="110">
        <v>118.41165530383201</v>
      </c>
      <c r="AC82" s="121">
        <v>200</v>
      </c>
      <c r="AD82" s="116">
        <v>0.59205827651915999</v>
      </c>
      <c r="AE82" s="127">
        <v>-552.14663270911899</v>
      </c>
      <c r="AF82" s="112"/>
      <c r="AG82" s="112"/>
      <c r="AH82" s="128">
        <v>410</v>
      </c>
      <c r="AI82" s="125">
        <v>610</v>
      </c>
      <c r="AJ82" s="111"/>
      <c r="AK82" s="120">
        <v>4455.1743399999996</v>
      </c>
      <c r="AL82" s="120">
        <v>888.12216879891798</v>
      </c>
      <c r="AM82" s="129">
        <v>828</v>
      </c>
      <c r="AN82" s="133">
        <v>1.07261131497454</v>
      </c>
      <c r="AO82" s="137">
        <v>-289.872719415755</v>
      </c>
      <c r="AP82" s="124">
        <v>6.4999999999999997E-3</v>
      </c>
      <c r="AQ82" s="124">
        <v>3.5000000000000001E-3</v>
      </c>
      <c r="AR82" s="125">
        <v>0</v>
      </c>
      <c r="AS82" s="125">
        <v>530</v>
      </c>
      <c r="AT82" s="113"/>
      <c r="AU82" s="120">
        <v>1878.5053600000001</v>
      </c>
      <c r="AV82" s="110">
        <v>374.47294473858699</v>
      </c>
      <c r="AW82" s="131">
        <v>573</v>
      </c>
      <c r="AX82" s="116">
        <v>0.65353044456996001</v>
      </c>
      <c r="AY82" s="139">
        <v>-1405.2047427116299</v>
      </c>
      <c r="AZ82" s="112"/>
      <c r="BA82" s="112"/>
      <c r="BB82" s="125">
        <v>996</v>
      </c>
      <c r="BC82" s="125">
        <v>1571</v>
      </c>
      <c r="BD82" s="111"/>
      <c r="BE82" s="120">
        <v>176.3</v>
      </c>
      <c r="BF82" s="110">
        <v>35.144738771154202</v>
      </c>
      <c r="BG82" s="132">
        <v>65</v>
      </c>
      <c r="BH82" s="116">
        <v>0.54068828878698705</v>
      </c>
      <c r="BI82" s="127">
        <v>-196.197655630464</v>
      </c>
      <c r="BJ82" s="112"/>
      <c r="BK82" s="112"/>
      <c r="BL82" s="125">
        <v>150</v>
      </c>
      <c r="BM82" s="125">
        <v>215</v>
      </c>
      <c r="BN82" s="111"/>
      <c r="BO82" s="119">
        <v>398</v>
      </c>
      <c r="BP82" s="120">
        <v>79.339795977988402</v>
      </c>
      <c r="BQ82" s="132">
        <v>78</v>
      </c>
      <c r="BR82" s="133">
        <v>1.0171768715126699</v>
      </c>
      <c r="BS82" s="134">
        <v>-48.997186756556502</v>
      </c>
      <c r="BT82" s="112">
        <v>2.6250000000000002E-3</v>
      </c>
      <c r="BU82" s="124">
        <v>7.5000000000000002E-4</v>
      </c>
      <c r="BV82" s="119">
        <v>0</v>
      </c>
      <c r="BW82" s="119">
        <v>72</v>
      </c>
      <c r="BX82" s="113"/>
      <c r="BY82" s="118">
        <v>0.99157681940700804</v>
      </c>
      <c r="BZ82" s="118">
        <v>1</v>
      </c>
      <c r="CA82" s="135">
        <v>0.99663072776280304</v>
      </c>
      <c r="CB82" s="117">
        <v>0.9</v>
      </c>
      <c r="CC82" s="124">
        <v>2.5000000000000001E-3</v>
      </c>
      <c r="CD82" s="113"/>
      <c r="CE82" s="113"/>
    </row>
    <row r="83" spans="1:83" s="85" customFormat="1" ht="21.4" customHeight="1" x14ac:dyDescent="0.2">
      <c r="A83" s="109" t="s">
        <v>381</v>
      </c>
      <c r="B83" s="109" t="s">
        <v>116</v>
      </c>
      <c r="C83" s="109" t="s">
        <v>130</v>
      </c>
      <c r="D83" s="110">
        <v>4.9251896847777799</v>
      </c>
      <c r="E83" s="111"/>
      <c r="F83" s="112">
        <v>1.7999999999999999E-2</v>
      </c>
      <c r="G83" s="112">
        <v>1.55E-2</v>
      </c>
      <c r="H83" s="113"/>
      <c r="I83" s="114">
        <v>3</v>
      </c>
      <c r="J83" s="114">
        <v>3</v>
      </c>
      <c r="K83" s="111"/>
      <c r="L83" s="136">
        <v>0.80967025998731801</v>
      </c>
      <c r="M83" s="118">
        <v>0.63800000000000001</v>
      </c>
      <c r="N83" s="117">
        <v>0.7</v>
      </c>
      <c r="O83" s="118"/>
      <c r="P83" s="111"/>
      <c r="Q83" s="119">
        <v>196</v>
      </c>
      <c r="R83" s="120">
        <v>39.7954216069636</v>
      </c>
      <c r="S83" s="121">
        <v>36</v>
      </c>
      <c r="T83" s="133">
        <v>1.10542837797121</v>
      </c>
      <c r="U83" s="134">
        <v>-6.5553210520448602</v>
      </c>
      <c r="V83" s="124">
        <v>8.0000000000000002E-3</v>
      </c>
      <c r="W83" s="124">
        <v>5.4999999999999997E-3</v>
      </c>
      <c r="X83" s="125">
        <v>0</v>
      </c>
      <c r="Y83" s="125">
        <v>17</v>
      </c>
      <c r="Z83" s="111"/>
      <c r="AA83" s="126">
        <v>805</v>
      </c>
      <c r="AB83" s="110">
        <v>163.44548160002901</v>
      </c>
      <c r="AC83" s="121">
        <v>200</v>
      </c>
      <c r="AD83" s="118">
        <v>0.81722740800014504</v>
      </c>
      <c r="AE83" s="126">
        <v>-320.30733917802701</v>
      </c>
      <c r="AF83" s="112"/>
      <c r="AG83" s="112"/>
      <c r="AH83" s="128">
        <v>181</v>
      </c>
      <c r="AI83" s="125">
        <v>378</v>
      </c>
      <c r="AJ83" s="111"/>
      <c r="AK83" s="120">
        <v>3538.4042399999998</v>
      </c>
      <c r="AL83" s="120">
        <v>718.43004360544796</v>
      </c>
      <c r="AM83" s="129">
        <v>828</v>
      </c>
      <c r="AN83" s="118">
        <v>0.86766913478918795</v>
      </c>
      <c r="AO83" s="120">
        <v>-1120.36814419703</v>
      </c>
      <c r="AP83" s="124"/>
      <c r="AQ83" s="124"/>
      <c r="AR83" s="125">
        <v>540</v>
      </c>
      <c r="AS83" s="125">
        <v>1356</v>
      </c>
      <c r="AT83" s="113"/>
      <c r="AU83" s="120">
        <v>2306.9183400000002</v>
      </c>
      <c r="AV83" s="110">
        <v>468.39177527110598</v>
      </c>
      <c r="AW83" s="131">
        <v>573</v>
      </c>
      <c r="AX83" s="118">
        <v>0.81743765317819495</v>
      </c>
      <c r="AY83" s="120">
        <v>-917.08718674504803</v>
      </c>
      <c r="AZ83" s="112"/>
      <c r="BA83" s="112"/>
      <c r="BB83" s="125">
        <v>516</v>
      </c>
      <c r="BC83" s="125">
        <v>1080</v>
      </c>
      <c r="BD83" s="111"/>
      <c r="BE83" s="120">
        <v>279.3</v>
      </c>
      <c r="BF83" s="110">
        <v>56.708475789923199</v>
      </c>
      <c r="BG83" s="132">
        <v>65</v>
      </c>
      <c r="BH83" s="118">
        <v>0.87243808907574105</v>
      </c>
      <c r="BI83" s="126">
        <v>-86.424885232858699</v>
      </c>
      <c r="BJ83" s="112"/>
      <c r="BK83" s="112"/>
      <c r="BL83" s="125">
        <v>41</v>
      </c>
      <c r="BM83" s="125">
        <v>105</v>
      </c>
      <c r="BN83" s="111"/>
      <c r="BO83" s="119">
        <v>516</v>
      </c>
      <c r="BP83" s="120">
        <v>104.76753851629201</v>
      </c>
      <c r="BQ83" s="132">
        <v>78</v>
      </c>
      <c r="BR83" s="122">
        <v>1.3431735707216901</v>
      </c>
      <c r="BS83" s="123">
        <v>77.130137720569394</v>
      </c>
      <c r="BT83" s="112">
        <v>7.4999999999999997E-3</v>
      </c>
      <c r="BU83" s="124">
        <v>7.4999999999999997E-3</v>
      </c>
      <c r="BV83" s="119">
        <v>0</v>
      </c>
      <c r="BW83" s="119">
        <v>0</v>
      </c>
      <c r="BX83" s="113"/>
      <c r="BY83" s="118">
        <v>0.98985377499253902</v>
      </c>
      <c r="BZ83" s="118">
        <v>1</v>
      </c>
      <c r="CA83" s="135">
        <v>0.99594150999701603</v>
      </c>
      <c r="CB83" s="117">
        <v>0.9</v>
      </c>
      <c r="CC83" s="124">
        <v>2.5000000000000001E-3</v>
      </c>
      <c r="CD83" s="113"/>
      <c r="CE83" s="113"/>
    </row>
    <row r="84" spans="1:83" s="85" customFormat="1" ht="21.4" customHeight="1" x14ac:dyDescent="0.2">
      <c r="A84" s="109" t="s">
        <v>381</v>
      </c>
      <c r="B84" s="109" t="s">
        <v>116</v>
      </c>
      <c r="C84" s="109" t="s">
        <v>131</v>
      </c>
      <c r="D84" s="110">
        <v>3.6932241753333299</v>
      </c>
      <c r="E84" s="111"/>
      <c r="F84" s="112">
        <v>4.1000000000000002E-2</v>
      </c>
      <c r="G84" s="112">
        <v>3.175E-2</v>
      </c>
      <c r="H84" s="113"/>
      <c r="I84" s="114">
        <v>5</v>
      </c>
      <c r="J84" s="114">
        <v>5</v>
      </c>
      <c r="K84" s="111"/>
      <c r="L84" s="136">
        <v>0.78018549747048904</v>
      </c>
      <c r="M84" s="118">
        <v>0.69099999999999995</v>
      </c>
      <c r="N84" s="117">
        <v>0.7</v>
      </c>
      <c r="O84" s="118"/>
      <c r="P84" s="111"/>
      <c r="Q84" s="119">
        <v>137</v>
      </c>
      <c r="R84" s="120">
        <v>37.0949591728033</v>
      </c>
      <c r="S84" s="121">
        <v>36</v>
      </c>
      <c r="T84" s="133">
        <v>1.0304155325778701</v>
      </c>
      <c r="U84" s="134">
        <v>-14.8890147244287</v>
      </c>
      <c r="V84" s="124">
        <v>4.0000000000000001E-3</v>
      </c>
      <c r="W84" s="124">
        <v>1.5E-3</v>
      </c>
      <c r="X84" s="125">
        <v>0</v>
      </c>
      <c r="Y84" s="125">
        <v>23</v>
      </c>
      <c r="Z84" s="111"/>
      <c r="AA84" s="126">
        <v>291</v>
      </c>
      <c r="AB84" s="110">
        <v>78.7929424765383</v>
      </c>
      <c r="AC84" s="121">
        <v>200</v>
      </c>
      <c r="AD84" s="116">
        <v>0.39396471238269198</v>
      </c>
      <c r="AE84" s="127">
        <v>-552.82785958015904</v>
      </c>
      <c r="AF84" s="112"/>
      <c r="AG84" s="112"/>
      <c r="AH84" s="128">
        <v>448</v>
      </c>
      <c r="AI84" s="125">
        <v>596</v>
      </c>
      <c r="AJ84" s="111"/>
      <c r="AK84" s="120">
        <v>1905.8895600000001</v>
      </c>
      <c r="AL84" s="120">
        <v>516.05033150417501</v>
      </c>
      <c r="AM84" s="129">
        <v>795.7</v>
      </c>
      <c r="AN84" s="116">
        <v>0.64854886452705196</v>
      </c>
      <c r="AO84" s="139">
        <v>-1451.2795793396599</v>
      </c>
      <c r="AP84" s="124"/>
      <c r="AQ84" s="124"/>
      <c r="AR84" s="125">
        <v>1033</v>
      </c>
      <c r="AS84" s="125">
        <v>1621</v>
      </c>
      <c r="AT84" s="113"/>
      <c r="AU84" s="120">
        <v>2476.9206899999999</v>
      </c>
      <c r="AV84" s="110">
        <v>670.66621802789496</v>
      </c>
      <c r="AW84" s="131">
        <v>573</v>
      </c>
      <c r="AX84" s="122">
        <v>1.1704471518811399</v>
      </c>
      <c r="AY84" s="130">
        <v>59.3538723028432</v>
      </c>
      <c r="AZ84" s="112">
        <v>1.4999999999999999E-2</v>
      </c>
      <c r="BA84" s="112">
        <v>1.2749999999999999E-2</v>
      </c>
      <c r="BB84" s="125">
        <v>0</v>
      </c>
      <c r="BC84" s="125">
        <v>63</v>
      </c>
      <c r="BD84" s="111"/>
      <c r="BE84" s="120">
        <v>265.2</v>
      </c>
      <c r="BF84" s="110">
        <v>71.807176442536004</v>
      </c>
      <c r="BG84" s="132">
        <v>65</v>
      </c>
      <c r="BH84" s="133">
        <v>1.1047257914236299</v>
      </c>
      <c r="BI84" s="134">
        <v>-9.0440543635517692</v>
      </c>
      <c r="BJ84" s="112">
        <v>1.2E-2</v>
      </c>
      <c r="BK84" s="112">
        <v>7.4999999999999997E-3</v>
      </c>
      <c r="BL84" s="125">
        <v>0</v>
      </c>
      <c r="BM84" s="125">
        <v>23</v>
      </c>
      <c r="BN84" s="111"/>
      <c r="BO84" s="119">
        <v>497</v>
      </c>
      <c r="BP84" s="120">
        <v>134.570764298418</v>
      </c>
      <c r="BQ84" s="132">
        <v>78</v>
      </c>
      <c r="BR84" s="122">
        <v>1.72526620895408</v>
      </c>
      <c r="BS84" s="123">
        <v>167.90713476373799</v>
      </c>
      <c r="BT84" s="112">
        <v>7.4999999999999997E-3</v>
      </c>
      <c r="BU84" s="124">
        <v>7.4999999999999997E-3</v>
      </c>
      <c r="BV84" s="119">
        <v>0</v>
      </c>
      <c r="BW84" s="119">
        <v>0</v>
      </c>
      <c r="BX84" s="113"/>
      <c r="BY84" s="118">
        <v>0.98311972491403599</v>
      </c>
      <c r="BZ84" s="118">
        <v>1</v>
      </c>
      <c r="CA84" s="135">
        <v>0.99324788996561397</v>
      </c>
      <c r="CB84" s="117">
        <v>0.9</v>
      </c>
      <c r="CC84" s="124">
        <v>2.5000000000000001E-3</v>
      </c>
      <c r="CD84" s="113"/>
      <c r="CE84" s="113"/>
    </row>
    <row r="85" spans="1:83" s="85" customFormat="1" ht="21.4" customHeight="1" x14ac:dyDescent="0.2">
      <c r="A85" s="109" t="s">
        <v>381</v>
      </c>
      <c r="B85" s="109" t="s">
        <v>134</v>
      </c>
      <c r="C85" s="109" t="s">
        <v>135</v>
      </c>
      <c r="D85" s="110">
        <v>7.7764141098888899</v>
      </c>
      <c r="E85" s="111"/>
      <c r="F85" s="112">
        <v>1.8624999999999999E-2</v>
      </c>
      <c r="G85" s="112">
        <v>1.2999999999999999E-2</v>
      </c>
      <c r="H85" s="113"/>
      <c r="I85" s="114">
        <v>3</v>
      </c>
      <c r="J85" s="114">
        <v>3</v>
      </c>
      <c r="K85" s="111"/>
      <c r="L85" s="115">
        <v>0.283856837606838</v>
      </c>
      <c r="M85" s="116">
        <v>0.35399999999999998</v>
      </c>
      <c r="N85" s="117">
        <v>0.7</v>
      </c>
      <c r="O85" s="118"/>
      <c r="P85" s="111"/>
      <c r="Q85" s="119">
        <v>192</v>
      </c>
      <c r="R85" s="120">
        <v>24.690043159589798</v>
      </c>
      <c r="S85" s="121">
        <v>36</v>
      </c>
      <c r="T85" s="116">
        <v>0.68583453221082902</v>
      </c>
      <c r="U85" s="127">
        <v>-127.815917248934</v>
      </c>
      <c r="V85" s="124"/>
      <c r="W85" s="124"/>
      <c r="X85" s="125">
        <v>88</v>
      </c>
      <c r="Y85" s="125">
        <v>144</v>
      </c>
      <c r="Z85" s="111"/>
      <c r="AA85" s="126">
        <v>600</v>
      </c>
      <c r="AB85" s="110">
        <v>77.156384873718196</v>
      </c>
      <c r="AC85" s="121">
        <v>200</v>
      </c>
      <c r="AD85" s="116">
        <v>0.38578192436859099</v>
      </c>
      <c r="AE85" s="127">
        <v>-1176.7550958274101</v>
      </c>
      <c r="AF85" s="112"/>
      <c r="AG85" s="112"/>
      <c r="AH85" s="128">
        <v>956</v>
      </c>
      <c r="AI85" s="125">
        <v>1267</v>
      </c>
      <c r="AJ85" s="111"/>
      <c r="AK85" s="120">
        <v>4725.4018800000003</v>
      </c>
      <c r="AL85" s="120">
        <v>607.65821022711896</v>
      </c>
      <c r="AM85" s="129">
        <v>821.3</v>
      </c>
      <c r="AN85" s="116">
        <v>0.73987362745296403</v>
      </c>
      <c r="AO85" s="139">
        <v>-2570.8429210152799</v>
      </c>
      <c r="AP85" s="124"/>
      <c r="AQ85" s="124"/>
      <c r="AR85" s="125">
        <v>1662</v>
      </c>
      <c r="AS85" s="125">
        <v>2939</v>
      </c>
      <c r="AT85" s="113"/>
      <c r="AU85" s="120">
        <v>4746.3916600000002</v>
      </c>
      <c r="AV85" s="110">
        <v>610.35736946727695</v>
      </c>
      <c r="AW85" s="131">
        <v>573</v>
      </c>
      <c r="AX85" s="133">
        <v>1.0651961072727301</v>
      </c>
      <c r="AY85" s="137">
        <v>-344.01168954553998</v>
      </c>
      <c r="AZ85" s="112">
        <v>8.9999999999999993E-3</v>
      </c>
      <c r="BA85" s="112">
        <v>5.2500000000000003E-3</v>
      </c>
      <c r="BB85" s="125">
        <v>0</v>
      </c>
      <c r="BC85" s="125">
        <v>601</v>
      </c>
      <c r="BD85" s="111"/>
      <c r="BE85" s="120">
        <v>271.5</v>
      </c>
      <c r="BF85" s="110">
        <v>34.913264155357503</v>
      </c>
      <c r="BG85" s="132">
        <v>65</v>
      </c>
      <c r="BH85" s="116">
        <v>0.53712714085165403</v>
      </c>
      <c r="BI85" s="127">
        <v>-305.945406143909</v>
      </c>
      <c r="BJ85" s="112"/>
      <c r="BK85" s="112"/>
      <c r="BL85" s="125">
        <v>234</v>
      </c>
      <c r="BM85" s="125">
        <v>336</v>
      </c>
      <c r="BN85" s="111"/>
      <c r="BO85" s="119">
        <v>689</v>
      </c>
      <c r="BP85" s="120">
        <v>88.601248629986401</v>
      </c>
      <c r="BQ85" s="132">
        <v>78</v>
      </c>
      <c r="BR85" s="133">
        <v>1.13591344397418</v>
      </c>
      <c r="BS85" s="134">
        <v>-3.9344873726913598</v>
      </c>
      <c r="BT85" s="112">
        <v>7.1250000000000003E-3</v>
      </c>
      <c r="BU85" s="124">
        <v>5.2500000000000003E-3</v>
      </c>
      <c r="BV85" s="119">
        <v>0</v>
      </c>
      <c r="BW85" s="119">
        <v>39</v>
      </c>
      <c r="BX85" s="113"/>
      <c r="BY85" s="118">
        <v>0.98556864821925105</v>
      </c>
      <c r="BZ85" s="118">
        <v>1</v>
      </c>
      <c r="CA85" s="135">
        <v>0.99422745928769996</v>
      </c>
      <c r="CB85" s="117">
        <v>0.9</v>
      </c>
      <c r="CC85" s="124">
        <v>2.5000000000000001E-3</v>
      </c>
      <c r="CD85" s="113"/>
      <c r="CE85" s="113"/>
    </row>
    <row r="86" spans="1:83" s="85" customFormat="1" ht="21.4" customHeight="1" x14ac:dyDescent="0.2">
      <c r="A86" s="109" t="s">
        <v>381</v>
      </c>
      <c r="B86" s="109" t="s">
        <v>134</v>
      </c>
      <c r="C86" s="109" t="s">
        <v>140</v>
      </c>
      <c r="D86" s="110">
        <v>5.1483945151111099</v>
      </c>
      <c r="E86" s="111"/>
      <c r="F86" s="112">
        <v>0.02</v>
      </c>
      <c r="G86" s="112">
        <v>0.02</v>
      </c>
      <c r="H86" s="113"/>
      <c r="I86" s="114">
        <v>3</v>
      </c>
      <c r="J86" s="114">
        <v>3</v>
      </c>
      <c r="K86" s="111"/>
      <c r="L86" s="115">
        <v>0.33887566924449702</v>
      </c>
      <c r="M86" s="116">
        <v>0.218</v>
      </c>
      <c r="N86" s="117">
        <v>0.7</v>
      </c>
      <c r="O86" s="118"/>
      <c r="P86" s="111"/>
      <c r="Q86" s="119">
        <v>239</v>
      </c>
      <c r="R86" s="120">
        <v>46.422238874373001</v>
      </c>
      <c r="S86" s="121">
        <v>36</v>
      </c>
      <c r="T86" s="122">
        <v>1.2895066353992499</v>
      </c>
      <c r="U86" s="123">
        <v>27.265067813734401</v>
      </c>
      <c r="V86" s="124">
        <v>0.01</v>
      </c>
      <c r="W86" s="124">
        <v>0.01</v>
      </c>
      <c r="X86" s="125">
        <v>0</v>
      </c>
      <c r="Y86" s="125">
        <v>0</v>
      </c>
      <c r="Z86" s="111"/>
      <c r="AA86" s="126">
        <v>367</v>
      </c>
      <c r="AB86" s="110">
        <v>71.284358438890806</v>
      </c>
      <c r="AC86" s="121">
        <v>200</v>
      </c>
      <c r="AD86" s="116">
        <v>0.35642179219445402</v>
      </c>
      <c r="AE86" s="127">
        <v>-809.30517881258595</v>
      </c>
      <c r="AF86" s="112"/>
      <c r="AG86" s="112"/>
      <c r="AH86" s="128">
        <v>663</v>
      </c>
      <c r="AI86" s="125">
        <v>869</v>
      </c>
      <c r="AJ86" s="111"/>
      <c r="AK86" s="120">
        <v>2277.5623000000001</v>
      </c>
      <c r="AL86" s="120">
        <v>442.38301732998502</v>
      </c>
      <c r="AM86" s="129">
        <v>795.4</v>
      </c>
      <c r="AN86" s="116">
        <v>0.55617678819460104</v>
      </c>
      <c r="AO86" s="139">
        <v>-2400.6033961376602</v>
      </c>
      <c r="AP86" s="124"/>
      <c r="AQ86" s="124"/>
      <c r="AR86" s="125">
        <v>1818</v>
      </c>
      <c r="AS86" s="125">
        <v>2637</v>
      </c>
      <c r="AT86" s="113"/>
      <c r="AU86" s="120">
        <v>2417.71281</v>
      </c>
      <c r="AV86" s="110">
        <v>469.605194960049</v>
      </c>
      <c r="AW86" s="131">
        <v>573</v>
      </c>
      <c r="AX86" s="118">
        <v>0.81955531406640303</v>
      </c>
      <c r="AY86" s="120">
        <v>-952.40152729806096</v>
      </c>
      <c r="AZ86" s="112"/>
      <c r="BA86" s="112"/>
      <c r="BB86" s="125">
        <v>533</v>
      </c>
      <c r="BC86" s="125">
        <v>1123</v>
      </c>
      <c r="BD86" s="111"/>
      <c r="BE86" s="120">
        <v>192.6</v>
      </c>
      <c r="BF86" s="110">
        <v>37.409720532235298</v>
      </c>
      <c r="BG86" s="132">
        <v>65</v>
      </c>
      <c r="BH86" s="116">
        <v>0.57553416203439001</v>
      </c>
      <c r="BI86" s="127">
        <v>-189.699183114091</v>
      </c>
      <c r="BJ86" s="112"/>
      <c r="BK86" s="112"/>
      <c r="BL86" s="125">
        <v>143</v>
      </c>
      <c r="BM86" s="125">
        <v>209</v>
      </c>
      <c r="BN86" s="111"/>
      <c r="BO86" s="119">
        <v>515</v>
      </c>
      <c r="BP86" s="120">
        <v>100.03118418536501</v>
      </c>
      <c r="BQ86" s="132">
        <v>78</v>
      </c>
      <c r="BR86" s="122">
        <v>1.28245107929955</v>
      </c>
      <c r="BS86" s="123">
        <v>56.240980263091302</v>
      </c>
      <c r="BT86" s="112">
        <v>7.4999999999999997E-3</v>
      </c>
      <c r="BU86" s="124">
        <v>7.4999999999999997E-3</v>
      </c>
      <c r="BV86" s="119">
        <v>0</v>
      </c>
      <c r="BW86" s="119">
        <v>0</v>
      </c>
      <c r="BX86" s="113"/>
      <c r="BY86" s="118">
        <v>0.97843161700536097</v>
      </c>
      <c r="BZ86" s="118">
        <v>1</v>
      </c>
      <c r="CA86" s="135">
        <v>0.99137264680214399</v>
      </c>
      <c r="CB86" s="117">
        <v>0.9</v>
      </c>
      <c r="CC86" s="124">
        <v>2.5000000000000001E-3</v>
      </c>
      <c r="CD86" s="113"/>
      <c r="CE86" s="113"/>
    </row>
    <row r="87" spans="1:83" s="85" customFormat="1" ht="21.4" customHeight="1" x14ac:dyDescent="0.2">
      <c r="A87" s="109" t="s">
        <v>381</v>
      </c>
      <c r="B87" s="109" t="s">
        <v>134</v>
      </c>
      <c r="C87" s="109" t="s">
        <v>141</v>
      </c>
      <c r="D87" s="110">
        <v>10.993734849999999</v>
      </c>
      <c r="E87" s="111"/>
      <c r="F87" s="112">
        <v>1.8124999999999999E-2</v>
      </c>
      <c r="G87" s="112">
        <v>1.5875E-2</v>
      </c>
      <c r="H87" s="113"/>
      <c r="I87" s="114">
        <v>3</v>
      </c>
      <c r="J87" s="114">
        <v>3</v>
      </c>
      <c r="K87" s="111"/>
      <c r="L87" s="115">
        <v>0.35</v>
      </c>
      <c r="M87" s="116">
        <v>0.44</v>
      </c>
      <c r="N87" s="117">
        <v>0.7</v>
      </c>
      <c r="O87" s="118"/>
      <c r="P87" s="111"/>
      <c r="Q87" s="119">
        <v>571</v>
      </c>
      <c r="R87" s="120">
        <v>51.938673052497698</v>
      </c>
      <c r="S87" s="121">
        <v>36</v>
      </c>
      <c r="T87" s="122">
        <v>1.44274091812494</v>
      </c>
      <c r="U87" s="123">
        <v>118.86726306496</v>
      </c>
      <c r="V87" s="124">
        <v>0.01</v>
      </c>
      <c r="W87" s="124">
        <v>0.01</v>
      </c>
      <c r="X87" s="125">
        <v>0</v>
      </c>
      <c r="Y87" s="125">
        <v>0</v>
      </c>
      <c r="Z87" s="111"/>
      <c r="AA87" s="126">
        <v>1257</v>
      </c>
      <c r="AB87" s="110">
        <v>114.337849434308</v>
      </c>
      <c r="AC87" s="121">
        <v>200</v>
      </c>
      <c r="AD87" s="116">
        <v>0.57168924717154002</v>
      </c>
      <c r="AE87" s="127">
        <v>-1254.8485385280001</v>
      </c>
      <c r="AF87" s="112"/>
      <c r="AG87" s="112"/>
      <c r="AH87" s="128">
        <v>942</v>
      </c>
      <c r="AI87" s="125">
        <v>1382</v>
      </c>
      <c r="AJ87" s="111"/>
      <c r="AK87" s="120">
        <v>7911.8945599999997</v>
      </c>
      <c r="AL87" s="120">
        <v>719.67303813953595</v>
      </c>
      <c r="AM87" s="129">
        <v>828</v>
      </c>
      <c r="AN87" s="118">
        <v>0.86917033591731396</v>
      </c>
      <c r="AO87" s="120">
        <v>-2487.1583895059198</v>
      </c>
      <c r="AP87" s="124"/>
      <c r="AQ87" s="124"/>
      <c r="AR87" s="125">
        <v>1191</v>
      </c>
      <c r="AS87" s="125">
        <v>3012</v>
      </c>
      <c r="AT87" s="113"/>
      <c r="AU87" s="120">
        <v>5589.4672499999997</v>
      </c>
      <c r="AV87" s="110">
        <v>508.42296328440199</v>
      </c>
      <c r="AW87" s="131">
        <v>573</v>
      </c>
      <c r="AX87" s="118">
        <v>0.88730011044398205</v>
      </c>
      <c r="AY87" s="120">
        <v>-1606.9788128827199</v>
      </c>
      <c r="AZ87" s="112"/>
      <c r="BA87" s="112"/>
      <c r="BB87" s="125">
        <v>710</v>
      </c>
      <c r="BC87" s="125">
        <v>1970</v>
      </c>
      <c r="BD87" s="111"/>
      <c r="BE87" s="120">
        <v>640.20000000000005</v>
      </c>
      <c r="BF87" s="110">
        <v>58.233167229788101</v>
      </c>
      <c r="BG87" s="132">
        <v>65</v>
      </c>
      <c r="BH87" s="118">
        <v>0.89589488045827903</v>
      </c>
      <c r="BI87" s="126">
        <v>-176.1507750216</v>
      </c>
      <c r="BJ87" s="112"/>
      <c r="BK87" s="112"/>
      <c r="BL87" s="125">
        <v>75</v>
      </c>
      <c r="BM87" s="125">
        <v>218</v>
      </c>
      <c r="BN87" s="111"/>
      <c r="BO87" s="119">
        <v>938</v>
      </c>
      <c r="BP87" s="120">
        <v>85.321322807780803</v>
      </c>
      <c r="BQ87" s="132">
        <v>78</v>
      </c>
      <c r="BR87" s="133">
        <v>1.0938631129202701</v>
      </c>
      <c r="BS87" s="134">
        <v>-41.620930025920003</v>
      </c>
      <c r="BT87" s="112">
        <v>5.6249999999999998E-3</v>
      </c>
      <c r="BU87" s="124">
        <v>3.375E-3</v>
      </c>
      <c r="BV87" s="119">
        <v>0</v>
      </c>
      <c r="BW87" s="119">
        <v>92</v>
      </c>
      <c r="BX87" s="113"/>
      <c r="BY87" s="118">
        <v>0.99478171394972803</v>
      </c>
      <c r="BZ87" s="118">
        <v>1</v>
      </c>
      <c r="CA87" s="135">
        <v>0.99791268557989099</v>
      </c>
      <c r="CB87" s="117">
        <v>0.9</v>
      </c>
      <c r="CC87" s="124">
        <v>2.5000000000000001E-3</v>
      </c>
      <c r="CD87" s="113"/>
      <c r="CE87" s="113"/>
    </row>
    <row r="88" spans="1:83" s="85" customFormat="1" ht="21.4" customHeight="1" x14ac:dyDescent="0.2">
      <c r="A88" s="109" t="s">
        <v>381</v>
      </c>
      <c r="B88" s="109" t="s">
        <v>134</v>
      </c>
      <c r="C88" s="109" t="s">
        <v>143</v>
      </c>
      <c r="D88" s="110">
        <v>3.3199164074444401</v>
      </c>
      <c r="E88" s="111"/>
      <c r="F88" s="112">
        <v>1.7000000000000001E-2</v>
      </c>
      <c r="G88" s="112">
        <v>1.5125E-2</v>
      </c>
      <c r="H88" s="113"/>
      <c r="I88" s="114">
        <v>3</v>
      </c>
      <c r="J88" s="114">
        <v>3</v>
      </c>
      <c r="K88" s="111"/>
      <c r="L88" s="115">
        <v>0.47</v>
      </c>
      <c r="M88" s="116">
        <v>0.25700000000000001</v>
      </c>
      <c r="N88" s="117">
        <v>0.7</v>
      </c>
      <c r="O88" s="118"/>
      <c r="P88" s="111"/>
      <c r="Q88" s="119">
        <v>150</v>
      </c>
      <c r="R88" s="120">
        <v>45.1818605021639</v>
      </c>
      <c r="S88" s="121">
        <v>36</v>
      </c>
      <c r="T88" s="122">
        <v>1.25505168061566</v>
      </c>
      <c r="U88" s="123">
        <v>13.463789860877</v>
      </c>
      <c r="V88" s="124">
        <v>0.01</v>
      </c>
      <c r="W88" s="124">
        <v>0.01</v>
      </c>
      <c r="X88" s="125">
        <v>0</v>
      </c>
      <c r="Y88" s="125">
        <v>0</v>
      </c>
      <c r="Z88" s="111"/>
      <c r="AA88" s="126">
        <v>262</v>
      </c>
      <c r="AB88" s="110">
        <v>78.917649677112905</v>
      </c>
      <c r="AC88" s="121">
        <v>200</v>
      </c>
      <c r="AD88" s="116">
        <v>0.394588248385565</v>
      </c>
      <c r="AE88" s="127">
        <v>-496.53450077290597</v>
      </c>
      <c r="AF88" s="112"/>
      <c r="AG88" s="112"/>
      <c r="AH88" s="128">
        <v>402</v>
      </c>
      <c r="AI88" s="125">
        <v>535</v>
      </c>
      <c r="AJ88" s="111"/>
      <c r="AK88" s="120">
        <v>871.08316000000002</v>
      </c>
      <c r="AL88" s="120">
        <v>262.38105213936097</v>
      </c>
      <c r="AM88" s="129">
        <v>731.6</v>
      </c>
      <c r="AN88" s="116">
        <v>0.35864003846276699</v>
      </c>
      <c r="AO88" s="139">
        <v>-1903.63604382729</v>
      </c>
      <c r="AP88" s="124"/>
      <c r="AQ88" s="124"/>
      <c r="AR88" s="125">
        <v>1558</v>
      </c>
      <c r="AS88" s="125">
        <v>2044</v>
      </c>
      <c r="AT88" s="113"/>
      <c r="AU88" s="120">
        <v>1484.8448599999999</v>
      </c>
      <c r="AV88" s="110">
        <v>447.25368887916699</v>
      </c>
      <c r="AW88" s="131">
        <v>573</v>
      </c>
      <c r="AX88" s="118">
        <v>0.78054745005090198</v>
      </c>
      <c r="AY88" s="120">
        <v>-688.35648471437503</v>
      </c>
      <c r="AZ88" s="112"/>
      <c r="BA88" s="112"/>
      <c r="BB88" s="125">
        <v>418</v>
      </c>
      <c r="BC88" s="125">
        <v>798</v>
      </c>
      <c r="BD88" s="111"/>
      <c r="BE88" s="120">
        <v>172.7</v>
      </c>
      <c r="BF88" s="110">
        <v>52.019382058158001</v>
      </c>
      <c r="BG88" s="132">
        <v>65</v>
      </c>
      <c r="BH88" s="118">
        <v>0.80029818551012399</v>
      </c>
      <c r="BI88" s="126">
        <v>-73.823712751194293</v>
      </c>
      <c r="BJ88" s="112"/>
      <c r="BK88" s="112"/>
      <c r="BL88" s="125">
        <v>44</v>
      </c>
      <c r="BM88" s="125">
        <v>87</v>
      </c>
      <c r="BN88" s="111"/>
      <c r="BO88" s="119">
        <v>277</v>
      </c>
      <c r="BP88" s="120">
        <v>83.435835727329305</v>
      </c>
      <c r="BQ88" s="132">
        <v>78</v>
      </c>
      <c r="BR88" s="133">
        <v>1.0696902016324299</v>
      </c>
      <c r="BS88" s="134">
        <v>-18.828455301433198</v>
      </c>
      <c r="BT88" s="112">
        <v>4.4999999999999997E-3</v>
      </c>
      <c r="BU88" s="124">
        <v>2.6250000000000002E-3</v>
      </c>
      <c r="BV88" s="119">
        <v>0</v>
      </c>
      <c r="BW88" s="119">
        <v>34</v>
      </c>
      <c r="BX88" s="113"/>
      <c r="BY88" s="118">
        <v>0.98619126133553203</v>
      </c>
      <c r="BZ88" s="118">
        <v>1</v>
      </c>
      <c r="CA88" s="135">
        <v>0.99447650453421299</v>
      </c>
      <c r="CB88" s="117">
        <v>0.9</v>
      </c>
      <c r="CC88" s="124">
        <v>2.5000000000000001E-3</v>
      </c>
      <c r="CD88" s="113"/>
      <c r="CE88" s="113"/>
    </row>
    <row r="89" spans="1:83" s="85" customFormat="1" ht="21.4" customHeight="1" x14ac:dyDescent="0.2">
      <c r="A89" s="109" t="s">
        <v>381</v>
      </c>
      <c r="B89" s="109" t="s">
        <v>134</v>
      </c>
      <c r="C89" s="109" t="s">
        <v>144</v>
      </c>
      <c r="D89" s="110">
        <v>3.5086654832222202</v>
      </c>
      <c r="E89" s="111"/>
      <c r="F89" s="112">
        <v>1.7500000000000002E-2</v>
      </c>
      <c r="G89" s="112">
        <v>1.4999999999999999E-2</v>
      </c>
      <c r="H89" s="113"/>
      <c r="I89" s="114">
        <v>3</v>
      </c>
      <c r="J89" s="114">
        <v>3</v>
      </c>
      <c r="K89" s="111"/>
      <c r="L89" s="115">
        <v>0.47</v>
      </c>
      <c r="M89" s="116">
        <v>0.58099999999999996</v>
      </c>
      <c r="N89" s="117">
        <v>0.7</v>
      </c>
      <c r="O89" s="118"/>
      <c r="P89" s="111"/>
      <c r="Q89" s="119">
        <v>110</v>
      </c>
      <c r="R89" s="120">
        <v>31.350951102634099</v>
      </c>
      <c r="S89" s="121">
        <v>36</v>
      </c>
      <c r="T89" s="118">
        <v>0.87085975285094797</v>
      </c>
      <c r="U89" s="126">
        <v>-34.298780129190298</v>
      </c>
      <c r="V89" s="124"/>
      <c r="W89" s="124"/>
      <c r="X89" s="125">
        <v>17</v>
      </c>
      <c r="Y89" s="125">
        <v>42</v>
      </c>
      <c r="Z89" s="111"/>
      <c r="AA89" s="126">
        <v>476</v>
      </c>
      <c r="AB89" s="110">
        <v>135.664115680489</v>
      </c>
      <c r="AC89" s="121">
        <v>200</v>
      </c>
      <c r="AD89" s="116">
        <v>0.67832057840244497</v>
      </c>
      <c r="AE89" s="127">
        <v>-325.65988960661298</v>
      </c>
      <c r="AF89" s="112"/>
      <c r="AG89" s="112"/>
      <c r="AH89" s="128">
        <v>226</v>
      </c>
      <c r="AI89" s="125">
        <v>367</v>
      </c>
      <c r="AJ89" s="111"/>
      <c r="AK89" s="120">
        <v>3193.2732799999999</v>
      </c>
      <c r="AL89" s="120">
        <v>910.110495078437</v>
      </c>
      <c r="AM89" s="129">
        <v>828</v>
      </c>
      <c r="AN89" s="133">
        <v>1.0991672645874799</v>
      </c>
      <c r="AO89" s="137">
        <v>-125.598662971378</v>
      </c>
      <c r="AP89" s="124">
        <v>7.4999999999999997E-3</v>
      </c>
      <c r="AQ89" s="124">
        <v>5.0000000000000001E-3</v>
      </c>
      <c r="AR89" s="125">
        <v>0</v>
      </c>
      <c r="AS89" s="125">
        <v>293</v>
      </c>
      <c r="AT89" s="113"/>
      <c r="AU89" s="120">
        <v>1407.52541</v>
      </c>
      <c r="AV89" s="110">
        <v>401.15691186022798</v>
      </c>
      <c r="AW89" s="131">
        <v>573</v>
      </c>
      <c r="AX89" s="116">
        <v>0.70009932261819796</v>
      </c>
      <c r="AY89" s="139">
        <v>-889.23017372294601</v>
      </c>
      <c r="AZ89" s="112"/>
      <c r="BA89" s="112"/>
      <c r="BB89" s="125">
        <v>603</v>
      </c>
      <c r="BC89" s="125">
        <v>1006</v>
      </c>
      <c r="BD89" s="111"/>
      <c r="BE89" s="120">
        <v>161.69999999999999</v>
      </c>
      <c r="BF89" s="110">
        <v>46.085898120872201</v>
      </c>
      <c r="BG89" s="132">
        <v>65</v>
      </c>
      <c r="BH89" s="116">
        <v>0.70901381724418699</v>
      </c>
      <c r="BI89" s="127">
        <v>-98.839464122149096</v>
      </c>
      <c r="BJ89" s="112"/>
      <c r="BK89" s="112"/>
      <c r="BL89" s="125">
        <v>67</v>
      </c>
      <c r="BM89" s="125">
        <v>112</v>
      </c>
      <c r="BN89" s="111"/>
      <c r="BO89" s="119">
        <v>339</v>
      </c>
      <c r="BP89" s="120">
        <v>96.617931125390598</v>
      </c>
      <c r="BQ89" s="132">
        <v>78</v>
      </c>
      <c r="BR89" s="122">
        <v>1.23869142468449</v>
      </c>
      <c r="BS89" s="123">
        <v>26.352643053421001</v>
      </c>
      <c r="BT89" s="112">
        <v>7.4999999999999997E-3</v>
      </c>
      <c r="BU89" s="124">
        <v>7.4999999999999997E-3</v>
      </c>
      <c r="BV89" s="119">
        <v>0</v>
      </c>
      <c r="BW89" s="119">
        <v>0</v>
      </c>
      <c r="BX89" s="113"/>
      <c r="BY89" s="118">
        <v>0.98381742738589195</v>
      </c>
      <c r="BZ89" s="118">
        <v>1</v>
      </c>
      <c r="CA89" s="135">
        <v>0.99352697095435705</v>
      </c>
      <c r="CB89" s="117">
        <v>0.9</v>
      </c>
      <c r="CC89" s="124">
        <v>2.5000000000000001E-3</v>
      </c>
      <c r="CD89" s="113"/>
      <c r="CE89" s="113"/>
    </row>
    <row r="90" spans="1:83" s="85" customFormat="1" ht="21.4" customHeight="1" x14ac:dyDescent="0.2">
      <c r="A90" s="109" t="s">
        <v>381</v>
      </c>
      <c r="B90" s="109" t="s">
        <v>134</v>
      </c>
      <c r="C90" s="109" t="s">
        <v>145</v>
      </c>
      <c r="D90" s="110">
        <v>2.8106058408888899</v>
      </c>
      <c r="E90" s="111"/>
      <c r="F90" s="112">
        <v>1.575E-2</v>
      </c>
      <c r="G90" s="112">
        <v>1.2E-2</v>
      </c>
      <c r="H90" s="113"/>
      <c r="I90" s="114">
        <v>2</v>
      </c>
      <c r="J90" s="114">
        <v>2</v>
      </c>
      <c r="K90" s="111"/>
      <c r="L90" s="135">
        <v>0.84</v>
      </c>
      <c r="M90" s="116">
        <v>8.3000000000000004E-2</v>
      </c>
      <c r="N90" s="117">
        <v>0.7</v>
      </c>
      <c r="O90" s="118"/>
      <c r="P90" s="111"/>
      <c r="Q90" s="119">
        <v>78</v>
      </c>
      <c r="R90" s="120">
        <v>27.752023732837401</v>
      </c>
      <c r="S90" s="121">
        <v>36</v>
      </c>
      <c r="T90" s="118">
        <v>0.77088954813437305</v>
      </c>
      <c r="U90" s="126">
        <v>-37.590100054732901</v>
      </c>
      <c r="V90" s="124"/>
      <c r="W90" s="124"/>
      <c r="X90" s="125">
        <v>24</v>
      </c>
      <c r="Y90" s="125">
        <v>44</v>
      </c>
      <c r="Z90" s="111"/>
      <c r="AA90" s="126">
        <v>273</v>
      </c>
      <c r="AB90" s="110">
        <v>97.132083064931095</v>
      </c>
      <c r="AC90" s="121">
        <v>200</v>
      </c>
      <c r="AD90" s="116">
        <v>0.48566041532465498</v>
      </c>
      <c r="AE90" s="127">
        <v>-369.16722252629398</v>
      </c>
      <c r="AF90" s="112"/>
      <c r="AG90" s="112"/>
      <c r="AH90" s="128">
        <v>290</v>
      </c>
      <c r="AI90" s="125">
        <v>402</v>
      </c>
      <c r="AJ90" s="111"/>
      <c r="AK90" s="120">
        <v>1112.3823500000001</v>
      </c>
      <c r="AL90" s="120">
        <v>395.780274066532</v>
      </c>
      <c r="AM90" s="129">
        <v>828</v>
      </c>
      <c r="AN90" s="116">
        <v>0.47799550008035302</v>
      </c>
      <c r="AO90" s="139">
        <v>-1546.18995125886</v>
      </c>
      <c r="AP90" s="124"/>
      <c r="AQ90" s="124"/>
      <c r="AR90" s="125">
        <v>1215</v>
      </c>
      <c r="AS90" s="125">
        <v>1681</v>
      </c>
      <c r="AT90" s="113"/>
      <c r="AU90" s="120">
        <v>1708.2394999999999</v>
      </c>
      <c r="AV90" s="110">
        <v>607.78337365859397</v>
      </c>
      <c r="AW90" s="131">
        <v>573</v>
      </c>
      <c r="AX90" s="133">
        <v>1.0607039679905701</v>
      </c>
      <c r="AY90" s="137">
        <v>-131.569592537831</v>
      </c>
      <c r="AZ90" s="112">
        <v>8.2500000000000004E-3</v>
      </c>
      <c r="BA90" s="112">
        <v>4.4999999999999997E-3</v>
      </c>
      <c r="BB90" s="125">
        <v>0</v>
      </c>
      <c r="BC90" s="125">
        <v>225</v>
      </c>
      <c r="BD90" s="111"/>
      <c r="BE90" s="120">
        <v>91.8</v>
      </c>
      <c r="BF90" s="110">
        <v>32.6619971624933</v>
      </c>
      <c r="BG90" s="132">
        <v>65</v>
      </c>
      <c r="BH90" s="116">
        <v>0.50249226403835801</v>
      </c>
      <c r="BI90" s="127">
        <v>-116.90434732104499</v>
      </c>
      <c r="BJ90" s="112"/>
      <c r="BK90" s="112"/>
      <c r="BL90" s="125">
        <v>91</v>
      </c>
      <c r="BM90" s="125">
        <v>128</v>
      </c>
      <c r="BN90" s="111"/>
      <c r="BO90" s="119">
        <v>312</v>
      </c>
      <c r="BP90" s="120">
        <v>111.00809493135</v>
      </c>
      <c r="BQ90" s="132">
        <v>78</v>
      </c>
      <c r="BR90" s="122">
        <v>1.42318070424808</v>
      </c>
      <c r="BS90" s="123">
        <v>61.554783214745498</v>
      </c>
      <c r="BT90" s="112">
        <v>7.4999999999999997E-3</v>
      </c>
      <c r="BU90" s="124">
        <v>7.4999999999999997E-3</v>
      </c>
      <c r="BV90" s="119">
        <v>0</v>
      </c>
      <c r="BW90" s="119">
        <v>0</v>
      </c>
      <c r="BX90" s="113"/>
      <c r="BY90" s="118">
        <v>0.98054679284963198</v>
      </c>
      <c r="BZ90" s="118">
        <v>0.8125</v>
      </c>
      <c r="CA90" s="138">
        <v>0.87971871713985295</v>
      </c>
      <c r="CB90" s="117">
        <v>0.9</v>
      </c>
      <c r="CC90" s="124"/>
      <c r="CD90" s="113"/>
      <c r="CE90" s="113"/>
    </row>
    <row r="91" spans="1:83" s="85" customFormat="1" ht="21.4" customHeight="1" x14ac:dyDescent="0.2">
      <c r="A91" s="109" t="s">
        <v>381</v>
      </c>
      <c r="B91" s="109" t="s">
        <v>134</v>
      </c>
      <c r="C91" s="109" t="s">
        <v>146</v>
      </c>
      <c r="D91" s="110">
        <v>7.4237973369999999</v>
      </c>
      <c r="E91" s="111"/>
      <c r="F91" s="112">
        <v>2.0500000000000001E-2</v>
      </c>
      <c r="G91" s="112">
        <v>1.7000000000000001E-2</v>
      </c>
      <c r="H91" s="113"/>
      <c r="I91" s="114">
        <v>4</v>
      </c>
      <c r="J91" s="114">
        <v>3</v>
      </c>
      <c r="K91" s="111"/>
      <c r="L91" s="138">
        <v>0.65497607655502399</v>
      </c>
      <c r="M91" s="116">
        <v>0.28399999999999997</v>
      </c>
      <c r="N91" s="117">
        <v>0.7</v>
      </c>
      <c r="O91" s="118"/>
      <c r="P91" s="111"/>
      <c r="Q91" s="119">
        <v>260</v>
      </c>
      <c r="R91" s="120">
        <v>35.022507781047203</v>
      </c>
      <c r="S91" s="121">
        <v>36</v>
      </c>
      <c r="T91" s="133">
        <v>0.97284743836242205</v>
      </c>
      <c r="U91" s="134">
        <v>-45.314058800396801</v>
      </c>
      <c r="V91" s="124">
        <v>1E-3</v>
      </c>
      <c r="W91" s="124"/>
      <c r="X91" s="125">
        <v>8</v>
      </c>
      <c r="Y91" s="125">
        <v>61</v>
      </c>
      <c r="Z91" s="111"/>
      <c r="AA91" s="126">
        <v>885</v>
      </c>
      <c r="AB91" s="110">
        <v>119.21122840856501</v>
      </c>
      <c r="AC91" s="121">
        <v>200</v>
      </c>
      <c r="AD91" s="116">
        <v>0.59605614204282498</v>
      </c>
      <c r="AE91" s="127">
        <v>-811.18921555776001</v>
      </c>
      <c r="AF91" s="112"/>
      <c r="AG91" s="112"/>
      <c r="AH91" s="128">
        <v>600</v>
      </c>
      <c r="AI91" s="125">
        <v>897</v>
      </c>
      <c r="AJ91" s="111"/>
      <c r="AK91" s="120">
        <v>6977.9488099999999</v>
      </c>
      <c r="AL91" s="120">
        <v>939.943332669131</v>
      </c>
      <c r="AM91" s="129">
        <v>828</v>
      </c>
      <c r="AN91" s="133">
        <v>1.13519726167769</v>
      </c>
      <c r="AO91" s="137">
        <v>-44.2745424091272</v>
      </c>
      <c r="AP91" s="124">
        <v>9.4999999999999998E-3</v>
      </c>
      <c r="AQ91" s="124">
        <v>7.0000000000000001E-3</v>
      </c>
      <c r="AR91" s="125">
        <v>0</v>
      </c>
      <c r="AS91" s="125">
        <v>399</v>
      </c>
      <c r="AT91" s="113"/>
      <c r="AU91" s="120">
        <v>3315.5030700000002</v>
      </c>
      <c r="AV91" s="110">
        <v>446.60473871984902</v>
      </c>
      <c r="AW91" s="131">
        <v>573</v>
      </c>
      <c r="AX91" s="118">
        <v>0.77941490177984196</v>
      </c>
      <c r="AY91" s="120">
        <v>-1544.0790325729799</v>
      </c>
      <c r="AZ91" s="112"/>
      <c r="BA91" s="112"/>
      <c r="BB91" s="125">
        <v>939</v>
      </c>
      <c r="BC91" s="125">
        <v>1790</v>
      </c>
      <c r="BD91" s="111"/>
      <c r="BE91" s="120">
        <v>308.89999999999998</v>
      </c>
      <c r="BF91" s="110">
        <v>41.609433282944103</v>
      </c>
      <c r="BG91" s="132">
        <v>65</v>
      </c>
      <c r="BH91" s="116">
        <v>0.64014512742991003</v>
      </c>
      <c r="BI91" s="127">
        <v>-242.36149505627199</v>
      </c>
      <c r="BJ91" s="112"/>
      <c r="BK91" s="112"/>
      <c r="BL91" s="125">
        <v>174</v>
      </c>
      <c r="BM91" s="125">
        <v>271</v>
      </c>
      <c r="BN91" s="111"/>
      <c r="BO91" s="119">
        <v>737</v>
      </c>
      <c r="BP91" s="120">
        <v>99.275339363968399</v>
      </c>
      <c r="BQ91" s="132">
        <v>78</v>
      </c>
      <c r="BR91" s="122">
        <v>1.2727607610765199</v>
      </c>
      <c r="BS91" s="123">
        <v>75.486205932473595</v>
      </c>
      <c r="BT91" s="112">
        <v>7.4999999999999997E-3</v>
      </c>
      <c r="BU91" s="124">
        <v>7.4999999999999997E-3</v>
      </c>
      <c r="BV91" s="119">
        <v>0</v>
      </c>
      <c r="BW91" s="119">
        <v>0</v>
      </c>
      <c r="BX91" s="113"/>
      <c r="BY91" s="118">
        <v>0.98692934267853805</v>
      </c>
      <c r="BZ91" s="118">
        <v>1</v>
      </c>
      <c r="CA91" s="135">
        <v>0.99477173707141497</v>
      </c>
      <c r="CB91" s="117">
        <v>0.9</v>
      </c>
      <c r="CC91" s="124">
        <v>2.5000000000000001E-3</v>
      </c>
      <c r="CD91" s="113"/>
      <c r="CE91" s="113"/>
    </row>
    <row r="92" spans="1:83" s="85" customFormat="1" ht="21.4" customHeight="1" x14ac:dyDescent="0.2">
      <c r="A92" s="109" t="s">
        <v>381</v>
      </c>
      <c r="B92" s="109" t="s">
        <v>134</v>
      </c>
      <c r="C92" s="109" t="s">
        <v>147</v>
      </c>
      <c r="D92" s="110">
        <v>11.573047969999999</v>
      </c>
      <c r="E92" s="111"/>
      <c r="F92" s="112">
        <v>2.2749999999999999E-2</v>
      </c>
      <c r="G92" s="112">
        <v>1.325E-2</v>
      </c>
      <c r="H92" s="113"/>
      <c r="I92" s="114">
        <v>5</v>
      </c>
      <c r="J92" s="114">
        <v>5</v>
      </c>
      <c r="K92" s="111"/>
      <c r="L92" s="136">
        <v>0.73287279656979498</v>
      </c>
      <c r="M92" s="118">
        <v>0.67700000000000005</v>
      </c>
      <c r="N92" s="117">
        <v>0.7</v>
      </c>
      <c r="O92" s="118"/>
      <c r="P92" s="111"/>
      <c r="Q92" s="119">
        <v>421</v>
      </c>
      <c r="R92" s="120">
        <v>36.377625072610797</v>
      </c>
      <c r="S92" s="121">
        <v>36</v>
      </c>
      <c r="T92" s="133">
        <v>1.0104895853503</v>
      </c>
      <c r="U92" s="134">
        <v>-54.957800033407999</v>
      </c>
      <c r="V92" s="124">
        <v>3.0000000000000001E-3</v>
      </c>
      <c r="W92" s="124">
        <v>5.0000000000000001E-4</v>
      </c>
      <c r="X92" s="125">
        <v>0</v>
      </c>
      <c r="Y92" s="125">
        <v>79</v>
      </c>
      <c r="Z92" s="111"/>
      <c r="AA92" s="126">
        <v>1199</v>
      </c>
      <c r="AB92" s="110">
        <v>103.602784945512</v>
      </c>
      <c r="AC92" s="121">
        <v>200</v>
      </c>
      <c r="AD92" s="116">
        <v>0.51801392472756003</v>
      </c>
      <c r="AE92" s="127">
        <v>-1445.2100001855999</v>
      </c>
      <c r="AF92" s="112"/>
      <c r="AG92" s="112"/>
      <c r="AH92" s="128">
        <v>1116</v>
      </c>
      <c r="AI92" s="125">
        <v>1579</v>
      </c>
      <c r="AJ92" s="111"/>
      <c r="AK92" s="120">
        <v>8736.8743900000009</v>
      </c>
      <c r="AL92" s="120">
        <v>754.93287616606995</v>
      </c>
      <c r="AM92" s="129">
        <v>750.7</v>
      </c>
      <c r="AN92" s="133">
        <v>1.00563857222069</v>
      </c>
      <c r="AO92" s="137">
        <v>-1188.1678456966499</v>
      </c>
      <c r="AP92" s="124">
        <v>3.0000000000000001E-3</v>
      </c>
      <c r="AQ92" s="124">
        <v>5.0000000000000001E-4</v>
      </c>
      <c r="AR92" s="125">
        <v>0</v>
      </c>
      <c r="AS92" s="125">
        <v>1689</v>
      </c>
      <c r="AT92" s="113"/>
      <c r="AU92" s="120">
        <v>6861.2800299999999</v>
      </c>
      <c r="AV92" s="110">
        <v>592.86715546207097</v>
      </c>
      <c r="AW92" s="131">
        <v>573</v>
      </c>
      <c r="AX92" s="133">
        <v>1.0346721735812801</v>
      </c>
      <c r="AY92" s="137">
        <v>-714.38162053174403</v>
      </c>
      <c r="AZ92" s="112">
        <v>6.7499999999999999E-3</v>
      </c>
      <c r="BA92" s="112">
        <v>2.2499999999999998E-3</v>
      </c>
      <c r="BB92" s="125">
        <v>0</v>
      </c>
      <c r="BC92" s="125">
        <v>1097</v>
      </c>
      <c r="BD92" s="111"/>
      <c r="BE92" s="120">
        <v>409.8</v>
      </c>
      <c r="BF92" s="110">
        <v>35.409859274954698</v>
      </c>
      <c r="BG92" s="132">
        <v>65</v>
      </c>
      <c r="BH92" s="116">
        <v>0.54476706576853295</v>
      </c>
      <c r="BI92" s="127">
        <v>-449.56825006032</v>
      </c>
      <c r="BJ92" s="112"/>
      <c r="BK92" s="112"/>
      <c r="BL92" s="125">
        <v>343</v>
      </c>
      <c r="BM92" s="125">
        <v>493</v>
      </c>
      <c r="BN92" s="111"/>
      <c r="BO92" s="119">
        <v>1313</v>
      </c>
      <c r="BP92" s="120">
        <v>113.453258243083</v>
      </c>
      <c r="BQ92" s="132">
        <v>78</v>
      </c>
      <c r="BR92" s="122">
        <v>1.4545289518344</v>
      </c>
      <c r="BS92" s="123">
        <v>281.758099927616</v>
      </c>
      <c r="BT92" s="112">
        <v>7.4999999999999997E-3</v>
      </c>
      <c r="BU92" s="124">
        <v>7.4999999999999997E-3</v>
      </c>
      <c r="BV92" s="119">
        <v>0</v>
      </c>
      <c r="BW92" s="119">
        <v>0</v>
      </c>
      <c r="BX92" s="113"/>
      <c r="BY92" s="118">
        <v>0.97629444791016795</v>
      </c>
      <c r="BZ92" s="118">
        <v>1</v>
      </c>
      <c r="CA92" s="135">
        <v>0.99051777916406702</v>
      </c>
      <c r="CB92" s="117">
        <v>0.9</v>
      </c>
      <c r="CC92" s="124">
        <v>2.5000000000000001E-3</v>
      </c>
      <c r="CD92" s="113"/>
      <c r="CE92" s="113"/>
    </row>
    <row r="93" spans="1:83" s="85" customFormat="1" ht="21.4" customHeight="1" x14ac:dyDescent="0.2">
      <c r="A93" s="109" t="s">
        <v>381</v>
      </c>
      <c r="B93" s="109" t="s">
        <v>134</v>
      </c>
      <c r="C93" s="109" t="s">
        <v>148</v>
      </c>
      <c r="D93" s="110">
        <v>3.39170396188889</v>
      </c>
      <c r="E93" s="111"/>
      <c r="F93" s="112">
        <v>3.5749999999999997E-2</v>
      </c>
      <c r="G93" s="112">
        <v>2.9749999999999999E-2</v>
      </c>
      <c r="H93" s="113"/>
      <c r="I93" s="114">
        <v>5</v>
      </c>
      <c r="J93" s="114">
        <v>5</v>
      </c>
      <c r="K93" s="111"/>
      <c r="L93" s="115">
        <v>0.63</v>
      </c>
      <c r="M93" s="116">
        <v>0.57699999999999996</v>
      </c>
      <c r="N93" s="117">
        <v>0.7</v>
      </c>
      <c r="O93" s="118"/>
      <c r="P93" s="111"/>
      <c r="Q93" s="119">
        <v>132</v>
      </c>
      <c r="R93" s="120">
        <v>38.918490965964899</v>
      </c>
      <c r="S93" s="121">
        <v>36</v>
      </c>
      <c r="T93" s="133">
        <v>1.08106919349902</v>
      </c>
      <c r="U93" s="134">
        <v>-7.4885738182272501</v>
      </c>
      <c r="V93" s="124">
        <v>7.0000000000000001E-3</v>
      </c>
      <c r="W93" s="124">
        <v>4.0000000000000001E-3</v>
      </c>
      <c r="X93" s="125">
        <v>0</v>
      </c>
      <c r="Y93" s="125">
        <v>15</v>
      </c>
      <c r="Z93" s="111"/>
      <c r="AA93" s="126">
        <v>225</v>
      </c>
      <c r="AB93" s="110">
        <v>66.338336873803797</v>
      </c>
      <c r="AC93" s="121">
        <v>200</v>
      </c>
      <c r="AD93" s="116">
        <v>0.33169168436901902</v>
      </c>
      <c r="AE93" s="127">
        <v>-549.93652121237403</v>
      </c>
      <c r="AF93" s="112"/>
      <c r="AG93" s="112"/>
      <c r="AH93" s="128">
        <v>454</v>
      </c>
      <c r="AI93" s="125">
        <v>590</v>
      </c>
      <c r="AJ93" s="111"/>
      <c r="AK93" s="120">
        <v>891.44710999999995</v>
      </c>
      <c r="AL93" s="120">
        <v>262.83163861492801</v>
      </c>
      <c r="AM93" s="129">
        <v>681.5</v>
      </c>
      <c r="AN93" s="116">
        <v>0.38566638094633598</v>
      </c>
      <c r="AO93" s="139">
        <v>-1749.1490860311601</v>
      </c>
      <c r="AP93" s="124"/>
      <c r="AQ93" s="124"/>
      <c r="AR93" s="125">
        <v>1420</v>
      </c>
      <c r="AS93" s="125">
        <v>1883</v>
      </c>
      <c r="AT93" s="113"/>
      <c r="AU93" s="120">
        <v>2976.2228799999998</v>
      </c>
      <c r="AV93" s="110">
        <v>877.50078233316594</v>
      </c>
      <c r="AW93" s="131">
        <v>573</v>
      </c>
      <c r="AX93" s="122">
        <v>1.53141497789383</v>
      </c>
      <c r="AY93" s="130">
        <v>756.02974672654898</v>
      </c>
      <c r="AZ93" s="112">
        <v>1.4999999999999999E-2</v>
      </c>
      <c r="BA93" s="112">
        <v>1.4999999999999999E-2</v>
      </c>
      <c r="BB93" s="125">
        <v>0</v>
      </c>
      <c r="BC93" s="125">
        <v>0</v>
      </c>
      <c r="BD93" s="111"/>
      <c r="BE93" s="120">
        <v>221</v>
      </c>
      <c r="BF93" s="110">
        <v>65.158988662713895</v>
      </c>
      <c r="BG93" s="132">
        <v>65</v>
      </c>
      <c r="BH93" s="133">
        <v>1.00244597942637</v>
      </c>
      <c r="BI93" s="134">
        <v>-30.854369394021401</v>
      </c>
      <c r="BJ93" s="112">
        <v>3.7499999999999999E-3</v>
      </c>
      <c r="BK93" s="112">
        <v>7.5000000000000002E-4</v>
      </c>
      <c r="BL93" s="125">
        <v>0</v>
      </c>
      <c r="BM93" s="125">
        <v>44</v>
      </c>
      <c r="BN93" s="111"/>
      <c r="BO93" s="119">
        <v>372</v>
      </c>
      <c r="BP93" s="120">
        <v>109.679383631356</v>
      </c>
      <c r="BQ93" s="132">
        <v>78</v>
      </c>
      <c r="BR93" s="122">
        <v>1.4061459439917401</v>
      </c>
      <c r="BS93" s="123">
        <v>69.774756727174307</v>
      </c>
      <c r="BT93" s="112">
        <v>7.4999999999999997E-3</v>
      </c>
      <c r="BU93" s="124">
        <v>7.4999999999999997E-3</v>
      </c>
      <c r="BV93" s="119">
        <v>0</v>
      </c>
      <c r="BW93" s="119">
        <v>0</v>
      </c>
      <c r="BX93" s="113"/>
      <c r="BY93" s="118">
        <v>0.98173605655930896</v>
      </c>
      <c r="BZ93" s="118">
        <v>1</v>
      </c>
      <c r="CA93" s="135">
        <v>0.99269442262372298</v>
      </c>
      <c r="CB93" s="117">
        <v>0.9</v>
      </c>
      <c r="CC93" s="124">
        <v>2.5000000000000001E-3</v>
      </c>
      <c r="CD93" s="113"/>
      <c r="CE93" s="113"/>
    </row>
    <row r="94" spans="1:83" s="85" customFormat="1" ht="21.4" customHeight="1" x14ac:dyDescent="0.2">
      <c r="A94" s="109" t="s">
        <v>381</v>
      </c>
      <c r="B94" s="109" t="s">
        <v>134</v>
      </c>
      <c r="C94" s="109" t="s">
        <v>149</v>
      </c>
      <c r="D94" s="110">
        <v>5.4532972122222203</v>
      </c>
      <c r="E94" s="111"/>
      <c r="F94" s="112">
        <v>8.5000000000000006E-3</v>
      </c>
      <c r="G94" s="112">
        <v>6.6249999999999998E-3</v>
      </c>
      <c r="H94" s="113"/>
      <c r="I94" s="114">
        <v>2</v>
      </c>
      <c r="J94" s="114">
        <v>2</v>
      </c>
      <c r="K94" s="111"/>
      <c r="L94" s="115">
        <v>0.18165714285714299</v>
      </c>
      <c r="M94" s="116">
        <v>0.157</v>
      </c>
      <c r="N94" s="117">
        <v>0.7</v>
      </c>
      <c r="O94" s="118"/>
      <c r="P94" s="111"/>
      <c r="Q94" s="119">
        <v>107</v>
      </c>
      <c r="R94" s="120">
        <v>19.621156859044099</v>
      </c>
      <c r="S94" s="121">
        <v>36</v>
      </c>
      <c r="T94" s="116">
        <v>0.54503213497344605</v>
      </c>
      <c r="U94" s="127">
        <v>-117.274482468736</v>
      </c>
      <c r="V94" s="124"/>
      <c r="W94" s="124"/>
      <c r="X94" s="125">
        <v>90</v>
      </c>
      <c r="Y94" s="125">
        <v>129</v>
      </c>
      <c r="Z94" s="111"/>
      <c r="AA94" s="126">
        <v>355</v>
      </c>
      <c r="AB94" s="110">
        <v>65.098230700566802</v>
      </c>
      <c r="AC94" s="121">
        <v>200</v>
      </c>
      <c r="AD94" s="116">
        <v>0.32549115350283397</v>
      </c>
      <c r="AE94" s="127">
        <v>-890.969347048533</v>
      </c>
      <c r="AF94" s="112"/>
      <c r="AG94" s="112"/>
      <c r="AH94" s="128">
        <v>736</v>
      </c>
      <c r="AI94" s="125">
        <v>954</v>
      </c>
      <c r="AJ94" s="111"/>
      <c r="AK94" s="120">
        <v>1630.09917</v>
      </c>
      <c r="AL94" s="120">
        <v>298.919920657641</v>
      </c>
      <c r="AM94" s="129">
        <v>786.9</v>
      </c>
      <c r="AN94" s="116">
        <v>0.37987027660139899</v>
      </c>
      <c r="AO94" s="139">
        <v>-3272.1672259624502</v>
      </c>
      <c r="AP94" s="124"/>
      <c r="AQ94" s="124"/>
      <c r="AR94" s="125">
        <v>2662</v>
      </c>
      <c r="AS94" s="125">
        <v>3520</v>
      </c>
      <c r="AT94" s="113"/>
      <c r="AU94" s="120">
        <v>2225.33565</v>
      </c>
      <c r="AV94" s="110">
        <v>408.07158740815697</v>
      </c>
      <c r="AW94" s="131">
        <v>573</v>
      </c>
      <c r="AX94" s="116">
        <v>0.71216681921144398</v>
      </c>
      <c r="AY94" s="139">
        <v>-1344.36652929405</v>
      </c>
      <c r="AZ94" s="112"/>
      <c r="BA94" s="112"/>
      <c r="BB94" s="125">
        <v>900</v>
      </c>
      <c r="BC94" s="125">
        <v>1525</v>
      </c>
      <c r="BD94" s="111"/>
      <c r="BE94" s="120">
        <v>162.30000000000001</v>
      </c>
      <c r="BF94" s="110">
        <v>29.761810824512601</v>
      </c>
      <c r="BG94" s="132">
        <v>65</v>
      </c>
      <c r="BH94" s="116">
        <v>0.45787401268480998</v>
      </c>
      <c r="BI94" s="127">
        <v>-242.64003779077299</v>
      </c>
      <c r="BJ94" s="112"/>
      <c r="BK94" s="112"/>
      <c r="BL94" s="125">
        <v>193</v>
      </c>
      <c r="BM94" s="125">
        <v>264</v>
      </c>
      <c r="BN94" s="111"/>
      <c r="BO94" s="119">
        <v>471</v>
      </c>
      <c r="BP94" s="120">
        <v>86.369765239343494</v>
      </c>
      <c r="BQ94" s="132">
        <v>78</v>
      </c>
      <c r="BR94" s="133">
        <v>1.10730468255569</v>
      </c>
      <c r="BS94" s="134">
        <v>-14.928045348927901</v>
      </c>
      <c r="BT94" s="112">
        <v>6.0000000000000001E-3</v>
      </c>
      <c r="BU94" s="124">
        <v>4.1250000000000002E-3</v>
      </c>
      <c r="BV94" s="119">
        <v>0</v>
      </c>
      <c r="BW94" s="119">
        <v>40</v>
      </c>
      <c r="BX94" s="113"/>
      <c r="BY94" s="118">
        <v>0.98986486486486502</v>
      </c>
      <c r="BZ94" s="118">
        <v>1</v>
      </c>
      <c r="CA94" s="135">
        <v>0.99594594594594599</v>
      </c>
      <c r="CB94" s="117">
        <v>0.9</v>
      </c>
      <c r="CC94" s="124">
        <v>2.5000000000000001E-3</v>
      </c>
      <c r="CD94" s="113"/>
      <c r="CE94" s="113"/>
    </row>
    <row r="95" spans="1:83" s="85" customFormat="1" ht="21.4" customHeight="1" x14ac:dyDescent="0.2">
      <c r="A95" s="109" t="s">
        <v>382</v>
      </c>
      <c r="B95" s="109" t="s">
        <v>383</v>
      </c>
      <c r="C95" s="109" t="s">
        <v>150</v>
      </c>
      <c r="D95" s="110">
        <v>5.0076981035555601</v>
      </c>
      <c r="E95" s="111"/>
      <c r="F95" s="112">
        <v>5.0500000000000003E-2</v>
      </c>
      <c r="G95" s="112">
        <v>4.6249999999999999E-2</v>
      </c>
      <c r="H95" s="113"/>
      <c r="I95" s="114">
        <v>7</v>
      </c>
      <c r="J95" s="114">
        <v>6</v>
      </c>
      <c r="K95" s="111"/>
      <c r="L95" s="136">
        <v>0.79</v>
      </c>
      <c r="M95" s="133">
        <v>0.81200000000000006</v>
      </c>
      <c r="N95" s="117">
        <v>0.7</v>
      </c>
      <c r="O95" s="118">
        <v>1.6E-2</v>
      </c>
      <c r="P95" s="111"/>
      <c r="Q95" s="119">
        <v>214</v>
      </c>
      <c r="R95" s="120">
        <v>42.734205532089902</v>
      </c>
      <c r="S95" s="121">
        <v>36</v>
      </c>
      <c r="T95" s="122">
        <v>1.1870612647802801</v>
      </c>
      <c r="U95" s="123">
        <v>8.0514047139326408</v>
      </c>
      <c r="V95" s="124">
        <v>0.01</v>
      </c>
      <c r="W95" s="124">
        <v>9.4999999999999998E-3</v>
      </c>
      <c r="X95" s="125">
        <v>0</v>
      </c>
      <c r="Y95" s="125">
        <v>3</v>
      </c>
      <c r="Z95" s="111"/>
      <c r="AA95" s="126">
        <v>907</v>
      </c>
      <c r="AB95" s="110">
        <v>181.121142138344</v>
      </c>
      <c r="AC95" s="121">
        <v>200</v>
      </c>
      <c r="AD95" s="118">
        <v>0.90560571069172002</v>
      </c>
      <c r="AE95" s="126">
        <v>-237.15886270037399</v>
      </c>
      <c r="AF95" s="112"/>
      <c r="AG95" s="112"/>
      <c r="AH95" s="128">
        <v>95</v>
      </c>
      <c r="AI95" s="125">
        <v>295</v>
      </c>
      <c r="AJ95" s="111"/>
      <c r="AK95" s="120">
        <v>5294.4294099999997</v>
      </c>
      <c r="AL95" s="120">
        <v>1057.2581055237499</v>
      </c>
      <c r="AM95" s="129">
        <v>675.8</v>
      </c>
      <c r="AN95" s="122">
        <v>1.5644541366140099</v>
      </c>
      <c r="AO95" s="130">
        <v>1428.3166129354299</v>
      </c>
      <c r="AP95" s="124">
        <v>0.01</v>
      </c>
      <c r="AQ95" s="124">
        <v>0.01</v>
      </c>
      <c r="AR95" s="125">
        <v>0</v>
      </c>
      <c r="AS95" s="125">
        <v>0</v>
      </c>
      <c r="AT95" s="113"/>
      <c r="AU95" s="120">
        <v>2746.46884</v>
      </c>
      <c r="AV95" s="110">
        <v>548.44936400018901</v>
      </c>
      <c r="AW95" s="131">
        <v>573</v>
      </c>
      <c r="AX95" s="133">
        <v>0.95715421291481595</v>
      </c>
      <c r="AY95" s="137">
        <v>-531.54630163657203</v>
      </c>
      <c r="AZ95" s="112">
        <v>7.5000000000000002E-4</v>
      </c>
      <c r="BA95" s="112"/>
      <c r="BB95" s="125">
        <v>123</v>
      </c>
      <c r="BC95" s="125">
        <v>697</v>
      </c>
      <c r="BD95" s="111"/>
      <c r="BE95" s="120">
        <v>326.89999999999998</v>
      </c>
      <c r="BF95" s="110">
        <v>65.2794943385056</v>
      </c>
      <c r="BG95" s="132">
        <v>65</v>
      </c>
      <c r="BH95" s="133">
        <v>1.00429991290009</v>
      </c>
      <c r="BI95" s="134">
        <v>-44.951630377621598</v>
      </c>
      <c r="BJ95" s="112">
        <v>3.7499999999999999E-3</v>
      </c>
      <c r="BK95" s="112">
        <v>7.5000000000000002E-4</v>
      </c>
      <c r="BL95" s="125">
        <v>0</v>
      </c>
      <c r="BM95" s="125">
        <v>64</v>
      </c>
      <c r="BN95" s="111"/>
      <c r="BO95" s="119">
        <v>474</v>
      </c>
      <c r="BP95" s="120">
        <v>94.654268328086999</v>
      </c>
      <c r="BQ95" s="132">
        <v>78</v>
      </c>
      <c r="BR95" s="122">
        <v>1.2135162606165</v>
      </c>
      <c r="BS95" s="123">
        <v>27.7780435468541</v>
      </c>
      <c r="BT95" s="112">
        <v>7.4999999999999997E-3</v>
      </c>
      <c r="BU95" s="124">
        <v>7.4999999999999997E-3</v>
      </c>
      <c r="BV95" s="119">
        <v>0</v>
      </c>
      <c r="BW95" s="119">
        <v>0</v>
      </c>
      <c r="BX95" s="113"/>
      <c r="BY95" s="118">
        <v>0.99768160741885603</v>
      </c>
      <c r="BZ95" s="118">
        <v>1</v>
      </c>
      <c r="CA95" s="135">
        <v>0.99907264296754295</v>
      </c>
      <c r="CB95" s="117">
        <v>0.9</v>
      </c>
      <c r="CC95" s="124">
        <v>2.5000000000000001E-3</v>
      </c>
      <c r="CD95" s="113"/>
      <c r="CE95" s="113"/>
    </row>
    <row r="96" spans="1:83" s="85" customFormat="1" ht="21.4" customHeight="1" x14ac:dyDescent="0.2">
      <c r="A96" s="109" t="s">
        <v>382</v>
      </c>
      <c r="B96" s="109" t="s">
        <v>383</v>
      </c>
      <c r="C96" s="109" t="s">
        <v>151</v>
      </c>
      <c r="D96" s="110">
        <v>9.8045207810000008</v>
      </c>
      <c r="E96" s="111"/>
      <c r="F96" s="112">
        <v>5.3999999999999999E-2</v>
      </c>
      <c r="G96" s="112">
        <v>5.3999999999999999E-2</v>
      </c>
      <c r="H96" s="113"/>
      <c r="I96" s="114">
        <v>6</v>
      </c>
      <c r="J96" s="114">
        <v>6</v>
      </c>
      <c r="K96" s="111"/>
      <c r="L96" s="135">
        <v>0.85</v>
      </c>
      <c r="M96" s="133">
        <v>0.76300000000000001</v>
      </c>
      <c r="N96" s="117">
        <v>0.7</v>
      </c>
      <c r="O96" s="118">
        <v>8.9999999999999993E-3</v>
      </c>
      <c r="P96" s="111"/>
      <c r="Q96" s="119">
        <v>517</v>
      </c>
      <c r="R96" s="120">
        <v>52.730777112725903</v>
      </c>
      <c r="S96" s="121">
        <v>36</v>
      </c>
      <c r="T96" s="122">
        <v>1.4647438086868301</v>
      </c>
      <c r="U96" s="123">
        <v>113.77535655228201</v>
      </c>
      <c r="V96" s="124">
        <v>0.01</v>
      </c>
      <c r="W96" s="124">
        <v>0.01</v>
      </c>
      <c r="X96" s="125">
        <v>0</v>
      </c>
      <c r="Y96" s="125">
        <v>0</v>
      </c>
      <c r="Z96" s="111"/>
      <c r="AA96" s="126">
        <v>1400</v>
      </c>
      <c r="AB96" s="110">
        <v>142.79127264567899</v>
      </c>
      <c r="AC96" s="121">
        <v>200</v>
      </c>
      <c r="AD96" s="116">
        <v>0.71395636322839495</v>
      </c>
      <c r="AE96" s="127">
        <v>-840.13690804288001</v>
      </c>
      <c r="AF96" s="112"/>
      <c r="AG96" s="112"/>
      <c r="AH96" s="128">
        <v>561</v>
      </c>
      <c r="AI96" s="125">
        <v>954</v>
      </c>
      <c r="AJ96" s="111"/>
      <c r="AK96" s="120">
        <v>11410.951419999999</v>
      </c>
      <c r="AL96" s="120">
        <v>1163.8459109713001</v>
      </c>
      <c r="AM96" s="129">
        <v>705.5</v>
      </c>
      <c r="AN96" s="122">
        <v>1.6496752813200599</v>
      </c>
      <c r="AO96" s="130">
        <v>3508.8684768787398</v>
      </c>
      <c r="AP96" s="124">
        <v>0.01</v>
      </c>
      <c r="AQ96" s="124">
        <v>0.01</v>
      </c>
      <c r="AR96" s="125">
        <v>0</v>
      </c>
      <c r="AS96" s="125">
        <v>0</v>
      </c>
      <c r="AT96" s="113"/>
      <c r="AU96" s="120">
        <v>6990.3059499999999</v>
      </c>
      <c r="AV96" s="110">
        <v>712.96763055940301</v>
      </c>
      <c r="AW96" s="131">
        <v>573</v>
      </c>
      <c r="AX96" s="122">
        <v>1.2442716065609101</v>
      </c>
      <c r="AY96" s="130">
        <v>572.31370845714696</v>
      </c>
      <c r="AZ96" s="112">
        <v>1.4999999999999999E-2</v>
      </c>
      <c r="BA96" s="112">
        <v>1.4999999999999999E-2</v>
      </c>
      <c r="BB96" s="125">
        <v>0</v>
      </c>
      <c r="BC96" s="125">
        <v>0</v>
      </c>
      <c r="BD96" s="111"/>
      <c r="BE96" s="120">
        <v>559.1</v>
      </c>
      <c r="BF96" s="110">
        <v>57.024714668713798</v>
      </c>
      <c r="BG96" s="132">
        <v>65</v>
      </c>
      <c r="BH96" s="118">
        <v>0.87730330259559697</v>
      </c>
      <c r="BI96" s="126">
        <v>-168.944495113936</v>
      </c>
      <c r="BJ96" s="112"/>
      <c r="BK96" s="112"/>
      <c r="BL96" s="125">
        <v>79</v>
      </c>
      <c r="BM96" s="125">
        <v>206</v>
      </c>
      <c r="BN96" s="111"/>
      <c r="BO96" s="119">
        <v>1524</v>
      </c>
      <c r="BP96" s="120">
        <v>155.43849965144</v>
      </c>
      <c r="BQ96" s="132">
        <v>78</v>
      </c>
      <c r="BR96" s="122">
        <v>1.9928012775825601</v>
      </c>
      <c r="BS96" s="123">
        <v>650.34660586327698</v>
      </c>
      <c r="BT96" s="112">
        <v>7.4999999999999997E-3</v>
      </c>
      <c r="BU96" s="124">
        <v>7.4999999999999997E-3</v>
      </c>
      <c r="BV96" s="119">
        <v>0</v>
      </c>
      <c r="BW96" s="119">
        <v>0</v>
      </c>
      <c r="BX96" s="113"/>
      <c r="BY96" s="118">
        <v>0.99806557694167697</v>
      </c>
      <c r="BZ96" s="118">
        <v>1</v>
      </c>
      <c r="CA96" s="135">
        <v>0.99922623077667105</v>
      </c>
      <c r="CB96" s="117">
        <v>0.9</v>
      </c>
      <c r="CC96" s="124">
        <v>2.5000000000000001E-3</v>
      </c>
      <c r="CD96" s="113"/>
      <c r="CE96" s="113"/>
    </row>
    <row r="97" spans="1:83" s="85" customFormat="1" ht="21.4" customHeight="1" x14ac:dyDescent="0.2">
      <c r="A97" s="109" t="s">
        <v>382</v>
      </c>
      <c r="B97" s="109" t="s">
        <v>383</v>
      </c>
      <c r="C97" s="109" t="s">
        <v>152</v>
      </c>
      <c r="D97" s="110">
        <v>3.14377776755556</v>
      </c>
      <c r="E97" s="111"/>
      <c r="F97" s="112">
        <v>4.0250000000000001E-2</v>
      </c>
      <c r="G97" s="112">
        <v>3.6499999999999998E-2</v>
      </c>
      <c r="H97" s="113"/>
      <c r="I97" s="114">
        <v>5</v>
      </c>
      <c r="J97" s="114">
        <v>5</v>
      </c>
      <c r="K97" s="111"/>
      <c r="L97" s="136">
        <v>0.79</v>
      </c>
      <c r="M97" s="133">
        <v>0.72099999999999997</v>
      </c>
      <c r="N97" s="117">
        <v>0.7</v>
      </c>
      <c r="O97" s="118">
        <v>3.0000000000000001E-3</v>
      </c>
      <c r="P97" s="111"/>
      <c r="Q97" s="119">
        <v>140</v>
      </c>
      <c r="R97" s="120">
        <v>44.532409842969599</v>
      </c>
      <c r="S97" s="121">
        <v>36</v>
      </c>
      <c r="T97" s="122">
        <v>1.2370113845269299</v>
      </c>
      <c r="U97" s="123">
        <v>10.707738020402999</v>
      </c>
      <c r="V97" s="124">
        <v>0.01</v>
      </c>
      <c r="W97" s="124">
        <v>0.01</v>
      </c>
      <c r="X97" s="125">
        <v>0</v>
      </c>
      <c r="Y97" s="125">
        <v>0</v>
      </c>
      <c r="Z97" s="111"/>
      <c r="AA97" s="126">
        <v>363</v>
      </c>
      <c r="AB97" s="110">
        <v>115.466176949985</v>
      </c>
      <c r="AC97" s="121">
        <v>200</v>
      </c>
      <c r="AD97" s="116">
        <v>0.577330884749925</v>
      </c>
      <c r="AE97" s="127">
        <v>-355.29034433109399</v>
      </c>
      <c r="AF97" s="112"/>
      <c r="AG97" s="112"/>
      <c r="AH97" s="128">
        <v>266</v>
      </c>
      <c r="AI97" s="125">
        <v>392</v>
      </c>
      <c r="AJ97" s="111"/>
      <c r="AK97" s="120">
        <v>1712.3856000000001</v>
      </c>
      <c r="AL97" s="120">
        <v>544.69040963142402</v>
      </c>
      <c r="AM97" s="129">
        <v>612</v>
      </c>
      <c r="AN97" s="118">
        <v>0.89001700920167404</v>
      </c>
      <c r="AO97" s="120">
        <v>-485.58285365314902</v>
      </c>
      <c r="AP97" s="124"/>
      <c r="AQ97" s="124"/>
      <c r="AR97" s="125">
        <v>212</v>
      </c>
      <c r="AS97" s="125">
        <v>597</v>
      </c>
      <c r="AT97" s="113"/>
      <c r="AU97" s="120">
        <v>2218.11589</v>
      </c>
      <c r="AV97" s="110">
        <v>705.55747066202298</v>
      </c>
      <c r="AW97" s="131">
        <v>573</v>
      </c>
      <c r="AX97" s="122">
        <v>1.23133939033512</v>
      </c>
      <c r="AY97" s="130">
        <v>160.21405349141401</v>
      </c>
      <c r="AZ97" s="112">
        <v>1.4999999999999999E-2</v>
      </c>
      <c r="BA97" s="112">
        <v>1.4999999999999999E-2</v>
      </c>
      <c r="BB97" s="125">
        <v>0</v>
      </c>
      <c r="BC97" s="125">
        <v>0</v>
      </c>
      <c r="BD97" s="111"/>
      <c r="BE97" s="120">
        <v>219.8</v>
      </c>
      <c r="BF97" s="110">
        <v>69.9158834534623</v>
      </c>
      <c r="BG97" s="132">
        <v>65</v>
      </c>
      <c r="BH97" s="133">
        <v>1.0756289762071101</v>
      </c>
      <c r="BI97" s="134">
        <v>-13.644361907605701</v>
      </c>
      <c r="BJ97" s="112">
        <v>9.75E-3</v>
      </c>
      <c r="BK97" s="112">
        <v>6.0000000000000001E-3</v>
      </c>
      <c r="BL97" s="125">
        <v>0</v>
      </c>
      <c r="BM97" s="125">
        <v>26</v>
      </c>
      <c r="BN97" s="111"/>
      <c r="BO97" s="119">
        <v>203</v>
      </c>
      <c r="BP97" s="120">
        <v>64.571994272305901</v>
      </c>
      <c r="BQ97" s="132">
        <v>78</v>
      </c>
      <c r="BR97" s="118">
        <v>0.82784608041417795</v>
      </c>
      <c r="BS97" s="126">
        <v>-77.133234289126804</v>
      </c>
      <c r="BT97" s="112"/>
      <c r="BU97" s="124"/>
      <c r="BV97" s="119">
        <v>43</v>
      </c>
      <c r="BW97" s="119">
        <v>92</v>
      </c>
      <c r="BX97" s="113"/>
      <c r="BY97" s="118">
        <v>0.99733527131782895</v>
      </c>
      <c r="BZ97" s="118">
        <v>1</v>
      </c>
      <c r="CA97" s="135">
        <v>0.99893410852713205</v>
      </c>
      <c r="CB97" s="117">
        <v>0.9</v>
      </c>
      <c r="CC97" s="124">
        <v>2.5000000000000001E-3</v>
      </c>
      <c r="CD97" s="113"/>
      <c r="CE97" s="113"/>
    </row>
    <row r="98" spans="1:83" s="85" customFormat="1" ht="21.4" customHeight="1" x14ac:dyDescent="0.2">
      <c r="A98" s="109" t="s">
        <v>382</v>
      </c>
      <c r="B98" s="109" t="s">
        <v>383</v>
      </c>
      <c r="C98" s="109" t="s">
        <v>153</v>
      </c>
      <c r="D98" s="110">
        <v>2.91919191911111</v>
      </c>
      <c r="E98" s="111"/>
      <c r="F98" s="112">
        <v>6.2E-2</v>
      </c>
      <c r="G98" s="112">
        <v>5.6250000000000001E-2</v>
      </c>
      <c r="H98" s="113"/>
      <c r="I98" s="114">
        <v>7</v>
      </c>
      <c r="J98" s="114">
        <v>7</v>
      </c>
      <c r="K98" s="111"/>
      <c r="L98" s="136">
        <v>0.72</v>
      </c>
      <c r="M98" s="133">
        <v>0.73699999999999999</v>
      </c>
      <c r="N98" s="117">
        <v>0.7</v>
      </c>
      <c r="O98" s="118">
        <v>5.0000000000000001E-3</v>
      </c>
      <c r="P98" s="111"/>
      <c r="Q98" s="119">
        <v>123</v>
      </c>
      <c r="R98" s="120">
        <v>42.134948098052199</v>
      </c>
      <c r="S98" s="121">
        <v>36</v>
      </c>
      <c r="T98" s="122">
        <v>1.1704152249458899</v>
      </c>
      <c r="U98" s="123">
        <v>2.9441454578688599</v>
      </c>
      <c r="V98" s="124">
        <v>0.01</v>
      </c>
      <c r="W98" s="124">
        <v>8.5000000000000006E-3</v>
      </c>
      <c r="X98" s="125">
        <v>0</v>
      </c>
      <c r="Y98" s="125">
        <v>4</v>
      </c>
      <c r="Z98" s="111"/>
      <c r="AA98" s="126">
        <v>385</v>
      </c>
      <c r="AB98" s="110">
        <v>131.88581315243999</v>
      </c>
      <c r="AC98" s="121">
        <v>200</v>
      </c>
      <c r="AD98" s="116">
        <v>0.65942906576219995</v>
      </c>
      <c r="AE98" s="127">
        <v>-281.97696967850601</v>
      </c>
      <c r="AF98" s="112"/>
      <c r="AG98" s="112"/>
      <c r="AH98" s="128">
        <v>199</v>
      </c>
      <c r="AI98" s="125">
        <v>316</v>
      </c>
      <c r="AJ98" s="111"/>
      <c r="AK98" s="120">
        <v>2147.4652299999998</v>
      </c>
      <c r="AL98" s="120">
        <v>735.63687811724901</v>
      </c>
      <c r="AM98" s="129">
        <v>619</v>
      </c>
      <c r="AN98" s="122">
        <v>1.1884279129519399</v>
      </c>
      <c r="AO98" s="130">
        <v>83.1715088450228</v>
      </c>
      <c r="AP98" s="124">
        <v>0.01</v>
      </c>
      <c r="AQ98" s="124">
        <v>9.4999999999999998E-3</v>
      </c>
      <c r="AR98" s="125">
        <v>0</v>
      </c>
      <c r="AS98" s="125">
        <v>21</v>
      </c>
      <c r="AT98" s="113"/>
      <c r="AU98" s="120">
        <v>2252.4867199999999</v>
      </c>
      <c r="AV98" s="110">
        <v>771.61309787603102</v>
      </c>
      <c r="AW98" s="131">
        <v>573</v>
      </c>
      <c r="AX98" s="122">
        <v>1.34661971706114</v>
      </c>
      <c r="AY98" s="130">
        <v>341.59770187108001</v>
      </c>
      <c r="AZ98" s="112">
        <v>1.4999999999999999E-2</v>
      </c>
      <c r="BA98" s="112">
        <v>1.4999999999999999E-2</v>
      </c>
      <c r="BB98" s="125">
        <v>0</v>
      </c>
      <c r="BC98" s="125">
        <v>0</v>
      </c>
      <c r="BD98" s="111"/>
      <c r="BE98" s="120">
        <v>209.8</v>
      </c>
      <c r="BF98" s="110">
        <v>71.869204154238602</v>
      </c>
      <c r="BG98" s="132">
        <v>65</v>
      </c>
      <c r="BH98" s="133">
        <v>1.10568006391136</v>
      </c>
      <c r="BI98" s="134">
        <v>-6.9675151455145397</v>
      </c>
      <c r="BJ98" s="112">
        <v>1.2E-2</v>
      </c>
      <c r="BK98" s="112">
        <v>8.2500000000000004E-3</v>
      </c>
      <c r="BL98" s="125">
        <v>0</v>
      </c>
      <c r="BM98" s="125">
        <v>18</v>
      </c>
      <c r="BN98" s="111"/>
      <c r="BO98" s="119">
        <v>283</v>
      </c>
      <c r="BP98" s="120">
        <v>96.944636680884301</v>
      </c>
      <c r="BQ98" s="132">
        <v>78</v>
      </c>
      <c r="BR98" s="122">
        <v>1.24287995744723</v>
      </c>
      <c r="BS98" s="123">
        <v>22.8789818253825</v>
      </c>
      <c r="BT98" s="112">
        <v>7.4999999999999997E-3</v>
      </c>
      <c r="BU98" s="124">
        <v>7.4999999999999997E-3</v>
      </c>
      <c r="BV98" s="119">
        <v>0</v>
      </c>
      <c r="BW98" s="119">
        <v>0</v>
      </c>
      <c r="BX98" s="113"/>
      <c r="BY98" s="118">
        <v>0.99449877750611204</v>
      </c>
      <c r="BZ98" s="118">
        <v>1</v>
      </c>
      <c r="CA98" s="135">
        <v>0.99779951100244502</v>
      </c>
      <c r="CB98" s="117">
        <v>0.9</v>
      </c>
      <c r="CC98" s="124">
        <v>2.5000000000000001E-3</v>
      </c>
      <c r="CD98" s="113"/>
      <c r="CE98" s="113"/>
    </row>
    <row r="99" spans="1:83" s="85" customFormat="1" ht="21.4" customHeight="1" x14ac:dyDescent="0.2">
      <c r="A99" s="109" t="s">
        <v>382</v>
      </c>
      <c r="B99" s="109" t="s">
        <v>383</v>
      </c>
      <c r="C99" s="109" t="s">
        <v>154</v>
      </c>
      <c r="D99" s="110">
        <v>2.90071348411111</v>
      </c>
      <c r="E99" s="111"/>
      <c r="F99" s="112">
        <v>8.5999999999999993E-2</v>
      </c>
      <c r="G99" s="112">
        <v>7.8E-2</v>
      </c>
      <c r="H99" s="113"/>
      <c r="I99" s="114">
        <v>8</v>
      </c>
      <c r="J99" s="114">
        <v>8</v>
      </c>
      <c r="K99" s="111"/>
      <c r="L99" s="136">
        <v>0.75</v>
      </c>
      <c r="M99" s="122">
        <v>0.84199999999999997</v>
      </c>
      <c r="N99" s="117">
        <v>0.7</v>
      </c>
      <c r="O99" s="118">
        <v>0.02</v>
      </c>
      <c r="P99" s="111"/>
      <c r="Q99" s="119">
        <v>159</v>
      </c>
      <c r="R99" s="120">
        <v>54.814100348391896</v>
      </c>
      <c r="S99" s="121">
        <v>36</v>
      </c>
      <c r="T99" s="122">
        <v>1.5226138985664399</v>
      </c>
      <c r="U99" s="123">
        <v>39.704096967052799</v>
      </c>
      <c r="V99" s="124">
        <v>0.01</v>
      </c>
      <c r="W99" s="124">
        <v>0.01</v>
      </c>
      <c r="X99" s="125">
        <v>0</v>
      </c>
      <c r="Y99" s="125">
        <v>0</v>
      </c>
      <c r="Z99" s="111"/>
      <c r="AA99" s="126">
        <v>670</v>
      </c>
      <c r="AB99" s="110">
        <v>230.97765555611701</v>
      </c>
      <c r="AC99" s="121">
        <v>200</v>
      </c>
      <c r="AD99" s="122">
        <v>1.15488827778059</v>
      </c>
      <c r="AE99" s="123">
        <v>7.2449831502935904</v>
      </c>
      <c r="AF99" s="112">
        <v>0.01</v>
      </c>
      <c r="AG99" s="112">
        <v>7.4999999999999997E-3</v>
      </c>
      <c r="AH99" s="128">
        <v>0</v>
      </c>
      <c r="AI99" s="125">
        <v>27</v>
      </c>
      <c r="AJ99" s="111"/>
      <c r="AK99" s="120">
        <v>2035.98236</v>
      </c>
      <c r="AL99" s="120">
        <v>701.89019741255197</v>
      </c>
      <c r="AM99" s="129">
        <v>656.6</v>
      </c>
      <c r="AN99" s="133">
        <v>1.0689768465009899</v>
      </c>
      <c r="AO99" s="137">
        <v>-139.84236031758601</v>
      </c>
      <c r="AP99" s="124">
        <v>6.0000000000000001E-3</v>
      </c>
      <c r="AQ99" s="124">
        <v>3.5000000000000001E-3</v>
      </c>
      <c r="AR99" s="125">
        <v>0</v>
      </c>
      <c r="AS99" s="125">
        <v>250</v>
      </c>
      <c r="AT99" s="113"/>
      <c r="AU99" s="120">
        <v>2399.9906700000001</v>
      </c>
      <c r="AV99" s="110">
        <v>827.37943031814098</v>
      </c>
      <c r="AW99" s="131">
        <v>573</v>
      </c>
      <c r="AX99" s="122">
        <v>1.4439431593684799</v>
      </c>
      <c r="AY99" s="130">
        <v>501.197546725591</v>
      </c>
      <c r="AZ99" s="112">
        <v>1.4999999999999999E-2</v>
      </c>
      <c r="BA99" s="112">
        <v>1.4999999999999999E-2</v>
      </c>
      <c r="BB99" s="125">
        <v>0</v>
      </c>
      <c r="BC99" s="125">
        <v>0</v>
      </c>
      <c r="BD99" s="111"/>
      <c r="BE99" s="120">
        <v>217.9</v>
      </c>
      <c r="BF99" s="110">
        <v>75.119449471161005</v>
      </c>
      <c r="BG99" s="132">
        <v>65</v>
      </c>
      <c r="BH99" s="122">
        <v>1.15568383801786</v>
      </c>
      <c r="BI99" s="123">
        <v>2.5046195238454598</v>
      </c>
      <c r="BJ99" s="112">
        <v>1.4999999999999999E-2</v>
      </c>
      <c r="BK99" s="112">
        <v>1.2E-2</v>
      </c>
      <c r="BL99" s="125">
        <v>0</v>
      </c>
      <c r="BM99" s="125">
        <v>9</v>
      </c>
      <c r="BN99" s="111"/>
      <c r="BO99" s="119">
        <v>324</v>
      </c>
      <c r="BP99" s="120">
        <v>111.69665731370399</v>
      </c>
      <c r="BQ99" s="132">
        <v>78</v>
      </c>
      <c r="BR99" s="122">
        <v>1.4320084270987701</v>
      </c>
      <c r="BS99" s="123">
        <v>65.525543428614498</v>
      </c>
      <c r="BT99" s="112">
        <v>7.4999999999999997E-3</v>
      </c>
      <c r="BU99" s="124">
        <v>7.4999999999999997E-3</v>
      </c>
      <c r="BV99" s="119">
        <v>0</v>
      </c>
      <c r="BW99" s="119">
        <v>0</v>
      </c>
      <c r="BX99" s="113"/>
      <c r="BY99" s="118">
        <v>0.99412751677852296</v>
      </c>
      <c r="BZ99" s="118">
        <v>1</v>
      </c>
      <c r="CA99" s="135">
        <v>0.99765100671140905</v>
      </c>
      <c r="CB99" s="117">
        <v>0.9</v>
      </c>
      <c r="CC99" s="124">
        <v>2.5000000000000001E-3</v>
      </c>
      <c r="CD99" s="113"/>
      <c r="CE99" s="113"/>
    </row>
    <row r="100" spans="1:83" s="85" customFormat="1" ht="21.4" customHeight="1" x14ac:dyDescent="0.2">
      <c r="A100" s="109" t="s">
        <v>382</v>
      </c>
      <c r="B100" s="109" t="s">
        <v>383</v>
      </c>
      <c r="C100" s="109" t="s">
        <v>155</v>
      </c>
      <c r="D100" s="110">
        <v>3.1829015997777801</v>
      </c>
      <c r="E100" s="111"/>
      <c r="F100" s="112">
        <v>4.725E-2</v>
      </c>
      <c r="G100" s="112">
        <v>3.6749999999999998E-2</v>
      </c>
      <c r="H100" s="113"/>
      <c r="I100" s="114">
        <v>7</v>
      </c>
      <c r="J100" s="114">
        <v>7</v>
      </c>
      <c r="K100" s="111"/>
      <c r="L100" s="138">
        <v>0.69</v>
      </c>
      <c r="M100" s="133">
        <v>0.72399999999999998</v>
      </c>
      <c r="N100" s="117">
        <v>0.7</v>
      </c>
      <c r="O100" s="118">
        <v>3.0000000000000001E-3</v>
      </c>
      <c r="P100" s="111"/>
      <c r="Q100" s="119">
        <v>131</v>
      </c>
      <c r="R100" s="120">
        <v>41.157414357121802</v>
      </c>
      <c r="S100" s="121">
        <v>36</v>
      </c>
      <c r="T100" s="122">
        <v>1.14326150992005</v>
      </c>
      <c r="U100" s="123">
        <v>9.8715646899080398E-2</v>
      </c>
      <c r="V100" s="124">
        <v>0.01</v>
      </c>
      <c r="W100" s="124">
        <v>7.0000000000000001E-3</v>
      </c>
      <c r="X100" s="125">
        <v>0</v>
      </c>
      <c r="Y100" s="125">
        <v>7</v>
      </c>
      <c r="Z100" s="111"/>
      <c r="AA100" s="126">
        <v>509</v>
      </c>
      <c r="AB100" s="110">
        <v>159.916976395229</v>
      </c>
      <c r="AC100" s="121">
        <v>200</v>
      </c>
      <c r="AD100" s="118">
        <v>0.79958488197614497</v>
      </c>
      <c r="AE100" s="126">
        <v>-218.22935751722699</v>
      </c>
      <c r="AF100" s="112"/>
      <c r="AG100" s="112"/>
      <c r="AH100" s="128">
        <v>128</v>
      </c>
      <c r="AI100" s="125">
        <v>255</v>
      </c>
      <c r="AJ100" s="111"/>
      <c r="AK100" s="120">
        <v>2548.29412</v>
      </c>
      <c r="AL100" s="120">
        <v>800.61982443249804</v>
      </c>
      <c r="AM100" s="129">
        <v>642.5</v>
      </c>
      <c r="AN100" s="122">
        <v>1.24610089405836</v>
      </c>
      <c r="AO100" s="130">
        <v>212.06980897590799</v>
      </c>
      <c r="AP100" s="124">
        <v>0.01</v>
      </c>
      <c r="AQ100" s="124">
        <v>0.01</v>
      </c>
      <c r="AR100" s="125">
        <v>0</v>
      </c>
      <c r="AS100" s="125">
        <v>0</v>
      </c>
      <c r="AT100" s="113"/>
      <c r="AU100" s="120">
        <v>1935.47101</v>
      </c>
      <c r="AV100" s="110">
        <v>608.08383461654296</v>
      </c>
      <c r="AW100" s="131">
        <v>573</v>
      </c>
      <c r="AX100" s="133">
        <v>1.0612283326641201</v>
      </c>
      <c r="AY100" s="137">
        <v>-148.041099286856</v>
      </c>
      <c r="AZ100" s="112">
        <v>8.2500000000000004E-3</v>
      </c>
      <c r="BA100" s="112">
        <v>4.4999999999999997E-3</v>
      </c>
      <c r="BB100" s="125">
        <v>0</v>
      </c>
      <c r="BC100" s="125">
        <v>254</v>
      </c>
      <c r="BD100" s="111"/>
      <c r="BE100" s="120">
        <v>213.6</v>
      </c>
      <c r="BF100" s="110">
        <v>67.108577913597102</v>
      </c>
      <c r="BG100" s="132">
        <v>65</v>
      </c>
      <c r="BH100" s="133">
        <v>1.0324396602091901</v>
      </c>
      <c r="BI100" s="134">
        <v>-22.7495411930988</v>
      </c>
      <c r="BJ100" s="112">
        <v>6.0000000000000001E-3</v>
      </c>
      <c r="BK100" s="112">
        <v>2.2499999999999998E-3</v>
      </c>
      <c r="BL100" s="125">
        <v>0</v>
      </c>
      <c r="BM100" s="125">
        <v>35</v>
      </c>
      <c r="BN100" s="111"/>
      <c r="BO100" s="119">
        <v>334</v>
      </c>
      <c r="BP100" s="120">
        <v>104.935697673883</v>
      </c>
      <c r="BQ100" s="132">
        <v>78</v>
      </c>
      <c r="BR100" s="122">
        <v>1.3453294573574699</v>
      </c>
      <c r="BS100" s="123">
        <v>50.3805505682814</v>
      </c>
      <c r="BT100" s="112">
        <v>7.4999999999999997E-3</v>
      </c>
      <c r="BU100" s="124">
        <v>7.4999999999999997E-3</v>
      </c>
      <c r="BV100" s="119">
        <v>0</v>
      </c>
      <c r="BW100" s="119">
        <v>0</v>
      </c>
      <c r="BX100" s="113"/>
      <c r="BY100" s="118">
        <v>0.99570200573065903</v>
      </c>
      <c r="BZ100" s="118">
        <v>1</v>
      </c>
      <c r="CA100" s="135">
        <v>0.99828080229226301</v>
      </c>
      <c r="CB100" s="117">
        <v>0.9</v>
      </c>
      <c r="CC100" s="124">
        <v>2.5000000000000001E-3</v>
      </c>
      <c r="CD100" s="113"/>
      <c r="CE100" s="113"/>
    </row>
    <row r="101" spans="1:83" s="85" customFormat="1" ht="21.4" customHeight="1" x14ac:dyDescent="0.2">
      <c r="A101" s="109" t="s">
        <v>382</v>
      </c>
      <c r="B101" s="109" t="s">
        <v>383</v>
      </c>
      <c r="C101" s="109" t="s">
        <v>156</v>
      </c>
      <c r="D101" s="110">
        <v>2.5011000000000001</v>
      </c>
      <c r="E101" s="111"/>
      <c r="F101" s="112">
        <v>5.3999999999999999E-2</v>
      </c>
      <c r="G101" s="112">
        <v>4.725E-2</v>
      </c>
      <c r="H101" s="113"/>
      <c r="I101" s="114">
        <v>6</v>
      </c>
      <c r="J101" s="114">
        <v>6</v>
      </c>
      <c r="K101" s="111"/>
      <c r="L101" s="135">
        <v>0.94</v>
      </c>
      <c r="M101" s="133">
        <v>0.83799999999999997</v>
      </c>
      <c r="N101" s="117">
        <v>0.7</v>
      </c>
      <c r="O101" s="118">
        <v>1.9E-2</v>
      </c>
      <c r="P101" s="111"/>
      <c r="Q101" s="119">
        <v>101</v>
      </c>
      <c r="R101" s="120">
        <v>40.382231818000101</v>
      </c>
      <c r="S101" s="121">
        <v>36</v>
      </c>
      <c r="T101" s="133">
        <v>1.12172866161111</v>
      </c>
      <c r="U101" s="134">
        <v>-1.8612390400000201</v>
      </c>
      <c r="V101" s="124">
        <v>8.9999999999999993E-3</v>
      </c>
      <c r="W101" s="124">
        <v>6.0000000000000001E-3</v>
      </c>
      <c r="X101" s="125">
        <v>0</v>
      </c>
      <c r="Y101" s="125">
        <v>8</v>
      </c>
      <c r="Z101" s="111"/>
      <c r="AA101" s="126">
        <v>394</v>
      </c>
      <c r="AB101" s="110">
        <v>157.53068649794099</v>
      </c>
      <c r="AC101" s="121">
        <v>200</v>
      </c>
      <c r="AD101" s="118">
        <v>0.78765343248970499</v>
      </c>
      <c r="AE101" s="126">
        <v>-177.45132799999999</v>
      </c>
      <c r="AF101" s="112"/>
      <c r="AG101" s="112"/>
      <c r="AH101" s="128">
        <v>107</v>
      </c>
      <c r="AI101" s="125">
        <v>207</v>
      </c>
      <c r="AJ101" s="111"/>
      <c r="AK101" s="120">
        <v>2446.11033</v>
      </c>
      <c r="AL101" s="120">
        <v>978.01380592539294</v>
      </c>
      <c r="AM101" s="129">
        <v>654</v>
      </c>
      <c r="AN101" s="122">
        <v>1.49543395401436</v>
      </c>
      <c r="AO101" s="130">
        <v>577.46448743999997</v>
      </c>
      <c r="AP101" s="124">
        <v>0.01</v>
      </c>
      <c r="AQ101" s="124">
        <v>0.01</v>
      </c>
      <c r="AR101" s="125">
        <v>0</v>
      </c>
      <c r="AS101" s="125">
        <v>0</v>
      </c>
      <c r="AT101" s="113"/>
      <c r="AU101" s="120">
        <v>1471.1650400000001</v>
      </c>
      <c r="AV101" s="110">
        <v>588.20720482987497</v>
      </c>
      <c r="AW101" s="131">
        <v>573</v>
      </c>
      <c r="AX101" s="133">
        <v>1.0265396244849501</v>
      </c>
      <c r="AY101" s="137">
        <v>-166.04301472</v>
      </c>
      <c r="AZ101" s="112">
        <v>6.0000000000000001E-3</v>
      </c>
      <c r="BA101" s="112">
        <v>2.2499999999999998E-3</v>
      </c>
      <c r="BB101" s="125">
        <v>0</v>
      </c>
      <c r="BC101" s="125">
        <v>249</v>
      </c>
      <c r="BD101" s="111"/>
      <c r="BE101" s="120">
        <v>133.9</v>
      </c>
      <c r="BF101" s="110">
        <v>53.536443964655597</v>
      </c>
      <c r="BG101" s="132">
        <v>65</v>
      </c>
      <c r="BH101" s="118">
        <v>0.82363759945623904</v>
      </c>
      <c r="BI101" s="126">
        <v>-51.821681599999998</v>
      </c>
      <c r="BJ101" s="112"/>
      <c r="BK101" s="112"/>
      <c r="BL101" s="125">
        <v>29</v>
      </c>
      <c r="BM101" s="125">
        <v>62</v>
      </c>
      <c r="BN101" s="111"/>
      <c r="BO101" s="119">
        <v>266</v>
      </c>
      <c r="BP101" s="120">
        <v>106.35320458998</v>
      </c>
      <c r="BQ101" s="132">
        <v>78</v>
      </c>
      <c r="BR101" s="122">
        <v>1.3635026229484599</v>
      </c>
      <c r="BS101" s="123">
        <v>43.133982080000003</v>
      </c>
      <c r="BT101" s="112">
        <v>7.4999999999999997E-3</v>
      </c>
      <c r="BU101" s="124">
        <v>7.4999999999999997E-3</v>
      </c>
      <c r="BV101" s="119">
        <v>0</v>
      </c>
      <c r="BW101" s="119">
        <v>0</v>
      </c>
      <c r="BX101" s="113"/>
      <c r="BY101" s="118">
        <v>1</v>
      </c>
      <c r="BZ101" s="118">
        <v>1</v>
      </c>
      <c r="CA101" s="135">
        <v>1</v>
      </c>
      <c r="CB101" s="117">
        <v>0.9</v>
      </c>
      <c r="CC101" s="124">
        <v>2.5000000000000001E-3</v>
      </c>
      <c r="CD101" s="113"/>
      <c r="CE101" s="113"/>
    </row>
    <row r="102" spans="1:83" s="85" customFormat="1" ht="21.4" customHeight="1" x14ac:dyDescent="0.2">
      <c r="A102" s="109" t="s">
        <v>382</v>
      </c>
      <c r="B102" s="109" t="s">
        <v>383</v>
      </c>
      <c r="C102" s="109" t="s">
        <v>157</v>
      </c>
      <c r="D102" s="110">
        <v>6.5518558193333298</v>
      </c>
      <c r="E102" s="111"/>
      <c r="F102" s="112">
        <v>3.6249999999999998E-2</v>
      </c>
      <c r="G102" s="112">
        <v>2.8250000000000001E-2</v>
      </c>
      <c r="H102" s="113"/>
      <c r="I102" s="114">
        <v>6</v>
      </c>
      <c r="J102" s="114">
        <v>6</v>
      </c>
      <c r="K102" s="111"/>
      <c r="L102" s="136">
        <v>0.74</v>
      </c>
      <c r="M102" s="133">
        <v>0.70799999999999996</v>
      </c>
      <c r="N102" s="117">
        <v>0.7</v>
      </c>
      <c r="O102" s="118">
        <v>1E-3</v>
      </c>
      <c r="P102" s="111"/>
      <c r="Q102" s="119">
        <v>263</v>
      </c>
      <c r="R102" s="120">
        <v>40.141298473622498</v>
      </c>
      <c r="S102" s="121">
        <v>36</v>
      </c>
      <c r="T102" s="133">
        <v>1.11503606871174</v>
      </c>
      <c r="U102" s="134">
        <v>-6.4542431682302803</v>
      </c>
      <c r="V102" s="124">
        <v>8.5000000000000006E-3</v>
      </c>
      <c r="W102" s="124">
        <v>6.0000000000000001E-3</v>
      </c>
      <c r="X102" s="125">
        <v>0</v>
      </c>
      <c r="Y102" s="125">
        <v>21</v>
      </c>
      <c r="Z102" s="111"/>
      <c r="AA102" s="126">
        <v>845</v>
      </c>
      <c r="AB102" s="110">
        <v>128.97109205403399</v>
      </c>
      <c r="AC102" s="121">
        <v>200</v>
      </c>
      <c r="AD102" s="116">
        <v>0.64485546027017004</v>
      </c>
      <c r="AE102" s="127">
        <v>-651.96801760127903</v>
      </c>
      <c r="AF102" s="112"/>
      <c r="AG102" s="112"/>
      <c r="AH102" s="128">
        <v>466</v>
      </c>
      <c r="AI102" s="125">
        <v>728</v>
      </c>
      <c r="AJ102" s="111"/>
      <c r="AK102" s="120">
        <v>6063.5349200000001</v>
      </c>
      <c r="AL102" s="120">
        <v>925.46830809487801</v>
      </c>
      <c r="AM102" s="129">
        <v>783.4</v>
      </c>
      <c r="AN102" s="122">
        <v>1.18134836366464</v>
      </c>
      <c r="AO102" s="130">
        <v>199.91119505578899</v>
      </c>
      <c r="AP102" s="124">
        <v>0.01</v>
      </c>
      <c r="AQ102" s="124">
        <v>8.9999999999999993E-3</v>
      </c>
      <c r="AR102" s="125">
        <v>0</v>
      </c>
      <c r="AS102" s="125">
        <v>96</v>
      </c>
      <c r="AT102" s="113"/>
      <c r="AU102" s="120">
        <v>3882.4220500000001</v>
      </c>
      <c r="AV102" s="110">
        <v>592.56829775522203</v>
      </c>
      <c r="AW102" s="131">
        <v>573</v>
      </c>
      <c r="AX102" s="133">
        <v>1.03415060690266</v>
      </c>
      <c r="AY102" s="137">
        <v>-406.39132042766499</v>
      </c>
      <c r="AZ102" s="112">
        <v>6.7499999999999999E-3</v>
      </c>
      <c r="BA102" s="112">
        <v>2.2499999999999998E-3</v>
      </c>
      <c r="BB102" s="125">
        <v>0</v>
      </c>
      <c r="BC102" s="125">
        <v>623</v>
      </c>
      <c r="BD102" s="111"/>
      <c r="BE102" s="120">
        <v>338.8</v>
      </c>
      <c r="BF102" s="110">
        <v>51.710539630658999</v>
      </c>
      <c r="BG102" s="132">
        <v>65</v>
      </c>
      <c r="BH102" s="118">
        <v>0.79554676354859999</v>
      </c>
      <c r="BI102" s="126">
        <v>-147.71460572041599</v>
      </c>
      <c r="BJ102" s="112"/>
      <c r="BK102" s="112"/>
      <c r="BL102" s="125">
        <v>88</v>
      </c>
      <c r="BM102" s="125">
        <v>173</v>
      </c>
      <c r="BN102" s="111"/>
      <c r="BO102" s="119">
        <v>674</v>
      </c>
      <c r="BP102" s="120">
        <v>102.87161662061401</v>
      </c>
      <c r="BQ102" s="132">
        <v>78</v>
      </c>
      <c r="BR102" s="122">
        <v>1.31886687975146</v>
      </c>
      <c r="BS102" s="123">
        <v>90.182473135500999</v>
      </c>
      <c r="BT102" s="112">
        <v>7.4999999999999997E-3</v>
      </c>
      <c r="BU102" s="124">
        <v>7.4999999999999997E-3</v>
      </c>
      <c r="BV102" s="119">
        <v>0</v>
      </c>
      <c r="BW102" s="119">
        <v>0</v>
      </c>
      <c r="BX102" s="113"/>
      <c r="BY102" s="118">
        <v>0.99529885829415699</v>
      </c>
      <c r="BZ102" s="118">
        <v>1</v>
      </c>
      <c r="CA102" s="135">
        <v>0.99811954331766295</v>
      </c>
      <c r="CB102" s="117">
        <v>0.9</v>
      </c>
      <c r="CC102" s="124">
        <v>2.5000000000000001E-3</v>
      </c>
      <c r="CD102" s="113"/>
      <c r="CE102" s="113"/>
    </row>
    <row r="103" spans="1:83" s="85" customFormat="1" ht="21.4" customHeight="1" x14ac:dyDescent="0.2">
      <c r="A103" s="109" t="s">
        <v>382</v>
      </c>
      <c r="B103" s="109" t="s">
        <v>383</v>
      </c>
      <c r="C103" s="109" t="s">
        <v>158</v>
      </c>
      <c r="D103" s="110">
        <v>2.49277899066667</v>
      </c>
      <c r="E103" s="111"/>
      <c r="F103" s="112">
        <v>6.7250000000000004E-2</v>
      </c>
      <c r="G103" s="112">
        <v>5.7500000000000002E-2</v>
      </c>
      <c r="H103" s="113"/>
      <c r="I103" s="114">
        <v>7</v>
      </c>
      <c r="J103" s="114">
        <v>7</v>
      </c>
      <c r="K103" s="111"/>
      <c r="L103" s="136">
        <v>0.83</v>
      </c>
      <c r="M103" s="122">
        <v>0.85899999999999999</v>
      </c>
      <c r="N103" s="117">
        <v>0.7</v>
      </c>
      <c r="O103" s="118">
        <v>0.02</v>
      </c>
      <c r="P103" s="111"/>
      <c r="Q103" s="119">
        <v>100</v>
      </c>
      <c r="R103" s="120">
        <v>40.115870831074403</v>
      </c>
      <c r="S103" s="121">
        <v>36</v>
      </c>
      <c r="T103" s="133">
        <v>1.11432974530762</v>
      </c>
      <c r="U103" s="134">
        <v>-2.5190258817537501</v>
      </c>
      <c r="V103" s="124">
        <v>8.5000000000000006E-3</v>
      </c>
      <c r="W103" s="124">
        <v>5.4999999999999997E-3</v>
      </c>
      <c r="X103" s="125">
        <v>0</v>
      </c>
      <c r="Y103" s="125">
        <v>8</v>
      </c>
      <c r="Z103" s="111"/>
      <c r="AA103" s="126">
        <v>417</v>
      </c>
      <c r="AB103" s="110">
        <v>167.28318136557999</v>
      </c>
      <c r="AC103" s="121">
        <v>200</v>
      </c>
      <c r="AD103" s="118">
        <v>0.83641590682790001</v>
      </c>
      <c r="AE103" s="126">
        <v>-152.55014378752099</v>
      </c>
      <c r="AF103" s="112"/>
      <c r="AG103" s="112"/>
      <c r="AH103" s="128">
        <v>82</v>
      </c>
      <c r="AI103" s="125">
        <v>182</v>
      </c>
      <c r="AJ103" s="111"/>
      <c r="AK103" s="120">
        <v>3509.8843400000001</v>
      </c>
      <c r="AL103" s="120">
        <v>1408.0206681545101</v>
      </c>
      <c r="AM103" s="129">
        <v>820.6</v>
      </c>
      <c r="AN103" s="122">
        <v>1.7158428810071999</v>
      </c>
      <c r="AO103" s="130">
        <v>1173.0201000397999</v>
      </c>
      <c r="AP103" s="124">
        <v>0.01</v>
      </c>
      <c r="AQ103" s="124">
        <v>0.01</v>
      </c>
      <c r="AR103" s="125">
        <v>0</v>
      </c>
      <c r="AS103" s="125">
        <v>0</v>
      </c>
      <c r="AT103" s="113"/>
      <c r="AU103" s="120">
        <v>1637.9488100000001</v>
      </c>
      <c r="AV103" s="110">
        <v>657.07742889871997</v>
      </c>
      <c r="AW103" s="131">
        <v>573</v>
      </c>
      <c r="AX103" s="122">
        <v>1.14673198760684</v>
      </c>
      <c r="AY103" s="130">
        <v>6.1876480487528598</v>
      </c>
      <c r="AZ103" s="112">
        <v>1.4999999999999999E-2</v>
      </c>
      <c r="BA103" s="112">
        <v>1.125E-2</v>
      </c>
      <c r="BB103" s="125">
        <v>0</v>
      </c>
      <c r="BC103" s="125">
        <v>77</v>
      </c>
      <c r="BD103" s="111"/>
      <c r="BE103" s="120">
        <v>162.1</v>
      </c>
      <c r="BF103" s="110">
        <v>65.027826617171598</v>
      </c>
      <c r="BG103" s="132">
        <v>65</v>
      </c>
      <c r="BH103" s="133">
        <v>1.00042810180264</v>
      </c>
      <c r="BI103" s="134">
        <v>-23.003796730944298</v>
      </c>
      <c r="BJ103" s="112">
        <v>3.7499999999999999E-3</v>
      </c>
      <c r="BK103" s="112">
        <v>7.5000000000000002E-4</v>
      </c>
      <c r="BL103" s="125">
        <v>0</v>
      </c>
      <c r="BM103" s="125">
        <v>33</v>
      </c>
      <c r="BN103" s="111"/>
      <c r="BO103" s="119">
        <v>238</v>
      </c>
      <c r="BP103" s="120">
        <v>95.475772577957002</v>
      </c>
      <c r="BQ103" s="132">
        <v>78</v>
      </c>
      <c r="BR103" s="122">
        <v>1.22404836638406</v>
      </c>
      <c r="BS103" s="123">
        <v>15.8754439228669</v>
      </c>
      <c r="BT103" s="112">
        <v>7.4999999999999997E-3</v>
      </c>
      <c r="BU103" s="124">
        <v>7.4999999999999997E-3</v>
      </c>
      <c r="BV103" s="119">
        <v>0</v>
      </c>
      <c r="BW103" s="119">
        <v>0</v>
      </c>
      <c r="BX103" s="113"/>
      <c r="BY103" s="118">
        <v>0.99678042498390196</v>
      </c>
      <c r="BZ103" s="118">
        <v>1</v>
      </c>
      <c r="CA103" s="135">
        <v>0.99871216999356105</v>
      </c>
      <c r="CB103" s="117">
        <v>0.9</v>
      </c>
      <c r="CC103" s="124">
        <v>2.5000000000000001E-3</v>
      </c>
      <c r="CD103" s="113"/>
      <c r="CE103" s="113"/>
    </row>
    <row r="104" spans="1:83" s="85" customFormat="1" ht="21.4" customHeight="1" x14ac:dyDescent="0.2">
      <c r="A104" s="109" t="s">
        <v>382</v>
      </c>
      <c r="B104" s="109" t="s">
        <v>383</v>
      </c>
      <c r="C104" s="109" t="s">
        <v>159</v>
      </c>
      <c r="D104" s="110">
        <v>6.3875329870000002</v>
      </c>
      <c r="E104" s="111"/>
      <c r="F104" s="112">
        <v>3.2250000000000001E-2</v>
      </c>
      <c r="G104" s="112">
        <v>2.9000000000000001E-2</v>
      </c>
      <c r="H104" s="113"/>
      <c r="I104" s="114">
        <v>6</v>
      </c>
      <c r="J104" s="114">
        <v>5</v>
      </c>
      <c r="K104" s="111"/>
      <c r="L104" s="115">
        <v>0.45</v>
      </c>
      <c r="M104" s="133">
        <v>0.75</v>
      </c>
      <c r="N104" s="117">
        <v>0.7</v>
      </c>
      <c r="O104" s="118">
        <v>7.0000000000000001E-3</v>
      </c>
      <c r="P104" s="111"/>
      <c r="Q104" s="119">
        <v>238</v>
      </c>
      <c r="R104" s="120">
        <v>37.260081550166703</v>
      </c>
      <c r="S104" s="121">
        <v>36</v>
      </c>
      <c r="T104" s="133">
        <v>1.03500226528241</v>
      </c>
      <c r="U104" s="134">
        <v>-24.696236636556801</v>
      </c>
      <c r="V104" s="124">
        <v>4.4999999999999997E-3</v>
      </c>
      <c r="W104" s="124">
        <v>2E-3</v>
      </c>
      <c r="X104" s="125">
        <v>0</v>
      </c>
      <c r="Y104" s="125">
        <v>38</v>
      </c>
      <c r="Z104" s="111"/>
      <c r="AA104" s="126">
        <v>581</v>
      </c>
      <c r="AB104" s="110">
        <v>90.958434372465803</v>
      </c>
      <c r="AC104" s="121">
        <v>200</v>
      </c>
      <c r="AD104" s="116">
        <v>0.45479217186232901</v>
      </c>
      <c r="AE104" s="127">
        <v>-878.42353686976003</v>
      </c>
      <c r="AF104" s="112"/>
      <c r="AG104" s="112"/>
      <c r="AH104" s="128">
        <v>697</v>
      </c>
      <c r="AI104" s="125">
        <v>953</v>
      </c>
      <c r="AJ104" s="111"/>
      <c r="AK104" s="120">
        <v>5595.4900500000003</v>
      </c>
      <c r="AL104" s="120">
        <v>876.00174611826196</v>
      </c>
      <c r="AM104" s="129">
        <v>622.70000000000005</v>
      </c>
      <c r="AN104" s="122">
        <v>1.4067797432443601</v>
      </c>
      <c r="AO104" s="130">
        <v>1051.5748679559999</v>
      </c>
      <c r="AP104" s="124">
        <v>0.01</v>
      </c>
      <c r="AQ104" s="124">
        <v>0.01</v>
      </c>
      <c r="AR104" s="125">
        <v>0</v>
      </c>
      <c r="AS104" s="125">
        <v>0</v>
      </c>
      <c r="AT104" s="113"/>
      <c r="AU104" s="120">
        <v>3493.9429500000001</v>
      </c>
      <c r="AV104" s="110">
        <v>546.99411449004197</v>
      </c>
      <c r="AW104" s="131">
        <v>573</v>
      </c>
      <c r="AX104" s="133">
        <v>0.95461451045382595</v>
      </c>
      <c r="AY104" s="137">
        <v>-687.30548313186296</v>
      </c>
      <c r="AZ104" s="112">
        <v>7.5000000000000002E-4</v>
      </c>
      <c r="BA104" s="112"/>
      <c r="BB104" s="125">
        <v>167</v>
      </c>
      <c r="BC104" s="125">
        <v>899</v>
      </c>
      <c r="BD104" s="111"/>
      <c r="BE104" s="120">
        <v>269.60000000000002</v>
      </c>
      <c r="BF104" s="110">
        <v>42.207218428256098</v>
      </c>
      <c r="BG104" s="132">
        <v>65</v>
      </c>
      <c r="BH104" s="116">
        <v>0.64934182197317003</v>
      </c>
      <c r="BI104" s="127">
        <v>-204.71264948267199</v>
      </c>
      <c r="BJ104" s="112"/>
      <c r="BK104" s="112"/>
      <c r="BL104" s="125">
        <v>146</v>
      </c>
      <c r="BM104" s="125">
        <v>229</v>
      </c>
      <c r="BN104" s="111"/>
      <c r="BO104" s="119">
        <v>739</v>
      </c>
      <c r="BP104" s="120">
        <v>115.69411876291301</v>
      </c>
      <c r="BQ104" s="132">
        <v>78</v>
      </c>
      <c r="BR104" s="122">
        <v>1.4832579328578599</v>
      </c>
      <c r="BS104" s="123">
        <v>169.82482062079399</v>
      </c>
      <c r="BT104" s="112">
        <v>7.4999999999999997E-3</v>
      </c>
      <c r="BU104" s="124">
        <v>7.4999999999999997E-3</v>
      </c>
      <c r="BV104" s="119">
        <v>0</v>
      </c>
      <c r="BW104" s="119">
        <v>0</v>
      </c>
      <c r="BX104" s="113"/>
      <c r="BY104" s="118">
        <v>0.99554273728369203</v>
      </c>
      <c r="BZ104" s="118">
        <v>0.952380952380952</v>
      </c>
      <c r="CA104" s="135">
        <v>0.96964566634204796</v>
      </c>
      <c r="CB104" s="117">
        <v>0.9</v>
      </c>
      <c r="CC104" s="124">
        <v>2.5000000000000001E-3</v>
      </c>
      <c r="CD104" s="113"/>
      <c r="CE104" s="113"/>
    </row>
    <row r="105" spans="1:83" s="85" customFormat="1" ht="21.4" customHeight="1" x14ac:dyDescent="0.2">
      <c r="A105" s="109" t="s">
        <v>382</v>
      </c>
      <c r="B105" s="109" t="s">
        <v>384</v>
      </c>
      <c r="C105" s="109" t="s">
        <v>161</v>
      </c>
      <c r="D105" s="110">
        <v>2.7744410984444401</v>
      </c>
      <c r="E105" s="111"/>
      <c r="F105" s="112">
        <v>5.8749999999999997E-2</v>
      </c>
      <c r="G105" s="112">
        <v>5.0500000000000003E-2</v>
      </c>
      <c r="H105" s="113"/>
      <c r="I105" s="114">
        <v>7</v>
      </c>
      <c r="J105" s="114">
        <v>7</v>
      </c>
      <c r="K105" s="111"/>
      <c r="L105" s="135">
        <v>0.95</v>
      </c>
      <c r="M105" s="133">
        <v>0.77</v>
      </c>
      <c r="N105" s="117">
        <v>0.7</v>
      </c>
      <c r="O105" s="118">
        <v>0.01</v>
      </c>
      <c r="P105" s="111"/>
      <c r="Q105" s="119">
        <v>158</v>
      </c>
      <c r="R105" s="120">
        <v>56.948406685795703</v>
      </c>
      <c r="S105" s="121">
        <v>36</v>
      </c>
      <c r="T105" s="122">
        <v>1.58190018571655</v>
      </c>
      <c r="U105" s="123">
        <v>43.897225608934598</v>
      </c>
      <c r="V105" s="124">
        <v>0.01</v>
      </c>
      <c r="W105" s="124">
        <v>0.01</v>
      </c>
      <c r="X105" s="125">
        <v>0</v>
      </c>
      <c r="Y105" s="125">
        <v>0</v>
      </c>
      <c r="Z105" s="111"/>
      <c r="AA105" s="126">
        <v>448</v>
      </c>
      <c r="AB105" s="110">
        <v>161.47396326098999</v>
      </c>
      <c r="AC105" s="121">
        <v>200</v>
      </c>
      <c r="AD105" s="118">
        <v>0.80736981630494997</v>
      </c>
      <c r="AE105" s="126">
        <v>-185.904302172586</v>
      </c>
      <c r="AF105" s="112"/>
      <c r="AG105" s="112"/>
      <c r="AH105" s="128">
        <v>107</v>
      </c>
      <c r="AI105" s="125">
        <v>218</v>
      </c>
      <c r="AJ105" s="111"/>
      <c r="AK105" s="120">
        <v>2761.6666799999998</v>
      </c>
      <c r="AL105" s="120">
        <v>995.39567862817296</v>
      </c>
      <c r="AM105" s="129">
        <v>612</v>
      </c>
      <c r="AN105" s="122">
        <v>1.6264635271702199</v>
      </c>
      <c r="AO105" s="130">
        <v>821.91951535188798</v>
      </c>
      <c r="AP105" s="124">
        <v>0.01</v>
      </c>
      <c r="AQ105" s="124">
        <v>0.01</v>
      </c>
      <c r="AR105" s="125">
        <v>0</v>
      </c>
      <c r="AS105" s="125">
        <v>0</v>
      </c>
      <c r="AT105" s="113"/>
      <c r="AU105" s="120">
        <v>1767.0261800000001</v>
      </c>
      <c r="AV105" s="110">
        <v>636.89446533600005</v>
      </c>
      <c r="AW105" s="131">
        <v>573</v>
      </c>
      <c r="AX105" s="133">
        <v>1.1115086655078501</v>
      </c>
      <c r="AY105" s="137">
        <v>-49.109645724458503</v>
      </c>
      <c r="AZ105" s="112">
        <v>1.2749999999999999E-2</v>
      </c>
      <c r="BA105" s="112">
        <v>8.2500000000000004E-3</v>
      </c>
      <c r="BB105" s="125">
        <v>0</v>
      </c>
      <c r="BC105" s="125">
        <v>141</v>
      </c>
      <c r="BD105" s="111"/>
      <c r="BE105" s="120">
        <v>185.8</v>
      </c>
      <c r="BF105" s="110">
        <v>66.968442798866107</v>
      </c>
      <c r="BG105" s="132">
        <v>65</v>
      </c>
      <c r="BH105" s="133">
        <v>1.0302837353671701</v>
      </c>
      <c r="BI105" s="134">
        <v>-20.218898206090302</v>
      </c>
      <c r="BJ105" s="112">
        <v>6.0000000000000001E-3</v>
      </c>
      <c r="BK105" s="112">
        <v>2.2499999999999998E-3</v>
      </c>
      <c r="BL105" s="125">
        <v>0</v>
      </c>
      <c r="BM105" s="125">
        <v>31</v>
      </c>
      <c r="BN105" s="111"/>
      <c r="BO105" s="119">
        <v>310</v>
      </c>
      <c r="BP105" s="120">
        <v>111.734215649346</v>
      </c>
      <c r="BQ105" s="132">
        <v>78</v>
      </c>
      <c r="BR105" s="122">
        <v>1.43248994422238</v>
      </c>
      <c r="BS105" s="123">
        <v>62.777322152691603</v>
      </c>
      <c r="BT105" s="112">
        <v>7.4999999999999997E-3</v>
      </c>
      <c r="BU105" s="124">
        <v>7.4999999999999997E-3</v>
      </c>
      <c r="BV105" s="119">
        <v>0</v>
      </c>
      <c r="BW105" s="119">
        <v>0</v>
      </c>
      <c r="BX105" s="113"/>
      <c r="BY105" s="118">
        <v>0.99714625445897698</v>
      </c>
      <c r="BZ105" s="118">
        <v>1</v>
      </c>
      <c r="CA105" s="135">
        <v>0.99885850178359104</v>
      </c>
      <c r="CB105" s="117">
        <v>0.9</v>
      </c>
      <c r="CC105" s="124">
        <v>2.5000000000000001E-3</v>
      </c>
      <c r="CD105" s="113"/>
      <c r="CE105" s="113"/>
    </row>
    <row r="106" spans="1:83" s="85" customFormat="1" ht="21.4" customHeight="1" x14ac:dyDescent="0.2">
      <c r="A106" s="109" t="s">
        <v>382</v>
      </c>
      <c r="B106" s="109" t="s">
        <v>384</v>
      </c>
      <c r="C106" s="109" t="s">
        <v>162</v>
      </c>
      <c r="D106" s="110">
        <v>9.4982833303333294</v>
      </c>
      <c r="E106" s="111"/>
      <c r="F106" s="112">
        <v>0.03</v>
      </c>
      <c r="G106" s="112">
        <v>2.7E-2</v>
      </c>
      <c r="H106" s="113"/>
      <c r="I106" s="114">
        <v>5</v>
      </c>
      <c r="J106" s="114">
        <v>5</v>
      </c>
      <c r="K106" s="111"/>
      <c r="L106" s="135">
        <v>0.95</v>
      </c>
      <c r="M106" s="133">
        <v>0.72899999999999998</v>
      </c>
      <c r="N106" s="117">
        <v>0.7</v>
      </c>
      <c r="O106" s="118">
        <v>4.0000000000000001E-3</v>
      </c>
      <c r="P106" s="111"/>
      <c r="Q106" s="119">
        <v>531</v>
      </c>
      <c r="R106" s="120">
        <v>55.9048389622386</v>
      </c>
      <c r="S106" s="121">
        <v>36</v>
      </c>
      <c r="T106" s="122">
        <v>1.5529121933955199</v>
      </c>
      <c r="U106" s="123">
        <v>140.36980044337901</v>
      </c>
      <c r="V106" s="124">
        <v>0.01</v>
      </c>
      <c r="W106" s="124">
        <v>0.01</v>
      </c>
      <c r="X106" s="125">
        <v>0</v>
      </c>
      <c r="Y106" s="125">
        <v>0</v>
      </c>
      <c r="Z106" s="111"/>
      <c r="AA106" s="126">
        <v>1127</v>
      </c>
      <c r="AB106" s="110">
        <v>118.653019793678</v>
      </c>
      <c r="AC106" s="121">
        <v>200</v>
      </c>
      <c r="AD106" s="116">
        <v>0.59326509896838997</v>
      </c>
      <c r="AE106" s="127">
        <v>-1043.16777531456</v>
      </c>
      <c r="AF106" s="112"/>
      <c r="AG106" s="112"/>
      <c r="AH106" s="128">
        <v>773</v>
      </c>
      <c r="AI106" s="125">
        <v>1153</v>
      </c>
      <c r="AJ106" s="111"/>
      <c r="AK106" s="120">
        <v>7159.6779200000001</v>
      </c>
      <c r="AL106" s="120">
        <v>753.78651815272099</v>
      </c>
      <c r="AM106" s="129">
        <v>709.6</v>
      </c>
      <c r="AN106" s="133">
        <v>1.0622696140821899</v>
      </c>
      <c r="AO106" s="137">
        <v>-540.07734681605598</v>
      </c>
      <c r="AP106" s="124">
        <v>6.0000000000000001E-3</v>
      </c>
      <c r="AQ106" s="124">
        <v>3.0000000000000001E-3</v>
      </c>
      <c r="AR106" s="125">
        <v>0</v>
      </c>
      <c r="AS106" s="125">
        <v>929</v>
      </c>
      <c r="AT106" s="113"/>
      <c r="AU106" s="120">
        <v>5031.9821099999999</v>
      </c>
      <c r="AV106" s="110">
        <v>529.77805936048105</v>
      </c>
      <c r="AW106" s="131">
        <v>573</v>
      </c>
      <c r="AX106" s="118">
        <v>0.92456903902352705</v>
      </c>
      <c r="AY106" s="120">
        <v>-1185.5485662762101</v>
      </c>
      <c r="AZ106" s="112"/>
      <c r="BA106" s="112"/>
      <c r="BB106" s="125">
        <v>411</v>
      </c>
      <c r="BC106" s="125">
        <v>1500</v>
      </c>
      <c r="BD106" s="111"/>
      <c r="BE106" s="120">
        <v>546.6</v>
      </c>
      <c r="BF106" s="110">
        <v>57.547241010846697</v>
      </c>
      <c r="BG106" s="132">
        <v>65</v>
      </c>
      <c r="BH106" s="118">
        <v>0.88534216939764199</v>
      </c>
      <c r="BI106" s="126">
        <v>-158.70452697723201</v>
      </c>
      <c r="BJ106" s="112"/>
      <c r="BK106" s="112"/>
      <c r="BL106" s="125">
        <v>71</v>
      </c>
      <c r="BM106" s="125">
        <v>195</v>
      </c>
      <c r="BN106" s="111"/>
      <c r="BO106" s="119">
        <v>1031</v>
      </c>
      <c r="BP106" s="120">
        <v>108.545930263781</v>
      </c>
      <c r="BQ106" s="132">
        <v>78</v>
      </c>
      <c r="BR106" s="122">
        <v>1.3916144905612899</v>
      </c>
      <c r="BS106" s="123">
        <v>184.63456762732201</v>
      </c>
      <c r="BT106" s="112">
        <v>7.4999999999999997E-3</v>
      </c>
      <c r="BU106" s="124">
        <v>7.4999999999999997E-3</v>
      </c>
      <c r="BV106" s="119">
        <v>0</v>
      </c>
      <c r="BW106" s="119">
        <v>0</v>
      </c>
      <c r="BX106" s="113"/>
      <c r="BY106" s="118">
        <v>0.99351000540832901</v>
      </c>
      <c r="BZ106" s="118">
        <v>1</v>
      </c>
      <c r="CA106" s="135">
        <v>0.99740400216333203</v>
      </c>
      <c r="CB106" s="117">
        <v>0.9</v>
      </c>
      <c r="CC106" s="124">
        <v>2.5000000000000001E-3</v>
      </c>
      <c r="CD106" s="113"/>
      <c r="CE106" s="113"/>
    </row>
    <row r="107" spans="1:83" s="85" customFormat="1" ht="21.4" customHeight="1" x14ac:dyDescent="0.2">
      <c r="A107" s="109" t="s">
        <v>382</v>
      </c>
      <c r="B107" s="109" t="s">
        <v>384</v>
      </c>
      <c r="C107" s="109" t="s">
        <v>160</v>
      </c>
      <c r="D107" s="110">
        <v>3.61985003966667</v>
      </c>
      <c r="E107" s="111"/>
      <c r="F107" s="112">
        <v>3.8249999999999999E-2</v>
      </c>
      <c r="G107" s="112">
        <v>3.7499999999999999E-2</v>
      </c>
      <c r="H107" s="113"/>
      <c r="I107" s="114">
        <v>5</v>
      </c>
      <c r="J107" s="114">
        <v>4</v>
      </c>
      <c r="K107" s="111"/>
      <c r="L107" s="115">
        <v>0.3</v>
      </c>
      <c r="M107" s="116">
        <v>0.59599999999999997</v>
      </c>
      <c r="N107" s="117">
        <v>0.7</v>
      </c>
      <c r="O107" s="118"/>
      <c r="P107" s="111"/>
      <c r="Q107" s="119">
        <v>279</v>
      </c>
      <c r="R107" s="120">
        <v>77.075016075995094</v>
      </c>
      <c r="S107" s="121">
        <v>36</v>
      </c>
      <c r="T107" s="122">
        <v>2.14097266877764</v>
      </c>
      <c r="U107" s="123">
        <v>130.128599328653</v>
      </c>
      <c r="V107" s="124">
        <v>0.01</v>
      </c>
      <c r="W107" s="124">
        <v>0.01</v>
      </c>
      <c r="X107" s="125">
        <v>0</v>
      </c>
      <c r="Y107" s="125">
        <v>0</v>
      </c>
      <c r="Z107" s="111"/>
      <c r="AA107" s="126">
        <v>674</v>
      </c>
      <c r="AB107" s="110">
        <v>186.195558549178</v>
      </c>
      <c r="AC107" s="121">
        <v>200</v>
      </c>
      <c r="AD107" s="118">
        <v>0.93097779274588999</v>
      </c>
      <c r="AE107" s="126">
        <v>-153.06333706304099</v>
      </c>
      <c r="AF107" s="112"/>
      <c r="AG107" s="112"/>
      <c r="AH107" s="128">
        <v>50</v>
      </c>
      <c r="AI107" s="125">
        <v>195</v>
      </c>
      <c r="AJ107" s="111"/>
      <c r="AK107" s="120">
        <v>2676.9945699999998</v>
      </c>
      <c r="AL107" s="120">
        <v>739.53189791434295</v>
      </c>
      <c r="AM107" s="129">
        <v>612</v>
      </c>
      <c r="AN107" s="122">
        <v>1.2083854541084</v>
      </c>
      <c r="AO107" s="130">
        <v>146.180758587095</v>
      </c>
      <c r="AP107" s="124">
        <v>0.01</v>
      </c>
      <c r="AQ107" s="124">
        <v>0.01</v>
      </c>
      <c r="AR107" s="125">
        <v>0</v>
      </c>
      <c r="AS107" s="125">
        <v>0</v>
      </c>
      <c r="AT107" s="113"/>
      <c r="AU107" s="120">
        <v>1979.21308</v>
      </c>
      <c r="AV107" s="110">
        <v>546.76659483447997</v>
      </c>
      <c r="AW107" s="131">
        <v>573</v>
      </c>
      <c r="AX107" s="133">
        <v>0.95421744299211098</v>
      </c>
      <c r="AY107" s="137">
        <v>-390.32338068561199</v>
      </c>
      <c r="AZ107" s="112">
        <v>7.5000000000000002E-4</v>
      </c>
      <c r="BA107" s="112"/>
      <c r="BB107" s="125">
        <v>95</v>
      </c>
      <c r="BC107" s="125">
        <v>510</v>
      </c>
      <c r="BD107" s="111"/>
      <c r="BE107" s="120">
        <v>365.2</v>
      </c>
      <c r="BF107" s="110">
        <v>100.888157243561</v>
      </c>
      <c r="BG107" s="132">
        <v>65</v>
      </c>
      <c r="BH107" s="122">
        <v>1.5521254960547799</v>
      </c>
      <c r="BI107" s="123">
        <v>96.404415454511707</v>
      </c>
      <c r="BJ107" s="112">
        <v>1.4999999999999999E-2</v>
      </c>
      <c r="BK107" s="112">
        <v>1.4999999999999999E-2</v>
      </c>
      <c r="BL107" s="125">
        <v>0</v>
      </c>
      <c r="BM107" s="125">
        <v>0</v>
      </c>
      <c r="BN107" s="111"/>
      <c r="BO107" s="119">
        <v>223</v>
      </c>
      <c r="BP107" s="120">
        <v>61.604761953214798</v>
      </c>
      <c r="BQ107" s="132">
        <v>78</v>
      </c>
      <c r="BR107" s="118">
        <v>0.78980464042582998</v>
      </c>
      <c r="BS107" s="126">
        <v>-99.554701454585896</v>
      </c>
      <c r="BT107" s="112"/>
      <c r="BU107" s="124"/>
      <c r="BV107" s="119">
        <v>60</v>
      </c>
      <c r="BW107" s="119">
        <v>116</v>
      </c>
      <c r="BX107" s="113"/>
      <c r="BY107" s="118">
        <v>0.99854197042282899</v>
      </c>
      <c r="BZ107" s="118">
        <v>1</v>
      </c>
      <c r="CA107" s="135">
        <v>0.99941678816913104</v>
      </c>
      <c r="CB107" s="117">
        <v>0.9</v>
      </c>
      <c r="CC107" s="124">
        <v>2.5000000000000001E-3</v>
      </c>
      <c r="CD107" s="113"/>
      <c r="CE107" s="113"/>
    </row>
    <row r="108" spans="1:83" s="85" customFormat="1" ht="21.4" customHeight="1" x14ac:dyDescent="0.2">
      <c r="A108" s="109" t="s">
        <v>382</v>
      </c>
      <c r="B108" s="109" t="s">
        <v>384</v>
      </c>
      <c r="C108" s="109" t="s">
        <v>163</v>
      </c>
      <c r="D108" s="110">
        <v>3.3746069082222201</v>
      </c>
      <c r="E108" s="111"/>
      <c r="F108" s="112">
        <v>2.8375000000000001E-2</v>
      </c>
      <c r="G108" s="112">
        <v>2.1499999999999998E-2</v>
      </c>
      <c r="H108" s="113"/>
      <c r="I108" s="114">
        <v>5</v>
      </c>
      <c r="J108" s="114">
        <v>4</v>
      </c>
      <c r="K108" s="111"/>
      <c r="L108" s="138">
        <v>0.68</v>
      </c>
      <c r="M108" s="133">
        <v>0.73899999999999999</v>
      </c>
      <c r="N108" s="117">
        <v>0.7</v>
      </c>
      <c r="O108" s="118">
        <v>5.0000000000000001E-3</v>
      </c>
      <c r="P108" s="111"/>
      <c r="Q108" s="119">
        <v>137</v>
      </c>
      <c r="R108" s="120">
        <v>40.597321029065597</v>
      </c>
      <c r="S108" s="121">
        <v>36</v>
      </c>
      <c r="T108" s="133">
        <v>1.12770336191849</v>
      </c>
      <c r="U108" s="134">
        <v>-1.78543355031033</v>
      </c>
      <c r="V108" s="124">
        <v>8.9999999999999993E-3</v>
      </c>
      <c r="W108" s="124">
        <v>6.4999999999999997E-3</v>
      </c>
      <c r="X108" s="125">
        <v>0</v>
      </c>
      <c r="Y108" s="125">
        <v>9</v>
      </c>
      <c r="Z108" s="111"/>
      <c r="AA108" s="126">
        <v>351</v>
      </c>
      <c r="AB108" s="110">
        <v>104.01211446132901</v>
      </c>
      <c r="AC108" s="121">
        <v>200</v>
      </c>
      <c r="AD108" s="116">
        <v>0.52006057230664504</v>
      </c>
      <c r="AE108" s="127">
        <v>-420.03018639061298</v>
      </c>
      <c r="AF108" s="112"/>
      <c r="AG108" s="112"/>
      <c r="AH108" s="128">
        <v>324</v>
      </c>
      <c r="AI108" s="125">
        <v>459</v>
      </c>
      <c r="AJ108" s="111"/>
      <c r="AK108" s="120">
        <v>2377.01431</v>
      </c>
      <c r="AL108" s="120">
        <v>704.38257688870704</v>
      </c>
      <c r="AM108" s="129">
        <v>612</v>
      </c>
      <c r="AN108" s="122">
        <v>1.1509519230207601</v>
      </c>
      <c r="AO108" s="130">
        <v>17.661939644724502</v>
      </c>
      <c r="AP108" s="124">
        <v>0.01</v>
      </c>
      <c r="AQ108" s="124">
        <v>7.4999999999999997E-3</v>
      </c>
      <c r="AR108" s="125">
        <v>0</v>
      </c>
      <c r="AS108" s="125">
        <v>102</v>
      </c>
      <c r="AT108" s="113"/>
      <c r="AU108" s="120">
        <v>1379.1109100000001</v>
      </c>
      <c r="AV108" s="110">
        <v>408.67305363472099</v>
      </c>
      <c r="AW108" s="131">
        <v>573</v>
      </c>
      <c r="AX108" s="116">
        <v>0.71321649848991397</v>
      </c>
      <c r="AY108" s="139">
        <v>-829.89057400910599</v>
      </c>
      <c r="AZ108" s="112"/>
      <c r="BA108" s="112"/>
      <c r="BB108" s="125">
        <v>555</v>
      </c>
      <c r="BC108" s="125">
        <v>942</v>
      </c>
      <c r="BD108" s="111"/>
      <c r="BE108" s="120">
        <v>122.3</v>
      </c>
      <c r="BF108" s="110">
        <v>36.241258115727902</v>
      </c>
      <c r="BG108" s="132">
        <v>65</v>
      </c>
      <c r="BH108" s="116">
        <v>0.55755781716504405</v>
      </c>
      <c r="BI108" s="127">
        <v>-128.28481057694901</v>
      </c>
      <c r="BJ108" s="112"/>
      <c r="BK108" s="112"/>
      <c r="BL108" s="125">
        <v>98</v>
      </c>
      <c r="BM108" s="125">
        <v>141</v>
      </c>
      <c r="BN108" s="111"/>
      <c r="BO108" s="119">
        <v>262</v>
      </c>
      <c r="BP108" s="120">
        <v>77.638672332957498</v>
      </c>
      <c r="BQ108" s="132">
        <v>78</v>
      </c>
      <c r="BR108" s="133">
        <v>0.99536759401227604</v>
      </c>
      <c r="BS108" s="134">
        <v>-38.701772692338999</v>
      </c>
      <c r="BT108" s="112">
        <v>1.8749999999999999E-3</v>
      </c>
      <c r="BU108" s="124">
        <v>0</v>
      </c>
      <c r="BV108" s="119">
        <v>2</v>
      </c>
      <c r="BW108" s="119">
        <v>54</v>
      </c>
      <c r="BX108" s="113"/>
      <c r="BY108" s="118">
        <v>0.99535828256454895</v>
      </c>
      <c r="BZ108" s="118">
        <v>1</v>
      </c>
      <c r="CA108" s="135">
        <v>0.99814331302582004</v>
      </c>
      <c r="CB108" s="117">
        <v>0.9</v>
      </c>
      <c r="CC108" s="124">
        <v>2.5000000000000001E-3</v>
      </c>
      <c r="CD108" s="113"/>
      <c r="CE108" s="113"/>
    </row>
    <row r="109" spans="1:83" s="85" customFormat="1" ht="21.4" customHeight="1" x14ac:dyDescent="0.2">
      <c r="A109" s="109" t="s">
        <v>382</v>
      </c>
      <c r="B109" s="109" t="s">
        <v>384</v>
      </c>
      <c r="C109" s="109" t="s">
        <v>164</v>
      </c>
      <c r="D109" s="110">
        <v>3.0118807118888902</v>
      </c>
      <c r="E109" s="111"/>
      <c r="F109" s="112">
        <v>2.6749999999999999E-2</v>
      </c>
      <c r="G109" s="112">
        <v>1.8374999999999999E-2</v>
      </c>
      <c r="H109" s="113"/>
      <c r="I109" s="114">
        <v>5</v>
      </c>
      <c r="J109" s="114">
        <v>5</v>
      </c>
      <c r="K109" s="111"/>
      <c r="L109" s="136">
        <v>0.79</v>
      </c>
      <c r="M109" s="118">
        <v>0.60899999999999999</v>
      </c>
      <c r="N109" s="117">
        <v>0.7</v>
      </c>
      <c r="O109" s="118"/>
      <c r="P109" s="111"/>
      <c r="Q109" s="119">
        <v>129</v>
      </c>
      <c r="R109" s="120">
        <v>42.830381525667399</v>
      </c>
      <c r="S109" s="121">
        <v>36</v>
      </c>
      <c r="T109" s="122">
        <v>1.18973282015743</v>
      </c>
      <c r="U109" s="123">
        <v>5.1321890905727496</v>
      </c>
      <c r="V109" s="124">
        <v>0.01</v>
      </c>
      <c r="W109" s="124">
        <v>9.4999999999999998E-3</v>
      </c>
      <c r="X109" s="125">
        <v>0</v>
      </c>
      <c r="Y109" s="125">
        <v>2</v>
      </c>
      <c r="Z109" s="111"/>
      <c r="AA109" s="126">
        <v>486</v>
      </c>
      <c r="AB109" s="110">
        <v>161.36097225949101</v>
      </c>
      <c r="AC109" s="121">
        <v>200</v>
      </c>
      <c r="AD109" s="118">
        <v>0.80680486129745499</v>
      </c>
      <c r="AE109" s="126">
        <v>-202.15450505237399</v>
      </c>
      <c r="AF109" s="112"/>
      <c r="AG109" s="112"/>
      <c r="AH109" s="128">
        <v>117</v>
      </c>
      <c r="AI109" s="125">
        <v>237</v>
      </c>
      <c r="AJ109" s="111"/>
      <c r="AK109" s="120">
        <v>1573.1540199999999</v>
      </c>
      <c r="AL109" s="120">
        <v>522.316177327422</v>
      </c>
      <c r="AM109" s="129">
        <v>626</v>
      </c>
      <c r="AN109" s="118">
        <v>0.83437089029939704</v>
      </c>
      <c r="AO109" s="120">
        <v>-580.769580813929</v>
      </c>
      <c r="AP109" s="124"/>
      <c r="AQ109" s="124"/>
      <c r="AR109" s="125">
        <v>313</v>
      </c>
      <c r="AS109" s="125">
        <v>690</v>
      </c>
      <c r="AT109" s="113"/>
      <c r="AU109" s="120">
        <v>1732.03538</v>
      </c>
      <c r="AV109" s="110">
        <v>575.06772202600303</v>
      </c>
      <c r="AW109" s="131">
        <v>573</v>
      </c>
      <c r="AX109" s="133">
        <v>1.0036085899232201</v>
      </c>
      <c r="AY109" s="137">
        <v>-239.52727697505</v>
      </c>
      <c r="AZ109" s="112">
        <v>3.7499999999999999E-3</v>
      </c>
      <c r="BA109" s="112">
        <v>7.5000000000000002E-4</v>
      </c>
      <c r="BB109" s="125">
        <v>0</v>
      </c>
      <c r="BC109" s="125">
        <v>339</v>
      </c>
      <c r="BD109" s="111"/>
      <c r="BE109" s="120">
        <v>196</v>
      </c>
      <c r="BF109" s="110">
        <v>65.075618442099397</v>
      </c>
      <c r="BG109" s="132">
        <v>65</v>
      </c>
      <c r="BH109" s="133">
        <v>1.00116336064768</v>
      </c>
      <c r="BI109" s="134">
        <v>-27.650214142021401</v>
      </c>
      <c r="BJ109" s="112">
        <v>3.7499999999999999E-3</v>
      </c>
      <c r="BK109" s="112">
        <v>7.5000000000000002E-4</v>
      </c>
      <c r="BL109" s="125">
        <v>0</v>
      </c>
      <c r="BM109" s="125">
        <v>39</v>
      </c>
      <c r="BN109" s="111"/>
      <c r="BO109" s="119">
        <v>265</v>
      </c>
      <c r="BP109" s="120">
        <v>87.984892281409898</v>
      </c>
      <c r="BQ109" s="132">
        <v>78</v>
      </c>
      <c r="BR109" s="133">
        <v>1.1280114395052501</v>
      </c>
      <c r="BS109" s="134">
        <v>-3.3802569704257102</v>
      </c>
      <c r="BT109" s="112">
        <v>6.7499999999999999E-3</v>
      </c>
      <c r="BU109" s="124">
        <v>4.875E-3</v>
      </c>
      <c r="BV109" s="119">
        <v>0</v>
      </c>
      <c r="BW109" s="119">
        <v>17</v>
      </c>
      <c r="BX109" s="113"/>
      <c r="BY109" s="118">
        <v>0.99940452560539905</v>
      </c>
      <c r="BZ109" s="118">
        <v>1</v>
      </c>
      <c r="CA109" s="135">
        <v>0.99976181024216004</v>
      </c>
      <c r="CB109" s="117">
        <v>0.9</v>
      </c>
      <c r="CC109" s="124">
        <v>2.5000000000000001E-3</v>
      </c>
      <c r="CD109" s="113"/>
      <c r="CE109" s="113"/>
    </row>
    <row r="110" spans="1:83" s="85" customFormat="1" ht="21.4" customHeight="1" x14ac:dyDescent="0.2">
      <c r="A110" s="109" t="s">
        <v>382</v>
      </c>
      <c r="B110" s="109" t="s">
        <v>384</v>
      </c>
      <c r="C110" s="109" t="s">
        <v>165</v>
      </c>
      <c r="D110" s="110">
        <v>3.5781069425555598</v>
      </c>
      <c r="E110" s="111"/>
      <c r="F110" s="112">
        <v>4.8000000000000001E-2</v>
      </c>
      <c r="G110" s="112">
        <v>3.875E-2</v>
      </c>
      <c r="H110" s="113"/>
      <c r="I110" s="114">
        <v>5</v>
      </c>
      <c r="J110" s="114">
        <v>5</v>
      </c>
      <c r="K110" s="111"/>
      <c r="L110" s="115">
        <v>0.47</v>
      </c>
      <c r="M110" s="118">
        <v>0.67100000000000004</v>
      </c>
      <c r="N110" s="117">
        <v>0.7</v>
      </c>
      <c r="O110" s="118"/>
      <c r="P110" s="111"/>
      <c r="Q110" s="119">
        <v>198</v>
      </c>
      <c r="R110" s="120">
        <v>55.336523804004699</v>
      </c>
      <c r="S110" s="121">
        <v>36</v>
      </c>
      <c r="T110" s="122">
        <v>1.5371256612223501</v>
      </c>
      <c r="U110" s="123">
        <v>50.845342637682997</v>
      </c>
      <c r="V110" s="124">
        <v>0.01</v>
      </c>
      <c r="W110" s="124">
        <v>0.01</v>
      </c>
      <c r="X110" s="125">
        <v>0</v>
      </c>
      <c r="Y110" s="125">
        <v>0</v>
      </c>
      <c r="Z110" s="111"/>
      <c r="AA110" s="126">
        <v>551</v>
      </c>
      <c r="AB110" s="110">
        <v>153.992043515185</v>
      </c>
      <c r="AC110" s="121">
        <v>200</v>
      </c>
      <c r="AD110" s="118">
        <v>0.76996021757592503</v>
      </c>
      <c r="AE110" s="126">
        <v>-266.52587423509402</v>
      </c>
      <c r="AF110" s="112"/>
      <c r="AG110" s="112"/>
      <c r="AH110" s="128">
        <v>165</v>
      </c>
      <c r="AI110" s="125">
        <v>308</v>
      </c>
      <c r="AJ110" s="111"/>
      <c r="AK110" s="120">
        <v>2423.5717199999999</v>
      </c>
      <c r="AL110" s="120">
        <v>677.33350593178102</v>
      </c>
      <c r="AM110" s="129">
        <v>623.5</v>
      </c>
      <c r="AN110" s="133">
        <v>1.0863408274767901</v>
      </c>
      <c r="AO110" s="137">
        <v>-125.06519292790701</v>
      </c>
      <c r="AP110" s="124">
        <v>7.0000000000000001E-3</v>
      </c>
      <c r="AQ110" s="124">
        <v>4.4999999999999997E-3</v>
      </c>
      <c r="AR110" s="125">
        <v>0</v>
      </c>
      <c r="AS110" s="125">
        <v>254</v>
      </c>
      <c r="AT110" s="113"/>
      <c r="AU110" s="120">
        <v>2297.0839900000001</v>
      </c>
      <c r="AV110" s="110">
        <v>641.98304491127794</v>
      </c>
      <c r="AW110" s="131">
        <v>573</v>
      </c>
      <c r="AX110" s="133">
        <v>1.12038925813487</v>
      </c>
      <c r="AY110" s="137">
        <v>-45.127639683545603</v>
      </c>
      <c r="AZ110" s="112">
        <v>1.35E-2</v>
      </c>
      <c r="BA110" s="112">
        <v>8.9999999999999993E-3</v>
      </c>
      <c r="BB110" s="125">
        <v>0</v>
      </c>
      <c r="BC110" s="125">
        <v>164</v>
      </c>
      <c r="BD110" s="111"/>
      <c r="BE110" s="120">
        <v>272.5</v>
      </c>
      <c r="BF110" s="110">
        <v>76.157589578743796</v>
      </c>
      <c r="BG110" s="132">
        <v>65</v>
      </c>
      <c r="BH110" s="122">
        <v>1.17165522428837</v>
      </c>
      <c r="BI110" s="123">
        <v>6.8040908735943004</v>
      </c>
      <c r="BJ110" s="112">
        <v>1.4999999999999999E-2</v>
      </c>
      <c r="BK110" s="112">
        <v>1.2749999999999999E-2</v>
      </c>
      <c r="BL110" s="125">
        <v>0</v>
      </c>
      <c r="BM110" s="125">
        <v>7</v>
      </c>
      <c r="BN110" s="111"/>
      <c r="BO110" s="119">
        <v>218</v>
      </c>
      <c r="BP110" s="120">
        <v>60.926071662995099</v>
      </c>
      <c r="BQ110" s="132">
        <v>78</v>
      </c>
      <c r="BR110" s="118">
        <v>0.78110348285891096</v>
      </c>
      <c r="BS110" s="126">
        <v>-100.83509095168699</v>
      </c>
      <c r="BT110" s="112"/>
      <c r="BU110" s="124"/>
      <c r="BV110" s="119">
        <v>62</v>
      </c>
      <c r="BW110" s="119">
        <v>117</v>
      </c>
      <c r="BX110" s="113"/>
      <c r="BY110" s="118">
        <v>0.99899421674629096</v>
      </c>
      <c r="BZ110" s="118">
        <v>1</v>
      </c>
      <c r="CA110" s="135">
        <v>0.99959768669851601</v>
      </c>
      <c r="CB110" s="117">
        <v>0.9</v>
      </c>
      <c r="CC110" s="124">
        <v>2.5000000000000001E-3</v>
      </c>
      <c r="CD110" s="113"/>
      <c r="CE110" s="113"/>
    </row>
    <row r="111" spans="1:83" s="85" customFormat="1" ht="21.4" customHeight="1" x14ac:dyDescent="0.2">
      <c r="A111" s="109" t="s">
        <v>382</v>
      </c>
      <c r="B111" s="109" t="s">
        <v>384</v>
      </c>
      <c r="C111" s="109" t="s">
        <v>166</v>
      </c>
      <c r="D111" s="110">
        <v>1.9797979798888901</v>
      </c>
      <c r="E111" s="111"/>
      <c r="F111" s="112">
        <v>3.1E-2</v>
      </c>
      <c r="G111" s="112">
        <v>2.8500000000000001E-2</v>
      </c>
      <c r="H111" s="113"/>
      <c r="I111" s="114">
        <v>4</v>
      </c>
      <c r="J111" s="114">
        <v>4</v>
      </c>
      <c r="K111" s="111"/>
      <c r="L111" s="115">
        <v>0.63</v>
      </c>
      <c r="M111" s="116">
        <v>0.52300000000000002</v>
      </c>
      <c r="N111" s="117">
        <v>0.7</v>
      </c>
      <c r="O111" s="118"/>
      <c r="P111" s="111"/>
      <c r="Q111" s="119">
        <v>96</v>
      </c>
      <c r="R111" s="120">
        <v>48.4897959161408</v>
      </c>
      <c r="S111" s="121">
        <v>36</v>
      </c>
      <c r="T111" s="122">
        <v>1.3469387754483499</v>
      </c>
      <c r="U111" s="123">
        <v>14.578036359897601</v>
      </c>
      <c r="V111" s="124">
        <v>0.01</v>
      </c>
      <c r="W111" s="124">
        <v>0.01</v>
      </c>
      <c r="X111" s="125">
        <v>0</v>
      </c>
      <c r="Y111" s="125">
        <v>0</v>
      </c>
      <c r="Z111" s="111"/>
      <c r="AA111" s="126">
        <v>183</v>
      </c>
      <c r="AB111" s="110">
        <v>92.433673465143301</v>
      </c>
      <c r="AC111" s="121">
        <v>200</v>
      </c>
      <c r="AD111" s="116">
        <v>0.46216836732571698</v>
      </c>
      <c r="AE111" s="127">
        <v>-269.344242445014</v>
      </c>
      <c r="AF111" s="112"/>
      <c r="AG111" s="112"/>
      <c r="AH111" s="128">
        <v>213</v>
      </c>
      <c r="AI111" s="125">
        <v>293</v>
      </c>
      <c r="AJ111" s="111"/>
      <c r="AK111" s="120">
        <v>1232.57034</v>
      </c>
      <c r="AL111" s="120">
        <v>622.57379415508603</v>
      </c>
      <c r="AM111" s="129">
        <v>612</v>
      </c>
      <c r="AN111" s="133">
        <v>1.01727744142988</v>
      </c>
      <c r="AO111" s="137">
        <v>-151.603041881742</v>
      </c>
      <c r="AP111" s="124">
        <v>3.5000000000000001E-3</v>
      </c>
      <c r="AQ111" s="124">
        <v>1E-3</v>
      </c>
      <c r="AR111" s="125">
        <v>0</v>
      </c>
      <c r="AS111" s="125">
        <v>222</v>
      </c>
      <c r="AT111" s="113"/>
      <c r="AU111" s="120">
        <v>1557.6235799999999</v>
      </c>
      <c r="AV111" s="110">
        <v>786.75884904550605</v>
      </c>
      <c r="AW111" s="131">
        <v>573</v>
      </c>
      <c r="AX111" s="122">
        <v>1.37305209257505</v>
      </c>
      <c r="AY111" s="130">
        <v>261.65732539503603</v>
      </c>
      <c r="AZ111" s="112">
        <v>1.4999999999999999E-2</v>
      </c>
      <c r="BA111" s="112">
        <v>1.4999999999999999E-2</v>
      </c>
      <c r="BB111" s="125">
        <v>0</v>
      </c>
      <c r="BC111" s="125">
        <v>0</v>
      </c>
      <c r="BD111" s="111"/>
      <c r="BE111" s="120">
        <v>119.8</v>
      </c>
      <c r="BF111" s="110">
        <v>60.511224487017301</v>
      </c>
      <c r="BG111" s="132">
        <v>65</v>
      </c>
      <c r="BH111" s="118">
        <v>0.93094191518488201</v>
      </c>
      <c r="BI111" s="126">
        <v>-27.211878794629399</v>
      </c>
      <c r="BJ111" s="112"/>
      <c r="BK111" s="112"/>
      <c r="BL111" s="125">
        <v>9</v>
      </c>
      <c r="BM111" s="125">
        <v>35</v>
      </c>
      <c r="BN111" s="111"/>
      <c r="BO111" s="119">
        <v>127</v>
      </c>
      <c r="BP111" s="120">
        <v>64.147959180727895</v>
      </c>
      <c r="BQ111" s="132">
        <v>78</v>
      </c>
      <c r="BR111" s="118">
        <v>0.82240973308625498</v>
      </c>
      <c r="BS111" s="126">
        <v>-49.414254553555303</v>
      </c>
      <c r="BT111" s="112"/>
      <c r="BU111" s="124"/>
      <c r="BV111" s="119">
        <v>28</v>
      </c>
      <c r="BW111" s="119">
        <v>59</v>
      </c>
      <c r="BX111" s="113"/>
      <c r="BY111" s="118">
        <v>0.99914175368330704</v>
      </c>
      <c r="BZ111" s="118">
        <v>1</v>
      </c>
      <c r="CA111" s="135">
        <v>0.99965670147332297</v>
      </c>
      <c r="CB111" s="117">
        <v>0.9</v>
      </c>
      <c r="CC111" s="124">
        <v>2.5000000000000001E-3</v>
      </c>
      <c r="CD111" s="113"/>
      <c r="CE111" s="113"/>
    </row>
    <row r="112" spans="1:83" s="85" customFormat="1" ht="21.4" customHeight="1" x14ac:dyDescent="0.2">
      <c r="A112" s="109" t="s">
        <v>382</v>
      </c>
      <c r="B112" s="109" t="s">
        <v>384</v>
      </c>
      <c r="C112" s="109" t="s">
        <v>167</v>
      </c>
      <c r="D112" s="110">
        <v>5.7496469177777803</v>
      </c>
      <c r="E112" s="111"/>
      <c r="F112" s="112">
        <v>1.4749999999999999E-2</v>
      </c>
      <c r="G112" s="112">
        <v>8.5000000000000006E-3</v>
      </c>
      <c r="H112" s="113"/>
      <c r="I112" s="114">
        <v>5</v>
      </c>
      <c r="J112" s="114">
        <v>4</v>
      </c>
      <c r="K112" s="111"/>
      <c r="L112" s="115">
        <v>0.47</v>
      </c>
      <c r="M112" s="133">
        <v>0.71699999999999997</v>
      </c>
      <c r="N112" s="117">
        <v>0.7</v>
      </c>
      <c r="O112" s="118">
        <v>2E-3</v>
      </c>
      <c r="P112" s="111"/>
      <c r="Q112" s="119">
        <v>220</v>
      </c>
      <c r="R112" s="120">
        <v>38.263219141294599</v>
      </c>
      <c r="S112" s="121">
        <v>36</v>
      </c>
      <c r="T112" s="133">
        <v>1.0628671983692899</v>
      </c>
      <c r="U112" s="134">
        <v>-16.4622789992961</v>
      </c>
      <c r="V112" s="124">
        <v>6.0000000000000001E-3</v>
      </c>
      <c r="W112" s="124">
        <v>3.0000000000000001E-3</v>
      </c>
      <c r="X112" s="125">
        <v>0</v>
      </c>
      <c r="Y112" s="125">
        <v>29</v>
      </c>
      <c r="Z112" s="111"/>
      <c r="AA112" s="126">
        <v>585</v>
      </c>
      <c r="AB112" s="110">
        <v>101.74537817117</v>
      </c>
      <c r="AC112" s="121">
        <v>200</v>
      </c>
      <c r="AD112" s="116">
        <v>0.50872689085584999</v>
      </c>
      <c r="AE112" s="127">
        <v>-728.67932777386704</v>
      </c>
      <c r="AF112" s="112"/>
      <c r="AG112" s="112"/>
      <c r="AH112" s="128">
        <v>565</v>
      </c>
      <c r="AI112" s="125">
        <v>795</v>
      </c>
      <c r="AJ112" s="111"/>
      <c r="AK112" s="120">
        <v>3642.4578299999998</v>
      </c>
      <c r="AL112" s="120">
        <v>633.50982801006501</v>
      </c>
      <c r="AM112" s="129">
        <v>622.9</v>
      </c>
      <c r="AN112" s="133">
        <v>1.0170329555467399</v>
      </c>
      <c r="AO112" s="137">
        <v>-448.99643635170901</v>
      </c>
      <c r="AP112" s="124">
        <v>3.5000000000000001E-3</v>
      </c>
      <c r="AQ112" s="124">
        <v>1E-3</v>
      </c>
      <c r="AR112" s="125">
        <v>0</v>
      </c>
      <c r="AS112" s="125">
        <v>656</v>
      </c>
      <c r="AT112" s="113"/>
      <c r="AU112" s="120">
        <v>2029.8999100000001</v>
      </c>
      <c r="AV112" s="110">
        <v>353.04775041465501</v>
      </c>
      <c r="AW112" s="131">
        <v>573</v>
      </c>
      <c r="AX112" s="116">
        <v>0.61613918047932803</v>
      </c>
      <c r="AY112" s="139">
        <v>-1733.7913640721299</v>
      </c>
      <c r="AZ112" s="112"/>
      <c r="BA112" s="112"/>
      <c r="BB112" s="125">
        <v>1265</v>
      </c>
      <c r="BC112" s="125">
        <v>1924</v>
      </c>
      <c r="BD112" s="111"/>
      <c r="BE112" s="120">
        <v>357</v>
      </c>
      <c r="BF112" s="110">
        <v>62.090769242918903</v>
      </c>
      <c r="BG112" s="132">
        <v>65</v>
      </c>
      <c r="BH112" s="133">
        <v>0.95524260373721404</v>
      </c>
      <c r="BI112" s="134">
        <v>-69.945781526506806</v>
      </c>
      <c r="BJ112" s="112">
        <v>7.5000000000000002E-4</v>
      </c>
      <c r="BK112" s="112"/>
      <c r="BL112" s="125">
        <v>17</v>
      </c>
      <c r="BM112" s="125">
        <v>92</v>
      </c>
      <c r="BN112" s="111"/>
      <c r="BO112" s="119">
        <v>377</v>
      </c>
      <c r="BP112" s="120">
        <v>65.569243710309294</v>
      </c>
      <c r="BQ112" s="132">
        <v>78</v>
      </c>
      <c r="BR112" s="118">
        <v>0.84063132961935005</v>
      </c>
      <c r="BS112" s="126">
        <v>-135.33493783180799</v>
      </c>
      <c r="BT112" s="112"/>
      <c r="BU112" s="124"/>
      <c r="BV112" s="119">
        <v>72</v>
      </c>
      <c r="BW112" s="119">
        <v>162</v>
      </c>
      <c r="BX112" s="113"/>
      <c r="BY112" s="118">
        <v>0.99504214179474504</v>
      </c>
      <c r="BZ112" s="118">
        <v>1</v>
      </c>
      <c r="CA112" s="135">
        <v>0.99801685671789797</v>
      </c>
      <c r="CB112" s="117">
        <v>0.9</v>
      </c>
      <c r="CC112" s="124">
        <v>2.5000000000000001E-3</v>
      </c>
      <c r="CD112" s="113"/>
      <c r="CE112" s="113"/>
    </row>
    <row r="113" spans="1:83" s="85" customFormat="1" ht="21.4" customHeight="1" x14ac:dyDescent="0.2">
      <c r="A113" s="109" t="s">
        <v>382</v>
      </c>
      <c r="B113" s="109" t="s">
        <v>384</v>
      </c>
      <c r="C113" s="109" t="s">
        <v>168</v>
      </c>
      <c r="D113" s="110">
        <v>4.2173521322222198</v>
      </c>
      <c r="E113" s="111"/>
      <c r="F113" s="112">
        <v>2.1000000000000001E-2</v>
      </c>
      <c r="G113" s="112">
        <v>1.7999999999999999E-2</v>
      </c>
      <c r="H113" s="113"/>
      <c r="I113" s="114">
        <v>3</v>
      </c>
      <c r="J113" s="114">
        <v>3</v>
      </c>
      <c r="K113" s="111"/>
      <c r="L113" s="136">
        <v>0.72</v>
      </c>
      <c r="M113" s="133">
        <v>0.76500000000000001</v>
      </c>
      <c r="N113" s="117">
        <v>0.7</v>
      </c>
      <c r="O113" s="118">
        <v>8.9999999999999993E-3</v>
      </c>
      <c r="P113" s="111"/>
      <c r="Q113" s="119">
        <v>172</v>
      </c>
      <c r="R113" s="120">
        <v>40.7838839649771</v>
      </c>
      <c r="S113" s="121">
        <v>36</v>
      </c>
      <c r="T113" s="133">
        <v>1.13288566569381</v>
      </c>
      <c r="U113" s="134">
        <v>-1.4445107306239</v>
      </c>
      <c r="V113" s="124">
        <v>9.4999999999999998E-3</v>
      </c>
      <c r="W113" s="124">
        <v>6.4999999999999997E-3</v>
      </c>
      <c r="X113" s="125">
        <v>0</v>
      </c>
      <c r="Y113" s="125">
        <v>11</v>
      </c>
      <c r="Z113" s="111"/>
      <c r="AA113" s="126">
        <v>619</v>
      </c>
      <c r="AB113" s="110">
        <v>146.77455915302801</v>
      </c>
      <c r="AC113" s="121">
        <v>200</v>
      </c>
      <c r="AD113" s="116">
        <v>0.73387279576513997</v>
      </c>
      <c r="AE113" s="127">
        <v>-344.580615170133</v>
      </c>
      <c r="AF113" s="112"/>
      <c r="AG113" s="112"/>
      <c r="AH113" s="128">
        <v>225</v>
      </c>
      <c r="AI113" s="125">
        <v>394</v>
      </c>
      <c r="AJ113" s="111"/>
      <c r="AK113" s="120">
        <v>2302.2122300000001</v>
      </c>
      <c r="AL113" s="120">
        <v>545.89044448297204</v>
      </c>
      <c r="AM113" s="129">
        <v>612</v>
      </c>
      <c r="AN113" s="118">
        <v>0.89197785046237299</v>
      </c>
      <c r="AO113" s="120">
        <v>-646.34445242060701</v>
      </c>
      <c r="AP113" s="124"/>
      <c r="AQ113" s="124"/>
      <c r="AR113" s="125">
        <v>279</v>
      </c>
      <c r="AS113" s="125">
        <v>796</v>
      </c>
      <c r="AT113" s="113"/>
      <c r="AU113" s="120">
        <v>2120.2282300000002</v>
      </c>
      <c r="AV113" s="110">
        <v>502.73919832319098</v>
      </c>
      <c r="AW113" s="131">
        <v>573</v>
      </c>
      <c r="AX113" s="118">
        <v>0.87738079986595296</v>
      </c>
      <c r="AY113" s="120">
        <v>-640.43023246243001</v>
      </c>
      <c r="AZ113" s="112"/>
      <c r="BA113" s="112"/>
      <c r="BB113" s="125">
        <v>297</v>
      </c>
      <c r="BC113" s="125">
        <v>780</v>
      </c>
      <c r="BD113" s="111"/>
      <c r="BE113" s="120">
        <v>253.4</v>
      </c>
      <c r="BF113" s="110">
        <v>60.085094167007</v>
      </c>
      <c r="BG113" s="132">
        <v>65</v>
      </c>
      <c r="BH113" s="118">
        <v>0.9243860641078</v>
      </c>
      <c r="BI113" s="126">
        <v>-59.7636999302931</v>
      </c>
      <c r="BJ113" s="112"/>
      <c r="BK113" s="112"/>
      <c r="BL113" s="125">
        <v>21</v>
      </c>
      <c r="BM113" s="125">
        <v>76</v>
      </c>
      <c r="BN113" s="111"/>
      <c r="BO113" s="119">
        <v>227</v>
      </c>
      <c r="BP113" s="120">
        <v>53.825242209591899</v>
      </c>
      <c r="BQ113" s="132">
        <v>78</v>
      </c>
      <c r="BR113" s="116">
        <v>0.69006720781528097</v>
      </c>
      <c r="BS113" s="127">
        <v>-148.796439916352</v>
      </c>
      <c r="BT113" s="112"/>
      <c r="BU113" s="124"/>
      <c r="BV113" s="119">
        <v>102</v>
      </c>
      <c r="BW113" s="119">
        <v>168</v>
      </c>
      <c r="BX113" s="113"/>
      <c r="BY113" s="118">
        <v>0.99796885578876104</v>
      </c>
      <c r="BZ113" s="118">
        <v>1</v>
      </c>
      <c r="CA113" s="135">
        <v>0.999187542315505</v>
      </c>
      <c r="CB113" s="117">
        <v>0.9</v>
      </c>
      <c r="CC113" s="124">
        <v>2.5000000000000001E-3</v>
      </c>
      <c r="CD113" s="113"/>
      <c r="CE113" s="113"/>
    </row>
    <row r="114" spans="1:83" s="85" customFormat="1" ht="21.4" customHeight="1" x14ac:dyDescent="0.2">
      <c r="A114" s="109" t="s">
        <v>382</v>
      </c>
      <c r="B114" s="109" t="s">
        <v>384</v>
      </c>
      <c r="C114" s="109" t="s">
        <v>169</v>
      </c>
      <c r="D114" s="110">
        <v>3.2068006302222201</v>
      </c>
      <c r="E114" s="111"/>
      <c r="F114" s="112">
        <v>4.0000000000000001E-3</v>
      </c>
      <c r="G114" s="112">
        <v>2.5000000000000001E-3</v>
      </c>
      <c r="H114" s="113"/>
      <c r="I114" s="114">
        <v>2</v>
      </c>
      <c r="J114" s="114">
        <v>1</v>
      </c>
      <c r="K114" s="111"/>
      <c r="L114" s="115">
        <v>0.42</v>
      </c>
      <c r="M114" s="116">
        <v>0.48299999999999998</v>
      </c>
      <c r="N114" s="117">
        <v>0.7</v>
      </c>
      <c r="O114" s="118"/>
      <c r="P114" s="111"/>
      <c r="Q114" s="119">
        <v>93</v>
      </c>
      <c r="R114" s="120">
        <v>29.0008674451194</v>
      </c>
      <c r="S114" s="121">
        <v>36</v>
      </c>
      <c r="T114" s="118">
        <v>0.80557965125331599</v>
      </c>
      <c r="U114" s="126">
        <v>-38.884165438771099</v>
      </c>
      <c r="V114" s="124"/>
      <c r="W114" s="124"/>
      <c r="X114" s="125">
        <v>23</v>
      </c>
      <c r="Y114" s="125">
        <v>46</v>
      </c>
      <c r="Z114" s="111"/>
      <c r="AA114" s="126">
        <v>284</v>
      </c>
      <c r="AB114" s="110">
        <v>88.5617887571388</v>
      </c>
      <c r="AC114" s="121">
        <v>200</v>
      </c>
      <c r="AD114" s="116">
        <v>0.44280894378569402</v>
      </c>
      <c r="AE114" s="127">
        <v>-448.68980799317302</v>
      </c>
      <c r="AF114" s="112"/>
      <c r="AG114" s="112"/>
      <c r="AH114" s="128">
        <v>358</v>
      </c>
      <c r="AI114" s="125">
        <v>486</v>
      </c>
      <c r="AJ114" s="111"/>
      <c r="AK114" s="120">
        <v>1009.54016</v>
      </c>
      <c r="AL114" s="120">
        <v>314.812261942845</v>
      </c>
      <c r="AM114" s="129">
        <v>612</v>
      </c>
      <c r="AN114" s="116">
        <v>0.51439912082164296</v>
      </c>
      <c r="AO114" s="139">
        <v>-1232.4906524591099</v>
      </c>
      <c r="AP114" s="124"/>
      <c r="AQ114" s="124"/>
      <c r="AR114" s="125">
        <v>954</v>
      </c>
      <c r="AS114" s="125">
        <v>1346</v>
      </c>
      <c r="AT114" s="113"/>
      <c r="AU114" s="120">
        <v>1644.87149</v>
      </c>
      <c r="AV114" s="110">
        <v>512.93225855640901</v>
      </c>
      <c r="AW114" s="131">
        <v>573</v>
      </c>
      <c r="AX114" s="118">
        <v>0.89516973570053904</v>
      </c>
      <c r="AY114" s="120">
        <v>-454.28480990044</v>
      </c>
      <c r="AZ114" s="112"/>
      <c r="BA114" s="112"/>
      <c r="BB114" s="125">
        <v>193</v>
      </c>
      <c r="BC114" s="125">
        <v>561</v>
      </c>
      <c r="BD114" s="111"/>
      <c r="BE114" s="120">
        <v>178.4</v>
      </c>
      <c r="BF114" s="110">
        <v>55.631771529132301</v>
      </c>
      <c r="BG114" s="132">
        <v>65</v>
      </c>
      <c r="BH114" s="118">
        <v>0.85587340814049595</v>
      </c>
      <c r="BI114" s="126">
        <v>-59.724187597781203</v>
      </c>
      <c r="BJ114" s="112"/>
      <c r="BK114" s="112"/>
      <c r="BL114" s="125">
        <v>31</v>
      </c>
      <c r="BM114" s="125">
        <v>72</v>
      </c>
      <c r="BN114" s="111"/>
      <c r="BO114" s="119">
        <v>247</v>
      </c>
      <c r="BP114" s="120">
        <v>77.023809235962304</v>
      </c>
      <c r="BQ114" s="132">
        <v>78</v>
      </c>
      <c r="BR114" s="133">
        <v>0.98748473379438795</v>
      </c>
      <c r="BS114" s="134">
        <v>-38.749025117337503</v>
      </c>
      <c r="BT114" s="112">
        <v>1.5E-3</v>
      </c>
      <c r="BU114" s="124"/>
      <c r="BV114" s="119">
        <v>4</v>
      </c>
      <c r="BW114" s="119">
        <v>54</v>
      </c>
      <c r="BX114" s="113"/>
      <c r="BY114" s="118">
        <v>0.99909747292418805</v>
      </c>
      <c r="BZ114" s="118">
        <v>1</v>
      </c>
      <c r="CA114" s="135">
        <v>0.99963898916967497</v>
      </c>
      <c r="CB114" s="117">
        <v>0.9</v>
      </c>
      <c r="CC114" s="124">
        <v>2.5000000000000001E-3</v>
      </c>
      <c r="CD114" s="113"/>
      <c r="CE114" s="113"/>
    </row>
    <row r="115" spans="1:83" s="85" customFormat="1" ht="21.4" customHeight="1" x14ac:dyDescent="0.2">
      <c r="A115" s="109" t="s">
        <v>382</v>
      </c>
      <c r="B115" s="109" t="s">
        <v>384</v>
      </c>
      <c r="C115" s="109" t="s">
        <v>170</v>
      </c>
      <c r="D115" s="110">
        <v>9.4290395323333307</v>
      </c>
      <c r="E115" s="111"/>
      <c r="F115" s="112">
        <v>4.0500000000000001E-2</v>
      </c>
      <c r="G115" s="112">
        <v>3.2375000000000001E-2</v>
      </c>
      <c r="H115" s="113"/>
      <c r="I115" s="114">
        <v>6</v>
      </c>
      <c r="J115" s="114">
        <v>6</v>
      </c>
      <c r="K115" s="111"/>
      <c r="L115" s="135">
        <v>0.95</v>
      </c>
      <c r="M115" s="133">
        <v>0.77900000000000003</v>
      </c>
      <c r="N115" s="117">
        <v>0.7</v>
      </c>
      <c r="O115" s="118">
        <v>1.0999999999999999E-2</v>
      </c>
      <c r="P115" s="111"/>
      <c r="Q115" s="119">
        <v>365</v>
      </c>
      <c r="R115" s="120">
        <v>38.710199352582002</v>
      </c>
      <c r="S115" s="121">
        <v>36</v>
      </c>
      <c r="T115" s="133">
        <v>1.0752833153495001</v>
      </c>
      <c r="U115" s="134">
        <v>-22.7824514225534</v>
      </c>
      <c r="V115" s="124">
        <v>6.4999999999999997E-3</v>
      </c>
      <c r="W115" s="124">
        <v>4.0000000000000001E-3</v>
      </c>
      <c r="X115" s="125">
        <v>0</v>
      </c>
      <c r="Y115" s="125">
        <v>43</v>
      </c>
      <c r="Z115" s="111"/>
      <c r="AA115" s="126">
        <v>965</v>
      </c>
      <c r="AB115" s="110">
        <v>102.34340376778501</v>
      </c>
      <c r="AC115" s="121">
        <v>200</v>
      </c>
      <c r="AD115" s="116">
        <v>0.51171701883892495</v>
      </c>
      <c r="AE115" s="127">
        <v>-1189.3469523475201</v>
      </c>
      <c r="AF115" s="112"/>
      <c r="AG115" s="112"/>
      <c r="AH115" s="128">
        <v>921</v>
      </c>
      <c r="AI115" s="125">
        <v>1298</v>
      </c>
      <c r="AJ115" s="111"/>
      <c r="AK115" s="120">
        <v>8604.6406299999999</v>
      </c>
      <c r="AL115" s="120">
        <v>912.56809354692302</v>
      </c>
      <c r="AM115" s="129">
        <v>666.7</v>
      </c>
      <c r="AN115" s="122">
        <v>1.3687837011353301</v>
      </c>
      <c r="AO115" s="130">
        <v>1423.12506434955</v>
      </c>
      <c r="AP115" s="124">
        <v>0.01</v>
      </c>
      <c r="AQ115" s="124">
        <v>0.01</v>
      </c>
      <c r="AR115" s="125">
        <v>0</v>
      </c>
      <c r="AS115" s="125">
        <v>0</v>
      </c>
      <c r="AT115" s="113"/>
      <c r="AU115" s="120">
        <v>5500.7521800000004</v>
      </c>
      <c r="AV115" s="110">
        <v>583.38414651219205</v>
      </c>
      <c r="AW115" s="131">
        <v>573</v>
      </c>
      <c r="AX115" s="133">
        <v>1.01812241974205</v>
      </c>
      <c r="AY115" s="137">
        <v>-671.45183847564294</v>
      </c>
      <c r="AZ115" s="112">
        <v>5.2500000000000003E-3</v>
      </c>
      <c r="BA115" s="112">
        <v>1.5E-3</v>
      </c>
      <c r="BB115" s="125">
        <v>0</v>
      </c>
      <c r="BC115" s="125">
        <v>983</v>
      </c>
      <c r="BD115" s="111"/>
      <c r="BE115" s="120">
        <v>423.1</v>
      </c>
      <c r="BF115" s="110">
        <v>44.872014646787498</v>
      </c>
      <c r="BG115" s="132">
        <v>65</v>
      </c>
      <c r="BH115" s="116">
        <v>0.69033868687365396</v>
      </c>
      <c r="BI115" s="127">
        <v>-277.06275951294401</v>
      </c>
      <c r="BJ115" s="112"/>
      <c r="BK115" s="112"/>
      <c r="BL115" s="125">
        <v>190</v>
      </c>
      <c r="BM115" s="125">
        <v>313</v>
      </c>
      <c r="BN115" s="111"/>
      <c r="BO115" s="119">
        <v>799</v>
      </c>
      <c r="BP115" s="120">
        <v>84.738217212912403</v>
      </c>
      <c r="BQ115" s="132">
        <v>78</v>
      </c>
      <c r="BR115" s="133">
        <v>1.08638740016554</v>
      </c>
      <c r="BS115" s="134">
        <v>-41.195311415532501</v>
      </c>
      <c r="BT115" s="112">
        <v>5.2500000000000003E-3</v>
      </c>
      <c r="BU115" s="124">
        <v>3.375E-3</v>
      </c>
      <c r="BV115" s="119">
        <v>0</v>
      </c>
      <c r="BW115" s="119">
        <v>84</v>
      </c>
      <c r="BX115" s="113"/>
      <c r="BY115" s="118">
        <v>0.99583429761629205</v>
      </c>
      <c r="BZ115" s="118">
        <v>1</v>
      </c>
      <c r="CA115" s="135">
        <v>0.99833371904651702</v>
      </c>
      <c r="CB115" s="117">
        <v>0.9</v>
      </c>
      <c r="CC115" s="124">
        <v>2.5000000000000001E-3</v>
      </c>
      <c r="CD115" s="113"/>
      <c r="CE115" s="113"/>
    </row>
    <row r="116" spans="1:83" s="85" customFormat="1" ht="21.4" customHeight="1" x14ac:dyDescent="0.2">
      <c r="A116" s="109" t="s">
        <v>382</v>
      </c>
      <c r="B116" s="109" t="s">
        <v>384</v>
      </c>
      <c r="C116" s="109" t="s">
        <v>171</v>
      </c>
      <c r="D116" s="110">
        <v>3.6511770079999999</v>
      </c>
      <c r="E116" s="111"/>
      <c r="F116" s="112">
        <v>4.6249999999999999E-2</v>
      </c>
      <c r="G116" s="112">
        <v>3.9875000000000001E-2</v>
      </c>
      <c r="H116" s="113"/>
      <c r="I116" s="114">
        <v>5</v>
      </c>
      <c r="J116" s="114">
        <v>5</v>
      </c>
      <c r="K116" s="111"/>
      <c r="L116" s="115">
        <v>0.53</v>
      </c>
      <c r="M116" s="118">
        <v>0.66100000000000003</v>
      </c>
      <c r="N116" s="117">
        <v>0.7</v>
      </c>
      <c r="O116" s="118"/>
      <c r="P116" s="111"/>
      <c r="Q116" s="119">
        <v>225</v>
      </c>
      <c r="R116" s="120">
        <v>61.623963863435897</v>
      </c>
      <c r="S116" s="121">
        <v>36</v>
      </c>
      <c r="T116" s="122">
        <v>1.7117767739843299</v>
      </c>
      <c r="U116" s="123">
        <v>74.840233898188799</v>
      </c>
      <c r="V116" s="124">
        <v>0.01</v>
      </c>
      <c r="W116" s="124">
        <v>0.01</v>
      </c>
      <c r="X116" s="125">
        <v>0</v>
      </c>
      <c r="Y116" s="125">
        <v>0</v>
      </c>
      <c r="Z116" s="111"/>
      <c r="AA116" s="126">
        <v>339</v>
      </c>
      <c r="AB116" s="110">
        <v>92.846772220910097</v>
      </c>
      <c r="AC116" s="121">
        <v>200</v>
      </c>
      <c r="AD116" s="116">
        <v>0.46423386110455001</v>
      </c>
      <c r="AE116" s="127">
        <v>-495.22092278783998</v>
      </c>
      <c r="AF116" s="112"/>
      <c r="AG116" s="112"/>
      <c r="AH116" s="128">
        <v>392</v>
      </c>
      <c r="AI116" s="125">
        <v>538</v>
      </c>
      <c r="AJ116" s="111"/>
      <c r="AK116" s="120">
        <v>1971.8620699999999</v>
      </c>
      <c r="AL116" s="120">
        <v>540.06203086826599</v>
      </c>
      <c r="AM116" s="129">
        <v>612</v>
      </c>
      <c r="AN116" s="118">
        <v>0.882454298804357</v>
      </c>
      <c r="AO116" s="120">
        <v>-580.85395373078995</v>
      </c>
      <c r="AP116" s="124"/>
      <c r="AQ116" s="124"/>
      <c r="AR116" s="125">
        <v>263</v>
      </c>
      <c r="AS116" s="125">
        <v>710</v>
      </c>
      <c r="AT116" s="113"/>
      <c r="AU116" s="120">
        <v>2287.1145000000001</v>
      </c>
      <c r="AV116" s="110">
        <v>626.40471688684602</v>
      </c>
      <c r="AW116" s="131">
        <v>573</v>
      </c>
      <c r="AX116" s="133">
        <v>1.0932019491917</v>
      </c>
      <c r="AY116" s="137">
        <v>-102.928443787162</v>
      </c>
      <c r="AZ116" s="112">
        <v>1.125E-2</v>
      </c>
      <c r="BA116" s="112">
        <v>6.7499999999999999E-3</v>
      </c>
      <c r="BB116" s="125">
        <v>0</v>
      </c>
      <c r="BC116" s="125">
        <v>224</v>
      </c>
      <c r="BD116" s="111"/>
      <c r="BE116" s="120">
        <v>289.10000000000002</v>
      </c>
      <c r="BF116" s="110">
        <v>79.179946457419206</v>
      </c>
      <c r="BG116" s="132">
        <v>65</v>
      </c>
      <c r="BH116" s="122">
        <v>1.21815302242183</v>
      </c>
      <c r="BI116" s="123">
        <v>17.978200093952001</v>
      </c>
      <c r="BJ116" s="112">
        <v>1.4999999999999999E-2</v>
      </c>
      <c r="BK116" s="112">
        <v>1.4999999999999999E-2</v>
      </c>
      <c r="BL116" s="125">
        <v>0</v>
      </c>
      <c r="BM116" s="125">
        <v>0</v>
      </c>
      <c r="BN116" s="111"/>
      <c r="BO116" s="119">
        <v>327</v>
      </c>
      <c r="BP116" s="120">
        <v>89.560160814860197</v>
      </c>
      <c r="BQ116" s="132">
        <v>78</v>
      </c>
      <c r="BR116" s="122">
        <v>1.1482071899341</v>
      </c>
      <c r="BS116" s="123">
        <v>1.6538401127423901</v>
      </c>
      <c r="BT116" s="112">
        <v>7.4999999999999997E-3</v>
      </c>
      <c r="BU116" s="124">
        <v>5.6249999999999998E-3</v>
      </c>
      <c r="BV116" s="119">
        <v>0</v>
      </c>
      <c r="BW116" s="119">
        <v>15</v>
      </c>
      <c r="BX116" s="113"/>
      <c r="BY116" s="118">
        <v>0.99753320683111901</v>
      </c>
      <c r="BZ116" s="118">
        <v>1</v>
      </c>
      <c r="CA116" s="135">
        <v>0.99901328273244805</v>
      </c>
      <c r="CB116" s="117">
        <v>0.9</v>
      </c>
      <c r="CC116" s="124">
        <v>2.5000000000000001E-3</v>
      </c>
      <c r="CD116" s="113"/>
      <c r="CE116" s="113"/>
    </row>
    <row r="117" spans="1:83" s="85" customFormat="1" ht="21.4" customHeight="1" x14ac:dyDescent="0.2">
      <c r="A117" s="109" t="s">
        <v>382</v>
      </c>
      <c r="B117" s="109" t="s">
        <v>384</v>
      </c>
      <c r="C117" s="109" t="s">
        <v>172</v>
      </c>
      <c r="D117" s="110">
        <v>2.93764142466667</v>
      </c>
      <c r="E117" s="111"/>
      <c r="F117" s="112">
        <v>0.06</v>
      </c>
      <c r="G117" s="112">
        <v>0.06</v>
      </c>
      <c r="H117" s="113"/>
      <c r="I117" s="114">
        <v>6</v>
      </c>
      <c r="J117" s="114">
        <v>6</v>
      </c>
      <c r="K117" s="111"/>
      <c r="L117" s="135">
        <v>1</v>
      </c>
      <c r="M117" s="118">
        <v>0.64400000000000002</v>
      </c>
      <c r="N117" s="117">
        <v>0.7</v>
      </c>
      <c r="O117" s="118"/>
      <c r="P117" s="111"/>
      <c r="Q117" s="119">
        <v>135</v>
      </c>
      <c r="R117" s="120">
        <v>45.955234313635998</v>
      </c>
      <c r="S117" s="121">
        <v>36</v>
      </c>
      <c r="T117" s="122">
        <v>1.2765342864898901</v>
      </c>
      <c r="U117" s="123">
        <v>14.1853837125886</v>
      </c>
      <c r="V117" s="124">
        <v>0.01</v>
      </c>
      <c r="W117" s="124">
        <v>0.01</v>
      </c>
      <c r="X117" s="125">
        <v>0</v>
      </c>
      <c r="Y117" s="125">
        <v>0</v>
      </c>
      <c r="Z117" s="111"/>
      <c r="AA117" s="126">
        <v>456</v>
      </c>
      <c r="AB117" s="110">
        <v>155.22656923717</v>
      </c>
      <c r="AC117" s="121">
        <v>200</v>
      </c>
      <c r="AD117" s="118">
        <v>0.77613284618584999</v>
      </c>
      <c r="AE117" s="126">
        <v>-215.19231270784101</v>
      </c>
      <c r="AF117" s="112"/>
      <c r="AG117" s="112"/>
      <c r="AH117" s="128">
        <v>132</v>
      </c>
      <c r="AI117" s="125">
        <v>250</v>
      </c>
      <c r="AJ117" s="111"/>
      <c r="AK117" s="120">
        <v>2344.6644200000001</v>
      </c>
      <c r="AL117" s="120">
        <v>798.14520598477998</v>
      </c>
      <c r="AM117" s="129">
        <v>612</v>
      </c>
      <c r="AN117" s="122">
        <v>1.3041588333084599</v>
      </c>
      <c r="AO117" s="130">
        <v>290.81594311400698</v>
      </c>
      <c r="AP117" s="124">
        <v>0.01</v>
      </c>
      <c r="AQ117" s="124">
        <v>0.01</v>
      </c>
      <c r="AR117" s="125">
        <v>0</v>
      </c>
      <c r="AS117" s="125">
        <v>0</v>
      </c>
      <c r="AT117" s="113"/>
      <c r="AU117" s="120">
        <v>2139.36915</v>
      </c>
      <c r="AV117" s="110">
        <v>728.26081904899399</v>
      </c>
      <c r="AW117" s="131">
        <v>573</v>
      </c>
      <c r="AX117" s="122">
        <v>1.2709612897888201</v>
      </c>
      <c r="AY117" s="130">
        <v>216.40317409203601</v>
      </c>
      <c r="AZ117" s="112">
        <v>1.4999999999999999E-2</v>
      </c>
      <c r="BA117" s="112">
        <v>1.4999999999999999E-2</v>
      </c>
      <c r="BB117" s="125">
        <v>0</v>
      </c>
      <c r="BC117" s="125">
        <v>0</v>
      </c>
      <c r="BD117" s="111"/>
      <c r="BE117" s="120">
        <v>230.5</v>
      </c>
      <c r="BF117" s="110">
        <v>78.464307476245096</v>
      </c>
      <c r="BG117" s="132">
        <v>65</v>
      </c>
      <c r="BH117" s="122">
        <v>1.20714319194223</v>
      </c>
      <c r="BI117" s="123">
        <v>12.362498369951799</v>
      </c>
      <c r="BJ117" s="112">
        <v>1.4999999999999999E-2</v>
      </c>
      <c r="BK117" s="112">
        <v>1.4999999999999999E-2</v>
      </c>
      <c r="BL117" s="125">
        <v>0</v>
      </c>
      <c r="BM117" s="125">
        <v>0</v>
      </c>
      <c r="BN117" s="111"/>
      <c r="BO117" s="119">
        <v>320</v>
      </c>
      <c r="BP117" s="120">
        <v>108.93092578047001</v>
      </c>
      <c r="BQ117" s="132">
        <v>78</v>
      </c>
      <c r="BR117" s="122">
        <v>1.39655033051885</v>
      </c>
      <c r="BS117" s="123">
        <v>58.234998043942099</v>
      </c>
      <c r="BT117" s="112">
        <v>7.4999999999999997E-3</v>
      </c>
      <c r="BU117" s="124">
        <v>7.4999999999999997E-3</v>
      </c>
      <c r="BV117" s="119">
        <v>0</v>
      </c>
      <c r="BW117" s="119">
        <v>0</v>
      </c>
      <c r="BX117" s="113"/>
      <c r="BY117" s="118">
        <v>0.996592844974446</v>
      </c>
      <c r="BZ117" s="118">
        <v>1</v>
      </c>
      <c r="CA117" s="135">
        <v>0.99863713798977805</v>
      </c>
      <c r="CB117" s="117">
        <v>0.9</v>
      </c>
      <c r="CC117" s="124">
        <v>2.5000000000000001E-3</v>
      </c>
      <c r="CD117" s="113"/>
      <c r="CE117" s="113"/>
    </row>
    <row r="118" spans="1:83" s="85" customFormat="1" ht="21.4" customHeight="1" x14ac:dyDescent="0.2">
      <c r="A118" s="109" t="s">
        <v>382</v>
      </c>
      <c r="B118" s="109" t="s">
        <v>174</v>
      </c>
      <c r="C118" s="109" t="s">
        <v>175</v>
      </c>
      <c r="D118" s="110">
        <v>2.45315055322222</v>
      </c>
      <c r="E118" s="111"/>
      <c r="F118" s="112">
        <v>5.2749999999999998E-2</v>
      </c>
      <c r="G118" s="112">
        <v>4.0750000000000001E-2</v>
      </c>
      <c r="H118" s="113"/>
      <c r="I118" s="114">
        <v>6</v>
      </c>
      <c r="J118" s="114">
        <v>6</v>
      </c>
      <c r="K118" s="111"/>
      <c r="L118" s="115">
        <v>0.63</v>
      </c>
      <c r="M118" s="118">
        <v>0.63900000000000001</v>
      </c>
      <c r="N118" s="117">
        <v>0.7</v>
      </c>
      <c r="O118" s="118"/>
      <c r="P118" s="111"/>
      <c r="Q118" s="119">
        <v>148</v>
      </c>
      <c r="R118" s="120">
        <v>60.3305817515364</v>
      </c>
      <c r="S118" s="121">
        <v>36</v>
      </c>
      <c r="T118" s="122">
        <v>1.6758494930982299</v>
      </c>
      <c r="U118" s="123">
        <v>47.1107490879617</v>
      </c>
      <c r="V118" s="124">
        <v>0.01</v>
      </c>
      <c r="W118" s="124">
        <v>0.01</v>
      </c>
      <c r="X118" s="125">
        <v>0</v>
      </c>
      <c r="Y118" s="125">
        <v>0</v>
      </c>
      <c r="Z118" s="111"/>
      <c r="AA118" s="126">
        <v>248</v>
      </c>
      <c r="AB118" s="110">
        <v>101.094488340412</v>
      </c>
      <c r="AC118" s="121">
        <v>200</v>
      </c>
      <c r="AD118" s="116">
        <v>0.50547244170205996</v>
      </c>
      <c r="AE118" s="127">
        <v>-312.49583840021302</v>
      </c>
      <c r="AF118" s="112"/>
      <c r="AG118" s="112"/>
      <c r="AH118" s="128">
        <v>243</v>
      </c>
      <c r="AI118" s="125">
        <v>341</v>
      </c>
      <c r="AJ118" s="111"/>
      <c r="AK118" s="120">
        <v>2296.0401900000002</v>
      </c>
      <c r="AL118" s="120">
        <v>935.95567829465006</v>
      </c>
      <c r="AM118" s="129">
        <v>828</v>
      </c>
      <c r="AN118" s="133">
        <v>1.1303812539790501</v>
      </c>
      <c r="AO118" s="137">
        <v>-24.412580976881099</v>
      </c>
      <c r="AP118" s="124">
        <v>9.4999999999999998E-3</v>
      </c>
      <c r="AQ118" s="124">
        <v>6.4999999999999997E-3</v>
      </c>
      <c r="AR118" s="125">
        <v>0</v>
      </c>
      <c r="AS118" s="125">
        <v>142</v>
      </c>
      <c r="AT118" s="113"/>
      <c r="AU118" s="120">
        <v>1573.65858</v>
      </c>
      <c r="AV118" s="110">
        <v>641.48471357903099</v>
      </c>
      <c r="AW118" s="131">
        <v>573</v>
      </c>
      <c r="AX118" s="133">
        <v>1.1195195699459499</v>
      </c>
      <c r="AY118" s="137">
        <v>-32.161997016610002</v>
      </c>
      <c r="AZ118" s="112">
        <v>1.35E-2</v>
      </c>
      <c r="BA118" s="112">
        <v>8.9999999999999993E-3</v>
      </c>
      <c r="BB118" s="125">
        <v>0</v>
      </c>
      <c r="BC118" s="125">
        <v>114</v>
      </c>
      <c r="BD118" s="111"/>
      <c r="BE118" s="120">
        <v>171.4</v>
      </c>
      <c r="BF118" s="110">
        <v>69.8693358933333</v>
      </c>
      <c r="BG118" s="132">
        <v>65</v>
      </c>
      <c r="BH118" s="133">
        <v>1.07491285989744</v>
      </c>
      <c r="BI118" s="134">
        <v>-10.7611474800692</v>
      </c>
      <c r="BJ118" s="112">
        <v>9.75E-3</v>
      </c>
      <c r="BK118" s="112">
        <v>5.2500000000000003E-3</v>
      </c>
      <c r="BL118" s="125">
        <v>0</v>
      </c>
      <c r="BM118" s="125">
        <v>20</v>
      </c>
      <c r="BN118" s="111"/>
      <c r="BO118" s="119">
        <v>280</v>
      </c>
      <c r="BP118" s="120">
        <v>114.138938448853</v>
      </c>
      <c r="BQ118" s="132">
        <v>78</v>
      </c>
      <c r="BR118" s="122">
        <v>1.46331972370324</v>
      </c>
      <c r="BS118" s="123">
        <v>61.406623023917</v>
      </c>
      <c r="BT118" s="112">
        <v>7.4999999999999997E-3</v>
      </c>
      <c r="BU118" s="124">
        <v>7.4999999999999997E-3</v>
      </c>
      <c r="BV118" s="119">
        <v>0</v>
      </c>
      <c r="BW118" s="119">
        <v>0</v>
      </c>
      <c r="BX118" s="113"/>
      <c r="BY118" s="118">
        <v>0.98973481608212099</v>
      </c>
      <c r="BZ118" s="118">
        <v>1</v>
      </c>
      <c r="CA118" s="135">
        <v>0.99589392643284902</v>
      </c>
      <c r="CB118" s="117">
        <v>0.9</v>
      </c>
      <c r="CC118" s="124">
        <v>2.5000000000000001E-3</v>
      </c>
      <c r="CD118" s="113"/>
      <c r="CE118" s="113"/>
    </row>
    <row r="119" spans="1:83" s="85" customFormat="1" ht="21.4" customHeight="1" x14ac:dyDescent="0.2">
      <c r="A119" s="109" t="s">
        <v>382</v>
      </c>
      <c r="B119" s="109" t="s">
        <v>174</v>
      </c>
      <c r="C119" s="109" t="s">
        <v>176</v>
      </c>
      <c r="D119" s="110">
        <v>2.9722222222222201</v>
      </c>
      <c r="E119" s="111"/>
      <c r="F119" s="112">
        <v>0.06</v>
      </c>
      <c r="G119" s="112">
        <v>0.06</v>
      </c>
      <c r="H119" s="113"/>
      <c r="I119" s="114">
        <v>6</v>
      </c>
      <c r="J119" s="114">
        <v>6</v>
      </c>
      <c r="K119" s="111"/>
      <c r="L119" s="135">
        <v>0.94</v>
      </c>
      <c r="M119" s="116">
        <v>0.58899999999999997</v>
      </c>
      <c r="N119" s="117">
        <v>0.7</v>
      </c>
      <c r="O119" s="118"/>
      <c r="P119" s="111"/>
      <c r="Q119" s="119">
        <v>205</v>
      </c>
      <c r="R119" s="120">
        <v>68.971962616822395</v>
      </c>
      <c r="S119" s="121">
        <v>36</v>
      </c>
      <c r="T119" s="122">
        <v>1.91588785046729</v>
      </c>
      <c r="U119" s="123">
        <v>82.763200000000097</v>
      </c>
      <c r="V119" s="124">
        <v>0.01</v>
      </c>
      <c r="W119" s="124">
        <v>0.01</v>
      </c>
      <c r="X119" s="125">
        <v>0</v>
      </c>
      <c r="Y119" s="125">
        <v>0</v>
      </c>
      <c r="Z119" s="111"/>
      <c r="AA119" s="126">
        <v>521</v>
      </c>
      <c r="AB119" s="110">
        <v>175.28971962616799</v>
      </c>
      <c r="AC119" s="121">
        <v>200</v>
      </c>
      <c r="AD119" s="118">
        <v>0.87644859813083997</v>
      </c>
      <c r="AE119" s="126">
        <v>-158.09333333333299</v>
      </c>
      <c r="AF119" s="112"/>
      <c r="AG119" s="112"/>
      <c r="AH119" s="128">
        <v>74</v>
      </c>
      <c r="AI119" s="125">
        <v>193</v>
      </c>
      <c r="AJ119" s="111"/>
      <c r="AK119" s="120">
        <v>3714.4191999999998</v>
      </c>
      <c r="AL119" s="120">
        <v>1249.71113271028</v>
      </c>
      <c r="AM119" s="129">
        <v>793.4</v>
      </c>
      <c r="AN119" s="122">
        <v>1.5751337694861101</v>
      </c>
      <c r="AO119" s="130">
        <v>1020.45594666667</v>
      </c>
      <c r="AP119" s="124">
        <v>0.01</v>
      </c>
      <c r="AQ119" s="124">
        <v>0.01</v>
      </c>
      <c r="AR119" s="125">
        <v>0</v>
      </c>
      <c r="AS119" s="125">
        <v>0</v>
      </c>
      <c r="AT119" s="113"/>
      <c r="AU119" s="120">
        <v>2448.8759100000002</v>
      </c>
      <c r="AV119" s="110">
        <v>823.92086691588804</v>
      </c>
      <c r="AW119" s="131">
        <v>573</v>
      </c>
      <c r="AX119" s="122">
        <v>1.4379072721045201</v>
      </c>
      <c r="AY119" s="130">
        <v>503.27351000000101</v>
      </c>
      <c r="AZ119" s="112">
        <v>1.4999999999999999E-2</v>
      </c>
      <c r="BA119" s="112">
        <v>1.4999999999999999E-2</v>
      </c>
      <c r="BB119" s="125">
        <v>0</v>
      </c>
      <c r="BC119" s="125">
        <v>0</v>
      </c>
      <c r="BD119" s="111"/>
      <c r="BE119" s="120">
        <v>230.9</v>
      </c>
      <c r="BF119" s="110">
        <v>77.685981308411201</v>
      </c>
      <c r="BG119" s="132">
        <v>65</v>
      </c>
      <c r="BH119" s="122">
        <v>1.1951689432063299</v>
      </c>
      <c r="BI119" s="123">
        <v>10.1946666666668</v>
      </c>
      <c r="BJ119" s="112">
        <v>1.4999999999999999E-2</v>
      </c>
      <c r="BK119" s="112">
        <v>1.4999999999999999E-2</v>
      </c>
      <c r="BL119" s="125">
        <v>0</v>
      </c>
      <c r="BM119" s="125">
        <v>1</v>
      </c>
      <c r="BN119" s="111"/>
      <c r="BO119" s="119">
        <v>327</v>
      </c>
      <c r="BP119" s="120">
        <v>110.018691588785</v>
      </c>
      <c r="BQ119" s="132">
        <v>78</v>
      </c>
      <c r="BR119" s="122">
        <v>1.41049604601006</v>
      </c>
      <c r="BS119" s="123">
        <v>62.153600000000203</v>
      </c>
      <c r="BT119" s="112">
        <v>7.4999999999999997E-3</v>
      </c>
      <c r="BU119" s="124">
        <v>7.4999999999999997E-3</v>
      </c>
      <c r="BV119" s="119">
        <v>0</v>
      </c>
      <c r="BW119" s="119">
        <v>0</v>
      </c>
      <c r="BX119" s="113"/>
      <c r="BY119" s="118">
        <v>0.99609184171958998</v>
      </c>
      <c r="BZ119" s="118">
        <v>1</v>
      </c>
      <c r="CA119" s="135">
        <v>0.99843673668783595</v>
      </c>
      <c r="CB119" s="117">
        <v>0.9</v>
      </c>
      <c r="CC119" s="124">
        <v>2.5000000000000001E-3</v>
      </c>
      <c r="CD119" s="113"/>
      <c r="CE119" s="113"/>
    </row>
    <row r="120" spans="1:83" s="85" customFormat="1" ht="21.4" customHeight="1" x14ac:dyDescent="0.2">
      <c r="A120" s="109" t="s">
        <v>382</v>
      </c>
      <c r="B120" s="109" t="s">
        <v>174</v>
      </c>
      <c r="C120" s="109" t="s">
        <v>177</v>
      </c>
      <c r="D120" s="110">
        <v>2.2077294685555602</v>
      </c>
      <c r="E120" s="111"/>
      <c r="F120" s="112">
        <v>5.1749999999999997E-2</v>
      </c>
      <c r="G120" s="112">
        <v>4.725E-2</v>
      </c>
      <c r="H120" s="113"/>
      <c r="I120" s="114">
        <v>5</v>
      </c>
      <c r="J120" s="114">
        <v>5</v>
      </c>
      <c r="K120" s="111"/>
      <c r="L120" s="115">
        <v>0.42</v>
      </c>
      <c r="M120" s="116">
        <v>0.41599999999999998</v>
      </c>
      <c r="N120" s="117">
        <v>0.7</v>
      </c>
      <c r="O120" s="118"/>
      <c r="P120" s="111"/>
      <c r="Q120" s="119">
        <v>131</v>
      </c>
      <c r="R120" s="120">
        <v>59.336980307514303</v>
      </c>
      <c r="S120" s="121">
        <v>36</v>
      </c>
      <c r="T120" s="122">
        <v>1.6482494529865099</v>
      </c>
      <c r="U120" s="123">
        <v>40.204034784396598</v>
      </c>
      <c r="V120" s="124">
        <v>0.01</v>
      </c>
      <c r="W120" s="124">
        <v>0.01</v>
      </c>
      <c r="X120" s="125">
        <v>0</v>
      </c>
      <c r="Y120" s="125">
        <v>0</v>
      </c>
      <c r="Z120" s="111"/>
      <c r="AA120" s="126">
        <v>240</v>
      </c>
      <c r="AB120" s="110">
        <v>108.70897155575101</v>
      </c>
      <c r="AC120" s="121">
        <v>200</v>
      </c>
      <c r="AD120" s="116">
        <v>0.54354485777875505</v>
      </c>
      <c r="AE120" s="127">
        <v>-264.42202897557399</v>
      </c>
      <c r="AF120" s="112"/>
      <c r="AG120" s="112"/>
      <c r="AH120" s="128">
        <v>202</v>
      </c>
      <c r="AI120" s="125">
        <v>290</v>
      </c>
      <c r="AJ120" s="111"/>
      <c r="AK120" s="120">
        <v>2873.3525100000002</v>
      </c>
      <c r="AL120" s="120">
        <v>1301.49665116349</v>
      </c>
      <c r="AM120" s="129">
        <v>828</v>
      </c>
      <c r="AN120" s="122">
        <v>1.5718558588931</v>
      </c>
      <c r="AO120" s="130">
        <v>785.04531004112198</v>
      </c>
      <c r="AP120" s="124">
        <v>0.01</v>
      </c>
      <c r="AQ120" s="124">
        <v>0.01</v>
      </c>
      <c r="AR120" s="125">
        <v>0</v>
      </c>
      <c r="AS120" s="125">
        <v>0</v>
      </c>
      <c r="AT120" s="113"/>
      <c r="AU120" s="120">
        <v>1557.96387</v>
      </c>
      <c r="AV120" s="110">
        <v>705.68604178632597</v>
      </c>
      <c r="AW120" s="131">
        <v>573</v>
      </c>
      <c r="AX120" s="122">
        <v>1.23156377275101</v>
      </c>
      <c r="AY120" s="130">
        <v>112.794756984979</v>
      </c>
      <c r="AZ120" s="112">
        <v>1.4999999999999999E-2</v>
      </c>
      <c r="BA120" s="112">
        <v>1.4999999999999999E-2</v>
      </c>
      <c r="BB120" s="125">
        <v>0</v>
      </c>
      <c r="BC120" s="125">
        <v>0</v>
      </c>
      <c r="BD120" s="111"/>
      <c r="BE120" s="120">
        <v>162.1</v>
      </c>
      <c r="BF120" s="110">
        <v>73.423851204947098</v>
      </c>
      <c r="BG120" s="132">
        <v>65</v>
      </c>
      <c r="BH120" s="133">
        <v>1.1295977108453401</v>
      </c>
      <c r="BI120" s="134">
        <v>-1.8371594170616801</v>
      </c>
      <c r="BJ120" s="112">
        <v>1.4250000000000001E-2</v>
      </c>
      <c r="BK120" s="112">
        <v>9.75E-3</v>
      </c>
      <c r="BL120" s="125">
        <v>0</v>
      </c>
      <c r="BM120" s="125">
        <v>11</v>
      </c>
      <c r="BN120" s="111"/>
      <c r="BO120" s="119">
        <v>153</v>
      </c>
      <c r="BP120" s="120">
        <v>69.301969366791496</v>
      </c>
      <c r="BQ120" s="132">
        <v>78</v>
      </c>
      <c r="BR120" s="118">
        <v>0.88848678675373705</v>
      </c>
      <c r="BS120" s="126">
        <v>-43.724591300474003</v>
      </c>
      <c r="BT120" s="112"/>
      <c r="BU120" s="124"/>
      <c r="BV120" s="119">
        <v>20</v>
      </c>
      <c r="BW120" s="119">
        <v>54</v>
      </c>
      <c r="BX120" s="113"/>
      <c r="BY120" s="118">
        <v>0.997165800661313</v>
      </c>
      <c r="BZ120" s="118">
        <v>1</v>
      </c>
      <c r="CA120" s="135">
        <v>0.99886632026452504</v>
      </c>
      <c r="CB120" s="117">
        <v>0.9</v>
      </c>
      <c r="CC120" s="124">
        <v>2.5000000000000001E-3</v>
      </c>
      <c r="CD120" s="113"/>
      <c r="CE120" s="113"/>
    </row>
    <row r="121" spans="1:83" s="85" customFormat="1" ht="21.4" customHeight="1" x14ac:dyDescent="0.2">
      <c r="A121" s="109" t="s">
        <v>382</v>
      </c>
      <c r="B121" s="109" t="s">
        <v>174</v>
      </c>
      <c r="C121" s="109" t="s">
        <v>178</v>
      </c>
      <c r="D121" s="110">
        <v>2.4580710486666701</v>
      </c>
      <c r="E121" s="111"/>
      <c r="F121" s="112">
        <v>2.4250000000000001E-2</v>
      </c>
      <c r="G121" s="112">
        <v>1.6500000000000001E-2</v>
      </c>
      <c r="H121" s="113"/>
      <c r="I121" s="114">
        <v>4</v>
      </c>
      <c r="J121" s="114">
        <v>4</v>
      </c>
      <c r="K121" s="111"/>
      <c r="L121" s="138">
        <v>0.69</v>
      </c>
      <c r="M121" s="118">
        <v>0.64600000000000002</v>
      </c>
      <c r="N121" s="117">
        <v>0.7</v>
      </c>
      <c r="O121" s="118"/>
      <c r="P121" s="111"/>
      <c r="Q121" s="119">
        <v>92</v>
      </c>
      <c r="R121" s="120">
        <v>37.427722054618201</v>
      </c>
      <c r="S121" s="121">
        <v>36</v>
      </c>
      <c r="T121" s="133">
        <v>1.0396589459616199</v>
      </c>
      <c r="U121" s="134">
        <v>-9.0916131758849605</v>
      </c>
      <c r="V121" s="124">
        <v>4.4999999999999997E-3</v>
      </c>
      <c r="W121" s="124">
        <v>2E-3</v>
      </c>
      <c r="X121" s="125">
        <v>0</v>
      </c>
      <c r="Y121" s="125">
        <v>15</v>
      </c>
      <c r="Z121" s="111"/>
      <c r="AA121" s="126">
        <v>267</v>
      </c>
      <c r="AB121" s="110">
        <v>108.62175857155501</v>
      </c>
      <c r="AC121" s="121">
        <v>200</v>
      </c>
      <c r="AD121" s="116">
        <v>0.54310879285777502</v>
      </c>
      <c r="AE121" s="127">
        <v>-294.620073199361</v>
      </c>
      <c r="AF121" s="112"/>
      <c r="AG121" s="112"/>
      <c r="AH121" s="128">
        <v>225</v>
      </c>
      <c r="AI121" s="125">
        <v>323</v>
      </c>
      <c r="AJ121" s="111"/>
      <c r="AK121" s="120">
        <v>1792.72308</v>
      </c>
      <c r="AL121" s="120">
        <v>729.32109955585997</v>
      </c>
      <c r="AM121" s="129">
        <v>768.6</v>
      </c>
      <c r="AN121" s="118">
        <v>0.94889552375209496</v>
      </c>
      <c r="AO121" s="120">
        <v>-365.58286130514301</v>
      </c>
      <c r="AP121" s="124">
        <v>0</v>
      </c>
      <c r="AQ121" s="124"/>
      <c r="AR121" s="125">
        <v>97</v>
      </c>
      <c r="AS121" s="125">
        <v>475</v>
      </c>
      <c r="AT121" s="113"/>
      <c r="AU121" s="120">
        <v>1509.76008</v>
      </c>
      <c r="AV121" s="110">
        <v>614.20522438476303</v>
      </c>
      <c r="AW121" s="131">
        <v>573</v>
      </c>
      <c r="AX121" s="133">
        <v>1.07191138636084</v>
      </c>
      <c r="AY121" s="137">
        <v>-99.281429716169001</v>
      </c>
      <c r="AZ121" s="112">
        <v>9.75E-3</v>
      </c>
      <c r="BA121" s="112">
        <v>5.2500000000000003E-3</v>
      </c>
      <c r="BB121" s="125">
        <v>0</v>
      </c>
      <c r="BC121" s="125">
        <v>181</v>
      </c>
      <c r="BD121" s="111"/>
      <c r="BE121" s="120">
        <v>145.9</v>
      </c>
      <c r="BF121" s="110">
        <v>59.355485301834797</v>
      </c>
      <c r="BG121" s="132">
        <v>65</v>
      </c>
      <c r="BH121" s="118">
        <v>0.91316131233592002</v>
      </c>
      <c r="BI121" s="126">
        <v>-36.626523789792301</v>
      </c>
      <c r="BJ121" s="112"/>
      <c r="BK121" s="112"/>
      <c r="BL121" s="125">
        <v>14</v>
      </c>
      <c r="BM121" s="125">
        <v>46</v>
      </c>
      <c r="BN121" s="111"/>
      <c r="BO121" s="119">
        <v>226</v>
      </c>
      <c r="BP121" s="120">
        <v>91.942012873301294</v>
      </c>
      <c r="BQ121" s="132">
        <v>78</v>
      </c>
      <c r="BR121" s="122">
        <v>1.1787437547859101</v>
      </c>
      <c r="BS121" s="123">
        <v>6.9681714522492699</v>
      </c>
      <c r="BT121" s="112">
        <v>7.4999999999999997E-3</v>
      </c>
      <c r="BU121" s="124">
        <v>6.7499999999999999E-3</v>
      </c>
      <c r="BV121" s="119">
        <v>0</v>
      </c>
      <c r="BW121" s="119">
        <v>5</v>
      </c>
      <c r="BX121" s="113"/>
      <c r="BY121" s="118">
        <v>0.99659574468085099</v>
      </c>
      <c r="BZ121" s="118">
        <v>1</v>
      </c>
      <c r="CA121" s="135">
        <v>0.99863829787234004</v>
      </c>
      <c r="CB121" s="117">
        <v>0.9</v>
      </c>
      <c r="CC121" s="124">
        <v>2.5000000000000001E-3</v>
      </c>
      <c r="CD121" s="113"/>
      <c r="CE121" s="113"/>
    </row>
    <row r="122" spans="1:83" s="85" customFormat="1" ht="21.4" customHeight="1" x14ac:dyDescent="0.2">
      <c r="A122" s="109" t="s">
        <v>382</v>
      </c>
      <c r="B122" s="109" t="s">
        <v>174</v>
      </c>
      <c r="C122" s="109" t="s">
        <v>179</v>
      </c>
      <c r="D122" s="110">
        <v>11.432992857111101</v>
      </c>
      <c r="E122" s="111"/>
      <c r="F122" s="112">
        <v>3.875E-2</v>
      </c>
      <c r="G122" s="112">
        <v>3.5000000000000003E-2</v>
      </c>
      <c r="H122" s="113"/>
      <c r="I122" s="114">
        <v>6</v>
      </c>
      <c r="J122" s="114">
        <v>6</v>
      </c>
      <c r="K122" s="111"/>
      <c r="L122" s="115">
        <v>0.56000000000000005</v>
      </c>
      <c r="M122" s="133">
        <v>0.72</v>
      </c>
      <c r="N122" s="117">
        <v>0.7</v>
      </c>
      <c r="O122" s="118">
        <v>2E-3</v>
      </c>
      <c r="P122" s="111"/>
      <c r="Q122" s="119">
        <v>496</v>
      </c>
      <c r="R122" s="120">
        <v>43.383216118384702</v>
      </c>
      <c r="S122" s="121">
        <v>36</v>
      </c>
      <c r="T122" s="122">
        <v>1.2050893366218001</v>
      </c>
      <c r="U122" s="123">
        <v>25.8021625613057</v>
      </c>
      <c r="V122" s="124">
        <v>0.01</v>
      </c>
      <c r="W122" s="124">
        <v>0.01</v>
      </c>
      <c r="X122" s="125">
        <v>0</v>
      </c>
      <c r="Y122" s="125">
        <v>0</v>
      </c>
      <c r="Z122" s="111"/>
      <c r="AA122" s="126">
        <v>1055</v>
      </c>
      <c r="AB122" s="110">
        <v>92.276800413096495</v>
      </c>
      <c r="AC122" s="121">
        <v>200</v>
      </c>
      <c r="AD122" s="116">
        <v>0.46138400206548202</v>
      </c>
      <c r="AE122" s="127">
        <v>-1557.2102079927499</v>
      </c>
      <c r="AF122" s="112"/>
      <c r="AG122" s="112"/>
      <c r="AH122" s="128">
        <v>1232</v>
      </c>
      <c r="AI122" s="125">
        <v>1689</v>
      </c>
      <c r="AJ122" s="111"/>
      <c r="AK122" s="120">
        <v>11559.1994</v>
      </c>
      <c r="AL122" s="120">
        <v>1011.03880186634</v>
      </c>
      <c r="AM122" s="129">
        <v>828</v>
      </c>
      <c r="AN122" s="122">
        <v>1.2210613549110401</v>
      </c>
      <c r="AO122" s="130">
        <v>744.64913891003005</v>
      </c>
      <c r="AP122" s="124">
        <v>0.01</v>
      </c>
      <c r="AQ122" s="124">
        <v>0.01</v>
      </c>
      <c r="AR122" s="125">
        <v>0</v>
      </c>
      <c r="AS122" s="125">
        <v>0</v>
      </c>
      <c r="AT122" s="113"/>
      <c r="AU122" s="120">
        <v>6810.9215899999999</v>
      </c>
      <c r="AV122" s="110">
        <v>595.72516795230297</v>
      </c>
      <c r="AW122" s="131">
        <v>573</v>
      </c>
      <c r="AX122" s="133">
        <v>1.0396599789743499</v>
      </c>
      <c r="AY122" s="137">
        <v>-673.060655899219</v>
      </c>
      <c r="AZ122" s="112">
        <v>6.7499999999999999E-3</v>
      </c>
      <c r="BA122" s="112">
        <v>3.0000000000000001E-3</v>
      </c>
      <c r="BB122" s="125">
        <v>0</v>
      </c>
      <c r="BC122" s="125">
        <v>1051</v>
      </c>
      <c r="BD122" s="111"/>
      <c r="BE122" s="120">
        <v>582.20000000000005</v>
      </c>
      <c r="BF122" s="110">
        <v>50.922799242184603</v>
      </c>
      <c r="BG122" s="132">
        <v>65</v>
      </c>
      <c r="BH122" s="118">
        <v>0.78342768064899404</v>
      </c>
      <c r="BI122" s="126">
        <v>-266.76831759764201</v>
      </c>
      <c r="BJ122" s="112"/>
      <c r="BK122" s="112"/>
      <c r="BL122" s="125">
        <v>161</v>
      </c>
      <c r="BM122" s="125">
        <v>310</v>
      </c>
      <c r="BN122" s="111"/>
      <c r="BO122" s="119">
        <v>1622</v>
      </c>
      <c r="BP122" s="120">
        <v>141.87011400003999</v>
      </c>
      <c r="BQ122" s="132">
        <v>78</v>
      </c>
      <c r="BR122" s="122">
        <v>1.8188476153851301</v>
      </c>
      <c r="BS122" s="123">
        <v>603.23801888282901</v>
      </c>
      <c r="BT122" s="112">
        <v>7.4999999999999997E-3</v>
      </c>
      <c r="BU122" s="124">
        <v>7.4999999999999997E-3</v>
      </c>
      <c r="BV122" s="119">
        <v>0</v>
      </c>
      <c r="BW122" s="119">
        <v>0</v>
      </c>
      <c r="BX122" s="113"/>
      <c r="BY122" s="118">
        <v>0.99555641421947405</v>
      </c>
      <c r="BZ122" s="118">
        <v>1</v>
      </c>
      <c r="CA122" s="135">
        <v>0.99822256568779</v>
      </c>
      <c r="CB122" s="117">
        <v>0.9</v>
      </c>
      <c r="CC122" s="124">
        <v>2.5000000000000001E-3</v>
      </c>
      <c r="CD122" s="113"/>
      <c r="CE122" s="113"/>
    </row>
    <row r="123" spans="1:83" s="85" customFormat="1" ht="21.4" customHeight="1" x14ac:dyDescent="0.2">
      <c r="A123" s="109" t="s">
        <v>382</v>
      </c>
      <c r="B123" s="109" t="s">
        <v>174</v>
      </c>
      <c r="C123" s="109" t="s">
        <v>180</v>
      </c>
      <c r="D123" s="110">
        <v>2.90588981611111</v>
      </c>
      <c r="E123" s="111"/>
      <c r="F123" s="112">
        <v>5.2499999999999998E-2</v>
      </c>
      <c r="G123" s="112">
        <v>4.8750000000000002E-2</v>
      </c>
      <c r="H123" s="113"/>
      <c r="I123" s="114">
        <v>6</v>
      </c>
      <c r="J123" s="114">
        <v>6</v>
      </c>
      <c r="K123" s="111"/>
      <c r="L123" s="135">
        <v>0.84</v>
      </c>
      <c r="M123" s="133">
        <v>0.78600000000000003</v>
      </c>
      <c r="N123" s="117">
        <v>0.7</v>
      </c>
      <c r="O123" s="118">
        <v>1.2E-2</v>
      </c>
      <c r="P123" s="111"/>
      <c r="Q123" s="119">
        <v>149</v>
      </c>
      <c r="R123" s="120">
        <v>51.275171953836598</v>
      </c>
      <c r="S123" s="121">
        <v>36</v>
      </c>
      <c r="T123" s="122">
        <v>1.42431033205102</v>
      </c>
      <c r="U123" s="123">
        <v>29.491213066688001</v>
      </c>
      <c r="V123" s="124">
        <v>0.01</v>
      </c>
      <c r="W123" s="124">
        <v>0.01</v>
      </c>
      <c r="X123" s="125">
        <v>0</v>
      </c>
      <c r="Y123" s="125">
        <v>0</v>
      </c>
      <c r="Z123" s="111"/>
      <c r="AA123" s="126">
        <v>357</v>
      </c>
      <c r="AB123" s="110">
        <v>122.85393548670901</v>
      </c>
      <c r="AC123" s="121">
        <v>200</v>
      </c>
      <c r="AD123" s="116">
        <v>0.61426967743354499</v>
      </c>
      <c r="AE123" s="127">
        <v>-306.93770518506602</v>
      </c>
      <c r="AF123" s="112"/>
      <c r="AG123" s="112"/>
      <c r="AH123" s="128">
        <v>225</v>
      </c>
      <c r="AI123" s="125">
        <v>341</v>
      </c>
      <c r="AJ123" s="111"/>
      <c r="AK123" s="120">
        <v>2159.7705500000002</v>
      </c>
      <c r="AL123" s="120">
        <v>743.23896867169401</v>
      </c>
      <c r="AM123" s="129">
        <v>617.6</v>
      </c>
      <c r="AN123" s="122">
        <v>1.2034309725901799</v>
      </c>
      <c r="AO123" s="130">
        <v>109.530916388514</v>
      </c>
      <c r="AP123" s="124">
        <v>0.01</v>
      </c>
      <c r="AQ123" s="124">
        <v>0.01</v>
      </c>
      <c r="AR123" s="125">
        <v>0</v>
      </c>
      <c r="AS123" s="125">
        <v>0</v>
      </c>
      <c r="AT123" s="113"/>
      <c r="AU123" s="120">
        <v>1807.0095699999999</v>
      </c>
      <c r="AV123" s="110">
        <v>621.84380150321101</v>
      </c>
      <c r="AW123" s="131">
        <v>573</v>
      </c>
      <c r="AX123" s="133">
        <v>1.0852422364803</v>
      </c>
      <c r="AY123" s="137">
        <v>-95.171955355215005</v>
      </c>
      <c r="AZ123" s="112">
        <v>1.0500000000000001E-2</v>
      </c>
      <c r="BA123" s="112">
        <v>6.7499999999999999E-3</v>
      </c>
      <c r="BB123" s="125">
        <v>0</v>
      </c>
      <c r="BC123" s="125">
        <v>192</v>
      </c>
      <c r="BD123" s="111"/>
      <c r="BE123" s="120">
        <v>139.9</v>
      </c>
      <c r="BF123" s="110">
        <v>48.143601049273499</v>
      </c>
      <c r="BG123" s="132">
        <v>65</v>
      </c>
      <c r="BH123" s="116">
        <v>0.740670785373438</v>
      </c>
      <c r="BI123" s="127">
        <v>-75.879754185146496</v>
      </c>
      <c r="BJ123" s="112"/>
      <c r="BK123" s="112"/>
      <c r="BL123" s="125">
        <v>49</v>
      </c>
      <c r="BM123" s="125">
        <v>87</v>
      </c>
      <c r="BN123" s="111"/>
      <c r="BO123" s="119">
        <v>301</v>
      </c>
      <c r="BP123" s="120">
        <v>103.582729920167</v>
      </c>
      <c r="BQ123" s="132">
        <v>78</v>
      </c>
      <c r="BR123" s="122">
        <v>1.32798371692522</v>
      </c>
      <c r="BS123" s="123">
        <v>42.064294977824098</v>
      </c>
      <c r="BT123" s="112">
        <v>7.4999999999999997E-3</v>
      </c>
      <c r="BU123" s="124">
        <v>7.4999999999999997E-3</v>
      </c>
      <c r="BV123" s="119">
        <v>0</v>
      </c>
      <c r="BW123" s="119">
        <v>0</v>
      </c>
      <c r="BX123" s="113"/>
      <c r="BY123" s="118">
        <v>0.99537170957477605</v>
      </c>
      <c r="BZ123" s="118">
        <v>1</v>
      </c>
      <c r="CA123" s="135">
        <v>0.99814868382990996</v>
      </c>
      <c r="CB123" s="117">
        <v>0.9</v>
      </c>
      <c r="CC123" s="124">
        <v>2.5000000000000001E-3</v>
      </c>
      <c r="CD123" s="113"/>
      <c r="CE123" s="113"/>
    </row>
    <row r="124" spans="1:83" s="85" customFormat="1" ht="21.4" customHeight="1" x14ac:dyDescent="0.2">
      <c r="A124" s="109" t="s">
        <v>382</v>
      </c>
      <c r="B124" s="109" t="s">
        <v>174</v>
      </c>
      <c r="C124" s="109" t="s">
        <v>181</v>
      </c>
      <c r="D124" s="110">
        <v>1.91400966188889</v>
      </c>
      <c r="E124" s="111"/>
      <c r="F124" s="112">
        <v>5.5500000000000001E-2</v>
      </c>
      <c r="G124" s="112">
        <v>4.8250000000000001E-2</v>
      </c>
      <c r="H124" s="113"/>
      <c r="I124" s="114">
        <v>7</v>
      </c>
      <c r="J124" s="114">
        <v>7</v>
      </c>
      <c r="K124" s="111"/>
      <c r="L124" s="135">
        <v>0.9</v>
      </c>
      <c r="M124" s="133">
        <v>0.78700000000000003</v>
      </c>
      <c r="N124" s="117">
        <v>0.7</v>
      </c>
      <c r="O124" s="118">
        <v>1.2E-2</v>
      </c>
      <c r="P124" s="111"/>
      <c r="Q124" s="119">
        <v>90</v>
      </c>
      <c r="R124" s="120">
        <v>47.021706207679898</v>
      </c>
      <c r="S124" s="121">
        <v>36</v>
      </c>
      <c r="T124" s="122">
        <v>1.30615850576888</v>
      </c>
      <c r="U124" s="123">
        <v>11.283673041292801</v>
      </c>
      <c r="V124" s="124">
        <v>0.01</v>
      </c>
      <c r="W124" s="124">
        <v>0.01</v>
      </c>
      <c r="X124" s="125">
        <v>0</v>
      </c>
      <c r="Y124" s="125">
        <v>0</v>
      </c>
      <c r="Z124" s="111"/>
      <c r="AA124" s="126">
        <v>316</v>
      </c>
      <c r="AB124" s="110">
        <v>165.09843512918701</v>
      </c>
      <c r="AC124" s="121">
        <v>200</v>
      </c>
      <c r="AD124" s="118">
        <v>0.82549217564593502</v>
      </c>
      <c r="AE124" s="126">
        <v>-121.31292754837401</v>
      </c>
      <c r="AF124" s="112"/>
      <c r="AG124" s="112"/>
      <c r="AH124" s="128">
        <v>67</v>
      </c>
      <c r="AI124" s="125">
        <v>144</v>
      </c>
      <c r="AJ124" s="111"/>
      <c r="AK124" s="120">
        <v>1801.6956</v>
      </c>
      <c r="AL124" s="120">
        <v>941.32001309855002</v>
      </c>
      <c r="AM124" s="129">
        <v>791.5</v>
      </c>
      <c r="AN124" s="122">
        <v>1.18928618205755</v>
      </c>
      <c r="AO124" s="130">
        <v>71.029689227311593</v>
      </c>
      <c r="AP124" s="124">
        <v>0.01</v>
      </c>
      <c r="AQ124" s="124">
        <v>9.4999999999999998E-3</v>
      </c>
      <c r="AR124" s="125">
        <v>0</v>
      </c>
      <c r="AS124" s="125">
        <v>17</v>
      </c>
      <c r="AT124" s="113"/>
      <c r="AU124" s="120">
        <v>1179.33591</v>
      </c>
      <c r="AV124" s="110">
        <v>616.15985200207501</v>
      </c>
      <c r="AW124" s="131">
        <v>573</v>
      </c>
      <c r="AX124" s="133">
        <v>1.0753226038430601</v>
      </c>
      <c r="AY124" s="137">
        <v>-73.565627426090302</v>
      </c>
      <c r="AZ124" s="112">
        <v>9.75E-3</v>
      </c>
      <c r="BA124" s="112">
        <v>6.0000000000000001E-3</v>
      </c>
      <c r="BB124" s="125">
        <v>0</v>
      </c>
      <c r="BC124" s="125">
        <v>137</v>
      </c>
      <c r="BD124" s="111"/>
      <c r="BE124" s="120">
        <v>124.8</v>
      </c>
      <c r="BF124" s="110">
        <v>65.203432607982705</v>
      </c>
      <c r="BG124" s="132">
        <v>65</v>
      </c>
      <c r="BH124" s="133">
        <v>1.0031297324305</v>
      </c>
      <c r="BI124" s="134">
        <v>-17.3267014532214</v>
      </c>
      <c r="BJ124" s="112">
        <v>3.7499999999999999E-3</v>
      </c>
      <c r="BK124" s="112">
        <v>7.5000000000000002E-4</v>
      </c>
      <c r="BL124" s="125">
        <v>0</v>
      </c>
      <c r="BM124" s="125">
        <v>25</v>
      </c>
      <c r="BN124" s="111"/>
      <c r="BO124" s="119">
        <v>194</v>
      </c>
      <c r="BP124" s="120">
        <v>101.357900047665</v>
      </c>
      <c r="BQ124" s="132">
        <v>78</v>
      </c>
      <c r="BR124" s="122">
        <v>1.29946025702135</v>
      </c>
      <c r="BS124" s="123">
        <v>23.447958256134299</v>
      </c>
      <c r="BT124" s="112">
        <v>7.4999999999999997E-3</v>
      </c>
      <c r="BU124" s="124">
        <v>7.4999999999999997E-3</v>
      </c>
      <c r="BV124" s="119">
        <v>0</v>
      </c>
      <c r="BW124" s="119">
        <v>0</v>
      </c>
      <c r="BX124" s="113"/>
      <c r="BY124" s="118">
        <v>0.99244142101284905</v>
      </c>
      <c r="BZ124" s="118">
        <v>1</v>
      </c>
      <c r="CA124" s="135">
        <v>0.99697656840514004</v>
      </c>
      <c r="CB124" s="117">
        <v>0.9</v>
      </c>
      <c r="CC124" s="124">
        <v>2.5000000000000001E-3</v>
      </c>
      <c r="CD124" s="113"/>
      <c r="CE124" s="113"/>
    </row>
    <row r="125" spans="1:83" s="85" customFormat="1" ht="21.4" customHeight="1" x14ac:dyDescent="0.2">
      <c r="A125" s="109" t="s">
        <v>382</v>
      </c>
      <c r="B125" s="109" t="s">
        <v>174</v>
      </c>
      <c r="C125" s="109" t="s">
        <v>182</v>
      </c>
      <c r="D125" s="110">
        <v>7.3850812847777796</v>
      </c>
      <c r="E125" s="111"/>
      <c r="F125" s="112">
        <v>4.8500000000000001E-2</v>
      </c>
      <c r="G125" s="112">
        <v>4.4749999999999998E-2</v>
      </c>
      <c r="H125" s="113"/>
      <c r="I125" s="114">
        <v>5</v>
      </c>
      <c r="J125" s="114">
        <v>5</v>
      </c>
      <c r="K125" s="111"/>
      <c r="L125" s="136">
        <v>0.82</v>
      </c>
      <c r="M125" s="118">
        <v>0.61199999999999999</v>
      </c>
      <c r="N125" s="117">
        <v>0.7</v>
      </c>
      <c r="O125" s="118"/>
      <c r="P125" s="111"/>
      <c r="Q125" s="119">
        <v>426</v>
      </c>
      <c r="R125" s="120">
        <v>57.6838606879083</v>
      </c>
      <c r="S125" s="121">
        <v>36</v>
      </c>
      <c r="T125" s="122">
        <v>1.6023294635530101</v>
      </c>
      <c r="U125" s="123">
        <v>122.278193049715</v>
      </c>
      <c r="V125" s="124">
        <v>0.01</v>
      </c>
      <c r="W125" s="124">
        <v>0.01</v>
      </c>
      <c r="X125" s="125">
        <v>0</v>
      </c>
      <c r="Y125" s="125">
        <v>0</v>
      </c>
      <c r="Z125" s="111"/>
      <c r="AA125" s="126">
        <v>611</v>
      </c>
      <c r="AB125" s="110">
        <v>82.734363568807396</v>
      </c>
      <c r="AC125" s="121">
        <v>200</v>
      </c>
      <c r="AD125" s="116">
        <v>0.413671817844037</v>
      </c>
      <c r="AE125" s="127">
        <v>-1076.3433719460299</v>
      </c>
      <c r="AF125" s="112"/>
      <c r="AG125" s="112"/>
      <c r="AH125" s="128">
        <v>867</v>
      </c>
      <c r="AI125" s="125">
        <v>1162</v>
      </c>
      <c r="AJ125" s="111"/>
      <c r="AK125" s="120">
        <v>5482.5890099999997</v>
      </c>
      <c r="AL125" s="120">
        <v>742.38709075562701</v>
      </c>
      <c r="AM125" s="129">
        <v>828</v>
      </c>
      <c r="AN125" s="118">
        <v>0.89660276661307603</v>
      </c>
      <c r="AO125" s="120">
        <v>-1503.0125498565501</v>
      </c>
      <c r="AP125" s="124"/>
      <c r="AQ125" s="124"/>
      <c r="AR125" s="125">
        <v>633</v>
      </c>
      <c r="AS125" s="125">
        <v>1856</v>
      </c>
      <c r="AT125" s="113"/>
      <c r="AU125" s="120">
        <v>5450.4191000000001</v>
      </c>
      <c r="AV125" s="110">
        <v>738.03102360355501</v>
      </c>
      <c r="AW125" s="131">
        <v>573</v>
      </c>
      <c r="AX125" s="122">
        <v>1.2880122575978299</v>
      </c>
      <c r="AY125" s="130">
        <v>616.18033937463201</v>
      </c>
      <c r="AZ125" s="112">
        <v>1.4999999999999999E-2</v>
      </c>
      <c r="BA125" s="112">
        <v>1.4999999999999999E-2</v>
      </c>
      <c r="BB125" s="125">
        <v>0</v>
      </c>
      <c r="BC125" s="125">
        <v>0</v>
      </c>
      <c r="BD125" s="111"/>
      <c r="BE125" s="120">
        <v>540.29999999999995</v>
      </c>
      <c r="BF125" s="110">
        <v>73.161009224593499</v>
      </c>
      <c r="BG125" s="132">
        <v>65</v>
      </c>
      <c r="BH125" s="133">
        <v>1.12555398807067</v>
      </c>
      <c r="BI125" s="134">
        <v>-8.0865958824588198</v>
      </c>
      <c r="BJ125" s="112">
        <v>1.35E-2</v>
      </c>
      <c r="BK125" s="112">
        <v>9.75E-3</v>
      </c>
      <c r="BL125" s="125">
        <v>0</v>
      </c>
      <c r="BM125" s="125">
        <v>36</v>
      </c>
      <c r="BN125" s="111"/>
      <c r="BO125" s="119">
        <v>992</v>
      </c>
      <c r="BP125" s="120">
        <v>134.324858691092</v>
      </c>
      <c r="BQ125" s="132">
        <v>78</v>
      </c>
      <c r="BR125" s="122">
        <v>1.7221135729627199</v>
      </c>
      <c r="BS125" s="123">
        <v>333.93608494104899</v>
      </c>
      <c r="BT125" s="112">
        <v>7.4999999999999997E-3</v>
      </c>
      <c r="BU125" s="124">
        <v>7.4999999999999997E-3</v>
      </c>
      <c r="BV125" s="119">
        <v>0</v>
      </c>
      <c r="BW125" s="119">
        <v>0</v>
      </c>
      <c r="BX125" s="113"/>
      <c r="BY125" s="118">
        <v>0.99786970863111601</v>
      </c>
      <c r="BZ125" s="118">
        <v>1</v>
      </c>
      <c r="CA125" s="135">
        <v>0.99914788345244598</v>
      </c>
      <c r="CB125" s="117">
        <v>0.9</v>
      </c>
      <c r="CC125" s="124">
        <v>2.5000000000000001E-3</v>
      </c>
      <c r="CD125" s="113"/>
      <c r="CE125" s="113"/>
    </row>
    <row r="126" spans="1:83" s="85" customFormat="1" ht="21.4" customHeight="1" x14ac:dyDescent="0.2">
      <c r="A126" s="109" t="s">
        <v>382</v>
      </c>
      <c r="B126" s="109" t="s">
        <v>174</v>
      </c>
      <c r="C126" s="109" t="s">
        <v>183</v>
      </c>
      <c r="D126" s="110">
        <v>4.0641848577777804</v>
      </c>
      <c r="E126" s="111"/>
      <c r="F126" s="112">
        <v>3.3500000000000002E-2</v>
      </c>
      <c r="G126" s="112">
        <v>2.5999999999999999E-2</v>
      </c>
      <c r="H126" s="113"/>
      <c r="I126" s="114">
        <v>5</v>
      </c>
      <c r="J126" s="114">
        <v>5</v>
      </c>
      <c r="K126" s="111"/>
      <c r="L126" s="115">
        <v>0.35</v>
      </c>
      <c r="M126" s="116">
        <v>0.59799999999999998</v>
      </c>
      <c r="N126" s="117">
        <v>0.7</v>
      </c>
      <c r="O126" s="118"/>
      <c r="P126" s="111"/>
      <c r="Q126" s="119">
        <v>220</v>
      </c>
      <c r="R126" s="120">
        <v>54.131396011423597</v>
      </c>
      <c r="S126" s="121">
        <v>36</v>
      </c>
      <c r="T126" s="122">
        <v>1.50364988920621</v>
      </c>
      <c r="U126" s="123">
        <v>52.854707865087903</v>
      </c>
      <c r="V126" s="124">
        <v>0.01</v>
      </c>
      <c r="W126" s="124">
        <v>0.01</v>
      </c>
      <c r="X126" s="125">
        <v>0</v>
      </c>
      <c r="Y126" s="125">
        <v>0</v>
      </c>
      <c r="Z126" s="111"/>
      <c r="AA126" s="126">
        <v>561</v>
      </c>
      <c r="AB126" s="110">
        <v>138.03505982913001</v>
      </c>
      <c r="AC126" s="121">
        <v>200</v>
      </c>
      <c r="AD126" s="116">
        <v>0.69017529914565001</v>
      </c>
      <c r="AE126" s="127">
        <v>-367.58495630506701</v>
      </c>
      <c r="AF126" s="112"/>
      <c r="AG126" s="112"/>
      <c r="AH126" s="128">
        <v>252</v>
      </c>
      <c r="AI126" s="125">
        <v>415</v>
      </c>
      <c r="AJ126" s="111"/>
      <c r="AK126" s="120">
        <v>2643.3331699999999</v>
      </c>
      <c r="AL126" s="120">
        <v>650.396884615462</v>
      </c>
      <c r="AM126" s="129">
        <v>723.5</v>
      </c>
      <c r="AN126" s="118">
        <v>0.89895906650374802</v>
      </c>
      <c r="AO126" s="120">
        <v>-715.82290943357998</v>
      </c>
      <c r="AP126" s="124"/>
      <c r="AQ126" s="124"/>
      <c r="AR126" s="125">
        <v>298</v>
      </c>
      <c r="AS126" s="125">
        <v>886</v>
      </c>
      <c r="AT126" s="113"/>
      <c r="AU126" s="120">
        <v>2419.9621699999998</v>
      </c>
      <c r="AV126" s="110">
        <v>595.43604798606304</v>
      </c>
      <c r="AW126" s="131">
        <v>573</v>
      </c>
      <c r="AX126" s="133">
        <v>1.03915540660744</v>
      </c>
      <c r="AY126" s="137">
        <v>-240.43372981401799</v>
      </c>
      <c r="AZ126" s="112">
        <v>6.7499999999999999E-3</v>
      </c>
      <c r="BA126" s="112">
        <v>3.0000000000000001E-3</v>
      </c>
      <c r="BB126" s="125">
        <v>0</v>
      </c>
      <c r="BC126" s="125">
        <v>375</v>
      </c>
      <c r="BD126" s="111"/>
      <c r="BE126" s="120">
        <v>274.7</v>
      </c>
      <c r="BF126" s="110">
        <v>67.5904294742639</v>
      </c>
      <c r="BG126" s="132">
        <v>65</v>
      </c>
      <c r="BH126" s="133">
        <v>1.0398527611425199</v>
      </c>
      <c r="BI126" s="134">
        <v>-27.0901107991468</v>
      </c>
      <c r="BJ126" s="112">
        <v>6.7499999999999999E-3</v>
      </c>
      <c r="BK126" s="112">
        <v>3.0000000000000001E-3</v>
      </c>
      <c r="BL126" s="125">
        <v>0</v>
      </c>
      <c r="BM126" s="125">
        <v>43</v>
      </c>
      <c r="BN126" s="111"/>
      <c r="BO126" s="119">
        <v>588</v>
      </c>
      <c r="BP126" s="120">
        <v>144.678458430532</v>
      </c>
      <c r="BQ126" s="132">
        <v>78</v>
      </c>
      <c r="BR126" s="122">
        <v>1.85485203116067</v>
      </c>
      <c r="BS126" s="123">
        <v>225.85186704102401</v>
      </c>
      <c r="BT126" s="112">
        <v>7.4999999999999997E-3</v>
      </c>
      <c r="BU126" s="124">
        <v>7.4999999999999997E-3</v>
      </c>
      <c r="BV126" s="119">
        <v>0</v>
      </c>
      <c r="BW126" s="119">
        <v>0</v>
      </c>
      <c r="BX126" s="113"/>
      <c r="BY126" s="118">
        <v>0.99820547330641496</v>
      </c>
      <c r="BZ126" s="118">
        <v>1</v>
      </c>
      <c r="CA126" s="135">
        <v>0.99928218932256596</v>
      </c>
      <c r="CB126" s="117">
        <v>0.9</v>
      </c>
      <c r="CC126" s="124">
        <v>2.5000000000000001E-3</v>
      </c>
      <c r="CD126" s="113"/>
      <c r="CE126" s="113"/>
    </row>
    <row r="127" spans="1:83" s="85" customFormat="1" ht="21.4" customHeight="1" x14ac:dyDescent="0.2">
      <c r="A127" s="109" t="s">
        <v>382</v>
      </c>
      <c r="B127" s="109" t="s">
        <v>174</v>
      </c>
      <c r="C127" s="109" t="s">
        <v>184</v>
      </c>
      <c r="D127" s="110">
        <v>2.75378293722222</v>
      </c>
      <c r="E127" s="111"/>
      <c r="F127" s="112">
        <v>2.375E-2</v>
      </c>
      <c r="G127" s="112">
        <v>1.6750000000000001E-2</v>
      </c>
      <c r="H127" s="113"/>
      <c r="I127" s="114">
        <v>5</v>
      </c>
      <c r="J127" s="114">
        <v>4</v>
      </c>
      <c r="K127" s="111"/>
      <c r="L127" s="115">
        <v>0.63</v>
      </c>
      <c r="M127" s="116">
        <v>0.51500000000000001</v>
      </c>
      <c r="N127" s="117">
        <v>0.7</v>
      </c>
      <c r="O127" s="118"/>
      <c r="P127" s="111"/>
      <c r="Q127" s="119">
        <v>100</v>
      </c>
      <c r="R127" s="120">
        <v>36.313682770099298</v>
      </c>
      <c r="S127" s="121">
        <v>36</v>
      </c>
      <c r="T127" s="133">
        <v>1.00871341028054</v>
      </c>
      <c r="U127" s="134">
        <v>-13.253178589375899</v>
      </c>
      <c r="V127" s="124">
        <v>3.0000000000000001E-3</v>
      </c>
      <c r="W127" s="124">
        <v>5.0000000000000001E-4</v>
      </c>
      <c r="X127" s="125">
        <v>0</v>
      </c>
      <c r="Y127" s="125">
        <v>19</v>
      </c>
      <c r="Z127" s="111"/>
      <c r="AA127" s="126">
        <v>282</v>
      </c>
      <c r="AB127" s="110">
        <v>102.40458541168</v>
      </c>
      <c r="AC127" s="121">
        <v>200</v>
      </c>
      <c r="AD127" s="116">
        <v>0.51202292705840002</v>
      </c>
      <c r="AE127" s="127">
        <v>-347.18432549653301</v>
      </c>
      <c r="AF127" s="112"/>
      <c r="AG127" s="112"/>
      <c r="AH127" s="128">
        <v>269</v>
      </c>
      <c r="AI127" s="125">
        <v>379</v>
      </c>
      <c r="AJ127" s="111"/>
      <c r="AK127" s="120">
        <v>2326.4888500000002</v>
      </c>
      <c r="AL127" s="120">
        <v>844.83378067073102</v>
      </c>
      <c r="AM127" s="129">
        <v>667.8</v>
      </c>
      <c r="AN127" s="122">
        <v>1.26510000100439</v>
      </c>
      <c r="AO127" s="130">
        <v>225.642387167077</v>
      </c>
      <c r="AP127" s="124">
        <v>0.01</v>
      </c>
      <c r="AQ127" s="124">
        <v>0.01</v>
      </c>
      <c r="AR127" s="125">
        <v>0</v>
      </c>
      <c r="AS127" s="125">
        <v>0</v>
      </c>
      <c r="AT127" s="113"/>
      <c r="AU127" s="120">
        <v>1479.16263</v>
      </c>
      <c r="AV127" s="110">
        <v>537.13842511205701</v>
      </c>
      <c r="AW127" s="131">
        <v>573</v>
      </c>
      <c r="AX127" s="118">
        <v>0.93741435447130395</v>
      </c>
      <c r="AY127" s="120">
        <v>-323.45046254756699</v>
      </c>
      <c r="AZ127" s="112"/>
      <c r="BA127" s="112"/>
      <c r="BB127" s="125">
        <v>99</v>
      </c>
      <c r="BC127" s="125">
        <v>415</v>
      </c>
      <c r="BD127" s="111"/>
      <c r="BE127" s="120">
        <v>175.7</v>
      </c>
      <c r="BF127" s="110">
        <v>63.803140627064401</v>
      </c>
      <c r="BG127" s="132">
        <v>65</v>
      </c>
      <c r="BH127" s="133">
        <v>0.98158677887791401</v>
      </c>
      <c r="BI127" s="134">
        <v>-28.784905786373098</v>
      </c>
      <c r="BJ127" s="112">
        <v>2.2499999999999998E-3</v>
      </c>
      <c r="BK127" s="112"/>
      <c r="BL127" s="125">
        <v>4</v>
      </c>
      <c r="BM127" s="125">
        <v>40</v>
      </c>
      <c r="BN127" s="111"/>
      <c r="BO127" s="119">
        <v>237</v>
      </c>
      <c r="BP127" s="120">
        <v>86.063428165135306</v>
      </c>
      <c r="BQ127" s="132">
        <v>78</v>
      </c>
      <c r="BR127" s="133">
        <v>1.1033772841684</v>
      </c>
      <c r="BS127" s="134">
        <v>-8.3818869436477694</v>
      </c>
      <c r="BT127" s="112">
        <v>6.0000000000000001E-3</v>
      </c>
      <c r="BU127" s="124">
        <v>3.7499999999999999E-3</v>
      </c>
      <c r="BV127" s="119">
        <v>0</v>
      </c>
      <c r="BW127" s="119">
        <v>21</v>
      </c>
      <c r="BX127" s="113"/>
      <c r="BY127" s="118">
        <v>0.99867608120035301</v>
      </c>
      <c r="BZ127" s="118">
        <v>1</v>
      </c>
      <c r="CA127" s="135">
        <v>0.999470432480141</v>
      </c>
      <c r="CB127" s="117">
        <v>0.9</v>
      </c>
      <c r="CC127" s="124">
        <v>2.5000000000000001E-3</v>
      </c>
      <c r="CD127" s="113"/>
      <c r="CE127" s="113"/>
    </row>
    <row r="128" spans="1:83" s="85" customFormat="1" ht="21.4" customHeight="1" x14ac:dyDescent="0.2">
      <c r="A128" s="109" t="s">
        <v>382</v>
      </c>
      <c r="B128" s="109" t="s">
        <v>174</v>
      </c>
      <c r="C128" s="109" t="s">
        <v>185</v>
      </c>
      <c r="D128" s="110">
        <v>3.7780167788888899</v>
      </c>
      <c r="E128" s="111"/>
      <c r="F128" s="112">
        <v>5.6750000000000002E-2</v>
      </c>
      <c r="G128" s="112">
        <v>4.9000000000000002E-2</v>
      </c>
      <c r="H128" s="113"/>
      <c r="I128" s="114">
        <v>7</v>
      </c>
      <c r="J128" s="114">
        <v>7</v>
      </c>
      <c r="K128" s="111"/>
      <c r="L128" s="136">
        <v>0.72</v>
      </c>
      <c r="M128" s="133">
        <v>0.78100000000000003</v>
      </c>
      <c r="N128" s="117">
        <v>0.7</v>
      </c>
      <c r="O128" s="118">
        <v>1.0999999999999999E-2</v>
      </c>
      <c r="P128" s="111"/>
      <c r="Q128" s="119">
        <v>262</v>
      </c>
      <c r="R128" s="120">
        <v>69.348553840211906</v>
      </c>
      <c r="S128" s="121">
        <v>36</v>
      </c>
      <c r="T128" s="122">
        <v>1.92634871778366</v>
      </c>
      <c r="U128" s="123">
        <v>106.623770744704</v>
      </c>
      <c r="V128" s="124">
        <v>0.01</v>
      </c>
      <c r="W128" s="124">
        <v>0.01</v>
      </c>
      <c r="X128" s="125">
        <v>0</v>
      </c>
      <c r="Y128" s="125">
        <v>0</v>
      </c>
      <c r="Z128" s="111"/>
      <c r="AA128" s="126">
        <v>404</v>
      </c>
      <c r="AB128" s="110">
        <v>106.93441126506001</v>
      </c>
      <c r="AC128" s="121">
        <v>200</v>
      </c>
      <c r="AD128" s="116">
        <v>0.53467205632530002</v>
      </c>
      <c r="AE128" s="127">
        <v>-459.201273640534</v>
      </c>
      <c r="AF128" s="112"/>
      <c r="AG128" s="112"/>
      <c r="AH128" s="128">
        <v>352</v>
      </c>
      <c r="AI128" s="125">
        <v>503</v>
      </c>
      <c r="AJ128" s="111"/>
      <c r="AK128" s="120">
        <v>2853.2276700000002</v>
      </c>
      <c r="AL128" s="120">
        <v>755.21836905105795</v>
      </c>
      <c r="AM128" s="129">
        <v>715.1</v>
      </c>
      <c r="AN128" s="133">
        <v>1.0561017606643199</v>
      </c>
      <c r="AO128" s="137">
        <v>-233.14848390172901</v>
      </c>
      <c r="AP128" s="124">
        <v>5.4999999999999997E-3</v>
      </c>
      <c r="AQ128" s="124">
        <v>3.0000000000000001E-3</v>
      </c>
      <c r="AR128" s="125">
        <v>0</v>
      </c>
      <c r="AS128" s="125">
        <v>389</v>
      </c>
      <c r="AT128" s="113"/>
      <c r="AU128" s="120">
        <v>2548.2959900000001</v>
      </c>
      <c r="AV128" s="110">
        <v>674.5062658905</v>
      </c>
      <c r="AW128" s="131">
        <v>573</v>
      </c>
      <c r="AX128" s="122">
        <v>1.17714880609162</v>
      </c>
      <c r="AY128" s="130">
        <v>75.224341019870707</v>
      </c>
      <c r="AZ128" s="112">
        <v>1.4999999999999999E-2</v>
      </c>
      <c r="BA128" s="112">
        <v>1.35E-2</v>
      </c>
      <c r="BB128" s="125">
        <v>0</v>
      </c>
      <c r="BC128" s="125">
        <v>50</v>
      </c>
      <c r="BD128" s="111"/>
      <c r="BE128" s="120">
        <v>250.9</v>
      </c>
      <c r="BF128" s="110">
        <v>66.410504421790705</v>
      </c>
      <c r="BG128" s="132">
        <v>65</v>
      </c>
      <c r="BH128" s="133">
        <v>1.0217000680275501</v>
      </c>
      <c r="BI128" s="134">
        <v>-29.640413933173399</v>
      </c>
      <c r="BJ128" s="112">
        <v>5.2500000000000003E-3</v>
      </c>
      <c r="BK128" s="112">
        <v>1.5E-3</v>
      </c>
      <c r="BL128" s="125">
        <v>0</v>
      </c>
      <c r="BM128" s="125">
        <v>44</v>
      </c>
      <c r="BN128" s="111"/>
      <c r="BO128" s="119">
        <v>427</v>
      </c>
      <c r="BP128" s="120">
        <v>113.02226141133799</v>
      </c>
      <c r="BQ128" s="132">
        <v>78</v>
      </c>
      <c r="BR128" s="122">
        <v>1.4490033514274101</v>
      </c>
      <c r="BS128" s="123">
        <v>90.351503280191906</v>
      </c>
      <c r="BT128" s="112">
        <v>7.4999999999999997E-3</v>
      </c>
      <c r="BU128" s="124">
        <v>7.4999999999999997E-3</v>
      </c>
      <c r="BV128" s="119">
        <v>0</v>
      </c>
      <c r="BW128" s="119">
        <v>0</v>
      </c>
      <c r="BX128" s="113"/>
      <c r="BY128" s="118">
        <v>0.99635701275045496</v>
      </c>
      <c r="BZ128" s="118">
        <v>1</v>
      </c>
      <c r="CA128" s="135">
        <v>0.99854280510018201</v>
      </c>
      <c r="CB128" s="117">
        <v>0.9</v>
      </c>
      <c r="CC128" s="124">
        <v>2.5000000000000001E-3</v>
      </c>
      <c r="CD128" s="113"/>
      <c r="CE128" s="113"/>
    </row>
    <row r="129" spans="1:83" s="85" customFormat="1" ht="21.4" customHeight="1" x14ac:dyDescent="0.2">
      <c r="A129" s="109" t="s">
        <v>382</v>
      </c>
      <c r="B129" s="109" t="s">
        <v>174</v>
      </c>
      <c r="C129" s="109" t="s">
        <v>186</v>
      </c>
      <c r="D129" s="110">
        <v>8.2147194804444403</v>
      </c>
      <c r="E129" s="111"/>
      <c r="F129" s="112">
        <v>4.0500000000000001E-2</v>
      </c>
      <c r="G129" s="112">
        <v>3.3000000000000002E-2</v>
      </c>
      <c r="H129" s="113"/>
      <c r="I129" s="114">
        <v>6</v>
      </c>
      <c r="J129" s="114">
        <v>6</v>
      </c>
      <c r="K129" s="111"/>
      <c r="L129" s="115">
        <v>0.25</v>
      </c>
      <c r="M129" s="118">
        <v>0.67800000000000005</v>
      </c>
      <c r="N129" s="117">
        <v>0.7</v>
      </c>
      <c r="O129" s="118"/>
      <c r="P129" s="111"/>
      <c r="Q129" s="119">
        <v>469</v>
      </c>
      <c r="R129" s="120">
        <v>57.092637322123799</v>
      </c>
      <c r="S129" s="121">
        <v>36</v>
      </c>
      <c r="T129" s="122">
        <v>1.5859065922812201</v>
      </c>
      <c r="U129" s="123">
        <v>131.15816075945</v>
      </c>
      <c r="V129" s="124">
        <v>0.01</v>
      </c>
      <c r="W129" s="124">
        <v>0.01</v>
      </c>
      <c r="X129" s="125">
        <v>0</v>
      </c>
      <c r="Y129" s="125">
        <v>0</v>
      </c>
      <c r="Z129" s="111"/>
      <c r="AA129" s="126">
        <v>895</v>
      </c>
      <c r="AB129" s="110">
        <v>108.95076845053499</v>
      </c>
      <c r="AC129" s="121">
        <v>200</v>
      </c>
      <c r="AD129" s="116">
        <v>0.54475384225267498</v>
      </c>
      <c r="AE129" s="127">
        <v>-981.89910689194505</v>
      </c>
      <c r="AF129" s="112"/>
      <c r="AG129" s="112"/>
      <c r="AH129" s="128">
        <v>748</v>
      </c>
      <c r="AI129" s="125">
        <v>1077</v>
      </c>
      <c r="AJ129" s="111"/>
      <c r="AK129" s="120">
        <v>11691.490390000001</v>
      </c>
      <c r="AL129" s="120">
        <v>1423.23671767882</v>
      </c>
      <c r="AM129" s="129">
        <v>828</v>
      </c>
      <c r="AN129" s="122">
        <v>1.7188849247328699</v>
      </c>
      <c r="AO129" s="130">
        <v>3921.1280874673498</v>
      </c>
      <c r="AP129" s="124">
        <v>0.01</v>
      </c>
      <c r="AQ129" s="124">
        <v>0.01</v>
      </c>
      <c r="AR129" s="125">
        <v>0</v>
      </c>
      <c r="AS129" s="125">
        <v>0</v>
      </c>
      <c r="AT129" s="113"/>
      <c r="AU129" s="120">
        <v>4833.4719699999996</v>
      </c>
      <c r="AV129" s="110">
        <v>588.39160381633496</v>
      </c>
      <c r="AW129" s="131">
        <v>573</v>
      </c>
      <c r="AX129" s="133">
        <v>1.02686143772484</v>
      </c>
      <c r="AY129" s="137">
        <v>-543.843971245425</v>
      </c>
      <c r="AZ129" s="112">
        <v>6.0000000000000001E-3</v>
      </c>
      <c r="BA129" s="112">
        <v>2.2499999999999998E-3</v>
      </c>
      <c r="BB129" s="125">
        <v>0</v>
      </c>
      <c r="BC129" s="125">
        <v>815</v>
      </c>
      <c r="BD129" s="111"/>
      <c r="BE129" s="120">
        <v>539.9</v>
      </c>
      <c r="BF129" s="110">
        <v>65.723485906641002</v>
      </c>
      <c r="BG129" s="132">
        <v>65</v>
      </c>
      <c r="BH129" s="133">
        <v>1.0111305524098599</v>
      </c>
      <c r="BI129" s="134">
        <v>-70.092209739882307</v>
      </c>
      <c r="BJ129" s="112">
        <v>4.4999999999999997E-3</v>
      </c>
      <c r="BK129" s="112">
        <v>7.5000000000000002E-4</v>
      </c>
      <c r="BL129" s="125">
        <v>0</v>
      </c>
      <c r="BM129" s="125">
        <v>101</v>
      </c>
      <c r="BN129" s="111"/>
      <c r="BO129" s="119">
        <v>832</v>
      </c>
      <c r="BP129" s="120">
        <v>101.281608213235</v>
      </c>
      <c r="BQ129" s="132">
        <v>78</v>
      </c>
      <c r="BR129" s="122">
        <v>1.29848215657994</v>
      </c>
      <c r="BS129" s="123">
        <v>100.009348312141</v>
      </c>
      <c r="BT129" s="112">
        <v>7.4999999999999997E-3</v>
      </c>
      <c r="BU129" s="124">
        <v>7.4999999999999997E-3</v>
      </c>
      <c r="BV129" s="119">
        <v>0</v>
      </c>
      <c r="BW129" s="119">
        <v>0</v>
      </c>
      <c r="BX129" s="113"/>
      <c r="BY129" s="118">
        <v>0.996967576393749</v>
      </c>
      <c r="BZ129" s="118">
        <v>1</v>
      </c>
      <c r="CA129" s="135">
        <v>0.99878703055749896</v>
      </c>
      <c r="CB129" s="117">
        <v>0.9</v>
      </c>
      <c r="CC129" s="124">
        <v>2.5000000000000001E-3</v>
      </c>
      <c r="CD129" s="113"/>
      <c r="CE129" s="113"/>
    </row>
    <row r="130" spans="1:83" s="85" customFormat="1" ht="21.4" customHeight="1" x14ac:dyDescent="0.2">
      <c r="A130" s="109" t="s">
        <v>382</v>
      </c>
      <c r="B130" s="109" t="s">
        <v>174</v>
      </c>
      <c r="C130" s="109" t="s">
        <v>187</v>
      </c>
      <c r="D130" s="110">
        <v>4.2623949085555601</v>
      </c>
      <c r="E130" s="111"/>
      <c r="F130" s="112">
        <v>1.8499999999999999E-2</v>
      </c>
      <c r="G130" s="112">
        <v>1.6250000000000001E-2</v>
      </c>
      <c r="H130" s="113"/>
      <c r="I130" s="114">
        <v>3</v>
      </c>
      <c r="J130" s="114">
        <v>3</v>
      </c>
      <c r="K130" s="111"/>
      <c r="L130" s="115">
        <v>0.55000000000000004</v>
      </c>
      <c r="M130" s="118">
        <v>0.67800000000000005</v>
      </c>
      <c r="N130" s="117">
        <v>0.7</v>
      </c>
      <c r="O130" s="118"/>
      <c r="P130" s="111"/>
      <c r="Q130" s="119">
        <v>208</v>
      </c>
      <c r="R130" s="120">
        <v>48.7988570891211</v>
      </c>
      <c r="S130" s="121">
        <v>36</v>
      </c>
      <c r="T130" s="122">
        <v>1.35552380803114</v>
      </c>
      <c r="U130" s="123">
        <v>32.703042032780601</v>
      </c>
      <c r="V130" s="124">
        <v>0.01</v>
      </c>
      <c r="W130" s="124">
        <v>0.01</v>
      </c>
      <c r="X130" s="125">
        <v>0</v>
      </c>
      <c r="Y130" s="125">
        <v>0</v>
      </c>
      <c r="Z130" s="111"/>
      <c r="AA130" s="126">
        <v>480</v>
      </c>
      <c r="AB130" s="110">
        <v>112.61274712874101</v>
      </c>
      <c r="AC130" s="121">
        <v>200</v>
      </c>
      <c r="AD130" s="116">
        <v>0.56306373564370504</v>
      </c>
      <c r="AE130" s="127">
        <v>-493.871988706774</v>
      </c>
      <c r="AF130" s="112"/>
      <c r="AG130" s="112"/>
      <c r="AH130" s="128">
        <v>373</v>
      </c>
      <c r="AI130" s="125">
        <v>543</v>
      </c>
      <c r="AJ130" s="111"/>
      <c r="AK130" s="120">
        <v>2103.8881500000002</v>
      </c>
      <c r="AL130" s="120">
        <v>493.59296713146801</v>
      </c>
      <c r="AM130" s="129">
        <v>675.8</v>
      </c>
      <c r="AN130" s="116">
        <v>0.73038320084561703</v>
      </c>
      <c r="AO130" s="139">
        <v>-1186.8252998401899</v>
      </c>
      <c r="AP130" s="124"/>
      <c r="AQ130" s="124"/>
      <c r="AR130" s="125">
        <v>777</v>
      </c>
      <c r="AS130" s="125">
        <v>1353</v>
      </c>
      <c r="AT130" s="113"/>
      <c r="AU130" s="120">
        <v>2064.1943799999999</v>
      </c>
      <c r="AV130" s="110">
        <v>484.28041612397601</v>
      </c>
      <c r="AW130" s="131">
        <v>573</v>
      </c>
      <c r="AX130" s="118">
        <v>0.84516652028617101</v>
      </c>
      <c r="AY130" s="120">
        <v>-725.948867644909</v>
      </c>
      <c r="AZ130" s="112"/>
      <c r="BA130" s="112"/>
      <c r="BB130" s="125">
        <v>379</v>
      </c>
      <c r="BC130" s="125">
        <v>867</v>
      </c>
      <c r="BD130" s="111"/>
      <c r="BE130" s="120">
        <v>258.39999999999998</v>
      </c>
      <c r="BF130" s="110">
        <v>60.6231955376389</v>
      </c>
      <c r="BG130" s="132">
        <v>65</v>
      </c>
      <c r="BH130" s="118">
        <v>0.932664546732906</v>
      </c>
      <c r="BI130" s="126">
        <v>-58.108396329701598</v>
      </c>
      <c r="BJ130" s="112"/>
      <c r="BK130" s="112"/>
      <c r="BL130" s="125">
        <v>19</v>
      </c>
      <c r="BM130" s="125">
        <v>75</v>
      </c>
      <c r="BN130" s="111"/>
      <c r="BO130" s="119">
        <v>366</v>
      </c>
      <c r="BP130" s="120">
        <v>85.867219685665006</v>
      </c>
      <c r="BQ130" s="132">
        <v>78</v>
      </c>
      <c r="BR130" s="133">
        <v>1.1008617908418601</v>
      </c>
      <c r="BS130" s="134">
        <v>-13.8100755956419</v>
      </c>
      <c r="BT130" s="112">
        <v>6.0000000000000001E-3</v>
      </c>
      <c r="BU130" s="124">
        <v>3.7499999999999999E-3</v>
      </c>
      <c r="BV130" s="119">
        <v>0</v>
      </c>
      <c r="BW130" s="119">
        <v>33</v>
      </c>
      <c r="BX130" s="113"/>
      <c r="BY130" s="118">
        <v>0.99912464985994398</v>
      </c>
      <c r="BZ130" s="118">
        <v>1</v>
      </c>
      <c r="CA130" s="135">
        <v>0.99964985994397804</v>
      </c>
      <c r="CB130" s="117">
        <v>0.9</v>
      </c>
      <c r="CC130" s="124">
        <v>2.5000000000000001E-3</v>
      </c>
      <c r="CD130" s="113"/>
      <c r="CE130" s="113"/>
    </row>
    <row r="131" spans="1:83" s="85" customFormat="1" ht="21.4" customHeight="1" x14ac:dyDescent="0.2">
      <c r="A131" s="109" t="s">
        <v>382</v>
      </c>
      <c r="B131" s="109" t="s">
        <v>174</v>
      </c>
      <c r="C131" s="109" t="s">
        <v>188</v>
      </c>
      <c r="D131" s="110">
        <v>1.9964803312222199</v>
      </c>
      <c r="E131" s="111"/>
      <c r="F131" s="112">
        <v>0.01</v>
      </c>
      <c r="G131" s="112">
        <v>0.01</v>
      </c>
      <c r="H131" s="113"/>
      <c r="I131" s="114">
        <v>2</v>
      </c>
      <c r="J131" s="114">
        <v>2</v>
      </c>
      <c r="K131" s="111"/>
      <c r="L131" s="115">
        <v>0.25</v>
      </c>
      <c r="M131" s="116">
        <v>0.53100000000000003</v>
      </c>
      <c r="N131" s="117">
        <v>0.7</v>
      </c>
      <c r="O131" s="118"/>
      <c r="P131" s="111"/>
      <c r="Q131" s="119">
        <v>57</v>
      </c>
      <c r="R131" s="120">
        <v>28.550243700675601</v>
      </c>
      <c r="S131" s="121">
        <v>36</v>
      </c>
      <c r="T131" s="118">
        <v>0.79306232501876694</v>
      </c>
      <c r="U131" s="126">
        <v>-25.108048693977501</v>
      </c>
      <c r="V131" s="124"/>
      <c r="W131" s="124"/>
      <c r="X131" s="125">
        <v>15</v>
      </c>
      <c r="Y131" s="125">
        <v>30</v>
      </c>
      <c r="Z131" s="111"/>
      <c r="AA131" s="126">
        <v>140</v>
      </c>
      <c r="AB131" s="110">
        <v>70.1234055806067</v>
      </c>
      <c r="AC131" s="121">
        <v>200</v>
      </c>
      <c r="AD131" s="116">
        <v>0.35061702790303401</v>
      </c>
      <c r="AE131" s="127">
        <v>-316.15582607765299</v>
      </c>
      <c r="AF131" s="112"/>
      <c r="AG131" s="112"/>
      <c r="AH131" s="128">
        <v>260</v>
      </c>
      <c r="AI131" s="125">
        <v>340</v>
      </c>
      <c r="AJ131" s="111"/>
      <c r="AK131" s="120">
        <v>1200.1869099999999</v>
      </c>
      <c r="AL131" s="120">
        <v>601.151381874751</v>
      </c>
      <c r="AM131" s="129">
        <v>687.4</v>
      </c>
      <c r="AN131" s="118">
        <v>0.874529214248983</v>
      </c>
      <c r="AO131" s="120">
        <v>-367.62066422889302</v>
      </c>
      <c r="AP131" s="124"/>
      <c r="AQ131" s="124"/>
      <c r="AR131" s="125">
        <v>173</v>
      </c>
      <c r="AS131" s="125">
        <v>447</v>
      </c>
      <c r="AT131" s="113"/>
      <c r="AU131" s="120">
        <v>774.27668000000006</v>
      </c>
      <c r="AV131" s="110">
        <v>387.82084045175498</v>
      </c>
      <c r="AW131" s="131">
        <v>573</v>
      </c>
      <c r="AX131" s="116">
        <v>0.67682520148648295</v>
      </c>
      <c r="AY131" s="139">
        <v>-532.60976171247603</v>
      </c>
      <c r="AZ131" s="112"/>
      <c r="BA131" s="112"/>
      <c r="BB131" s="125">
        <v>370</v>
      </c>
      <c r="BC131" s="125">
        <v>599</v>
      </c>
      <c r="BD131" s="111"/>
      <c r="BE131" s="120">
        <v>75.900000000000006</v>
      </c>
      <c r="BF131" s="110">
        <v>38.016903454057498</v>
      </c>
      <c r="BG131" s="132">
        <v>65</v>
      </c>
      <c r="BH131" s="116">
        <v>0.58487543775473105</v>
      </c>
      <c r="BI131" s="127">
        <v>-72.350643475237206</v>
      </c>
      <c r="BJ131" s="112"/>
      <c r="BK131" s="112"/>
      <c r="BL131" s="125">
        <v>54</v>
      </c>
      <c r="BM131" s="125">
        <v>80</v>
      </c>
      <c r="BN131" s="111"/>
      <c r="BO131" s="119">
        <v>238</v>
      </c>
      <c r="BP131" s="120">
        <v>119.209789487031</v>
      </c>
      <c r="BQ131" s="132">
        <v>78</v>
      </c>
      <c r="BR131" s="122">
        <v>1.5283306344491201</v>
      </c>
      <c r="BS131" s="123">
        <v>60.099227829715403</v>
      </c>
      <c r="BT131" s="112">
        <v>7.4999999999999997E-3</v>
      </c>
      <c r="BU131" s="124">
        <v>7.4999999999999997E-3</v>
      </c>
      <c r="BV131" s="119">
        <v>0</v>
      </c>
      <c r="BW131" s="119">
        <v>0</v>
      </c>
      <c r="BX131" s="113"/>
      <c r="BY131" s="118">
        <v>0.99883551673944704</v>
      </c>
      <c r="BZ131" s="118">
        <v>1</v>
      </c>
      <c r="CA131" s="135">
        <v>0.99953420669577897</v>
      </c>
      <c r="CB131" s="117">
        <v>0.9</v>
      </c>
      <c r="CC131" s="124">
        <v>2.5000000000000001E-3</v>
      </c>
      <c r="CD131" s="113"/>
      <c r="CE131" s="113"/>
    </row>
    <row r="132" spans="1:83" s="85" customFormat="1" ht="21.4" customHeight="1" x14ac:dyDescent="0.2">
      <c r="A132" s="109" t="s">
        <v>382</v>
      </c>
      <c r="B132" s="109" t="s">
        <v>174</v>
      </c>
      <c r="C132" s="109" t="s">
        <v>189</v>
      </c>
      <c r="D132" s="110">
        <v>4.6556036556666696</v>
      </c>
      <c r="E132" s="111"/>
      <c r="F132" s="112">
        <v>3.2000000000000001E-2</v>
      </c>
      <c r="G132" s="112">
        <v>2.2624999999999999E-2</v>
      </c>
      <c r="H132" s="113"/>
      <c r="I132" s="114">
        <v>5</v>
      </c>
      <c r="J132" s="114">
        <v>5</v>
      </c>
      <c r="K132" s="111"/>
      <c r="L132" s="138">
        <v>0.68</v>
      </c>
      <c r="M132" s="118">
        <v>0.65700000000000003</v>
      </c>
      <c r="N132" s="117">
        <v>0.7</v>
      </c>
      <c r="O132" s="118"/>
      <c r="P132" s="111"/>
      <c r="Q132" s="119">
        <v>208</v>
      </c>
      <c r="R132" s="120">
        <v>44.6773427000875</v>
      </c>
      <c r="S132" s="121">
        <v>36</v>
      </c>
      <c r="T132" s="122">
        <v>1.2410372972246499</v>
      </c>
      <c r="U132" s="123">
        <v>16.5317818155903</v>
      </c>
      <c r="V132" s="124">
        <v>0.01</v>
      </c>
      <c r="W132" s="124">
        <v>0.01</v>
      </c>
      <c r="X132" s="125">
        <v>0</v>
      </c>
      <c r="Y132" s="125">
        <v>0</v>
      </c>
      <c r="Z132" s="111"/>
      <c r="AA132" s="126">
        <v>410</v>
      </c>
      <c r="AB132" s="110">
        <v>88.065915899211006</v>
      </c>
      <c r="AC132" s="121">
        <v>200</v>
      </c>
      <c r="AD132" s="116">
        <v>0.440329579496055</v>
      </c>
      <c r="AE132" s="127">
        <v>-653.71232324672098</v>
      </c>
      <c r="AF132" s="112"/>
      <c r="AG132" s="112"/>
      <c r="AH132" s="128">
        <v>522</v>
      </c>
      <c r="AI132" s="125">
        <v>708</v>
      </c>
      <c r="AJ132" s="111"/>
      <c r="AK132" s="120">
        <v>3226.7105000000001</v>
      </c>
      <c r="AL132" s="120">
        <v>693.08101347341699</v>
      </c>
      <c r="AM132" s="129">
        <v>828</v>
      </c>
      <c r="AN132" s="118">
        <v>0.83705436409833001</v>
      </c>
      <c r="AO132" s="120">
        <v>-1177.05851824142</v>
      </c>
      <c r="AP132" s="124"/>
      <c r="AQ132" s="124"/>
      <c r="AR132" s="125">
        <v>629</v>
      </c>
      <c r="AS132" s="125">
        <v>1400</v>
      </c>
      <c r="AT132" s="113"/>
      <c r="AU132" s="120">
        <v>2782.3444</v>
      </c>
      <c r="AV132" s="110">
        <v>597.63343398302595</v>
      </c>
      <c r="AW132" s="131">
        <v>573</v>
      </c>
      <c r="AX132" s="133">
        <v>1.04299028618329</v>
      </c>
      <c r="AY132" s="137">
        <v>-265.19140610185502</v>
      </c>
      <c r="AZ132" s="112">
        <v>7.4999999999999997E-3</v>
      </c>
      <c r="BA132" s="112">
        <v>3.0000000000000001E-3</v>
      </c>
      <c r="BB132" s="125">
        <v>0</v>
      </c>
      <c r="BC132" s="125">
        <v>419</v>
      </c>
      <c r="BD132" s="111"/>
      <c r="BE132" s="120">
        <v>304.89999999999998</v>
      </c>
      <c r="BF132" s="110">
        <v>65.490970140657197</v>
      </c>
      <c r="BG132" s="132">
        <v>65</v>
      </c>
      <c r="BH132" s="133">
        <v>1.00755338677934</v>
      </c>
      <c r="BI132" s="134">
        <v>-40.806505055184203</v>
      </c>
      <c r="BJ132" s="112">
        <v>4.4999999999999997E-3</v>
      </c>
      <c r="BK132" s="112">
        <v>7.5000000000000002E-4</v>
      </c>
      <c r="BL132" s="125">
        <v>0</v>
      </c>
      <c r="BM132" s="125">
        <v>59</v>
      </c>
      <c r="BN132" s="111"/>
      <c r="BO132" s="119">
        <v>424</v>
      </c>
      <c r="BP132" s="120">
        <v>91.073044734793797</v>
      </c>
      <c r="BQ132" s="132">
        <v>78</v>
      </c>
      <c r="BR132" s="122">
        <v>1.16760313762556</v>
      </c>
      <c r="BS132" s="123">
        <v>9.1521939337789</v>
      </c>
      <c r="BT132" s="112">
        <v>7.4999999999999997E-3</v>
      </c>
      <c r="BU132" s="124">
        <v>6.3749999999999996E-3</v>
      </c>
      <c r="BV132" s="119">
        <v>0</v>
      </c>
      <c r="BW132" s="119">
        <v>12</v>
      </c>
      <c r="BX132" s="113"/>
      <c r="BY132" s="118">
        <v>0.993985967256933</v>
      </c>
      <c r="BZ132" s="118">
        <v>1</v>
      </c>
      <c r="CA132" s="135">
        <v>0.99759438690277302</v>
      </c>
      <c r="CB132" s="117">
        <v>0.9</v>
      </c>
      <c r="CC132" s="124">
        <v>2.5000000000000001E-3</v>
      </c>
      <c r="CD132" s="113"/>
      <c r="CE132" s="113"/>
    </row>
    <row r="133" spans="1:83" s="85" customFormat="1" ht="21.4" customHeight="1" x14ac:dyDescent="0.2">
      <c r="A133" s="109" t="s">
        <v>382</v>
      </c>
      <c r="B133" s="109" t="s">
        <v>174</v>
      </c>
      <c r="C133" s="109" t="s">
        <v>190</v>
      </c>
      <c r="D133" s="110">
        <v>2.9848484848888899</v>
      </c>
      <c r="E133" s="111"/>
      <c r="F133" s="112">
        <v>5.0500000000000003E-2</v>
      </c>
      <c r="G133" s="112">
        <v>4.675E-2</v>
      </c>
      <c r="H133" s="113"/>
      <c r="I133" s="114">
        <v>6</v>
      </c>
      <c r="J133" s="114">
        <v>6</v>
      </c>
      <c r="K133" s="111"/>
      <c r="L133" s="135">
        <v>0.94</v>
      </c>
      <c r="M133" s="133">
        <v>0.71899999999999997</v>
      </c>
      <c r="N133" s="117">
        <v>0.7</v>
      </c>
      <c r="O133" s="118">
        <v>2E-3</v>
      </c>
      <c r="P133" s="111"/>
      <c r="Q133" s="119">
        <v>213</v>
      </c>
      <c r="R133" s="120">
        <v>71.360406090404595</v>
      </c>
      <c r="S133" s="121">
        <v>36</v>
      </c>
      <c r="T133" s="122">
        <v>1.9822335025112401</v>
      </c>
      <c r="U133" s="123">
        <v>90.243927271065502</v>
      </c>
      <c r="V133" s="124">
        <v>0.01</v>
      </c>
      <c r="W133" s="124">
        <v>0.01</v>
      </c>
      <c r="X133" s="125">
        <v>0</v>
      </c>
      <c r="Y133" s="125">
        <v>0</v>
      </c>
      <c r="Z133" s="111"/>
      <c r="AA133" s="126">
        <v>461</v>
      </c>
      <c r="AB133" s="110">
        <v>154.44670050552401</v>
      </c>
      <c r="AC133" s="121">
        <v>200</v>
      </c>
      <c r="AD133" s="118">
        <v>0.77223350252762002</v>
      </c>
      <c r="AE133" s="126">
        <v>-220.97818182741401</v>
      </c>
      <c r="AF133" s="112"/>
      <c r="AG133" s="112"/>
      <c r="AH133" s="128">
        <v>136</v>
      </c>
      <c r="AI133" s="125">
        <v>256</v>
      </c>
      <c r="AJ133" s="111"/>
      <c r="AK133" s="120">
        <v>2433.80969</v>
      </c>
      <c r="AL133" s="120">
        <v>815.388017958506</v>
      </c>
      <c r="AM133" s="129">
        <v>766.8</v>
      </c>
      <c r="AN133" s="133">
        <v>1.0633646556579399</v>
      </c>
      <c r="AO133" s="137">
        <v>-180.89465912630399</v>
      </c>
      <c r="AP133" s="124">
        <v>6.0000000000000001E-3</v>
      </c>
      <c r="AQ133" s="124">
        <v>3.0000000000000001E-3</v>
      </c>
      <c r="AR133" s="125">
        <v>0</v>
      </c>
      <c r="AS133" s="125">
        <v>313</v>
      </c>
      <c r="AT133" s="113"/>
      <c r="AU133" s="120">
        <v>2039.38411</v>
      </c>
      <c r="AV133" s="110">
        <v>683.24543785877199</v>
      </c>
      <c r="AW133" s="131">
        <v>573</v>
      </c>
      <c r="AX133" s="122">
        <v>1.1924004151112899</v>
      </c>
      <c r="AY133" s="130">
        <v>85.516619064459704</v>
      </c>
      <c r="AZ133" s="112">
        <v>1.4999999999999999E-2</v>
      </c>
      <c r="BA133" s="112">
        <v>1.4250000000000001E-2</v>
      </c>
      <c r="BB133" s="125">
        <v>0</v>
      </c>
      <c r="BC133" s="125">
        <v>13</v>
      </c>
      <c r="BD133" s="111"/>
      <c r="BE133" s="120">
        <v>240.8</v>
      </c>
      <c r="BF133" s="110">
        <v>80.674111674034904</v>
      </c>
      <c r="BG133" s="132">
        <v>65</v>
      </c>
      <c r="BH133" s="122">
        <v>1.2411401796005399</v>
      </c>
      <c r="BI133" s="123">
        <v>19.157090906090598</v>
      </c>
      <c r="BJ133" s="112">
        <v>1.4999999999999999E-2</v>
      </c>
      <c r="BK133" s="112">
        <v>1.4999999999999999E-2</v>
      </c>
      <c r="BL133" s="125">
        <v>0</v>
      </c>
      <c r="BM133" s="125">
        <v>0</v>
      </c>
      <c r="BN133" s="111"/>
      <c r="BO133" s="119">
        <v>217</v>
      </c>
      <c r="BP133" s="120">
        <v>72.700507613229107</v>
      </c>
      <c r="BQ133" s="132">
        <v>78</v>
      </c>
      <c r="BR133" s="118">
        <v>0.93205778991319299</v>
      </c>
      <c r="BS133" s="126">
        <v>-48.971490912691401</v>
      </c>
      <c r="BT133" s="112"/>
      <c r="BU133" s="124"/>
      <c r="BV133" s="119">
        <v>16</v>
      </c>
      <c r="BW133" s="119">
        <v>63</v>
      </c>
      <c r="BX133" s="113"/>
      <c r="BY133" s="118">
        <v>0.99917355371900796</v>
      </c>
      <c r="BZ133" s="118">
        <v>1</v>
      </c>
      <c r="CA133" s="135">
        <v>0.99966942148760296</v>
      </c>
      <c r="CB133" s="117">
        <v>0.9</v>
      </c>
      <c r="CC133" s="124">
        <v>2.5000000000000001E-3</v>
      </c>
      <c r="CD133" s="113"/>
      <c r="CE133" s="113"/>
    </row>
    <row r="134" spans="1:83" s="85" customFormat="1" ht="21.4" customHeight="1" x14ac:dyDescent="0.2">
      <c r="A134" s="109" t="s">
        <v>382</v>
      </c>
      <c r="B134" s="109" t="s">
        <v>174</v>
      </c>
      <c r="C134" s="109" t="s">
        <v>191</v>
      </c>
      <c r="D134" s="110">
        <v>7.4745092368888901</v>
      </c>
      <c r="E134" s="111"/>
      <c r="F134" s="112">
        <v>4.4999999999999998E-2</v>
      </c>
      <c r="G134" s="112">
        <v>4.0500000000000001E-2</v>
      </c>
      <c r="H134" s="113"/>
      <c r="I134" s="114">
        <v>5</v>
      </c>
      <c r="J134" s="114">
        <v>5</v>
      </c>
      <c r="K134" s="111"/>
      <c r="L134" s="115">
        <v>0.44</v>
      </c>
      <c r="M134" s="116">
        <v>0.40699999999999997</v>
      </c>
      <c r="N134" s="117">
        <v>0.7</v>
      </c>
      <c r="O134" s="118"/>
      <c r="P134" s="111"/>
      <c r="Q134" s="119">
        <v>372</v>
      </c>
      <c r="R134" s="120">
        <v>49.769153828062898</v>
      </c>
      <c r="S134" s="121">
        <v>36</v>
      </c>
      <c r="T134" s="122">
        <v>1.3824764952239701</v>
      </c>
      <c r="U134" s="123">
        <v>64.600343320012797</v>
      </c>
      <c r="V134" s="124">
        <v>0.01</v>
      </c>
      <c r="W134" s="124">
        <v>0.01</v>
      </c>
      <c r="X134" s="125">
        <v>0</v>
      </c>
      <c r="Y134" s="125">
        <v>0</v>
      </c>
      <c r="Z134" s="111"/>
      <c r="AA134" s="126">
        <v>808</v>
      </c>
      <c r="AB134" s="110">
        <v>108.100742723319</v>
      </c>
      <c r="AC134" s="121">
        <v>200</v>
      </c>
      <c r="AD134" s="116">
        <v>0.54050371361659499</v>
      </c>
      <c r="AE134" s="127">
        <v>-899.77587044437405</v>
      </c>
      <c r="AF134" s="112"/>
      <c r="AG134" s="112"/>
      <c r="AH134" s="128">
        <v>687</v>
      </c>
      <c r="AI134" s="125">
        <v>986</v>
      </c>
      <c r="AJ134" s="111"/>
      <c r="AK134" s="120">
        <v>8886.26181</v>
      </c>
      <c r="AL134" s="120">
        <v>1188.87562090949</v>
      </c>
      <c r="AM134" s="129">
        <v>726</v>
      </c>
      <c r="AN134" s="122">
        <v>1.6375697257706501</v>
      </c>
      <c r="AO134" s="130">
        <v>2687.0354002869199</v>
      </c>
      <c r="AP134" s="124">
        <v>0.01</v>
      </c>
      <c r="AQ134" s="124">
        <v>0.01</v>
      </c>
      <c r="AR134" s="125">
        <v>0</v>
      </c>
      <c r="AS134" s="125">
        <v>0</v>
      </c>
      <c r="AT134" s="113"/>
      <c r="AU134" s="120">
        <v>4884.6051699999998</v>
      </c>
      <c r="AV134" s="110">
        <v>653.50179057817502</v>
      </c>
      <c r="AW134" s="131">
        <v>573</v>
      </c>
      <c r="AX134" s="122">
        <v>1.1404917811137401</v>
      </c>
      <c r="AY134" s="130">
        <v>-8.1726988231303004</v>
      </c>
      <c r="AZ134" s="112">
        <v>1.4999999999999999E-2</v>
      </c>
      <c r="BA134" s="112">
        <v>1.0500000000000001E-2</v>
      </c>
      <c r="BB134" s="125">
        <v>0</v>
      </c>
      <c r="BC134" s="125">
        <v>255</v>
      </c>
      <c r="BD134" s="111"/>
      <c r="BE134" s="120">
        <v>400.8</v>
      </c>
      <c r="BF134" s="110">
        <v>53.622249608300002</v>
      </c>
      <c r="BG134" s="132">
        <v>65</v>
      </c>
      <c r="BH134" s="118">
        <v>0.82495768628153798</v>
      </c>
      <c r="BI134" s="126">
        <v>-154.227157894421</v>
      </c>
      <c r="BJ134" s="112"/>
      <c r="BK134" s="112"/>
      <c r="BL134" s="125">
        <v>86</v>
      </c>
      <c r="BM134" s="125">
        <v>183</v>
      </c>
      <c r="BN134" s="111"/>
      <c r="BO134" s="119">
        <v>849</v>
      </c>
      <c r="BP134" s="120">
        <v>113.58605268824</v>
      </c>
      <c r="BQ134" s="132">
        <v>78</v>
      </c>
      <c r="BR134" s="122">
        <v>1.4562314447210301</v>
      </c>
      <c r="BS134" s="123">
        <v>182.96741052669401</v>
      </c>
      <c r="BT134" s="112">
        <v>7.4999999999999997E-3</v>
      </c>
      <c r="BU134" s="124">
        <v>7.4999999999999997E-3</v>
      </c>
      <c r="BV134" s="119">
        <v>0</v>
      </c>
      <c r="BW134" s="119">
        <v>0</v>
      </c>
      <c r="BX134" s="113"/>
      <c r="BY134" s="118">
        <v>0.99835057729794596</v>
      </c>
      <c r="BZ134" s="118">
        <v>1</v>
      </c>
      <c r="CA134" s="135">
        <v>0.99934023091917801</v>
      </c>
      <c r="CB134" s="117">
        <v>0.9</v>
      </c>
      <c r="CC134" s="124">
        <v>2.5000000000000001E-3</v>
      </c>
      <c r="CD134" s="113"/>
      <c r="CE134" s="113"/>
    </row>
    <row r="135" spans="1:83" s="85" customFormat="1" ht="21.4" customHeight="1" x14ac:dyDescent="0.2">
      <c r="A135" s="109" t="s">
        <v>382</v>
      </c>
      <c r="B135" s="109" t="s">
        <v>174</v>
      </c>
      <c r="C135" s="109" t="s">
        <v>192</v>
      </c>
      <c r="D135" s="110">
        <v>5.8164502165555598</v>
      </c>
      <c r="E135" s="111"/>
      <c r="F135" s="112">
        <v>4.4249999999999998E-2</v>
      </c>
      <c r="G135" s="112">
        <v>3.5999999999999997E-2</v>
      </c>
      <c r="H135" s="113"/>
      <c r="I135" s="114">
        <v>6</v>
      </c>
      <c r="J135" s="114">
        <v>5</v>
      </c>
      <c r="K135" s="111"/>
      <c r="L135" s="136">
        <v>0.76</v>
      </c>
      <c r="M135" s="118">
        <v>0.68700000000000006</v>
      </c>
      <c r="N135" s="117">
        <v>0.7</v>
      </c>
      <c r="O135" s="118"/>
      <c r="P135" s="111"/>
      <c r="Q135" s="119">
        <v>392</v>
      </c>
      <c r="R135" s="120">
        <v>67.3950580517714</v>
      </c>
      <c r="S135" s="121">
        <v>36</v>
      </c>
      <c r="T135" s="122">
        <v>1.8720849458825399</v>
      </c>
      <c r="U135" s="123">
        <v>152.79034181384901</v>
      </c>
      <c r="V135" s="124">
        <v>0.01</v>
      </c>
      <c r="W135" s="124">
        <v>0.01</v>
      </c>
      <c r="X135" s="125">
        <v>0</v>
      </c>
      <c r="Y135" s="125">
        <v>0</v>
      </c>
      <c r="Z135" s="111"/>
      <c r="AA135" s="126">
        <v>688</v>
      </c>
      <c r="AB135" s="110">
        <v>118.285203927599</v>
      </c>
      <c r="AC135" s="121">
        <v>200</v>
      </c>
      <c r="AD135" s="116">
        <v>0.59142601963799502</v>
      </c>
      <c r="AE135" s="127">
        <v>-640.94254547861397</v>
      </c>
      <c r="AF135" s="112"/>
      <c r="AG135" s="112"/>
      <c r="AH135" s="128">
        <v>476</v>
      </c>
      <c r="AI135" s="125">
        <v>708</v>
      </c>
      <c r="AJ135" s="111"/>
      <c r="AK135" s="120">
        <v>5556.4425600000004</v>
      </c>
      <c r="AL135" s="120">
        <v>955.29787982789105</v>
      </c>
      <c r="AM135" s="129">
        <v>772.8</v>
      </c>
      <c r="AN135" s="122">
        <v>1.2361515008124899</v>
      </c>
      <c r="AO135" s="130">
        <v>421.40856427063301</v>
      </c>
      <c r="AP135" s="124">
        <v>0.01</v>
      </c>
      <c r="AQ135" s="124">
        <v>0.01</v>
      </c>
      <c r="AR135" s="125">
        <v>0</v>
      </c>
      <c r="AS135" s="125">
        <v>0</v>
      </c>
      <c r="AT135" s="113"/>
      <c r="AU135" s="120">
        <v>3317.6422600000001</v>
      </c>
      <c r="AV135" s="110">
        <v>570.389522213546</v>
      </c>
      <c r="AW135" s="131">
        <v>573</v>
      </c>
      <c r="AX135" s="133">
        <v>0.99544419234475701</v>
      </c>
      <c r="AY135" s="137">
        <v>-489.77813279623098</v>
      </c>
      <c r="AZ135" s="112">
        <v>3.7499999999999999E-3</v>
      </c>
      <c r="BA135" s="112">
        <v>0</v>
      </c>
      <c r="BB135" s="125">
        <v>16</v>
      </c>
      <c r="BC135" s="125">
        <v>682</v>
      </c>
      <c r="BD135" s="111"/>
      <c r="BE135" s="120">
        <v>408.9</v>
      </c>
      <c r="BF135" s="110">
        <v>70.300610299411503</v>
      </c>
      <c r="BG135" s="132">
        <v>65</v>
      </c>
      <c r="BH135" s="133">
        <v>1.0815478507601799</v>
      </c>
      <c r="BI135" s="134">
        <v>-23.006327280549598</v>
      </c>
      <c r="BJ135" s="112">
        <v>1.0500000000000001E-2</v>
      </c>
      <c r="BK135" s="112">
        <v>6.0000000000000001E-3</v>
      </c>
      <c r="BL135" s="125">
        <v>0</v>
      </c>
      <c r="BM135" s="125">
        <v>45</v>
      </c>
      <c r="BN135" s="111"/>
      <c r="BO135" s="119">
        <v>621</v>
      </c>
      <c r="BP135" s="120">
        <v>106.766150638138</v>
      </c>
      <c r="BQ135" s="132">
        <v>78</v>
      </c>
      <c r="BR135" s="122">
        <v>1.36879680305305</v>
      </c>
      <c r="BS135" s="123">
        <v>102.71240726334</v>
      </c>
      <c r="BT135" s="112">
        <v>7.4999999999999997E-3</v>
      </c>
      <c r="BU135" s="124">
        <v>7.4999999999999997E-3</v>
      </c>
      <c r="BV135" s="119">
        <v>0</v>
      </c>
      <c r="BW135" s="119">
        <v>0</v>
      </c>
      <c r="BX135" s="113"/>
      <c r="BY135" s="118">
        <v>0.99706118087095896</v>
      </c>
      <c r="BZ135" s="118">
        <v>1</v>
      </c>
      <c r="CA135" s="135">
        <v>0.99882447234838401</v>
      </c>
      <c r="CB135" s="117">
        <v>0.9</v>
      </c>
      <c r="CC135" s="124">
        <v>2.5000000000000001E-3</v>
      </c>
      <c r="CD135" s="113"/>
      <c r="CE135" s="113"/>
    </row>
    <row r="136" spans="1:83" s="85" customFormat="1" ht="21.4" customHeight="1" x14ac:dyDescent="0.2">
      <c r="A136" s="109" t="s">
        <v>385</v>
      </c>
      <c r="B136" s="109" t="s">
        <v>193</v>
      </c>
      <c r="C136" s="109" t="s">
        <v>194</v>
      </c>
      <c r="D136" s="110">
        <v>2.7217334636666699</v>
      </c>
      <c r="E136" s="111"/>
      <c r="F136" s="112">
        <v>2.5999999999999999E-2</v>
      </c>
      <c r="G136" s="112">
        <v>2.1000000000000001E-2</v>
      </c>
      <c r="H136" s="113"/>
      <c r="I136" s="114">
        <v>7</v>
      </c>
      <c r="J136" s="114">
        <v>3</v>
      </c>
      <c r="K136" s="111"/>
      <c r="L136" s="136">
        <v>0.8</v>
      </c>
      <c r="M136" s="133">
        <v>0.77800000000000002</v>
      </c>
      <c r="N136" s="117">
        <v>0.7</v>
      </c>
      <c r="O136" s="118">
        <v>1.0999999999999999E-2</v>
      </c>
      <c r="P136" s="111"/>
      <c r="Q136" s="119">
        <v>95</v>
      </c>
      <c r="R136" s="120">
        <v>34.904226026606501</v>
      </c>
      <c r="S136" s="121">
        <v>36</v>
      </c>
      <c r="T136" s="133">
        <v>0.96956183407240304</v>
      </c>
      <c r="U136" s="134">
        <v>-16.935099120141</v>
      </c>
      <c r="V136" s="124">
        <v>1E-3</v>
      </c>
      <c r="W136" s="124"/>
      <c r="X136" s="125">
        <v>3</v>
      </c>
      <c r="Y136" s="125">
        <v>23</v>
      </c>
      <c r="Z136" s="111"/>
      <c r="AA136" s="126">
        <v>301</v>
      </c>
      <c r="AB136" s="110">
        <v>110.591284568511</v>
      </c>
      <c r="AC136" s="121">
        <v>200</v>
      </c>
      <c r="AD136" s="116">
        <v>0.55295642284255497</v>
      </c>
      <c r="AE136" s="127">
        <v>-320.86166177856097</v>
      </c>
      <c r="AF136" s="112"/>
      <c r="AG136" s="112"/>
      <c r="AH136" s="128">
        <v>244</v>
      </c>
      <c r="AI136" s="125">
        <v>353</v>
      </c>
      <c r="AJ136" s="111"/>
      <c r="AK136" s="120">
        <v>1963.13337</v>
      </c>
      <c r="AL136" s="120">
        <v>721.28053544056604</v>
      </c>
      <c r="AM136" s="129">
        <v>724.7</v>
      </c>
      <c r="AN136" s="133">
        <v>0.99528154469513697</v>
      </c>
      <c r="AO136" s="137">
        <v>-290.18236145461498</v>
      </c>
      <c r="AP136" s="124">
        <v>2.5000000000000001E-3</v>
      </c>
      <c r="AQ136" s="124">
        <v>0</v>
      </c>
      <c r="AR136" s="125">
        <v>10</v>
      </c>
      <c r="AS136" s="125">
        <v>404</v>
      </c>
      <c r="AT136" s="113"/>
      <c r="AU136" s="120">
        <v>1503.22072</v>
      </c>
      <c r="AV136" s="110">
        <v>552.302692407981</v>
      </c>
      <c r="AW136" s="131">
        <v>573</v>
      </c>
      <c r="AX136" s="133">
        <v>0.96387904434202598</v>
      </c>
      <c r="AY136" s="137">
        <v>-278.412940995577</v>
      </c>
      <c r="AZ136" s="112">
        <v>7.5000000000000002E-4</v>
      </c>
      <c r="BA136" s="112"/>
      <c r="BB136" s="125">
        <v>57</v>
      </c>
      <c r="BC136" s="125">
        <v>369</v>
      </c>
      <c r="BD136" s="111"/>
      <c r="BE136" s="120">
        <v>168.7</v>
      </c>
      <c r="BF136" s="110">
        <v>61.982557165142303</v>
      </c>
      <c r="BG136" s="132">
        <v>65</v>
      </c>
      <c r="BH136" s="133">
        <v>0.95357780254065105</v>
      </c>
      <c r="BI136" s="134">
        <v>-33.405040078032201</v>
      </c>
      <c r="BJ136" s="112">
        <v>7.5000000000000002E-4</v>
      </c>
      <c r="BK136" s="112"/>
      <c r="BL136" s="125">
        <v>9</v>
      </c>
      <c r="BM136" s="125">
        <v>44</v>
      </c>
      <c r="BN136" s="111"/>
      <c r="BO136" s="119">
        <v>284</v>
      </c>
      <c r="BP136" s="120">
        <v>104.34526517427599</v>
      </c>
      <c r="BQ136" s="132">
        <v>78</v>
      </c>
      <c r="BR136" s="122">
        <v>1.3377598099266199</v>
      </c>
      <c r="BS136" s="123">
        <v>41.4739519063613</v>
      </c>
      <c r="BT136" s="112">
        <v>7.4999999999999997E-3</v>
      </c>
      <c r="BU136" s="124">
        <v>7.4999999999999997E-3</v>
      </c>
      <c r="BV136" s="119">
        <v>0</v>
      </c>
      <c r="BW136" s="119">
        <v>0</v>
      </c>
      <c r="BX136" s="113"/>
      <c r="BY136" s="118">
        <v>0.99631336405530002</v>
      </c>
      <c r="BZ136" s="118">
        <v>1</v>
      </c>
      <c r="CA136" s="135">
        <v>0.99852534562212003</v>
      </c>
      <c r="CB136" s="117">
        <v>0.9</v>
      </c>
      <c r="CC136" s="124">
        <v>2.5000000000000001E-3</v>
      </c>
      <c r="CD136" s="113"/>
      <c r="CE136" s="113"/>
    </row>
    <row r="137" spans="1:83" s="85" customFormat="1" ht="21.4" customHeight="1" x14ac:dyDescent="0.2">
      <c r="A137" s="109" t="s">
        <v>385</v>
      </c>
      <c r="B137" s="109" t="s">
        <v>193</v>
      </c>
      <c r="C137" s="109" t="s">
        <v>196</v>
      </c>
      <c r="D137" s="110">
        <v>3.3126850600000002</v>
      </c>
      <c r="E137" s="111"/>
      <c r="F137" s="112">
        <v>5.1749999999999997E-2</v>
      </c>
      <c r="G137" s="112">
        <v>4.3499999999999997E-2</v>
      </c>
      <c r="H137" s="113"/>
      <c r="I137" s="114">
        <v>6</v>
      </c>
      <c r="J137" s="114">
        <v>6</v>
      </c>
      <c r="K137" s="111"/>
      <c r="L137" s="136">
        <v>0.74364632237871697</v>
      </c>
      <c r="M137" s="116">
        <v>0.46800000000000003</v>
      </c>
      <c r="N137" s="117">
        <v>0.7</v>
      </c>
      <c r="O137" s="118"/>
      <c r="P137" s="111"/>
      <c r="Q137" s="119">
        <v>155</v>
      </c>
      <c r="R137" s="120">
        <v>46.789838814318202</v>
      </c>
      <c r="S137" s="121">
        <v>36</v>
      </c>
      <c r="T137" s="122">
        <v>1.29971774484217</v>
      </c>
      <c r="U137" s="123">
        <v>18.761189148416001</v>
      </c>
      <c r="V137" s="124">
        <v>0.01</v>
      </c>
      <c r="W137" s="124">
        <v>0.01</v>
      </c>
      <c r="X137" s="125">
        <v>0</v>
      </c>
      <c r="Y137" s="125">
        <v>0</v>
      </c>
      <c r="Z137" s="111"/>
      <c r="AA137" s="126">
        <v>409</v>
      </c>
      <c r="AB137" s="110">
        <v>123.464800484233</v>
      </c>
      <c r="AC137" s="121">
        <v>200</v>
      </c>
      <c r="AD137" s="116">
        <v>0.61732400242116503</v>
      </c>
      <c r="AE137" s="127">
        <v>-347.88228250880002</v>
      </c>
      <c r="AF137" s="112"/>
      <c r="AG137" s="112"/>
      <c r="AH137" s="128">
        <v>254</v>
      </c>
      <c r="AI137" s="125">
        <v>387</v>
      </c>
      <c r="AJ137" s="111"/>
      <c r="AK137" s="120">
        <v>3614.1948200000002</v>
      </c>
      <c r="AL137" s="120">
        <v>1091.01672949254</v>
      </c>
      <c r="AM137" s="129">
        <v>647</v>
      </c>
      <c r="AN137" s="122">
        <v>1.6862700610394701</v>
      </c>
      <c r="AO137" s="130">
        <v>1165.6806360840301</v>
      </c>
      <c r="AP137" s="124">
        <v>0.01</v>
      </c>
      <c r="AQ137" s="124">
        <v>0.01</v>
      </c>
      <c r="AR137" s="125">
        <v>0</v>
      </c>
      <c r="AS137" s="125">
        <v>0</v>
      </c>
      <c r="AT137" s="113"/>
      <c r="AU137" s="120">
        <v>2112.4908599999999</v>
      </c>
      <c r="AV137" s="110">
        <v>637.69746345884096</v>
      </c>
      <c r="AW137" s="131">
        <v>573</v>
      </c>
      <c r="AX137" s="133">
        <v>1.1129100583923901</v>
      </c>
      <c r="AY137" s="137">
        <v>-55.976879387712401</v>
      </c>
      <c r="AZ137" s="112">
        <v>1.2749999999999999E-2</v>
      </c>
      <c r="BA137" s="112">
        <v>8.2500000000000004E-3</v>
      </c>
      <c r="BB137" s="125">
        <v>0</v>
      </c>
      <c r="BC137" s="125">
        <v>166</v>
      </c>
      <c r="BD137" s="111"/>
      <c r="BE137" s="120">
        <v>229.7</v>
      </c>
      <c r="BF137" s="110">
        <v>69.339522423541197</v>
      </c>
      <c r="BG137" s="132">
        <v>65</v>
      </c>
      <c r="BH137" s="133">
        <v>1.0667618834390999</v>
      </c>
      <c r="BI137" s="134">
        <v>-16.286741815359999</v>
      </c>
      <c r="BJ137" s="112">
        <v>8.9999999999999993E-3</v>
      </c>
      <c r="BK137" s="112">
        <v>5.2500000000000003E-3</v>
      </c>
      <c r="BL137" s="125">
        <v>0</v>
      </c>
      <c r="BM137" s="125">
        <v>29</v>
      </c>
      <c r="BN137" s="111"/>
      <c r="BO137" s="119">
        <v>430</v>
      </c>
      <c r="BP137" s="120">
        <v>129.804068968754</v>
      </c>
      <c r="BQ137" s="132">
        <v>78</v>
      </c>
      <c r="BR137" s="122">
        <v>1.6641547303686399</v>
      </c>
      <c r="BS137" s="123">
        <v>134.815909821568</v>
      </c>
      <c r="BT137" s="112">
        <v>7.4999999999999997E-3</v>
      </c>
      <c r="BU137" s="124">
        <v>7.4999999999999997E-3</v>
      </c>
      <c r="BV137" s="119">
        <v>0</v>
      </c>
      <c r="BW137" s="119">
        <v>0</v>
      </c>
      <c r="BX137" s="113"/>
      <c r="BY137" s="118">
        <v>0.99849567506581405</v>
      </c>
      <c r="BZ137" s="118">
        <v>1</v>
      </c>
      <c r="CA137" s="135">
        <v>0.99939827002632597</v>
      </c>
      <c r="CB137" s="117">
        <v>0.9</v>
      </c>
      <c r="CC137" s="124">
        <v>2.5000000000000001E-3</v>
      </c>
      <c r="CD137" s="113"/>
      <c r="CE137" s="113"/>
    </row>
    <row r="138" spans="1:83" s="85" customFormat="1" ht="21.4" customHeight="1" x14ac:dyDescent="0.2">
      <c r="A138" s="109" t="s">
        <v>385</v>
      </c>
      <c r="B138" s="109" t="s">
        <v>193</v>
      </c>
      <c r="C138" s="109" t="s">
        <v>197</v>
      </c>
      <c r="D138" s="110">
        <v>1.55082247377778</v>
      </c>
      <c r="E138" s="111"/>
      <c r="F138" s="112">
        <v>0.02</v>
      </c>
      <c r="G138" s="112">
        <v>1.6250000000000001E-2</v>
      </c>
      <c r="H138" s="113"/>
      <c r="I138" s="114">
        <v>3</v>
      </c>
      <c r="J138" s="114">
        <v>3</v>
      </c>
      <c r="K138" s="111"/>
      <c r="L138" s="115">
        <v>0.25</v>
      </c>
      <c r="M138" s="116"/>
      <c r="N138" s="117">
        <v>0.7</v>
      </c>
      <c r="O138" s="118"/>
      <c r="P138" s="111"/>
      <c r="Q138" s="119">
        <v>81</v>
      </c>
      <c r="R138" s="120">
        <v>52.230349617442201</v>
      </c>
      <c r="S138" s="121">
        <v>36</v>
      </c>
      <c r="T138" s="122">
        <v>1.45084304492895</v>
      </c>
      <c r="U138" s="123">
        <v>17.2202546144255</v>
      </c>
      <c r="V138" s="124">
        <v>0.01</v>
      </c>
      <c r="W138" s="124">
        <v>0.01</v>
      </c>
      <c r="X138" s="125">
        <v>0</v>
      </c>
      <c r="Y138" s="125">
        <v>0</v>
      </c>
      <c r="Z138" s="111"/>
      <c r="AA138" s="126">
        <v>101</v>
      </c>
      <c r="AB138" s="110">
        <v>65.126732239032904</v>
      </c>
      <c r="AC138" s="121">
        <v>200</v>
      </c>
      <c r="AD138" s="116">
        <v>0.32563366119516501</v>
      </c>
      <c r="AE138" s="127">
        <v>-253.33191880874699</v>
      </c>
      <c r="AF138" s="112"/>
      <c r="AG138" s="112"/>
      <c r="AH138" s="128">
        <v>210</v>
      </c>
      <c r="AI138" s="125">
        <v>272</v>
      </c>
      <c r="AJ138" s="111"/>
      <c r="AK138" s="120">
        <v>628.50095999999996</v>
      </c>
      <c r="AL138" s="120">
        <v>405.26944290985301</v>
      </c>
      <c r="AM138" s="129">
        <v>612</v>
      </c>
      <c r="AN138" s="116">
        <v>0.66220497207492302</v>
      </c>
      <c r="AO138" s="139">
        <v>-455.754711554766</v>
      </c>
      <c r="AP138" s="124"/>
      <c r="AQ138" s="124"/>
      <c r="AR138" s="125">
        <v>321</v>
      </c>
      <c r="AS138" s="125">
        <v>511</v>
      </c>
      <c r="AT138" s="113"/>
      <c r="AU138" s="120">
        <v>805.32474999999999</v>
      </c>
      <c r="AV138" s="110">
        <v>519.28880553184297</v>
      </c>
      <c r="AW138" s="131">
        <v>573</v>
      </c>
      <c r="AX138" s="118">
        <v>0.90626318591944699</v>
      </c>
      <c r="AY138" s="120">
        <v>-209.83619738706099</v>
      </c>
      <c r="AZ138" s="112"/>
      <c r="BA138" s="112"/>
      <c r="BB138" s="125">
        <v>84</v>
      </c>
      <c r="BC138" s="125">
        <v>262</v>
      </c>
      <c r="BD138" s="111"/>
      <c r="BE138" s="120">
        <v>105.4</v>
      </c>
      <c r="BF138" s="110">
        <v>67.963936415782896</v>
      </c>
      <c r="BG138" s="132">
        <v>65</v>
      </c>
      <c r="BH138" s="133">
        <v>1.0455990217812701</v>
      </c>
      <c r="BI138" s="134">
        <v>-9.7578736128428094</v>
      </c>
      <c r="BJ138" s="112">
        <v>7.4999999999999997E-3</v>
      </c>
      <c r="BK138" s="112">
        <v>3.7499999999999999E-3</v>
      </c>
      <c r="BL138" s="125">
        <v>0</v>
      </c>
      <c r="BM138" s="125">
        <v>16</v>
      </c>
      <c r="BN138" s="111"/>
      <c r="BO138" s="119">
        <v>112</v>
      </c>
      <c r="BP138" s="120">
        <v>72.2197426809078</v>
      </c>
      <c r="BQ138" s="132">
        <v>78</v>
      </c>
      <c r="BR138" s="118">
        <v>0.92589413693471501</v>
      </c>
      <c r="BS138" s="126">
        <v>-26.189448335411399</v>
      </c>
      <c r="BT138" s="112"/>
      <c r="BU138" s="124"/>
      <c r="BV138" s="119">
        <v>9</v>
      </c>
      <c r="BW138" s="119">
        <v>34</v>
      </c>
      <c r="BX138" s="113"/>
      <c r="BY138" s="118">
        <v>0.99725490196078403</v>
      </c>
      <c r="BZ138" s="118">
        <v>1</v>
      </c>
      <c r="CA138" s="135">
        <v>0.99890196078431404</v>
      </c>
      <c r="CB138" s="117">
        <v>0.9</v>
      </c>
      <c r="CC138" s="124">
        <v>2.5000000000000001E-3</v>
      </c>
      <c r="CD138" s="113"/>
      <c r="CE138" s="113"/>
    </row>
    <row r="139" spans="1:83" s="85" customFormat="1" ht="21.4" customHeight="1" x14ac:dyDescent="0.2">
      <c r="A139" s="109" t="s">
        <v>385</v>
      </c>
      <c r="B139" s="109" t="s">
        <v>193</v>
      </c>
      <c r="C139" s="109" t="s">
        <v>198</v>
      </c>
      <c r="D139" s="110">
        <v>3.65746904188889</v>
      </c>
      <c r="E139" s="111"/>
      <c r="F139" s="112">
        <v>0.06</v>
      </c>
      <c r="G139" s="112">
        <v>5.9249999999999997E-2</v>
      </c>
      <c r="H139" s="113"/>
      <c r="I139" s="114">
        <v>6</v>
      </c>
      <c r="J139" s="114">
        <v>6</v>
      </c>
      <c r="K139" s="111"/>
      <c r="L139" s="115">
        <v>0.27</v>
      </c>
      <c r="M139" s="116">
        <v>0.44800000000000001</v>
      </c>
      <c r="N139" s="117">
        <v>0.7</v>
      </c>
      <c r="O139" s="118"/>
      <c r="P139" s="111"/>
      <c r="Q139" s="119">
        <v>172</v>
      </c>
      <c r="R139" s="120">
        <v>47.027055603229698</v>
      </c>
      <c r="S139" s="121">
        <v>36</v>
      </c>
      <c r="T139" s="122">
        <v>1.30630710008971</v>
      </c>
      <c r="U139" s="123">
        <v>21.581465195660702</v>
      </c>
      <c r="V139" s="124">
        <v>0.01</v>
      </c>
      <c r="W139" s="124">
        <v>0.01</v>
      </c>
      <c r="X139" s="125">
        <v>0</v>
      </c>
      <c r="Y139" s="125">
        <v>0</v>
      </c>
      <c r="Z139" s="111"/>
      <c r="AA139" s="126">
        <v>499</v>
      </c>
      <c r="AB139" s="110">
        <v>136.433143872161</v>
      </c>
      <c r="AC139" s="121">
        <v>200</v>
      </c>
      <c r="AD139" s="116">
        <v>0.68216571936080495</v>
      </c>
      <c r="AE139" s="127">
        <v>-336.65852669077401</v>
      </c>
      <c r="AF139" s="112"/>
      <c r="AG139" s="112"/>
      <c r="AH139" s="128">
        <v>233</v>
      </c>
      <c r="AI139" s="125">
        <v>379</v>
      </c>
      <c r="AJ139" s="111"/>
      <c r="AK139" s="120">
        <v>4312.3134099999997</v>
      </c>
      <c r="AL139" s="120">
        <v>1179.04303785246</v>
      </c>
      <c r="AM139" s="129">
        <v>704.9</v>
      </c>
      <c r="AN139" s="122">
        <v>1.6726387258511299</v>
      </c>
      <c r="AO139" s="130">
        <v>1367.0349326783701</v>
      </c>
      <c r="AP139" s="124">
        <v>0.01</v>
      </c>
      <c r="AQ139" s="124">
        <v>0.01</v>
      </c>
      <c r="AR139" s="125">
        <v>0</v>
      </c>
      <c r="AS139" s="125">
        <v>0</v>
      </c>
      <c r="AT139" s="113"/>
      <c r="AU139" s="120">
        <v>2633.7490299999999</v>
      </c>
      <c r="AV139" s="110">
        <v>720.10152371373397</v>
      </c>
      <c r="AW139" s="131">
        <v>573</v>
      </c>
      <c r="AX139" s="122">
        <v>1.25672168187388</v>
      </c>
      <c r="AY139" s="130">
        <v>239.58735103093301</v>
      </c>
      <c r="AZ139" s="112">
        <v>1.4999999999999999E-2</v>
      </c>
      <c r="BA139" s="112">
        <v>1.4999999999999999E-2</v>
      </c>
      <c r="BB139" s="125">
        <v>0</v>
      </c>
      <c r="BC139" s="125">
        <v>0</v>
      </c>
      <c r="BD139" s="111"/>
      <c r="BE139" s="120">
        <v>282.7</v>
      </c>
      <c r="BF139" s="110">
        <v>77.293887319959495</v>
      </c>
      <c r="BG139" s="132">
        <v>65</v>
      </c>
      <c r="BH139" s="122">
        <v>1.1891367279993801</v>
      </c>
      <c r="BI139" s="123">
        <v>11.1109788254986</v>
      </c>
      <c r="BJ139" s="112">
        <v>1.4999999999999999E-2</v>
      </c>
      <c r="BK139" s="112">
        <v>1.4250000000000001E-2</v>
      </c>
      <c r="BL139" s="125">
        <v>0</v>
      </c>
      <c r="BM139" s="125">
        <v>3</v>
      </c>
      <c r="BN139" s="111"/>
      <c r="BO139" s="119">
        <v>421</v>
      </c>
      <c r="BP139" s="120">
        <v>115.106920982324</v>
      </c>
      <c r="BQ139" s="132">
        <v>78</v>
      </c>
      <c r="BR139" s="122">
        <v>1.47572975618364</v>
      </c>
      <c r="BS139" s="123">
        <v>95.093174590598295</v>
      </c>
      <c r="BT139" s="112">
        <v>7.4999999999999997E-3</v>
      </c>
      <c r="BU139" s="124">
        <v>7.4999999999999997E-3</v>
      </c>
      <c r="BV139" s="119">
        <v>0</v>
      </c>
      <c r="BW139" s="119">
        <v>0</v>
      </c>
      <c r="BX139" s="113"/>
      <c r="BY139" s="118">
        <v>0.99674502712477397</v>
      </c>
      <c r="BZ139" s="118">
        <v>1</v>
      </c>
      <c r="CA139" s="135">
        <v>0.99869801084990895</v>
      </c>
      <c r="CB139" s="117">
        <v>0.9</v>
      </c>
      <c r="CC139" s="124">
        <v>2.5000000000000001E-3</v>
      </c>
      <c r="CD139" s="113"/>
      <c r="CE139" s="113"/>
    </row>
    <row r="140" spans="1:83" s="85" customFormat="1" ht="21.4" customHeight="1" x14ac:dyDescent="0.2">
      <c r="A140" s="109" t="s">
        <v>385</v>
      </c>
      <c r="B140" s="109" t="s">
        <v>193</v>
      </c>
      <c r="C140" s="109" t="s">
        <v>199</v>
      </c>
      <c r="D140" s="110">
        <v>3.92618385377778</v>
      </c>
      <c r="E140" s="111"/>
      <c r="F140" s="112">
        <v>2.5000000000000001E-2</v>
      </c>
      <c r="G140" s="112">
        <v>2.1000000000000001E-2</v>
      </c>
      <c r="H140" s="113"/>
      <c r="I140" s="114">
        <v>5</v>
      </c>
      <c r="J140" s="114">
        <v>4</v>
      </c>
      <c r="K140" s="111"/>
      <c r="L140" s="136">
        <v>0.78</v>
      </c>
      <c r="M140" s="133">
        <v>0.73699999999999999</v>
      </c>
      <c r="N140" s="117">
        <v>0.7</v>
      </c>
      <c r="O140" s="118">
        <v>5.0000000000000001E-3</v>
      </c>
      <c r="P140" s="111"/>
      <c r="Q140" s="119">
        <v>158</v>
      </c>
      <c r="R140" s="120">
        <v>40.242639133664703</v>
      </c>
      <c r="S140" s="121">
        <v>36</v>
      </c>
      <c r="T140" s="133">
        <v>1.1178510870462399</v>
      </c>
      <c r="U140" s="134">
        <v>-3.4698076440064902</v>
      </c>
      <c r="V140" s="124">
        <v>8.5000000000000006E-3</v>
      </c>
      <c r="W140" s="124">
        <v>6.0000000000000001E-3</v>
      </c>
      <c r="X140" s="125">
        <v>0</v>
      </c>
      <c r="Y140" s="125">
        <v>12</v>
      </c>
      <c r="Z140" s="111"/>
      <c r="AA140" s="126">
        <v>274</v>
      </c>
      <c r="AB140" s="110">
        <v>69.787867864709597</v>
      </c>
      <c r="AC140" s="121">
        <v>200</v>
      </c>
      <c r="AD140" s="116">
        <v>0.34893933932354798</v>
      </c>
      <c r="AE140" s="127">
        <v>-623.05448691114702</v>
      </c>
      <c r="AF140" s="112"/>
      <c r="AG140" s="112"/>
      <c r="AH140" s="128">
        <v>512</v>
      </c>
      <c r="AI140" s="125">
        <v>669</v>
      </c>
      <c r="AJ140" s="111"/>
      <c r="AK140" s="120">
        <v>2372.52898</v>
      </c>
      <c r="AL140" s="120">
        <v>604.28371883735099</v>
      </c>
      <c r="AM140" s="129">
        <v>787.3</v>
      </c>
      <c r="AN140" s="118">
        <v>0.76753933549771602</v>
      </c>
      <c r="AO140" s="120">
        <v>-1158.7260077257299</v>
      </c>
      <c r="AP140" s="124"/>
      <c r="AQ140" s="124"/>
      <c r="AR140" s="125">
        <v>719</v>
      </c>
      <c r="AS140" s="125">
        <v>1337</v>
      </c>
      <c r="AT140" s="113"/>
      <c r="AU140" s="120">
        <v>2177.6467600000001</v>
      </c>
      <c r="AV140" s="110">
        <v>554.64716913464599</v>
      </c>
      <c r="AW140" s="131">
        <v>573</v>
      </c>
      <c r="AX140" s="133">
        <v>0.96797062676203505</v>
      </c>
      <c r="AY140" s="137">
        <v>-392.414345000438</v>
      </c>
      <c r="AZ140" s="112">
        <v>1.5E-3</v>
      </c>
      <c r="BA140" s="112"/>
      <c r="BB140" s="125">
        <v>73</v>
      </c>
      <c r="BC140" s="125">
        <v>522</v>
      </c>
      <c r="BD140" s="111"/>
      <c r="BE140" s="120">
        <v>178.3</v>
      </c>
      <c r="BF140" s="110">
        <v>45.413054161597501</v>
      </c>
      <c r="BG140" s="132">
        <v>65</v>
      </c>
      <c r="BH140" s="116">
        <v>0.69866237171688494</v>
      </c>
      <c r="BI140" s="127">
        <v>-113.242708246123</v>
      </c>
      <c r="BJ140" s="112"/>
      <c r="BK140" s="112"/>
      <c r="BL140" s="125">
        <v>77</v>
      </c>
      <c r="BM140" s="125">
        <v>128</v>
      </c>
      <c r="BN140" s="111"/>
      <c r="BO140" s="119">
        <v>679</v>
      </c>
      <c r="BP140" s="120">
        <v>172.941468175686</v>
      </c>
      <c r="BQ140" s="132">
        <v>78</v>
      </c>
      <c r="BR140" s="122">
        <v>2.2171983099446901</v>
      </c>
      <c r="BS140" s="123">
        <v>329.148750104653</v>
      </c>
      <c r="BT140" s="112">
        <v>7.4999999999999997E-3</v>
      </c>
      <c r="BU140" s="124">
        <v>7.4999999999999997E-3</v>
      </c>
      <c r="BV140" s="119">
        <v>0</v>
      </c>
      <c r="BW140" s="119">
        <v>0</v>
      </c>
      <c r="BX140" s="113"/>
      <c r="BY140" s="118">
        <v>0.99871794871794894</v>
      </c>
      <c r="BZ140" s="118">
        <v>1</v>
      </c>
      <c r="CA140" s="135">
        <v>0.99948717948717902</v>
      </c>
      <c r="CB140" s="117">
        <v>0.9</v>
      </c>
      <c r="CC140" s="124">
        <v>2.5000000000000001E-3</v>
      </c>
      <c r="CD140" s="113"/>
      <c r="CE140" s="113"/>
    </row>
    <row r="141" spans="1:83" s="85" customFormat="1" ht="21.4" customHeight="1" x14ac:dyDescent="0.2">
      <c r="A141" s="109" t="s">
        <v>385</v>
      </c>
      <c r="B141" s="109" t="s">
        <v>193</v>
      </c>
      <c r="C141" s="109" t="s">
        <v>200</v>
      </c>
      <c r="D141" s="110">
        <v>3.3504192676666702</v>
      </c>
      <c r="E141" s="111"/>
      <c r="F141" s="112">
        <v>5.6000000000000001E-2</v>
      </c>
      <c r="G141" s="112">
        <v>4.8500000000000001E-2</v>
      </c>
      <c r="H141" s="113"/>
      <c r="I141" s="114">
        <v>7</v>
      </c>
      <c r="J141" s="114">
        <v>7</v>
      </c>
      <c r="K141" s="111"/>
      <c r="L141" s="138">
        <v>0.68</v>
      </c>
      <c r="M141" s="133">
        <v>0.70299999999999996</v>
      </c>
      <c r="N141" s="117">
        <v>0.7</v>
      </c>
      <c r="O141" s="118">
        <v>1E-3</v>
      </c>
      <c r="P141" s="111"/>
      <c r="Q141" s="119">
        <v>204</v>
      </c>
      <c r="R141" s="120">
        <v>60.887901991463799</v>
      </c>
      <c r="S141" s="121">
        <v>36</v>
      </c>
      <c r="T141" s="122">
        <v>1.6913306108739901</v>
      </c>
      <c r="U141" s="123">
        <v>66.209317030233393</v>
      </c>
      <c r="V141" s="124">
        <v>0.01</v>
      </c>
      <c r="W141" s="124">
        <v>0.01</v>
      </c>
      <c r="X141" s="125">
        <v>0</v>
      </c>
      <c r="Y141" s="125">
        <v>0</v>
      </c>
      <c r="Z141" s="111"/>
      <c r="AA141" s="126">
        <v>442</v>
      </c>
      <c r="AB141" s="110">
        <v>131.92378764817201</v>
      </c>
      <c r="AC141" s="121">
        <v>200</v>
      </c>
      <c r="AD141" s="116">
        <v>0.65961893824086004</v>
      </c>
      <c r="AE141" s="127">
        <v>-323.50379427648102</v>
      </c>
      <c r="AF141" s="112"/>
      <c r="AG141" s="112"/>
      <c r="AH141" s="128">
        <v>229</v>
      </c>
      <c r="AI141" s="125">
        <v>363</v>
      </c>
      <c r="AJ141" s="111"/>
      <c r="AK141" s="120">
        <v>2566.5035699999999</v>
      </c>
      <c r="AL141" s="120">
        <v>766.02459721030402</v>
      </c>
      <c r="AM141" s="129">
        <v>733.2</v>
      </c>
      <c r="AN141" s="133">
        <v>1.04476895418754</v>
      </c>
      <c r="AO141" s="137">
        <v>-239.833339817579</v>
      </c>
      <c r="AP141" s="124">
        <v>5.0000000000000001E-3</v>
      </c>
      <c r="AQ141" s="124">
        <v>2E-3</v>
      </c>
      <c r="AR141" s="125">
        <v>0</v>
      </c>
      <c r="AS141" s="125">
        <v>382</v>
      </c>
      <c r="AT141" s="113"/>
      <c r="AU141" s="120">
        <v>2190.0342300000002</v>
      </c>
      <c r="AV141" s="110">
        <v>653.65975271662205</v>
      </c>
      <c r="AW141" s="131">
        <v>573</v>
      </c>
      <c r="AX141" s="122">
        <v>1.1407674567480299</v>
      </c>
      <c r="AY141" s="130">
        <v>-3.1341406021174398</v>
      </c>
      <c r="AZ141" s="112">
        <v>1.4999999999999999E-2</v>
      </c>
      <c r="BA141" s="112">
        <v>1.0500000000000001E-2</v>
      </c>
      <c r="BB141" s="125">
        <v>0</v>
      </c>
      <c r="BC141" s="125">
        <v>114</v>
      </c>
      <c r="BD141" s="111"/>
      <c r="BE141" s="120">
        <v>330.4</v>
      </c>
      <c r="BF141" s="110">
        <v>98.614523617547306</v>
      </c>
      <c r="BG141" s="132">
        <v>65</v>
      </c>
      <c r="BH141" s="122">
        <v>1.5171465171930301</v>
      </c>
      <c r="BI141" s="123">
        <v>81.6112668601438</v>
      </c>
      <c r="BJ141" s="112">
        <v>1.4999999999999999E-2</v>
      </c>
      <c r="BK141" s="112">
        <v>1.4999999999999999E-2</v>
      </c>
      <c r="BL141" s="125">
        <v>0</v>
      </c>
      <c r="BM141" s="125">
        <v>0</v>
      </c>
      <c r="BN141" s="111"/>
      <c r="BO141" s="119">
        <v>415</v>
      </c>
      <c r="BP141" s="120">
        <v>123.86509473753701</v>
      </c>
      <c r="BQ141" s="132">
        <v>78</v>
      </c>
      <c r="BR141" s="122">
        <v>1.5880140350966301</v>
      </c>
      <c r="BS141" s="123">
        <v>116.453520232172</v>
      </c>
      <c r="BT141" s="112">
        <v>7.4999999999999997E-3</v>
      </c>
      <c r="BU141" s="124">
        <v>7.4999999999999997E-3</v>
      </c>
      <c r="BV141" s="119">
        <v>0</v>
      </c>
      <c r="BW141" s="119">
        <v>0</v>
      </c>
      <c r="BX141" s="113"/>
      <c r="BY141" s="118">
        <v>0.99693486590038305</v>
      </c>
      <c r="BZ141" s="118">
        <v>1</v>
      </c>
      <c r="CA141" s="135">
        <v>0.99877394636015304</v>
      </c>
      <c r="CB141" s="117">
        <v>0.9</v>
      </c>
      <c r="CC141" s="124">
        <v>2.5000000000000001E-3</v>
      </c>
      <c r="CD141" s="113"/>
      <c r="CE141" s="113"/>
    </row>
    <row r="142" spans="1:83" s="85" customFormat="1" ht="21.4" customHeight="1" x14ac:dyDescent="0.2">
      <c r="A142" s="109" t="s">
        <v>385</v>
      </c>
      <c r="B142" s="109" t="s">
        <v>193</v>
      </c>
      <c r="C142" s="109" t="s">
        <v>201</v>
      </c>
      <c r="D142" s="110">
        <v>9.9631956672222195</v>
      </c>
      <c r="E142" s="111"/>
      <c r="F142" s="112">
        <v>5.9249999999999997E-2</v>
      </c>
      <c r="G142" s="112">
        <v>5.475E-2</v>
      </c>
      <c r="H142" s="113"/>
      <c r="I142" s="114">
        <v>6</v>
      </c>
      <c r="J142" s="114">
        <v>6</v>
      </c>
      <c r="K142" s="111"/>
      <c r="L142" s="136">
        <v>0.76</v>
      </c>
      <c r="M142" s="116">
        <v>0.55500000000000005</v>
      </c>
      <c r="N142" s="117">
        <v>0.7</v>
      </c>
      <c r="O142" s="118"/>
      <c r="P142" s="111"/>
      <c r="Q142" s="119">
        <v>484</v>
      </c>
      <c r="R142" s="120">
        <v>48.578790998986896</v>
      </c>
      <c r="S142" s="121">
        <v>36</v>
      </c>
      <c r="T142" s="122">
        <v>1.34941086108297</v>
      </c>
      <c r="U142" s="123">
        <v>74.249629711552103</v>
      </c>
      <c r="V142" s="124">
        <v>0.01</v>
      </c>
      <c r="W142" s="124">
        <v>0.01</v>
      </c>
      <c r="X142" s="125">
        <v>0</v>
      </c>
      <c r="Y142" s="125">
        <v>0</v>
      </c>
      <c r="Z142" s="111"/>
      <c r="AA142" s="126">
        <v>1085</v>
      </c>
      <c r="AB142" s="110">
        <v>108.900802136159</v>
      </c>
      <c r="AC142" s="121">
        <v>200</v>
      </c>
      <c r="AD142" s="116">
        <v>0.54450401068079501</v>
      </c>
      <c r="AE142" s="127">
        <v>-1191.3909460469299</v>
      </c>
      <c r="AF142" s="112"/>
      <c r="AG142" s="112"/>
      <c r="AH142" s="128">
        <v>908</v>
      </c>
      <c r="AI142" s="125">
        <v>1307</v>
      </c>
      <c r="AJ142" s="111"/>
      <c r="AK142" s="120">
        <v>11084.76679</v>
      </c>
      <c r="AL142" s="120">
        <v>1112.5714238923999</v>
      </c>
      <c r="AM142" s="129">
        <v>668.9</v>
      </c>
      <c r="AN142" s="122">
        <v>1.66328513065092</v>
      </c>
      <c r="AO142" s="130">
        <v>3471.37727094603</v>
      </c>
      <c r="AP142" s="124">
        <v>0.01</v>
      </c>
      <c r="AQ142" s="124">
        <v>0.01</v>
      </c>
      <c r="AR142" s="125">
        <v>0</v>
      </c>
      <c r="AS142" s="125">
        <v>0</v>
      </c>
      <c r="AT142" s="113"/>
      <c r="AU142" s="120">
        <v>7019.4215100000001</v>
      </c>
      <c r="AV142" s="110">
        <v>704.53514559521295</v>
      </c>
      <c r="AW142" s="131">
        <v>573</v>
      </c>
      <c r="AX142" s="122">
        <v>1.22955522791486</v>
      </c>
      <c r="AY142" s="130">
        <v>497.56144957553698</v>
      </c>
      <c r="AZ142" s="112">
        <v>1.4999999999999999E-2</v>
      </c>
      <c r="BA142" s="112">
        <v>1.4999999999999999E-2</v>
      </c>
      <c r="BB142" s="125">
        <v>0</v>
      </c>
      <c r="BC142" s="125">
        <v>0</v>
      </c>
      <c r="BD142" s="111"/>
      <c r="BE142" s="120">
        <v>734.8</v>
      </c>
      <c r="BF142" s="110">
        <v>73.751437243916399</v>
      </c>
      <c r="BG142" s="132">
        <v>65</v>
      </c>
      <c r="BH142" s="133">
        <v>1.1346374960602501</v>
      </c>
      <c r="BI142" s="134">
        <v>-5.0270574652530504</v>
      </c>
      <c r="BJ142" s="112">
        <v>1.4250000000000001E-2</v>
      </c>
      <c r="BK142" s="112">
        <v>9.75E-3</v>
      </c>
      <c r="BL142" s="125">
        <v>0</v>
      </c>
      <c r="BM142" s="125">
        <v>43</v>
      </c>
      <c r="BN142" s="111"/>
      <c r="BO142" s="119">
        <v>1013</v>
      </c>
      <c r="BP142" s="120">
        <v>101.674205128045</v>
      </c>
      <c r="BQ142" s="132">
        <v>78</v>
      </c>
      <c r="BR142" s="122">
        <v>1.3035154503595501</v>
      </c>
      <c r="BS142" s="123">
        <v>125.207531041696</v>
      </c>
      <c r="BT142" s="112">
        <v>7.4999999999999997E-3</v>
      </c>
      <c r="BU142" s="124">
        <v>7.4999999999999997E-3</v>
      </c>
      <c r="BV142" s="119">
        <v>0</v>
      </c>
      <c r="BW142" s="119">
        <v>0</v>
      </c>
      <c r="BX142" s="113"/>
      <c r="BY142" s="118">
        <v>0.99092307692307702</v>
      </c>
      <c r="BZ142" s="118">
        <v>1</v>
      </c>
      <c r="CA142" s="135">
        <v>0.99636923076923101</v>
      </c>
      <c r="CB142" s="117">
        <v>0.9</v>
      </c>
      <c r="CC142" s="124">
        <v>2.5000000000000001E-3</v>
      </c>
      <c r="CD142" s="113"/>
      <c r="CE142" s="113"/>
    </row>
    <row r="143" spans="1:83" s="85" customFormat="1" ht="21.4" customHeight="1" x14ac:dyDescent="0.2">
      <c r="A143" s="109" t="s">
        <v>385</v>
      </c>
      <c r="B143" s="109" t="s">
        <v>193</v>
      </c>
      <c r="C143" s="109" t="s">
        <v>203</v>
      </c>
      <c r="D143" s="110">
        <v>2.5343916946666698</v>
      </c>
      <c r="E143" s="111"/>
      <c r="F143" s="112">
        <v>5.2249999999999998E-2</v>
      </c>
      <c r="G143" s="112">
        <v>4.7750000000000001E-2</v>
      </c>
      <c r="H143" s="113"/>
      <c r="I143" s="114">
        <v>6</v>
      </c>
      <c r="J143" s="114">
        <v>6</v>
      </c>
      <c r="K143" s="111"/>
      <c r="L143" s="136">
        <v>0.74</v>
      </c>
      <c r="M143" s="133">
        <v>0.78600000000000003</v>
      </c>
      <c r="N143" s="117">
        <v>0.7</v>
      </c>
      <c r="O143" s="118">
        <v>1.2E-2</v>
      </c>
      <c r="P143" s="111"/>
      <c r="Q143" s="119">
        <v>132</v>
      </c>
      <c r="R143" s="120">
        <v>52.083504013124198</v>
      </c>
      <c r="S143" s="121">
        <v>36</v>
      </c>
      <c r="T143" s="122">
        <v>1.4467640003645601</v>
      </c>
      <c r="U143" s="123">
        <v>27.769593408460601</v>
      </c>
      <c r="V143" s="124">
        <v>0.01</v>
      </c>
      <c r="W143" s="124">
        <v>0.01</v>
      </c>
      <c r="X143" s="125">
        <v>0</v>
      </c>
      <c r="Y143" s="125">
        <v>0</v>
      </c>
      <c r="Z143" s="111"/>
      <c r="AA143" s="126">
        <v>251</v>
      </c>
      <c r="AB143" s="110">
        <v>99.037572024955907</v>
      </c>
      <c r="AC143" s="121">
        <v>200</v>
      </c>
      <c r="AD143" s="116">
        <v>0.495187860124779</v>
      </c>
      <c r="AE143" s="127">
        <v>-328.05781439744101</v>
      </c>
      <c r="AF143" s="112"/>
      <c r="AG143" s="112"/>
      <c r="AH143" s="128">
        <v>256</v>
      </c>
      <c r="AI143" s="125">
        <v>358</v>
      </c>
      <c r="AJ143" s="111"/>
      <c r="AK143" s="120">
        <v>1813.6967</v>
      </c>
      <c r="AL143" s="120">
        <v>715.63393449272803</v>
      </c>
      <c r="AM143" s="129">
        <v>775.3</v>
      </c>
      <c r="AN143" s="118">
        <v>0.92304131883493901</v>
      </c>
      <c r="AO143" s="120">
        <v>-431.02091751168001</v>
      </c>
      <c r="AP143" s="124"/>
      <c r="AQ143" s="124"/>
      <c r="AR143" s="125">
        <v>152</v>
      </c>
      <c r="AS143" s="125">
        <v>545</v>
      </c>
      <c r="AT143" s="113"/>
      <c r="AU143" s="120">
        <v>1809.72019</v>
      </c>
      <c r="AV143" s="110">
        <v>714.06491498861305</v>
      </c>
      <c r="AW143" s="131">
        <v>573</v>
      </c>
      <c r="AX143" s="122">
        <v>1.2461865881127601</v>
      </c>
      <c r="AY143" s="130">
        <v>150.71955175133201</v>
      </c>
      <c r="AZ143" s="112">
        <v>1.4999999999999999E-2</v>
      </c>
      <c r="BA143" s="112">
        <v>1.4999999999999999E-2</v>
      </c>
      <c r="BB143" s="125">
        <v>0</v>
      </c>
      <c r="BC143" s="125">
        <v>0</v>
      </c>
      <c r="BD143" s="111"/>
      <c r="BE143" s="120">
        <v>167.2</v>
      </c>
      <c r="BF143" s="110">
        <v>65.972438416624001</v>
      </c>
      <c r="BG143" s="132">
        <v>65</v>
      </c>
      <c r="BH143" s="133">
        <v>1.0149605910249799</v>
      </c>
      <c r="BI143" s="134">
        <v>-20.993789679168302</v>
      </c>
      <c r="BJ143" s="112">
        <v>5.2500000000000003E-3</v>
      </c>
      <c r="BK143" s="112">
        <v>7.5000000000000002E-4</v>
      </c>
      <c r="BL143" s="125">
        <v>0</v>
      </c>
      <c r="BM143" s="125">
        <v>31</v>
      </c>
      <c r="BN143" s="111"/>
      <c r="BO143" s="119">
        <v>288</v>
      </c>
      <c r="BP143" s="120">
        <v>113.636736028635</v>
      </c>
      <c r="BQ143" s="132">
        <v>78</v>
      </c>
      <c r="BR143" s="122">
        <v>1.4568812311363499</v>
      </c>
      <c r="BS143" s="123">
        <v>62.1674523849981</v>
      </c>
      <c r="BT143" s="112">
        <v>7.4999999999999997E-3</v>
      </c>
      <c r="BU143" s="124">
        <v>7.4999999999999997E-3</v>
      </c>
      <c r="BV143" s="119">
        <v>0</v>
      </c>
      <c r="BW143" s="119">
        <v>0</v>
      </c>
      <c r="BX143" s="113"/>
      <c r="BY143" s="118">
        <v>0.99727241732015004</v>
      </c>
      <c r="BZ143" s="118">
        <v>1</v>
      </c>
      <c r="CA143" s="135">
        <v>0.99890896692805997</v>
      </c>
      <c r="CB143" s="117">
        <v>0.9</v>
      </c>
      <c r="CC143" s="124">
        <v>2.5000000000000001E-3</v>
      </c>
      <c r="CD143" s="113"/>
      <c r="CE143" s="113"/>
    </row>
    <row r="144" spans="1:83" s="85" customFormat="1" ht="21.4" customHeight="1" x14ac:dyDescent="0.2">
      <c r="A144" s="109" t="s">
        <v>385</v>
      </c>
      <c r="B144" s="109" t="s">
        <v>193</v>
      </c>
      <c r="C144" s="109" t="s">
        <v>205</v>
      </c>
      <c r="D144" s="110">
        <v>11.4250822111111</v>
      </c>
      <c r="E144" s="111"/>
      <c r="F144" s="112">
        <v>4.65E-2</v>
      </c>
      <c r="G144" s="112">
        <v>3.9750000000000001E-2</v>
      </c>
      <c r="H144" s="113"/>
      <c r="I144" s="114">
        <v>6</v>
      </c>
      <c r="J144" s="114">
        <v>6</v>
      </c>
      <c r="K144" s="111"/>
      <c r="L144" s="115">
        <v>0.26</v>
      </c>
      <c r="M144" s="116">
        <v>0.54900000000000004</v>
      </c>
      <c r="N144" s="117">
        <v>0.7</v>
      </c>
      <c r="O144" s="118"/>
      <c r="P144" s="111"/>
      <c r="Q144" s="119">
        <v>1042</v>
      </c>
      <c r="R144" s="120">
        <v>91.202844823876603</v>
      </c>
      <c r="S144" s="121">
        <v>36</v>
      </c>
      <c r="T144" s="122">
        <v>2.5334123562188</v>
      </c>
      <c r="U144" s="123">
        <v>572.12749895295997</v>
      </c>
      <c r="V144" s="124">
        <v>0.01</v>
      </c>
      <c r="W144" s="124">
        <v>0.01</v>
      </c>
      <c r="X144" s="125">
        <v>0</v>
      </c>
      <c r="Y144" s="125">
        <v>0</v>
      </c>
      <c r="Z144" s="111"/>
      <c r="AA144" s="126">
        <v>1404</v>
      </c>
      <c r="AB144" s="110">
        <v>122.887518361538</v>
      </c>
      <c r="AC144" s="121">
        <v>200</v>
      </c>
      <c r="AD144" s="116">
        <v>0.61443759180768998</v>
      </c>
      <c r="AE144" s="127">
        <v>-1206.4027835946699</v>
      </c>
      <c r="AF144" s="112"/>
      <c r="AG144" s="112"/>
      <c r="AH144" s="128">
        <v>882</v>
      </c>
      <c r="AI144" s="125">
        <v>1339</v>
      </c>
      <c r="AJ144" s="111"/>
      <c r="AK144" s="120">
        <v>9695.5348599999998</v>
      </c>
      <c r="AL144" s="120">
        <v>848.61838898374901</v>
      </c>
      <c r="AM144" s="129">
        <v>828</v>
      </c>
      <c r="AN144" s="133">
        <v>1.02490143597071</v>
      </c>
      <c r="AO144" s="137">
        <v>-1111.5326640819201</v>
      </c>
      <c r="AP144" s="124">
        <v>4.0000000000000001E-3</v>
      </c>
      <c r="AQ144" s="124">
        <v>1E-3</v>
      </c>
      <c r="AR144" s="125">
        <v>0</v>
      </c>
      <c r="AS144" s="125">
        <v>1657</v>
      </c>
      <c r="AT144" s="113"/>
      <c r="AU144" s="120">
        <v>6849.7761099999998</v>
      </c>
      <c r="AV144" s="110">
        <v>599.53845262824098</v>
      </c>
      <c r="AW144" s="131">
        <v>573</v>
      </c>
      <c r="AX144" s="133">
        <v>1.04631492605278</v>
      </c>
      <c r="AY144" s="137">
        <v>-629.02786499872002</v>
      </c>
      <c r="AZ144" s="112">
        <v>7.4999999999999997E-3</v>
      </c>
      <c r="BA144" s="112">
        <v>3.7499999999999999E-3</v>
      </c>
      <c r="BB144" s="125">
        <v>0</v>
      </c>
      <c r="BC144" s="125">
        <v>1007</v>
      </c>
      <c r="BD144" s="111"/>
      <c r="BE144" s="120">
        <v>1102.4000000000001</v>
      </c>
      <c r="BF144" s="110">
        <v>96.489458861652196</v>
      </c>
      <c r="BG144" s="132">
        <v>65</v>
      </c>
      <c r="BH144" s="122">
        <v>1.4844532132561901</v>
      </c>
      <c r="BI144" s="123">
        <v>254.01909533173301</v>
      </c>
      <c r="BJ144" s="112">
        <v>1.4999999999999999E-2</v>
      </c>
      <c r="BK144" s="112">
        <v>1.4999999999999999E-2</v>
      </c>
      <c r="BL144" s="125">
        <v>0</v>
      </c>
      <c r="BM144" s="125">
        <v>0</v>
      </c>
      <c r="BN144" s="111"/>
      <c r="BO144" s="119">
        <v>1176</v>
      </c>
      <c r="BP144" s="120">
        <v>102.93142563616</v>
      </c>
      <c r="BQ144" s="132">
        <v>78</v>
      </c>
      <c r="BR144" s="122">
        <v>1.3196336620020499</v>
      </c>
      <c r="BS144" s="123">
        <v>157.94291439808001</v>
      </c>
      <c r="BT144" s="112">
        <v>7.4999999999999997E-3</v>
      </c>
      <c r="BU144" s="124">
        <v>7.4999999999999997E-3</v>
      </c>
      <c r="BV144" s="119">
        <v>0</v>
      </c>
      <c r="BW144" s="119">
        <v>0</v>
      </c>
      <c r="BX144" s="113"/>
      <c r="BY144" s="118">
        <v>0.99668680569089796</v>
      </c>
      <c r="BZ144" s="118">
        <v>1</v>
      </c>
      <c r="CA144" s="135">
        <v>0.99867472227635901</v>
      </c>
      <c r="CB144" s="117">
        <v>0.9</v>
      </c>
      <c r="CC144" s="124">
        <v>2.5000000000000001E-3</v>
      </c>
      <c r="CD144" s="113"/>
      <c r="CE144" s="113"/>
    </row>
    <row r="145" spans="1:83" s="85" customFormat="1" ht="21.4" customHeight="1" x14ac:dyDescent="0.2">
      <c r="A145" s="109" t="s">
        <v>385</v>
      </c>
      <c r="B145" s="109" t="s">
        <v>193</v>
      </c>
      <c r="C145" s="109" t="s">
        <v>206</v>
      </c>
      <c r="D145" s="110">
        <v>4.0800280235555597</v>
      </c>
      <c r="E145" s="111"/>
      <c r="F145" s="112">
        <v>2.0375000000000001E-2</v>
      </c>
      <c r="G145" s="112">
        <v>1.6625000000000001E-2</v>
      </c>
      <c r="H145" s="113"/>
      <c r="I145" s="114">
        <v>4</v>
      </c>
      <c r="J145" s="114">
        <v>3</v>
      </c>
      <c r="K145" s="111"/>
      <c r="L145" s="115">
        <v>0.11</v>
      </c>
      <c r="M145" s="116">
        <v>0.56899999999999995</v>
      </c>
      <c r="N145" s="117">
        <v>0.7</v>
      </c>
      <c r="O145" s="118"/>
      <c r="P145" s="111"/>
      <c r="Q145" s="119">
        <v>207</v>
      </c>
      <c r="R145" s="120">
        <v>50.734945643733397</v>
      </c>
      <c r="S145" s="121">
        <v>36</v>
      </c>
      <c r="T145" s="122">
        <v>1.40930404565926</v>
      </c>
      <c r="U145" s="123">
        <v>39.203135492044602</v>
      </c>
      <c r="V145" s="124">
        <v>0.01</v>
      </c>
      <c r="W145" s="124">
        <v>0.01</v>
      </c>
      <c r="X145" s="125">
        <v>0</v>
      </c>
      <c r="Y145" s="125">
        <v>0</v>
      </c>
      <c r="Z145" s="111"/>
      <c r="AA145" s="126">
        <v>336</v>
      </c>
      <c r="AB145" s="110">
        <v>82.352375537654197</v>
      </c>
      <c r="AC145" s="121">
        <v>200</v>
      </c>
      <c r="AD145" s="116">
        <v>0.41176187768827099</v>
      </c>
      <c r="AE145" s="127">
        <v>-596.204802821974</v>
      </c>
      <c r="AF145" s="112"/>
      <c r="AG145" s="112"/>
      <c r="AH145" s="128">
        <v>481</v>
      </c>
      <c r="AI145" s="125">
        <v>644</v>
      </c>
      <c r="AJ145" s="111"/>
      <c r="AK145" s="120">
        <v>1535.0249100000001</v>
      </c>
      <c r="AL145" s="120">
        <v>376.22901145230298</v>
      </c>
      <c r="AM145" s="129">
        <v>733.3</v>
      </c>
      <c r="AN145" s="116">
        <v>0.51306288211141804</v>
      </c>
      <c r="AO145" s="139">
        <v>-1882.9039995467699</v>
      </c>
      <c r="AP145" s="124"/>
      <c r="AQ145" s="124"/>
      <c r="AR145" s="125">
        <v>1457</v>
      </c>
      <c r="AS145" s="125">
        <v>2056</v>
      </c>
      <c r="AT145" s="113"/>
      <c r="AU145" s="120">
        <v>2274.17668</v>
      </c>
      <c r="AV145" s="110">
        <v>557.39241663790403</v>
      </c>
      <c r="AW145" s="131">
        <v>573</v>
      </c>
      <c r="AX145" s="133">
        <v>0.97276163462112297</v>
      </c>
      <c r="AY145" s="137">
        <v>-396.59008008495698</v>
      </c>
      <c r="AZ145" s="112">
        <v>1.5E-3</v>
      </c>
      <c r="BA145" s="112"/>
      <c r="BB145" s="125">
        <v>64</v>
      </c>
      <c r="BC145" s="125">
        <v>532</v>
      </c>
      <c r="BD145" s="111"/>
      <c r="BE145" s="120">
        <v>221.7</v>
      </c>
      <c r="BF145" s="110">
        <v>54.337862073505697</v>
      </c>
      <c r="BG145" s="132">
        <v>65</v>
      </c>
      <c r="BH145" s="118">
        <v>0.83596710882316505</v>
      </c>
      <c r="BI145" s="126">
        <v>-81.266560917141604</v>
      </c>
      <c r="BJ145" s="112"/>
      <c r="BK145" s="112"/>
      <c r="BL145" s="125">
        <v>44</v>
      </c>
      <c r="BM145" s="125">
        <v>97</v>
      </c>
      <c r="BN145" s="111"/>
      <c r="BO145" s="119">
        <v>353</v>
      </c>
      <c r="BP145" s="120">
        <v>86.519013585690203</v>
      </c>
      <c r="BQ145" s="132">
        <v>78</v>
      </c>
      <c r="BR145" s="133">
        <v>1.1092181228934599</v>
      </c>
      <c r="BS145" s="134">
        <v>-10.55987310057</v>
      </c>
      <c r="BT145" s="112">
        <v>6.3749999999999996E-3</v>
      </c>
      <c r="BU145" s="124">
        <v>4.1250000000000002E-3</v>
      </c>
      <c r="BV145" s="119">
        <v>0</v>
      </c>
      <c r="BW145" s="119">
        <v>29</v>
      </c>
      <c r="BX145" s="113"/>
      <c r="BY145" s="118">
        <v>0.996603453155958</v>
      </c>
      <c r="BZ145" s="118">
        <v>1</v>
      </c>
      <c r="CA145" s="135">
        <v>0.998641381262383</v>
      </c>
      <c r="CB145" s="117">
        <v>0.9</v>
      </c>
      <c r="CC145" s="124">
        <v>2.5000000000000001E-3</v>
      </c>
      <c r="CD145" s="113"/>
      <c r="CE145" s="113"/>
    </row>
    <row r="146" spans="1:83" s="85" customFormat="1" ht="21.4" customHeight="1" x14ac:dyDescent="0.2">
      <c r="A146" s="109" t="s">
        <v>385</v>
      </c>
      <c r="B146" s="109" t="s">
        <v>193</v>
      </c>
      <c r="C146" s="109" t="s">
        <v>207</v>
      </c>
      <c r="D146" s="110">
        <v>5.2236563733333297</v>
      </c>
      <c r="E146" s="111"/>
      <c r="F146" s="112">
        <v>1.15E-2</v>
      </c>
      <c r="G146" s="112">
        <v>0.01</v>
      </c>
      <c r="H146" s="113"/>
      <c r="I146" s="114">
        <v>3</v>
      </c>
      <c r="J146" s="114">
        <v>2</v>
      </c>
      <c r="K146" s="111"/>
      <c r="L146" s="135">
        <v>0.895938356164384</v>
      </c>
      <c r="M146" s="118">
        <v>0.61399999999999999</v>
      </c>
      <c r="N146" s="117">
        <v>0.7</v>
      </c>
      <c r="O146" s="118"/>
      <c r="P146" s="111"/>
      <c r="Q146" s="119">
        <v>161</v>
      </c>
      <c r="R146" s="120">
        <v>30.821322938067301</v>
      </c>
      <c r="S146" s="121">
        <v>36</v>
      </c>
      <c r="T146" s="118">
        <v>0.85614785939075699</v>
      </c>
      <c r="U146" s="126">
        <v>-53.830181472255902</v>
      </c>
      <c r="V146" s="124"/>
      <c r="W146" s="124"/>
      <c r="X146" s="125">
        <v>28</v>
      </c>
      <c r="Y146" s="125">
        <v>65</v>
      </c>
      <c r="Z146" s="111"/>
      <c r="AA146" s="126">
        <v>432</v>
      </c>
      <c r="AB146" s="110">
        <v>82.700692604006605</v>
      </c>
      <c r="AC146" s="121">
        <v>200</v>
      </c>
      <c r="AD146" s="116">
        <v>0.41350346302003299</v>
      </c>
      <c r="AE146" s="127">
        <v>-761.50100817919895</v>
      </c>
      <c r="AF146" s="112"/>
      <c r="AG146" s="112"/>
      <c r="AH146" s="128">
        <v>613</v>
      </c>
      <c r="AI146" s="125">
        <v>822</v>
      </c>
      <c r="AJ146" s="111"/>
      <c r="AK146" s="120">
        <v>4157.3085499999997</v>
      </c>
      <c r="AL146" s="120">
        <v>795.86179734619998</v>
      </c>
      <c r="AM146" s="129">
        <v>808.7</v>
      </c>
      <c r="AN146" s="133">
        <v>0.98412488852009405</v>
      </c>
      <c r="AO146" s="137">
        <v>-668.612776572592</v>
      </c>
      <c r="AP146" s="124">
        <v>1.5E-3</v>
      </c>
      <c r="AQ146" s="124"/>
      <c r="AR146" s="125">
        <v>68</v>
      </c>
      <c r="AS146" s="125">
        <v>912</v>
      </c>
      <c r="AT146" s="113"/>
      <c r="AU146" s="120">
        <v>2028.8059699999999</v>
      </c>
      <c r="AV146" s="110">
        <v>388.38809925496201</v>
      </c>
      <c r="AW146" s="131">
        <v>573</v>
      </c>
      <c r="AX146" s="116">
        <v>0.67781518194583201</v>
      </c>
      <c r="AY146" s="139">
        <v>-1390.5744184334101</v>
      </c>
      <c r="AZ146" s="112"/>
      <c r="BA146" s="112"/>
      <c r="BB146" s="125">
        <v>965</v>
      </c>
      <c r="BC146" s="125">
        <v>1563</v>
      </c>
      <c r="BD146" s="111"/>
      <c r="BE146" s="120">
        <v>284.2</v>
      </c>
      <c r="BF146" s="110">
        <v>54.406335273284</v>
      </c>
      <c r="BG146" s="132">
        <v>65</v>
      </c>
      <c r="BH146" s="118">
        <v>0.83702054266590697</v>
      </c>
      <c r="BI146" s="126">
        <v>-103.68782765824</v>
      </c>
      <c r="BJ146" s="112"/>
      <c r="BK146" s="112"/>
      <c r="BL146" s="125">
        <v>56</v>
      </c>
      <c r="BM146" s="125">
        <v>124</v>
      </c>
      <c r="BN146" s="111"/>
      <c r="BO146" s="119">
        <v>525</v>
      </c>
      <c r="BP146" s="120">
        <v>100.50431392848</v>
      </c>
      <c r="BQ146" s="132">
        <v>78</v>
      </c>
      <c r="BR146" s="122">
        <v>1.28851684523692</v>
      </c>
      <c r="BS146" s="123">
        <v>59.534606810112301</v>
      </c>
      <c r="BT146" s="112">
        <v>7.4999999999999997E-3</v>
      </c>
      <c r="BU146" s="124">
        <v>7.4999999999999997E-3</v>
      </c>
      <c r="BV146" s="119">
        <v>0</v>
      </c>
      <c r="BW146" s="119">
        <v>0</v>
      </c>
      <c r="BX146" s="113"/>
      <c r="BY146" s="118">
        <v>0.99518743667679799</v>
      </c>
      <c r="BZ146" s="118">
        <v>1</v>
      </c>
      <c r="CA146" s="135">
        <v>0.99807497467071904</v>
      </c>
      <c r="CB146" s="117">
        <v>0.9</v>
      </c>
      <c r="CC146" s="124">
        <v>2.5000000000000001E-3</v>
      </c>
      <c r="CD146" s="113"/>
      <c r="CE146" s="113"/>
    </row>
    <row r="147" spans="1:83" s="85" customFormat="1" ht="21.4" customHeight="1" x14ac:dyDescent="0.2">
      <c r="A147" s="109" t="s">
        <v>385</v>
      </c>
      <c r="B147" s="109" t="s">
        <v>193</v>
      </c>
      <c r="C147" s="109" t="s">
        <v>208</v>
      </c>
      <c r="D147" s="110">
        <v>3.9957692869999999</v>
      </c>
      <c r="E147" s="111"/>
      <c r="F147" s="112">
        <v>4.65E-2</v>
      </c>
      <c r="G147" s="112">
        <v>3.875E-2</v>
      </c>
      <c r="H147" s="113"/>
      <c r="I147" s="114">
        <v>7</v>
      </c>
      <c r="J147" s="114">
        <v>6</v>
      </c>
      <c r="K147" s="111"/>
      <c r="L147" s="138">
        <v>0.67</v>
      </c>
      <c r="M147" s="118">
        <v>0.69699999999999995</v>
      </c>
      <c r="N147" s="117">
        <v>0.7</v>
      </c>
      <c r="O147" s="118"/>
      <c r="P147" s="111"/>
      <c r="Q147" s="119">
        <v>153</v>
      </c>
      <c r="R147" s="120">
        <v>38.290499028003602</v>
      </c>
      <c r="S147" s="121">
        <v>36</v>
      </c>
      <c r="T147" s="133">
        <v>1.0636249730000999</v>
      </c>
      <c r="U147" s="134">
        <v>-11.3316060048768</v>
      </c>
      <c r="V147" s="124">
        <v>6.0000000000000001E-3</v>
      </c>
      <c r="W147" s="124">
        <v>3.0000000000000001E-3</v>
      </c>
      <c r="X147" s="125">
        <v>0</v>
      </c>
      <c r="Y147" s="125">
        <v>20</v>
      </c>
      <c r="Z147" s="111"/>
      <c r="AA147" s="126">
        <v>775</v>
      </c>
      <c r="AB147" s="110">
        <v>193.955142135312</v>
      </c>
      <c r="AC147" s="121">
        <v>200</v>
      </c>
      <c r="AD147" s="133">
        <v>0.96977571067655999</v>
      </c>
      <c r="AE147" s="134">
        <v>-137.95336669375999</v>
      </c>
      <c r="AF147" s="112">
        <v>1E-3</v>
      </c>
      <c r="AG147" s="112"/>
      <c r="AH147" s="128">
        <v>25</v>
      </c>
      <c r="AI147" s="125">
        <v>184</v>
      </c>
      <c r="AJ147" s="111"/>
      <c r="AK147" s="120">
        <v>3981.1109000000001</v>
      </c>
      <c r="AL147" s="120">
        <v>996.33152318185898</v>
      </c>
      <c r="AM147" s="129">
        <v>771.1</v>
      </c>
      <c r="AN147" s="122">
        <v>1.292091198524</v>
      </c>
      <c r="AO147" s="130">
        <v>461.21919471220798</v>
      </c>
      <c r="AP147" s="124">
        <v>0.01</v>
      </c>
      <c r="AQ147" s="124">
        <v>0.01</v>
      </c>
      <c r="AR147" s="125">
        <v>0</v>
      </c>
      <c r="AS147" s="125">
        <v>0</v>
      </c>
      <c r="AT147" s="113"/>
      <c r="AU147" s="120">
        <v>2310.8541</v>
      </c>
      <c r="AV147" s="110">
        <v>578.32520699286295</v>
      </c>
      <c r="AW147" s="131">
        <v>573</v>
      </c>
      <c r="AX147" s="133">
        <v>1.00929355496137</v>
      </c>
      <c r="AY147" s="137">
        <v>-304.75729557762298</v>
      </c>
      <c r="AZ147" s="112">
        <v>4.4999999999999997E-3</v>
      </c>
      <c r="BA147" s="112">
        <v>7.5000000000000002E-4</v>
      </c>
      <c r="BB147" s="125">
        <v>0</v>
      </c>
      <c r="BC147" s="125">
        <v>437</v>
      </c>
      <c r="BD147" s="111"/>
      <c r="BE147" s="120">
        <v>324.10000000000002</v>
      </c>
      <c r="BF147" s="110">
        <v>81.110789117489901</v>
      </c>
      <c r="BG147" s="132">
        <v>65</v>
      </c>
      <c r="BH147" s="122">
        <v>1.2478582941152301</v>
      </c>
      <c r="BI147" s="123">
        <v>27.390155824528001</v>
      </c>
      <c r="BJ147" s="112">
        <v>1.4999999999999999E-2</v>
      </c>
      <c r="BK147" s="112">
        <v>1.4999999999999999E-2</v>
      </c>
      <c r="BL147" s="125">
        <v>0</v>
      </c>
      <c r="BM147" s="125">
        <v>0</v>
      </c>
      <c r="BN147" s="111"/>
      <c r="BO147" s="119">
        <v>488</v>
      </c>
      <c r="BP147" s="120">
        <v>122.129173370364</v>
      </c>
      <c r="BQ147" s="132">
        <v>78</v>
      </c>
      <c r="BR147" s="122">
        <v>1.5657586329533799</v>
      </c>
      <c r="BS147" s="123">
        <v>131.94818698943399</v>
      </c>
      <c r="BT147" s="112">
        <v>7.4999999999999997E-3</v>
      </c>
      <c r="BU147" s="124">
        <v>7.4999999999999997E-3</v>
      </c>
      <c r="BV147" s="119">
        <v>0</v>
      </c>
      <c r="BW147" s="119">
        <v>0</v>
      </c>
      <c r="BX147" s="113"/>
      <c r="BY147" s="118">
        <v>0.99912739965095998</v>
      </c>
      <c r="BZ147" s="118">
        <v>1</v>
      </c>
      <c r="CA147" s="135">
        <v>0.99965095986038399</v>
      </c>
      <c r="CB147" s="117">
        <v>0.9</v>
      </c>
      <c r="CC147" s="124">
        <v>2.5000000000000001E-3</v>
      </c>
      <c r="CD147" s="113"/>
      <c r="CE147" s="113"/>
    </row>
    <row r="148" spans="1:83" s="85" customFormat="1" ht="21.4" customHeight="1" x14ac:dyDescent="0.2">
      <c r="A148" s="109" t="s">
        <v>385</v>
      </c>
      <c r="B148" s="109" t="s">
        <v>193</v>
      </c>
      <c r="C148" s="109" t="s">
        <v>209</v>
      </c>
      <c r="D148" s="110">
        <v>2.8863636363333298</v>
      </c>
      <c r="E148" s="111"/>
      <c r="F148" s="112">
        <v>1.7749999999999998E-2</v>
      </c>
      <c r="G148" s="112">
        <v>1.4E-2</v>
      </c>
      <c r="H148" s="113"/>
      <c r="I148" s="114">
        <v>3</v>
      </c>
      <c r="J148" s="114">
        <v>3</v>
      </c>
      <c r="K148" s="111"/>
      <c r="L148" s="115">
        <v>0.22</v>
      </c>
      <c r="M148" s="116">
        <v>0.55000000000000004</v>
      </c>
      <c r="N148" s="117">
        <v>0.7</v>
      </c>
      <c r="O148" s="118"/>
      <c r="P148" s="111"/>
      <c r="Q148" s="119">
        <v>122</v>
      </c>
      <c r="R148" s="120">
        <v>42.267716535876801</v>
      </c>
      <c r="S148" s="121">
        <v>36</v>
      </c>
      <c r="T148" s="122">
        <v>1.17410323710769</v>
      </c>
      <c r="U148" s="123">
        <v>3.2942545467009299</v>
      </c>
      <c r="V148" s="124">
        <v>0.01</v>
      </c>
      <c r="W148" s="124">
        <v>8.5000000000000006E-3</v>
      </c>
      <c r="X148" s="125">
        <v>0</v>
      </c>
      <c r="Y148" s="125">
        <v>3</v>
      </c>
      <c r="Z148" s="111"/>
      <c r="AA148" s="126">
        <v>244</v>
      </c>
      <c r="AB148" s="110">
        <v>84.535433071753701</v>
      </c>
      <c r="AC148" s="121">
        <v>200</v>
      </c>
      <c r="AD148" s="116">
        <v>0.42267716535876798</v>
      </c>
      <c r="AE148" s="127">
        <v>-415.47636362943899</v>
      </c>
      <c r="AF148" s="112"/>
      <c r="AG148" s="112"/>
      <c r="AH148" s="128">
        <v>334</v>
      </c>
      <c r="AI148" s="125">
        <v>449</v>
      </c>
      <c r="AJ148" s="111"/>
      <c r="AK148" s="120">
        <v>1308.27136</v>
      </c>
      <c r="AL148" s="120">
        <v>453.25936882365602</v>
      </c>
      <c r="AM148" s="129">
        <v>713.4</v>
      </c>
      <c r="AN148" s="116">
        <v>0.63535095153302001</v>
      </c>
      <c r="AO148" s="139">
        <v>-1044.0808290662101</v>
      </c>
      <c r="AP148" s="124"/>
      <c r="AQ148" s="124"/>
      <c r="AR148" s="125">
        <v>751</v>
      </c>
      <c r="AS148" s="125">
        <v>1163</v>
      </c>
      <c r="AT148" s="113"/>
      <c r="AU148" s="120">
        <v>1270.69928</v>
      </c>
      <c r="AV148" s="110">
        <v>440.242270240842</v>
      </c>
      <c r="AW148" s="131">
        <v>573</v>
      </c>
      <c r="AX148" s="118">
        <v>0.768311117348765</v>
      </c>
      <c r="AY148" s="120">
        <v>-618.70050179834402</v>
      </c>
      <c r="AZ148" s="112"/>
      <c r="BA148" s="112"/>
      <c r="BB148" s="125">
        <v>384</v>
      </c>
      <c r="BC148" s="125">
        <v>714</v>
      </c>
      <c r="BD148" s="111"/>
      <c r="BE148" s="120">
        <v>116.1</v>
      </c>
      <c r="BF148" s="110">
        <v>40.223622047666403</v>
      </c>
      <c r="BG148" s="132">
        <v>65</v>
      </c>
      <c r="BH148" s="116">
        <v>0.61882495457948306</v>
      </c>
      <c r="BI148" s="127">
        <v>-98.229818179567701</v>
      </c>
      <c r="BJ148" s="112"/>
      <c r="BK148" s="112"/>
      <c r="BL148" s="125">
        <v>72</v>
      </c>
      <c r="BM148" s="125">
        <v>110</v>
      </c>
      <c r="BN148" s="111"/>
      <c r="BO148" s="119">
        <v>244</v>
      </c>
      <c r="BP148" s="120">
        <v>84.535433071753701</v>
      </c>
      <c r="BQ148" s="132">
        <v>78</v>
      </c>
      <c r="BR148" s="133">
        <v>1.0837876034840199</v>
      </c>
      <c r="BS148" s="134">
        <v>-13.1957818154813</v>
      </c>
      <c r="BT148" s="112">
        <v>5.2500000000000003E-3</v>
      </c>
      <c r="BU148" s="124">
        <v>3.0000000000000001E-3</v>
      </c>
      <c r="BV148" s="119">
        <v>0</v>
      </c>
      <c r="BW148" s="119">
        <v>27</v>
      </c>
      <c r="BX148" s="113"/>
      <c r="BY148" s="118">
        <v>1</v>
      </c>
      <c r="BZ148" s="118">
        <v>1</v>
      </c>
      <c r="CA148" s="135">
        <v>1</v>
      </c>
      <c r="CB148" s="117">
        <v>0.9</v>
      </c>
      <c r="CC148" s="124">
        <v>2.5000000000000001E-3</v>
      </c>
      <c r="CD148" s="113"/>
      <c r="CE148" s="113"/>
    </row>
    <row r="149" spans="1:83" s="85" customFormat="1" ht="21.4" customHeight="1" x14ac:dyDescent="0.2">
      <c r="A149" s="109" t="s">
        <v>385</v>
      </c>
      <c r="B149" s="109" t="s">
        <v>193</v>
      </c>
      <c r="C149" s="109" t="s">
        <v>210</v>
      </c>
      <c r="D149" s="110">
        <v>2.6953904121111099</v>
      </c>
      <c r="E149" s="111"/>
      <c r="F149" s="112">
        <v>4.6249999999999999E-2</v>
      </c>
      <c r="G149" s="112">
        <v>3.7999999999999999E-2</v>
      </c>
      <c r="H149" s="113"/>
      <c r="I149" s="114">
        <v>6</v>
      </c>
      <c r="J149" s="114">
        <v>5</v>
      </c>
      <c r="K149" s="111"/>
      <c r="L149" s="115">
        <v>0.36</v>
      </c>
      <c r="M149" s="133">
        <v>0.79800000000000004</v>
      </c>
      <c r="N149" s="117">
        <v>0.7</v>
      </c>
      <c r="O149" s="118">
        <v>1.4E-2</v>
      </c>
      <c r="P149" s="111"/>
      <c r="Q149" s="119">
        <v>107</v>
      </c>
      <c r="R149" s="120">
        <v>39.697403210763198</v>
      </c>
      <c r="S149" s="121">
        <v>36</v>
      </c>
      <c r="T149" s="133">
        <v>1.10270564474342</v>
      </c>
      <c r="U149" s="134">
        <v>-3.8517042446463599</v>
      </c>
      <c r="V149" s="124">
        <v>8.0000000000000002E-3</v>
      </c>
      <c r="W149" s="124">
        <v>5.0000000000000001E-3</v>
      </c>
      <c r="X149" s="125">
        <v>0</v>
      </c>
      <c r="Y149" s="125">
        <v>10</v>
      </c>
      <c r="Z149" s="111"/>
      <c r="AA149" s="126">
        <v>368</v>
      </c>
      <c r="AB149" s="110">
        <v>136.529386743559</v>
      </c>
      <c r="AC149" s="121">
        <v>200</v>
      </c>
      <c r="AD149" s="116">
        <v>0.68264693371779495</v>
      </c>
      <c r="AE149" s="127">
        <v>-247.84280135914599</v>
      </c>
      <c r="AF149" s="112"/>
      <c r="AG149" s="112"/>
      <c r="AH149" s="128">
        <v>172</v>
      </c>
      <c r="AI149" s="125">
        <v>279</v>
      </c>
      <c r="AJ149" s="111"/>
      <c r="AK149" s="120">
        <v>1730.3879300000001</v>
      </c>
      <c r="AL149" s="120">
        <v>641.98044269390596</v>
      </c>
      <c r="AM149" s="129">
        <v>690.5</v>
      </c>
      <c r="AN149" s="118">
        <v>0.92973271932499002</v>
      </c>
      <c r="AO149" s="120">
        <v>-395.80934169245302</v>
      </c>
      <c r="AP149" s="124"/>
      <c r="AQ149" s="124"/>
      <c r="AR149" s="125">
        <v>131</v>
      </c>
      <c r="AS149" s="125">
        <v>504</v>
      </c>
      <c r="AT149" s="113"/>
      <c r="AU149" s="120">
        <v>1478.98134</v>
      </c>
      <c r="AV149" s="110">
        <v>548.707650422195</v>
      </c>
      <c r="AW149" s="131">
        <v>573</v>
      </c>
      <c r="AX149" s="133">
        <v>0.957604974558805</v>
      </c>
      <c r="AY149" s="137">
        <v>-285.408285893955</v>
      </c>
      <c r="AZ149" s="112">
        <v>7.5000000000000002E-4</v>
      </c>
      <c r="BA149" s="112"/>
      <c r="BB149" s="125">
        <v>66</v>
      </c>
      <c r="BC149" s="125">
        <v>375</v>
      </c>
      <c r="BD149" s="111"/>
      <c r="BE149" s="120">
        <v>196.5</v>
      </c>
      <c r="BF149" s="110">
        <v>72.902240475840799</v>
      </c>
      <c r="BG149" s="132">
        <v>65</v>
      </c>
      <c r="BH149" s="133">
        <v>1.1215729303975499</v>
      </c>
      <c r="BI149" s="134">
        <v>-3.6489104417225602</v>
      </c>
      <c r="BJ149" s="112">
        <v>1.35E-2</v>
      </c>
      <c r="BK149" s="112">
        <v>8.9999999999999993E-3</v>
      </c>
      <c r="BL149" s="125">
        <v>0</v>
      </c>
      <c r="BM149" s="125">
        <v>14</v>
      </c>
      <c r="BN149" s="111"/>
      <c r="BO149" s="119">
        <v>290</v>
      </c>
      <c r="BP149" s="120">
        <v>107.591092814218</v>
      </c>
      <c r="BQ149" s="132">
        <v>78</v>
      </c>
      <c r="BR149" s="122">
        <v>1.3793729847976699</v>
      </c>
      <c r="BS149" s="123">
        <v>49.821307469932897</v>
      </c>
      <c r="BT149" s="112">
        <v>7.4999999999999997E-3</v>
      </c>
      <c r="BU149" s="124">
        <v>7.4999999999999997E-3</v>
      </c>
      <c r="BV149" s="119">
        <v>0</v>
      </c>
      <c r="BW149" s="119">
        <v>0</v>
      </c>
      <c r="BX149" s="113"/>
      <c r="BY149" s="118">
        <v>0.997314921365554</v>
      </c>
      <c r="BZ149" s="118">
        <v>1</v>
      </c>
      <c r="CA149" s="135">
        <v>0.99892596854622195</v>
      </c>
      <c r="CB149" s="117">
        <v>0.9</v>
      </c>
      <c r="CC149" s="124">
        <v>2.5000000000000001E-3</v>
      </c>
      <c r="CD149" s="113"/>
      <c r="CE149" s="113"/>
    </row>
    <row r="150" spans="1:83" s="85" customFormat="1" ht="21.4" customHeight="1" x14ac:dyDescent="0.2">
      <c r="A150" s="109" t="s">
        <v>385</v>
      </c>
      <c r="B150" s="109" t="s">
        <v>193</v>
      </c>
      <c r="C150" s="109" t="s">
        <v>211</v>
      </c>
      <c r="D150" s="110">
        <v>4.3847949821111101</v>
      </c>
      <c r="E150" s="111"/>
      <c r="F150" s="112">
        <v>2.5000000000000001E-2</v>
      </c>
      <c r="G150" s="112">
        <v>2.1999999999999999E-2</v>
      </c>
      <c r="H150" s="113"/>
      <c r="I150" s="114">
        <v>4</v>
      </c>
      <c r="J150" s="114">
        <v>4</v>
      </c>
      <c r="K150" s="111"/>
      <c r="L150" s="115">
        <v>0.28000000000000003</v>
      </c>
      <c r="M150" s="116">
        <v>0.46800000000000003</v>
      </c>
      <c r="N150" s="117">
        <v>0.7</v>
      </c>
      <c r="O150" s="118"/>
      <c r="P150" s="111"/>
      <c r="Q150" s="119">
        <v>229</v>
      </c>
      <c r="R150" s="120">
        <v>52.2259309578358</v>
      </c>
      <c r="S150" s="121">
        <v>36</v>
      </c>
      <c r="T150" s="122">
        <v>1.45072030438433</v>
      </c>
      <c r="U150" s="123">
        <v>48.669167647705599</v>
      </c>
      <c r="V150" s="124">
        <v>0.01</v>
      </c>
      <c r="W150" s="124">
        <v>0.01</v>
      </c>
      <c r="X150" s="125">
        <v>0</v>
      </c>
      <c r="Y150" s="125">
        <v>0</v>
      </c>
      <c r="Z150" s="111"/>
      <c r="AA150" s="126">
        <v>343</v>
      </c>
      <c r="AB150" s="110">
        <v>78.224866019815295</v>
      </c>
      <c r="AC150" s="121">
        <v>200</v>
      </c>
      <c r="AD150" s="116">
        <v>0.39112433009907599</v>
      </c>
      <c r="AE150" s="127">
        <v>-658.83795751274602</v>
      </c>
      <c r="AF150" s="112"/>
      <c r="AG150" s="112"/>
      <c r="AH150" s="128">
        <v>534</v>
      </c>
      <c r="AI150" s="125">
        <v>710</v>
      </c>
      <c r="AJ150" s="111"/>
      <c r="AK150" s="120">
        <v>3443.37219</v>
      </c>
      <c r="AL150" s="120">
        <v>785.29833300031498</v>
      </c>
      <c r="AM150" s="129">
        <v>753.1</v>
      </c>
      <c r="AN150" s="133">
        <v>1.04275439251137</v>
      </c>
      <c r="AO150" s="137">
        <v>-329.04863901424602</v>
      </c>
      <c r="AP150" s="124">
        <v>5.0000000000000001E-3</v>
      </c>
      <c r="AQ150" s="124">
        <v>2E-3</v>
      </c>
      <c r="AR150" s="125">
        <v>0</v>
      </c>
      <c r="AS150" s="125">
        <v>520</v>
      </c>
      <c r="AT150" s="113"/>
      <c r="AU150" s="120">
        <v>2134.44056</v>
      </c>
      <c r="AV150" s="110">
        <v>486.78229397451702</v>
      </c>
      <c r="AW150" s="131">
        <v>573</v>
      </c>
      <c r="AX150" s="118">
        <v>0.84953279925744796</v>
      </c>
      <c r="AY150" s="120">
        <v>-735.82518827401805</v>
      </c>
      <c r="AZ150" s="112"/>
      <c r="BA150" s="112"/>
      <c r="BB150" s="125">
        <v>379</v>
      </c>
      <c r="BC150" s="125">
        <v>881</v>
      </c>
      <c r="BD150" s="111"/>
      <c r="BE150" s="120">
        <v>214.7</v>
      </c>
      <c r="BF150" s="110">
        <v>48.964661033394599</v>
      </c>
      <c r="BG150" s="132">
        <v>65</v>
      </c>
      <c r="BH150" s="116">
        <v>0.75330247743683998</v>
      </c>
      <c r="BI150" s="127">
        <v>-110.897336191642</v>
      </c>
      <c r="BJ150" s="112"/>
      <c r="BK150" s="112"/>
      <c r="BL150" s="125">
        <v>71</v>
      </c>
      <c r="BM150" s="125">
        <v>128</v>
      </c>
      <c r="BN150" s="111"/>
      <c r="BO150" s="119">
        <v>452</v>
      </c>
      <c r="BP150" s="120">
        <v>103.08349691241</v>
      </c>
      <c r="BQ150" s="132">
        <v>78</v>
      </c>
      <c r="BR150" s="122">
        <v>1.3215832937488501</v>
      </c>
      <c r="BS150" s="123">
        <v>61.283196570028998</v>
      </c>
      <c r="BT150" s="112">
        <v>7.4999999999999997E-3</v>
      </c>
      <c r="BU150" s="124">
        <v>7.4999999999999997E-3</v>
      </c>
      <c r="BV150" s="119">
        <v>0</v>
      </c>
      <c r="BW150" s="119">
        <v>0</v>
      </c>
      <c r="BX150" s="113"/>
      <c r="BY150" s="118">
        <v>0.99774618585298203</v>
      </c>
      <c r="BZ150" s="118">
        <v>1</v>
      </c>
      <c r="CA150" s="135">
        <v>0.99909847434119303</v>
      </c>
      <c r="CB150" s="117">
        <v>0.9</v>
      </c>
      <c r="CC150" s="124">
        <v>2.5000000000000001E-3</v>
      </c>
      <c r="CD150" s="113"/>
      <c r="CE150" s="113"/>
    </row>
    <row r="151" spans="1:83" s="85" customFormat="1" ht="21.4" customHeight="1" x14ac:dyDescent="0.2">
      <c r="A151" s="109" t="s">
        <v>385</v>
      </c>
      <c r="B151" s="109" t="s">
        <v>386</v>
      </c>
      <c r="C151" s="109" t="s">
        <v>212</v>
      </c>
      <c r="D151" s="110">
        <v>4.6634968929999996</v>
      </c>
      <c r="E151" s="111"/>
      <c r="F151" s="112">
        <v>3.0499999999999999E-2</v>
      </c>
      <c r="G151" s="112">
        <v>2.6749999999999999E-2</v>
      </c>
      <c r="H151" s="113"/>
      <c r="I151" s="114">
        <v>4</v>
      </c>
      <c r="J151" s="114">
        <v>4</v>
      </c>
      <c r="K151" s="111"/>
      <c r="L151" s="115">
        <v>0.64749999999999996</v>
      </c>
      <c r="M151" s="118">
        <v>0.627</v>
      </c>
      <c r="N151" s="117">
        <v>0.7</v>
      </c>
      <c r="O151" s="118"/>
      <c r="P151" s="111"/>
      <c r="Q151" s="119">
        <v>151</v>
      </c>
      <c r="R151" s="120">
        <v>32.379135971260901</v>
      </c>
      <c r="S151" s="121">
        <v>36</v>
      </c>
      <c r="T151" s="118">
        <v>0.89942044364613705</v>
      </c>
      <c r="U151" s="126">
        <v>-40.792838620275198</v>
      </c>
      <c r="V151" s="124"/>
      <c r="W151" s="124"/>
      <c r="X151" s="125">
        <v>17</v>
      </c>
      <c r="Y151" s="125">
        <v>51</v>
      </c>
      <c r="Z151" s="111"/>
      <c r="AA151" s="126">
        <v>453</v>
      </c>
      <c r="AB151" s="110">
        <v>97.137407913782894</v>
      </c>
      <c r="AC151" s="121">
        <v>200</v>
      </c>
      <c r="AD151" s="116">
        <v>0.48568703956891401</v>
      </c>
      <c r="AE151" s="127">
        <v>-612.51577011263998</v>
      </c>
      <c r="AF151" s="112"/>
      <c r="AG151" s="112"/>
      <c r="AH151" s="128">
        <v>480</v>
      </c>
      <c r="AI151" s="125">
        <v>667</v>
      </c>
      <c r="AJ151" s="111"/>
      <c r="AK151" s="120">
        <v>4507.3580599999996</v>
      </c>
      <c r="AL151" s="120">
        <v>966.51893705893394</v>
      </c>
      <c r="AM151" s="129">
        <v>660.5</v>
      </c>
      <c r="AN151" s="122">
        <v>1.4633140606494099</v>
      </c>
      <c r="AO151" s="130">
        <v>988.49222920300497</v>
      </c>
      <c r="AP151" s="124">
        <v>0.01</v>
      </c>
      <c r="AQ151" s="124">
        <v>0.01</v>
      </c>
      <c r="AR151" s="125">
        <v>0</v>
      </c>
      <c r="AS151" s="125">
        <v>0</v>
      </c>
      <c r="AT151" s="113"/>
      <c r="AU151" s="120">
        <v>2904.1069299999999</v>
      </c>
      <c r="AV151" s="110">
        <v>622.731610341399</v>
      </c>
      <c r="AW151" s="131">
        <v>573</v>
      </c>
      <c r="AX151" s="133">
        <v>1.08679164108447</v>
      </c>
      <c r="AY151" s="137">
        <v>-148.59575137271401</v>
      </c>
      <c r="AZ151" s="112">
        <v>1.0500000000000001E-2</v>
      </c>
      <c r="BA151" s="112">
        <v>6.7499999999999999E-3</v>
      </c>
      <c r="BB151" s="125">
        <v>0</v>
      </c>
      <c r="BC151" s="125">
        <v>303</v>
      </c>
      <c r="BD151" s="111"/>
      <c r="BE151" s="120">
        <v>247.7</v>
      </c>
      <c r="BF151" s="110">
        <v>53.114648874710802</v>
      </c>
      <c r="BG151" s="132">
        <v>65</v>
      </c>
      <c r="BH151" s="118">
        <v>0.81714844422632105</v>
      </c>
      <c r="BI151" s="126">
        <v>-98.592625286607998</v>
      </c>
      <c r="BJ151" s="112"/>
      <c r="BK151" s="112"/>
      <c r="BL151" s="125">
        <v>56</v>
      </c>
      <c r="BM151" s="125">
        <v>117</v>
      </c>
      <c r="BN151" s="111"/>
      <c r="BO151" s="119">
        <v>686</v>
      </c>
      <c r="BP151" s="120">
        <v>147.09991573698699</v>
      </c>
      <c r="BQ151" s="132">
        <v>78</v>
      </c>
      <c r="BR151" s="122">
        <v>1.8858963556024</v>
      </c>
      <c r="BS151" s="123">
        <v>270.44884965607002</v>
      </c>
      <c r="BT151" s="112">
        <v>7.4999999999999997E-3</v>
      </c>
      <c r="BU151" s="124">
        <v>7.4999999999999997E-3</v>
      </c>
      <c r="BV151" s="119">
        <v>0</v>
      </c>
      <c r="BW151" s="119">
        <v>0</v>
      </c>
      <c r="BX151" s="113"/>
      <c r="BY151" s="118">
        <v>0.99307832422586495</v>
      </c>
      <c r="BZ151" s="118">
        <v>1</v>
      </c>
      <c r="CA151" s="135">
        <v>0.997231329690346</v>
      </c>
      <c r="CB151" s="117">
        <v>0.9</v>
      </c>
      <c r="CC151" s="124">
        <v>2.5000000000000001E-3</v>
      </c>
      <c r="CD151" s="113"/>
      <c r="CE151" s="113"/>
    </row>
    <row r="152" spans="1:83" s="85" customFormat="1" ht="21.4" customHeight="1" x14ac:dyDescent="0.2">
      <c r="A152" s="109" t="s">
        <v>385</v>
      </c>
      <c r="B152" s="109" t="s">
        <v>386</v>
      </c>
      <c r="C152" s="109" t="s">
        <v>213</v>
      </c>
      <c r="D152" s="110">
        <v>3.7516059208888901</v>
      </c>
      <c r="E152" s="111"/>
      <c r="F152" s="112">
        <v>3.85E-2</v>
      </c>
      <c r="G152" s="112">
        <v>2.9749999999999999E-2</v>
      </c>
      <c r="H152" s="113"/>
      <c r="I152" s="114">
        <v>6</v>
      </c>
      <c r="J152" s="114">
        <v>5</v>
      </c>
      <c r="K152" s="111"/>
      <c r="L152" s="115">
        <v>0.57999999999999996</v>
      </c>
      <c r="M152" s="116">
        <v>0.40500000000000003</v>
      </c>
      <c r="N152" s="117">
        <v>0.7</v>
      </c>
      <c r="O152" s="118"/>
      <c r="P152" s="111"/>
      <c r="Q152" s="119">
        <v>232</v>
      </c>
      <c r="R152" s="120">
        <v>61.840183881848397</v>
      </c>
      <c r="S152" s="121">
        <v>36</v>
      </c>
      <c r="T152" s="122">
        <v>1.7177828856069</v>
      </c>
      <c r="U152" s="123">
        <v>77.709954255155097</v>
      </c>
      <c r="V152" s="124">
        <v>0.01</v>
      </c>
      <c r="W152" s="124">
        <v>0.01</v>
      </c>
      <c r="X152" s="125">
        <v>0</v>
      </c>
      <c r="Y152" s="125">
        <v>0</v>
      </c>
      <c r="Z152" s="111"/>
      <c r="AA152" s="126">
        <v>362</v>
      </c>
      <c r="AB152" s="110">
        <v>96.492011057021998</v>
      </c>
      <c r="AC152" s="121">
        <v>200</v>
      </c>
      <c r="AD152" s="116">
        <v>0.48246005528510999</v>
      </c>
      <c r="AE152" s="127">
        <v>-495.16692080469397</v>
      </c>
      <c r="AF152" s="112"/>
      <c r="AG152" s="112"/>
      <c r="AH152" s="128">
        <v>389</v>
      </c>
      <c r="AI152" s="125">
        <v>539</v>
      </c>
      <c r="AJ152" s="111"/>
      <c r="AK152" s="120">
        <v>2569.6830300000001</v>
      </c>
      <c r="AL152" s="120">
        <v>684.955478850281</v>
      </c>
      <c r="AM152" s="129">
        <v>714.6</v>
      </c>
      <c r="AN152" s="133">
        <v>0.95851592338410496</v>
      </c>
      <c r="AO152" s="137">
        <v>-492.97437803517101</v>
      </c>
      <c r="AP152" s="124">
        <v>5.0000000000000001E-4</v>
      </c>
      <c r="AQ152" s="124"/>
      <c r="AR152" s="125">
        <v>112</v>
      </c>
      <c r="AS152" s="125">
        <v>648</v>
      </c>
      <c r="AT152" s="113"/>
      <c r="AU152" s="120">
        <v>2178.8363399999998</v>
      </c>
      <c r="AV152" s="110">
        <v>580.77430997436898</v>
      </c>
      <c r="AW152" s="131">
        <v>573</v>
      </c>
      <c r="AX152" s="133">
        <v>1.0135677311943601</v>
      </c>
      <c r="AY152" s="137">
        <v>-276.94688810544699</v>
      </c>
      <c r="AZ152" s="112">
        <v>4.4999999999999997E-3</v>
      </c>
      <c r="BA152" s="112">
        <v>7.5000000000000002E-4</v>
      </c>
      <c r="BB152" s="125">
        <v>0</v>
      </c>
      <c r="BC152" s="125">
        <v>401</v>
      </c>
      <c r="BD152" s="111"/>
      <c r="BE152" s="120">
        <v>274.10000000000002</v>
      </c>
      <c r="BF152" s="110">
        <v>73.062044836270005</v>
      </c>
      <c r="BG152" s="132">
        <v>65</v>
      </c>
      <c r="BH152" s="133">
        <v>1.1240314590195399</v>
      </c>
      <c r="BI152" s="134">
        <v>-4.4792492615253501</v>
      </c>
      <c r="BJ152" s="112">
        <v>1.35E-2</v>
      </c>
      <c r="BK152" s="112">
        <v>8.9999999999999993E-3</v>
      </c>
      <c r="BL152" s="125">
        <v>0</v>
      </c>
      <c r="BM152" s="125">
        <v>19</v>
      </c>
      <c r="BN152" s="111"/>
      <c r="BO152" s="119">
        <v>599</v>
      </c>
      <c r="BP152" s="120">
        <v>159.66495752253101</v>
      </c>
      <c r="BQ152" s="132">
        <v>78</v>
      </c>
      <c r="BR152" s="122">
        <v>2.0469866349042398</v>
      </c>
      <c r="BS152" s="123">
        <v>264.70490088616998</v>
      </c>
      <c r="BT152" s="112">
        <v>7.4999999999999997E-3</v>
      </c>
      <c r="BU152" s="124">
        <v>7.4999999999999997E-3</v>
      </c>
      <c r="BV152" s="119">
        <v>0</v>
      </c>
      <c r="BW152" s="119">
        <v>0</v>
      </c>
      <c r="BX152" s="113"/>
      <c r="BY152" s="118">
        <v>0.99697100822154905</v>
      </c>
      <c r="BZ152" s="118">
        <v>1</v>
      </c>
      <c r="CA152" s="135">
        <v>0.99878840328861995</v>
      </c>
      <c r="CB152" s="117">
        <v>0.9</v>
      </c>
      <c r="CC152" s="124">
        <v>2.5000000000000001E-3</v>
      </c>
      <c r="CD152" s="113"/>
      <c r="CE152" s="113"/>
    </row>
    <row r="153" spans="1:83" s="85" customFormat="1" ht="21.4" customHeight="1" x14ac:dyDescent="0.2">
      <c r="A153" s="109" t="s">
        <v>385</v>
      </c>
      <c r="B153" s="109" t="s">
        <v>386</v>
      </c>
      <c r="C153" s="109" t="s">
        <v>214</v>
      </c>
      <c r="D153" s="110">
        <v>3.61486575144444</v>
      </c>
      <c r="E153" s="111"/>
      <c r="F153" s="112">
        <v>0.01</v>
      </c>
      <c r="G153" s="112">
        <v>0.01</v>
      </c>
      <c r="H153" s="113"/>
      <c r="I153" s="114">
        <v>2</v>
      </c>
      <c r="J153" s="114">
        <v>2</v>
      </c>
      <c r="K153" s="111"/>
      <c r="L153" s="115">
        <v>0.56999999999999995</v>
      </c>
      <c r="M153" s="116">
        <v>0.57299999999999995</v>
      </c>
      <c r="N153" s="117">
        <v>0.7</v>
      </c>
      <c r="O153" s="118"/>
      <c r="P153" s="111"/>
      <c r="Q153" s="119">
        <v>119</v>
      </c>
      <c r="R153" s="120">
        <v>32.919618094378599</v>
      </c>
      <c r="S153" s="121">
        <v>36</v>
      </c>
      <c r="T153" s="118">
        <v>0.91443383595496097</v>
      </c>
      <c r="U153" s="126">
        <v>-29.666414840204599</v>
      </c>
      <c r="V153" s="124"/>
      <c r="W153" s="124"/>
      <c r="X153" s="125">
        <v>12</v>
      </c>
      <c r="Y153" s="125">
        <v>38</v>
      </c>
      <c r="Z153" s="111"/>
      <c r="AA153" s="126">
        <v>376</v>
      </c>
      <c r="AB153" s="110">
        <v>104.01492776038999</v>
      </c>
      <c r="AC153" s="121">
        <v>200</v>
      </c>
      <c r="AD153" s="116">
        <v>0.52007463880195004</v>
      </c>
      <c r="AE153" s="127">
        <v>-449.92452689002602</v>
      </c>
      <c r="AF153" s="112"/>
      <c r="AG153" s="112"/>
      <c r="AH153" s="128">
        <v>347</v>
      </c>
      <c r="AI153" s="125">
        <v>492</v>
      </c>
      <c r="AJ153" s="111"/>
      <c r="AK153" s="120">
        <v>1517.40338</v>
      </c>
      <c r="AL153" s="120">
        <v>419.767561048061</v>
      </c>
      <c r="AM153" s="129">
        <v>712.6</v>
      </c>
      <c r="AN153" s="116">
        <v>0.58906477834417703</v>
      </c>
      <c r="AO153" s="139">
        <v>-1425.3657093091599</v>
      </c>
      <c r="AP153" s="124"/>
      <c r="AQ153" s="124"/>
      <c r="AR153" s="125">
        <v>1059</v>
      </c>
      <c r="AS153" s="125">
        <v>1574</v>
      </c>
      <c r="AT153" s="113"/>
      <c r="AU153" s="120">
        <v>1664.1423600000001</v>
      </c>
      <c r="AV153" s="110">
        <v>460.36076425107501</v>
      </c>
      <c r="AW153" s="131">
        <v>573</v>
      </c>
      <c r="AX153" s="118">
        <v>0.80342192713974603</v>
      </c>
      <c r="AY153" s="120">
        <v>-702.13140953992399</v>
      </c>
      <c r="AZ153" s="112"/>
      <c r="BA153" s="112"/>
      <c r="BB153" s="125">
        <v>408</v>
      </c>
      <c r="BC153" s="125">
        <v>822</v>
      </c>
      <c r="BD153" s="111"/>
      <c r="BE153" s="120">
        <v>213</v>
      </c>
      <c r="BF153" s="110">
        <v>58.923350034476002</v>
      </c>
      <c r="BG153" s="132">
        <v>65</v>
      </c>
      <c r="BH153" s="118">
        <v>0.90651307745347598</v>
      </c>
      <c r="BI153" s="126">
        <v>-55.4254712392583</v>
      </c>
      <c r="BJ153" s="112"/>
      <c r="BK153" s="112"/>
      <c r="BL153" s="125">
        <v>22</v>
      </c>
      <c r="BM153" s="125">
        <v>69</v>
      </c>
      <c r="BN153" s="111"/>
      <c r="BO153" s="119">
        <v>519</v>
      </c>
      <c r="BP153" s="120">
        <v>143.57379656287799</v>
      </c>
      <c r="BQ153" s="132">
        <v>78</v>
      </c>
      <c r="BR153" s="122">
        <v>1.84068969952408</v>
      </c>
      <c r="BS153" s="123">
        <v>196.88943451289001</v>
      </c>
      <c r="BT153" s="112">
        <v>7.4999999999999997E-3</v>
      </c>
      <c r="BU153" s="124">
        <v>7.4999999999999997E-3</v>
      </c>
      <c r="BV153" s="119">
        <v>0</v>
      </c>
      <c r="BW153" s="119">
        <v>0</v>
      </c>
      <c r="BX153" s="113"/>
      <c r="BY153" s="118">
        <v>0.99908980582524298</v>
      </c>
      <c r="BZ153" s="118">
        <v>1</v>
      </c>
      <c r="CA153" s="135">
        <v>0.99963592233009702</v>
      </c>
      <c r="CB153" s="117">
        <v>0.9</v>
      </c>
      <c r="CC153" s="124">
        <v>2.5000000000000001E-3</v>
      </c>
      <c r="CD153" s="113"/>
      <c r="CE153" s="113"/>
    </row>
    <row r="154" spans="1:83" s="85" customFormat="1" ht="21.4" customHeight="1" x14ac:dyDescent="0.2">
      <c r="A154" s="109" t="s">
        <v>385</v>
      </c>
      <c r="B154" s="109" t="s">
        <v>386</v>
      </c>
      <c r="C154" s="109" t="s">
        <v>215</v>
      </c>
      <c r="D154" s="110">
        <v>3.4197320584444402</v>
      </c>
      <c r="E154" s="111"/>
      <c r="F154" s="112">
        <v>1.175E-2</v>
      </c>
      <c r="G154" s="112">
        <v>1.0999999999999999E-2</v>
      </c>
      <c r="H154" s="113"/>
      <c r="I154" s="114">
        <v>4</v>
      </c>
      <c r="J154" s="114">
        <v>3</v>
      </c>
      <c r="K154" s="111"/>
      <c r="L154" s="135">
        <v>0.94</v>
      </c>
      <c r="M154" s="133">
        <v>0.70499999999999996</v>
      </c>
      <c r="N154" s="117">
        <v>0.7</v>
      </c>
      <c r="O154" s="118">
        <v>1E-3</v>
      </c>
      <c r="P154" s="111"/>
      <c r="Q154" s="119">
        <v>90</v>
      </c>
      <c r="R154" s="120">
        <v>26.317851358488799</v>
      </c>
      <c r="S154" s="121">
        <v>36</v>
      </c>
      <c r="T154" s="116">
        <v>0.73105142662469003</v>
      </c>
      <c r="U154" s="127">
        <v>-50.641268528409398</v>
      </c>
      <c r="V154" s="124"/>
      <c r="W154" s="124"/>
      <c r="X154" s="125">
        <v>34</v>
      </c>
      <c r="Y154" s="125">
        <v>58</v>
      </c>
      <c r="Z154" s="111"/>
      <c r="AA154" s="126">
        <v>227</v>
      </c>
      <c r="AB154" s="110">
        <v>66.379469537521899</v>
      </c>
      <c r="AC154" s="121">
        <v>200</v>
      </c>
      <c r="AD154" s="116">
        <v>0.33189734768760898</v>
      </c>
      <c r="AE154" s="127">
        <v>-554.34038071338603</v>
      </c>
      <c r="AF154" s="112"/>
      <c r="AG154" s="112"/>
      <c r="AH154" s="128">
        <v>457</v>
      </c>
      <c r="AI154" s="125">
        <v>594</v>
      </c>
      <c r="AJ154" s="111"/>
      <c r="AK154" s="120">
        <v>1545.7496000000001</v>
      </c>
      <c r="AL154" s="120">
        <v>452.00898011381798</v>
      </c>
      <c r="AM154" s="129">
        <v>680.5</v>
      </c>
      <c r="AN154" s="116">
        <v>0.66423068348834302</v>
      </c>
      <c r="AO154" s="139">
        <v>-1112.76104537729</v>
      </c>
      <c r="AP154" s="124"/>
      <c r="AQ154" s="124"/>
      <c r="AR154" s="125">
        <v>782</v>
      </c>
      <c r="AS154" s="125">
        <v>1247</v>
      </c>
      <c r="AT154" s="113"/>
      <c r="AU154" s="120">
        <v>1886.63426</v>
      </c>
      <c r="AV154" s="110">
        <v>551.690666916807</v>
      </c>
      <c r="AW154" s="131">
        <v>573</v>
      </c>
      <c r="AX154" s="133">
        <v>0.96281093702758602</v>
      </c>
      <c r="AY154" s="137">
        <v>-351.90593074384998</v>
      </c>
      <c r="AZ154" s="112">
        <v>7.5000000000000002E-4</v>
      </c>
      <c r="BA154" s="112"/>
      <c r="BB154" s="125">
        <v>73</v>
      </c>
      <c r="BC154" s="125">
        <v>465</v>
      </c>
      <c r="BD154" s="111"/>
      <c r="BE154" s="120">
        <v>152</v>
      </c>
      <c r="BF154" s="110">
        <v>44.447926738781199</v>
      </c>
      <c r="BG154" s="132">
        <v>65</v>
      </c>
      <c r="BH154" s="116">
        <v>0.68381425751971003</v>
      </c>
      <c r="BI154" s="127">
        <v>-101.93562373185</v>
      </c>
      <c r="BJ154" s="112"/>
      <c r="BK154" s="112"/>
      <c r="BL154" s="125">
        <v>71</v>
      </c>
      <c r="BM154" s="125">
        <v>115</v>
      </c>
      <c r="BN154" s="111"/>
      <c r="BO154" s="119">
        <v>334</v>
      </c>
      <c r="BP154" s="120">
        <v>97.668470597058601</v>
      </c>
      <c r="BQ154" s="132">
        <v>78</v>
      </c>
      <c r="BR154" s="122">
        <v>1.2521598794494699</v>
      </c>
      <c r="BS154" s="123">
        <v>29.277251521779601</v>
      </c>
      <c r="BT154" s="112">
        <v>7.4999999999999997E-3</v>
      </c>
      <c r="BU154" s="124">
        <v>7.4999999999999997E-3</v>
      </c>
      <c r="BV154" s="119">
        <v>0</v>
      </c>
      <c r="BW154" s="119">
        <v>0</v>
      </c>
      <c r="BX154" s="113"/>
      <c r="BY154" s="118">
        <v>0.98865069356872604</v>
      </c>
      <c r="BZ154" s="118">
        <v>1</v>
      </c>
      <c r="CA154" s="135">
        <v>0.99546027742749099</v>
      </c>
      <c r="CB154" s="117">
        <v>0.9</v>
      </c>
      <c r="CC154" s="124">
        <v>2.5000000000000001E-3</v>
      </c>
      <c r="CD154" s="113"/>
      <c r="CE154" s="113"/>
    </row>
    <row r="155" spans="1:83" s="85" customFormat="1" ht="21.4" customHeight="1" x14ac:dyDescent="0.2">
      <c r="A155" s="109" t="s">
        <v>385</v>
      </c>
      <c r="B155" s="109" t="s">
        <v>386</v>
      </c>
      <c r="C155" s="109" t="s">
        <v>216</v>
      </c>
      <c r="D155" s="110">
        <v>2.8888888888888902</v>
      </c>
      <c r="E155" s="111"/>
      <c r="F155" s="112">
        <v>2.1999999999999999E-2</v>
      </c>
      <c r="G155" s="112">
        <v>0.02</v>
      </c>
      <c r="H155" s="113"/>
      <c r="I155" s="114">
        <v>4</v>
      </c>
      <c r="J155" s="114">
        <v>3</v>
      </c>
      <c r="K155" s="111"/>
      <c r="L155" s="115">
        <v>0.44</v>
      </c>
      <c r="M155" s="116">
        <v>0.505</v>
      </c>
      <c r="N155" s="117">
        <v>0.7</v>
      </c>
      <c r="O155" s="118"/>
      <c r="P155" s="111"/>
      <c r="Q155" s="119">
        <v>103</v>
      </c>
      <c r="R155" s="120">
        <v>35.653846153846203</v>
      </c>
      <c r="S155" s="121">
        <v>36</v>
      </c>
      <c r="T155" s="133">
        <v>0.99038461538461497</v>
      </c>
      <c r="U155" s="134">
        <v>-15.8096</v>
      </c>
      <c r="V155" s="124">
        <v>2E-3</v>
      </c>
      <c r="W155" s="124"/>
      <c r="X155" s="125">
        <v>2</v>
      </c>
      <c r="Y155" s="125">
        <v>22</v>
      </c>
      <c r="Z155" s="111"/>
      <c r="AA155" s="126">
        <v>252</v>
      </c>
      <c r="AB155" s="110">
        <v>87.230769230769198</v>
      </c>
      <c r="AC155" s="121">
        <v>200</v>
      </c>
      <c r="AD155" s="116">
        <v>0.436153846153846</v>
      </c>
      <c r="AE155" s="127">
        <v>-408.05333333333402</v>
      </c>
      <c r="AF155" s="112"/>
      <c r="AG155" s="112"/>
      <c r="AH155" s="128">
        <v>326</v>
      </c>
      <c r="AI155" s="125">
        <v>442</v>
      </c>
      <c r="AJ155" s="111"/>
      <c r="AK155" s="120">
        <v>2695.6355600000002</v>
      </c>
      <c r="AL155" s="120">
        <v>933.10461692307695</v>
      </c>
      <c r="AM155" s="129">
        <v>695.1</v>
      </c>
      <c r="AN155" s="122">
        <v>1.34240341954118</v>
      </c>
      <c r="AO155" s="130">
        <v>401.62019999999899</v>
      </c>
      <c r="AP155" s="124">
        <v>0.01</v>
      </c>
      <c r="AQ155" s="124">
        <v>0.01</v>
      </c>
      <c r="AR155" s="125">
        <v>0</v>
      </c>
      <c r="AS155" s="125">
        <v>0</v>
      </c>
      <c r="AT155" s="113"/>
      <c r="AU155" s="120">
        <v>1381.4655299999999</v>
      </c>
      <c r="AV155" s="110">
        <v>478.19960653846198</v>
      </c>
      <c r="AW155" s="131">
        <v>573</v>
      </c>
      <c r="AX155" s="118">
        <v>0.83455428715263802</v>
      </c>
      <c r="AY155" s="120">
        <v>-509.58727000000101</v>
      </c>
      <c r="AZ155" s="112"/>
      <c r="BA155" s="112"/>
      <c r="BB155" s="125">
        <v>274</v>
      </c>
      <c r="BC155" s="125">
        <v>605</v>
      </c>
      <c r="BD155" s="111"/>
      <c r="BE155" s="120">
        <v>159.4</v>
      </c>
      <c r="BF155" s="110">
        <v>55.176923076923103</v>
      </c>
      <c r="BG155" s="132">
        <v>65</v>
      </c>
      <c r="BH155" s="118">
        <v>0.84887573964496998</v>
      </c>
      <c r="BI155" s="126">
        <v>-55.117333333333399</v>
      </c>
      <c r="BJ155" s="112"/>
      <c r="BK155" s="112"/>
      <c r="BL155" s="125">
        <v>29</v>
      </c>
      <c r="BM155" s="125">
        <v>66</v>
      </c>
      <c r="BN155" s="111"/>
      <c r="BO155" s="119">
        <v>347</v>
      </c>
      <c r="BP155" s="120">
        <v>120.115384615385</v>
      </c>
      <c r="BQ155" s="132">
        <v>78</v>
      </c>
      <c r="BR155" s="122">
        <v>1.5399408284023699</v>
      </c>
      <c r="BS155" s="123">
        <v>89.579199999999901</v>
      </c>
      <c r="BT155" s="112">
        <v>7.4999999999999997E-3</v>
      </c>
      <c r="BU155" s="124">
        <v>7.4999999999999997E-3</v>
      </c>
      <c r="BV155" s="119">
        <v>0</v>
      </c>
      <c r="BW155" s="119">
        <v>0</v>
      </c>
      <c r="BX155" s="113"/>
      <c r="BY155" s="118">
        <v>0.99555308504724804</v>
      </c>
      <c r="BZ155" s="118">
        <v>1</v>
      </c>
      <c r="CA155" s="135">
        <v>0.99822123401889895</v>
      </c>
      <c r="CB155" s="117">
        <v>0.9</v>
      </c>
      <c r="CC155" s="124">
        <v>2.5000000000000001E-3</v>
      </c>
      <c r="CD155" s="113"/>
      <c r="CE155" s="113"/>
    </row>
    <row r="156" spans="1:83" s="85" customFormat="1" ht="21.4" customHeight="1" x14ac:dyDescent="0.2">
      <c r="A156" s="109" t="s">
        <v>385</v>
      </c>
      <c r="B156" s="109" t="s">
        <v>386</v>
      </c>
      <c r="C156" s="109" t="s">
        <v>217</v>
      </c>
      <c r="D156" s="110">
        <v>4.8964903952222203</v>
      </c>
      <c r="E156" s="111"/>
      <c r="F156" s="112">
        <v>2.3E-2</v>
      </c>
      <c r="G156" s="112">
        <v>0.02</v>
      </c>
      <c r="H156" s="113"/>
      <c r="I156" s="114">
        <v>4</v>
      </c>
      <c r="J156" s="114">
        <v>3</v>
      </c>
      <c r="K156" s="111"/>
      <c r="L156" s="115">
        <v>0.44</v>
      </c>
      <c r="M156" s="118">
        <v>0.61299999999999999</v>
      </c>
      <c r="N156" s="117">
        <v>0.7</v>
      </c>
      <c r="O156" s="118"/>
      <c r="P156" s="111"/>
      <c r="Q156" s="119">
        <v>165</v>
      </c>
      <c r="R156" s="120">
        <v>33.697605158380298</v>
      </c>
      <c r="S156" s="121">
        <v>36</v>
      </c>
      <c r="T156" s="118">
        <v>0.93604458773278598</v>
      </c>
      <c r="U156" s="126">
        <v>-36.375022590067204</v>
      </c>
      <c r="V156" s="124"/>
      <c r="W156" s="124"/>
      <c r="X156" s="125">
        <v>12</v>
      </c>
      <c r="Y156" s="125">
        <v>47</v>
      </c>
      <c r="Z156" s="111"/>
      <c r="AA156" s="126">
        <v>485</v>
      </c>
      <c r="AB156" s="110">
        <v>99.050536374632998</v>
      </c>
      <c r="AC156" s="121">
        <v>200</v>
      </c>
      <c r="AD156" s="116">
        <v>0.49525268187316501</v>
      </c>
      <c r="AE156" s="127">
        <v>-633.75012550037297</v>
      </c>
      <c r="AF156" s="112"/>
      <c r="AG156" s="112"/>
      <c r="AH156" s="128">
        <v>495</v>
      </c>
      <c r="AI156" s="125">
        <v>691</v>
      </c>
      <c r="AJ156" s="111"/>
      <c r="AK156" s="120">
        <v>5266.0888400000003</v>
      </c>
      <c r="AL156" s="120">
        <v>1075.4823179349901</v>
      </c>
      <c r="AM156" s="129">
        <v>762</v>
      </c>
      <c r="AN156" s="122">
        <v>1.4113941180249201</v>
      </c>
      <c r="AO156" s="130">
        <v>1003.6508618435799</v>
      </c>
      <c r="AP156" s="124">
        <v>0.01</v>
      </c>
      <c r="AQ156" s="124">
        <v>0.01</v>
      </c>
      <c r="AR156" s="125">
        <v>0</v>
      </c>
      <c r="AS156" s="125">
        <v>0</v>
      </c>
      <c r="AT156" s="113"/>
      <c r="AU156" s="120">
        <v>1903.29403</v>
      </c>
      <c r="AV156" s="110">
        <v>388.70576195904499</v>
      </c>
      <c r="AW156" s="131">
        <v>573</v>
      </c>
      <c r="AX156" s="116">
        <v>0.67836956711875196</v>
      </c>
      <c r="AY156" s="139">
        <v>-1301.9250795585699</v>
      </c>
      <c r="AZ156" s="112"/>
      <c r="BA156" s="112"/>
      <c r="BB156" s="125">
        <v>903</v>
      </c>
      <c r="BC156" s="125">
        <v>1464</v>
      </c>
      <c r="BD156" s="111"/>
      <c r="BE156" s="120">
        <v>314.60000000000002</v>
      </c>
      <c r="BF156" s="110">
        <v>64.250100501978494</v>
      </c>
      <c r="BG156" s="132">
        <v>65</v>
      </c>
      <c r="BH156" s="133">
        <v>0.988463084645822</v>
      </c>
      <c r="BI156" s="134">
        <v>-48.993790787621201</v>
      </c>
      <c r="BJ156" s="112">
        <v>3.0000000000000001E-3</v>
      </c>
      <c r="BK156" s="112"/>
      <c r="BL156" s="125">
        <v>4</v>
      </c>
      <c r="BM156" s="125">
        <v>68</v>
      </c>
      <c r="BN156" s="111"/>
      <c r="BO156" s="119">
        <v>540</v>
      </c>
      <c r="BP156" s="120">
        <v>110.28307142742599</v>
      </c>
      <c r="BQ156" s="132">
        <v>78</v>
      </c>
      <c r="BR156" s="122">
        <v>1.41388553112085</v>
      </c>
      <c r="BS156" s="123">
        <v>103.687451054855</v>
      </c>
      <c r="BT156" s="112">
        <v>7.4999999999999997E-3</v>
      </c>
      <c r="BU156" s="124">
        <v>7.4999999999999997E-3</v>
      </c>
      <c r="BV156" s="119">
        <v>0</v>
      </c>
      <c r="BW156" s="119">
        <v>0</v>
      </c>
      <c r="BX156" s="113"/>
      <c r="BY156" s="118">
        <v>0.99882456655891905</v>
      </c>
      <c r="BZ156" s="118">
        <v>1</v>
      </c>
      <c r="CA156" s="135">
        <v>0.99952982662356704</v>
      </c>
      <c r="CB156" s="117">
        <v>0.9</v>
      </c>
      <c r="CC156" s="124">
        <v>2.5000000000000001E-3</v>
      </c>
      <c r="CD156" s="113"/>
      <c r="CE156" s="113"/>
    </row>
    <row r="157" spans="1:83" s="85" customFormat="1" ht="21.4" customHeight="1" x14ac:dyDescent="0.2">
      <c r="A157" s="109" t="s">
        <v>385</v>
      </c>
      <c r="B157" s="109" t="s">
        <v>386</v>
      </c>
      <c r="C157" s="109" t="s">
        <v>218</v>
      </c>
      <c r="D157" s="110">
        <v>3.7933702101111102</v>
      </c>
      <c r="E157" s="111"/>
      <c r="F157" s="112">
        <v>3.7999999999999999E-2</v>
      </c>
      <c r="G157" s="112">
        <v>3.3500000000000002E-2</v>
      </c>
      <c r="H157" s="113"/>
      <c r="I157" s="114">
        <v>4</v>
      </c>
      <c r="J157" s="114">
        <v>4</v>
      </c>
      <c r="K157" s="111"/>
      <c r="L157" s="115">
        <v>0.6</v>
      </c>
      <c r="M157" s="118">
        <v>0.64200000000000002</v>
      </c>
      <c r="N157" s="117">
        <v>0.7</v>
      </c>
      <c r="O157" s="118"/>
      <c r="P157" s="111"/>
      <c r="Q157" s="119">
        <v>176</v>
      </c>
      <c r="R157" s="120">
        <v>46.396737004702899</v>
      </c>
      <c r="S157" s="121">
        <v>36</v>
      </c>
      <c r="T157" s="122">
        <v>1.2887982501306401</v>
      </c>
      <c r="U157" s="123">
        <v>19.9923393908864</v>
      </c>
      <c r="V157" s="124">
        <v>0.01</v>
      </c>
      <c r="W157" s="124">
        <v>0.01</v>
      </c>
      <c r="X157" s="125">
        <v>0</v>
      </c>
      <c r="Y157" s="125">
        <v>0</v>
      </c>
      <c r="Z157" s="111"/>
      <c r="AA157" s="126">
        <v>203</v>
      </c>
      <c r="AB157" s="110">
        <v>53.514418249742597</v>
      </c>
      <c r="AC157" s="121">
        <v>200</v>
      </c>
      <c r="AD157" s="116">
        <v>0.26757209124871301</v>
      </c>
      <c r="AE157" s="127">
        <v>-663.70922560618601</v>
      </c>
      <c r="AF157" s="112"/>
      <c r="AG157" s="112"/>
      <c r="AH157" s="128">
        <v>556</v>
      </c>
      <c r="AI157" s="125">
        <v>708</v>
      </c>
      <c r="AJ157" s="111"/>
      <c r="AK157" s="120">
        <v>1204.4435000000001</v>
      </c>
      <c r="AL157" s="120">
        <v>317.51277446888599</v>
      </c>
      <c r="AM157" s="129">
        <v>635.29999999999995</v>
      </c>
      <c r="AN157" s="116">
        <v>0.49978399884918301</v>
      </c>
      <c r="AO157" s="139">
        <v>-1548.65835513805</v>
      </c>
      <c r="AP157" s="124"/>
      <c r="AQ157" s="124"/>
      <c r="AR157" s="125">
        <v>1206</v>
      </c>
      <c r="AS157" s="125">
        <v>1688</v>
      </c>
      <c r="AT157" s="113"/>
      <c r="AU157" s="120">
        <v>2577.9979400000002</v>
      </c>
      <c r="AV157" s="110">
        <v>679.60620693662497</v>
      </c>
      <c r="AW157" s="131">
        <v>573</v>
      </c>
      <c r="AX157" s="122">
        <v>1.1860492267654901</v>
      </c>
      <c r="AY157" s="130">
        <v>94.876008638275394</v>
      </c>
      <c r="AZ157" s="112">
        <v>1.4999999999999999E-2</v>
      </c>
      <c r="BA157" s="112">
        <v>1.4250000000000001E-2</v>
      </c>
      <c r="BB157" s="125">
        <v>0</v>
      </c>
      <c r="BC157" s="125">
        <v>31</v>
      </c>
      <c r="BD157" s="111"/>
      <c r="BE157" s="120">
        <v>267.89999999999998</v>
      </c>
      <c r="BF157" s="110">
        <v>70.623215020226795</v>
      </c>
      <c r="BG157" s="132">
        <v>65</v>
      </c>
      <c r="BH157" s="133">
        <v>1.08651100031118</v>
      </c>
      <c r="BI157" s="134">
        <v>-13.780498322010599</v>
      </c>
      <c r="BJ157" s="112">
        <v>1.0500000000000001E-2</v>
      </c>
      <c r="BK157" s="112">
        <v>6.7499999999999999E-3</v>
      </c>
      <c r="BL157" s="125">
        <v>0</v>
      </c>
      <c r="BM157" s="125">
        <v>28</v>
      </c>
      <c r="BN157" s="111"/>
      <c r="BO157" s="119">
        <v>217</v>
      </c>
      <c r="BP157" s="120">
        <v>57.2050677842076</v>
      </c>
      <c r="BQ157" s="132">
        <v>78</v>
      </c>
      <c r="BR157" s="116">
        <v>0.73339830492573799</v>
      </c>
      <c r="BS157" s="127">
        <v>-121.016597986413</v>
      </c>
      <c r="BT157" s="112"/>
      <c r="BU157" s="124"/>
      <c r="BV157" s="119">
        <v>79</v>
      </c>
      <c r="BW157" s="119">
        <v>139</v>
      </c>
      <c r="BX157" s="113"/>
      <c r="BY157" s="118">
        <v>0.99792638672887501</v>
      </c>
      <c r="BZ157" s="118">
        <v>1</v>
      </c>
      <c r="CA157" s="135">
        <v>0.99917055469155003</v>
      </c>
      <c r="CB157" s="117">
        <v>0.9</v>
      </c>
      <c r="CC157" s="124">
        <v>2.5000000000000001E-3</v>
      </c>
      <c r="CD157" s="113"/>
      <c r="CE157" s="113"/>
    </row>
    <row r="158" spans="1:83" s="85" customFormat="1" ht="21.4" customHeight="1" x14ac:dyDescent="0.2">
      <c r="A158" s="109" t="s">
        <v>385</v>
      </c>
      <c r="B158" s="109" t="s">
        <v>386</v>
      </c>
      <c r="C158" s="109" t="s">
        <v>219</v>
      </c>
      <c r="D158" s="110">
        <v>3.9038862538888899</v>
      </c>
      <c r="E158" s="111"/>
      <c r="F158" s="112">
        <v>3.5249999999999997E-2</v>
      </c>
      <c r="G158" s="112">
        <v>3.15E-2</v>
      </c>
      <c r="H158" s="113"/>
      <c r="I158" s="114">
        <v>5</v>
      </c>
      <c r="J158" s="114">
        <v>5</v>
      </c>
      <c r="K158" s="111"/>
      <c r="L158" s="115">
        <v>0.47</v>
      </c>
      <c r="M158" s="118">
        <v>0.63200000000000001</v>
      </c>
      <c r="N158" s="117">
        <v>0.7</v>
      </c>
      <c r="O158" s="118"/>
      <c r="P158" s="111"/>
      <c r="Q158" s="119">
        <v>215</v>
      </c>
      <c r="R158" s="120">
        <v>55.073325916149798</v>
      </c>
      <c r="S158" s="121">
        <v>36</v>
      </c>
      <c r="T158" s="122">
        <v>1.52981460878194</v>
      </c>
      <c r="U158" s="123">
        <v>54.447212368063902</v>
      </c>
      <c r="V158" s="124">
        <v>0.01</v>
      </c>
      <c r="W158" s="124">
        <v>0.01</v>
      </c>
      <c r="X158" s="125">
        <v>0</v>
      </c>
      <c r="Y158" s="125">
        <v>0</v>
      </c>
      <c r="Z158" s="111"/>
      <c r="AA158" s="126">
        <v>489</v>
      </c>
      <c r="AB158" s="110">
        <v>125.25979708370799</v>
      </c>
      <c r="AC158" s="121">
        <v>200</v>
      </c>
      <c r="AD158" s="116">
        <v>0.62629898541854001</v>
      </c>
      <c r="AE158" s="127">
        <v>-402.95993128853399</v>
      </c>
      <c r="AF158" s="112"/>
      <c r="AG158" s="112"/>
      <c r="AH158" s="128">
        <v>292</v>
      </c>
      <c r="AI158" s="125">
        <v>448</v>
      </c>
      <c r="AJ158" s="111"/>
      <c r="AK158" s="120">
        <v>3888.6786000000002</v>
      </c>
      <c r="AL158" s="120">
        <v>996.10448335328897</v>
      </c>
      <c r="AM158" s="129">
        <v>828</v>
      </c>
      <c r="AN158" s="122">
        <v>1.20302473834938</v>
      </c>
      <c r="AO158" s="130">
        <v>195.96448446547001</v>
      </c>
      <c r="AP158" s="124">
        <v>0.01</v>
      </c>
      <c r="AQ158" s="124">
        <v>0.01</v>
      </c>
      <c r="AR158" s="125">
        <v>0</v>
      </c>
      <c r="AS158" s="125">
        <v>0</v>
      </c>
      <c r="AT158" s="113"/>
      <c r="AU158" s="120">
        <v>2288.1710699999999</v>
      </c>
      <c r="AV158" s="110">
        <v>586.12647018611699</v>
      </c>
      <c r="AW158" s="131">
        <v>573</v>
      </c>
      <c r="AX158" s="133">
        <v>1.02290832493214</v>
      </c>
      <c r="AY158" s="137">
        <v>-267.29413314164998</v>
      </c>
      <c r="AZ158" s="112">
        <v>5.2500000000000003E-3</v>
      </c>
      <c r="BA158" s="112">
        <v>1.5E-3</v>
      </c>
      <c r="BB158" s="125">
        <v>0</v>
      </c>
      <c r="BC158" s="125">
        <v>397</v>
      </c>
      <c r="BD158" s="111"/>
      <c r="BE158" s="120">
        <v>205.1</v>
      </c>
      <c r="BF158" s="110">
        <v>52.537391373964297</v>
      </c>
      <c r="BG158" s="132">
        <v>65</v>
      </c>
      <c r="BH158" s="118">
        <v>0.80826755959945096</v>
      </c>
      <c r="BI158" s="126">
        <v>-84.786977668773503</v>
      </c>
      <c r="BJ158" s="112"/>
      <c r="BK158" s="112"/>
      <c r="BL158" s="125">
        <v>49</v>
      </c>
      <c r="BM158" s="125">
        <v>100</v>
      </c>
      <c r="BN158" s="111"/>
      <c r="BO158" s="119">
        <v>626</v>
      </c>
      <c r="BP158" s="120">
        <v>160.35303266748701</v>
      </c>
      <c r="BQ158" s="132">
        <v>78</v>
      </c>
      <c r="BR158" s="122">
        <v>2.05580811112163</v>
      </c>
      <c r="BS158" s="123">
        <v>278.13562679747201</v>
      </c>
      <c r="BT158" s="112">
        <v>7.4999999999999997E-3</v>
      </c>
      <c r="BU158" s="124">
        <v>7.4999999999999997E-3</v>
      </c>
      <c r="BV158" s="119">
        <v>0</v>
      </c>
      <c r="BW158" s="119">
        <v>0</v>
      </c>
      <c r="BX158" s="113"/>
      <c r="BY158" s="118">
        <v>0.99687926662765702</v>
      </c>
      <c r="BZ158" s="118">
        <v>1</v>
      </c>
      <c r="CA158" s="135">
        <v>0.99875170665106305</v>
      </c>
      <c r="CB158" s="117">
        <v>0.9</v>
      </c>
      <c r="CC158" s="124">
        <v>2.5000000000000001E-3</v>
      </c>
      <c r="CD158" s="113"/>
      <c r="CE158" s="113"/>
    </row>
    <row r="159" spans="1:83" s="85" customFormat="1" ht="21.4" customHeight="1" x14ac:dyDescent="0.2">
      <c r="A159" s="109" t="s">
        <v>385</v>
      </c>
      <c r="B159" s="109" t="s">
        <v>386</v>
      </c>
      <c r="C159" s="109" t="s">
        <v>477</v>
      </c>
      <c r="D159" s="110">
        <v>3.18581675966667</v>
      </c>
      <c r="E159" s="111"/>
      <c r="F159" s="112">
        <v>2.9499999999999998E-2</v>
      </c>
      <c r="G159" s="112">
        <v>1.925E-2</v>
      </c>
      <c r="H159" s="113"/>
      <c r="I159" s="114">
        <v>6</v>
      </c>
      <c r="J159" s="114">
        <v>4</v>
      </c>
      <c r="K159" s="111"/>
      <c r="L159" s="115">
        <v>0.47</v>
      </c>
      <c r="M159" s="116">
        <v>0.47399999999999998</v>
      </c>
      <c r="N159" s="117">
        <v>0.7</v>
      </c>
      <c r="O159" s="118"/>
      <c r="P159" s="111"/>
      <c r="Q159" s="119">
        <v>189</v>
      </c>
      <c r="R159" s="120">
        <v>59.325445955584399</v>
      </c>
      <c r="S159" s="121">
        <v>36</v>
      </c>
      <c r="T159" s="122">
        <v>1.6479290543217899</v>
      </c>
      <c r="U159" s="123">
        <v>57.978825615244702</v>
      </c>
      <c r="V159" s="124">
        <v>0.01</v>
      </c>
      <c r="W159" s="124">
        <v>0.01</v>
      </c>
      <c r="X159" s="125">
        <v>0</v>
      </c>
      <c r="Y159" s="125">
        <v>0</v>
      </c>
      <c r="Z159" s="111"/>
      <c r="AA159" s="126">
        <v>234</v>
      </c>
      <c r="AB159" s="110">
        <v>73.450552135485495</v>
      </c>
      <c r="AC159" s="121">
        <v>200</v>
      </c>
      <c r="AD159" s="116">
        <v>0.36725276067742701</v>
      </c>
      <c r="AE159" s="127">
        <v>-493.89541324864098</v>
      </c>
      <c r="AF159" s="112"/>
      <c r="AG159" s="112"/>
      <c r="AH159" s="128">
        <v>404</v>
      </c>
      <c r="AI159" s="125">
        <v>531</v>
      </c>
      <c r="AJ159" s="111"/>
      <c r="AK159" s="120">
        <v>2492.6874200000002</v>
      </c>
      <c r="AL159" s="120">
        <v>782.43276624008104</v>
      </c>
      <c r="AM159" s="129">
        <v>790.4</v>
      </c>
      <c r="AN159" s="133">
        <v>0.98991999777338102</v>
      </c>
      <c r="AO159" s="137">
        <v>-383.95525315862898</v>
      </c>
      <c r="AP159" s="124">
        <v>2E-3</v>
      </c>
      <c r="AQ159" s="124"/>
      <c r="AR159" s="125">
        <v>26</v>
      </c>
      <c r="AS159" s="125">
        <v>529</v>
      </c>
      <c r="AT159" s="113"/>
      <c r="AU159" s="120">
        <v>1928.0903499999999</v>
      </c>
      <c r="AV159" s="110">
        <v>605.21068707094696</v>
      </c>
      <c r="AW159" s="131">
        <v>573</v>
      </c>
      <c r="AX159" s="133">
        <v>1.0562141135618599</v>
      </c>
      <c r="AY159" s="137">
        <v>-157.330008957356</v>
      </c>
      <c r="AZ159" s="112">
        <v>8.2500000000000004E-3</v>
      </c>
      <c r="BA159" s="112">
        <v>4.4999999999999997E-3</v>
      </c>
      <c r="BB159" s="125">
        <v>0</v>
      </c>
      <c r="BC159" s="125">
        <v>263</v>
      </c>
      <c r="BD159" s="111"/>
      <c r="BE159" s="120">
        <v>213.3</v>
      </c>
      <c r="BF159" s="110">
        <v>66.953003292730997</v>
      </c>
      <c r="BG159" s="132">
        <v>65</v>
      </c>
      <c r="BH159" s="133">
        <v>1.0300462045035499</v>
      </c>
      <c r="BI159" s="134">
        <v>-23.2660093058082</v>
      </c>
      <c r="BJ159" s="112">
        <v>6.0000000000000001E-3</v>
      </c>
      <c r="BK159" s="112">
        <v>2.2499999999999998E-3</v>
      </c>
      <c r="BL159" s="125">
        <v>0</v>
      </c>
      <c r="BM159" s="125">
        <v>36</v>
      </c>
      <c r="BN159" s="111"/>
      <c r="BO159" s="119">
        <v>241</v>
      </c>
      <c r="BP159" s="120">
        <v>75.647790874581204</v>
      </c>
      <c r="BQ159" s="132">
        <v>78</v>
      </c>
      <c r="BR159" s="133">
        <v>0.96984347275104099</v>
      </c>
      <c r="BS159" s="134">
        <v>-42.879211166969903</v>
      </c>
      <c r="BT159" s="112">
        <v>7.5000000000000002E-4</v>
      </c>
      <c r="BU159" s="124"/>
      <c r="BV159" s="119">
        <v>8</v>
      </c>
      <c r="BW159" s="119">
        <v>58</v>
      </c>
      <c r="BX159" s="113"/>
      <c r="BY159" s="118">
        <v>0.99830914470903198</v>
      </c>
      <c r="BZ159" s="118">
        <v>1</v>
      </c>
      <c r="CA159" s="135">
        <v>0.99932365788361299</v>
      </c>
      <c r="CB159" s="117">
        <v>0.9</v>
      </c>
      <c r="CC159" s="124">
        <v>2.5000000000000001E-3</v>
      </c>
      <c r="CD159" s="113"/>
      <c r="CE159" s="113"/>
    </row>
    <row r="160" spans="1:83" s="85" customFormat="1" ht="21.4" customHeight="1" x14ac:dyDescent="0.2">
      <c r="A160" s="109" t="s">
        <v>385</v>
      </c>
      <c r="B160" s="109" t="s">
        <v>386</v>
      </c>
      <c r="C160" s="109" t="s">
        <v>221</v>
      </c>
      <c r="D160" s="110">
        <v>3.8422318423333301</v>
      </c>
      <c r="E160" s="111"/>
      <c r="F160" s="112">
        <v>3.5749999999999997E-2</v>
      </c>
      <c r="G160" s="112">
        <v>2.9749999999999999E-2</v>
      </c>
      <c r="H160" s="113"/>
      <c r="I160" s="114">
        <v>6</v>
      </c>
      <c r="J160" s="114">
        <v>5</v>
      </c>
      <c r="K160" s="111"/>
      <c r="L160" s="135">
        <v>1</v>
      </c>
      <c r="M160" s="133">
        <v>0.74199999999999999</v>
      </c>
      <c r="N160" s="117">
        <v>0.7</v>
      </c>
      <c r="O160" s="118">
        <v>6.0000000000000001E-3</v>
      </c>
      <c r="P160" s="111"/>
      <c r="Q160" s="119">
        <v>217</v>
      </c>
      <c r="R160" s="120">
        <v>56.477591385588802</v>
      </c>
      <c r="S160" s="121">
        <v>36</v>
      </c>
      <c r="T160" s="122">
        <v>1.5688219829330201</v>
      </c>
      <c r="U160" s="123">
        <v>58.982836359462503</v>
      </c>
      <c r="V160" s="124">
        <v>0.01</v>
      </c>
      <c r="W160" s="124">
        <v>0.01</v>
      </c>
      <c r="X160" s="125">
        <v>0</v>
      </c>
      <c r="Y160" s="125">
        <v>0</v>
      </c>
      <c r="Z160" s="111"/>
      <c r="AA160" s="126">
        <v>483</v>
      </c>
      <c r="AB160" s="110">
        <v>125.708187277601</v>
      </c>
      <c r="AC160" s="121">
        <v>200</v>
      </c>
      <c r="AD160" s="116">
        <v>0.62854093638800501</v>
      </c>
      <c r="AE160" s="127">
        <v>-394.87313133631898</v>
      </c>
      <c r="AF160" s="112"/>
      <c r="AG160" s="112"/>
      <c r="AH160" s="128">
        <v>286</v>
      </c>
      <c r="AI160" s="125">
        <v>440</v>
      </c>
      <c r="AJ160" s="111"/>
      <c r="AK160" s="120">
        <v>3059.73992</v>
      </c>
      <c r="AL160" s="120">
        <v>796.34442833149399</v>
      </c>
      <c r="AM160" s="129">
        <v>811.8</v>
      </c>
      <c r="AN160" s="133">
        <v>0.980961355421894</v>
      </c>
      <c r="AO160" s="137">
        <v>-503.54712009411998</v>
      </c>
      <c r="AP160" s="124">
        <v>1.5E-3</v>
      </c>
      <c r="AQ160" s="124"/>
      <c r="AR160" s="125">
        <v>60</v>
      </c>
      <c r="AS160" s="125">
        <v>684</v>
      </c>
      <c r="AT160" s="113"/>
      <c r="AU160" s="120">
        <v>2317.9572699999999</v>
      </c>
      <c r="AV160" s="110">
        <v>603.28407163278803</v>
      </c>
      <c r="AW160" s="131">
        <v>573</v>
      </c>
      <c r="AX160" s="133">
        <v>1.0528517829542501</v>
      </c>
      <c r="AY160" s="137">
        <v>-197.149251278555</v>
      </c>
      <c r="AZ160" s="112">
        <v>8.2500000000000004E-3</v>
      </c>
      <c r="BA160" s="112">
        <v>3.7499999999999999E-3</v>
      </c>
      <c r="BB160" s="125">
        <v>0</v>
      </c>
      <c r="BC160" s="125">
        <v>324</v>
      </c>
      <c r="BD160" s="111"/>
      <c r="BE160" s="120">
        <v>156.19999999999999</v>
      </c>
      <c r="BF160" s="110">
        <v>40.653455181700302</v>
      </c>
      <c r="BG160" s="132">
        <v>65</v>
      </c>
      <c r="BH160" s="116">
        <v>0.62543777202615902</v>
      </c>
      <c r="BI160" s="127">
        <v>-129.10876768430401</v>
      </c>
      <c r="BJ160" s="112"/>
      <c r="BK160" s="112"/>
      <c r="BL160" s="125">
        <v>94</v>
      </c>
      <c r="BM160" s="125">
        <v>144</v>
      </c>
      <c r="BN160" s="111"/>
      <c r="BO160" s="119">
        <v>463</v>
      </c>
      <c r="BP160" s="120">
        <v>120.502879315795</v>
      </c>
      <c r="BQ160" s="132">
        <v>78</v>
      </c>
      <c r="BR160" s="122">
        <v>1.5449087091768601</v>
      </c>
      <c r="BS160" s="123">
        <v>120.62947877883499</v>
      </c>
      <c r="BT160" s="112">
        <v>7.4999999999999997E-3</v>
      </c>
      <c r="BU160" s="124">
        <v>7.4999999999999997E-3</v>
      </c>
      <c r="BV160" s="119">
        <v>0</v>
      </c>
      <c r="BW160" s="119">
        <v>0</v>
      </c>
      <c r="BX160" s="113"/>
      <c r="BY160" s="118">
        <v>0.99425287356321801</v>
      </c>
      <c r="BZ160" s="118">
        <v>1</v>
      </c>
      <c r="CA160" s="135">
        <v>0.99770114942528698</v>
      </c>
      <c r="CB160" s="117">
        <v>0.9</v>
      </c>
      <c r="CC160" s="124">
        <v>2.5000000000000001E-3</v>
      </c>
      <c r="CD160" s="113"/>
      <c r="CE160" s="113"/>
    </row>
    <row r="161" spans="1:83" s="85" customFormat="1" ht="21.4" customHeight="1" x14ac:dyDescent="0.2">
      <c r="A161" s="109" t="s">
        <v>385</v>
      </c>
      <c r="B161" s="109" t="s">
        <v>386</v>
      </c>
      <c r="C161" s="109" t="s">
        <v>222</v>
      </c>
      <c r="D161" s="110">
        <v>1.10394265233333</v>
      </c>
      <c r="E161" s="111"/>
      <c r="F161" s="112">
        <v>1.9E-2</v>
      </c>
      <c r="G161" s="112">
        <v>1.7500000000000002E-2</v>
      </c>
      <c r="H161" s="113"/>
      <c r="I161" s="114">
        <v>3</v>
      </c>
      <c r="J161" s="114">
        <v>2</v>
      </c>
      <c r="K161" s="111"/>
      <c r="L161" s="135">
        <v>0.9</v>
      </c>
      <c r="M161" s="116"/>
      <c r="N161" s="117">
        <v>0.7</v>
      </c>
      <c r="O161" s="118"/>
      <c r="P161" s="111"/>
      <c r="Q161" s="119">
        <v>37</v>
      </c>
      <c r="R161" s="120">
        <v>33.516233766124898</v>
      </c>
      <c r="S161" s="121">
        <v>36</v>
      </c>
      <c r="T161" s="118">
        <v>0.93100649350347098</v>
      </c>
      <c r="U161" s="126">
        <v>-8.4011870969214701</v>
      </c>
      <c r="V161" s="124"/>
      <c r="W161" s="124"/>
      <c r="X161" s="125">
        <v>3</v>
      </c>
      <c r="Y161" s="125">
        <v>11</v>
      </c>
      <c r="Z161" s="111"/>
      <c r="AA161" s="126">
        <v>51</v>
      </c>
      <c r="AB161" s="110">
        <v>46.198051947902002</v>
      </c>
      <c r="AC161" s="121">
        <v>200</v>
      </c>
      <c r="AD161" s="116">
        <v>0.23099025973951001</v>
      </c>
      <c r="AE161" s="127">
        <v>-201.22881720511899</v>
      </c>
      <c r="AF161" s="112"/>
      <c r="AG161" s="112"/>
      <c r="AH161" s="128">
        <v>170</v>
      </c>
      <c r="AI161" s="125">
        <v>214</v>
      </c>
      <c r="AJ161" s="111"/>
      <c r="AK161" s="120">
        <v>155.20959999999999</v>
      </c>
      <c r="AL161" s="120">
        <v>140.595709090453</v>
      </c>
      <c r="AM161" s="129">
        <v>612</v>
      </c>
      <c r="AN161" s="116">
        <v>0.22973155080139299</v>
      </c>
      <c r="AO161" s="139">
        <v>-616.61058064766496</v>
      </c>
      <c r="AP161" s="124"/>
      <c r="AQ161" s="124"/>
      <c r="AR161" s="125">
        <v>521</v>
      </c>
      <c r="AS161" s="125">
        <v>656</v>
      </c>
      <c r="AT161" s="113"/>
      <c r="AU161" s="120">
        <v>778.83099000000004</v>
      </c>
      <c r="AV161" s="110">
        <v>705.49950067952705</v>
      </c>
      <c r="AW161" s="131">
        <v>573</v>
      </c>
      <c r="AX161" s="122">
        <v>1.2312382210812001</v>
      </c>
      <c r="AY161" s="130">
        <v>56.195428707333299</v>
      </c>
      <c r="AZ161" s="112">
        <v>1.4999999999999999E-2</v>
      </c>
      <c r="BA161" s="112">
        <v>1.4999999999999999E-2</v>
      </c>
      <c r="BB161" s="125">
        <v>0</v>
      </c>
      <c r="BC161" s="125">
        <v>0</v>
      </c>
      <c r="BD161" s="111"/>
      <c r="BE161" s="120">
        <v>69.7</v>
      </c>
      <c r="BF161" s="110">
        <v>63.137337662132701</v>
      </c>
      <c r="BG161" s="132">
        <v>65</v>
      </c>
      <c r="BH161" s="133">
        <v>0.97134365634050301</v>
      </c>
      <c r="BI161" s="134">
        <v>-12.2743655916638</v>
      </c>
      <c r="BJ161" s="112">
        <v>1.5E-3</v>
      </c>
      <c r="BK161" s="112"/>
      <c r="BL161" s="125">
        <v>3</v>
      </c>
      <c r="BM161" s="125">
        <v>17</v>
      </c>
      <c r="BN161" s="111"/>
      <c r="BO161" s="119">
        <v>75</v>
      </c>
      <c r="BP161" s="120">
        <v>67.938311688091105</v>
      </c>
      <c r="BQ161" s="132">
        <v>78</v>
      </c>
      <c r="BR161" s="118">
        <v>0.87100399600116796</v>
      </c>
      <c r="BS161" s="126">
        <v>-23.369238709996502</v>
      </c>
      <c r="BT161" s="112"/>
      <c r="BU161" s="124"/>
      <c r="BV161" s="119">
        <v>12</v>
      </c>
      <c r="BW161" s="119">
        <v>29</v>
      </c>
      <c r="BX161" s="113"/>
      <c r="BY161" s="118">
        <v>0.98945147679324896</v>
      </c>
      <c r="BZ161" s="118">
        <v>1</v>
      </c>
      <c r="CA161" s="135">
        <v>0.99578059071729996</v>
      </c>
      <c r="CB161" s="117">
        <v>0.9</v>
      </c>
      <c r="CC161" s="124">
        <v>2.5000000000000001E-3</v>
      </c>
      <c r="CD161" s="113"/>
      <c r="CE161" s="113"/>
    </row>
    <row r="162" spans="1:83" s="85" customFormat="1" ht="21.4" customHeight="1" x14ac:dyDescent="0.2">
      <c r="A162" s="109" t="s">
        <v>385</v>
      </c>
      <c r="B162" s="109" t="s">
        <v>386</v>
      </c>
      <c r="C162" s="109" t="s">
        <v>223</v>
      </c>
      <c r="D162" s="110">
        <v>2.74460928066667</v>
      </c>
      <c r="E162" s="111"/>
      <c r="F162" s="112">
        <v>3.5000000000000003E-2</v>
      </c>
      <c r="G162" s="112">
        <v>2.75E-2</v>
      </c>
      <c r="H162" s="113"/>
      <c r="I162" s="114">
        <v>5</v>
      </c>
      <c r="J162" s="114">
        <v>5</v>
      </c>
      <c r="K162" s="111"/>
      <c r="L162" s="136">
        <v>0.71</v>
      </c>
      <c r="M162" s="116">
        <v>0.45200000000000001</v>
      </c>
      <c r="N162" s="117">
        <v>0.7</v>
      </c>
      <c r="O162" s="118"/>
      <c r="P162" s="111"/>
      <c r="Q162" s="119">
        <v>108</v>
      </c>
      <c r="R162" s="120">
        <v>39.349863297761203</v>
      </c>
      <c r="S162" s="121">
        <v>36</v>
      </c>
      <c r="T162" s="133">
        <v>1.0930517582711401</v>
      </c>
      <c r="U162" s="134">
        <v>-4.8758991204097697</v>
      </c>
      <c r="V162" s="124">
        <v>7.4999999999999997E-3</v>
      </c>
      <c r="W162" s="124">
        <v>4.4999999999999997E-3</v>
      </c>
      <c r="X162" s="125">
        <v>0</v>
      </c>
      <c r="Y162" s="125">
        <v>11</v>
      </c>
      <c r="Z162" s="111"/>
      <c r="AA162" s="126">
        <v>352</v>
      </c>
      <c r="AB162" s="110">
        <v>128.25140630381401</v>
      </c>
      <c r="AC162" s="121">
        <v>200</v>
      </c>
      <c r="AD162" s="116">
        <v>0.64125703151906999</v>
      </c>
      <c r="AE162" s="127">
        <v>-275.08832844672099</v>
      </c>
      <c r="AF162" s="112"/>
      <c r="AG162" s="112"/>
      <c r="AH162" s="128">
        <v>197</v>
      </c>
      <c r="AI162" s="125">
        <v>307</v>
      </c>
      <c r="AJ162" s="111"/>
      <c r="AK162" s="120">
        <v>2660.7378600000002</v>
      </c>
      <c r="AL162" s="120">
        <v>969.441398723867</v>
      </c>
      <c r="AM162" s="129">
        <v>783.2</v>
      </c>
      <c r="AN162" s="122">
        <v>1.23779545291607</v>
      </c>
      <c r="AO162" s="130">
        <v>205.05996580264099</v>
      </c>
      <c r="AP162" s="124">
        <v>0.01</v>
      </c>
      <c r="AQ162" s="124">
        <v>0.01</v>
      </c>
      <c r="AR162" s="125">
        <v>0</v>
      </c>
      <c r="AS162" s="125">
        <v>0</v>
      </c>
      <c r="AT162" s="113"/>
      <c r="AU162" s="120">
        <v>1641.566</v>
      </c>
      <c r="AV162" s="110">
        <v>598.10553420604299</v>
      </c>
      <c r="AW162" s="131">
        <v>573</v>
      </c>
      <c r="AX162" s="133">
        <v>1.0438141958220599</v>
      </c>
      <c r="AY162" s="137">
        <v>-155.04206099985501</v>
      </c>
      <c r="AZ162" s="112">
        <v>7.4999999999999997E-3</v>
      </c>
      <c r="BA162" s="112">
        <v>3.0000000000000001E-3</v>
      </c>
      <c r="BB162" s="125">
        <v>0</v>
      </c>
      <c r="BC162" s="125">
        <v>246</v>
      </c>
      <c r="BD162" s="111"/>
      <c r="BE162" s="120">
        <v>153.1</v>
      </c>
      <c r="BF162" s="110">
        <v>55.782074730437401</v>
      </c>
      <c r="BG162" s="132">
        <v>65</v>
      </c>
      <c r="BH162" s="118">
        <v>0.85818576508365196</v>
      </c>
      <c r="BI162" s="126">
        <v>-50.703706745184299</v>
      </c>
      <c r="BJ162" s="112"/>
      <c r="BK162" s="112"/>
      <c r="BL162" s="125">
        <v>26</v>
      </c>
      <c r="BM162" s="125">
        <v>61</v>
      </c>
      <c r="BN162" s="111"/>
      <c r="BO162" s="119">
        <v>272</v>
      </c>
      <c r="BP162" s="120">
        <v>99.1033594165837</v>
      </c>
      <c r="BQ162" s="132">
        <v>78</v>
      </c>
      <c r="BR162" s="122">
        <v>1.2705558899561999</v>
      </c>
      <c r="BS162" s="123">
        <v>27.435551905778901</v>
      </c>
      <c r="BT162" s="112">
        <v>7.4999999999999997E-3</v>
      </c>
      <c r="BU162" s="124">
        <v>7.4999999999999997E-3</v>
      </c>
      <c r="BV162" s="119">
        <v>0</v>
      </c>
      <c r="BW162" s="119">
        <v>0</v>
      </c>
      <c r="BX162" s="113"/>
      <c r="BY162" s="118">
        <v>0.996745321399512</v>
      </c>
      <c r="BZ162" s="118">
        <v>1</v>
      </c>
      <c r="CA162" s="135">
        <v>0.998698128559805</v>
      </c>
      <c r="CB162" s="117">
        <v>0.9</v>
      </c>
      <c r="CC162" s="124">
        <v>2.5000000000000001E-3</v>
      </c>
      <c r="CD162" s="113"/>
      <c r="CE162" s="113"/>
    </row>
    <row r="163" spans="1:83" s="85" customFormat="1" ht="21.4" customHeight="1" x14ac:dyDescent="0.2">
      <c r="A163" s="109" t="s">
        <v>385</v>
      </c>
      <c r="B163" s="109" t="s">
        <v>386</v>
      </c>
      <c r="C163" s="109" t="s">
        <v>224</v>
      </c>
      <c r="D163" s="110">
        <v>2.7979320464444402</v>
      </c>
      <c r="E163" s="111"/>
      <c r="F163" s="112">
        <v>3.4500000000000003E-2</v>
      </c>
      <c r="G163" s="112">
        <v>2.5874999999999999E-2</v>
      </c>
      <c r="H163" s="113"/>
      <c r="I163" s="114">
        <v>6</v>
      </c>
      <c r="J163" s="114">
        <v>5</v>
      </c>
      <c r="K163" s="111"/>
      <c r="L163" s="138">
        <v>0.67</v>
      </c>
      <c r="M163" s="116">
        <v>0.49399999999999999</v>
      </c>
      <c r="N163" s="117">
        <v>0.7</v>
      </c>
      <c r="O163" s="118"/>
      <c r="P163" s="111"/>
      <c r="Q163" s="119">
        <v>127</v>
      </c>
      <c r="R163" s="120">
        <v>45.390666353526697</v>
      </c>
      <c r="S163" s="121">
        <v>36</v>
      </c>
      <c r="T163" s="122">
        <v>1.2608518431535201</v>
      </c>
      <c r="U163" s="123">
        <v>11.9311274851074</v>
      </c>
      <c r="V163" s="124">
        <v>0.01</v>
      </c>
      <c r="W163" s="124">
        <v>0.01</v>
      </c>
      <c r="X163" s="125">
        <v>0</v>
      </c>
      <c r="Y163" s="125">
        <v>0</v>
      </c>
      <c r="Z163" s="111"/>
      <c r="AA163" s="126">
        <v>415</v>
      </c>
      <c r="AB163" s="110">
        <v>148.32383099774501</v>
      </c>
      <c r="AC163" s="121">
        <v>200</v>
      </c>
      <c r="AD163" s="116">
        <v>0.74161915498872499</v>
      </c>
      <c r="AE163" s="127">
        <v>-224.27151397162601</v>
      </c>
      <c r="AF163" s="112"/>
      <c r="AG163" s="112"/>
      <c r="AH163" s="128">
        <v>145</v>
      </c>
      <c r="AI163" s="125">
        <v>257</v>
      </c>
      <c r="AJ163" s="111"/>
      <c r="AK163" s="120">
        <v>2705.3593999999998</v>
      </c>
      <c r="AL163" s="120">
        <v>966.91390465966299</v>
      </c>
      <c r="AM163" s="129">
        <v>716.7</v>
      </c>
      <c r="AN163" s="122">
        <v>1.34911944280684</v>
      </c>
      <c r="AO163" s="130">
        <v>414.52992968267898</v>
      </c>
      <c r="AP163" s="124">
        <v>0.01</v>
      </c>
      <c r="AQ163" s="124">
        <v>0.01</v>
      </c>
      <c r="AR163" s="125">
        <v>0</v>
      </c>
      <c r="AS163" s="125">
        <v>0</v>
      </c>
      <c r="AT163" s="113"/>
      <c r="AU163" s="120">
        <v>1575.2316800000001</v>
      </c>
      <c r="AV163" s="110">
        <v>562.99854816051504</v>
      </c>
      <c r="AW163" s="131">
        <v>573</v>
      </c>
      <c r="AX163" s="133">
        <v>0.98254545926791403</v>
      </c>
      <c r="AY163" s="137">
        <v>-256.28120752870802</v>
      </c>
      <c r="AZ163" s="112">
        <v>2.2499999999999998E-3</v>
      </c>
      <c r="BA163" s="112"/>
      <c r="BB163" s="125">
        <v>28</v>
      </c>
      <c r="BC163" s="125">
        <v>349</v>
      </c>
      <c r="BD163" s="111"/>
      <c r="BE163" s="120">
        <v>188</v>
      </c>
      <c r="BF163" s="110">
        <v>67.192482476086795</v>
      </c>
      <c r="BG163" s="132">
        <v>65</v>
      </c>
      <c r="BH163" s="133">
        <v>1.0337304996321</v>
      </c>
      <c r="BI163" s="134">
        <v>-19.763242040778302</v>
      </c>
      <c r="BJ163" s="112">
        <v>6.7499999999999999E-3</v>
      </c>
      <c r="BK163" s="112">
        <v>2.2499999999999998E-3</v>
      </c>
      <c r="BL163" s="125">
        <v>0</v>
      </c>
      <c r="BM163" s="125">
        <v>31</v>
      </c>
      <c r="BN163" s="111"/>
      <c r="BO163" s="119">
        <v>225</v>
      </c>
      <c r="BP163" s="120">
        <v>80.416534878295394</v>
      </c>
      <c r="BQ163" s="132">
        <v>78</v>
      </c>
      <c r="BR163" s="133">
        <v>1.0309812163884</v>
      </c>
      <c r="BS163" s="134">
        <v>-24.315890448933999</v>
      </c>
      <c r="BT163" s="112">
        <v>3.0000000000000001E-3</v>
      </c>
      <c r="BU163" s="124">
        <v>1.1249999999999999E-3</v>
      </c>
      <c r="BV163" s="119">
        <v>0</v>
      </c>
      <c r="BW163" s="119">
        <v>37</v>
      </c>
      <c r="BX163" s="113"/>
      <c r="BY163" s="118">
        <v>0.99524779361846605</v>
      </c>
      <c r="BZ163" s="118">
        <v>1</v>
      </c>
      <c r="CA163" s="135">
        <v>0.998099117447386</v>
      </c>
      <c r="CB163" s="117">
        <v>0.9</v>
      </c>
      <c r="CC163" s="124">
        <v>2.5000000000000001E-3</v>
      </c>
      <c r="CD163" s="113"/>
      <c r="CE163" s="113"/>
    </row>
    <row r="164" spans="1:83" s="85" customFormat="1" ht="21.4" customHeight="1" x14ac:dyDescent="0.2">
      <c r="A164" s="109" t="s">
        <v>385</v>
      </c>
      <c r="B164" s="109" t="s">
        <v>386</v>
      </c>
      <c r="C164" s="109" t="s">
        <v>225</v>
      </c>
      <c r="D164" s="110">
        <v>2.6327641494444398</v>
      </c>
      <c r="E164" s="111"/>
      <c r="F164" s="112">
        <v>6.3500000000000001E-2</v>
      </c>
      <c r="G164" s="112">
        <v>6.0999999999999999E-2</v>
      </c>
      <c r="H164" s="113"/>
      <c r="I164" s="114">
        <v>7</v>
      </c>
      <c r="J164" s="114">
        <v>7</v>
      </c>
      <c r="K164" s="111"/>
      <c r="L164" s="136">
        <v>0.78</v>
      </c>
      <c r="M164" s="118">
        <v>0.63200000000000001</v>
      </c>
      <c r="N164" s="117">
        <v>0.7</v>
      </c>
      <c r="O164" s="118"/>
      <c r="P164" s="111"/>
      <c r="Q164" s="119">
        <v>189</v>
      </c>
      <c r="R164" s="120">
        <v>71.787668500378999</v>
      </c>
      <c r="S164" s="121">
        <v>36</v>
      </c>
      <c r="T164" s="122">
        <v>1.9941019027883</v>
      </c>
      <c r="U164" s="123">
        <v>80.723888484288196</v>
      </c>
      <c r="V164" s="124">
        <v>0.01</v>
      </c>
      <c r="W164" s="124">
        <v>0.01</v>
      </c>
      <c r="X164" s="125">
        <v>0</v>
      </c>
      <c r="Y164" s="125">
        <v>0</v>
      </c>
      <c r="Z164" s="111"/>
      <c r="AA164" s="126">
        <v>536</v>
      </c>
      <c r="AB164" s="110">
        <v>203.588308551339</v>
      </c>
      <c r="AC164" s="121">
        <v>200</v>
      </c>
      <c r="AD164" s="133">
        <v>1.01794154275669</v>
      </c>
      <c r="AE164" s="134">
        <v>-65.5339528650657</v>
      </c>
      <c r="AF164" s="112">
        <v>3.5000000000000001E-3</v>
      </c>
      <c r="AG164" s="112">
        <v>1E-3</v>
      </c>
      <c r="AH164" s="128">
        <v>0</v>
      </c>
      <c r="AI164" s="125">
        <v>96</v>
      </c>
      <c r="AJ164" s="111"/>
      <c r="AK164" s="120">
        <v>2985.15735</v>
      </c>
      <c r="AL164" s="120">
        <v>1133.84913366809</v>
      </c>
      <c r="AM164" s="129">
        <v>666.2</v>
      </c>
      <c r="AN164" s="122">
        <v>1.70196507605537</v>
      </c>
      <c r="AO164" s="130">
        <v>981.44775300646597</v>
      </c>
      <c r="AP164" s="124">
        <v>0.01</v>
      </c>
      <c r="AQ164" s="124">
        <v>0.01</v>
      </c>
      <c r="AR164" s="125">
        <v>0</v>
      </c>
      <c r="AS164" s="125">
        <v>0</v>
      </c>
      <c r="AT164" s="113"/>
      <c r="AU164" s="120">
        <v>2427.8559399999999</v>
      </c>
      <c r="AV164" s="110">
        <v>922.16993326664499</v>
      </c>
      <c r="AW164" s="131">
        <v>573</v>
      </c>
      <c r="AX164" s="122">
        <v>1.60937161128559</v>
      </c>
      <c r="AY164" s="130">
        <v>704.46116504158704</v>
      </c>
      <c r="AZ164" s="112">
        <v>1.4999999999999999E-2</v>
      </c>
      <c r="BA164" s="112">
        <v>1.4999999999999999E-2</v>
      </c>
      <c r="BB164" s="125">
        <v>0</v>
      </c>
      <c r="BC164" s="125">
        <v>0</v>
      </c>
      <c r="BD164" s="111"/>
      <c r="BE164" s="120">
        <v>286.60000000000002</v>
      </c>
      <c r="BF164" s="110">
        <v>108.85897244554801</v>
      </c>
      <c r="BG164" s="132">
        <v>65</v>
      </c>
      <c r="BH164" s="122">
        <v>1.6747534222392</v>
      </c>
      <c r="BI164" s="123">
        <v>91.101465318853698</v>
      </c>
      <c r="BJ164" s="112">
        <v>1.4999999999999999E-2</v>
      </c>
      <c r="BK164" s="112">
        <v>1.4999999999999999E-2</v>
      </c>
      <c r="BL164" s="125">
        <v>0</v>
      </c>
      <c r="BM164" s="125">
        <v>0</v>
      </c>
      <c r="BN164" s="111"/>
      <c r="BO164" s="119">
        <v>259</v>
      </c>
      <c r="BP164" s="120">
        <v>98.375693870889705</v>
      </c>
      <c r="BQ164" s="132">
        <v>78</v>
      </c>
      <c r="BR164" s="122">
        <v>1.2612268444985899</v>
      </c>
      <c r="BS164" s="123">
        <v>24.401758382624401</v>
      </c>
      <c r="BT164" s="112">
        <v>7.4999999999999997E-3</v>
      </c>
      <c r="BU164" s="124">
        <v>7.4999999999999997E-3</v>
      </c>
      <c r="BV164" s="119">
        <v>0</v>
      </c>
      <c r="BW164" s="119">
        <v>0</v>
      </c>
      <c r="BX164" s="113"/>
      <c r="BY164" s="118">
        <v>0.99698340874811497</v>
      </c>
      <c r="BZ164" s="118">
        <v>1</v>
      </c>
      <c r="CA164" s="135">
        <v>0.99879336349924597</v>
      </c>
      <c r="CB164" s="117">
        <v>0.9</v>
      </c>
      <c r="CC164" s="124">
        <v>2.5000000000000001E-3</v>
      </c>
      <c r="CD164" s="113"/>
      <c r="CE164" s="113"/>
    </row>
    <row r="165" spans="1:83" s="85" customFormat="1" ht="21.4" customHeight="1" x14ac:dyDescent="0.2">
      <c r="A165" s="109" t="s">
        <v>385</v>
      </c>
      <c r="B165" s="109" t="s">
        <v>386</v>
      </c>
      <c r="C165" s="109" t="s">
        <v>226</v>
      </c>
      <c r="D165" s="110">
        <v>2.5551501970000001</v>
      </c>
      <c r="E165" s="111"/>
      <c r="F165" s="112">
        <v>3.2250000000000001E-2</v>
      </c>
      <c r="G165" s="112">
        <v>2.8500000000000001E-2</v>
      </c>
      <c r="H165" s="113"/>
      <c r="I165" s="114">
        <v>4</v>
      </c>
      <c r="J165" s="114">
        <v>4</v>
      </c>
      <c r="K165" s="111"/>
      <c r="L165" s="115">
        <v>0.24</v>
      </c>
      <c r="M165" s="116">
        <v>0.49099999999999999</v>
      </c>
      <c r="N165" s="117">
        <v>0.7</v>
      </c>
      <c r="O165" s="118"/>
      <c r="P165" s="111"/>
      <c r="Q165" s="119">
        <v>142</v>
      </c>
      <c r="R165" s="120">
        <v>55.574032464597202</v>
      </c>
      <c r="S165" s="121">
        <v>36</v>
      </c>
      <c r="T165" s="122">
        <v>1.5437231240165901</v>
      </c>
      <c r="U165" s="123">
        <v>36.915870938099197</v>
      </c>
      <c r="V165" s="124">
        <v>0.01</v>
      </c>
      <c r="W165" s="124">
        <v>0.01</v>
      </c>
      <c r="X165" s="125">
        <v>0</v>
      </c>
      <c r="Y165" s="125">
        <v>0</v>
      </c>
      <c r="Z165" s="111"/>
      <c r="AA165" s="126">
        <v>235</v>
      </c>
      <c r="AB165" s="110">
        <v>91.971110064650304</v>
      </c>
      <c r="AC165" s="121">
        <v>200</v>
      </c>
      <c r="AD165" s="116">
        <v>0.45985555032325198</v>
      </c>
      <c r="AE165" s="127">
        <v>-348.80071701055999</v>
      </c>
      <c r="AF165" s="112"/>
      <c r="AG165" s="112"/>
      <c r="AH165" s="128">
        <v>277</v>
      </c>
      <c r="AI165" s="125">
        <v>379</v>
      </c>
      <c r="AJ165" s="111"/>
      <c r="AK165" s="120">
        <v>2342.8173000000002</v>
      </c>
      <c r="AL165" s="120">
        <v>916.90003301985905</v>
      </c>
      <c r="AM165" s="129">
        <v>701.3</v>
      </c>
      <c r="AN165" s="122">
        <v>1.3074291074003399</v>
      </c>
      <c r="AO165" s="130">
        <v>295.72008580247098</v>
      </c>
      <c r="AP165" s="124">
        <v>0.01</v>
      </c>
      <c r="AQ165" s="124">
        <v>0.01</v>
      </c>
      <c r="AR165" s="125">
        <v>0</v>
      </c>
      <c r="AS165" s="125">
        <v>0</v>
      </c>
      <c r="AT165" s="113"/>
      <c r="AU165" s="120">
        <v>1580.17669</v>
      </c>
      <c r="AV165" s="110">
        <v>618.42810330887198</v>
      </c>
      <c r="AW165" s="131">
        <v>573</v>
      </c>
      <c r="AX165" s="133">
        <v>1.07928115760711</v>
      </c>
      <c r="AY165" s="137">
        <v>-92.412364235254699</v>
      </c>
      <c r="AZ165" s="112">
        <v>9.75E-3</v>
      </c>
      <c r="BA165" s="112">
        <v>6.0000000000000001E-3</v>
      </c>
      <c r="BB165" s="125">
        <v>0</v>
      </c>
      <c r="BC165" s="125">
        <v>177</v>
      </c>
      <c r="BD165" s="111"/>
      <c r="BE165" s="120">
        <v>134.30000000000001</v>
      </c>
      <c r="BF165" s="110">
        <v>52.560510985883198</v>
      </c>
      <c r="BG165" s="132">
        <v>65</v>
      </c>
      <c r="BH165" s="118">
        <v>0.80862324593666401</v>
      </c>
      <c r="BI165" s="126">
        <v>-55.435233028432002</v>
      </c>
      <c r="BJ165" s="112"/>
      <c r="BK165" s="112"/>
      <c r="BL165" s="125">
        <v>32</v>
      </c>
      <c r="BM165" s="125">
        <v>66</v>
      </c>
      <c r="BN165" s="111"/>
      <c r="BO165" s="119">
        <v>175</v>
      </c>
      <c r="BP165" s="120">
        <v>68.489124516228998</v>
      </c>
      <c r="BQ165" s="132">
        <v>78</v>
      </c>
      <c r="BR165" s="118">
        <v>0.87806569892601205</v>
      </c>
      <c r="BS165" s="126">
        <v>-52.682279634118402</v>
      </c>
      <c r="BT165" s="112"/>
      <c r="BU165" s="124"/>
      <c r="BV165" s="119">
        <v>25</v>
      </c>
      <c r="BW165" s="119">
        <v>65</v>
      </c>
      <c r="BX165" s="113"/>
      <c r="BY165" s="118">
        <v>0.99500831946755397</v>
      </c>
      <c r="BZ165" s="118">
        <v>1</v>
      </c>
      <c r="CA165" s="135">
        <v>0.99800332778702205</v>
      </c>
      <c r="CB165" s="117">
        <v>0.9</v>
      </c>
      <c r="CC165" s="124">
        <v>2.5000000000000001E-3</v>
      </c>
      <c r="CD165" s="113"/>
      <c r="CE165" s="113"/>
    </row>
    <row r="166" spans="1:83" s="85" customFormat="1" ht="21.4" customHeight="1" x14ac:dyDescent="0.2">
      <c r="A166" s="109" t="s">
        <v>385</v>
      </c>
      <c r="B166" s="109" t="s">
        <v>386</v>
      </c>
      <c r="C166" s="109" t="s">
        <v>227</v>
      </c>
      <c r="D166" s="110">
        <v>7.6313462515555601</v>
      </c>
      <c r="E166" s="111"/>
      <c r="F166" s="112">
        <v>3.5624999999999997E-2</v>
      </c>
      <c r="G166" s="112">
        <v>0.03</v>
      </c>
      <c r="H166" s="113"/>
      <c r="I166" s="114">
        <v>5</v>
      </c>
      <c r="J166" s="114">
        <v>5</v>
      </c>
      <c r="K166" s="111"/>
      <c r="L166" s="115">
        <v>0.28000000000000003</v>
      </c>
      <c r="M166" s="116">
        <v>0.34</v>
      </c>
      <c r="N166" s="117">
        <v>0.7</v>
      </c>
      <c r="O166" s="118"/>
      <c r="P166" s="111"/>
      <c r="Q166" s="119">
        <v>386</v>
      </c>
      <c r="R166" s="120">
        <v>50.580852614480499</v>
      </c>
      <c r="S166" s="121">
        <v>36</v>
      </c>
      <c r="T166" s="122">
        <v>1.4050236837355701</v>
      </c>
      <c r="U166" s="123">
        <v>72.150201520025405</v>
      </c>
      <c r="V166" s="124">
        <v>0.01</v>
      </c>
      <c r="W166" s="124">
        <v>0.01</v>
      </c>
      <c r="X166" s="125">
        <v>0</v>
      </c>
      <c r="Y166" s="125">
        <v>0</v>
      </c>
      <c r="Z166" s="111"/>
      <c r="AA166" s="126">
        <v>853</v>
      </c>
      <c r="AB166" s="110">
        <v>111.775821969305</v>
      </c>
      <c r="AC166" s="121">
        <v>200</v>
      </c>
      <c r="AD166" s="116">
        <v>0.558879109846525</v>
      </c>
      <c r="AE166" s="127">
        <v>-890.60999155541401</v>
      </c>
      <c r="AF166" s="112"/>
      <c r="AG166" s="112"/>
      <c r="AH166" s="128">
        <v>674</v>
      </c>
      <c r="AI166" s="125">
        <v>979</v>
      </c>
      <c r="AJ166" s="111"/>
      <c r="AK166" s="120">
        <v>7908.6664099999998</v>
      </c>
      <c r="AL166" s="120">
        <v>1036.33961155778</v>
      </c>
      <c r="AM166" s="129">
        <v>753.3</v>
      </c>
      <c r="AN166" s="122">
        <v>1.37573292387864</v>
      </c>
      <c r="AO166" s="130">
        <v>1341.35937680653</v>
      </c>
      <c r="AP166" s="124">
        <v>0.01</v>
      </c>
      <c r="AQ166" s="124">
        <v>0.01</v>
      </c>
      <c r="AR166" s="125">
        <v>0</v>
      </c>
      <c r="AS166" s="125">
        <v>0</v>
      </c>
      <c r="AT166" s="113"/>
      <c r="AU166" s="120">
        <v>3823.3172599999998</v>
      </c>
      <c r="AV166" s="110">
        <v>501.00167571621603</v>
      </c>
      <c r="AW166" s="131">
        <v>573</v>
      </c>
      <c r="AX166" s="118">
        <v>0.87434847419933004</v>
      </c>
      <c r="AY166" s="120">
        <v>-1172.1253658062601</v>
      </c>
      <c r="AZ166" s="112"/>
      <c r="BA166" s="112"/>
      <c r="BB166" s="125">
        <v>550</v>
      </c>
      <c r="BC166" s="125">
        <v>1424</v>
      </c>
      <c r="BD166" s="111"/>
      <c r="BE166" s="120">
        <v>530.4</v>
      </c>
      <c r="BF166" s="110">
        <v>69.502808877514198</v>
      </c>
      <c r="BG166" s="132">
        <v>65</v>
      </c>
      <c r="BH166" s="133">
        <v>1.0692739827309901</v>
      </c>
      <c r="BI166" s="134">
        <v>-36.273247255509702</v>
      </c>
      <c r="BJ166" s="112">
        <v>8.9999999999999993E-3</v>
      </c>
      <c r="BK166" s="112">
        <v>5.2500000000000003E-3</v>
      </c>
      <c r="BL166" s="125">
        <v>0</v>
      </c>
      <c r="BM166" s="125">
        <v>65</v>
      </c>
      <c r="BN166" s="111"/>
      <c r="BO166" s="119">
        <v>629</v>
      </c>
      <c r="BP166" s="120">
        <v>82.423202835513607</v>
      </c>
      <c r="BQ166" s="132">
        <v>78</v>
      </c>
      <c r="BR166" s="133">
        <v>1.0567077286604301</v>
      </c>
      <c r="BS166" s="134">
        <v>-51.007896706611497</v>
      </c>
      <c r="BT166" s="112">
        <v>4.1250000000000002E-3</v>
      </c>
      <c r="BU166" s="124">
        <v>2.2499999999999998E-3</v>
      </c>
      <c r="BV166" s="119">
        <v>0</v>
      </c>
      <c r="BW166" s="119">
        <v>86</v>
      </c>
      <c r="BX166" s="113"/>
      <c r="BY166" s="118">
        <v>0.99775533108866499</v>
      </c>
      <c r="BZ166" s="118">
        <v>1</v>
      </c>
      <c r="CA166" s="135">
        <v>0.99910213243546597</v>
      </c>
      <c r="CB166" s="117">
        <v>0.9</v>
      </c>
      <c r="CC166" s="124">
        <v>2.5000000000000001E-3</v>
      </c>
      <c r="CD166" s="113"/>
      <c r="CE166" s="113"/>
    </row>
    <row r="167" spans="1:83" s="85" customFormat="1" ht="21.4" customHeight="1" x14ac:dyDescent="0.2">
      <c r="A167" s="109" t="s">
        <v>385</v>
      </c>
      <c r="B167" s="109" t="s">
        <v>386</v>
      </c>
      <c r="C167" s="109" t="s">
        <v>228</v>
      </c>
      <c r="D167" s="110">
        <v>10.832197240333301</v>
      </c>
      <c r="E167" s="111"/>
      <c r="F167" s="112">
        <v>4.6249999999999999E-2</v>
      </c>
      <c r="G167" s="112">
        <v>0.04</v>
      </c>
      <c r="H167" s="113"/>
      <c r="I167" s="114">
        <v>5</v>
      </c>
      <c r="J167" s="114">
        <v>5</v>
      </c>
      <c r="K167" s="111"/>
      <c r="L167" s="115">
        <v>0.3</v>
      </c>
      <c r="M167" s="116">
        <v>0.19900000000000001</v>
      </c>
      <c r="N167" s="117">
        <v>0.7</v>
      </c>
      <c r="O167" s="118"/>
      <c r="P167" s="111"/>
      <c r="Q167" s="119">
        <v>689</v>
      </c>
      <c r="R167" s="120">
        <v>63.606670439357501</v>
      </c>
      <c r="S167" s="121">
        <v>36</v>
      </c>
      <c r="T167" s="122">
        <v>1.7668519566488201</v>
      </c>
      <c r="U167" s="123">
        <v>243.51072341515501</v>
      </c>
      <c r="V167" s="124">
        <v>0.01</v>
      </c>
      <c r="W167" s="124">
        <v>0.01</v>
      </c>
      <c r="X167" s="125">
        <v>0</v>
      </c>
      <c r="Y167" s="125">
        <v>0</v>
      </c>
      <c r="Z167" s="111"/>
      <c r="AA167" s="126">
        <v>887</v>
      </c>
      <c r="AB167" s="110">
        <v>81.885510420479093</v>
      </c>
      <c r="AC167" s="121">
        <v>200</v>
      </c>
      <c r="AD167" s="116">
        <v>0.40942755210239501</v>
      </c>
      <c r="AE167" s="127">
        <v>-1587.94042547136</v>
      </c>
      <c r="AF167" s="112"/>
      <c r="AG167" s="112"/>
      <c r="AH167" s="128">
        <v>1280</v>
      </c>
      <c r="AI167" s="125">
        <v>1713</v>
      </c>
      <c r="AJ167" s="111"/>
      <c r="AK167" s="120">
        <v>7843.7033799999999</v>
      </c>
      <c r="AL167" s="120">
        <v>724.11009566869996</v>
      </c>
      <c r="AM167" s="129">
        <v>695.9</v>
      </c>
      <c r="AN167" s="133">
        <v>1.0405375710140801</v>
      </c>
      <c r="AO167" s="137">
        <v>-767.851830427594</v>
      </c>
      <c r="AP167" s="124">
        <v>4.4999999999999997E-3</v>
      </c>
      <c r="AQ167" s="124">
        <v>2E-3</v>
      </c>
      <c r="AR167" s="125">
        <v>0</v>
      </c>
      <c r="AS167" s="125">
        <v>1203</v>
      </c>
      <c r="AT167" s="113"/>
      <c r="AU167" s="120">
        <v>7680.96792</v>
      </c>
      <c r="AV167" s="110">
        <v>709.08678540307301</v>
      </c>
      <c r="AW167" s="131">
        <v>573</v>
      </c>
      <c r="AX167" s="122">
        <v>1.2374987528849399</v>
      </c>
      <c r="AY167" s="130">
        <v>590.26360102455499</v>
      </c>
      <c r="AZ167" s="112">
        <v>1.4999999999999999E-2</v>
      </c>
      <c r="BA167" s="112">
        <v>1.4999999999999999E-2</v>
      </c>
      <c r="BB167" s="125">
        <v>0</v>
      </c>
      <c r="BC167" s="125">
        <v>0</v>
      </c>
      <c r="BD167" s="111"/>
      <c r="BE167" s="120">
        <v>800</v>
      </c>
      <c r="BF167" s="110">
        <v>73.853898913622601</v>
      </c>
      <c r="BG167" s="132">
        <v>65</v>
      </c>
      <c r="BH167" s="133">
        <v>1.1362138294403501</v>
      </c>
      <c r="BI167" s="134">
        <v>-4.35563827819169</v>
      </c>
      <c r="BJ167" s="112">
        <v>1.4250000000000001E-2</v>
      </c>
      <c r="BK167" s="112">
        <v>1.0500000000000001E-2</v>
      </c>
      <c r="BL167" s="125">
        <v>0</v>
      </c>
      <c r="BM167" s="125">
        <v>45</v>
      </c>
      <c r="BN167" s="111"/>
      <c r="BO167" s="119">
        <v>714</v>
      </c>
      <c r="BP167" s="120">
        <v>65.914604780408197</v>
      </c>
      <c r="BQ167" s="132">
        <v>78</v>
      </c>
      <c r="BR167" s="118">
        <v>0.84505903564625895</v>
      </c>
      <c r="BS167" s="126">
        <v>-251.22676593382999</v>
      </c>
      <c r="BT167" s="112"/>
      <c r="BU167" s="124"/>
      <c r="BV167" s="119">
        <v>131</v>
      </c>
      <c r="BW167" s="119">
        <v>300</v>
      </c>
      <c r="BX167" s="113"/>
      <c r="BY167" s="118">
        <v>0.99489361702127599</v>
      </c>
      <c r="BZ167" s="118">
        <v>1</v>
      </c>
      <c r="CA167" s="135">
        <v>0.99795744680851095</v>
      </c>
      <c r="CB167" s="117">
        <v>0.9</v>
      </c>
      <c r="CC167" s="124">
        <v>2.5000000000000001E-3</v>
      </c>
      <c r="CD167" s="113"/>
      <c r="CE167" s="113"/>
    </row>
    <row r="168" spans="1:83" s="85" customFormat="1" ht="21.4" customHeight="1" x14ac:dyDescent="0.2">
      <c r="A168" s="109" t="s">
        <v>385</v>
      </c>
      <c r="B168" s="109" t="s">
        <v>386</v>
      </c>
      <c r="C168" s="109" t="s">
        <v>229</v>
      </c>
      <c r="D168" s="110">
        <v>1.97474747477778</v>
      </c>
      <c r="E168" s="111"/>
      <c r="F168" s="112">
        <v>0.02</v>
      </c>
      <c r="G168" s="112">
        <v>0.02</v>
      </c>
      <c r="H168" s="113"/>
      <c r="I168" s="114">
        <v>3</v>
      </c>
      <c r="J168" s="114">
        <v>3</v>
      </c>
      <c r="K168" s="111"/>
      <c r="L168" s="136">
        <v>0.83</v>
      </c>
      <c r="M168" s="133">
        <v>0.77200000000000002</v>
      </c>
      <c r="N168" s="117">
        <v>0.7</v>
      </c>
      <c r="O168" s="118">
        <v>0.01</v>
      </c>
      <c r="P168" s="111"/>
      <c r="Q168" s="119">
        <v>31</v>
      </c>
      <c r="R168" s="120">
        <v>15.698209718429201</v>
      </c>
      <c r="S168" s="121">
        <v>36</v>
      </c>
      <c r="T168" s="116">
        <v>0.43606138106747699</v>
      </c>
      <c r="U168" s="127">
        <v>-50.2142545467009</v>
      </c>
      <c r="V168" s="124"/>
      <c r="W168" s="124"/>
      <c r="X168" s="125">
        <v>41</v>
      </c>
      <c r="Y168" s="125">
        <v>55</v>
      </c>
      <c r="Z168" s="111"/>
      <c r="AA168" s="126">
        <v>132</v>
      </c>
      <c r="AB168" s="110">
        <v>66.843989768795197</v>
      </c>
      <c r="AC168" s="121">
        <v>200</v>
      </c>
      <c r="AD168" s="116">
        <v>0.33421994884397599</v>
      </c>
      <c r="AE168" s="127">
        <v>-319.19030303722701</v>
      </c>
      <c r="AF168" s="112"/>
      <c r="AG168" s="112"/>
      <c r="AH168" s="128">
        <v>263</v>
      </c>
      <c r="AI168" s="125">
        <v>342</v>
      </c>
      <c r="AJ168" s="111"/>
      <c r="AK168" s="120">
        <v>532.62012000000004</v>
      </c>
      <c r="AL168" s="120">
        <v>269.71555948435201</v>
      </c>
      <c r="AM168" s="129">
        <v>661.5</v>
      </c>
      <c r="AN168" s="116">
        <v>0.407733272085188</v>
      </c>
      <c r="AO168" s="139">
        <v>-959.69180729562902</v>
      </c>
      <c r="AP168" s="124"/>
      <c r="AQ168" s="124"/>
      <c r="AR168" s="125">
        <v>774</v>
      </c>
      <c r="AS168" s="125">
        <v>1035</v>
      </c>
      <c r="AT168" s="113"/>
      <c r="AU168" s="120">
        <v>625.61692000000005</v>
      </c>
      <c r="AV168" s="110">
        <v>316.80856817928202</v>
      </c>
      <c r="AW168" s="131">
        <v>573</v>
      </c>
      <c r="AX168" s="116">
        <v>0.55289453434429603</v>
      </c>
      <c r="AY168" s="139">
        <v>-667.04329820165594</v>
      </c>
      <c r="AZ168" s="112"/>
      <c r="BA168" s="112"/>
      <c r="BB168" s="125">
        <v>506</v>
      </c>
      <c r="BC168" s="125">
        <v>733</v>
      </c>
      <c r="BD168" s="111"/>
      <c r="BE168" s="120">
        <v>86.2</v>
      </c>
      <c r="BF168" s="110">
        <v>43.651150894470803</v>
      </c>
      <c r="BG168" s="132">
        <v>65</v>
      </c>
      <c r="BH168" s="116">
        <v>0.67155616760724302</v>
      </c>
      <c r="BI168" s="127">
        <v>-60.4368484870988</v>
      </c>
      <c r="BJ168" s="112"/>
      <c r="BK168" s="112"/>
      <c r="BL168" s="125">
        <v>43</v>
      </c>
      <c r="BM168" s="125">
        <v>68</v>
      </c>
      <c r="BN168" s="111"/>
      <c r="BO168" s="119">
        <v>217</v>
      </c>
      <c r="BP168" s="120">
        <v>109.887468029004</v>
      </c>
      <c r="BQ168" s="132">
        <v>78</v>
      </c>
      <c r="BR168" s="122">
        <v>1.40881369267954</v>
      </c>
      <c r="BS168" s="123">
        <v>41.0357818154814</v>
      </c>
      <c r="BT168" s="112">
        <v>7.4999999999999997E-3</v>
      </c>
      <c r="BU168" s="124">
        <v>7.4999999999999997E-3</v>
      </c>
      <c r="BV168" s="119">
        <v>0</v>
      </c>
      <c r="BW168" s="119">
        <v>0</v>
      </c>
      <c r="BX168" s="113"/>
      <c r="BY168" s="118">
        <v>0.99159663865546199</v>
      </c>
      <c r="BZ168" s="118">
        <v>1</v>
      </c>
      <c r="CA168" s="135">
        <v>0.996638655462185</v>
      </c>
      <c r="CB168" s="117">
        <v>0.9</v>
      </c>
      <c r="CC168" s="124">
        <v>2.5000000000000001E-3</v>
      </c>
      <c r="CD168" s="113"/>
      <c r="CE168" s="113"/>
    </row>
    <row r="169" spans="1:83" s="85" customFormat="1" ht="21.4" customHeight="1" x14ac:dyDescent="0.2">
      <c r="A169" s="109" t="s">
        <v>385</v>
      </c>
      <c r="B169" s="109" t="s">
        <v>386</v>
      </c>
      <c r="C169" s="109" t="s">
        <v>230</v>
      </c>
      <c r="D169" s="110">
        <v>6.0456881835555603</v>
      </c>
      <c r="E169" s="111"/>
      <c r="F169" s="112">
        <v>0.02</v>
      </c>
      <c r="G169" s="112">
        <v>0.02</v>
      </c>
      <c r="H169" s="113"/>
      <c r="I169" s="114">
        <v>3</v>
      </c>
      <c r="J169" s="114">
        <v>3</v>
      </c>
      <c r="K169" s="111"/>
      <c r="L169" s="136">
        <v>0.73</v>
      </c>
      <c r="M169" s="118">
        <v>0.67400000000000004</v>
      </c>
      <c r="N169" s="117">
        <v>0.7</v>
      </c>
      <c r="O169" s="118"/>
      <c r="P169" s="111"/>
      <c r="Q169" s="119">
        <v>205</v>
      </c>
      <c r="R169" s="120">
        <v>33.908463978940503</v>
      </c>
      <c r="S169" s="121">
        <v>36</v>
      </c>
      <c r="T169" s="118">
        <v>0.941901777192792</v>
      </c>
      <c r="U169" s="126">
        <v>-43.637390512179401</v>
      </c>
      <c r="V169" s="124"/>
      <c r="W169" s="124"/>
      <c r="X169" s="125">
        <v>13</v>
      </c>
      <c r="Y169" s="125">
        <v>57</v>
      </c>
      <c r="Z169" s="111"/>
      <c r="AA169" s="126">
        <v>842</v>
      </c>
      <c r="AB169" s="110">
        <v>139.27281302569699</v>
      </c>
      <c r="AC169" s="121">
        <v>200</v>
      </c>
      <c r="AD169" s="116">
        <v>0.69636406512848503</v>
      </c>
      <c r="AE169" s="127">
        <v>-539.31883617877395</v>
      </c>
      <c r="AF169" s="112"/>
      <c r="AG169" s="112"/>
      <c r="AH169" s="128">
        <v>368</v>
      </c>
      <c r="AI169" s="125">
        <v>609</v>
      </c>
      <c r="AJ169" s="111"/>
      <c r="AK169" s="120">
        <v>6103.13508</v>
      </c>
      <c r="AL169" s="120">
        <v>1009.50212692092</v>
      </c>
      <c r="AM169" s="129">
        <v>828</v>
      </c>
      <c r="AN169" s="122">
        <v>1.2192054672957999</v>
      </c>
      <c r="AO169" s="130">
        <v>384.47509821987398</v>
      </c>
      <c r="AP169" s="124">
        <v>0.01</v>
      </c>
      <c r="AQ169" s="124">
        <v>0.01</v>
      </c>
      <c r="AR169" s="125">
        <v>0</v>
      </c>
      <c r="AS169" s="125">
        <v>0</v>
      </c>
      <c r="AT169" s="113"/>
      <c r="AU169" s="120">
        <v>3038.6034100000002</v>
      </c>
      <c r="AV169" s="110">
        <v>502.606703776931</v>
      </c>
      <c r="AW169" s="131">
        <v>573</v>
      </c>
      <c r="AX169" s="118">
        <v>0.87714957029132801</v>
      </c>
      <c r="AY169" s="120">
        <v>-918.87505565218896</v>
      </c>
      <c r="AZ169" s="112"/>
      <c r="BA169" s="112"/>
      <c r="BB169" s="125">
        <v>426</v>
      </c>
      <c r="BC169" s="125">
        <v>1119</v>
      </c>
      <c r="BD169" s="111"/>
      <c r="BE169" s="120">
        <v>309.5</v>
      </c>
      <c r="BF169" s="110">
        <v>51.193510251132203</v>
      </c>
      <c r="BG169" s="132">
        <v>65</v>
      </c>
      <c r="BH169" s="118">
        <v>0.78759246540203298</v>
      </c>
      <c r="BI169" s="126">
        <v>-139.428621758102</v>
      </c>
      <c r="BJ169" s="112"/>
      <c r="BK169" s="112"/>
      <c r="BL169" s="125">
        <v>84</v>
      </c>
      <c r="BM169" s="125">
        <v>163</v>
      </c>
      <c r="BN169" s="111"/>
      <c r="BO169" s="119">
        <v>893</v>
      </c>
      <c r="BP169" s="120">
        <v>147.70857723509201</v>
      </c>
      <c r="BQ169" s="132">
        <v>78</v>
      </c>
      <c r="BR169" s="122">
        <v>1.89369970814221</v>
      </c>
      <c r="BS169" s="123">
        <v>354.28565389027801</v>
      </c>
      <c r="BT169" s="112">
        <v>7.4999999999999997E-3</v>
      </c>
      <c r="BU169" s="124">
        <v>7.4999999999999997E-3</v>
      </c>
      <c r="BV169" s="119">
        <v>0</v>
      </c>
      <c r="BW169" s="119">
        <v>0</v>
      </c>
      <c r="BX169" s="113"/>
      <c r="BY169" s="118">
        <v>0.994108019639935</v>
      </c>
      <c r="BZ169" s="118">
        <v>1</v>
      </c>
      <c r="CA169" s="135">
        <v>0.99764320785597405</v>
      </c>
      <c r="CB169" s="117">
        <v>0.9</v>
      </c>
      <c r="CC169" s="124">
        <v>2.5000000000000001E-3</v>
      </c>
      <c r="CD169" s="113"/>
      <c r="CE169" s="113"/>
    </row>
    <row r="170" spans="1:83" s="85" customFormat="1" ht="21.4" customHeight="1" x14ac:dyDescent="0.2">
      <c r="A170" s="109" t="s">
        <v>385</v>
      </c>
      <c r="B170" s="109" t="s">
        <v>231</v>
      </c>
      <c r="C170" s="109" t="s">
        <v>232</v>
      </c>
      <c r="D170" s="110">
        <v>9.06721068444444</v>
      </c>
      <c r="E170" s="111"/>
      <c r="F170" s="112">
        <v>3.5000000000000003E-2</v>
      </c>
      <c r="G170" s="112">
        <v>3.125E-2</v>
      </c>
      <c r="H170" s="113"/>
      <c r="I170" s="114">
        <v>4</v>
      </c>
      <c r="J170" s="114">
        <v>4</v>
      </c>
      <c r="K170" s="111"/>
      <c r="L170" s="136">
        <v>0.78</v>
      </c>
      <c r="M170" s="118">
        <v>0.67</v>
      </c>
      <c r="N170" s="117">
        <v>0.7</v>
      </c>
      <c r="O170" s="118"/>
      <c r="P170" s="111"/>
      <c r="Q170" s="119">
        <v>408</v>
      </c>
      <c r="R170" s="120">
        <v>44.997300073765601</v>
      </c>
      <c r="S170" s="121">
        <v>36</v>
      </c>
      <c r="T170" s="122">
        <v>1.24992500204904</v>
      </c>
      <c r="U170" s="123">
        <v>35.098266507264199</v>
      </c>
      <c r="V170" s="124">
        <v>0.01</v>
      </c>
      <c r="W170" s="124">
        <v>0.01</v>
      </c>
      <c r="X170" s="125">
        <v>0</v>
      </c>
      <c r="Y170" s="125">
        <v>0</v>
      </c>
      <c r="Z170" s="111"/>
      <c r="AA170" s="126">
        <v>655</v>
      </c>
      <c r="AB170" s="110">
        <v>72.238312618422697</v>
      </c>
      <c r="AC170" s="121">
        <v>200</v>
      </c>
      <c r="AD170" s="116">
        <v>0.36119156309211298</v>
      </c>
      <c r="AE170" s="127">
        <v>-1416.67629718187</v>
      </c>
      <c r="AF170" s="112"/>
      <c r="AG170" s="112"/>
      <c r="AH170" s="128">
        <v>1159</v>
      </c>
      <c r="AI170" s="125">
        <v>1522</v>
      </c>
      <c r="AJ170" s="111"/>
      <c r="AK170" s="120">
        <v>6474.5962099999997</v>
      </c>
      <c r="AL170" s="120">
        <v>714.06703068096897</v>
      </c>
      <c r="AM170" s="129">
        <v>780.7</v>
      </c>
      <c r="AN170" s="118">
        <v>0.91464971266935902</v>
      </c>
      <c r="AO170" s="120">
        <v>-1612.19221604941</v>
      </c>
      <c r="AP170" s="124"/>
      <c r="AQ170" s="124"/>
      <c r="AR170" s="125">
        <v>605</v>
      </c>
      <c r="AS170" s="125">
        <v>2020</v>
      </c>
      <c r="AT170" s="113"/>
      <c r="AU170" s="120">
        <v>5964.0721800000001</v>
      </c>
      <c r="AV170" s="110">
        <v>657.76261163004199</v>
      </c>
      <c r="AW170" s="131">
        <v>573</v>
      </c>
      <c r="AX170" s="122">
        <v>1.14792776898786</v>
      </c>
      <c r="AY170" s="130">
        <v>28.7195885739538</v>
      </c>
      <c r="AZ170" s="112">
        <v>1.4999999999999999E-2</v>
      </c>
      <c r="BA170" s="112">
        <v>1.125E-2</v>
      </c>
      <c r="BB170" s="125">
        <v>0</v>
      </c>
      <c r="BC170" s="125">
        <v>271</v>
      </c>
      <c r="BD170" s="111"/>
      <c r="BE170" s="120">
        <v>530.9</v>
      </c>
      <c r="BF170" s="110">
        <v>58.551633845985599</v>
      </c>
      <c r="BG170" s="132">
        <v>65</v>
      </c>
      <c r="BH170" s="118">
        <v>0.90079436686131698</v>
      </c>
      <c r="BI170" s="126">
        <v>-142.39479658410599</v>
      </c>
      <c r="BJ170" s="112"/>
      <c r="BK170" s="112"/>
      <c r="BL170" s="125">
        <v>59</v>
      </c>
      <c r="BM170" s="125">
        <v>177</v>
      </c>
      <c r="BN170" s="111"/>
      <c r="BO170" s="119">
        <v>1113</v>
      </c>
      <c r="BP170" s="120">
        <v>122.74998770122799</v>
      </c>
      <c r="BQ170" s="132">
        <v>78</v>
      </c>
      <c r="BR170" s="122">
        <v>1.57371779104138</v>
      </c>
      <c r="BS170" s="123">
        <v>305.046244099072</v>
      </c>
      <c r="BT170" s="112">
        <v>7.4999999999999997E-3</v>
      </c>
      <c r="BU170" s="124">
        <v>7.4999999999999997E-3</v>
      </c>
      <c r="BV170" s="119">
        <v>0</v>
      </c>
      <c r="BW170" s="119">
        <v>0</v>
      </c>
      <c r="BX170" s="113"/>
      <c r="BY170" s="118">
        <v>0.99652294853963796</v>
      </c>
      <c r="BZ170" s="118">
        <v>1</v>
      </c>
      <c r="CA170" s="135">
        <v>0.99860917941585503</v>
      </c>
      <c r="CB170" s="117">
        <v>0.9</v>
      </c>
      <c r="CC170" s="124">
        <v>2.5000000000000001E-3</v>
      </c>
      <c r="CD170" s="113"/>
      <c r="CE170" s="113"/>
    </row>
    <row r="171" spans="1:83" s="85" customFormat="1" ht="21.4" customHeight="1" x14ac:dyDescent="0.2">
      <c r="A171" s="109" t="s">
        <v>385</v>
      </c>
      <c r="B171" s="109" t="s">
        <v>231</v>
      </c>
      <c r="C171" s="109" t="s">
        <v>233</v>
      </c>
      <c r="D171" s="110">
        <v>4.6499736225555601</v>
      </c>
      <c r="E171" s="111"/>
      <c r="F171" s="112">
        <v>4.4999999999999998E-2</v>
      </c>
      <c r="G171" s="112">
        <v>4.2250000000000003E-2</v>
      </c>
      <c r="H171" s="113"/>
      <c r="I171" s="114">
        <v>5</v>
      </c>
      <c r="J171" s="114">
        <v>5</v>
      </c>
      <c r="K171" s="111"/>
      <c r="L171" s="138">
        <v>0.69</v>
      </c>
      <c r="M171" s="118">
        <v>0.6</v>
      </c>
      <c r="N171" s="117">
        <v>0.7</v>
      </c>
      <c r="O171" s="118"/>
      <c r="P171" s="111"/>
      <c r="Q171" s="119">
        <v>194</v>
      </c>
      <c r="R171" s="120">
        <v>41.720666770875297</v>
      </c>
      <c r="S171" s="121">
        <v>36</v>
      </c>
      <c r="T171" s="122">
        <v>1.15890741030209</v>
      </c>
      <c r="U171" s="123">
        <v>2.7633248093309799</v>
      </c>
      <c r="V171" s="124">
        <v>0.01</v>
      </c>
      <c r="W171" s="124">
        <v>8.0000000000000002E-3</v>
      </c>
      <c r="X171" s="125">
        <v>0</v>
      </c>
      <c r="Y171" s="125">
        <v>7</v>
      </c>
      <c r="Z171" s="111"/>
      <c r="AA171" s="126">
        <v>403</v>
      </c>
      <c r="AB171" s="110">
        <v>86.667158292075896</v>
      </c>
      <c r="AC171" s="121">
        <v>200</v>
      </c>
      <c r="AD171" s="116">
        <v>0.43333579146037998</v>
      </c>
      <c r="AE171" s="127">
        <v>-659.42597328149395</v>
      </c>
      <c r="AF171" s="112"/>
      <c r="AG171" s="112"/>
      <c r="AH171" s="128">
        <v>527</v>
      </c>
      <c r="AI171" s="125">
        <v>713</v>
      </c>
      <c r="AJ171" s="111"/>
      <c r="AK171" s="120">
        <v>4183.0685400000002</v>
      </c>
      <c r="AL171" s="120">
        <v>899.58973524263695</v>
      </c>
      <c r="AM171" s="129">
        <v>643.6</v>
      </c>
      <c r="AN171" s="122">
        <v>1.39774663648638</v>
      </c>
      <c r="AO171" s="130">
        <v>764.18175798015102</v>
      </c>
      <c r="AP171" s="124">
        <v>0.01</v>
      </c>
      <c r="AQ171" s="124">
        <v>0.01</v>
      </c>
      <c r="AR171" s="125">
        <v>0</v>
      </c>
      <c r="AS171" s="125">
        <v>0</v>
      </c>
      <c r="AT171" s="113"/>
      <c r="AU171" s="120">
        <v>3169.3936699999999</v>
      </c>
      <c r="AV171" s="110">
        <v>681.59390294737796</v>
      </c>
      <c r="AW171" s="131">
        <v>573</v>
      </c>
      <c r="AX171" s="122">
        <v>1.1895181552310301</v>
      </c>
      <c r="AY171" s="130">
        <v>125.543256548518</v>
      </c>
      <c r="AZ171" s="112">
        <v>1.4999999999999999E-2</v>
      </c>
      <c r="BA171" s="112">
        <v>1.4250000000000001E-2</v>
      </c>
      <c r="BB171" s="125">
        <v>0</v>
      </c>
      <c r="BC171" s="125">
        <v>28</v>
      </c>
      <c r="BD171" s="111"/>
      <c r="BE171" s="120">
        <v>239.5</v>
      </c>
      <c r="BF171" s="110">
        <v>51.505668513529002</v>
      </c>
      <c r="BG171" s="132">
        <v>65</v>
      </c>
      <c r="BH171" s="118">
        <v>0.79239490020813796</v>
      </c>
      <c r="BI171" s="126">
        <v>-105.788441316486</v>
      </c>
      <c r="BJ171" s="112"/>
      <c r="BK171" s="112"/>
      <c r="BL171" s="125">
        <v>63</v>
      </c>
      <c r="BM171" s="125">
        <v>124</v>
      </c>
      <c r="BN171" s="111"/>
      <c r="BO171" s="119">
        <v>474</v>
      </c>
      <c r="BP171" s="120">
        <v>101.936062110283</v>
      </c>
      <c r="BQ171" s="132">
        <v>78</v>
      </c>
      <c r="BR171" s="122">
        <v>1.3068725911574699</v>
      </c>
      <c r="BS171" s="123">
        <v>59.653870420217203</v>
      </c>
      <c r="BT171" s="112">
        <v>7.4999999999999997E-3</v>
      </c>
      <c r="BU171" s="124">
        <v>7.4999999999999997E-3</v>
      </c>
      <c r="BV171" s="119">
        <v>0</v>
      </c>
      <c r="BW171" s="119">
        <v>0</v>
      </c>
      <c r="BX171" s="113"/>
      <c r="BY171" s="118">
        <v>0.99204516294585599</v>
      </c>
      <c r="BZ171" s="118">
        <v>1</v>
      </c>
      <c r="CA171" s="135">
        <v>0.99681806517834204</v>
      </c>
      <c r="CB171" s="117">
        <v>0.9</v>
      </c>
      <c r="CC171" s="124">
        <v>2.5000000000000001E-3</v>
      </c>
      <c r="CD171" s="113"/>
      <c r="CE171" s="113"/>
    </row>
    <row r="172" spans="1:83" s="85" customFormat="1" ht="21.4" customHeight="1" x14ac:dyDescent="0.2">
      <c r="A172" s="109" t="s">
        <v>385</v>
      </c>
      <c r="B172" s="109" t="s">
        <v>231</v>
      </c>
      <c r="C172" s="109" t="s">
        <v>234</v>
      </c>
      <c r="D172" s="110">
        <v>1.442080808</v>
      </c>
      <c r="E172" s="111"/>
      <c r="F172" s="112">
        <v>5.45E-2</v>
      </c>
      <c r="G172" s="112">
        <v>5.1999999999999998E-2</v>
      </c>
      <c r="H172" s="113"/>
      <c r="I172" s="114">
        <v>6</v>
      </c>
      <c r="J172" s="114">
        <v>6</v>
      </c>
      <c r="K172" s="111"/>
      <c r="L172" s="115">
        <v>0.38</v>
      </c>
      <c r="M172" s="116">
        <v>0.44800000000000001</v>
      </c>
      <c r="N172" s="117">
        <v>0.7</v>
      </c>
      <c r="O172" s="118"/>
      <c r="P172" s="111"/>
      <c r="Q172" s="119">
        <v>63</v>
      </c>
      <c r="R172" s="120">
        <v>43.6868722269272</v>
      </c>
      <c r="S172" s="121">
        <v>36</v>
      </c>
      <c r="T172" s="122">
        <v>1.2135242285257599</v>
      </c>
      <c r="U172" s="123">
        <v>3.69240785786879</v>
      </c>
      <c r="V172" s="124">
        <v>0.01</v>
      </c>
      <c r="W172" s="124">
        <v>0.01</v>
      </c>
      <c r="X172" s="125">
        <v>0</v>
      </c>
      <c r="Y172" s="125">
        <v>0</v>
      </c>
      <c r="Z172" s="111"/>
      <c r="AA172" s="126">
        <v>176</v>
      </c>
      <c r="AB172" s="110">
        <v>122.045865268876</v>
      </c>
      <c r="AC172" s="121">
        <v>200</v>
      </c>
      <c r="AD172" s="116">
        <v>0.61022932634437999</v>
      </c>
      <c r="AE172" s="127">
        <v>-153.48662301184001</v>
      </c>
      <c r="AF172" s="112"/>
      <c r="AG172" s="112"/>
      <c r="AH172" s="128">
        <v>113</v>
      </c>
      <c r="AI172" s="125">
        <v>171</v>
      </c>
      <c r="AJ172" s="111"/>
      <c r="AK172" s="120">
        <v>917.17998999999998</v>
      </c>
      <c r="AL172" s="120">
        <v>636.011508448006</v>
      </c>
      <c r="AM172" s="129">
        <v>612</v>
      </c>
      <c r="AN172" s="133">
        <v>1.0392344909281199</v>
      </c>
      <c r="AO172" s="137">
        <v>-91.049076416230506</v>
      </c>
      <c r="AP172" s="124">
        <v>4.4999999999999997E-3</v>
      </c>
      <c r="AQ172" s="124">
        <v>2E-3</v>
      </c>
      <c r="AR172" s="125">
        <v>0</v>
      </c>
      <c r="AS172" s="125">
        <v>142</v>
      </c>
      <c r="AT172" s="113"/>
      <c r="AU172" s="120">
        <v>1327.2430099999999</v>
      </c>
      <c r="AV172" s="110">
        <v>920.36659987225903</v>
      </c>
      <c r="AW172" s="131">
        <v>573</v>
      </c>
      <c r="AX172" s="122">
        <v>1.60622443258684</v>
      </c>
      <c r="AY172" s="130">
        <v>383.26383507107801</v>
      </c>
      <c r="AZ172" s="112">
        <v>1.4999999999999999E-2</v>
      </c>
      <c r="BA172" s="112">
        <v>1.4999999999999999E-2</v>
      </c>
      <c r="BB172" s="125">
        <v>0</v>
      </c>
      <c r="BC172" s="125">
        <v>0</v>
      </c>
      <c r="BD172" s="111"/>
      <c r="BE172" s="120">
        <v>122.7</v>
      </c>
      <c r="BF172" s="110">
        <v>85.085384480063098</v>
      </c>
      <c r="BG172" s="132">
        <v>65</v>
      </c>
      <c r="BH172" s="122">
        <v>1.3090059150778901</v>
      </c>
      <c r="BI172" s="123">
        <v>15.616847521152</v>
      </c>
      <c r="BJ172" s="112">
        <v>1.4999999999999999E-2</v>
      </c>
      <c r="BK172" s="112">
        <v>1.4999999999999999E-2</v>
      </c>
      <c r="BL172" s="125">
        <v>0</v>
      </c>
      <c r="BM172" s="125">
        <v>0</v>
      </c>
      <c r="BN172" s="111"/>
      <c r="BO172" s="119">
        <v>146</v>
      </c>
      <c r="BP172" s="120">
        <v>101.242592779863</v>
      </c>
      <c r="BQ172" s="132">
        <v>78</v>
      </c>
      <c r="BR172" s="122">
        <v>1.29798195871619</v>
      </c>
      <c r="BS172" s="123">
        <v>17.500217025382401</v>
      </c>
      <c r="BT172" s="112">
        <v>7.4999999999999997E-3</v>
      </c>
      <c r="BU172" s="124">
        <v>7.4999999999999997E-3</v>
      </c>
      <c r="BV172" s="119">
        <v>0</v>
      </c>
      <c r="BW172" s="119">
        <v>0</v>
      </c>
      <c r="BX172" s="113"/>
      <c r="BY172" s="118">
        <v>0.97837837837837804</v>
      </c>
      <c r="BZ172" s="118">
        <v>1</v>
      </c>
      <c r="CA172" s="135">
        <v>0.991351351351351</v>
      </c>
      <c r="CB172" s="117">
        <v>0.9</v>
      </c>
      <c r="CC172" s="124">
        <v>2.5000000000000001E-3</v>
      </c>
      <c r="CD172" s="113"/>
      <c r="CE172" s="113"/>
    </row>
    <row r="173" spans="1:83" s="85" customFormat="1" ht="21.4" customHeight="1" x14ac:dyDescent="0.2">
      <c r="A173" s="109" t="s">
        <v>385</v>
      </c>
      <c r="B173" s="109" t="s">
        <v>231</v>
      </c>
      <c r="C173" s="109" t="s">
        <v>235</v>
      </c>
      <c r="D173" s="110">
        <v>2.8776006351111101</v>
      </c>
      <c r="E173" s="111"/>
      <c r="F173" s="112">
        <v>2.4750000000000001E-2</v>
      </c>
      <c r="G173" s="112">
        <v>2.1749999999999999E-2</v>
      </c>
      <c r="H173" s="113"/>
      <c r="I173" s="114">
        <v>4</v>
      </c>
      <c r="J173" s="114">
        <v>4</v>
      </c>
      <c r="K173" s="111"/>
      <c r="L173" s="135">
        <v>0.89</v>
      </c>
      <c r="M173" s="133">
        <v>0.77700000000000002</v>
      </c>
      <c r="N173" s="117">
        <v>0.7</v>
      </c>
      <c r="O173" s="118">
        <v>1.0999999999999999E-2</v>
      </c>
      <c r="P173" s="111"/>
      <c r="Q173" s="119">
        <v>92</v>
      </c>
      <c r="R173" s="120">
        <v>31.971079960665801</v>
      </c>
      <c r="S173" s="121">
        <v>36</v>
      </c>
      <c r="T173" s="118">
        <v>0.88808555446293902</v>
      </c>
      <c r="U173" s="126">
        <v>-26.345354759833601</v>
      </c>
      <c r="V173" s="124"/>
      <c r="W173" s="124"/>
      <c r="X173" s="125">
        <v>12</v>
      </c>
      <c r="Y173" s="125">
        <v>33</v>
      </c>
      <c r="Z173" s="111"/>
      <c r="AA173" s="126">
        <v>235</v>
      </c>
      <c r="AB173" s="110">
        <v>81.665258595178898</v>
      </c>
      <c r="AC173" s="121">
        <v>200</v>
      </c>
      <c r="AD173" s="116">
        <v>0.40832629297589501</v>
      </c>
      <c r="AE173" s="127">
        <v>-422.47419311018598</v>
      </c>
      <c r="AF173" s="112"/>
      <c r="AG173" s="112"/>
      <c r="AH173" s="128">
        <v>341</v>
      </c>
      <c r="AI173" s="125">
        <v>456</v>
      </c>
      <c r="AJ173" s="111"/>
      <c r="AK173" s="120">
        <v>1624.6932300000001</v>
      </c>
      <c r="AL173" s="120">
        <v>564.59996921611298</v>
      </c>
      <c r="AM173" s="129">
        <v>689.4</v>
      </c>
      <c r="AN173" s="118">
        <v>0.81897297536424796</v>
      </c>
      <c r="AO173" s="120">
        <v>-641.62031365081202</v>
      </c>
      <c r="AP173" s="124"/>
      <c r="AQ173" s="124"/>
      <c r="AR173" s="125">
        <v>360</v>
      </c>
      <c r="AS173" s="125">
        <v>756</v>
      </c>
      <c r="AT173" s="113"/>
      <c r="AU173" s="120">
        <v>1649.5352700000001</v>
      </c>
      <c r="AV173" s="110">
        <v>573.23286972944004</v>
      </c>
      <c r="AW173" s="131">
        <v>573</v>
      </c>
      <c r="AX173" s="133">
        <v>1.0004064044143799</v>
      </c>
      <c r="AY173" s="137">
        <v>-234.12829326068399</v>
      </c>
      <c r="AZ173" s="112">
        <v>3.7499999999999999E-3</v>
      </c>
      <c r="BA173" s="112">
        <v>7.5000000000000002E-4</v>
      </c>
      <c r="BB173" s="125">
        <v>0</v>
      </c>
      <c r="BC173" s="125">
        <v>330</v>
      </c>
      <c r="BD173" s="111"/>
      <c r="BE173" s="120">
        <v>141.80000000000001</v>
      </c>
      <c r="BF173" s="110">
        <v>49.277164548069699</v>
      </c>
      <c r="BG173" s="132">
        <v>65</v>
      </c>
      <c r="BH173" s="118">
        <v>0.75811022381645599</v>
      </c>
      <c r="BI173" s="126">
        <v>-71.8791127608106</v>
      </c>
      <c r="BJ173" s="112"/>
      <c r="BK173" s="112"/>
      <c r="BL173" s="125">
        <v>46</v>
      </c>
      <c r="BM173" s="125">
        <v>83</v>
      </c>
      <c r="BN173" s="111"/>
      <c r="BO173" s="119">
        <v>321</v>
      </c>
      <c r="BP173" s="120">
        <v>111.551268123627</v>
      </c>
      <c r="BQ173" s="132">
        <v>78</v>
      </c>
      <c r="BR173" s="122">
        <v>1.4301444631234199</v>
      </c>
      <c r="BS173" s="123">
        <v>64.585064687027298</v>
      </c>
      <c r="BT173" s="112">
        <v>7.4999999999999997E-3</v>
      </c>
      <c r="BU173" s="124">
        <v>7.4999999999999997E-3</v>
      </c>
      <c r="BV173" s="119">
        <v>0</v>
      </c>
      <c r="BW173" s="119">
        <v>0</v>
      </c>
      <c r="BX173" s="113"/>
      <c r="BY173" s="118">
        <v>0.993472584856397</v>
      </c>
      <c r="BZ173" s="118">
        <v>1</v>
      </c>
      <c r="CA173" s="135">
        <v>0.99738903394255896</v>
      </c>
      <c r="CB173" s="117">
        <v>0.9</v>
      </c>
      <c r="CC173" s="124">
        <v>2.5000000000000001E-3</v>
      </c>
      <c r="CD173" s="113"/>
      <c r="CE173" s="113"/>
    </row>
    <row r="174" spans="1:83" s="85" customFormat="1" ht="21.4" customHeight="1" x14ac:dyDescent="0.2">
      <c r="A174" s="109" t="s">
        <v>385</v>
      </c>
      <c r="B174" s="109" t="s">
        <v>231</v>
      </c>
      <c r="C174" s="109" t="s">
        <v>236</v>
      </c>
      <c r="D174" s="110">
        <v>2.80953112911111</v>
      </c>
      <c r="E174" s="111"/>
      <c r="F174" s="112">
        <v>3.6249999999999998E-2</v>
      </c>
      <c r="G174" s="112">
        <v>3.15E-2</v>
      </c>
      <c r="H174" s="113"/>
      <c r="I174" s="114">
        <v>5</v>
      </c>
      <c r="J174" s="114">
        <v>5</v>
      </c>
      <c r="K174" s="111"/>
      <c r="L174" s="138">
        <v>0.65</v>
      </c>
      <c r="M174" s="133">
        <v>0.748</v>
      </c>
      <c r="N174" s="117">
        <v>0.7</v>
      </c>
      <c r="O174" s="118">
        <v>6.0000000000000001E-3</v>
      </c>
      <c r="P174" s="111"/>
      <c r="Q174" s="119">
        <v>108</v>
      </c>
      <c r="R174" s="120">
        <v>38.440577817754701</v>
      </c>
      <c r="S174" s="121">
        <v>36</v>
      </c>
      <c r="T174" s="133">
        <v>1.06779382827096</v>
      </c>
      <c r="U174" s="134">
        <v>-7.54590102827515</v>
      </c>
      <c r="V174" s="124">
        <v>6.0000000000000001E-3</v>
      </c>
      <c r="W174" s="124">
        <v>3.5000000000000001E-3</v>
      </c>
      <c r="X174" s="125">
        <v>0</v>
      </c>
      <c r="Y174" s="125">
        <v>14</v>
      </c>
      <c r="Z174" s="111"/>
      <c r="AA174" s="126">
        <v>222</v>
      </c>
      <c r="AB174" s="110">
        <v>79.016743292051402</v>
      </c>
      <c r="AC174" s="121">
        <v>200</v>
      </c>
      <c r="AD174" s="116">
        <v>0.39508371646025697</v>
      </c>
      <c r="AE174" s="127">
        <v>-419.92167237930602</v>
      </c>
      <c r="AF174" s="112"/>
      <c r="AG174" s="112"/>
      <c r="AH174" s="128">
        <v>340</v>
      </c>
      <c r="AI174" s="125">
        <v>453</v>
      </c>
      <c r="AJ174" s="111"/>
      <c r="AK174" s="120">
        <v>1481.7384999999999</v>
      </c>
      <c r="AL174" s="120">
        <v>527.39707513715905</v>
      </c>
      <c r="AM174" s="129">
        <v>650.1</v>
      </c>
      <c r="AN174" s="118">
        <v>0.81125530708684701</v>
      </c>
      <c r="AO174" s="120">
        <v>-604.82789606893505</v>
      </c>
      <c r="AP174" s="124"/>
      <c r="AQ174" s="124"/>
      <c r="AR174" s="125">
        <v>345</v>
      </c>
      <c r="AS174" s="125">
        <v>711</v>
      </c>
      <c r="AT174" s="113"/>
      <c r="AU174" s="120">
        <v>2333.26442</v>
      </c>
      <c r="AV174" s="110">
        <v>830.48178246674399</v>
      </c>
      <c r="AW174" s="131">
        <v>573</v>
      </c>
      <c r="AX174" s="122">
        <v>1.44935738650392</v>
      </c>
      <c r="AY174" s="130">
        <v>494.15882863328699</v>
      </c>
      <c r="AZ174" s="112">
        <v>1.4999999999999999E-2</v>
      </c>
      <c r="BA174" s="112">
        <v>1.4999999999999999E-2</v>
      </c>
      <c r="BB174" s="125">
        <v>0</v>
      </c>
      <c r="BC174" s="125">
        <v>0</v>
      </c>
      <c r="BD174" s="111"/>
      <c r="BE174" s="120">
        <v>159.6</v>
      </c>
      <c r="BF174" s="110">
        <v>56.806631664015299</v>
      </c>
      <c r="BG174" s="132">
        <v>65</v>
      </c>
      <c r="BH174" s="118">
        <v>0.87394817944639003</v>
      </c>
      <c r="BI174" s="126">
        <v>-49.024543523274602</v>
      </c>
      <c r="BJ174" s="112"/>
      <c r="BK174" s="112"/>
      <c r="BL174" s="125">
        <v>24</v>
      </c>
      <c r="BM174" s="125">
        <v>60</v>
      </c>
      <c r="BN174" s="111"/>
      <c r="BO174" s="119">
        <v>246</v>
      </c>
      <c r="BP174" s="120">
        <v>87.559093918219105</v>
      </c>
      <c r="BQ174" s="132">
        <v>78</v>
      </c>
      <c r="BR174" s="133">
        <v>1.1225524861310101</v>
      </c>
      <c r="BS174" s="134">
        <v>-4.3494522279294801</v>
      </c>
      <c r="BT174" s="112">
        <v>6.7499999999999999E-3</v>
      </c>
      <c r="BU174" s="124">
        <v>4.4999999999999997E-3</v>
      </c>
      <c r="BV174" s="119">
        <v>0</v>
      </c>
      <c r="BW174" s="119">
        <v>17</v>
      </c>
      <c r="BX174" s="113"/>
      <c r="BY174" s="118">
        <v>0.99804592085979504</v>
      </c>
      <c r="BZ174" s="118">
        <v>1</v>
      </c>
      <c r="CA174" s="135">
        <v>0.99921836834391797</v>
      </c>
      <c r="CB174" s="117">
        <v>0.9</v>
      </c>
      <c r="CC174" s="124">
        <v>2.5000000000000001E-3</v>
      </c>
      <c r="CD174" s="113"/>
      <c r="CE174" s="113"/>
    </row>
    <row r="175" spans="1:83" s="85" customFormat="1" ht="21.4" customHeight="1" x14ac:dyDescent="0.2">
      <c r="A175" s="109" t="s">
        <v>385</v>
      </c>
      <c r="B175" s="109" t="s">
        <v>231</v>
      </c>
      <c r="C175" s="109" t="s">
        <v>237</v>
      </c>
      <c r="D175" s="110">
        <v>3.7338744588888901</v>
      </c>
      <c r="E175" s="111"/>
      <c r="F175" s="112">
        <v>5.3749999999999999E-2</v>
      </c>
      <c r="G175" s="112">
        <v>4.4749999999999998E-2</v>
      </c>
      <c r="H175" s="113"/>
      <c r="I175" s="114">
        <v>6</v>
      </c>
      <c r="J175" s="114">
        <v>6</v>
      </c>
      <c r="K175" s="111"/>
      <c r="L175" s="115">
        <v>0.6</v>
      </c>
      <c r="M175" s="118">
        <v>0.69899999999999995</v>
      </c>
      <c r="N175" s="117">
        <v>0.7</v>
      </c>
      <c r="O175" s="118"/>
      <c r="P175" s="111"/>
      <c r="Q175" s="119">
        <v>151</v>
      </c>
      <c r="R175" s="120">
        <v>40.440566939932403</v>
      </c>
      <c r="S175" s="121">
        <v>36</v>
      </c>
      <c r="T175" s="133">
        <v>1.12334908166479</v>
      </c>
      <c r="U175" s="134">
        <v>-2.56081454604805</v>
      </c>
      <c r="V175" s="124">
        <v>8.9999999999999993E-3</v>
      </c>
      <c r="W175" s="124">
        <v>6.0000000000000001E-3</v>
      </c>
      <c r="X175" s="125">
        <v>0</v>
      </c>
      <c r="Y175" s="125">
        <v>11</v>
      </c>
      <c r="Z175" s="111"/>
      <c r="AA175" s="126">
        <v>480</v>
      </c>
      <c r="AB175" s="110">
        <v>128.552795570646</v>
      </c>
      <c r="AC175" s="121">
        <v>200</v>
      </c>
      <c r="AD175" s="116">
        <v>0.64276397785323003</v>
      </c>
      <c r="AE175" s="127">
        <v>-373.11563636693398</v>
      </c>
      <c r="AF175" s="112"/>
      <c r="AG175" s="112"/>
      <c r="AH175" s="128">
        <v>267</v>
      </c>
      <c r="AI175" s="125">
        <v>417</v>
      </c>
      <c r="AJ175" s="111"/>
      <c r="AK175" s="120">
        <v>3888.24631</v>
      </c>
      <c r="AL175" s="120">
        <v>1041.3436104536399</v>
      </c>
      <c r="AM175" s="129">
        <v>699.1</v>
      </c>
      <c r="AN175" s="122">
        <v>1.48954886347252</v>
      </c>
      <c r="AO175" s="130">
        <v>906.18060307938401</v>
      </c>
      <c r="AP175" s="124">
        <v>0.01</v>
      </c>
      <c r="AQ175" s="124">
        <v>0.01</v>
      </c>
      <c r="AR175" s="125">
        <v>0</v>
      </c>
      <c r="AS175" s="125">
        <v>0</v>
      </c>
      <c r="AT175" s="113"/>
      <c r="AU175" s="120">
        <v>2664.4288700000002</v>
      </c>
      <c r="AV175" s="110">
        <v>713.582874661745</v>
      </c>
      <c r="AW175" s="131">
        <v>573</v>
      </c>
      <c r="AX175" s="122">
        <v>1.24534533099781</v>
      </c>
      <c r="AY175" s="130">
        <v>220.25257180873501</v>
      </c>
      <c r="AZ175" s="112">
        <v>1.4999999999999999E-2</v>
      </c>
      <c r="BA175" s="112">
        <v>1.4999999999999999E-2</v>
      </c>
      <c r="BB175" s="125">
        <v>0</v>
      </c>
      <c r="BC175" s="125">
        <v>0</v>
      </c>
      <c r="BD175" s="111"/>
      <c r="BE175" s="120">
        <v>260.5</v>
      </c>
      <c r="BF175" s="110">
        <v>69.766673429486005</v>
      </c>
      <c r="BG175" s="132">
        <v>65</v>
      </c>
      <c r="BH175" s="133">
        <v>1.0733334373767101</v>
      </c>
      <c r="BI175" s="134">
        <v>-16.762581819253398</v>
      </c>
      <c r="BJ175" s="112">
        <v>9.75E-3</v>
      </c>
      <c r="BK175" s="112">
        <v>5.2500000000000003E-3</v>
      </c>
      <c r="BL175" s="125">
        <v>0</v>
      </c>
      <c r="BM175" s="125">
        <v>31</v>
      </c>
      <c r="BN175" s="111"/>
      <c r="BO175" s="119">
        <v>338</v>
      </c>
      <c r="BP175" s="120">
        <v>90.522593547663305</v>
      </c>
      <c r="BQ175" s="132">
        <v>78</v>
      </c>
      <c r="BR175" s="122">
        <v>1.16054607112389</v>
      </c>
      <c r="BS175" s="123">
        <v>5.2849018168959097</v>
      </c>
      <c r="BT175" s="112">
        <v>7.4999999999999997E-3</v>
      </c>
      <c r="BU175" s="124">
        <v>6.0000000000000001E-3</v>
      </c>
      <c r="BV175" s="119">
        <v>0</v>
      </c>
      <c r="BW175" s="119">
        <v>12</v>
      </c>
      <c r="BX175" s="113"/>
      <c r="BY175" s="118">
        <v>0.99082007343941203</v>
      </c>
      <c r="BZ175" s="118">
        <v>1</v>
      </c>
      <c r="CA175" s="135">
        <v>0.99632802937576503</v>
      </c>
      <c r="CB175" s="117">
        <v>0.9</v>
      </c>
      <c r="CC175" s="124">
        <v>2.5000000000000001E-3</v>
      </c>
      <c r="CD175" s="113"/>
      <c r="CE175" s="113"/>
    </row>
    <row r="176" spans="1:83" s="85" customFormat="1" ht="21.4" customHeight="1" x14ac:dyDescent="0.2">
      <c r="A176" s="109" t="s">
        <v>385</v>
      </c>
      <c r="B176" s="109" t="s">
        <v>231</v>
      </c>
      <c r="C176" s="109" t="s">
        <v>238</v>
      </c>
      <c r="D176" s="110">
        <v>3.6793334813333298</v>
      </c>
      <c r="E176" s="111"/>
      <c r="F176" s="112">
        <v>5.3249999999999999E-2</v>
      </c>
      <c r="G176" s="112">
        <v>4.5249999999999999E-2</v>
      </c>
      <c r="H176" s="113"/>
      <c r="I176" s="114">
        <v>6</v>
      </c>
      <c r="J176" s="114">
        <v>6</v>
      </c>
      <c r="K176" s="111"/>
      <c r="L176" s="136">
        <v>0.8</v>
      </c>
      <c r="M176" s="118">
        <v>0.61599999999999999</v>
      </c>
      <c r="N176" s="117">
        <v>0.7</v>
      </c>
      <c r="O176" s="118"/>
      <c r="P176" s="111"/>
      <c r="Q176" s="119">
        <v>157</v>
      </c>
      <c r="R176" s="120">
        <v>42.670771974468003</v>
      </c>
      <c r="S176" s="121">
        <v>36</v>
      </c>
      <c r="T176" s="122">
        <v>1.185299221513</v>
      </c>
      <c r="U176" s="123">
        <v>5.6822595132929301</v>
      </c>
      <c r="V176" s="124">
        <v>0.01</v>
      </c>
      <c r="W176" s="124">
        <v>9.4999999999999998E-3</v>
      </c>
      <c r="X176" s="125">
        <v>0</v>
      </c>
      <c r="Y176" s="125">
        <v>2</v>
      </c>
      <c r="Z176" s="111"/>
      <c r="AA176" s="126">
        <v>466</v>
      </c>
      <c r="AB176" s="110">
        <v>126.653374140777</v>
      </c>
      <c r="AC176" s="121">
        <v>200</v>
      </c>
      <c r="AD176" s="116">
        <v>0.63326687070388499</v>
      </c>
      <c r="AE176" s="127">
        <v>-374.65411381503901</v>
      </c>
      <c r="AF176" s="112"/>
      <c r="AG176" s="112"/>
      <c r="AH176" s="128">
        <v>270</v>
      </c>
      <c r="AI176" s="125">
        <v>418</v>
      </c>
      <c r="AJ176" s="111"/>
      <c r="AK176" s="120">
        <v>4241.6012199999996</v>
      </c>
      <c r="AL176" s="120">
        <v>1152.8178246194</v>
      </c>
      <c r="AM176" s="129">
        <v>738.1</v>
      </c>
      <c r="AN176" s="122">
        <v>1.56187213740604</v>
      </c>
      <c r="AO176" s="130">
        <v>1139.1672129655999</v>
      </c>
      <c r="AP176" s="124">
        <v>0.01</v>
      </c>
      <c r="AQ176" s="124">
        <v>0.01</v>
      </c>
      <c r="AR176" s="125">
        <v>0</v>
      </c>
      <c r="AS176" s="125">
        <v>0</v>
      </c>
      <c r="AT176" s="113"/>
      <c r="AU176" s="120">
        <v>2427.1919699999999</v>
      </c>
      <c r="AV176" s="110">
        <v>659.68251649764102</v>
      </c>
      <c r="AW176" s="131">
        <v>573</v>
      </c>
      <c r="AX176" s="122">
        <v>1.15127838830304</v>
      </c>
      <c r="AY176" s="130">
        <v>18.717933919912898</v>
      </c>
      <c r="AZ176" s="112">
        <v>1.4999999999999999E-2</v>
      </c>
      <c r="BA176" s="112">
        <v>1.125E-2</v>
      </c>
      <c r="BB176" s="125">
        <v>0</v>
      </c>
      <c r="BC176" s="125">
        <v>103</v>
      </c>
      <c r="BD176" s="111"/>
      <c r="BE176" s="120">
        <v>252.8</v>
      </c>
      <c r="BF176" s="110">
        <v>68.708096529589099</v>
      </c>
      <c r="BG176" s="132">
        <v>65</v>
      </c>
      <c r="BH176" s="133">
        <v>1.05704763891676</v>
      </c>
      <c r="BI176" s="134">
        <v>-20.412586989887799</v>
      </c>
      <c r="BJ176" s="112">
        <v>8.2500000000000004E-3</v>
      </c>
      <c r="BK176" s="112">
        <v>4.4999999999999997E-3</v>
      </c>
      <c r="BL176" s="125">
        <v>0</v>
      </c>
      <c r="BM176" s="125">
        <v>35</v>
      </c>
      <c r="BN176" s="111"/>
      <c r="BO176" s="119">
        <v>359</v>
      </c>
      <c r="BP176" s="120">
        <v>97.572019992573203</v>
      </c>
      <c r="BQ176" s="132">
        <v>78</v>
      </c>
      <c r="BR176" s="122">
        <v>1.25092333323812</v>
      </c>
      <c r="BS176" s="123">
        <v>31.1448956121347</v>
      </c>
      <c r="BT176" s="112">
        <v>7.4999999999999997E-3</v>
      </c>
      <c r="BU176" s="124">
        <v>7.4999999999999997E-3</v>
      </c>
      <c r="BV176" s="119">
        <v>0</v>
      </c>
      <c r="BW176" s="119">
        <v>0</v>
      </c>
      <c r="BX176" s="113"/>
      <c r="BY176" s="118">
        <v>0.99632521819016995</v>
      </c>
      <c r="BZ176" s="118">
        <v>1</v>
      </c>
      <c r="CA176" s="135">
        <v>0.99853008727606796</v>
      </c>
      <c r="CB176" s="117">
        <v>0.9</v>
      </c>
      <c r="CC176" s="124">
        <v>2.5000000000000001E-3</v>
      </c>
      <c r="CD176" s="113"/>
      <c r="CE176" s="113"/>
    </row>
    <row r="177" spans="1:83" s="85" customFormat="1" ht="21.4" customHeight="1" x14ac:dyDescent="0.2">
      <c r="A177" s="109" t="s">
        <v>385</v>
      </c>
      <c r="B177" s="109" t="s">
        <v>231</v>
      </c>
      <c r="C177" s="109" t="s">
        <v>239</v>
      </c>
      <c r="D177" s="110">
        <v>1.7548989418888901</v>
      </c>
      <c r="E177" s="111"/>
      <c r="F177" s="112">
        <v>5.1749999999999997E-2</v>
      </c>
      <c r="G177" s="112">
        <v>4.8000000000000001E-2</v>
      </c>
      <c r="H177" s="113"/>
      <c r="I177" s="114">
        <v>6</v>
      </c>
      <c r="J177" s="114">
        <v>6</v>
      </c>
      <c r="K177" s="111"/>
      <c r="L177" s="135">
        <v>0.9</v>
      </c>
      <c r="M177" s="116">
        <v>0.52800000000000002</v>
      </c>
      <c r="N177" s="117">
        <v>0.7</v>
      </c>
      <c r="O177" s="118"/>
      <c r="P177" s="111"/>
      <c r="Q177" s="119">
        <v>88</v>
      </c>
      <c r="R177" s="120">
        <v>50.145337659888803</v>
      </c>
      <c r="S177" s="121">
        <v>36</v>
      </c>
      <c r="T177" s="122">
        <v>1.39292604610802</v>
      </c>
      <c r="U177" s="123">
        <v>15.827324156300699</v>
      </c>
      <c r="V177" s="124">
        <v>0.01</v>
      </c>
      <c r="W177" s="124">
        <v>0.01</v>
      </c>
      <c r="X177" s="125">
        <v>0</v>
      </c>
      <c r="Y177" s="125">
        <v>0</v>
      </c>
      <c r="Z177" s="111"/>
      <c r="AA177" s="126">
        <v>259</v>
      </c>
      <c r="AB177" s="110">
        <v>147.58684606717301</v>
      </c>
      <c r="AC177" s="121">
        <v>200</v>
      </c>
      <c r="AD177" s="116">
        <v>0.73793423033586503</v>
      </c>
      <c r="AE177" s="127">
        <v>-141.959310242774</v>
      </c>
      <c r="AF177" s="112"/>
      <c r="AG177" s="112"/>
      <c r="AH177" s="128">
        <v>92</v>
      </c>
      <c r="AI177" s="125">
        <v>163</v>
      </c>
      <c r="AJ177" s="111"/>
      <c r="AK177" s="120">
        <v>1934.55783</v>
      </c>
      <c r="AL177" s="120">
        <v>1102.37563190832</v>
      </c>
      <c r="AM177" s="129">
        <v>694.2</v>
      </c>
      <c r="AN177" s="122">
        <v>1.5879798788653401</v>
      </c>
      <c r="AO177" s="130">
        <v>542.82806414733295</v>
      </c>
      <c r="AP177" s="124">
        <v>0.01</v>
      </c>
      <c r="AQ177" s="124">
        <v>0.01</v>
      </c>
      <c r="AR177" s="125">
        <v>0</v>
      </c>
      <c r="AS177" s="125">
        <v>0</v>
      </c>
      <c r="AT177" s="113"/>
      <c r="AU177" s="120">
        <v>1730.97847</v>
      </c>
      <c r="AV177" s="110">
        <v>986.36931659258801</v>
      </c>
      <c r="AW177" s="131">
        <v>573</v>
      </c>
      <c r="AX177" s="122">
        <v>1.7214124198823499</v>
      </c>
      <c r="AY177" s="130">
        <v>582.23004615445404</v>
      </c>
      <c r="AZ177" s="112">
        <v>1.4999999999999999E-2</v>
      </c>
      <c r="BA177" s="112">
        <v>1.4999999999999999E-2</v>
      </c>
      <c r="BB177" s="125">
        <v>0</v>
      </c>
      <c r="BC177" s="125">
        <v>0</v>
      </c>
      <c r="BD177" s="111"/>
      <c r="BE177" s="120">
        <v>118.3</v>
      </c>
      <c r="BF177" s="110">
        <v>67.411289149600606</v>
      </c>
      <c r="BG177" s="132">
        <v>65</v>
      </c>
      <c r="BH177" s="133">
        <v>1.0370967561477</v>
      </c>
      <c r="BI177" s="134">
        <v>-12.011775828901399</v>
      </c>
      <c r="BJ177" s="112">
        <v>6.7499999999999999E-3</v>
      </c>
      <c r="BK177" s="112">
        <v>3.0000000000000001E-3</v>
      </c>
      <c r="BL177" s="125">
        <v>0</v>
      </c>
      <c r="BM177" s="125">
        <v>19</v>
      </c>
      <c r="BN177" s="111"/>
      <c r="BO177" s="119">
        <v>174</v>
      </c>
      <c r="BP177" s="120">
        <v>99.151008554780205</v>
      </c>
      <c r="BQ177" s="132">
        <v>78</v>
      </c>
      <c r="BR177" s="122">
        <v>1.2711667763433401</v>
      </c>
      <c r="BS177" s="123">
        <v>17.6258690053183</v>
      </c>
      <c r="BT177" s="112">
        <v>7.4999999999999997E-3</v>
      </c>
      <c r="BU177" s="124">
        <v>7.4999999999999997E-3</v>
      </c>
      <c r="BV177" s="119">
        <v>0</v>
      </c>
      <c r="BW177" s="119">
        <v>0</v>
      </c>
      <c r="BX177" s="113"/>
      <c r="BY177" s="118">
        <v>0.98688750862663899</v>
      </c>
      <c r="BZ177" s="118">
        <v>1</v>
      </c>
      <c r="CA177" s="135">
        <v>0.99475500345065604</v>
      </c>
      <c r="CB177" s="117">
        <v>0.9</v>
      </c>
      <c r="CC177" s="124">
        <v>2.5000000000000001E-3</v>
      </c>
      <c r="CD177" s="113"/>
      <c r="CE177" s="113"/>
    </row>
    <row r="178" spans="1:83" s="85" customFormat="1" ht="21.4" customHeight="1" x14ac:dyDescent="0.2">
      <c r="A178" s="109" t="s">
        <v>385</v>
      </c>
      <c r="B178" s="109" t="s">
        <v>231</v>
      </c>
      <c r="C178" s="109" t="s">
        <v>240</v>
      </c>
      <c r="D178" s="110">
        <v>3.1835253849999998</v>
      </c>
      <c r="E178" s="111"/>
      <c r="F178" s="112">
        <v>1.7000000000000001E-2</v>
      </c>
      <c r="G178" s="112">
        <v>1.2749999999999999E-2</v>
      </c>
      <c r="H178" s="113"/>
      <c r="I178" s="114">
        <v>4</v>
      </c>
      <c r="J178" s="114">
        <v>3</v>
      </c>
      <c r="K178" s="111"/>
      <c r="L178" s="136">
        <v>0.75</v>
      </c>
      <c r="M178" s="133">
        <v>0.73899999999999999</v>
      </c>
      <c r="N178" s="117">
        <v>0.7</v>
      </c>
      <c r="O178" s="118">
        <v>5.0000000000000001E-3</v>
      </c>
      <c r="P178" s="111"/>
      <c r="Q178" s="119">
        <v>114</v>
      </c>
      <c r="R178" s="120">
        <v>35.809357932919397</v>
      </c>
      <c r="S178" s="121">
        <v>36</v>
      </c>
      <c r="T178" s="133">
        <v>0.99470438702553798</v>
      </c>
      <c r="U178" s="134">
        <v>-16.926938393663999</v>
      </c>
      <c r="V178" s="124">
        <v>2E-3</v>
      </c>
      <c r="W178" s="124"/>
      <c r="X178" s="125">
        <v>1</v>
      </c>
      <c r="Y178" s="125">
        <v>24</v>
      </c>
      <c r="Z178" s="111"/>
      <c r="AA178" s="126">
        <v>317</v>
      </c>
      <c r="AB178" s="110">
        <v>99.575144427503901</v>
      </c>
      <c r="AC178" s="121">
        <v>200</v>
      </c>
      <c r="AD178" s="116">
        <v>0.49787572213752002</v>
      </c>
      <c r="AE178" s="127">
        <v>-410.37187996479997</v>
      </c>
      <c r="AF178" s="112"/>
      <c r="AG178" s="112"/>
      <c r="AH178" s="128">
        <v>320</v>
      </c>
      <c r="AI178" s="125">
        <v>448</v>
      </c>
      <c r="AJ178" s="111"/>
      <c r="AK178" s="120">
        <v>1528.4229399999999</v>
      </c>
      <c r="AL178" s="120">
        <v>480.10389588899102</v>
      </c>
      <c r="AM178" s="129">
        <v>642.70000000000005</v>
      </c>
      <c r="AN178" s="116">
        <v>0.74701088515480196</v>
      </c>
      <c r="AO178" s="139">
        <v>-808.98659626688504</v>
      </c>
      <c r="AP178" s="124"/>
      <c r="AQ178" s="124"/>
      <c r="AR178" s="125">
        <v>518</v>
      </c>
      <c r="AS178" s="125">
        <v>927</v>
      </c>
      <c r="AT178" s="113"/>
      <c r="AU178" s="120">
        <v>1696.31402</v>
      </c>
      <c r="AV178" s="110">
        <v>532.84136762113496</v>
      </c>
      <c r="AW178" s="131">
        <v>573</v>
      </c>
      <c r="AX178" s="118">
        <v>0.929915126738455</v>
      </c>
      <c r="AY178" s="120">
        <v>-387.60641609915302</v>
      </c>
      <c r="AZ178" s="112"/>
      <c r="BA178" s="112"/>
      <c r="BB178" s="125">
        <v>128</v>
      </c>
      <c r="BC178" s="125">
        <v>493</v>
      </c>
      <c r="BD178" s="111"/>
      <c r="BE178" s="120">
        <v>174.4</v>
      </c>
      <c r="BF178" s="110">
        <v>54.782035293869697</v>
      </c>
      <c r="BG178" s="132">
        <v>65</v>
      </c>
      <c r="BH178" s="118">
        <v>0.84280054298260998</v>
      </c>
      <c r="BI178" s="126">
        <v>-61.995860988559997</v>
      </c>
      <c r="BJ178" s="112"/>
      <c r="BK178" s="112"/>
      <c r="BL178" s="125">
        <v>33</v>
      </c>
      <c r="BM178" s="125">
        <v>74</v>
      </c>
      <c r="BN178" s="111"/>
      <c r="BO178" s="119">
        <v>283</v>
      </c>
      <c r="BP178" s="120">
        <v>88.895160482598101</v>
      </c>
      <c r="BQ178" s="132">
        <v>78</v>
      </c>
      <c r="BR178" s="122">
        <v>1.1396815446486901</v>
      </c>
      <c r="BS178" s="123">
        <v>-0.67503318627205999</v>
      </c>
      <c r="BT178" s="112">
        <v>7.4999999999999997E-3</v>
      </c>
      <c r="BU178" s="124">
        <v>5.2500000000000003E-3</v>
      </c>
      <c r="BV178" s="119">
        <v>0</v>
      </c>
      <c r="BW178" s="119">
        <v>15</v>
      </c>
      <c r="BX178" s="113"/>
      <c r="BY178" s="118">
        <v>0.99529964747356103</v>
      </c>
      <c r="BZ178" s="118">
        <v>1</v>
      </c>
      <c r="CA178" s="135">
        <v>0.99811985898942401</v>
      </c>
      <c r="CB178" s="117">
        <v>0.9</v>
      </c>
      <c r="CC178" s="124">
        <v>2.5000000000000001E-3</v>
      </c>
      <c r="CD178" s="113"/>
      <c r="CE178" s="113"/>
    </row>
    <row r="179" spans="1:83" s="85" customFormat="1" ht="21.4" customHeight="1" x14ac:dyDescent="0.2">
      <c r="A179" s="109" t="s">
        <v>385</v>
      </c>
      <c r="B179" s="109" t="s">
        <v>231</v>
      </c>
      <c r="C179" s="109" t="s">
        <v>241</v>
      </c>
      <c r="D179" s="110">
        <v>2.8062222222222202</v>
      </c>
      <c r="E179" s="111"/>
      <c r="F179" s="112">
        <v>4.5999999999999999E-2</v>
      </c>
      <c r="G179" s="112">
        <v>4.4999999999999998E-2</v>
      </c>
      <c r="H179" s="113"/>
      <c r="I179" s="114">
        <v>6</v>
      </c>
      <c r="J179" s="114">
        <v>5</v>
      </c>
      <c r="K179" s="111"/>
      <c r="L179" s="136">
        <v>0.82</v>
      </c>
      <c r="M179" s="118">
        <v>0.63100000000000001</v>
      </c>
      <c r="N179" s="117">
        <v>0.7</v>
      </c>
      <c r="O179" s="118"/>
      <c r="P179" s="111"/>
      <c r="Q179" s="119">
        <v>152</v>
      </c>
      <c r="R179" s="120">
        <v>54.1653468482737</v>
      </c>
      <c r="S179" s="121">
        <v>36</v>
      </c>
      <c r="T179" s="122">
        <v>1.5045929680076</v>
      </c>
      <c r="U179" s="123">
        <v>36.590182400000103</v>
      </c>
      <c r="V179" s="124">
        <v>0.01</v>
      </c>
      <c r="W179" s="124">
        <v>0.01</v>
      </c>
      <c r="X179" s="125">
        <v>0</v>
      </c>
      <c r="Y179" s="125">
        <v>0</v>
      </c>
      <c r="Z179" s="111"/>
      <c r="AA179" s="126">
        <v>544</v>
      </c>
      <c r="AB179" s="110">
        <v>193.85492556224301</v>
      </c>
      <c r="AC179" s="121">
        <v>200</v>
      </c>
      <c r="AD179" s="133">
        <v>0.96927462781121498</v>
      </c>
      <c r="AE179" s="134">
        <v>-97.165653333332898</v>
      </c>
      <c r="AF179" s="112">
        <v>1E-3</v>
      </c>
      <c r="AG179" s="112"/>
      <c r="AH179" s="128">
        <v>18</v>
      </c>
      <c r="AI179" s="125">
        <v>130</v>
      </c>
      <c r="AJ179" s="111"/>
      <c r="AK179" s="120">
        <v>2794.2543099999998</v>
      </c>
      <c r="AL179" s="120">
        <v>995.73522291732604</v>
      </c>
      <c r="AM179" s="129">
        <v>622.6</v>
      </c>
      <c r="AN179" s="122">
        <v>1.59931773677695</v>
      </c>
      <c r="AO179" s="130">
        <v>798.30563117333497</v>
      </c>
      <c r="AP179" s="124">
        <v>0.01</v>
      </c>
      <c r="AQ179" s="124">
        <v>0.01</v>
      </c>
      <c r="AR179" s="125">
        <v>0</v>
      </c>
      <c r="AS179" s="125">
        <v>0</v>
      </c>
      <c r="AT179" s="113"/>
      <c r="AU179" s="120">
        <v>2046.84031</v>
      </c>
      <c r="AV179" s="110">
        <v>729.39352193538195</v>
      </c>
      <c r="AW179" s="131">
        <v>573</v>
      </c>
      <c r="AX179" s="122">
        <v>1.27293808365686</v>
      </c>
      <c r="AY179" s="130">
        <v>209.90071320000101</v>
      </c>
      <c r="AZ179" s="112">
        <v>1.4999999999999999E-2</v>
      </c>
      <c r="BA179" s="112">
        <v>1.4999999999999999E-2</v>
      </c>
      <c r="BB179" s="125">
        <v>0</v>
      </c>
      <c r="BC179" s="125">
        <v>0</v>
      </c>
      <c r="BD179" s="111"/>
      <c r="BE179" s="120">
        <v>165.8</v>
      </c>
      <c r="BF179" s="110">
        <v>59.0829901805511</v>
      </c>
      <c r="BG179" s="132">
        <v>65</v>
      </c>
      <c r="BH179" s="118">
        <v>0.908969079700787</v>
      </c>
      <c r="BI179" s="126">
        <v>-42.578837333333198</v>
      </c>
      <c r="BJ179" s="112"/>
      <c r="BK179" s="112"/>
      <c r="BL179" s="125">
        <v>17</v>
      </c>
      <c r="BM179" s="125">
        <v>54</v>
      </c>
      <c r="BN179" s="111"/>
      <c r="BO179" s="119">
        <v>337</v>
      </c>
      <c r="BP179" s="120">
        <v>120.09027557808</v>
      </c>
      <c r="BQ179" s="132">
        <v>78</v>
      </c>
      <c r="BR179" s="122">
        <v>1.53961891766769</v>
      </c>
      <c r="BS179" s="123">
        <v>86.945395200000206</v>
      </c>
      <c r="BT179" s="112">
        <v>7.4999999999999997E-3</v>
      </c>
      <c r="BU179" s="124">
        <v>7.4999999999999997E-3</v>
      </c>
      <c r="BV179" s="119">
        <v>0</v>
      </c>
      <c r="BW179" s="119">
        <v>0</v>
      </c>
      <c r="BX179" s="113"/>
      <c r="BY179" s="118">
        <v>0.996889140271493</v>
      </c>
      <c r="BZ179" s="118">
        <v>1</v>
      </c>
      <c r="CA179" s="135">
        <v>0.99875565610859696</v>
      </c>
      <c r="CB179" s="117">
        <v>0.9</v>
      </c>
      <c r="CC179" s="124">
        <v>2.5000000000000001E-3</v>
      </c>
      <c r="CD179" s="113"/>
      <c r="CE179" s="113"/>
    </row>
    <row r="180" spans="1:83" s="85" customFormat="1" ht="21.4" customHeight="1" x14ac:dyDescent="0.2">
      <c r="A180" s="109" t="s">
        <v>385</v>
      </c>
      <c r="B180" s="109" t="s">
        <v>231</v>
      </c>
      <c r="C180" s="109" t="s">
        <v>242</v>
      </c>
      <c r="D180" s="110">
        <v>1.7720298219999999</v>
      </c>
      <c r="E180" s="111"/>
      <c r="F180" s="112">
        <v>4.7E-2</v>
      </c>
      <c r="G180" s="112">
        <v>3.9625E-2</v>
      </c>
      <c r="H180" s="113"/>
      <c r="I180" s="114">
        <v>5</v>
      </c>
      <c r="J180" s="114">
        <v>5</v>
      </c>
      <c r="K180" s="111"/>
      <c r="L180" s="136">
        <v>0.72</v>
      </c>
      <c r="M180" s="116">
        <v>0.52400000000000002</v>
      </c>
      <c r="N180" s="117">
        <v>0.7</v>
      </c>
      <c r="O180" s="118"/>
      <c r="P180" s="111"/>
      <c r="Q180" s="119">
        <v>75</v>
      </c>
      <c r="R180" s="120">
        <v>42.324344132849497</v>
      </c>
      <c r="S180" s="121">
        <v>36</v>
      </c>
      <c r="T180" s="122">
        <v>1.17567622591249</v>
      </c>
      <c r="U180" s="123">
        <v>2.1227927284991899</v>
      </c>
      <c r="V180" s="124">
        <v>0.01</v>
      </c>
      <c r="W180" s="124">
        <v>8.9999999999999993E-3</v>
      </c>
      <c r="X180" s="125">
        <v>0</v>
      </c>
      <c r="Y180" s="125">
        <v>2</v>
      </c>
      <c r="Z180" s="111"/>
      <c r="AA180" s="126">
        <v>136</v>
      </c>
      <c r="AB180" s="110">
        <v>76.748144027566994</v>
      </c>
      <c r="AC180" s="121">
        <v>200</v>
      </c>
      <c r="AD180" s="116">
        <v>0.383740720137835</v>
      </c>
      <c r="AE180" s="127">
        <v>-268.87337373055999</v>
      </c>
      <c r="AF180" s="112"/>
      <c r="AG180" s="112"/>
      <c r="AH180" s="128">
        <v>219</v>
      </c>
      <c r="AI180" s="125">
        <v>290</v>
      </c>
      <c r="AJ180" s="111"/>
      <c r="AK180" s="120">
        <v>820.30136000000005</v>
      </c>
      <c r="AL180" s="120">
        <v>462.91622737712601</v>
      </c>
      <c r="AM180" s="129">
        <v>612</v>
      </c>
      <c r="AN180" s="116">
        <v>0.756399064341709</v>
      </c>
      <c r="AO180" s="139">
        <v>-418.61116361551399</v>
      </c>
      <c r="AP180" s="124"/>
      <c r="AQ180" s="124"/>
      <c r="AR180" s="125">
        <v>265</v>
      </c>
      <c r="AS180" s="125">
        <v>482</v>
      </c>
      <c r="AT180" s="113"/>
      <c r="AU180" s="120">
        <v>1148.65337</v>
      </c>
      <c r="AV180" s="110">
        <v>648.21334028316403</v>
      </c>
      <c r="AW180" s="131">
        <v>573</v>
      </c>
      <c r="AX180" s="133">
        <v>1.1312623739671299</v>
      </c>
      <c r="AY180" s="137">
        <v>-11.3088457380543</v>
      </c>
      <c r="AZ180" s="112">
        <v>1.4250000000000001E-2</v>
      </c>
      <c r="BA180" s="112">
        <v>9.75E-3</v>
      </c>
      <c r="BB180" s="125">
        <v>0</v>
      </c>
      <c r="BC180" s="125">
        <v>70</v>
      </c>
      <c r="BD180" s="111"/>
      <c r="BE180" s="120">
        <v>140.80000000000001</v>
      </c>
      <c r="BF180" s="110">
        <v>79.456902052069395</v>
      </c>
      <c r="BG180" s="132">
        <v>65</v>
      </c>
      <c r="BH180" s="122">
        <v>1.22241387772414</v>
      </c>
      <c r="BI180" s="123">
        <v>9.2161535375680099</v>
      </c>
      <c r="BJ180" s="112">
        <v>1.4999999999999999E-2</v>
      </c>
      <c r="BK180" s="112">
        <v>1.4999999999999999E-2</v>
      </c>
      <c r="BL180" s="125">
        <v>0</v>
      </c>
      <c r="BM180" s="125">
        <v>0</v>
      </c>
      <c r="BN180" s="111"/>
      <c r="BO180" s="119">
        <v>150</v>
      </c>
      <c r="BP180" s="120">
        <v>84.648688265698894</v>
      </c>
      <c r="BQ180" s="132">
        <v>78</v>
      </c>
      <c r="BR180" s="133">
        <v>1.0852395931499901</v>
      </c>
      <c r="BS180" s="134">
        <v>-7.9006157549183902</v>
      </c>
      <c r="BT180" s="112">
        <v>5.2500000000000003E-3</v>
      </c>
      <c r="BU180" s="124">
        <v>3.375E-3</v>
      </c>
      <c r="BV180" s="119">
        <v>0</v>
      </c>
      <c r="BW180" s="119">
        <v>16</v>
      </c>
      <c r="BX180" s="113"/>
      <c r="BY180" s="118">
        <v>0.99054054054054097</v>
      </c>
      <c r="BZ180" s="118">
        <v>1</v>
      </c>
      <c r="CA180" s="135">
        <v>0.99621621621621603</v>
      </c>
      <c r="CB180" s="117">
        <v>0.9</v>
      </c>
      <c r="CC180" s="124">
        <v>2.5000000000000001E-3</v>
      </c>
      <c r="CD180" s="113"/>
      <c r="CE180" s="113"/>
    </row>
    <row r="181" spans="1:83" s="85" customFormat="1" ht="21.4" customHeight="1" x14ac:dyDescent="0.2">
      <c r="A181" s="109" t="s">
        <v>385</v>
      </c>
      <c r="B181" s="109" t="s">
        <v>231</v>
      </c>
      <c r="C181" s="109" t="s">
        <v>243</v>
      </c>
      <c r="D181" s="110">
        <v>10.524578593888901</v>
      </c>
      <c r="E181" s="111"/>
      <c r="F181" s="112">
        <v>2.4875000000000001E-2</v>
      </c>
      <c r="G181" s="112">
        <v>2.0625000000000001E-2</v>
      </c>
      <c r="H181" s="113"/>
      <c r="I181" s="114">
        <v>5</v>
      </c>
      <c r="J181" s="114">
        <v>4</v>
      </c>
      <c r="K181" s="111"/>
      <c r="L181" s="138">
        <v>0.69382376937720902</v>
      </c>
      <c r="M181" s="133">
        <v>0.753</v>
      </c>
      <c r="N181" s="117">
        <v>0.7</v>
      </c>
      <c r="O181" s="118">
        <v>7.0000000000000001E-3</v>
      </c>
      <c r="P181" s="111"/>
      <c r="Q181" s="119">
        <v>493</v>
      </c>
      <c r="R181" s="120">
        <v>46.842730623557799</v>
      </c>
      <c r="S181" s="121">
        <v>36</v>
      </c>
      <c r="T181" s="122">
        <v>1.3011869617654901</v>
      </c>
      <c r="U181" s="123">
        <v>60.161970916288297</v>
      </c>
      <c r="V181" s="124">
        <v>0.01</v>
      </c>
      <c r="W181" s="124">
        <v>0.01</v>
      </c>
      <c r="X181" s="125">
        <v>0</v>
      </c>
      <c r="Y181" s="125">
        <v>0</v>
      </c>
      <c r="Z181" s="111"/>
      <c r="AA181" s="126">
        <v>874</v>
      </c>
      <c r="AB181" s="110">
        <v>83.043704999978701</v>
      </c>
      <c r="AC181" s="121">
        <v>200</v>
      </c>
      <c r="AD181" s="116">
        <v>0.41521852499989398</v>
      </c>
      <c r="AE181" s="127">
        <v>-1530.6557171317299</v>
      </c>
      <c r="AF181" s="112"/>
      <c r="AG181" s="112"/>
      <c r="AH181" s="128">
        <v>1231</v>
      </c>
      <c r="AI181" s="125">
        <v>1652</v>
      </c>
      <c r="AJ181" s="111"/>
      <c r="AK181" s="120">
        <v>6840.3195900000001</v>
      </c>
      <c r="AL181" s="120">
        <v>649.93762258299296</v>
      </c>
      <c r="AM181" s="129">
        <v>654.1</v>
      </c>
      <c r="AN181" s="133">
        <v>0.993636481551739</v>
      </c>
      <c r="AO181" s="137">
        <v>-1024.1069328793301</v>
      </c>
      <c r="AP181" s="124">
        <v>2E-3</v>
      </c>
      <c r="AQ181" s="124"/>
      <c r="AR181" s="125">
        <v>44</v>
      </c>
      <c r="AS181" s="125">
        <v>1421</v>
      </c>
      <c r="AT181" s="113"/>
      <c r="AU181" s="120">
        <v>5697.60556</v>
      </c>
      <c r="AV181" s="110">
        <v>541.36187108796196</v>
      </c>
      <c r="AW181" s="131">
        <v>573</v>
      </c>
      <c r="AX181" s="118">
        <v>0.94478511533675702</v>
      </c>
      <c r="AY181" s="120">
        <v>-1191.7330695824101</v>
      </c>
      <c r="AZ181" s="112"/>
      <c r="BA181" s="112"/>
      <c r="BB181" s="125">
        <v>333</v>
      </c>
      <c r="BC181" s="125">
        <v>1540</v>
      </c>
      <c r="BD181" s="111"/>
      <c r="BE181" s="120">
        <v>552</v>
      </c>
      <c r="BF181" s="110">
        <v>52.448655789460297</v>
      </c>
      <c r="BG181" s="132">
        <v>65</v>
      </c>
      <c r="BH181" s="118">
        <v>0.80690239676092701</v>
      </c>
      <c r="BI181" s="126">
        <v>-229.51310806781299</v>
      </c>
      <c r="BJ181" s="112"/>
      <c r="BK181" s="112"/>
      <c r="BL181" s="125">
        <v>133</v>
      </c>
      <c r="BM181" s="125">
        <v>269</v>
      </c>
      <c r="BN181" s="111"/>
      <c r="BO181" s="119">
        <v>848</v>
      </c>
      <c r="BP181" s="120">
        <v>80.573297299750493</v>
      </c>
      <c r="BQ181" s="132">
        <v>78</v>
      </c>
      <c r="BR181" s="133">
        <v>1.03299099102244</v>
      </c>
      <c r="BS181" s="134">
        <v>-89.815729681375302</v>
      </c>
      <c r="BT181" s="112">
        <v>3.375E-3</v>
      </c>
      <c r="BU181" s="124">
        <v>1.1249999999999999E-3</v>
      </c>
      <c r="BV181" s="119">
        <v>0</v>
      </c>
      <c r="BW181" s="119">
        <v>138</v>
      </c>
      <c r="BX181" s="113"/>
      <c r="BY181" s="118">
        <v>0.99311854863934901</v>
      </c>
      <c r="BZ181" s="118">
        <v>1</v>
      </c>
      <c r="CA181" s="135">
        <v>0.99724741945574003</v>
      </c>
      <c r="CB181" s="117">
        <v>0.9</v>
      </c>
      <c r="CC181" s="124">
        <v>2.5000000000000001E-3</v>
      </c>
      <c r="CD181" s="113"/>
      <c r="CE181" s="113"/>
    </row>
    <row r="182" spans="1:83" s="85" customFormat="1" ht="21.4" customHeight="1" x14ac:dyDescent="0.2">
      <c r="A182" s="109" t="s">
        <v>385</v>
      </c>
      <c r="B182" s="109" t="s">
        <v>231</v>
      </c>
      <c r="C182" s="109" t="s">
        <v>244</v>
      </c>
      <c r="D182" s="110">
        <v>3.87598566311111</v>
      </c>
      <c r="E182" s="111"/>
      <c r="F182" s="112">
        <v>5.6000000000000001E-2</v>
      </c>
      <c r="G182" s="112">
        <v>5.2624999999999998E-2</v>
      </c>
      <c r="H182" s="113"/>
      <c r="I182" s="114">
        <v>6</v>
      </c>
      <c r="J182" s="114">
        <v>6</v>
      </c>
      <c r="K182" s="111"/>
      <c r="L182" s="115">
        <v>0.62</v>
      </c>
      <c r="M182" s="133">
        <v>0.77800000000000002</v>
      </c>
      <c r="N182" s="117">
        <v>0.7</v>
      </c>
      <c r="O182" s="118">
        <v>1.0999999999999999E-2</v>
      </c>
      <c r="P182" s="111"/>
      <c r="Q182" s="119">
        <v>172</v>
      </c>
      <c r="R182" s="120">
        <v>44.375809135976503</v>
      </c>
      <c r="S182" s="121">
        <v>36</v>
      </c>
      <c r="T182" s="122">
        <v>1.2326613648882401</v>
      </c>
      <c r="U182" s="123">
        <v>12.594663224627199</v>
      </c>
      <c r="V182" s="124">
        <v>0.01</v>
      </c>
      <c r="W182" s="124">
        <v>0.01</v>
      </c>
      <c r="X182" s="125">
        <v>0</v>
      </c>
      <c r="Y182" s="125">
        <v>0</v>
      </c>
      <c r="Z182" s="111"/>
      <c r="AA182" s="126">
        <v>510</v>
      </c>
      <c r="AB182" s="110">
        <v>131.57943406597701</v>
      </c>
      <c r="AC182" s="121">
        <v>200</v>
      </c>
      <c r="AD182" s="116">
        <v>0.65789717032988504</v>
      </c>
      <c r="AE182" s="127">
        <v>-375.58520430762599</v>
      </c>
      <c r="AF182" s="112"/>
      <c r="AG182" s="112"/>
      <c r="AH182" s="128">
        <v>266</v>
      </c>
      <c r="AI182" s="125">
        <v>421</v>
      </c>
      <c r="AJ182" s="111"/>
      <c r="AK182" s="120">
        <v>3390.4848299999999</v>
      </c>
      <c r="AL182" s="120">
        <v>874.74132380525396</v>
      </c>
      <c r="AM182" s="129">
        <v>652.9</v>
      </c>
      <c r="AN182" s="122">
        <v>1.33977840987173</v>
      </c>
      <c r="AO182" s="130">
        <v>499.49193053775298</v>
      </c>
      <c r="AP182" s="124">
        <v>0.01</v>
      </c>
      <c r="AQ182" s="124">
        <v>0.01</v>
      </c>
      <c r="AR182" s="125">
        <v>0</v>
      </c>
      <c r="AS182" s="125">
        <v>0</v>
      </c>
      <c r="AT182" s="113"/>
      <c r="AU182" s="120">
        <v>2581.56765</v>
      </c>
      <c r="AV182" s="110">
        <v>666.04158900006598</v>
      </c>
      <c r="AW182" s="131">
        <v>573</v>
      </c>
      <c r="AX182" s="122">
        <v>1.1623762460734099</v>
      </c>
      <c r="AY182" s="130">
        <v>44.366039658649697</v>
      </c>
      <c r="AZ182" s="112">
        <v>1.4999999999999999E-2</v>
      </c>
      <c r="BA182" s="112">
        <v>1.2E-2</v>
      </c>
      <c r="BB182" s="125">
        <v>0</v>
      </c>
      <c r="BC182" s="125">
        <v>84</v>
      </c>
      <c r="BD182" s="111"/>
      <c r="BE182" s="120">
        <v>198.2</v>
      </c>
      <c r="BF182" s="110">
        <v>51.135380062503103</v>
      </c>
      <c r="BG182" s="132">
        <v>65</v>
      </c>
      <c r="BH182" s="118">
        <v>0.78669815480774097</v>
      </c>
      <c r="BI182" s="126">
        <v>-89.615191399978599</v>
      </c>
      <c r="BJ182" s="112"/>
      <c r="BK182" s="112"/>
      <c r="BL182" s="125">
        <v>54</v>
      </c>
      <c r="BM182" s="125">
        <v>105</v>
      </c>
      <c r="BN182" s="111"/>
      <c r="BO182" s="119">
        <v>360</v>
      </c>
      <c r="BP182" s="120">
        <v>92.8796005171601</v>
      </c>
      <c r="BQ182" s="132">
        <v>78</v>
      </c>
      <c r="BR182" s="122">
        <v>1.1907641091943599</v>
      </c>
      <c r="BS182" s="123">
        <v>14.6217703200257</v>
      </c>
      <c r="BT182" s="112">
        <v>7.4999999999999997E-3</v>
      </c>
      <c r="BU182" s="124">
        <v>7.1250000000000003E-3</v>
      </c>
      <c r="BV182" s="119">
        <v>0</v>
      </c>
      <c r="BW182" s="119">
        <v>3</v>
      </c>
      <c r="BX182" s="113"/>
      <c r="BY182" s="118">
        <v>0.99897802759325505</v>
      </c>
      <c r="BZ182" s="118">
        <v>1</v>
      </c>
      <c r="CA182" s="135">
        <v>0.99959121103730197</v>
      </c>
      <c r="CB182" s="117">
        <v>0.9</v>
      </c>
      <c r="CC182" s="124">
        <v>2.5000000000000001E-3</v>
      </c>
      <c r="CD182" s="113"/>
      <c r="CE182" s="113"/>
    </row>
    <row r="183" spans="1:83" s="85" customFormat="1" ht="21.4" customHeight="1" x14ac:dyDescent="0.2">
      <c r="A183" s="109" t="s">
        <v>385</v>
      </c>
      <c r="B183" s="109" t="s">
        <v>231</v>
      </c>
      <c r="C183" s="109" t="s">
        <v>245</v>
      </c>
      <c r="D183" s="110">
        <v>2.7972150207777799</v>
      </c>
      <c r="E183" s="111"/>
      <c r="F183" s="112">
        <v>3.1E-2</v>
      </c>
      <c r="G183" s="112">
        <v>2.4E-2</v>
      </c>
      <c r="H183" s="113"/>
      <c r="I183" s="114">
        <v>5</v>
      </c>
      <c r="J183" s="114">
        <v>5</v>
      </c>
      <c r="K183" s="111"/>
      <c r="L183" s="136">
        <v>0.83</v>
      </c>
      <c r="M183" s="133">
        <v>0.73</v>
      </c>
      <c r="N183" s="117">
        <v>0.7</v>
      </c>
      <c r="O183" s="118">
        <v>4.0000000000000001E-3</v>
      </c>
      <c r="P183" s="111"/>
      <c r="Q183" s="119">
        <v>103</v>
      </c>
      <c r="R183" s="120">
        <v>36.822339089027302</v>
      </c>
      <c r="S183" s="121">
        <v>36</v>
      </c>
      <c r="T183" s="133">
        <v>1.02284275247298</v>
      </c>
      <c r="U183" s="134">
        <v>-12.0393838305153</v>
      </c>
      <c r="V183" s="124">
        <v>3.5000000000000001E-3</v>
      </c>
      <c r="W183" s="124">
        <v>1E-3</v>
      </c>
      <c r="X183" s="125">
        <v>0</v>
      </c>
      <c r="Y183" s="125">
        <v>18</v>
      </c>
      <c r="Z183" s="111"/>
      <c r="AA183" s="126">
        <v>255</v>
      </c>
      <c r="AB183" s="110">
        <v>91.162101628174497</v>
      </c>
      <c r="AC183" s="121">
        <v>200</v>
      </c>
      <c r="AD183" s="116">
        <v>0.45581050814087198</v>
      </c>
      <c r="AE183" s="127">
        <v>-384.107687947307</v>
      </c>
      <c r="AF183" s="112"/>
      <c r="AG183" s="112"/>
      <c r="AH183" s="128">
        <v>305</v>
      </c>
      <c r="AI183" s="125">
        <v>417</v>
      </c>
      <c r="AJ183" s="111"/>
      <c r="AK183" s="120">
        <v>1610.95235</v>
      </c>
      <c r="AL183" s="120">
        <v>575.91294842684897</v>
      </c>
      <c r="AM183" s="129">
        <v>756.3</v>
      </c>
      <c r="AN183" s="118">
        <v>0.76148743676695696</v>
      </c>
      <c r="AO183" s="120">
        <v>-805.83337197274204</v>
      </c>
      <c r="AP183" s="124"/>
      <c r="AQ183" s="124"/>
      <c r="AR183" s="125">
        <v>505</v>
      </c>
      <c r="AS183" s="125">
        <v>928</v>
      </c>
      <c r="AT183" s="113"/>
      <c r="AU183" s="120">
        <v>1793.3727799999999</v>
      </c>
      <c r="AV183" s="110">
        <v>641.127967166909</v>
      </c>
      <c r="AW183" s="131">
        <v>573</v>
      </c>
      <c r="AX183" s="133">
        <v>1.1188969758584799</v>
      </c>
      <c r="AY183" s="137">
        <v>-37.6707459690356</v>
      </c>
      <c r="AZ183" s="112">
        <v>1.35E-2</v>
      </c>
      <c r="BA183" s="112">
        <v>8.9999999999999993E-3</v>
      </c>
      <c r="BB183" s="125">
        <v>0</v>
      </c>
      <c r="BC183" s="125">
        <v>130</v>
      </c>
      <c r="BD183" s="111"/>
      <c r="BE183" s="120">
        <v>147.9</v>
      </c>
      <c r="BF183" s="110">
        <v>52.874018944341202</v>
      </c>
      <c r="BG183" s="132">
        <v>65</v>
      </c>
      <c r="BH183" s="118">
        <v>0.81344644529755705</v>
      </c>
      <c r="BI183" s="126">
        <v>-59.809998582874897</v>
      </c>
      <c r="BJ183" s="112"/>
      <c r="BK183" s="112"/>
      <c r="BL183" s="125">
        <v>34</v>
      </c>
      <c r="BM183" s="125">
        <v>71</v>
      </c>
      <c r="BN183" s="111"/>
      <c r="BO183" s="119">
        <v>336</v>
      </c>
      <c r="BP183" s="120">
        <v>120.119475086536</v>
      </c>
      <c r="BQ183" s="132">
        <v>78</v>
      </c>
      <c r="BR183" s="122">
        <v>1.5399932703402099</v>
      </c>
      <c r="BS183" s="123">
        <v>86.748001700550205</v>
      </c>
      <c r="BT183" s="112">
        <v>7.4999999999999997E-3</v>
      </c>
      <c r="BU183" s="124">
        <v>7.4999999999999997E-3</v>
      </c>
      <c r="BV183" s="119">
        <v>0</v>
      </c>
      <c r="BW183" s="119">
        <v>0</v>
      </c>
      <c r="BX183" s="113"/>
      <c r="BY183" s="118">
        <v>0.99453551912568305</v>
      </c>
      <c r="BZ183" s="118">
        <v>1</v>
      </c>
      <c r="CA183" s="135">
        <v>0.99781420765027296</v>
      </c>
      <c r="CB183" s="117">
        <v>0.9</v>
      </c>
      <c r="CC183" s="124">
        <v>2.5000000000000001E-3</v>
      </c>
      <c r="CD183" s="113"/>
      <c r="CE183" s="113"/>
    </row>
    <row r="184" spans="1:83" s="85" customFormat="1" ht="21.4" customHeight="1" x14ac:dyDescent="0.2">
      <c r="A184" s="109" t="s">
        <v>246</v>
      </c>
      <c r="B184" s="109" t="s">
        <v>247</v>
      </c>
      <c r="C184" s="109" t="s">
        <v>248</v>
      </c>
      <c r="D184" s="110">
        <v>3.4160287845555599</v>
      </c>
      <c r="E184" s="111"/>
      <c r="F184" s="112">
        <v>0.03</v>
      </c>
      <c r="G184" s="112">
        <v>2.9499999999999998E-2</v>
      </c>
      <c r="H184" s="113"/>
      <c r="I184" s="114">
        <v>4</v>
      </c>
      <c r="J184" s="114">
        <v>4</v>
      </c>
      <c r="K184" s="111"/>
      <c r="L184" s="115">
        <v>0.57999999999999996</v>
      </c>
      <c r="M184" s="116">
        <v>0.53300000000000003</v>
      </c>
      <c r="N184" s="117">
        <v>0.7</v>
      </c>
      <c r="O184" s="118"/>
      <c r="P184" s="111"/>
      <c r="Q184" s="119">
        <v>151</v>
      </c>
      <c r="R184" s="120">
        <v>44.203374597631203</v>
      </c>
      <c r="S184" s="121">
        <v>36</v>
      </c>
      <c r="T184" s="122">
        <v>1.22787151660087</v>
      </c>
      <c r="U184" s="123">
        <v>10.5110337948542</v>
      </c>
      <c r="V184" s="124">
        <v>0.01</v>
      </c>
      <c r="W184" s="124">
        <v>0.01</v>
      </c>
      <c r="X184" s="125">
        <v>0</v>
      </c>
      <c r="Y184" s="125">
        <v>0</v>
      </c>
      <c r="Z184" s="111"/>
      <c r="AA184" s="126">
        <v>274</v>
      </c>
      <c r="AB184" s="110">
        <v>80.210096951992995</v>
      </c>
      <c r="AC184" s="121">
        <v>200</v>
      </c>
      <c r="AD184" s="116">
        <v>0.40105048475996502</v>
      </c>
      <c r="AE184" s="127">
        <v>-506.49425669525402</v>
      </c>
      <c r="AF184" s="112"/>
      <c r="AG184" s="112"/>
      <c r="AH184" s="128">
        <v>410</v>
      </c>
      <c r="AI184" s="125">
        <v>546</v>
      </c>
      <c r="AJ184" s="111"/>
      <c r="AK184" s="120">
        <v>3361.08086</v>
      </c>
      <c r="AL184" s="120">
        <v>983.91467753316795</v>
      </c>
      <c r="AM184" s="129">
        <v>828</v>
      </c>
      <c r="AN184" s="122">
        <v>1.1883027506439201</v>
      </c>
      <c r="AO184" s="130">
        <v>129.83463728164699</v>
      </c>
      <c r="AP184" s="124">
        <v>0.01</v>
      </c>
      <c r="AQ184" s="124">
        <v>9.4999999999999998E-3</v>
      </c>
      <c r="AR184" s="125">
        <v>0</v>
      </c>
      <c r="AS184" s="125">
        <v>34</v>
      </c>
      <c r="AT184" s="113"/>
      <c r="AU184" s="120">
        <v>1841.51956</v>
      </c>
      <c r="AV184" s="110">
        <v>539.08197973208598</v>
      </c>
      <c r="AW184" s="131">
        <v>573</v>
      </c>
      <c r="AX184" s="118">
        <v>0.94080624735093499</v>
      </c>
      <c r="AY184" s="120">
        <v>-394.596485431904</v>
      </c>
      <c r="AZ184" s="112"/>
      <c r="BA184" s="112"/>
      <c r="BB184" s="125">
        <v>116</v>
      </c>
      <c r="BC184" s="125">
        <v>508</v>
      </c>
      <c r="BD184" s="111"/>
      <c r="BE184" s="120">
        <v>157.5</v>
      </c>
      <c r="BF184" s="110">
        <v>46.1061688683901</v>
      </c>
      <c r="BG184" s="132">
        <v>65</v>
      </c>
      <c r="BH184" s="116">
        <v>0.70932567489831</v>
      </c>
      <c r="BI184" s="127">
        <v>-96.160633425957698</v>
      </c>
      <c r="BJ184" s="112"/>
      <c r="BK184" s="112"/>
      <c r="BL184" s="125">
        <v>65</v>
      </c>
      <c r="BM184" s="125">
        <v>109</v>
      </c>
      <c r="BN184" s="111"/>
      <c r="BO184" s="119">
        <v>355</v>
      </c>
      <c r="BP184" s="120">
        <v>103.92184094145099</v>
      </c>
      <c r="BQ184" s="132">
        <v>78</v>
      </c>
      <c r="BR184" s="122">
        <v>1.33233129412117</v>
      </c>
      <c r="BS184" s="123">
        <v>50.607239888850799</v>
      </c>
      <c r="BT184" s="112">
        <v>7.4999999999999997E-3</v>
      </c>
      <c r="BU184" s="124">
        <v>7.4999999999999997E-3</v>
      </c>
      <c r="BV184" s="119">
        <v>0</v>
      </c>
      <c r="BW184" s="119">
        <v>0</v>
      </c>
      <c r="BX184" s="113"/>
      <c r="BY184" s="118">
        <v>0.99054820415878997</v>
      </c>
      <c r="BZ184" s="118">
        <v>1</v>
      </c>
      <c r="CA184" s="135">
        <v>0.99621928166351603</v>
      </c>
      <c r="CB184" s="117">
        <v>0.9</v>
      </c>
      <c r="CC184" s="124">
        <v>2.5000000000000001E-3</v>
      </c>
      <c r="CD184" s="113"/>
      <c r="CE184" s="113"/>
    </row>
    <row r="185" spans="1:83" s="85" customFormat="1" ht="21.4" customHeight="1" x14ac:dyDescent="0.2">
      <c r="A185" s="109" t="s">
        <v>246</v>
      </c>
      <c r="B185" s="109" t="s">
        <v>247</v>
      </c>
      <c r="C185" s="109" t="s">
        <v>249</v>
      </c>
      <c r="D185" s="110">
        <v>3.9896986036666702</v>
      </c>
      <c r="E185" s="111"/>
      <c r="F185" s="112">
        <v>2.1749999999999999E-2</v>
      </c>
      <c r="G185" s="112">
        <v>1.4999999999999999E-2</v>
      </c>
      <c r="H185" s="113"/>
      <c r="I185" s="114">
        <v>4</v>
      </c>
      <c r="J185" s="114">
        <v>4</v>
      </c>
      <c r="K185" s="111"/>
      <c r="L185" s="136">
        <v>0.71625649913344902</v>
      </c>
      <c r="M185" s="118">
        <v>0.68600000000000005</v>
      </c>
      <c r="N185" s="117">
        <v>0.7</v>
      </c>
      <c r="O185" s="118"/>
      <c r="P185" s="111"/>
      <c r="Q185" s="119">
        <v>150</v>
      </c>
      <c r="R185" s="120">
        <v>37.596824948667802</v>
      </c>
      <c r="S185" s="121">
        <v>36</v>
      </c>
      <c r="T185" s="133">
        <v>1.04435624857411</v>
      </c>
      <c r="U185" s="134">
        <v>-14.081940653837</v>
      </c>
      <c r="V185" s="124">
        <v>5.0000000000000001E-3</v>
      </c>
      <c r="W185" s="124">
        <v>2E-3</v>
      </c>
      <c r="X185" s="125">
        <v>0</v>
      </c>
      <c r="Y185" s="125">
        <v>23</v>
      </c>
      <c r="Z185" s="111"/>
      <c r="AA185" s="126">
        <v>256</v>
      </c>
      <c r="AB185" s="110">
        <v>64.165247912392999</v>
      </c>
      <c r="AC185" s="121">
        <v>200</v>
      </c>
      <c r="AD185" s="116">
        <v>0.32082623956196499</v>
      </c>
      <c r="AE185" s="127">
        <v>-655.56633696576102</v>
      </c>
      <c r="AF185" s="112"/>
      <c r="AG185" s="112"/>
      <c r="AH185" s="128">
        <v>542</v>
      </c>
      <c r="AI185" s="125">
        <v>702</v>
      </c>
      <c r="AJ185" s="111"/>
      <c r="AK185" s="120">
        <v>1124.46298</v>
      </c>
      <c r="AL185" s="120">
        <v>281.841585468782</v>
      </c>
      <c r="AM185" s="129">
        <v>643.70000000000005</v>
      </c>
      <c r="AN185" s="116">
        <v>0.43784617907221102</v>
      </c>
      <c r="AO185" s="139">
        <v>-1809.4132755242999</v>
      </c>
      <c r="AP185" s="124"/>
      <c r="AQ185" s="124"/>
      <c r="AR185" s="125">
        <v>1444</v>
      </c>
      <c r="AS185" s="125">
        <v>1958</v>
      </c>
      <c r="AT185" s="113"/>
      <c r="AU185" s="120">
        <v>2373.69256</v>
      </c>
      <c r="AV185" s="110">
        <v>594.95535773516804</v>
      </c>
      <c r="AW185" s="131">
        <v>573</v>
      </c>
      <c r="AX185" s="133">
        <v>1.03831650564602</v>
      </c>
      <c r="AY185" s="137">
        <v>-237.94499540690501</v>
      </c>
      <c r="AZ185" s="112">
        <v>6.7499999999999999E-3</v>
      </c>
      <c r="BA185" s="112">
        <v>3.0000000000000001E-3</v>
      </c>
      <c r="BB185" s="125">
        <v>0</v>
      </c>
      <c r="BC185" s="125">
        <v>370</v>
      </c>
      <c r="BD185" s="111"/>
      <c r="BE185" s="120">
        <v>167.8</v>
      </c>
      <c r="BF185" s="110">
        <v>42.058314842576401</v>
      </c>
      <c r="BG185" s="132">
        <v>65</v>
      </c>
      <c r="BH185" s="116">
        <v>0.64705099757809803</v>
      </c>
      <c r="BI185" s="127">
        <v>-128.45905951387201</v>
      </c>
      <c r="BJ185" s="112"/>
      <c r="BK185" s="112"/>
      <c r="BL185" s="125">
        <v>92</v>
      </c>
      <c r="BM185" s="125">
        <v>144</v>
      </c>
      <c r="BN185" s="111"/>
      <c r="BO185" s="119">
        <v>372</v>
      </c>
      <c r="BP185" s="120">
        <v>93.240125872696098</v>
      </c>
      <c r="BQ185" s="132">
        <v>78</v>
      </c>
      <c r="BR185" s="122">
        <v>1.19538622913713</v>
      </c>
      <c r="BS185" s="123">
        <v>16.4891285833532</v>
      </c>
      <c r="BT185" s="112">
        <v>7.4999999999999997E-3</v>
      </c>
      <c r="BU185" s="124">
        <v>7.4999999999999997E-3</v>
      </c>
      <c r="BV185" s="119">
        <v>0</v>
      </c>
      <c r="BW185" s="119">
        <v>2</v>
      </c>
      <c r="BX185" s="113"/>
      <c r="BY185" s="118">
        <v>0.99682926829268304</v>
      </c>
      <c r="BZ185" s="118">
        <v>1</v>
      </c>
      <c r="CA185" s="135">
        <v>0.99873170731707295</v>
      </c>
      <c r="CB185" s="117">
        <v>0.9</v>
      </c>
      <c r="CC185" s="124">
        <v>2.5000000000000001E-3</v>
      </c>
      <c r="CD185" s="113"/>
      <c r="CE185" s="113"/>
    </row>
    <row r="186" spans="1:83" s="85" customFormat="1" ht="21.4" customHeight="1" x14ac:dyDescent="0.2">
      <c r="A186" s="109" t="s">
        <v>246</v>
      </c>
      <c r="B186" s="109" t="s">
        <v>247</v>
      </c>
      <c r="C186" s="109" t="s">
        <v>250</v>
      </c>
      <c r="D186" s="110">
        <v>2.6611608256666699</v>
      </c>
      <c r="E186" s="111"/>
      <c r="F186" s="112">
        <v>2.5000000000000001E-2</v>
      </c>
      <c r="G186" s="112">
        <v>2.5000000000000001E-2</v>
      </c>
      <c r="H186" s="113"/>
      <c r="I186" s="114">
        <v>3</v>
      </c>
      <c r="J186" s="114">
        <v>3</v>
      </c>
      <c r="K186" s="111"/>
      <c r="L186" s="115">
        <v>0.22</v>
      </c>
      <c r="M186" s="116">
        <v>0.56499999999999995</v>
      </c>
      <c r="N186" s="117">
        <v>0.7</v>
      </c>
      <c r="O186" s="118"/>
      <c r="P186" s="111"/>
      <c r="Q186" s="119">
        <v>86</v>
      </c>
      <c r="R186" s="120">
        <v>32.316724029054299</v>
      </c>
      <c r="S186" s="121">
        <v>36</v>
      </c>
      <c r="T186" s="118">
        <v>0.89768677858484203</v>
      </c>
      <c r="U186" s="126">
        <v>-23.443964580697699</v>
      </c>
      <c r="V186" s="124"/>
      <c r="W186" s="124"/>
      <c r="X186" s="125">
        <v>10</v>
      </c>
      <c r="Y186" s="125">
        <v>29</v>
      </c>
      <c r="Z186" s="111"/>
      <c r="AA186" s="126">
        <v>171</v>
      </c>
      <c r="AB186" s="110">
        <v>64.257672197305695</v>
      </c>
      <c r="AC186" s="121">
        <v>200</v>
      </c>
      <c r="AD186" s="116">
        <v>0.32128836098652802</v>
      </c>
      <c r="AE186" s="127">
        <v>-437.02202544832102</v>
      </c>
      <c r="AF186" s="112"/>
      <c r="AG186" s="112"/>
      <c r="AH186" s="128">
        <v>362</v>
      </c>
      <c r="AI186" s="125">
        <v>468</v>
      </c>
      <c r="AJ186" s="111"/>
      <c r="AK186" s="120">
        <v>871.76914999999997</v>
      </c>
      <c r="AL186" s="120">
        <v>327.589802762712</v>
      </c>
      <c r="AM186" s="129">
        <v>675.5</v>
      </c>
      <c r="AN186" s="116">
        <v>0.48495899742814602</v>
      </c>
      <c r="AO186" s="139">
        <v>-1181.8252409516999</v>
      </c>
      <c r="AP186" s="124"/>
      <c r="AQ186" s="124"/>
      <c r="AR186" s="125">
        <v>926</v>
      </c>
      <c r="AS186" s="125">
        <v>1286</v>
      </c>
      <c r="AT186" s="113"/>
      <c r="AU186" s="120">
        <v>2377.1918000000001</v>
      </c>
      <c r="AV186" s="110">
        <v>893.29129493873097</v>
      </c>
      <c r="AW186" s="131">
        <v>573</v>
      </c>
      <c r="AX186" s="122">
        <v>1.5589725915161099</v>
      </c>
      <c r="AY186" s="130">
        <v>635.20869709056001</v>
      </c>
      <c r="AZ186" s="112">
        <v>1.4999999999999999E-2</v>
      </c>
      <c r="BA186" s="112">
        <v>1.4999999999999999E-2</v>
      </c>
      <c r="BB186" s="125">
        <v>0</v>
      </c>
      <c r="BC186" s="125">
        <v>0</v>
      </c>
      <c r="BD186" s="111"/>
      <c r="BE186" s="120">
        <v>161.30000000000001</v>
      </c>
      <c r="BF186" s="110">
        <v>60.612646347517</v>
      </c>
      <c r="BG186" s="132">
        <v>65</v>
      </c>
      <c r="BH186" s="118">
        <v>0.932502251500261</v>
      </c>
      <c r="BI186" s="126">
        <v>-36.3071582707042</v>
      </c>
      <c r="BJ186" s="112"/>
      <c r="BK186" s="112"/>
      <c r="BL186" s="125">
        <v>12</v>
      </c>
      <c r="BM186" s="125">
        <v>47</v>
      </c>
      <c r="BN186" s="111"/>
      <c r="BO186" s="119">
        <v>281</v>
      </c>
      <c r="BP186" s="120">
        <v>105.593016885631</v>
      </c>
      <c r="BQ186" s="132">
        <v>78</v>
      </c>
      <c r="BR186" s="122">
        <v>1.3537566267388601</v>
      </c>
      <c r="BS186" s="123">
        <v>43.871410075154898</v>
      </c>
      <c r="BT186" s="112">
        <v>7.4999999999999997E-3</v>
      </c>
      <c r="BU186" s="124">
        <v>7.4999999999999997E-3</v>
      </c>
      <c r="BV186" s="119">
        <v>0</v>
      </c>
      <c r="BW186" s="119">
        <v>0</v>
      </c>
      <c r="BX186" s="113"/>
      <c r="BY186" s="118">
        <v>0.998490793842439</v>
      </c>
      <c r="BZ186" s="118">
        <v>1</v>
      </c>
      <c r="CA186" s="135">
        <v>0.999396317536975</v>
      </c>
      <c r="CB186" s="117">
        <v>0.9</v>
      </c>
      <c r="CC186" s="124">
        <v>2.5000000000000001E-3</v>
      </c>
      <c r="CD186" s="113"/>
      <c r="CE186" s="113"/>
    </row>
    <row r="187" spans="1:83" s="85" customFormat="1" ht="21.4" customHeight="1" x14ac:dyDescent="0.2">
      <c r="A187" s="109" t="s">
        <v>246</v>
      </c>
      <c r="B187" s="109" t="s">
        <v>247</v>
      </c>
      <c r="C187" s="109" t="s">
        <v>251</v>
      </c>
      <c r="D187" s="110">
        <v>3.7347956884444402</v>
      </c>
      <c r="E187" s="111"/>
      <c r="F187" s="112">
        <v>2.4E-2</v>
      </c>
      <c r="G187" s="112">
        <v>1.7999999999999999E-2</v>
      </c>
      <c r="H187" s="113"/>
      <c r="I187" s="114">
        <v>4</v>
      </c>
      <c r="J187" s="114">
        <v>4</v>
      </c>
      <c r="K187" s="111"/>
      <c r="L187" s="115">
        <v>0.63</v>
      </c>
      <c r="M187" s="116">
        <v>0.52700000000000002</v>
      </c>
      <c r="N187" s="117">
        <v>0.7</v>
      </c>
      <c r="O187" s="118"/>
      <c r="P187" s="111"/>
      <c r="Q187" s="119">
        <v>152</v>
      </c>
      <c r="R187" s="120">
        <v>40.698344080853502</v>
      </c>
      <c r="S187" s="121">
        <v>36</v>
      </c>
      <c r="T187" s="133">
        <v>1.1305095578014801</v>
      </c>
      <c r="U187" s="134">
        <v>-1.59870140124141</v>
      </c>
      <c r="V187" s="124">
        <v>9.4999999999999998E-3</v>
      </c>
      <c r="W187" s="124">
        <v>6.4999999999999997E-3</v>
      </c>
      <c r="X187" s="125">
        <v>0</v>
      </c>
      <c r="Y187" s="125">
        <v>10</v>
      </c>
      <c r="Z187" s="111"/>
      <c r="AA187" s="126">
        <v>420</v>
      </c>
      <c r="AB187" s="110">
        <v>112.45595074972699</v>
      </c>
      <c r="AC187" s="121">
        <v>200</v>
      </c>
      <c r="AD187" s="116">
        <v>0.56227975374863504</v>
      </c>
      <c r="AE187" s="127">
        <v>-433.32611889578601</v>
      </c>
      <c r="AF187" s="112"/>
      <c r="AG187" s="112"/>
      <c r="AH187" s="128">
        <v>327</v>
      </c>
      <c r="AI187" s="125">
        <v>477</v>
      </c>
      <c r="AJ187" s="111"/>
      <c r="AK187" s="120">
        <v>2940.9288299999998</v>
      </c>
      <c r="AL187" s="120">
        <v>787.44035158317001</v>
      </c>
      <c r="AM187" s="129">
        <v>761.4</v>
      </c>
      <c r="AN187" s="133">
        <v>1.03420061936324</v>
      </c>
      <c r="AO187" s="137">
        <v>-307.68370463625598</v>
      </c>
      <c r="AP187" s="124">
        <v>4.4999999999999997E-3</v>
      </c>
      <c r="AQ187" s="124">
        <v>1.5E-3</v>
      </c>
      <c r="AR187" s="125">
        <v>0</v>
      </c>
      <c r="AS187" s="125">
        <v>472</v>
      </c>
      <c r="AT187" s="113"/>
      <c r="AU187" s="120">
        <v>1510.20499</v>
      </c>
      <c r="AV187" s="110">
        <v>404.36080470817001</v>
      </c>
      <c r="AW187" s="131">
        <v>573</v>
      </c>
      <c r="AX187" s="116">
        <v>0.70569075865300201</v>
      </c>
      <c r="AY187" s="139">
        <v>-934.57434063642597</v>
      </c>
      <c r="AZ187" s="112"/>
      <c r="BA187" s="112"/>
      <c r="BB187" s="125">
        <v>630</v>
      </c>
      <c r="BC187" s="125">
        <v>1058</v>
      </c>
      <c r="BD187" s="111"/>
      <c r="BE187" s="120">
        <v>174.2</v>
      </c>
      <c r="BF187" s="110">
        <v>46.642444334767603</v>
      </c>
      <c r="BG187" s="132">
        <v>65</v>
      </c>
      <c r="BH187" s="116">
        <v>0.71757606668873197</v>
      </c>
      <c r="BI187" s="127">
        <v>-103.13098864113</v>
      </c>
      <c r="BJ187" s="112"/>
      <c r="BK187" s="112"/>
      <c r="BL187" s="125">
        <v>69</v>
      </c>
      <c r="BM187" s="125">
        <v>118</v>
      </c>
      <c r="BN187" s="111"/>
      <c r="BO187" s="119">
        <v>427</v>
      </c>
      <c r="BP187" s="120">
        <v>114.330216595555</v>
      </c>
      <c r="BQ187" s="132">
        <v>78</v>
      </c>
      <c r="BR187" s="122">
        <v>1.46577200763532</v>
      </c>
      <c r="BS187" s="123">
        <v>94.202813630643604</v>
      </c>
      <c r="BT187" s="112">
        <v>7.4999999999999997E-3</v>
      </c>
      <c r="BU187" s="124">
        <v>7.4999999999999997E-3</v>
      </c>
      <c r="BV187" s="119">
        <v>0</v>
      </c>
      <c r="BW187" s="119">
        <v>0</v>
      </c>
      <c r="BX187" s="113"/>
      <c r="BY187" s="118">
        <v>0.99526813880126197</v>
      </c>
      <c r="BZ187" s="118">
        <v>1</v>
      </c>
      <c r="CA187" s="135">
        <v>0.99810725552050505</v>
      </c>
      <c r="CB187" s="117">
        <v>0.9</v>
      </c>
      <c r="CC187" s="124">
        <v>2.5000000000000001E-3</v>
      </c>
      <c r="CD187" s="113"/>
      <c r="CE187" s="113"/>
    </row>
    <row r="188" spans="1:83" s="85" customFormat="1" ht="21.4" customHeight="1" x14ac:dyDescent="0.2">
      <c r="A188" s="109" t="s">
        <v>246</v>
      </c>
      <c r="B188" s="109" t="s">
        <v>247</v>
      </c>
      <c r="C188" s="109" t="s">
        <v>252</v>
      </c>
      <c r="D188" s="110">
        <v>2.75387745788889</v>
      </c>
      <c r="E188" s="111"/>
      <c r="F188" s="112">
        <v>2.2499999999999999E-2</v>
      </c>
      <c r="G188" s="112">
        <v>0.02</v>
      </c>
      <c r="H188" s="113"/>
      <c r="I188" s="114">
        <v>3</v>
      </c>
      <c r="J188" s="114">
        <v>3</v>
      </c>
      <c r="K188" s="111"/>
      <c r="L188" s="115">
        <v>0.55000000000000004</v>
      </c>
      <c r="M188" s="116">
        <v>0.41899999999999998</v>
      </c>
      <c r="N188" s="117">
        <v>0.7</v>
      </c>
      <c r="O188" s="118"/>
      <c r="P188" s="111"/>
      <c r="Q188" s="119">
        <v>104</v>
      </c>
      <c r="R188" s="120">
        <v>37.764933839767103</v>
      </c>
      <c r="S188" s="121">
        <v>36</v>
      </c>
      <c r="T188" s="133">
        <v>1.04902593999353</v>
      </c>
      <c r="U188" s="134">
        <v>-9.2570658841216602</v>
      </c>
      <c r="V188" s="124">
        <v>5.0000000000000001E-3</v>
      </c>
      <c r="W188" s="124">
        <v>2.5000000000000001E-3</v>
      </c>
      <c r="X188" s="125">
        <v>0</v>
      </c>
      <c r="Y188" s="125">
        <v>15</v>
      </c>
      <c r="Z188" s="111"/>
      <c r="AA188" s="126">
        <v>276</v>
      </c>
      <c r="AB188" s="110">
        <v>100.22232442092</v>
      </c>
      <c r="AC188" s="121">
        <v>200</v>
      </c>
      <c r="AD188" s="116">
        <v>0.50111162210460003</v>
      </c>
      <c r="AE188" s="127">
        <v>-353.20592157845402</v>
      </c>
      <c r="AF188" s="112"/>
      <c r="AG188" s="112"/>
      <c r="AH188" s="128">
        <v>275</v>
      </c>
      <c r="AI188" s="125">
        <v>385</v>
      </c>
      <c r="AJ188" s="111"/>
      <c r="AK188" s="120">
        <v>1052.2983999999999</v>
      </c>
      <c r="AL188" s="120">
        <v>382.11518707396903</v>
      </c>
      <c r="AM188" s="129">
        <v>711.2</v>
      </c>
      <c r="AN188" s="116">
        <v>0.53728232153257804</v>
      </c>
      <c r="AO188" s="139">
        <v>-1185.1578571329801</v>
      </c>
      <c r="AP188" s="124"/>
      <c r="AQ188" s="124"/>
      <c r="AR188" s="125">
        <v>907</v>
      </c>
      <c r="AS188" s="125">
        <v>1298</v>
      </c>
      <c r="AT188" s="113"/>
      <c r="AU188" s="120">
        <v>2170.0055200000002</v>
      </c>
      <c r="AV188" s="110">
        <v>787.98187398778305</v>
      </c>
      <c r="AW188" s="131">
        <v>573</v>
      </c>
      <c r="AX188" s="122">
        <v>1.3751865165580901</v>
      </c>
      <c r="AY188" s="130">
        <v>367.33055467772999</v>
      </c>
      <c r="AZ188" s="112">
        <v>1.4999999999999999E-2</v>
      </c>
      <c r="BA188" s="112">
        <v>1.4999999999999999E-2</v>
      </c>
      <c r="BB188" s="125">
        <v>0</v>
      </c>
      <c r="BC188" s="125">
        <v>0</v>
      </c>
      <c r="BD188" s="111"/>
      <c r="BE188" s="120">
        <v>139</v>
      </c>
      <c r="BF188" s="110">
        <v>50.474286574304202</v>
      </c>
      <c r="BG188" s="132">
        <v>65</v>
      </c>
      <c r="BH188" s="118">
        <v>0.77652748575852504</v>
      </c>
      <c r="BI188" s="126">
        <v>-65.4919245129974</v>
      </c>
      <c r="BJ188" s="112"/>
      <c r="BK188" s="112"/>
      <c r="BL188" s="125">
        <v>41</v>
      </c>
      <c r="BM188" s="125">
        <v>76</v>
      </c>
      <c r="BN188" s="111"/>
      <c r="BO188" s="119">
        <v>65</v>
      </c>
      <c r="BP188" s="120">
        <v>23.603083649854501</v>
      </c>
      <c r="BQ188" s="132">
        <v>78</v>
      </c>
      <c r="BR188" s="116">
        <v>0.302603636536596</v>
      </c>
      <c r="BS188" s="127">
        <v>-180.39030941559699</v>
      </c>
      <c r="BT188" s="112"/>
      <c r="BU188" s="124"/>
      <c r="BV188" s="119">
        <v>150</v>
      </c>
      <c r="BW188" s="119">
        <v>193</v>
      </c>
      <c r="BX188" s="113"/>
      <c r="BY188" s="118">
        <v>0.994098955969133</v>
      </c>
      <c r="BZ188" s="118">
        <v>1</v>
      </c>
      <c r="CA188" s="135">
        <v>0.99763958238765305</v>
      </c>
      <c r="CB188" s="117">
        <v>0.9</v>
      </c>
      <c r="CC188" s="124">
        <v>2.5000000000000001E-3</v>
      </c>
      <c r="CD188" s="113"/>
      <c r="CE188" s="113"/>
    </row>
    <row r="189" spans="1:83" s="85" customFormat="1" ht="21.4" customHeight="1" x14ac:dyDescent="0.2">
      <c r="A189" s="109" t="s">
        <v>246</v>
      </c>
      <c r="B189" s="109" t="s">
        <v>247</v>
      </c>
      <c r="C189" s="109" t="s">
        <v>253</v>
      </c>
      <c r="D189" s="110">
        <v>3.6626016123333298</v>
      </c>
      <c r="E189" s="111"/>
      <c r="F189" s="112">
        <v>2.2624999999999999E-2</v>
      </c>
      <c r="G189" s="112">
        <v>1.7250000000000001E-2</v>
      </c>
      <c r="H189" s="113"/>
      <c r="I189" s="114">
        <v>5</v>
      </c>
      <c r="J189" s="114">
        <v>3</v>
      </c>
      <c r="K189" s="111"/>
      <c r="L189" s="136">
        <v>0.79</v>
      </c>
      <c r="M189" s="133">
        <v>0.78200000000000003</v>
      </c>
      <c r="N189" s="117">
        <v>0.7</v>
      </c>
      <c r="O189" s="118">
        <v>1.0999999999999999E-2</v>
      </c>
      <c r="P189" s="111"/>
      <c r="Q189" s="119">
        <v>131</v>
      </c>
      <c r="R189" s="120">
        <v>35.766925771799599</v>
      </c>
      <c r="S189" s="121">
        <v>36</v>
      </c>
      <c r="T189" s="133">
        <v>0.99352571588332295</v>
      </c>
      <c r="U189" s="134">
        <v>-19.629618949465499</v>
      </c>
      <c r="V189" s="124">
        <v>2E-3</v>
      </c>
      <c r="W189" s="124"/>
      <c r="X189" s="125">
        <v>1</v>
      </c>
      <c r="Y189" s="125">
        <v>28</v>
      </c>
      <c r="Z189" s="111"/>
      <c r="AA189" s="126">
        <v>416</v>
      </c>
      <c r="AB189" s="110">
        <v>113.580466573043</v>
      </c>
      <c r="AC189" s="121">
        <v>200</v>
      </c>
      <c r="AD189" s="116">
        <v>0.56790233286521496</v>
      </c>
      <c r="AE189" s="127">
        <v>-420.83121638591899</v>
      </c>
      <c r="AF189" s="112"/>
      <c r="AG189" s="112"/>
      <c r="AH189" s="128">
        <v>317</v>
      </c>
      <c r="AI189" s="125">
        <v>464</v>
      </c>
      <c r="AJ189" s="111"/>
      <c r="AK189" s="120">
        <v>2797.10563</v>
      </c>
      <c r="AL189" s="120">
        <v>763.693659878571</v>
      </c>
      <c r="AM189" s="129">
        <v>828</v>
      </c>
      <c r="AN189" s="118">
        <v>0.92233533801759804</v>
      </c>
      <c r="AO189" s="120">
        <v>-667.37560583770596</v>
      </c>
      <c r="AP189" s="124"/>
      <c r="AQ189" s="124"/>
      <c r="AR189" s="125">
        <v>236</v>
      </c>
      <c r="AS189" s="125">
        <v>843</v>
      </c>
      <c r="AT189" s="113"/>
      <c r="AU189" s="120">
        <v>2041.81215</v>
      </c>
      <c r="AV189" s="110">
        <v>557.47590541227999</v>
      </c>
      <c r="AW189" s="131">
        <v>573</v>
      </c>
      <c r="AX189" s="133">
        <v>0.97290733928844597</v>
      </c>
      <c r="AY189" s="137">
        <v>-355.70928494565902</v>
      </c>
      <c r="AZ189" s="112">
        <v>1.5E-3</v>
      </c>
      <c r="BA189" s="112"/>
      <c r="BB189" s="125">
        <v>57</v>
      </c>
      <c r="BC189" s="125">
        <v>477</v>
      </c>
      <c r="BD189" s="111"/>
      <c r="BE189" s="120">
        <v>129.6</v>
      </c>
      <c r="BF189" s="110">
        <v>35.384683816986502</v>
      </c>
      <c r="BG189" s="132">
        <v>65</v>
      </c>
      <c r="BH189" s="116">
        <v>0.54437975103056202</v>
      </c>
      <c r="BI189" s="127">
        <v>-142.37014532542401</v>
      </c>
      <c r="BJ189" s="112"/>
      <c r="BK189" s="112"/>
      <c r="BL189" s="125">
        <v>109</v>
      </c>
      <c r="BM189" s="125">
        <v>157</v>
      </c>
      <c r="BN189" s="111"/>
      <c r="BO189" s="119">
        <v>313</v>
      </c>
      <c r="BP189" s="120">
        <v>85.458379897506006</v>
      </c>
      <c r="BQ189" s="132">
        <v>78</v>
      </c>
      <c r="BR189" s="133">
        <v>1.09562025509623</v>
      </c>
      <c r="BS189" s="134">
        <v>-13.3641743905085</v>
      </c>
      <c r="BT189" s="112">
        <v>5.6249999999999998E-3</v>
      </c>
      <c r="BU189" s="124">
        <v>3.7499999999999999E-3</v>
      </c>
      <c r="BV189" s="119">
        <v>0</v>
      </c>
      <c r="BW189" s="119">
        <v>30</v>
      </c>
      <c r="BX189" s="113"/>
      <c r="BY189" s="118">
        <v>0.98099415204678397</v>
      </c>
      <c r="BZ189" s="118">
        <v>1</v>
      </c>
      <c r="CA189" s="135">
        <v>0.99239766081871295</v>
      </c>
      <c r="CB189" s="117">
        <v>0.9</v>
      </c>
      <c r="CC189" s="124">
        <v>2.5000000000000001E-3</v>
      </c>
      <c r="CD189" s="113"/>
      <c r="CE189" s="113"/>
    </row>
    <row r="190" spans="1:83" s="85" customFormat="1" ht="21.4" customHeight="1" x14ac:dyDescent="0.2">
      <c r="A190" s="109" t="s">
        <v>246</v>
      </c>
      <c r="B190" s="109" t="s">
        <v>247</v>
      </c>
      <c r="C190" s="109" t="s">
        <v>254</v>
      </c>
      <c r="D190" s="110">
        <v>4.74698357744444</v>
      </c>
      <c r="E190" s="111"/>
      <c r="F190" s="112">
        <v>2.5000000000000001E-3</v>
      </c>
      <c r="G190" s="112">
        <v>2.5000000000000001E-3</v>
      </c>
      <c r="H190" s="113"/>
      <c r="I190" s="114">
        <v>1</v>
      </c>
      <c r="J190" s="114">
        <v>1</v>
      </c>
      <c r="K190" s="111"/>
      <c r="L190" s="115">
        <v>0.5</v>
      </c>
      <c r="M190" s="116">
        <v>0.48099999999999998</v>
      </c>
      <c r="N190" s="117">
        <v>0.7</v>
      </c>
      <c r="O190" s="118"/>
      <c r="P190" s="111"/>
      <c r="Q190" s="119">
        <v>136</v>
      </c>
      <c r="R190" s="120">
        <v>28.649772593739598</v>
      </c>
      <c r="S190" s="121">
        <v>36</v>
      </c>
      <c r="T190" s="118">
        <v>0.79582701649276799</v>
      </c>
      <c r="U190" s="126">
        <v>-59.226345399411002</v>
      </c>
      <c r="V190" s="124"/>
      <c r="W190" s="124"/>
      <c r="X190" s="125">
        <v>35</v>
      </c>
      <c r="Y190" s="125">
        <v>70</v>
      </c>
      <c r="Z190" s="111"/>
      <c r="AA190" s="126">
        <v>416</v>
      </c>
      <c r="AB190" s="110">
        <v>87.634598522027105</v>
      </c>
      <c r="AC190" s="121">
        <v>200</v>
      </c>
      <c r="AD190" s="116">
        <v>0.43817299261013598</v>
      </c>
      <c r="AE190" s="127">
        <v>-668.59080777450595</v>
      </c>
      <c r="AF190" s="112"/>
      <c r="AG190" s="112"/>
      <c r="AH190" s="128">
        <v>534</v>
      </c>
      <c r="AI190" s="125">
        <v>724</v>
      </c>
      <c r="AJ190" s="111"/>
      <c r="AK190" s="120">
        <v>2732.1509599999999</v>
      </c>
      <c r="AL190" s="120">
        <v>575.55517423358401</v>
      </c>
      <c r="AM190" s="129">
        <v>828</v>
      </c>
      <c r="AN190" s="116">
        <v>0.695114944726551</v>
      </c>
      <c r="AO190" s="139">
        <v>-1758.0549841864499</v>
      </c>
      <c r="AP190" s="124"/>
      <c r="AQ190" s="124"/>
      <c r="AR190" s="125">
        <v>1199</v>
      </c>
      <c r="AS190" s="125">
        <v>1985</v>
      </c>
      <c r="AT190" s="113"/>
      <c r="AU190" s="120">
        <v>2359.20973</v>
      </c>
      <c r="AV190" s="110">
        <v>496.99134018704302</v>
      </c>
      <c r="AW190" s="131">
        <v>573</v>
      </c>
      <c r="AX190" s="118">
        <v>0.86734963383428199</v>
      </c>
      <c r="AY190" s="120">
        <v>-748.14293427395899</v>
      </c>
      <c r="AZ190" s="112"/>
      <c r="BA190" s="112"/>
      <c r="BB190" s="125">
        <v>361</v>
      </c>
      <c r="BC190" s="125">
        <v>905</v>
      </c>
      <c r="BD190" s="111"/>
      <c r="BE190" s="120">
        <v>164.8</v>
      </c>
      <c r="BF190" s="110">
        <v>34.716783260649201</v>
      </c>
      <c r="BG190" s="132">
        <v>65</v>
      </c>
      <c r="BH190" s="116">
        <v>0.53410435785614196</v>
      </c>
      <c r="BI190" s="127">
        <v>-187.692012526714</v>
      </c>
      <c r="BJ190" s="112"/>
      <c r="BK190" s="112"/>
      <c r="BL190" s="125">
        <v>144</v>
      </c>
      <c r="BM190" s="125">
        <v>206</v>
      </c>
      <c r="BN190" s="111"/>
      <c r="BO190" s="119">
        <v>350</v>
      </c>
      <c r="BP190" s="120">
        <v>73.731032410359404</v>
      </c>
      <c r="BQ190" s="132">
        <v>78</v>
      </c>
      <c r="BR190" s="118">
        <v>0.94526964628665799</v>
      </c>
      <c r="BS190" s="126">
        <v>-72.9904150320572</v>
      </c>
      <c r="BT190" s="112"/>
      <c r="BU190" s="124"/>
      <c r="BV190" s="119">
        <v>21</v>
      </c>
      <c r="BW190" s="119">
        <v>95</v>
      </c>
      <c r="BX190" s="113"/>
      <c r="BY190" s="118">
        <v>0.99258774798343097</v>
      </c>
      <c r="BZ190" s="118">
        <v>1</v>
      </c>
      <c r="CA190" s="135">
        <v>0.99703509919337296</v>
      </c>
      <c r="CB190" s="117">
        <v>0.9</v>
      </c>
      <c r="CC190" s="124">
        <v>2.5000000000000001E-3</v>
      </c>
      <c r="CD190" s="113"/>
      <c r="CE190" s="113"/>
    </row>
    <row r="191" spans="1:83" s="85" customFormat="1" ht="21.4" customHeight="1" x14ac:dyDescent="0.2">
      <c r="A191" s="109" t="s">
        <v>246</v>
      </c>
      <c r="B191" s="109" t="s">
        <v>247</v>
      </c>
      <c r="C191" s="109" t="s">
        <v>255</v>
      </c>
      <c r="D191" s="110">
        <v>2.8603574068888902</v>
      </c>
      <c r="E191" s="111"/>
      <c r="F191" s="112">
        <v>1.2E-2</v>
      </c>
      <c r="G191" s="112">
        <v>0.01</v>
      </c>
      <c r="H191" s="113"/>
      <c r="I191" s="114">
        <v>3</v>
      </c>
      <c r="J191" s="114">
        <v>2</v>
      </c>
      <c r="K191" s="111"/>
      <c r="L191" s="136">
        <v>0.76</v>
      </c>
      <c r="M191" s="116">
        <v>0.58099999999999996</v>
      </c>
      <c r="N191" s="117">
        <v>0.7</v>
      </c>
      <c r="O191" s="118"/>
      <c r="P191" s="111"/>
      <c r="Q191" s="119">
        <v>69</v>
      </c>
      <c r="R191" s="120">
        <v>24.122859553781701</v>
      </c>
      <c r="S191" s="121">
        <v>36</v>
      </c>
      <c r="T191" s="116">
        <v>0.67007943204949305</v>
      </c>
      <c r="U191" s="127">
        <v>-48.636202858675297</v>
      </c>
      <c r="V191" s="124"/>
      <c r="W191" s="124"/>
      <c r="X191" s="125">
        <v>34</v>
      </c>
      <c r="Y191" s="125">
        <v>55</v>
      </c>
      <c r="Z191" s="111"/>
      <c r="AA191" s="126">
        <v>204</v>
      </c>
      <c r="AB191" s="110">
        <v>71.319758680746006</v>
      </c>
      <c r="AC191" s="121">
        <v>200</v>
      </c>
      <c r="AD191" s="116">
        <v>0.35659879340373002</v>
      </c>
      <c r="AE191" s="127">
        <v>-449.53446032597401</v>
      </c>
      <c r="AF191" s="112"/>
      <c r="AG191" s="112"/>
      <c r="AH191" s="128">
        <v>369</v>
      </c>
      <c r="AI191" s="125">
        <v>483</v>
      </c>
      <c r="AJ191" s="111"/>
      <c r="AK191" s="120">
        <v>2347.3980700000002</v>
      </c>
      <c r="AL191" s="120">
        <v>820.66599941200502</v>
      </c>
      <c r="AM191" s="129">
        <v>828</v>
      </c>
      <c r="AN191" s="133">
        <v>0.99114251136715503</v>
      </c>
      <c r="AO191" s="137">
        <v>-358.23459574953102</v>
      </c>
      <c r="AP191" s="124">
        <v>2E-3</v>
      </c>
      <c r="AQ191" s="124"/>
      <c r="AR191" s="125">
        <v>21</v>
      </c>
      <c r="AS191" s="125">
        <v>495</v>
      </c>
      <c r="AT191" s="113"/>
      <c r="AU191" s="120">
        <v>1491.41696</v>
      </c>
      <c r="AV191" s="110">
        <v>521.40930235084204</v>
      </c>
      <c r="AW191" s="131">
        <v>573</v>
      </c>
      <c r="AX191" s="118">
        <v>0.909963878448241</v>
      </c>
      <c r="AY191" s="120">
        <v>-380.95926883391502</v>
      </c>
      <c r="AZ191" s="112"/>
      <c r="BA191" s="112"/>
      <c r="BB191" s="125">
        <v>148</v>
      </c>
      <c r="BC191" s="125">
        <v>476</v>
      </c>
      <c r="BD191" s="111"/>
      <c r="BE191" s="120">
        <v>91</v>
      </c>
      <c r="BF191" s="110">
        <v>31.8142060781759</v>
      </c>
      <c r="BG191" s="132">
        <v>65</v>
      </c>
      <c r="BH191" s="116">
        <v>0.48944932427962901</v>
      </c>
      <c r="BI191" s="127">
        <v>-121.398699605941</v>
      </c>
      <c r="BJ191" s="112"/>
      <c r="BK191" s="112"/>
      <c r="BL191" s="125">
        <v>95</v>
      </c>
      <c r="BM191" s="125">
        <v>133</v>
      </c>
      <c r="BN191" s="111"/>
      <c r="BO191" s="119">
        <v>322</v>
      </c>
      <c r="BP191" s="120">
        <v>112.573344584315</v>
      </c>
      <c r="BQ191" s="132">
        <v>78</v>
      </c>
      <c r="BR191" s="122">
        <v>1.44324800749122</v>
      </c>
      <c r="BS191" s="123">
        <v>67.1215604728703</v>
      </c>
      <c r="BT191" s="112">
        <v>7.4999999999999997E-3</v>
      </c>
      <c r="BU191" s="124">
        <v>7.4999999999999997E-3</v>
      </c>
      <c r="BV191" s="119">
        <v>0</v>
      </c>
      <c r="BW191" s="119">
        <v>0</v>
      </c>
      <c r="BX191" s="113"/>
      <c r="BY191" s="118">
        <v>0.99556868537666199</v>
      </c>
      <c r="BZ191" s="118">
        <v>1</v>
      </c>
      <c r="CA191" s="135">
        <v>0.99822747415066504</v>
      </c>
      <c r="CB191" s="117">
        <v>0.9</v>
      </c>
      <c r="CC191" s="124">
        <v>2.5000000000000001E-3</v>
      </c>
      <c r="CD191" s="113"/>
      <c r="CE191" s="113"/>
    </row>
    <row r="192" spans="1:83" s="85" customFormat="1" ht="21.4" customHeight="1" x14ac:dyDescent="0.2">
      <c r="A192" s="109" t="s">
        <v>246</v>
      </c>
      <c r="B192" s="109" t="s">
        <v>247</v>
      </c>
      <c r="C192" s="109" t="s">
        <v>256</v>
      </c>
      <c r="D192" s="110">
        <v>3.0854458153333302</v>
      </c>
      <c r="E192" s="111"/>
      <c r="F192" s="112">
        <v>2.5000000000000001E-2</v>
      </c>
      <c r="G192" s="112">
        <v>2.4250000000000001E-2</v>
      </c>
      <c r="H192" s="113"/>
      <c r="I192" s="114">
        <v>3</v>
      </c>
      <c r="J192" s="114">
        <v>3</v>
      </c>
      <c r="K192" s="111"/>
      <c r="L192" s="136">
        <v>0.81</v>
      </c>
      <c r="M192" s="116">
        <v>0.50700000000000001</v>
      </c>
      <c r="N192" s="117">
        <v>0.7</v>
      </c>
      <c r="O192" s="118"/>
      <c r="P192" s="111"/>
      <c r="Q192" s="119">
        <v>91</v>
      </c>
      <c r="R192" s="120">
        <v>29.4933067849609</v>
      </c>
      <c r="S192" s="121">
        <v>36</v>
      </c>
      <c r="T192" s="118">
        <v>0.81925852180447101</v>
      </c>
      <c r="U192" s="126">
        <v>-35.893278779724703</v>
      </c>
      <c r="V192" s="124"/>
      <c r="W192" s="124"/>
      <c r="X192" s="125">
        <v>21</v>
      </c>
      <c r="Y192" s="125">
        <v>43</v>
      </c>
      <c r="Z192" s="111"/>
      <c r="AA192" s="126">
        <v>291</v>
      </c>
      <c r="AB192" s="110">
        <v>94.313761257402604</v>
      </c>
      <c r="AC192" s="121">
        <v>200</v>
      </c>
      <c r="AD192" s="116">
        <v>0.47156880628701298</v>
      </c>
      <c r="AE192" s="127">
        <v>-413.962659887359</v>
      </c>
      <c r="AF192" s="112"/>
      <c r="AG192" s="112"/>
      <c r="AH192" s="128">
        <v>327</v>
      </c>
      <c r="AI192" s="125">
        <v>450</v>
      </c>
      <c r="AJ192" s="111"/>
      <c r="AK192" s="120">
        <v>2105.5379899999998</v>
      </c>
      <c r="AL192" s="120">
        <v>682.40964710395701</v>
      </c>
      <c r="AM192" s="129">
        <v>817.8</v>
      </c>
      <c r="AN192" s="118">
        <v>0.834445643316161</v>
      </c>
      <c r="AO192" s="120">
        <v>-777.05432627941195</v>
      </c>
      <c r="AP192" s="124"/>
      <c r="AQ192" s="124"/>
      <c r="AR192" s="125">
        <v>418</v>
      </c>
      <c r="AS192" s="125">
        <v>923</v>
      </c>
      <c r="AT192" s="113"/>
      <c r="AU192" s="120">
        <v>2106.15355</v>
      </c>
      <c r="AV192" s="110">
        <v>682.60915149873199</v>
      </c>
      <c r="AW192" s="131">
        <v>573</v>
      </c>
      <c r="AX192" s="122">
        <v>1.19128996771157</v>
      </c>
      <c r="AY192" s="130">
        <v>86.435529422715504</v>
      </c>
      <c r="AZ192" s="112">
        <v>1.4999999999999999E-2</v>
      </c>
      <c r="BA192" s="112">
        <v>1.4250000000000001E-2</v>
      </c>
      <c r="BB192" s="125">
        <v>0</v>
      </c>
      <c r="BC192" s="125">
        <v>16</v>
      </c>
      <c r="BD192" s="111"/>
      <c r="BE192" s="120">
        <v>162</v>
      </c>
      <c r="BF192" s="110">
        <v>52.504568122677703</v>
      </c>
      <c r="BG192" s="132">
        <v>65</v>
      </c>
      <c r="BH192" s="118">
        <v>0.80776258650273502</v>
      </c>
      <c r="BI192" s="126">
        <v>-67.112864463391801</v>
      </c>
      <c r="BJ192" s="112"/>
      <c r="BK192" s="112"/>
      <c r="BL192" s="125">
        <v>39</v>
      </c>
      <c r="BM192" s="125">
        <v>79</v>
      </c>
      <c r="BN192" s="111"/>
      <c r="BO192" s="119">
        <v>321</v>
      </c>
      <c r="BP192" s="120">
        <v>104.036829428269</v>
      </c>
      <c r="BQ192" s="132">
        <v>78</v>
      </c>
      <c r="BR192" s="122">
        <v>1.3338055054906299</v>
      </c>
      <c r="BS192" s="123">
        <v>46.064562643929897</v>
      </c>
      <c r="BT192" s="112">
        <v>7.4999999999999997E-3</v>
      </c>
      <c r="BU192" s="124">
        <v>7.4999999999999997E-3</v>
      </c>
      <c r="BV192" s="119">
        <v>0</v>
      </c>
      <c r="BW192" s="119">
        <v>0</v>
      </c>
      <c r="BX192" s="113"/>
      <c r="BY192" s="118">
        <v>0.99634308510638303</v>
      </c>
      <c r="BZ192" s="118">
        <v>1</v>
      </c>
      <c r="CA192" s="135">
        <v>0.99853723404255301</v>
      </c>
      <c r="CB192" s="117">
        <v>0.9</v>
      </c>
      <c r="CC192" s="124">
        <v>2.5000000000000001E-3</v>
      </c>
      <c r="CD192" s="113"/>
      <c r="CE192" s="113"/>
    </row>
    <row r="193" spans="1:83" s="85" customFormat="1" ht="21.4" customHeight="1" x14ac:dyDescent="0.2">
      <c r="A193" s="109" t="s">
        <v>246</v>
      </c>
      <c r="B193" s="109" t="s">
        <v>247</v>
      </c>
      <c r="C193" s="109" t="s">
        <v>257</v>
      </c>
      <c r="D193" s="110">
        <v>3.8887596261111099</v>
      </c>
      <c r="E193" s="111"/>
      <c r="F193" s="112">
        <v>0.02</v>
      </c>
      <c r="G193" s="112">
        <v>1.95E-2</v>
      </c>
      <c r="H193" s="113"/>
      <c r="I193" s="114">
        <v>3</v>
      </c>
      <c r="J193" s="114">
        <v>3</v>
      </c>
      <c r="K193" s="111"/>
      <c r="L193" s="136">
        <v>0.7</v>
      </c>
      <c r="M193" s="118">
        <v>0.63800000000000001</v>
      </c>
      <c r="N193" s="117">
        <v>0.7</v>
      </c>
      <c r="O193" s="118"/>
      <c r="P193" s="111"/>
      <c r="Q193" s="119">
        <v>166</v>
      </c>
      <c r="R193" s="120">
        <v>42.687133163333499</v>
      </c>
      <c r="S193" s="121">
        <v>36</v>
      </c>
      <c r="T193" s="122">
        <v>1.1857536989814901</v>
      </c>
      <c r="U193" s="123">
        <v>6.0693161127040298</v>
      </c>
      <c r="V193" s="124">
        <v>0.01</v>
      </c>
      <c r="W193" s="124">
        <v>9.4999999999999998E-3</v>
      </c>
      <c r="X193" s="125">
        <v>0</v>
      </c>
      <c r="Y193" s="125">
        <v>2</v>
      </c>
      <c r="Z193" s="111"/>
      <c r="AA193" s="126">
        <v>479</v>
      </c>
      <c r="AB193" s="110">
        <v>123.17552280263099</v>
      </c>
      <c r="AC193" s="121">
        <v>200</v>
      </c>
      <c r="AD193" s="116">
        <v>0.61587761401315499</v>
      </c>
      <c r="AE193" s="127">
        <v>-409.50379937386703</v>
      </c>
      <c r="AF193" s="112"/>
      <c r="AG193" s="112"/>
      <c r="AH193" s="128">
        <v>299</v>
      </c>
      <c r="AI193" s="125">
        <v>455</v>
      </c>
      <c r="AJ193" s="111"/>
      <c r="AK193" s="120">
        <v>2965.3939</v>
      </c>
      <c r="AL193" s="120">
        <v>762.555206572511</v>
      </c>
      <c r="AM193" s="129">
        <v>814.9</v>
      </c>
      <c r="AN193" s="118">
        <v>0.93576537804946802</v>
      </c>
      <c r="AO193" s="120">
        <v>-654.81483054881903</v>
      </c>
      <c r="AP193" s="124"/>
      <c r="AQ193" s="124"/>
      <c r="AR193" s="125">
        <v>204</v>
      </c>
      <c r="AS193" s="125">
        <v>838</v>
      </c>
      <c r="AT193" s="113"/>
      <c r="AU193" s="120">
        <v>2000.7036499999999</v>
      </c>
      <c r="AV193" s="110">
        <v>514.48375378263495</v>
      </c>
      <c r="AW193" s="131">
        <v>573</v>
      </c>
      <c r="AX193" s="118">
        <v>0.89787740625241697</v>
      </c>
      <c r="AY193" s="120">
        <v>-544.85973520612697</v>
      </c>
      <c r="AZ193" s="112"/>
      <c r="BA193" s="112"/>
      <c r="BB193" s="125">
        <v>228</v>
      </c>
      <c r="BC193" s="125">
        <v>674</v>
      </c>
      <c r="BD193" s="111"/>
      <c r="BE193" s="120">
        <v>200.4</v>
      </c>
      <c r="BF193" s="110">
        <v>51.5331414815183</v>
      </c>
      <c r="BG193" s="132">
        <v>65</v>
      </c>
      <c r="BH193" s="118">
        <v>0.79281756125412695</v>
      </c>
      <c r="BI193" s="126">
        <v>-88.363734796506606</v>
      </c>
      <c r="BJ193" s="112"/>
      <c r="BK193" s="112"/>
      <c r="BL193" s="125">
        <v>53</v>
      </c>
      <c r="BM193" s="125">
        <v>103</v>
      </c>
      <c r="BN193" s="111"/>
      <c r="BO193" s="119">
        <v>379</v>
      </c>
      <c r="BP193" s="120">
        <v>97.460382342791505</v>
      </c>
      <c r="BQ193" s="132">
        <v>78</v>
      </c>
      <c r="BR193" s="122">
        <v>1.2494920813178401</v>
      </c>
      <c r="BS193" s="123">
        <v>32.483518244192098</v>
      </c>
      <c r="BT193" s="112">
        <v>7.4999999999999997E-3</v>
      </c>
      <c r="BU193" s="124">
        <v>7.4999999999999997E-3</v>
      </c>
      <c r="BV193" s="119">
        <v>0</v>
      </c>
      <c r="BW193" s="119">
        <v>0</v>
      </c>
      <c r="BX193" s="113"/>
      <c r="BY193" s="118">
        <v>0.99648609077598804</v>
      </c>
      <c r="BZ193" s="118">
        <v>1</v>
      </c>
      <c r="CA193" s="135">
        <v>0.99859443631039502</v>
      </c>
      <c r="CB193" s="117">
        <v>0.9</v>
      </c>
      <c r="CC193" s="124">
        <v>2.5000000000000001E-3</v>
      </c>
      <c r="CD193" s="113"/>
      <c r="CE193" s="113"/>
    </row>
    <row r="194" spans="1:83" s="85" customFormat="1" ht="21.4" customHeight="1" x14ac:dyDescent="0.2">
      <c r="A194" s="109" t="s">
        <v>246</v>
      </c>
      <c r="B194" s="109" t="s">
        <v>247</v>
      </c>
      <c r="C194" s="109" t="s">
        <v>258</v>
      </c>
      <c r="D194" s="110">
        <v>4.0950951938888904</v>
      </c>
      <c r="E194" s="111"/>
      <c r="F194" s="112">
        <v>3.075E-2</v>
      </c>
      <c r="G194" s="112">
        <v>2.8000000000000001E-2</v>
      </c>
      <c r="H194" s="113"/>
      <c r="I194" s="114">
        <v>5</v>
      </c>
      <c r="J194" s="114">
        <v>3</v>
      </c>
      <c r="K194" s="111"/>
      <c r="L194" s="135">
        <v>0.88</v>
      </c>
      <c r="M194" s="133">
        <v>0.82899999999999996</v>
      </c>
      <c r="N194" s="117">
        <v>0.7</v>
      </c>
      <c r="O194" s="118">
        <v>1.7999999999999999E-2</v>
      </c>
      <c r="P194" s="111"/>
      <c r="Q194" s="119">
        <v>142</v>
      </c>
      <c r="R194" s="120">
        <v>34.675628593910702</v>
      </c>
      <c r="S194" s="121">
        <v>36</v>
      </c>
      <c r="T194" s="133">
        <v>0.963211905386409</v>
      </c>
      <c r="U194" s="134">
        <v>-26.416522981952099</v>
      </c>
      <c r="V194" s="124">
        <v>5.0000000000000001E-4</v>
      </c>
      <c r="W194" s="124"/>
      <c r="X194" s="125">
        <v>6</v>
      </c>
      <c r="Y194" s="125">
        <v>35</v>
      </c>
      <c r="Z194" s="111"/>
      <c r="AA194" s="126">
        <v>286</v>
      </c>
      <c r="AB194" s="110">
        <v>69.839646322947004</v>
      </c>
      <c r="AC194" s="121">
        <v>200</v>
      </c>
      <c r="AD194" s="116">
        <v>0.34919823161473501</v>
      </c>
      <c r="AE194" s="127">
        <v>-649.64734989973397</v>
      </c>
      <c r="AF194" s="112"/>
      <c r="AG194" s="112"/>
      <c r="AH194" s="128">
        <v>534</v>
      </c>
      <c r="AI194" s="125">
        <v>697</v>
      </c>
      <c r="AJ194" s="111"/>
      <c r="AK194" s="120">
        <v>2070.7598899999998</v>
      </c>
      <c r="AL194" s="120">
        <v>505.66831586484102</v>
      </c>
      <c r="AM194" s="129">
        <v>828</v>
      </c>
      <c r="AN194" s="116">
        <v>0.610710526406813</v>
      </c>
      <c r="AO194" s="139">
        <v>-1802.8201385849</v>
      </c>
      <c r="AP194" s="124"/>
      <c r="AQ194" s="124"/>
      <c r="AR194" s="125">
        <v>1320</v>
      </c>
      <c r="AS194" s="125">
        <v>1999</v>
      </c>
      <c r="AT194" s="113"/>
      <c r="AU194" s="120">
        <v>2291.0595600000001</v>
      </c>
      <c r="AV194" s="110">
        <v>559.46429851470805</v>
      </c>
      <c r="AW194" s="131">
        <v>573</v>
      </c>
      <c r="AX194" s="133">
        <v>0.97637748431886195</v>
      </c>
      <c r="AY194" s="137">
        <v>-389.57009746273701</v>
      </c>
      <c r="AZ194" s="112">
        <v>2.2499999999999998E-3</v>
      </c>
      <c r="BA194" s="112"/>
      <c r="BB194" s="125">
        <v>56</v>
      </c>
      <c r="BC194" s="125">
        <v>525</v>
      </c>
      <c r="BD194" s="111"/>
      <c r="BE194" s="120">
        <v>149.4</v>
      </c>
      <c r="BF194" s="110">
        <v>36.482668393875102</v>
      </c>
      <c r="BG194" s="132">
        <v>65</v>
      </c>
      <c r="BH194" s="116">
        <v>0.56127182144423204</v>
      </c>
      <c r="BI194" s="127">
        <v>-154.68538871741299</v>
      </c>
      <c r="BJ194" s="112"/>
      <c r="BK194" s="112"/>
      <c r="BL194" s="125">
        <v>117</v>
      </c>
      <c r="BM194" s="125">
        <v>171</v>
      </c>
      <c r="BN194" s="111"/>
      <c r="BO194" s="119">
        <v>406</v>
      </c>
      <c r="BP194" s="120">
        <v>99.142994430477202</v>
      </c>
      <c r="BQ194" s="132">
        <v>78</v>
      </c>
      <c r="BR194" s="122">
        <v>1.2710640311599599</v>
      </c>
      <c r="BS194" s="123">
        <v>41.0975335391039</v>
      </c>
      <c r="BT194" s="112">
        <v>7.4999999999999997E-3</v>
      </c>
      <c r="BU194" s="124">
        <v>7.4999999999999997E-3</v>
      </c>
      <c r="BV194" s="119">
        <v>0</v>
      </c>
      <c r="BW194" s="119">
        <v>0</v>
      </c>
      <c r="BX194" s="113"/>
      <c r="BY194" s="118">
        <v>0.99175301332205501</v>
      </c>
      <c r="BZ194" s="118">
        <v>1</v>
      </c>
      <c r="CA194" s="135">
        <v>0.996701205328822</v>
      </c>
      <c r="CB194" s="117">
        <v>0.9</v>
      </c>
      <c r="CC194" s="124">
        <v>2.5000000000000001E-3</v>
      </c>
      <c r="CD194" s="113"/>
      <c r="CE194" s="113"/>
    </row>
    <row r="195" spans="1:83" s="85" customFormat="1" ht="21.4" customHeight="1" x14ac:dyDescent="0.2">
      <c r="A195" s="109" t="s">
        <v>246</v>
      </c>
      <c r="B195" s="109" t="s">
        <v>247</v>
      </c>
      <c r="C195" s="109" t="s">
        <v>259</v>
      </c>
      <c r="D195" s="110">
        <v>2.8735632856666702</v>
      </c>
      <c r="E195" s="111"/>
      <c r="F195" s="112">
        <v>7.6249999999999998E-3</v>
      </c>
      <c r="G195" s="112">
        <v>5.7499999999999999E-3</v>
      </c>
      <c r="H195" s="113"/>
      <c r="I195" s="114">
        <v>3</v>
      </c>
      <c r="J195" s="114">
        <v>3</v>
      </c>
      <c r="K195" s="111"/>
      <c r="L195" s="135">
        <v>0.89</v>
      </c>
      <c r="M195" s="133">
        <v>0.70599999999999996</v>
      </c>
      <c r="N195" s="117">
        <v>0.7</v>
      </c>
      <c r="O195" s="118">
        <v>1E-3</v>
      </c>
      <c r="P195" s="111"/>
      <c r="Q195" s="119">
        <v>74</v>
      </c>
      <c r="R195" s="120">
        <v>25.751999397094199</v>
      </c>
      <c r="S195" s="121">
        <v>36</v>
      </c>
      <c r="T195" s="116">
        <v>0.71533331658595001</v>
      </c>
      <c r="U195" s="127">
        <v>-44.179313111641797</v>
      </c>
      <c r="V195" s="124"/>
      <c r="W195" s="124"/>
      <c r="X195" s="125">
        <v>30</v>
      </c>
      <c r="Y195" s="125">
        <v>51</v>
      </c>
      <c r="Z195" s="111"/>
      <c r="AA195" s="126">
        <v>194</v>
      </c>
      <c r="AB195" s="110">
        <v>67.511998419409096</v>
      </c>
      <c r="AC195" s="121">
        <v>200</v>
      </c>
      <c r="AD195" s="116">
        <v>0.33755999209704501</v>
      </c>
      <c r="AE195" s="127">
        <v>-462.55173950912098</v>
      </c>
      <c r="AF195" s="112"/>
      <c r="AG195" s="112"/>
      <c r="AH195" s="128">
        <v>381</v>
      </c>
      <c r="AI195" s="125">
        <v>496</v>
      </c>
      <c r="AJ195" s="111"/>
      <c r="AK195" s="120">
        <v>1216.51053</v>
      </c>
      <c r="AL195" s="120">
        <v>423.345654528632</v>
      </c>
      <c r="AM195" s="129">
        <v>792.6</v>
      </c>
      <c r="AN195" s="116">
        <v>0.53412270316506605</v>
      </c>
      <c r="AO195" s="139">
        <v>-1385.4040136746501</v>
      </c>
      <c r="AP195" s="124"/>
      <c r="AQ195" s="124"/>
      <c r="AR195" s="125">
        <v>1062</v>
      </c>
      <c r="AS195" s="125">
        <v>1517</v>
      </c>
      <c r="AT195" s="113"/>
      <c r="AU195" s="120">
        <v>994.37719000000004</v>
      </c>
      <c r="AV195" s="110">
        <v>346.04325401843499</v>
      </c>
      <c r="AW195" s="131">
        <v>573</v>
      </c>
      <c r="AX195" s="116">
        <v>0.60391492847894501</v>
      </c>
      <c r="AY195" s="139">
        <v>-886.64354369363105</v>
      </c>
      <c r="AZ195" s="112"/>
      <c r="BA195" s="112"/>
      <c r="BB195" s="125">
        <v>653</v>
      </c>
      <c r="BC195" s="125">
        <v>982</v>
      </c>
      <c r="BD195" s="111"/>
      <c r="BE195" s="120">
        <v>109.2</v>
      </c>
      <c r="BF195" s="110">
        <v>38.0015991103066</v>
      </c>
      <c r="BG195" s="132">
        <v>65</v>
      </c>
      <c r="BH195" s="116">
        <v>0.58463998631240899</v>
      </c>
      <c r="BI195" s="127">
        <v>-104.179315340464</v>
      </c>
      <c r="BJ195" s="112"/>
      <c r="BK195" s="112"/>
      <c r="BL195" s="125">
        <v>78</v>
      </c>
      <c r="BM195" s="125">
        <v>115</v>
      </c>
      <c r="BN195" s="111"/>
      <c r="BO195" s="119">
        <v>237</v>
      </c>
      <c r="BP195" s="120">
        <v>82.475998069071906</v>
      </c>
      <c r="BQ195" s="132">
        <v>78</v>
      </c>
      <c r="BR195" s="133">
        <v>1.0573845906291299</v>
      </c>
      <c r="BS195" s="134">
        <v>-19.055178408557101</v>
      </c>
      <c r="BT195" s="112">
        <v>4.1250000000000002E-3</v>
      </c>
      <c r="BU195" s="124">
        <v>2.2499999999999998E-3</v>
      </c>
      <c r="BV195" s="119">
        <v>0</v>
      </c>
      <c r="BW195" s="119">
        <v>32</v>
      </c>
      <c r="BX195" s="113"/>
      <c r="BY195" s="118">
        <v>0.98361998361998404</v>
      </c>
      <c r="BZ195" s="118">
        <v>1</v>
      </c>
      <c r="CA195" s="135">
        <v>0.99344799344799295</v>
      </c>
      <c r="CB195" s="117">
        <v>0.9</v>
      </c>
      <c r="CC195" s="124">
        <v>2.5000000000000001E-3</v>
      </c>
      <c r="CD195" s="113"/>
      <c r="CE195" s="113"/>
    </row>
    <row r="196" spans="1:83" s="85" customFormat="1" ht="21.4" customHeight="1" x14ac:dyDescent="0.2">
      <c r="A196" s="109" t="s">
        <v>246</v>
      </c>
      <c r="B196" s="109" t="s">
        <v>247</v>
      </c>
      <c r="C196" s="109" t="s">
        <v>260</v>
      </c>
      <c r="D196" s="110">
        <v>6.7691988437777804</v>
      </c>
      <c r="E196" s="111"/>
      <c r="F196" s="112">
        <v>2.9250000000000002E-2</v>
      </c>
      <c r="G196" s="112">
        <v>2.4E-2</v>
      </c>
      <c r="H196" s="113"/>
      <c r="I196" s="114">
        <v>5</v>
      </c>
      <c r="J196" s="114">
        <v>4</v>
      </c>
      <c r="K196" s="111"/>
      <c r="L196" s="136">
        <v>0.8</v>
      </c>
      <c r="M196" s="116">
        <v>0.54100000000000004</v>
      </c>
      <c r="N196" s="117">
        <v>0.7</v>
      </c>
      <c r="O196" s="118"/>
      <c r="P196" s="111"/>
      <c r="Q196" s="119">
        <v>264</v>
      </c>
      <c r="R196" s="120">
        <v>39.0001839350114</v>
      </c>
      <c r="S196" s="121">
        <v>36</v>
      </c>
      <c r="T196" s="133">
        <v>1.0833384426392101</v>
      </c>
      <c r="U196" s="134">
        <v>-14.392779328742501</v>
      </c>
      <c r="V196" s="124">
        <v>7.0000000000000001E-3</v>
      </c>
      <c r="W196" s="124">
        <v>4.0000000000000001E-3</v>
      </c>
      <c r="X196" s="125">
        <v>0</v>
      </c>
      <c r="Y196" s="125">
        <v>29</v>
      </c>
      <c r="Z196" s="111"/>
      <c r="AA196" s="126">
        <v>613</v>
      </c>
      <c r="AB196" s="110">
        <v>90.557245273340897</v>
      </c>
      <c r="AC196" s="121">
        <v>200</v>
      </c>
      <c r="AD196" s="116">
        <v>0.45278622636670501</v>
      </c>
      <c r="AE196" s="127">
        <v>-933.62655182634705</v>
      </c>
      <c r="AF196" s="112"/>
      <c r="AG196" s="112"/>
      <c r="AH196" s="128">
        <v>741</v>
      </c>
      <c r="AI196" s="125">
        <v>1012</v>
      </c>
      <c r="AJ196" s="111"/>
      <c r="AK196" s="120">
        <v>6707.66543</v>
      </c>
      <c r="AL196" s="120">
        <v>990.909793729233</v>
      </c>
      <c r="AM196" s="129">
        <v>828</v>
      </c>
      <c r="AN196" s="122">
        <v>1.1967509586101801</v>
      </c>
      <c r="AO196" s="130">
        <v>304.63150543892198</v>
      </c>
      <c r="AP196" s="124">
        <v>0.01</v>
      </c>
      <c r="AQ196" s="124">
        <v>0.01</v>
      </c>
      <c r="AR196" s="125">
        <v>0</v>
      </c>
      <c r="AS196" s="125">
        <v>19</v>
      </c>
      <c r="AT196" s="113"/>
      <c r="AU196" s="120">
        <v>3792.6717100000001</v>
      </c>
      <c r="AV196" s="110">
        <v>560.28369051179698</v>
      </c>
      <c r="AW196" s="131">
        <v>573</v>
      </c>
      <c r="AX196" s="133">
        <v>0.97780748780418303</v>
      </c>
      <c r="AY196" s="137">
        <v>-638.41336098248496</v>
      </c>
      <c r="AZ196" s="112">
        <v>2.2499999999999998E-3</v>
      </c>
      <c r="BA196" s="112"/>
      <c r="BB196" s="125">
        <v>87</v>
      </c>
      <c r="BC196" s="125">
        <v>862</v>
      </c>
      <c r="BD196" s="111"/>
      <c r="BE196" s="120">
        <v>238</v>
      </c>
      <c r="BF196" s="110">
        <v>35.159256729290597</v>
      </c>
      <c r="BG196" s="132">
        <v>65</v>
      </c>
      <c r="BH196" s="116">
        <v>0.54091164198908603</v>
      </c>
      <c r="BI196" s="127">
        <v>-264.65362934356301</v>
      </c>
      <c r="BJ196" s="112"/>
      <c r="BK196" s="112"/>
      <c r="BL196" s="125">
        <v>202</v>
      </c>
      <c r="BM196" s="125">
        <v>290</v>
      </c>
      <c r="BN196" s="111"/>
      <c r="BO196" s="119">
        <v>913</v>
      </c>
      <c r="BP196" s="120">
        <v>134.87563610858101</v>
      </c>
      <c r="BQ196" s="132">
        <v>78</v>
      </c>
      <c r="BR196" s="122">
        <v>1.7291748219048899</v>
      </c>
      <c r="BS196" s="123">
        <v>309.81564478772498</v>
      </c>
      <c r="BT196" s="112">
        <v>7.4999999999999997E-3</v>
      </c>
      <c r="BU196" s="124">
        <v>7.4999999999999997E-3</v>
      </c>
      <c r="BV196" s="119">
        <v>0</v>
      </c>
      <c r="BW196" s="119">
        <v>0</v>
      </c>
      <c r="BX196" s="113"/>
      <c r="BY196" s="118">
        <v>0.98522696749932803</v>
      </c>
      <c r="BZ196" s="118">
        <v>1</v>
      </c>
      <c r="CA196" s="135">
        <v>0.99409078699973097</v>
      </c>
      <c r="CB196" s="117">
        <v>0.9</v>
      </c>
      <c r="CC196" s="124">
        <v>2.5000000000000001E-3</v>
      </c>
      <c r="CD196" s="113"/>
      <c r="CE196" s="113"/>
    </row>
    <row r="197" spans="1:83" s="85" customFormat="1" ht="21.4" customHeight="1" x14ac:dyDescent="0.2">
      <c r="A197" s="109" t="s">
        <v>246</v>
      </c>
      <c r="B197" s="109" t="s">
        <v>247</v>
      </c>
      <c r="C197" s="109" t="s">
        <v>261</v>
      </c>
      <c r="D197" s="110">
        <v>2.9682927161111099</v>
      </c>
      <c r="E197" s="111"/>
      <c r="F197" s="112">
        <v>1.925E-2</v>
      </c>
      <c r="G197" s="112">
        <v>1.4749999999999999E-2</v>
      </c>
      <c r="H197" s="113"/>
      <c r="I197" s="114">
        <v>3</v>
      </c>
      <c r="J197" s="114">
        <v>3</v>
      </c>
      <c r="K197" s="111"/>
      <c r="L197" s="138">
        <v>0.69</v>
      </c>
      <c r="M197" s="118">
        <v>0.68799999999999994</v>
      </c>
      <c r="N197" s="117">
        <v>0.7</v>
      </c>
      <c r="O197" s="118"/>
      <c r="P197" s="111"/>
      <c r="Q197" s="119">
        <v>257</v>
      </c>
      <c r="R197" s="120">
        <v>86.581757454401895</v>
      </c>
      <c r="S197" s="121">
        <v>36</v>
      </c>
      <c r="T197" s="122">
        <v>2.4050488181778298</v>
      </c>
      <c r="U197" s="123">
        <v>134.92480644012801</v>
      </c>
      <c r="V197" s="124">
        <v>0.01</v>
      </c>
      <c r="W197" s="124">
        <v>0.01</v>
      </c>
      <c r="X197" s="125">
        <v>0</v>
      </c>
      <c r="Y197" s="125">
        <v>0</v>
      </c>
      <c r="Z197" s="111"/>
      <c r="AA197" s="126">
        <v>249</v>
      </c>
      <c r="AB197" s="110">
        <v>83.886605471385494</v>
      </c>
      <c r="AC197" s="121">
        <v>200</v>
      </c>
      <c r="AD197" s="116">
        <v>0.419433027356927</v>
      </c>
      <c r="AE197" s="127">
        <v>-429.19551977706601</v>
      </c>
      <c r="AF197" s="112"/>
      <c r="AG197" s="112"/>
      <c r="AH197" s="128">
        <v>345</v>
      </c>
      <c r="AI197" s="125">
        <v>464</v>
      </c>
      <c r="AJ197" s="111"/>
      <c r="AK197" s="120">
        <v>1477.37853</v>
      </c>
      <c r="AL197" s="120">
        <v>497.71995934941901</v>
      </c>
      <c r="AM197" s="129">
        <v>806.1</v>
      </c>
      <c r="AN197" s="116">
        <v>0.61744195428534798</v>
      </c>
      <c r="AO197" s="139">
        <v>-1256.0885124614699</v>
      </c>
      <c r="AP197" s="124"/>
      <c r="AQ197" s="124"/>
      <c r="AR197" s="125">
        <v>916</v>
      </c>
      <c r="AS197" s="125">
        <v>1394</v>
      </c>
      <c r="AT197" s="113"/>
      <c r="AU197" s="120">
        <v>1760.13122</v>
      </c>
      <c r="AV197" s="110">
        <v>592.97764349400995</v>
      </c>
      <c r="AW197" s="131">
        <v>573</v>
      </c>
      <c r="AX197" s="133">
        <v>1.0348649973717401</v>
      </c>
      <c r="AY197" s="137">
        <v>-182.89894416129499</v>
      </c>
      <c r="AZ197" s="112">
        <v>6.7499999999999999E-3</v>
      </c>
      <c r="BA197" s="112">
        <v>2.2499999999999998E-3</v>
      </c>
      <c r="BB197" s="125">
        <v>0</v>
      </c>
      <c r="BC197" s="125">
        <v>281</v>
      </c>
      <c r="BD197" s="111"/>
      <c r="BE197" s="120">
        <v>150.80000000000001</v>
      </c>
      <c r="BF197" s="110">
        <v>50.803614879859197</v>
      </c>
      <c r="BG197" s="132">
        <v>65</v>
      </c>
      <c r="BH197" s="118">
        <v>0.78159407507475598</v>
      </c>
      <c r="BI197" s="126">
        <v>-69.613543927546601</v>
      </c>
      <c r="BJ197" s="112"/>
      <c r="BK197" s="112"/>
      <c r="BL197" s="125">
        <v>43</v>
      </c>
      <c r="BM197" s="125">
        <v>81</v>
      </c>
      <c r="BN197" s="111"/>
      <c r="BO197" s="119">
        <v>220</v>
      </c>
      <c r="BP197" s="120">
        <v>74.116679532950997</v>
      </c>
      <c r="BQ197" s="132">
        <v>78</v>
      </c>
      <c r="BR197" s="118">
        <v>0.95021384016603905</v>
      </c>
      <c r="BS197" s="126">
        <v>-44.496252713055902</v>
      </c>
      <c r="BT197" s="112">
        <v>0</v>
      </c>
      <c r="BU197" s="124"/>
      <c r="BV197" s="119">
        <v>12</v>
      </c>
      <c r="BW197" s="119">
        <v>58</v>
      </c>
      <c r="BX197" s="113"/>
      <c r="BY197" s="118">
        <v>0.99326275264677599</v>
      </c>
      <c r="BZ197" s="118">
        <v>1</v>
      </c>
      <c r="CA197" s="135">
        <v>0.99730510105870995</v>
      </c>
      <c r="CB197" s="117">
        <v>0.9</v>
      </c>
      <c r="CC197" s="124">
        <v>2.5000000000000001E-3</v>
      </c>
      <c r="CD197" s="113"/>
      <c r="CE197" s="113"/>
    </row>
    <row r="198" spans="1:83" s="85" customFormat="1" ht="21.4" customHeight="1" x14ac:dyDescent="0.2">
      <c r="A198" s="109" t="s">
        <v>246</v>
      </c>
      <c r="B198" s="109" t="s">
        <v>247</v>
      </c>
      <c r="C198" s="109" t="s">
        <v>262</v>
      </c>
      <c r="D198" s="110">
        <v>3.91358108133333</v>
      </c>
      <c r="E198" s="111"/>
      <c r="F198" s="112">
        <v>0.02</v>
      </c>
      <c r="G198" s="112">
        <v>0.02</v>
      </c>
      <c r="H198" s="113"/>
      <c r="I198" s="114">
        <v>3</v>
      </c>
      <c r="J198" s="114">
        <v>3</v>
      </c>
      <c r="K198" s="111"/>
      <c r="L198" s="115">
        <v>0.22</v>
      </c>
      <c r="M198" s="116">
        <v>0.42299999999999999</v>
      </c>
      <c r="N198" s="117">
        <v>0.7</v>
      </c>
      <c r="O198" s="118"/>
      <c r="P198" s="111"/>
      <c r="Q198" s="119">
        <v>172</v>
      </c>
      <c r="R198" s="120">
        <v>43.9495174433439</v>
      </c>
      <c r="S198" s="121">
        <v>36</v>
      </c>
      <c r="T198" s="122">
        <v>1.2208199289817701</v>
      </c>
      <c r="U198" s="123">
        <v>11.048499016652899</v>
      </c>
      <c r="V198" s="124">
        <v>0.01</v>
      </c>
      <c r="W198" s="124">
        <v>0.01</v>
      </c>
      <c r="X198" s="125">
        <v>0</v>
      </c>
      <c r="Y198" s="125">
        <v>0</v>
      </c>
      <c r="Z198" s="111"/>
      <c r="AA198" s="126">
        <v>295</v>
      </c>
      <c r="AB198" s="110">
        <v>75.3785328243398</v>
      </c>
      <c r="AC198" s="121">
        <v>200</v>
      </c>
      <c r="AD198" s="116">
        <v>0.37689266412169897</v>
      </c>
      <c r="AE198" s="127">
        <v>-599.17500546303904</v>
      </c>
      <c r="AF198" s="112"/>
      <c r="AG198" s="112"/>
      <c r="AH198" s="128">
        <v>488</v>
      </c>
      <c r="AI198" s="125">
        <v>645</v>
      </c>
      <c r="AJ198" s="111"/>
      <c r="AK198" s="120">
        <v>1437.3779500000001</v>
      </c>
      <c r="AL198" s="120">
        <v>367.27946096629603</v>
      </c>
      <c r="AM198" s="129">
        <v>646.5</v>
      </c>
      <c r="AN198" s="116">
        <v>0.56810434797570897</v>
      </c>
      <c r="AO198" s="139">
        <v>-1453.04275515927</v>
      </c>
      <c r="AP198" s="124"/>
      <c r="AQ198" s="124"/>
      <c r="AR198" s="125">
        <v>1093</v>
      </c>
      <c r="AS198" s="125">
        <v>1599</v>
      </c>
      <c r="AT198" s="113"/>
      <c r="AU198" s="120">
        <v>2095.3067299999998</v>
      </c>
      <c r="AV198" s="110">
        <v>535.39371906564395</v>
      </c>
      <c r="AW198" s="131">
        <v>573</v>
      </c>
      <c r="AX198" s="118">
        <v>0.93436949226115895</v>
      </c>
      <c r="AY198" s="120">
        <v>-466.50466065160799</v>
      </c>
      <c r="AZ198" s="112"/>
      <c r="BA198" s="112"/>
      <c r="BB198" s="125">
        <v>148</v>
      </c>
      <c r="BC198" s="125">
        <v>596</v>
      </c>
      <c r="BD198" s="111"/>
      <c r="BE198" s="120">
        <v>238.8</v>
      </c>
      <c r="BF198" s="110">
        <v>61.018283520177398</v>
      </c>
      <c r="BG198" s="132">
        <v>65</v>
      </c>
      <c r="BH198" s="118">
        <v>0.93874282338734505</v>
      </c>
      <c r="BI198" s="126">
        <v>-51.806876775487702</v>
      </c>
      <c r="BJ198" s="112"/>
      <c r="BK198" s="112"/>
      <c r="BL198" s="125">
        <v>16</v>
      </c>
      <c r="BM198" s="125">
        <v>67</v>
      </c>
      <c r="BN198" s="111"/>
      <c r="BO198" s="119">
        <v>411</v>
      </c>
      <c r="BP198" s="120">
        <v>105.018905053572</v>
      </c>
      <c r="BQ198" s="132">
        <v>78</v>
      </c>
      <c r="BR198" s="122">
        <v>1.34639621863554</v>
      </c>
      <c r="BS198" s="123">
        <v>62.271747869414703</v>
      </c>
      <c r="BT198" s="112">
        <v>7.4999999999999997E-3</v>
      </c>
      <c r="BU198" s="124">
        <v>7.4999999999999997E-3</v>
      </c>
      <c r="BV198" s="119">
        <v>0</v>
      </c>
      <c r="BW198" s="119">
        <v>0</v>
      </c>
      <c r="BX198" s="113"/>
      <c r="BY198" s="118">
        <v>0.99774901519414805</v>
      </c>
      <c r="BZ198" s="118">
        <v>1</v>
      </c>
      <c r="CA198" s="135">
        <v>0.99909960607765902</v>
      </c>
      <c r="CB198" s="117">
        <v>0.9</v>
      </c>
      <c r="CC198" s="124">
        <v>2.5000000000000001E-3</v>
      </c>
      <c r="CD198" s="113"/>
      <c r="CE198" s="113"/>
    </row>
    <row r="199" spans="1:83" s="85" customFormat="1" ht="21.4" customHeight="1" x14ac:dyDescent="0.2">
      <c r="A199" s="109" t="s">
        <v>246</v>
      </c>
      <c r="B199" s="109" t="s">
        <v>247</v>
      </c>
      <c r="C199" s="109" t="s">
        <v>263</v>
      </c>
      <c r="D199" s="110">
        <v>7.7894218750000004</v>
      </c>
      <c r="E199" s="111"/>
      <c r="F199" s="112">
        <v>4.4999999999999998E-2</v>
      </c>
      <c r="G199" s="112">
        <v>4.2500000000000003E-2</v>
      </c>
      <c r="H199" s="113"/>
      <c r="I199" s="114">
        <v>5</v>
      </c>
      <c r="J199" s="114">
        <v>5</v>
      </c>
      <c r="K199" s="111"/>
      <c r="L199" s="135">
        <v>0.94</v>
      </c>
      <c r="M199" s="133">
        <v>0.77800000000000002</v>
      </c>
      <c r="N199" s="117">
        <v>0.7</v>
      </c>
      <c r="O199" s="118">
        <v>1.0999999999999999E-2</v>
      </c>
      <c r="P199" s="111"/>
      <c r="Q199" s="119">
        <v>316</v>
      </c>
      <c r="R199" s="120">
        <v>40.567837391654898</v>
      </c>
      <c r="S199" s="121">
        <v>36</v>
      </c>
      <c r="T199" s="133">
        <v>1.12688437199041</v>
      </c>
      <c r="U199" s="134">
        <v>-4.3508798000000297</v>
      </c>
      <c r="V199" s="124">
        <v>8.9999999999999993E-3</v>
      </c>
      <c r="W199" s="124">
        <v>6.4999999999999997E-3</v>
      </c>
      <c r="X199" s="125">
        <v>0</v>
      </c>
      <c r="Y199" s="125">
        <v>21</v>
      </c>
      <c r="Z199" s="111"/>
      <c r="AA199" s="126">
        <v>903</v>
      </c>
      <c r="AB199" s="110">
        <v>115.92644672362201</v>
      </c>
      <c r="AC199" s="121">
        <v>200</v>
      </c>
      <c r="AD199" s="116">
        <v>0.57963223361811</v>
      </c>
      <c r="AE199" s="127">
        <v>-876.72711000000004</v>
      </c>
      <c r="AF199" s="112"/>
      <c r="AG199" s="112"/>
      <c r="AH199" s="128">
        <v>655</v>
      </c>
      <c r="AI199" s="125">
        <v>967</v>
      </c>
      <c r="AJ199" s="111"/>
      <c r="AK199" s="120">
        <v>5771.3466099999996</v>
      </c>
      <c r="AL199" s="120">
        <v>740.92104685240201</v>
      </c>
      <c r="AM199" s="129">
        <v>828</v>
      </c>
      <c r="AN199" s="118">
        <v>0.89483218218889105</v>
      </c>
      <c r="AO199" s="120">
        <v>-1596.7236253999999</v>
      </c>
      <c r="AP199" s="124"/>
      <c r="AQ199" s="124"/>
      <c r="AR199" s="125">
        <v>679</v>
      </c>
      <c r="AS199" s="125">
        <v>1969</v>
      </c>
      <c r="AT199" s="113"/>
      <c r="AU199" s="120">
        <v>5583.7259800000002</v>
      </c>
      <c r="AV199" s="110">
        <v>716.83445441835204</v>
      </c>
      <c r="AW199" s="131">
        <v>573</v>
      </c>
      <c r="AX199" s="122">
        <v>1.2510199902589001</v>
      </c>
      <c r="AY199" s="130">
        <v>484.80780984999899</v>
      </c>
      <c r="AZ199" s="112">
        <v>1.4999999999999999E-2</v>
      </c>
      <c r="BA199" s="112">
        <v>1.4999999999999999E-2</v>
      </c>
      <c r="BB199" s="125">
        <v>0</v>
      </c>
      <c r="BC199" s="125">
        <v>0</v>
      </c>
      <c r="BD199" s="111"/>
      <c r="BE199" s="120">
        <v>255.7</v>
      </c>
      <c r="BF199" s="110">
        <v>32.826569686855002</v>
      </c>
      <c r="BG199" s="132">
        <v>65</v>
      </c>
      <c r="BH199" s="116">
        <v>0.50502414902853798</v>
      </c>
      <c r="BI199" s="127">
        <v>-322.71131075</v>
      </c>
      <c r="BJ199" s="112"/>
      <c r="BK199" s="112"/>
      <c r="BL199" s="125">
        <v>251</v>
      </c>
      <c r="BM199" s="125">
        <v>352</v>
      </c>
      <c r="BN199" s="111"/>
      <c r="BO199" s="119">
        <v>820</v>
      </c>
      <c r="BP199" s="120">
        <v>105.27097044670001</v>
      </c>
      <c r="BQ199" s="132">
        <v>78</v>
      </c>
      <c r="BR199" s="122">
        <v>1.3496278262397401</v>
      </c>
      <c r="BS199" s="123">
        <v>125.9064271</v>
      </c>
      <c r="BT199" s="112">
        <v>7.4999999999999997E-3</v>
      </c>
      <c r="BU199" s="124">
        <v>7.4999999999999997E-3</v>
      </c>
      <c r="BV199" s="119">
        <v>0</v>
      </c>
      <c r="BW199" s="119">
        <v>0</v>
      </c>
      <c r="BX199" s="113"/>
      <c r="BY199" s="118">
        <v>0.99175395587252102</v>
      </c>
      <c r="BZ199" s="118">
        <v>1</v>
      </c>
      <c r="CA199" s="135">
        <v>0.99670158234900796</v>
      </c>
      <c r="CB199" s="117">
        <v>0.9</v>
      </c>
      <c r="CC199" s="124">
        <v>2.5000000000000001E-3</v>
      </c>
      <c r="CD199" s="113"/>
      <c r="CE199" s="113"/>
    </row>
    <row r="200" spans="1:83" s="85" customFormat="1" ht="21.4" customHeight="1" x14ac:dyDescent="0.2">
      <c r="A200" s="109" t="s">
        <v>246</v>
      </c>
      <c r="B200" s="109" t="s">
        <v>247</v>
      </c>
      <c r="C200" s="109" t="s">
        <v>264</v>
      </c>
      <c r="D200" s="110">
        <v>2.62664236911111</v>
      </c>
      <c r="E200" s="111"/>
      <c r="F200" s="112">
        <v>2.5000000000000001E-3</v>
      </c>
      <c r="G200" s="112">
        <v>2.5000000000000001E-3</v>
      </c>
      <c r="H200" s="113"/>
      <c r="I200" s="114">
        <v>1</v>
      </c>
      <c r="J200" s="114">
        <v>1</v>
      </c>
      <c r="K200" s="111"/>
      <c r="L200" s="115">
        <v>0.57999999999999996</v>
      </c>
      <c r="M200" s="118">
        <v>0.60599999999999998</v>
      </c>
      <c r="N200" s="117">
        <v>0.7</v>
      </c>
      <c r="O200" s="118"/>
      <c r="P200" s="111"/>
      <c r="Q200" s="119">
        <v>87</v>
      </c>
      <c r="R200" s="120">
        <v>33.122133802114</v>
      </c>
      <c r="S200" s="121">
        <v>36</v>
      </c>
      <c r="T200" s="118">
        <v>0.92005927228094497</v>
      </c>
      <c r="U200" s="126">
        <v>-21.024344729011201</v>
      </c>
      <c r="V200" s="124"/>
      <c r="W200" s="124"/>
      <c r="X200" s="125">
        <v>8</v>
      </c>
      <c r="Y200" s="125">
        <v>27</v>
      </c>
      <c r="Z200" s="111"/>
      <c r="AA200" s="126">
        <v>237</v>
      </c>
      <c r="AB200" s="110">
        <v>90.229261047138195</v>
      </c>
      <c r="AC200" s="121">
        <v>200</v>
      </c>
      <c r="AD200" s="116">
        <v>0.45114630523569099</v>
      </c>
      <c r="AE200" s="127">
        <v>-363.13524849450698</v>
      </c>
      <c r="AF200" s="112"/>
      <c r="AG200" s="112"/>
      <c r="AH200" s="128">
        <v>289</v>
      </c>
      <c r="AI200" s="125">
        <v>394</v>
      </c>
      <c r="AJ200" s="111"/>
      <c r="AK200" s="120">
        <v>973.06269999999995</v>
      </c>
      <c r="AL200" s="120">
        <v>370.458769508579</v>
      </c>
      <c r="AM200" s="129">
        <v>828</v>
      </c>
      <c r="AN200" s="116">
        <v>0.44741397283644802</v>
      </c>
      <c r="AO200" s="139">
        <v>-1511.4972287672599</v>
      </c>
      <c r="AP200" s="124"/>
      <c r="AQ200" s="124"/>
      <c r="AR200" s="125">
        <v>1202</v>
      </c>
      <c r="AS200" s="125">
        <v>1637</v>
      </c>
      <c r="AT200" s="113"/>
      <c r="AU200" s="120">
        <v>1407.78008</v>
      </c>
      <c r="AV200" s="110">
        <v>535.96184107713498</v>
      </c>
      <c r="AW200" s="131">
        <v>573</v>
      </c>
      <c r="AX200" s="118">
        <v>0.93536097919220795</v>
      </c>
      <c r="AY200" s="120">
        <v>-311.60740693676098</v>
      </c>
      <c r="AZ200" s="112"/>
      <c r="BA200" s="112"/>
      <c r="BB200" s="125">
        <v>98</v>
      </c>
      <c r="BC200" s="125">
        <v>399</v>
      </c>
      <c r="BD200" s="111"/>
      <c r="BE200" s="120">
        <v>109.4</v>
      </c>
      <c r="BF200" s="110">
        <v>41.650131470704302</v>
      </c>
      <c r="BG200" s="132">
        <v>65</v>
      </c>
      <c r="BH200" s="116">
        <v>0.64077125339545105</v>
      </c>
      <c r="BI200" s="127">
        <v>-85.643955760714604</v>
      </c>
      <c r="BJ200" s="112"/>
      <c r="BK200" s="112"/>
      <c r="BL200" s="125">
        <v>62</v>
      </c>
      <c r="BM200" s="125">
        <v>96</v>
      </c>
      <c r="BN200" s="111"/>
      <c r="BO200" s="119">
        <v>159</v>
      </c>
      <c r="BP200" s="120">
        <v>60.5335548797256</v>
      </c>
      <c r="BQ200" s="132">
        <v>78</v>
      </c>
      <c r="BR200" s="118">
        <v>0.77607121640673904</v>
      </c>
      <c r="BS200" s="126">
        <v>-75.052746912857501</v>
      </c>
      <c r="BT200" s="112"/>
      <c r="BU200" s="124"/>
      <c r="BV200" s="119">
        <v>46</v>
      </c>
      <c r="BW200" s="119">
        <v>87</v>
      </c>
      <c r="BX200" s="113"/>
      <c r="BY200" s="118">
        <v>0.98968105065666001</v>
      </c>
      <c r="BZ200" s="118">
        <v>1</v>
      </c>
      <c r="CA200" s="135">
        <v>0.99587242026266398</v>
      </c>
      <c r="CB200" s="117">
        <v>0.9</v>
      </c>
      <c r="CC200" s="124">
        <v>2.5000000000000001E-3</v>
      </c>
      <c r="CD200" s="113"/>
      <c r="CE200" s="113"/>
    </row>
    <row r="201" spans="1:83" s="85" customFormat="1" ht="21.4" customHeight="1" x14ac:dyDescent="0.2">
      <c r="A201" s="109" t="s">
        <v>246</v>
      </c>
      <c r="B201" s="109" t="s">
        <v>247</v>
      </c>
      <c r="C201" s="109" t="s">
        <v>265</v>
      </c>
      <c r="D201" s="110">
        <v>4.0835714029999997</v>
      </c>
      <c r="E201" s="111"/>
      <c r="F201" s="112">
        <v>2.5000000000000001E-2</v>
      </c>
      <c r="G201" s="112">
        <v>2.5000000000000001E-2</v>
      </c>
      <c r="H201" s="113"/>
      <c r="I201" s="114">
        <v>3</v>
      </c>
      <c r="J201" s="114">
        <v>3</v>
      </c>
      <c r="K201" s="111"/>
      <c r="L201" s="115">
        <v>0.5</v>
      </c>
      <c r="M201" s="116">
        <v>0.56999999999999995</v>
      </c>
      <c r="N201" s="117">
        <v>0.7</v>
      </c>
      <c r="O201" s="118"/>
      <c r="P201" s="111"/>
      <c r="Q201" s="119">
        <v>132</v>
      </c>
      <c r="R201" s="120">
        <v>32.324645995666003</v>
      </c>
      <c r="S201" s="121">
        <v>36</v>
      </c>
      <c r="T201" s="118">
        <v>0.89790683321294296</v>
      </c>
      <c r="U201" s="126">
        <v>-35.942590948339202</v>
      </c>
      <c r="V201" s="124"/>
      <c r="W201" s="124"/>
      <c r="X201" s="125">
        <v>16</v>
      </c>
      <c r="Y201" s="125">
        <v>45</v>
      </c>
      <c r="Z201" s="111"/>
      <c r="AA201" s="126">
        <v>342</v>
      </c>
      <c r="AB201" s="110">
        <v>83.750219170589105</v>
      </c>
      <c r="AC201" s="121">
        <v>200</v>
      </c>
      <c r="AD201" s="116">
        <v>0.41875109585294501</v>
      </c>
      <c r="AE201" s="127">
        <v>-591.01439415744005</v>
      </c>
      <c r="AF201" s="112"/>
      <c r="AG201" s="112"/>
      <c r="AH201" s="128">
        <v>475</v>
      </c>
      <c r="AI201" s="125">
        <v>639</v>
      </c>
      <c r="AJ201" s="111"/>
      <c r="AK201" s="120">
        <v>1524.58404</v>
      </c>
      <c r="AL201" s="120">
        <v>373.34575290638099</v>
      </c>
      <c r="AM201" s="129">
        <v>762.4</v>
      </c>
      <c r="AN201" s="116">
        <v>0.48969799699158001</v>
      </c>
      <c r="AO201" s="139">
        <v>-2032.0668305281599</v>
      </c>
      <c r="AP201" s="124"/>
      <c r="AQ201" s="124"/>
      <c r="AR201" s="125">
        <v>1589</v>
      </c>
      <c r="AS201" s="125">
        <v>2212</v>
      </c>
      <c r="AT201" s="113"/>
      <c r="AU201" s="120">
        <v>2836.2989699999998</v>
      </c>
      <c r="AV201" s="110">
        <v>694.56333441759102</v>
      </c>
      <c r="AW201" s="131">
        <v>573</v>
      </c>
      <c r="AX201" s="122">
        <v>1.21215241608655</v>
      </c>
      <c r="AY201" s="130">
        <v>163.21273073893499</v>
      </c>
      <c r="AZ201" s="112">
        <v>1.4999999999999999E-2</v>
      </c>
      <c r="BA201" s="112">
        <v>1.4999999999999999E-2</v>
      </c>
      <c r="BB201" s="125">
        <v>0</v>
      </c>
      <c r="BC201" s="125">
        <v>0</v>
      </c>
      <c r="BD201" s="111"/>
      <c r="BE201" s="120">
        <v>209.4</v>
      </c>
      <c r="BF201" s="110">
        <v>51.278642965851901</v>
      </c>
      <c r="BG201" s="132">
        <v>65</v>
      </c>
      <c r="BH201" s="118">
        <v>0.78890219947464502</v>
      </c>
      <c r="BI201" s="126">
        <v>-93.8296781011679</v>
      </c>
      <c r="BJ201" s="112"/>
      <c r="BK201" s="112"/>
      <c r="BL201" s="125">
        <v>57</v>
      </c>
      <c r="BM201" s="125">
        <v>110</v>
      </c>
      <c r="BN201" s="111"/>
      <c r="BO201" s="119">
        <v>441</v>
      </c>
      <c r="BP201" s="120">
        <v>107.99370366733901</v>
      </c>
      <c r="BQ201" s="132">
        <v>78</v>
      </c>
      <c r="BR201" s="122">
        <v>1.38453466240178</v>
      </c>
      <c r="BS201" s="123">
        <v>77.124386278598394</v>
      </c>
      <c r="BT201" s="112">
        <v>7.4999999999999997E-3</v>
      </c>
      <c r="BU201" s="124">
        <v>7.4999999999999997E-3</v>
      </c>
      <c r="BV201" s="119">
        <v>0</v>
      </c>
      <c r="BW201" s="119">
        <v>0</v>
      </c>
      <c r="BX201" s="113"/>
      <c r="BY201" s="118">
        <v>0.99791666666666701</v>
      </c>
      <c r="BZ201" s="118">
        <v>1</v>
      </c>
      <c r="CA201" s="135">
        <v>0.99916666666666698</v>
      </c>
      <c r="CB201" s="117">
        <v>0.9</v>
      </c>
      <c r="CC201" s="124">
        <v>2.5000000000000001E-3</v>
      </c>
      <c r="CD201" s="113"/>
      <c r="CE201" s="113"/>
    </row>
    <row r="202" spans="1:83" s="85" customFormat="1" ht="21.4" customHeight="1" x14ac:dyDescent="0.2">
      <c r="A202" s="109" t="s">
        <v>246</v>
      </c>
      <c r="B202" s="109" t="s">
        <v>247</v>
      </c>
      <c r="C202" s="109" t="s">
        <v>266</v>
      </c>
      <c r="D202" s="110">
        <v>3.29356989955556</v>
      </c>
      <c r="E202" s="111"/>
      <c r="F202" s="112">
        <v>2.8500000000000001E-2</v>
      </c>
      <c r="G202" s="112">
        <v>2.2499999999999999E-2</v>
      </c>
      <c r="H202" s="113"/>
      <c r="I202" s="114">
        <v>4</v>
      </c>
      <c r="J202" s="114">
        <v>4</v>
      </c>
      <c r="K202" s="111"/>
      <c r="L202" s="136">
        <v>0.75</v>
      </c>
      <c r="M202" s="118">
        <v>0.68899999999999995</v>
      </c>
      <c r="N202" s="117">
        <v>0.7</v>
      </c>
      <c r="O202" s="118"/>
      <c r="P202" s="111"/>
      <c r="Q202" s="119">
        <v>133</v>
      </c>
      <c r="R202" s="120">
        <v>40.381714691389199</v>
      </c>
      <c r="S202" s="121">
        <v>36</v>
      </c>
      <c r="T202" s="133">
        <v>1.12171429698303</v>
      </c>
      <c r="U202" s="134">
        <v>-2.4526731170817899</v>
      </c>
      <c r="V202" s="124">
        <v>8.9999999999999993E-3</v>
      </c>
      <c r="W202" s="124">
        <v>6.0000000000000001E-3</v>
      </c>
      <c r="X202" s="125">
        <v>0</v>
      </c>
      <c r="Y202" s="125">
        <v>10</v>
      </c>
      <c r="Z202" s="111"/>
      <c r="AA202" s="126">
        <v>545</v>
      </c>
      <c r="AB202" s="110">
        <v>165.47394366020399</v>
      </c>
      <c r="AC202" s="121">
        <v>200</v>
      </c>
      <c r="AD202" s="118">
        <v>0.82736971830102002</v>
      </c>
      <c r="AE202" s="126">
        <v>-207.51485065045401</v>
      </c>
      <c r="AF202" s="112"/>
      <c r="AG202" s="112"/>
      <c r="AH202" s="128">
        <v>114</v>
      </c>
      <c r="AI202" s="125">
        <v>246</v>
      </c>
      <c r="AJ202" s="111"/>
      <c r="AK202" s="120">
        <v>2916.3375700000001</v>
      </c>
      <c r="AL202" s="120">
        <v>885.46399771067195</v>
      </c>
      <c r="AM202" s="129">
        <v>783.4</v>
      </c>
      <c r="AN202" s="133">
        <v>1.13028337721556</v>
      </c>
      <c r="AO202" s="137">
        <v>-31.2630999978301</v>
      </c>
      <c r="AP202" s="124">
        <v>9.4999999999999998E-3</v>
      </c>
      <c r="AQ202" s="124">
        <v>6.4999999999999997E-3</v>
      </c>
      <c r="AR202" s="125">
        <v>0</v>
      </c>
      <c r="AS202" s="125">
        <v>180</v>
      </c>
      <c r="AT202" s="113"/>
      <c r="AU202" s="120">
        <v>1407.06295</v>
      </c>
      <c r="AV202" s="110">
        <v>427.21514736634998</v>
      </c>
      <c r="AW202" s="131">
        <v>573</v>
      </c>
      <c r="AX202" s="116">
        <v>0.745576173414223</v>
      </c>
      <c r="AY202" s="139">
        <v>-748.89209711355204</v>
      </c>
      <c r="AZ202" s="112"/>
      <c r="BA202" s="112"/>
      <c r="BB202" s="125">
        <v>481</v>
      </c>
      <c r="BC202" s="125">
        <v>858</v>
      </c>
      <c r="BD202" s="111"/>
      <c r="BE202" s="120">
        <v>185.1</v>
      </c>
      <c r="BF202" s="110">
        <v>56.200416461474802</v>
      </c>
      <c r="BG202" s="132">
        <v>65</v>
      </c>
      <c r="BH202" s="118">
        <v>0.86462179171499698</v>
      </c>
      <c r="BI202" s="126">
        <v>-59.467326461397697</v>
      </c>
      <c r="BJ202" s="112"/>
      <c r="BK202" s="112"/>
      <c r="BL202" s="125">
        <v>29</v>
      </c>
      <c r="BM202" s="125">
        <v>72</v>
      </c>
      <c r="BN202" s="111"/>
      <c r="BO202" s="119">
        <v>329</v>
      </c>
      <c r="BP202" s="120">
        <v>99.891610026068093</v>
      </c>
      <c r="BQ202" s="132">
        <v>78</v>
      </c>
      <c r="BR202" s="122">
        <v>1.2806616670008699</v>
      </c>
      <c r="BS202" s="123">
        <v>35.519208246322798</v>
      </c>
      <c r="BT202" s="112">
        <v>7.4999999999999997E-3</v>
      </c>
      <c r="BU202" s="124">
        <v>7.4999999999999997E-3</v>
      </c>
      <c r="BV202" s="119">
        <v>0</v>
      </c>
      <c r="BW202" s="119">
        <v>0</v>
      </c>
      <c r="BX202" s="113"/>
      <c r="BY202" s="118">
        <v>1</v>
      </c>
      <c r="BZ202" s="118">
        <v>1</v>
      </c>
      <c r="CA202" s="135">
        <v>1</v>
      </c>
      <c r="CB202" s="117">
        <v>0.9</v>
      </c>
      <c r="CC202" s="124">
        <v>2.5000000000000001E-3</v>
      </c>
      <c r="CD202" s="113"/>
      <c r="CE202" s="113"/>
    </row>
    <row r="203" spans="1:83" s="85" customFormat="1" ht="21.4" customHeight="1" x14ac:dyDescent="0.2">
      <c r="A203" s="109" t="s">
        <v>246</v>
      </c>
      <c r="B203" s="109" t="s">
        <v>247</v>
      </c>
      <c r="C203" s="109" t="s">
        <v>267</v>
      </c>
      <c r="D203" s="110">
        <v>3.99435921433333</v>
      </c>
      <c r="E203" s="111"/>
      <c r="F203" s="112">
        <v>0.01</v>
      </c>
      <c r="G203" s="112">
        <v>0.01</v>
      </c>
      <c r="H203" s="113"/>
      <c r="I203" s="114">
        <v>2</v>
      </c>
      <c r="J203" s="114">
        <v>2</v>
      </c>
      <c r="K203" s="111"/>
      <c r="L203" s="136">
        <v>0.79</v>
      </c>
      <c r="M203" s="118">
        <v>0.66200000000000003</v>
      </c>
      <c r="N203" s="117">
        <v>0.7</v>
      </c>
      <c r="O203" s="118"/>
      <c r="P203" s="111"/>
      <c r="Q203" s="119">
        <v>95</v>
      </c>
      <c r="R203" s="120">
        <v>23.783539462125098</v>
      </c>
      <c r="S203" s="121">
        <v>36</v>
      </c>
      <c r="T203" s="116">
        <v>0.66065387394791997</v>
      </c>
      <c r="U203" s="127">
        <v>-69.273614792358302</v>
      </c>
      <c r="V203" s="124"/>
      <c r="W203" s="124"/>
      <c r="X203" s="125">
        <v>49</v>
      </c>
      <c r="Y203" s="125">
        <v>78</v>
      </c>
      <c r="Z203" s="111"/>
      <c r="AA203" s="126">
        <v>359</v>
      </c>
      <c r="AB203" s="110">
        <v>89.876743862135996</v>
      </c>
      <c r="AC203" s="121">
        <v>200</v>
      </c>
      <c r="AD203" s="116">
        <v>0.44938371931068</v>
      </c>
      <c r="AE203" s="127">
        <v>-553.63119329087897</v>
      </c>
      <c r="AF203" s="112"/>
      <c r="AG203" s="112"/>
      <c r="AH203" s="128">
        <v>440</v>
      </c>
      <c r="AI203" s="125">
        <v>600</v>
      </c>
      <c r="AJ203" s="111"/>
      <c r="AK203" s="120">
        <v>1424.3631</v>
      </c>
      <c r="AL203" s="120">
        <v>356.59364207626197</v>
      </c>
      <c r="AM203" s="129">
        <v>765.9</v>
      </c>
      <c r="AN203" s="116">
        <v>0.46558772956817102</v>
      </c>
      <c r="AO203" s="139">
        <v>-2070.5580547074201</v>
      </c>
      <c r="AP203" s="124"/>
      <c r="AQ203" s="124"/>
      <c r="AR203" s="125">
        <v>1635</v>
      </c>
      <c r="AS203" s="125">
        <v>2247</v>
      </c>
      <c r="AT203" s="113"/>
      <c r="AU203" s="120">
        <v>1904.4281599999999</v>
      </c>
      <c r="AV203" s="110">
        <v>476.77939259097201</v>
      </c>
      <c r="AW203" s="131">
        <v>573</v>
      </c>
      <c r="AX203" s="118">
        <v>0.83207572878005598</v>
      </c>
      <c r="AY203" s="120">
        <v>-710.26020877836902</v>
      </c>
      <c r="AZ203" s="112"/>
      <c r="BA203" s="112"/>
      <c r="BB203" s="125">
        <v>385</v>
      </c>
      <c r="BC203" s="125">
        <v>843</v>
      </c>
      <c r="BD203" s="111"/>
      <c r="BE203" s="120">
        <v>177.4</v>
      </c>
      <c r="BF203" s="110">
        <v>44.412630532431599</v>
      </c>
      <c r="BG203" s="132">
        <v>65</v>
      </c>
      <c r="BH203" s="116">
        <v>0.68327123896048603</v>
      </c>
      <c r="BI203" s="127">
        <v>-119.20513781953601</v>
      </c>
      <c r="BJ203" s="112"/>
      <c r="BK203" s="112"/>
      <c r="BL203" s="125">
        <v>83</v>
      </c>
      <c r="BM203" s="125">
        <v>135</v>
      </c>
      <c r="BN203" s="111"/>
      <c r="BO203" s="119">
        <v>374</v>
      </c>
      <c r="BP203" s="120">
        <v>93.632039566682096</v>
      </c>
      <c r="BQ203" s="132">
        <v>78</v>
      </c>
      <c r="BR203" s="122">
        <v>1.20041076367541</v>
      </c>
      <c r="BS203" s="123">
        <v>18.0738346165571</v>
      </c>
      <c r="BT203" s="112">
        <v>7.4999999999999997E-3</v>
      </c>
      <c r="BU203" s="124">
        <v>7.4999999999999997E-3</v>
      </c>
      <c r="BV203" s="119">
        <v>0</v>
      </c>
      <c r="BW203" s="119">
        <v>0</v>
      </c>
      <c r="BX203" s="113"/>
      <c r="BY203" s="118">
        <v>0.99518161601186095</v>
      </c>
      <c r="BZ203" s="118">
        <v>1</v>
      </c>
      <c r="CA203" s="135">
        <v>0.99807264640474402</v>
      </c>
      <c r="CB203" s="117">
        <v>0.9</v>
      </c>
      <c r="CC203" s="124">
        <v>2.5000000000000001E-3</v>
      </c>
      <c r="CD203" s="113"/>
      <c r="CE203" s="113"/>
    </row>
    <row r="204" spans="1:83" s="85" customFormat="1" ht="21.4" customHeight="1" x14ac:dyDescent="0.2">
      <c r="A204" s="109" t="s">
        <v>246</v>
      </c>
      <c r="B204" s="109" t="s">
        <v>247</v>
      </c>
      <c r="C204" s="109" t="s">
        <v>268</v>
      </c>
      <c r="D204" s="110">
        <v>4.8516961247777797</v>
      </c>
      <c r="E204" s="111"/>
      <c r="F204" s="112">
        <v>0.06</v>
      </c>
      <c r="G204" s="112">
        <v>5.7750000000000003E-2</v>
      </c>
      <c r="H204" s="113"/>
      <c r="I204" s="114">
        <v>6</v>
      </c>
      <c r="J204" s="114">
        <v>6</v>
      </c>
      <c r="K204" s="111"/>
      <c r="L204" s="115">
        <v>0.55000000000000004</v>
      </c>
      <c r="M204" s="118">
        <v>0.61599999999999999</v>
      </c>
      <c r="N204" s="117">
        <v>0.7</v>
      </c>
      <c r="O204" s="118"/>
      <c r="P204" s="111"/>
      <c r="Q204" s="119">
        <v>217</v>
      </c>
      <c r="R204" s="120">
        <v>44.7266264042741</v>
      </c>
      <c r="S204" s="121">
        <v>36</v>
      </c>
      <c r="T204" s="122">
        <v>1.24240628900761</v>
      </c>
      <c r="U204" s="123">
        <v>17.4672044939391</v>
      </c>
      <c r="V204" s="124">
        <v>0.01</v>
      </c>
      <c r="W204" s="124">
        <v>0.01</v>
      </c>
      <c r="X204" s="125">
        <v>0</v>
      </c>
      <c r="Y204" s="125">
        <v>0</v>
      </c>
      <c r="Z204" s="111"/>
      <c r="AA204" s="126">
        <v>755</v>
      </c>
      <c r="AB204" s="110">
        <v>155.61568172915599</v>
      </c>
      <c r="AC204" s="121">
        <v>200</v>
      </c>
      <c r="AD204" s="118">
        <v>0.77807840864578004</v>
      </c>
      <c r="AE204" s="126">
        <v>-353.51553058922701</v>
      </c>
      <c r="AF204" s="112"/>
      <c r="AG204" s="112"/>
      <c r="AH204" s="128">
        <v>216</v>
      </c>
      <c r="AI204" s="125">
        <v>410</v>
      </c>
      <c r="AJ204" s="111"/>
      <c r="AK204" s="120">
        <v>5140.5582800000002</v>
      </c>
      <c r="AL204" s="120">
        <v>1059.5383857094801</v>
      </c>
      <c r="AM204" s="129">
        <v>828</v>
      </c>
      <c r="AN204" s="122">
        <v>1.2796357315331901</v>
      </c>
      <c r="AO204" s="130">
        <v>551.3039833606</v>
      </c>
      <c r="AP204" s="124">
        <v>0.01</v>
      </c>
      <c r="AQ204" s="124">
        <v>0.01</v>
      </c>
      <c r="AR204" s="125">
        <v>0</v>
      </c>
      <c r="AS204" s="125">
        <v>0</v>
      </c>
      <c r="AT204" s="113"/>
      <c r="AU204" s="120">
        <v>3853.18507</v>
      </c>
      <c r="AV204" s="110">
        <v>794.19340595583697</v>
      </c>
      <c r="AW204" s="131">
        <v>573</v>
      </c>
      <c r="AX204" s="122">
        <v>1.3860268864848799</v>
      </c>
      <c r="AY204" s="130">
        <v>677.28807486186395</v>
      </c>
      <c r="AZ204" s="112">
        <v>1.4999999999999999E-2</v>
      </c>
      <c r="BA204" s="112">
        <v>1.4999999999999999E-2</v>
      </c>
      <c r="BB204" s="125">
        <v>0</v>
      </c>
      <c r="BC204" s="125">
        <v>0</v>
      </c>
      <c r="BD204" s="111"/>
      <c r="BE204" s="120">
        <v>407.4</v>
      </c>
      <c r="BF204" s="110">
        <v>83.970634088024198</v>
      </c>
      <c r="BG204" s="132">
        <v>65</v>
      </c>
      <c r="BH204" s="122">
        <v>1.29185590904653</v>
      </c>
      <c r="BI204" s="123">
        <v>47.1324525585012</v>
      </c>
      <c r="BJ204" s="112">
        <v>1.4999999999999999E-2</v>
      </c>
      <c r="BK204" s="112">
        <v>1.4999999999999999E-2</v>
      </c>
      <c r="BL204" s="125">
        <v>0</v>
      </c>
      <c r="BM204" s="125">
        <v>0</v>
      </c>
      <c r="BN204" s="111"/>
      <c r="BO204" s="119">
        <v>432</v>
      </c>
      <c r="BP204" s="120">
        <v>89.041025837080198</v>
      </c>
      <c r="BQ204" s="132">
        <v>78</v>
      </c>
      <c r="BR204" s="122">
        <v>1.1415516132959</v>
      </c>
      <c r="BS204" s="123">
        <v>-0.32105692979860101</v>
      </c>
      <c r="BT204" s="112">
        <v>7.4999999999999997E-3</v>
      </c>
      <c r="BU204" s="124">
        <v>5.2500000000000003E-3</v>
      </c>
      <c r="BV204" s="119">
        <v>0</v>
      </c>
      <c r="BW204" s="119">
        <v>23</v>
      </c>
      <c r="BX204" s="113"/>
      <c r="BY204" s="118">
        <v>0.99228928476469003</v>
      </c>
      <c r="BZ204" s="118">
        <v>1</v>
      </c>
      <c r="CA204" s="135">
        <v>0.99691571390587597</v>
      </c>
      <c r="CB204" s="117">
        <v>0.9</v>
      </c>
      <c r="CC204" s="124">
        <v>2.5000000000000001E-3</v>
      </c>
      <c r="CD204" s="113"/>
      <c r="CE204" s="113"/>
    </row>
    <row r="205" spans="1:83" s="85" customFormat="1" ht="21.4" customHeight="1" x14ac:dyDescent="0.2">
      <c r="A205" s="109" t="s">
        <v>246</v>
      </c>
      <c r="B205" s="109" t="s">
        <v>247</v>
      </c>
      <c r="C205" s="109" t="s">
        <v>269</v>
      </c>
      <c r="D205" s="110">
        <v>5.0354185194444403</v>
      </c>
      <c r="E205" s="111"/>
      <c r="F205" s="112">
        <v>0.02</v>
      </c>
      <c r="G205" s="112">
        <v>0.02</v>
      </c>
      <c r="H205" s="113"/>
      <c r="I205" s="114">
        <v>3</v>
      </c>
      <c r="J205" s="114">
        <v>3</v>
      </c>
      <c r="K205" s="111"/>
      <c r="L205" s="115">
        <v>0.5</v>
      </c>
      <c r="M205" s="116">
        <v>0.57599999999999996</v>
      </c>
      <c r="N205" s="117">
        <v>0.7</v>
      </c>
      <c r="O205" s="118"/>
      <c r="P205" s="111"/>
      <c r="Q205" s="119">
        <v>245</v>
      </c>
      <c r="R205" s="120">
        <v>48.655339978975697</v>
      </c>
      <c r="S205" s="121">
        <v>36</v>
      </c>
      <c r="T205" s="122">
        <v>1.35153722163821</v>
      </c>
      <c r="U205" s="123">
        <v>37.911363801920103</v>
      </c>
      <c r="V205" s="124">
        <v>0.01</v>
      </c>
      <c r="W205" s="124">
        <v>0.01</v>
      </c>
      <c r="X205" s="125">
        <v>0</v>
      </c>
      <c r="Y205" s="125">
        <v>0</v>
      </c>
      <c r="Z205" s="111"/>
      <c r="AA205" s="126">
        <v>225</v>
      </c>
      <c r="AB205" s="110">
        <v>44.6834754908961</v>
      </c>
      <c r="AC205" s="121">
        <v>200</v>
      </c>
      <c r="AD205" s="116">
        <v>0.22341737745448001</v>
      </c>
      <c r="AE205" s="127">
        <v>-925.49242332266601</v>
      </c>
      <c r="AF205" s="112"/>
      <c r="AG205" s="112"/>
      <c r="AH205" s="128">
        <v>783</v>
      </c>
      <c r="AI205" s="125">
        <v>984</v>
      </c>
      <c r="AJ205" s="111"/>
      <c r="AK205" s="120">
        <v>1883.9593600000001</v>
      </c>
      <c r="AL205" s="120">
        <v>374.14156394846299</v>
      </c>
      <c r="AM205" s="129">
        <v>662</v>
      </c>
      <c r="AN205" s="116">
        <v>0.565168525601908</v>
      </c>
      <c r="AO205" s="139">
        <v>-1924.1705611980201</v>
      </c>
      <c r="AP205" s="124"/>
      <c r="AQ205" s="124"/>
      <c r="AR205" s="125">
        <v>1450</v>
      </c>
      <c r="AS205" s="125">
        <v>2117</v>
      </c>
      <c r="AT205" s="113"/>
      <c r="AU205" s="120">
        <v>2113.8611299999998</v>
      </c>
      <c r="AV205" s="110">
        <v>419.79849774894598</v>
      </c>
      <c r="AW205" s="131">
        <v>573</v>
      </c>
      <c r="AX205" s="116">
        <v>0.73263263132451295</v>
      </c>
      <c r="AY205" s="139">
        <v>-1182.2996628194401</v>
      </c>
      <c r="AZ205" s="112"/>
      <c r="BA205" s="112"/>
      <c r="BB205" s="125">
        <v>772</v>
      </c>
      <c r="BC205" s="125">
        <v>1349</v>
      </c>
      <c r="BD205" s="111"/>
      <c r="BE205" s="120">
        <v>252.4</v>
      </c>
      <c r="BF205" s="110">
        <v>50.124929839565198</v>
      </c>
      <c r="BG205" s="132">
        <v>65</v>
      </c>
      <c r="BH205" s="118">
        <v>0.77115276676254096</v>
      </c>
      <c r="BI205" s="126">
        <v>-121.51003757986599</v>
      </c>
      <c r="BJ205" s="112"/>
      <c r="BK205" s="112"/>
      <c r="BL205" s="125">
        <v>75</v>
      </c>
      <c r="BM205" s="125">
        <v>141</v>
      </c>
      <c r="BN205" s="111"/>
      <c r="BO205" s="119">
        <v>490</v>
      </c>
      <c r="BP205" s="120">
        <v>97.310679957951393</v>
      </c>
      <c r="BQ205" s="132">
        <v>78</v>
      </c>
      <c r="BR205" s="122">
        <v>1.2475728199737399</v>
      </c>
      <c r="BS205" s="123">
        <v>41.307954904160297</v>
      </c>
      <c r="BT205" s="112">
        <v>7.4999999999999997E-3</v>
      </c>
      <c r="BU205" s="124">
        <v>7.4999999999999997E-3</v>
      </c>
      <c r="BV205" s="119">
        <v>0</v>
      </c>
      <c r="BW205" s="119">
        <v>0</v>
      </c>
      <c r="BX205" s="113"/>
      <c r="BY205" s="118">
        <v>0.99848438920885096</v>
      </c>
      <c r="BZ205" s="118">
        <v>1</v>
      </c>
      <c r="CA205" s="135">
        <v>0.99939375568354005</v>
      </c>
      <c r="CB205" s="117">
        <v>0.9</v>
      </c>
      <c r="CC205" s="124">
        <v>2.5000000000000001E-3</v>
      </c>
      <c r="CD205" s="113"/>
      <c r="CE205" s="113"/>
    </row>
    <row r="206" spans="1:83" s="85" customFormat="1" ht="21.4" customHeight="1" x14ac:dyDescent="0.2">
      <c r="A206" s="109" t="s">
        <v>246</v>
      </c>
      <c r="B206" s="109" t="s">
        <v>373</v>
      </c>
      <c r="C206" s="109" t="s">
        <v>270</v>
      </c>
      <c r="D206" s="110">
        <v>2.2172783671111098</v>
      </c>
      <c r="E206" s="111"/>
      <c r="F206" s="112">
        <v>5.3249999999999999E-2</v>
      </c>
      <c r="G206" s="112">
        <v>4.9500000000000002E-2</v>
      </c>
      <c r="H206" s="113"/>
      <c r="I206" s="114">
        <v>6</v>
      </c>
      <c r="J206" s="114">
        <v>6</v>
      </c>
      <c r="K206" s="111"/>
      <c r="L206" s="135">
        <v>0.88</v>
      </c>
      <c r="M206" s="133">
        <v>0.73199999999999998</v>
      </c>
      <c r="N206" s="117">
        <v>0.7</v>
      </c>
      <c r="O206" s="118">
        <v>4.0000000000000001E-3</v>
      </c>
      <c r="P206" s="111"/>
      <c r="Q206" s="119">
        <v>136</v>
      </c>
      <c r="R206" s="120">
        <v>61.336457351177899</v>
      </c>
      <c r="S206" s="121">
        <v>36</v>
      </c>
      <c r="T206" s="122">
        <v>1.7037904819771601</v>
      </c>
      <c r="U206" s="123">
        <v>44.811322962841601</v>
      </c>
      <c r="V206" s="124">
        <v>0.01</v>
      </c>
      <c r="W206" s="124">
        <v>0.01</v>
      </c>
      <c r="X206" s="125">
        <v>0</v>
      </c>
      <c r="Y206" s="125">
        <v>0</v>
      </c>
      <c r="Z206" s="111"/>
      <c r="AA206" s="126">
        <v>192</v>
      </c>
      <c r="AB206" s="110">
        <v>86.592645672251095</v>
      </c>
      <c r="AC206" s="121">
        <v>200</v>
      </c>
      <c r="AD206" s="116">
        <v>0.432963228361256</v>
      </c>
      <c r="AE206" s="127">
        <v>-314.603761317546</v>
      </c>
      <c r="AF206" s="112"/>
      <c r="AG206" s="112"/>
      <c r="AH206" s="128">
        <v>252</v>
      </c>
      <c r="AI206" s="125">
        <v>341</v>
      </c>
      <c r="AJ206" s="111"/>
      <c r="AK206" s="120">
        <v>410.28816</v>
      </c>
      <c r="AL206" s="120">
        <v>185.04133990833299</v>
      </c>
      <c r="AM206" s="129">
        <v>612</v>
      </c>
      <c r="AN206" s="116">
        <v>0.30235513056917102</v>
      </c>
      <c r="AO206" s="139">
        <v>-1139.91934963169</v>
      </c>
      <c r="AP206" s="124"/>
      <c r="AQ206" s="124"/>
      <c r="AR206" s="125">
        <v>947</v>
      </c>
      <c r="AS206" s="125">
        <v>1219</v>
      </c>
      <c r="AT206" s="113"/>
      <c r="AU206" s="120">
        <v>2066.62662</v>
      </c>
      <c r="AV206" s="110">
        <v>932.05555542969796</v>
      </c>
      <c r="AW206" s="131">
        <v>573</v>
      </c>
      <c r="AX206" s="122">
        <v>1.6266240059855099</v>
      </c>
      <c r="AY206" s="130">
        <v>615.20684382522904</v>
      </c>
      <c r="AZ206" s="112">
        <v>1.4999999999999999E-2</v>
      </c>
      <c r="BA206" s="112">
        <v>1.4999999999999999E-2</v>
      </c>
      <c r="BB206" s="125">
        <v>0</v>
      </c>
      <c r="BC206" s="125">
        <v>0</v>
      </c>
      <c r="BD206" s="111"/>
      <c r="BE206" s="120">
        <v>169.9</v>
      </c>
      <c r="BF206" s="110">
        <v>76.625471352684698</v>
      </c>
      <c r="BG206" s="132">
        <v>65</v>
      </c>
      <c r="BH206" s="122">
        <v>1.1788534054259201</v>
      </c>
      <c r="BI206" s="123">
        <v>5.2537775717974302</v>
      </c>
      <c r="BJ206" s="112">
        <v>1.4999999999999999E-2</v>
      </c>
      <c r="BK206" s="112">
        <v>1.35E-2</v>
      </c>
      <c r="BL206" s="125">
        <v>0</v>
      </c>
      <c r="BM206" s="125">
        <v>4</v>
      </c>
      <c r="BN206" s="111"/>
      <c r="BO206" s="119">
        <v>194</v>
      </c>
      <c r="BP206" s="120">
        <v>87.494652398003694</v>
      </c>
      <c r="BQ206" s="132">
        <v>78</v>
      </c>
      <c r="BR206" s="133">
        <v>1.12172631279492</v>
      </c>
      <c r="BS206" s="134">
        <v>-3.5754669138430901</v>
      </c>
      <c r="BT206" s="112">
        <v>6.7499999999999999E-3</v>
      </c>
      <c r="BU206" s="124">
        <v>4.4999999999999997E-3</v>
      </c>
      <c r="BV206" s="119">
        <v>0</v>
      </c>
      <c r="BW206" s="119">
        <v>14</v>
      </c>
      <c r="BX206" s="113"/>
      <c r="BY206" s="118">
        <v>0.98975409836065598</v>
      </c>
      <c r="BZ206" s="118">
        <v>1</v>
      </c>
      <c r="CA206" s="135">
        <v>0.99590163934426201</v>
      </c>
      <c r="CB206" s="117">
        <v>0.9</v>
      </c>
      <c r="CC206" s="124">
        <v>2.5000000000000001E-3</v>
      </c>
      <c r="CD206" s="113"/>
      <c r="CE206" s="113"/>
    </row>
    <row r="207" spans="1:83" s="85" customFormat="1" ht="21.4" customHeight="1" x14ac:dyDescent="0.2">
      <c r="A207" s="109" t="s">
        <v>246</v>
      </c>
      <c r="B207" s="109" t="s">
        <v>373</v>
      </c>
      <c r="C207" s="109" t="s">
        <v>271</v>
      </c>
      <c r="D207" s="110">
        <v>2.2554520251111101</v>
      </c>
      <c r="E207" s="111"/>
      <c r="F207" s="112">
        <v>0.06</v>
      </c>
      <c r="G207" s="112">
        <v>0.06</v>
      </c>
      <c r="H207" s="113"/>
      <c r="I207" s="114">
        <v>6</v>
      </c>
      <c r="J207" s="114">
        <v>6</v>
      </c>
      <c r="K207" s="111"/>
      <c r="L207" s="135">
        <v>0.89</v>
      </c>
      <c r="M207" s="118">
        <v>0.64400000000000002</v>
      </c>
      <c r="N207" s="117">
        <v>0.7</v>
      </c>
      <c r="O207" s="118"/>
      <c r="P207" s="111"/>
      <c r="Q207" s="119">
        <v>128</v>
      </c>
      <c r="R207" s="120">
        <v>56.7513733721267</v>
      </c>
      <c r="S207" s="121">
        <v>36</v>
      </c>
      <c r="T207" s="122">
        <v>1.5764270381146299</v>
      </c>
      <c r="U207" s="123">
        <v>35.241377834470399</v>
      </c>
      <c r="V207" s="124">
        <v>0.01</v>
      </c>
      <c r="W207" s="124">
        <v>0.01</v>
      </c>
      <c r="X207" s="125">
        <v>0</v>
      </c>
      <c r="Y207" s="125">
        <v>0</v>
      </c>
      <c r="Z207" s="111"/>
      <c r="AA207" s="126">
        <v>379</v>
      </c>
      <c r="AB207" s="110">
        <v>168.03726959403099</v>
      </c>
      <c r="AC207" s="121">
        <v>200</v>
      </c>
      <c r="AD207" s="118">
        <v>0.84018634797015501</v>
      </c>
      <c r="AE207" s="126">
        <v>-136.325678697386</v>
      </c>
      <c r="AF207" s="112"/>
      <c r="AG207" s="112"/>
      <c r="AH207" s="128">
        <v>73</v>
      </c>
      <c r="AI207" s="125">
        <v>163</v>
      </c>
      <c r="AJ207" s="111"/>
      <c r="AK207" s="120">
        <v>1838.37609</v>
      </c>
      <c r="AL207" s="120">
        <v>815.08099907797202</v>
      </c>
      <c r="AM207" s="129">
        <v>642.79999999999995</v>
      </c>
      <c r="AN207" s="122">
        <v>1.26801648892031</v>
      </c>
      <c r="AO207" s="130">
        <v>182.11935866659999</v>
      </c>
      <c r="AP207" s="124">
        <v>0.01</v>
      </c>
      <c r="AQ207" s="124">
        <v>0.01</v>
      </c>
      <c r="AR207" s="125">
        <v>0</v>
      </c>
      <c r="AS207" s="125">
        <v>0</v>
      </c>
      <c r="AT207" s="113"/>
      <c r="AU207" s="120">
        <v>2096.5132100000001</v>
      </c>
      <c r="AV207" s="110">
        <v>929.53128093989005</v>
      </c>
      <c r="AW207" s="131">
        <v>573</v>
      </c>
      <c r="AX207" s="122">
        <v>1.62221864038375</v>
      </c>
      <c r="AY207" s="130">
        <v>620.10514053198801</v>
      </c>
      <c r="AZ207" s="112">
        <v>1.4999999999999999E-2</v>
      </c>
      <c r="BA207" s="112">
        <v>1.4999999999999999E-2</v>
      </c>
      <c r="BB207" s="125">
        <v>0</v>
      </c>
      <c r="BC207" s="125">
        <v>0</v>
      </c>
      <c r="BD207" s="111"/>
      <c r="BE207" s="120">
        <v>200.1</v>
      </c>
      <c r="BF207" s="110">
        <v>88.718357904395006</v>
      </c>
      <c r="BG207" s="132">
        <v>65</v>
      </c>
      <c r="BH207" s="122">
        <v>1.36489781391377</v>
      </c>
      <c r="BI207" s="123">
        <v>32.6191544233494</v>
      </c>
      <c r="BJ207" s="112">
        <v>1.4999999999999999E-2</v>
      </c>
      <c r="BK207" s="112">
        <v>1.4999999999999999E-2</v>
      </c>
      <c r="BL207" s="125">
        <v>0</v>
      </c>
      <c r="BM207" s="125">
        <v>0</v>
      </c>
      <c r="BN207" s="111"/>
      <c r="BO207" s="119">
        <v>364</v>
      </c>
      <c r="BP207" s="120">
        <v>161.38671802698499</v>
      </c>
      <c r="BQ207" s="132">
        <v>78</v>
      </c>
      <c r="BR207" s="122">
        <v>2.0690604875254501</v>
      </c>
      <c r="BS207" s="123">
        <v>163.022985308019</v>
      </c>
      <c r="BT207" s="112">
        <v>7.4999999999999997E-3</v>
      </c>
      <c r="BU207" s="124">
        <v>7.4999999999999997E-3</v>
      </c>
      <c r="BV207" s="119">
        <v>0</v>
      </c>
      <c r="BW207" s="119">
        <v>0</v>
      </c>
      <c r="BX207" s="113"/>
      <c r="BY207" s="118">
        <v>0.99559322033898301</v>
      </c>
      <c r="BZ207" s="118">
        <v>1</v>
      </c>
      <c r="CA207" s="135">
        <v>0.99823728813559298</v>
      </c>
      <c r="CB207" s="117">
        <v>0.9</v>
      </c>
      <c r="CC207" s="124">
        <v>2.5000000000000001E-3</v>
      </c>
      <c r="CD207" s="113"/>
      <c r="CE207" s="113"/>
    </row>
    <row r="208" spans="1:83" s="85" customFormat="1" ht="21.4" customHeight="1" x14ac:dyDescent="0.2">
      <c r="A208" s="109" t="s">
        <v>246</v>
      </c>
      <c r="B208" s="109" t="s">
        <v>373</v>
      </c>
      <c r="C208" s="109" t="s">
        <v>272</v>
      </c>
      <c r="D208" s="110">
        <v>2.6658372894444402</v>
      </c>
      <c r="E208" s="111"/>
      <c r="F208" s="112">
        <v>5.475E-2</v>
      </c>
      <c r="G208" s="112">
        <v>4.5874999999999999E-2</v>
      </c>
      <c r="H208" s="113"/>
      <c r="I208" s="114">
        <v>6</v>
      </c>
      <c r="J208" s="114">
        <v>6</v>
      </c>
      <c r="K208" s="111"/>
      <c r="L208" s="136">
        <v>0.78</v>
      </c>
      <c r="M208" s="118">
        <v>0.65900000000000003</v>
      </c>
      <c r="N208" s="117">
        <v>0.7</v>
      </c>
      <c r="O208" s="118"/>
      <c r="P208" s="111"/>
      <c r="Q208" s="119">
        <v>149</v>
      </c>
      <c r="R208" s="120">
        <v>55.892383451148802</v>
      </c>
      <c r="S208" s="121">
        <v>36</v>
      </c>
      <c r="T208" s="122">
        <v>1.5525662069763499</v>
      </c>
      <c r="U208" s="123">
        <v>39.363709299392198</v>
      </c>
      <c r="V208" s="124">
        <v>0.01</v>
      </c>
      <c r="W208" s="124">
        <v>0.01</v>
      </c>
      <c r="X208" s="125">
        <v>0</v>
      </c>
      <c r="Y208" s="125">
        <v>0</v>
      </c>
      <c r="Z208" s="111"/>
      <c r="AA208" s="126">
        <v>314</v>
      </c>
      <c r="AB208" s="110">
        <v>117.786633581616</v>
      </c>
      <c r="AC208" s="121">
        <v>200</v>
      </c>
      <c r="AD208" s="116">
        <v>0.58893316790808004</v>
      </c>
      <c r="AE208" s="127">
        <v>-295.09050389226599</v>
      </c>
      <c r="AF208" s="112"/>
      <c r="AG208" s="112"/>
      <c r="AH208" s="128">
        <v>220</v>
      </c>
      <c r="AI208" s="125">
        <v>326</v>
      </c>
      <c r="AJ208" s="111"/>
      <c r="AK208" s="120">
        <v>1819.6537599999999</v>
      </c>
      <c r="AL208" s="120">
        <v>682.58245437748099</v>
      </c>
      <c r="AM208" s="129">
        <v>612</v>
      </c>
      <c r="AN208" s="133">
        <v>1.11533080780634</v>
      </c>
      <c r="AO208" s="137">
        <v>-44.163181910332902</v>
      </c>
      <c r="AP208" s="124">
        <v>8.5000000000000006E-3</v>
      </c>
      <c r="AQ208" s="124">
        <v>6.0000000000000001E-3</v>
      </c>
      <c r="AR208" s="125">
        <v>0</v>
      </c>
      <c r="AS208" s="125">
        <v>139</v>
      </c>
      <c r="AT208" s="113"/>
      <c r="AU208" s="120">
        <v>1891.1440399999999</v>
      </c>
      <c r="AV208" s="110">
        <v>709.39964996667595</v>
      </c>
      <c r="AW208" s="131">
        <v>573</v>
      </c>
      <c r="AX208" s="122">
        <v>1.2380447643397501</v>
      </c>
      <c r="AY208" s="130">
        <v>146.09974634865901</v>
      </c>
      <c r="AZ208" s="112">
        <v>1.4999999999999999E-2</v>
      </c>
      <c r="BA208" s="112">
        <v>1.4999999999999999E-2</v>
      </c>
      <c r="BB208" s="125">
        <v>0</v>
      </c>
      <c r="BC208" s="125">
        <v>0</v>
      </c>
      <c r="BD208" s="111"/>
      <c r="BE208" s="120">
        <v>195.9</v>
      </c>
      <c r="BF208" s="110">
        <v>73.485355154899594</v>
      </c>
      <c r="BG208" s="132">
        <v>65</v>
      </c>
      <c r="BH208" s="133">
        <v>1.1305439254599901</v>
      </c>
      <c r="BI208" s="134">
        <v>-2.0544137649863199</v>
      </c>
      <c r="BJ208" s="112">
        <v>1.4250000000000001E-2</v>
      </c>
      <c r="BK208" s="112">
        <v>9.75E-3</v>
      </c>
      <c r="BL208" s="125">
        <v>0</v>
      </c>
      <c r="BM208" s="125">
        <v>13</v>
      </c>
      <c r="BN208" s="111"/>
      <c r="BO208" s="119">
        <v>222</v>
      </c>
      <c r="BP208" s="120">
        <v>83.275900175537103</v>
      </c>
      <c r="BQ208" s="132">
        <v>78</v>
      </c>
      <c r="BR208" s="133">
        <v>1.06763974584022</v>
      </c>
      <c r="BS208" s="134">
        <v>-15.5452965179836</v>
      </c>
      <c r="BT208" s="112">
        <v>4.4999999999999997E-3</v>
      </c>
      <c r="BU208" s="124">
        <v>2.6250000000000002E-3</v>
      </c>
      <c r="BV208" s="119">
        <v>0</v>
      </c>
      <c r="BW208" s="119">
        <v>28</v>
      </c>
      <c r="BX208" s="113"/>
      <c r="BY208" s="118">
        <v>0.99044776119403</v>
      </c>
      <c r="BZ208" s="118">
        <v>1</v>
      </c>
      <c r="CA208" s="135">
        <v>0.99617910447761204</v>
      </c>
      <c r="CB208" s="117">
        <v>0.9</v>
      </c>
      <c r="CC208" s="124">
        <v>2.5000000000000001E-3</v>
      </c>
      <c r="CD208" s="113"/>
      <c r="CE208" s="113"/>
    </row>
    <row r="209" spans="1:83" s="85" customFormat="1" ht="21.4" customHeight="1" x14ac:dyDescent="0.2">
      <c r="A209" s="109" t="s">
        <v>246</v>
      </c>
      <c r="B209" s="109" t="s">
        <v>373</v>
      </c>
      <c r="C209" s="109" t="s">
        <v>273</v>
      </c>
      <c r="D209" s="110">
        <v>2.6442969814444401</v>
      </c>
      <c r="E209" s="111"/>
      <c r="F209" s="112">
        <v>7.2999999999999995E-2</v>
      </c>
      <c r="G209" s="112">
        <v>7.2999999999999995E-2</v>
      </c>
      <c r="H209" s="113"/>
      <c r="I209" s="114">
        <v>7</v>
      </c>
      <c r="J209" s="114">
        <v>7</v>
      </c>
      <c r="K209" s="111"/>
      <c r="L209" s="138">
        <v>0.69</v>
      </c>
      <c r="M209" s="133">
        <v>0.79100000000000004</v>
      </c>
      <c r="N209" s="117">
        <v>0.7</v>
      </c>
      <c r="O209" s="118">
        <v>1.2999999999999999E-2</v>
      </c>
      <c r="P209" s="111"/>
      <c r="Q209" s="119">
        <v>115</v>
      </c>
      <c r="R209" s="120">
        <v>43.489820094708598</v>
      </c>
      <c r="S209" s="121">
        <v>36</v>
      </c>
      <c r="T209" s="122">
        <v>1.2080505581863501</v>
      </c>
      <c r="U209" s="123">
        <v>6.24958462232338</v>
      </c>
      <c r="V209" s="124">
        <v>0.01</v>
      </c>
      <c r="W209" s="124">
        <v>0.01</v>
      </c>
      <c r="X209" s="125">
        <v>0</v>
      </c>
      <c r="Y209" s="125">
        <v>0</v>
      </c>
      <c r="Z209" s="111"/>
      <c r="AA209" s="126">
        <v>423</v>
      </c>
      <c r="AB209" s="110">
        <v>159.966903478798</v>
      </c>
      <c r="AC209" s="121">
        <v>200</v>
      </c>
      <c r="AD209" s="118">
        <v>0.79983451739399003</v>
      </c>
      <c r="AE209" s="126">
        <v>-181.168974320426</v>
      </c>
      <c r="AF209" s="112"/>
      <c r="AG209" s="112"/>
      <c r="AH209" s="128">
        <v>106</v>
      </c>
      <c r="AI209" s="125">
        <v>212</v>
      </c>
      <c r="AJ209" s="111"/>
      <c r="AK209" s="120">
        <v>2144.8965499999999</v>
      </c>
      <c r="AL209" s="120">
        <v>811.14056592401096</v>
      </c>
      <c r="AM209" s="129">
        <v>673.3</v>
      </c>
      <c r="AN209" s="122">
        <v>1.2047238466122201</v>
      </c>
      <c r="AO209" s="130">
        <v>110.961697950287</v>
      </c>
      <c r="AP209" s="124">
        <v>0.01</v>
      </c>
      <c r="AQ209" s="124">
        <v>0.01</v>
      </c>
      <c r="AR209" s="125">
        <v>0</v>
      </c>
      <c r="AS209" s="125">
        <v>0</v>
      </c>
      <c r="AT209" s="113"/>
      <c r="AU209" s="120">
        <v>2154.54475</v>
      </c>
      <c r="AV209" s="110">
        <v>814.78924837825195</v>
      </c>
      <c r="AW209" s="131">
        <v>573</v>
      </c>
      <c r="AX209" s="122">
        <v>1.42197076505803</v>
      </c>
      <c r="AY209" s="130">
        <v>423.60063857198003</v>
      </c>
      <c r="AZ209" s="112">
        <v>1.4999999999999999E-2</v>
      </c>
      <c r="BA209" s="112">
        <v>1.4999999999999999E-2</v>
      </c>
      <c r="BB209" s="125">
        <v>0</v>
      </c>
      <c r="BC209" s="125">
        <v>0</v>
      </c>
      <c r="BD209" s="111"/>
      <c r="BE209" s="120">
        <v>212.6</v>
      </c>
      <c r="BF209" s="110">
        <v>80.399441322913503</v>
      </c>
      <c r="BG209" s="132">
        <v>65</v>
      </c>
      <c r="BH209" s="122">
        <v>1.2369144818909801</v>
      </c>
      <c r="BI209" s="123">
        <v>16.245083345861701</v>
      </c>
      <c r="BJ209" s="112">
        <v>1.4999999999999999E-2</v>
      </c>
      <c r="BK209" s="112">
        <v>1.4999999999999999E-2</v>
      </c>
      <c r="BL209" s="125">
        <v>0</v>
      </c>
      <c r="BM209" s="125">
        <v>0</v>
      </c>
      <c r="BN209" s="111"/>
      <c r="BO209" s="119">
        <v>301</v>
      </c>
      <c r="BP209" s="120">
        <v>113.829876943542</v>
      </c>
      <c r="BQ209" s="132">
        <v>78</v>
      </c>
      <c r="BR209" s="122">
        <v>1.4593573967120801</v>
      </c>
      <c r="BS209" s="123">
        <v>65.374100015034003</v>
      </c>
      <c r="BT209" s="112">
        <v>7.4999999999999997E-3</v>
      </c>
      <c r="BU209" s="124">
        <v>7.4999999999999997E-3</v>
      </c>
      <c r="BV209" s="119">
        <v>0</v>
      </c>
      <c r="BW209" s="119">
        <v>0</v>
      </c>
      <c r="BX209" s="113"/>
      <c r="BY209" s="118">
        <v>0.99371069182389904</v>
      </c>
      <c r="BZ209" s="118">
        <v>1</v>
      </c>
      <c r="CA209" s="135">
        <v>0.99748427672955997</v>
      </c>
      <c r="CB209" s="117">
        <v>0.9</v>
      </c>
      <c r="CC209" s="124">
        <v>2.5000000000000001E-3</v>
      </c>
      <c r="CD209" s="113"/>
      <c r="CE209" s="113"/>
    </row>
    <row r="210" spans="1:83" s="85" customFormat="1" ht="21.4" customHeight="1" x14ac:dyDescent="0.2">
      <c r="A210" s="109" t="s">
        <v>246</v>
      </c>
      <c r="B210" s="109" t="s">
        <v>373</v>
      </c>
      <c r="C210" s="109" t="s">
        <v>274</v>
      </c>
      <c r="D210" s="110">
        <v>3.3041643273333299</v>
      </c>
      <c r="E210" s="111"/>
      <c r="F210" s="112">
        <v>0.02</v>
      </c>
      <c r="G210" s="112">
        <v>0.02</v>
      </c>
      <c r="H210" s="113"/>
      <c r="I210" s="114">
        <v>3</v>
      </c>
      <c r="J210" s="114">
        <v>3</v>
      </c>
      <c r="K210" s="111"/>
      <c r="L210" s="115">
        <v>0.63</v>
      </c>
      <c r="M210" s="133">
        <v>0.77600000000000002</v>
      </c>
      <c r="N210" s="117">
        <v>0.7</v>
      </c>
      <c r="O210" s="118">
        <v>0.01</v>
      </c>
      <c r="P210" s="111"/>
      <c r="Q210" s="119">
        <v>112</v>
      </c>
      <c r="R210" s="120">
        <v>33.896619206705999</v>
      </c>
      <c r="S210" s="121">
        <v>36</v>
      </c>
      <c r="T210" s="118">
        <v>0.94157275574183397</v>
      </c>
      <c r="U210" s="126">
        <v>-23.888383791641498</v>
      </c>
      <c r="V210" s="124"/>
      <c r="W210" s="124"/>
      <c r="X210" s="125">
        <v>7</v>
      </c>
      <c r="Y210" s="125">
        <v>31</v>
      </c>
      <c r="Z210" s="111"/>
      <c r="AA210" s="126">
        <v>286</v>
      </c>
      <c r="AB210" s="110">
        <v>86.557438331409998</v>
      </c>
      <c r="AC210" s="121">
        <v>200</v>
      </c>
      <c r="AD210" s="116">
        <v>0.43278719165704999</v>
      </c>
      <c r="AE210" s="127">
        <v>-468.93546550911901</v>
      </c>
      <c r="AF210" s="112"/>
      <c r="AG210" s="112"/>
      <c r="AH210" s="128">
        <v>375</v>
      </c>
      <c r="AI210" s="125">
        <v>507</v>
      </c>
      <c r="AJ210" s="111"/>
      <c r="AK210" s="120">
        <v>1790.7847200000001</v>
      </c>
      <c r="AL210" s="120">
        <v>541.97810477703297</v>
      </c>
      <c r="AM210" s="129">
        <v>722.4</v>
      </c>
      <c r="AN210" s="116">
        <v>0.75024654592612505</v>
      </c>
      <c r="AO210" s="139">
        <v>-936.04218141893898</v>
      </c>
      <c r="AP210" s="124"/>
      <c r="AQ210" s="124"/>
      <c r="AR210" s="125">
        <v>597</v>
      </c>
      <c r="AS210" s="125">
        <v>1074</v>
      </c>
      <c r="AT210" s="113"/>
      <c r="AU210" s="120">
        <v>1773.36464</v>
      </c>
      <c r="AV210" s="110">
        <v>536.70594568497597</v>
      </c>
      <c r="AW210" s="131">
        <v>573</v>
      </c>
      <c r="AX210" s="118">
        <v>0.93665959107325703</v>
      </c>
      <c r="AY210" s="120">
        <v>-389.52546868362703</v>
      </c>
      <c r="AZ210" s="112"/>
      <c r="BA210" s="112"/>
      <c r="BB210" s="125">
        <v>120</v>
      </c>
      <c r="BC210" s="125">
        <v>499</v>
      </c>
      <c r="BD210" s="111"/>
      <c r="BE210" s="120">
        <v>180.9</v>
      </c>
      <c r="BF210" s="110">
        <v>54.749092986545698</v>
      </c>
      <c r="BG210" s="132">
        <v>65</v>
      </c>
      <c r="BH210" s="118">
        <v>0.84229373825455001</v>
      </c>
      <c r="BI210" s="126">
        <v>-64.454026290463702</v>
      </c>
      <c r="BJ210" s="112"/>
      <c r="BK210" s="112"/>
      <c r="BL210" s="125">
        <v>34</v>
      </c>
      <c r="BM210" s="125">
        <v>77</v>
      </c>
      <c r="BN210" s="111"/>
      <c r="BO210" s="119">
        <v>351</v>
      </c>
      <c r="BP210" s="120">
        <v>106.229583406731</v>
      </c>
      <c r="BQ210" s="132">
        <v>78</v>
      </c>
      <c r="BR210" s="122">
        <v>1.36191773598373</v>
      </c>
      <c r="BS210" s="123">
        <v>56.575168451443503</v>
      </c>
      <c r="BT210" s="112">
        <v>7.4999999999999997E-3</v>
      </c>
      <c r="BU210" s="124">
        <v>7.4999999999999997E-3</v>
      </c>
      <c r="BV210" s="119">
        <v>0</v>
      </c>
      <c r="BW210" s="119">
        <v>0</v>
      </c>
      <c r="BX210" s="113"/>
      <c r="BY210" s="118">
        <v>0.99760191846522805</v>
      </c>
      <c r="BZ210" s="118">
        <v>1</v>
      </c>
      <c r="CA210" s="135">
        <v>0.99904076738609104</v>
      </c>
      <c r="CB210" s="117">
        <v>0.9</v>
      </c>
      <c r="CC210" s="124">
        <v>2.5000000000000001E-3</v>
      </c>
      <c r="CD210" s="113"/>
      <c r="CE210" s="113"/>
    </row>
    <row r="211" spans="1:83" s="85" customFormat="1" ht="21.4" customHeight="1" x14ac:dyDescent="0.2">
      <c r="A211" s="109" t="s">
        <v>246</v>
      </c>
      <c r="B211" s="109" t="s">
        <v>373</v>
      </c>
      <c r="C211" s="109" t="s">
        <v>275</v>
      </c>
      <c r="D211" s="110">
        <v>4.6618358364444399</v>
      </c>
      <c r="E211" s="111"/>
      <c r="F211" s="112">
        <v>3.6499999999999998E-2</v>
      </c>
      <c r="G211" s="112">
        <v>3.3500000000000002E-2</v>
      </c>
      <c r="H211" s="113"/>
      <c r="I211" s="114">
        <v>5</v>
      </c>
      <c r="J211" s="114">
        <v>4</v>
      </c>
      <c r="K211" s="111"/>
      <c r="L211" s="115">
        <v>0.27683945284377198</v>
      </c>
      <c r="M211" s="116">
        <v>0.58099999999999996</v>
      </c>
      <c r="N211" s="117">
        <v>0.7</v>
      </c>
      <c r="O211" s="118"/>
      <c r="P211" s="111"/>
      <c r="Q211" s="119">
        <v>215</v>
      </c>
      <c r="R211" s="120">
        <v>46.119170117320003</v>
      </c>
      <c r="S211" s="121">
        <v>36</v>
      </c>
      <c r="T211" s="122">
        <v>1.28108805881444</v>
      </c>
      <c r="U211" s="123">
        <v>23.275474656051401</v>
      </c>
      <c r="V211" s="124">
        <v>0.01</v>
      </c>
      <c r="W211" s="124">
        <v>0.01</v>
      </c>
      <c r="X211" s="125">
        <v>0</v>
      </c>
      <c r="Y211" s="125">
        <v>0</v>
      </c>
      <c r="Z211" s="111"/>
      <c r="AA211" s="126">
        <v>336</v>
      </c>
      <c r="AB211" s="110">
        <v>72.074610043811703</v>
      </c>
      <c r="AC211" s="121">
        <v>200</v>
      </c>
      <c r="AD211" s="116">
        <v>0.36037305021905802</v>
      </c>
      <c r="AE211" s="127">
        <v>-729.13625191082599</v>
      </c>
      <c r="AF211" s="112"/>
      <c r="AG211" s="112"/>
      <c r="AH211" s="128">
        <v>597</v>
      </c>
      <c r="AI211" s="125">
        <v>783</v>
      </c>
      <c r="AJ211" s="111"/>
      <c r="AK211" s="120">
        <v>1179.165</v>
      </c>
      <c r="AL211" s="120">
        <v>252.94005223902101</v>
      </c>
      <c r="AM211" s="129">
        <v>631.29999999999995</v>
      </c>
      <c r="AN211" s="116">
        <v>0.40066537658644302</v>
      </c>
      <c r="AO211" s="139">
        <v>-2182.9375791565199</v>
      </c>
      <c r="AP211" s="124"/>
      <c r="AQ211" s="124"/>
      <c r="AR211" s="125">
        <v>1764</v>
      </c>
      <c r="AS211" s="125">
        <v>2353</v>
      </c>
      <c r="AT211" s="113"/>
      <c r="AU211" s="120">
        <v>3139.21992</v>
      </c>
      <c r="AV211" s="110">
        <v>673.38705826120804</v>
      </c>
      <c r="AW211" s="131">
        <v>573</v>
      </c>
      <c r="AX211" s="122">
        <v>1.1751955641556799</v>
      </c>
      <c r="AY211" s="130">
        <v>87.604558275484095</v>
      </c>
      <c r="AZ211" s="112">
        <v>1.4999999999999999E-2</v>
      </c>
      <c r="BA211" s="112">
        <v>1.35E-2</v>
      </c>
      <c r="BB211" s="125">
        <v>0</v>
      </c>
      <c r="BC211" s="125">
        <v>67</v>
      </c>
      <c r="BD211" s="111"/>
      <c r="BE211" s="120">
        <v>295.60000000000002</v>
      </c>
      <c r="BF211" s="110">
        <v>63.408496217115299</v>
      </c>
      <c r="BG211" s="132">
        <v>65</v>
      </c>
      <c r="BH211" s="133">
        <v>0.97551532641715799</v>
      </c>
      <c r="BI211" s="134">
        <v>-50.569281871018298</v>
      </c>
      <c r="BJ211" s="112">
        <v>1.5E-3</v>
      </c>
      <c r="BK211" s="112"/>
      <c r="BL211" s="125">
        <v>8</v>
      </c>
      <c r="BM211" s="125">
        <v>69</v>
      </c>
      <c r="BN211" s="111"/>
      <c r="BO211" s="119">
        <v>539</v>
      </c>
      <c r="BP211" s="120">
        <v>115.619686945281</v>
      </c>
      <c r="BQ211" s="132">
        <v>78</v>
      </c>
      <c r="BR211" s="122">
        <v>1.4823036787856501</v>
      </c>
      <c r="BS211" s="123">
        <v>123.596861754778</v>
      </c>
      <c r="BT211" s="112">
        <v>7.4999999999999997E-3</v>
      </c>
      <c r="BU211" s="124">
        <v>7.4999999999999997E-3</v>
      </c>
      <c r="BV211" s="119">
        <v>0</v>
      </c>
      <c r="BW211" s="119">
        <v>0</v>
      </c>
      <c r="BX211" s="113"/>
      <c r="BY211" s="118">
        <v>0.996595233326657</v>
      </c>
      <c r="BZ211" s="118">
        <v>1</v>
      </c>
      <c r="CA211" s="135">
        <v>0.998638093330663</v>
      </c>
      <c r="CB211" s="117">
        <v>0.9</v>
      </c>
      <c r="CC211" s="124">
        <v>2.5000000000000001E-3</v>
      </c>
      <c r="CD211" s="113"/>
      <c r="CE211" s="113"/>
    </row>
    <row r="212" spans="1:83" s="85" customFormat="1" ht="21.4" customHeight="1" x14ac:dyDescent="0.2">
      <c r="A212" s="109" t="s">
        <v>246</v>
      </c>
      <c r="B212" s="109" t="s">
        <v>373</v>
      </c>
      <c r="C212" s="109" t="s">
        <v>276</v>
      </c>
      <c r="D212" s="110">
        <v>11.0702866436667</v>
      </c>
      <c r="E212" s="111"/>
      <c r="F212" s="112">
        <v>4.3499999999999997E-2</v>
      </c>
      <c r="G212" s="112">
        <v>3.4250000000000003E-2</v>
      </c>
      <c r="H212" s="113"/>
      <c r="I212" s="114">
        <v>5</v>
      </c>
      <c r="J212" s="114">
        <v>5</v>
      </c>
      <c r="K212" s="111"/>
      <c r="L212" s="136">
        <v>0.798028298984928</v>
      </c>
      <c r="M212" s="118">
        <v>0.66500000000000004</v>
      </c>
      <c r="N212" s="117">
        <v>0.7</v>
      </c>
      <c r="O212" s="118"/>
      <c r="P212" s="111"/>
      <c r="Q212" s="119">
        <v>460</v>
      </c>
      <c r="R212" s="120">
        <v>41.552672916845097</v>
      </c>
      <c r="S212" s="121">
        <v>36</v>
      </c>
      <c r="T212" s="122">
        <v>1.15424091435681</v>
      </c>
      <c r="U212" s="123">
        <v>4.7189633779074702</v>
      </c>
      <c r="V212" s="124">
        <v>0.01</v>
      </c>
      <c r="W212" s="124">
        <v>7.4999999999999997E-3</v>
      </c>
      <c r="X212" s="125">
        <v>0</v>
      </c>
      <c r="Y212" s="125">
        <v>19</v>
      </c>
      <c r="Z212" s="111"/>
      <c r="AA212" s="126">
        <v>1423</v>
      </c>
      <c r="AB212" s="110">
        <v>128.542290349284</v>
      </c>
      <c r="AC212" s="121">
        <v>200</v>
      </c>
      <c r="AD212" s="116">
        <v>0.64271145174641997</v>
      </c>
      <c r="AE212" s="127">
        <v>-1106.3390923449599</v>
      </c>
      <c r="AF212" s="112"/>
      <c r="AG212" s="112"/>
      <c r="AH212" s="128">
        <v>792</v>
      </c>
      <c r="AI212" s="125">
        <v>1234</v>
      </c>
      <c r="AJ212" s="111"/>
      <c r="AK212" s="120">
        <v>9282.9852900000005</v>
      </c>
      <c r="AL212" s="120">
        <v>838.54967705924901</v>
      </c>
      <c r="AM212" s="129">
        <v>664.5</v>
      </c>
      <c r="AN212" s="122">
        <v>1.2619257743555301</v>
      </c>
      <c r="AO212" s="130">
        <v>879.256155683874</v>
      </c>
      <c r="AP212" s="124">
        <v>0.01</v>
      </c>
      <c r="AQ212" s="124">
        <v>0.01</v>
      </c>
      <c r="AR212" s="125">
        <v>0</v>
      </c>
      <c r="AS212" s="125">
        <v>0</v>
      </c>
      <c r="AT212" s="113"/>
      <c r="AU212" s="120">
        <v>7333.6416900000004</v>
      </c>
      <c r="AV212" s="110">
        <v>662.46177050849803</v>
      </c>
      <c r="AW212" s="131">
        <v>573</v>
      </c>
      <c r="AX212" s="122">
        <v>1.15612874434293</v>
      </c>
      <c r="AY212" s="130">
        <v>87.085190431694201</v>
      </c>
      <c r="AZ212" s="112">
        <v>1.4999999999999999E-2</v>
      </c>
      <c r="BA212" s="112">
        <v>1.2E-2</v>
      </c>
      <c r="BB212" s="125">
        <v>0</v>
      </c>
      <c r="BC212" s="125">
        <v>279</v>
      </c>
      <c r="BD212" s="111"/>
      <c r="BE212" s="120">
        <v>742.1</v>
      </c>
      <c r="BF212" s="110">
        <v>67.035301242588602</v>
      </c>
      <c r="BG212" s="132">
        <v>65</v>
      </c>
      <c r="BH212" s="133">
        <v>1.03131232680906</v>
      </c>
      <c r="BI212" s="134">
        <v>-79.935205012111396</v>
      </c>
      <c r="BJ212" s="112">
        <v>6.0000000000000001E-3</v>
      </c>
      <c r="BK212" s="112">
        <v>2.2499999999999998E-3</v>
      </c>
      <c r="BL212" s="125">
        <v>0</v>
      </c>
      <c r="BM212" s="125">
        <v>122</v>
      </c>
      <c r="BN212" s="111"/>
      <c r="BO212" s="119">
        <v>693</v>
      </c>
      <c r="BP212" s="120">
        <v>62.6000050682036</v>
      </c>
      <c r="BQ212" s="132">
        <v>78</v>
      </c>
      <c r="BR212" s="118">
        <v>0.80256416754107196</v>
      </c>
      <c r="BS212" s="126">
        <v>-293.44224601453402</v>
      </c>
      <c r="BT212" s="112"/>
      <c r="BU212" s="124"/>
      <c r="BV212" s="119">
        <v>171</v>
      </c>
      <c r="BW212" s="119">
        <v>344</v>
      </c>
      <c r="BX212" s="113"/>
      <c r="BY212" s="118">
        <v>0.99152798789712504</v>
      </c>
      <c r="BZ212" s="118">
        <v>1</v>
      </c>
      <c r="CA212" s="135">
        <v>0.99661119515884999</v>
      </c>
      <c r="CB212" s="117">
        <v>0.9</v>
      </c>
      <c r="CC212" s="124">
        <v>2.5000000000000001E-3</v>
      </c>
      <c r="CD212" s="113"/>
      <c r="CE212" s="113"/>
    </row>
    <row r="213" spans="1:83" s="85" customFormat="1" ht="21.4" customHeight="1" x14ac:dyDescent="0.2">
      <c r="A213" s="109" t="s">
        <v>246</v>
      </c>
      <c r="B213" s="109" t="s">
        <v>373</v>
      </c>
      <c r="C213" s="109" t="s">
        <v>279</v>
      </c>
      <c r="D213" s="110">
        <v>3.9202090812222199</v>
      </c>
      <c r="E213" s="111"/>
      <c r="F213" s="112">
        <v>3.1E-2</v>
      </c>
      <c r="G213" s="112">
        <v>1.4625000000000001E-2</v>
      </c>
      <c r="H213" s="113"/>
      <c r="I213" s="114">
        <v>6</v>
      </c>
      <c r="J213" s="114">
        <v>6</v>
      </c>
      <c r="K213" s="111"/>
      <c r="L213" s="138">
        <v>0.68</v>
      </c>
      <c r="M213" s="116">
        <v>0.4</v>
      </c>
      <c r="N213" s="117">
        <v>0.7</v>
      </c>
      <c r="O213" s="118"/>
      <c r="P213" s="111"/>
      <c r="Q213" s="119">
        <v>154</v>
      </c>
      <c r="R213" s="120">
        <v>39.283619013500903</v>
      </c>
      <c r="S213" s="121">
        <v>36</v>
      </c>
      <c r="T213" s="133">
        <v>1.09121163926391</v>
      </c>
      <c r="U213" s="134">
        <v>-7.2240867579775196</v>
      </c>
      <c r="V213" s="124">
        <v>7.4999999999999997E-3</v>
      </c>
      <c r="W213" s="124">
        <v>4.4999999999999997E-3</v>
      </c>
      <c r="X213" s="125">
        <v>0</v>
      </c>
      <c r="Y213" s="125">
        <v>16</v>
      </c>
      <c r="Z213" s="111"/>
      <c r="AA213" s="126">
        <v>439</v>
      </c>
      <c r="AB213" s="110">
        <v>111.983823031993</v>
      </c>
      <c r="AC213" s="121">
        <v>200</v>
      </c>
      <c r="AD213" s="116">
        <v>0.55991911515996495</v>
      </c>
      <c r="AE213" s="127">
        <v>-456.689370877653</v>
      </c>
      <c r="AF213" s="112"/>
      <c r="AG213" s="112"/>
      <c r="AH213" s="128">
        <v>346</v>
      </c>
      <c r="AI213" s="125">
        <v>502</v>
      </c>
      <c r="AJ213" s="111"/>
      <c r="AK213" s="120">
        <v>2488.5081300000002</v>
      </c>
      <c r="AL213" s="120">
        <v>634.78964474623001</v>
      </c>
      <c r="AM213" s="129">
        <v>626.6</v>
      </c>
      <c r="AN213" s="133">
        <v>1.0130699724644601</v>
      </c>
      <c r="AO213" s="137">
        <v>-317.68666895968698</v>
      </c>
      <c r="AP213" s="124">
        <v>3.0000000000000001E-3</v>
      </c>
      <c r="AQ213" s="124">
        <v>5.0000000000000001E-4</v>
      </c>
      <c r="AR213" s="125">
        <v>0</v>
      </c>
      <c r="AS213" s="125">
        <v>460</v>
      </c>
      <c r="AT213" s="113"/>
      <c r="AU213" s="120">
        <v>2346.91408</v>
      </c>
      <c r="AV213" s="110">
        <v>598.67064010481101</v>
      </c>
      <c r="AW213" s="131">
        <v>573</v>
      </c>
      <c r="AX213" s="133">
        <v>1.04480041903108</v>
      </c>
      <c r="AY213" s="137">
        <v>-219.235967564476</v>
      </c>
      <c r="AZ213" s="112">
        <v>7.4999999999999997E-3</v>
      </c>
      <c r="BA213" s="112">
        <v>3.0000000000000001E-3</v>
      </c>
      <c r="BB213" s="125">
        <v>0</v>
      </c>
      <c r="BC213" s="125">
        <v>349</v>
      </c>
      <c r="BD213" s="111"/>
      <c r="BE213" s="120">
        <v>268.8</v>
      </c>
      <c r="BF213" s="110">
        <v>68.567771369019695</v>
      </c>
      <c r="BG213" s="132">
        <v>65</v>
      </c>
      <c r="BH213" s="133">
        <v>1.0548887902926101</v>
      </c>
      <c r="BI213" s="134">
        <v>-22.299045535237202</v>
      </c>
      <c r="BJ213" s="112">
        <v>8.2500000000000004E-3</v>
      </c>
      <c r="BK213" s="112">
        <v>3.7499999999999999E-3</v>
      </c>
      <c r="BL213" s="125">
        <v>0</v>
      </c>
      <c r="BM213" s="125">
        <v>37</v>
      </c>
      <c r="BN213" s="111"/>
      <c r="BO213" s="119">
        <v>308</v>
      </c>
      <c r="BP213" s="120">
        <v>78.567238027001693</v>
      </c>
      <c r="BQ213" s="132">
        <v>78</v>
      </c>
      <c r="BR213" s="133">
        <v>1.00727228239746</v>
      </c>
      <c r="BS213" s="134">
        <v>-41.318854642284599</v>
      </c>
      <c r="BT213" s="112">
        <v>2.2499999999999998E-3</v>
      </c>
      <c r="BU213" s="124">
        <v>3.7500000000000001E-4</v>
      </c>
      <c r="BV213" s="119">
        <v>0</v>
      </c>
      <c r="BW213" s="119">
        <v>59</v>
      </c>
      <c r="BX213" s="113"/>
      <c r="BY213" s="118">
        <v>0.99576587795765903</v>
      </c>
      <c r="BZ213" s="118">
        <v>1</v>
      </c>
      <c r="CA213" s="135">
        <v>0.99830635118306299</v>
      </c>
      <c r="CB213" s="117">
        <v>0.9</v>
      </c>
      <c r="CC213" s="124">
        <v>2.5000000000000001E-3</v>
      </c>
      <c r="CD213" s="113"/>
      <c r="CE213" s="113"/>
    </row>
    <row r="214" spans="1:83" s="85" customFormat="1" ht="21.4" customHeight="1" x14ac:dyDescent="0.2">
      <c r="A214" s="109" t="s">
        <v>246</v>
      </c>
      <c r="B214" s="109" t="s">
        <v>373</v>
      </c>
      <c r="C214" s="109" t="s">
        <v>281</v>
      </c>
      <c r="D214" s="110">
        <v>3.8409492223333301</v>
      </c>
      <c r="E214" s="111"/>
      <c r="F214" s="112">
        <v>2.9499999999999998E-2</v>
      </c>
      <c r="G214" s="112">
        <v>2.5000000000000001E-2</v>
      </c>
      <c r="H214" s="113"/>
      <c r="I214" s="114">
        <v>4</v>
      </c>
      <c r="J214" s="114">
        <v>4</v>
      </c>
      <c r="K214" s="111"/>
      <c r="L214" s="135">
        <v>0.93</v>
      </c>
      <c r="M214" s="133">
        <v>0.78200000000000003</v>
      </c>
      <c r="N214" s="117">
        <v>0.7</v>
      </c>
      <c r="O214" s="118">
        <v>1.0999999999999999E-2</v>
      </c>
      <c r="P214" s="111"/>
      <c r="Q214" s="119">
        <v>116</v>
      </c>
      <c r="R214" s="120">
        <v>30.200867880656698</v>
      </c>
      <c r="S214" s="121">
        <v>36</v>
      </c>
      <c r="T214" s="118">
        <v>0.83891299668490804</v>
      </c>
      <c r="U214" s="126">
        <v>-41.964414097369499</v>
      </c>
      <c r="V214" s="124"/>
      <c r="W214" s="124"/>
      <c r="X214" s="125">
        <v>23</v>
      </c>
      <c r="Y214" s="125">
        <v>50</v>
      </c>
      <c r="Z214" s="111"/>
      <c r="AA214" s="126">
        <v>243</v>
      </c>
      <c r="AB214" s="110">
        <v>63.265611163789401</v>
      </c>
      <c r="AC214" s="121">
        <v>200</v>
      </c>
      <c r="AD214" s="116">
        <v>0.31632805581894702</v>
      </c>
      <c r="AE214" s="127">
        <v>-634.58007831871896</v>
      </c>
      <c r="AF214" s="112"/>
      <c r="AG214" s="112"/>
      <c r="AH214" s="128">
        <v>526</v>
      </c>
      <c r="AI214" s="125">
        <v>679</v>
      </c>
      <c r="AJ214" s="111"/>
      <c r="AK214" s="120">
        <v>3527.07267</v>
      </c>
      <c r="AL214" s="120">
        <v>918.28151475986999</v>
      </c>
      <c r="AM214" s="129">
        <v>709.1</v>
      </c>
      <c r="AN214" s="122">
        <v>1.29499579009994</v>
      </c>
      <c r="AO214" s="130">
        <v>415.61250232098098</v>
      </c>
      <c r="AP214" s="124">
        <v>0.01</v>
      </c>
      <c r="AQ214" s="124">
        <v>0.01</v>
      </c>
      <c r="AR214" s="125">
        <v>0</v>
      </c>
      <c r="AS214" s="125">
        <v>0</v>
      </c>
      <c r="AT214" s="113"/>
      <c r="AU214" s="120">
        <v>2254.1550000000002</v>
      </c>
      <c r="AV214" s="110">
        <v>586.87445980622101</v>
      </c>
      <c r="AW214" s="131">
        <v>573</v>
      </c>
      <c r="AX214" s="133">
        <v>1.0242137169393</v>
      </c>
      <c r="AY214" s="137">
        <v>-260.11192438312997</v>
      </c>
      <c r="AZ214" s="112">
        <v>6.0000000000000001E-3</v>
      </c>
      <c r="BA214" s="112">
        <v>1.5E-3</v>
      </c>
      <c r="BB214" s="125">
        <v>0</v>
      </c>
      <c r="BC214" s="125">
        <v>387</v>
      </c>
      <c r="BD214" s="111"/>
      <c r="BE214" s="120">
        <v>138</v>
      </c>
      <c r="BF214" s="110">
        <v>35.928618685608797</v>
      </c>
      <c r="BG214" s="132">
        <v>65</v>
      </c>
      <c r="BH214" s="116">
        <v>0.55274797977859702</v>
      </c>
      <c r="BI214" s="127">
        <v>-147.213525453584</v>
      </c>
      <c r="BJ214" s="112"/>
      <c r="BK214" s="112"/>
      <c r="BL214" s="125">
        <v>112</v>
      </c>
      <c r="BM214" s="125">
        <v>162</v>
      </c>
      <c r="BN214" s="111"/>
      <c r="BO214" s="119">
        <v>257</v>
      </c>
      <c r="BP214" s="120">
        <v>66.910543494213499</v>
      </c>
      <c r="BQ214" s="132">
        <v>78</v>
      </c>
      <c r="BR214" s="118">
        <v>0.857827480695045</v>
      </c>
      <c r="BS214" s="126">
        <v>-85.256230544300493</v>
      </c>
      <c r="BT214" s="112"/>
      <c r="BU214" s="124"/>
      <c r="BV214" s="119">
        <v>43</v>
      </c>
      <c r="BW214" s="119">
        <v>103</v>
      </c>
      <c r="BX214" s="113"/>
      <c r="BY214" s="118">
        <v>0.996174445294568</v>
      </c>
      <c r="BZ214" s="118">
        <v>1</v>
      </c>
      <c r="CA214" s="135">
        <v>0.998469778117827</v>
      </c>
      <c r="CB214" s="117">
        <v>0.9</v>
      </c>
      <c r="CC214" s="124">
        <v>2.5000000000000001E-3</v>
      </c>
      <c r="CD214" s="113"/>
      <c r="CE214" s="113"/>
    </row>
    <row r="215" spans="1:83" s="85" customFormat="1" ht="21.4" customHeight="1" x14ac:dyDescent="0.2">
      <c r="A215" s="109" t="s">
        <v>246</v>
      </c>
      <c r="B215" s="109" t="s">
        <v>373</v>
      </c>
      <c r="C215" s="109" t="s">
        <v>282</v>
      </c>
      <c r="D215" s="110">
        <v>2.2414874615555598</v>
      </c>
      <c r="E215" s="111"/>
      <c r="F215" s="112">
        <v>4.7500000000000001E-2</v>
      </c>
      <c r="G215" s="112">
        <v>3.7749999999999999E-2</v>
      </c>
      <c r="H215" s="113"/>
      <c r="I215" s="114">
        <v>6</v>
      </c>
      <c r="J215" s="114">
        <v>6</v>
      </c>
      <c r="K215" s="111"/>
      <c r="L215" s="115">
        <v>0.39</v>
      </c>
      <c r="M215" s="116">
        <v>0.44</v>
      </c>
      <c r="N215" s="117">
        <v>0.7</v>
      </c>
      <c r="O215" s="118"/>
      <c r="P215" s="111"/>
      <c r="Q215" s="119">
        <v>89</v>
      </c>
      <c r="R215" s="120">
        <v>39.705776421446302</v>
      </c>
      <c r="S215" s="121">
        <v>36</v>
      </c>
      <c r="T215" s="133">
        <v>1.1029382339290601</v>
      </c>
      <c r="U215" s="134">
        <v>-3.1843099389185898</v>
      </c>
      <c r="V215" s="124">
        <v>8.0000000000000002E-3</v>
      </c>
      <c r="W215" s="124">
        <v>5.0000000000000001E-3</v>
      </c>
      <c r="X215" s="125">
        <v>0</v>
      </c>
      <c r="Y215" s="125">
        <v>8</v>
      </c>
      <c r="Z215" s="111"/>
      <c r="AA215" s="126">
        <v>194</v>
      </c>
      <c r="AB215" s="110">
        <v>86.549669952366003</v>
      </c>
      <c r="AC215" s="121">
        <v>200</v>
      </c>
      <c r="AD215" s="116">
        <v>0.43274834976183002</v>
      </c>
      <c r="AE215" s="127">
        <v>-318.13505521621403</v>
      </c>
      <c r="AF215" s="112"/>
      <c r="AG215" s="112"/>
      <c r="AH215" s="128">
        <v>255</v>
      </c>
      <c r="AI215" s="125">
        <v>344</v>
      </c>
      <c r="AJ215" s="111"/>
      <c r="AK215" s="120">
        <v>1622.16858</v>
      </c>
      <c r="AL215" s="120">
        <v>723.70183095926905</v>
      </c>
      <c r="AM215" s="129">
        <v>634.4</v>
      </c>
      <c r="AN215" s="122">
        <v>1.1407658117264601</v>
      </c>
      <c r="AO215" s="130">
        <v>-2.3238151458317602</v>
      </c>
      <c r="AP215" s="124">
        <v>0.01</v>
      </c>
      <c r="AQ215" s="124">
        <v>7.0000000000000001E-3</v>
      </c>
      <c r="AR215" s="125">
        <v>0</v>
      </c>
      <c r="AS215" s="125">
        <v>85</v>
      </c>
      <c r="AT215" s="113"/>
      <c r="AU215" s="120">
        <v>2216.25036</v>
      </c>
      <c r="AV215" s="110">
        <v>988.74091334954801</v>
      </c>
      <c r="AW215" s="131">
        <v>573</v>
      </c>
      <c r="AX215" s="122">
        <v>1.7255513321981599</v>
      </c>
      <c r="AY215" s="130">
        <v>748.98342680554595</v>
      </c>
      <c r="AZ215" s="112">
        <v>1.4999999999999999E-2</v>
      </c>
      <c r="BA215" s="112">
        <v>1.4999999999999999E-2</v>
      </c>
      <c r="BB215" s="125">
        <v>0</v>
      </c>
      <c r="BC215" s="125">
        <v>0</v>
      </c>
      <c r="BD215" s="111"/>
      <c r="BE215" s="120">
        <v>147.30000000000001</v>
      </c>
      <c r="BF215" s="110">
        <v>65.715290639090298</v>
      </c>
      <c r="BG215" s="132">
        <v>65</v>
      </c>
      <c r="BH215" s="133">
        <v>1.0110044713706201</v>
      </c>
      <c r="BI215" s="134">
        <v>-19.143892945269599</v>
      </c>
      <c r="BJ215" s="112">
        <v>4.4999999999999997E-3</v>
      </c>
      <c r="BK215" s="112">
        <v>7.5000000000000002E-4</v>
      </c>
      <c r="BL215" s="125">
        <v>0</v>
      </c>
      <c r="BM215" s="125">
        <v>28</v>
      </c>
      <c r="BN215" s="111"/>
      <c r="BO215" s="119">
        <v>226</v>
      </c>
      <c r="BP215" s="120">
        <v>100.825904171313</v>
      </c>
      <c r="BQ215" s="132">
        <v>78</v>
      </c>
      <c r="BR215" s="122">
        <v>1.29263979706812</v>
      </c>
      <c r="BS215" s="123">
        <v>26.2673284656764</v>
      </c>
      <c r="BT215" s="112">
        <v>7.4999999999999997E-3</v>
      </c>
      <c r="BU215" s="124">
        <v>7.4999999999999997E-3</v>
      </c>
      <c r="BV215" s="119">
        <v>0</v>
      </c>
      <c r="BW215" s="119">
        <v>0</v>
      </c>
      <c r="BX215" s="113"/>
      <c r="BY215" s="118">
        <v>0.99432809773123898</v>
      </c>
      <c r="BZ215" s="118">
        <v>1</v>
      </c>
      <c r="CA215" s="135">
        <v>0.99773123909249595</v>
      </c>
      <c r="CB215" s="117">
        <v>0.9</v>
      </c>
      <c r="CC215" s="124">
        <v>2.5000000000000001E-3</v>
      </c>
      <c r="CD215" s="113"/>
      <c r="CE215" s="113"/>
    </row>
    <row r="216" spans="1:83" s="85" customFormat="1" ht="21.4" customHeight="1" x14ac:dyDescent="0.2">
      <c r="A216" s="109" t="s">
        <v>246</v>
      </c>
      <c r="B216" s="109" t="s">
        <v>373</v>
      </c>
      <c r="C216" s="109" t="s">
        <v>283</v>
      </c>
      <c r="D216" s="110">
        <v>2.6404830146666698</v>
      </c>
      <c r="E216" s="111"/>
      <c r="F216" s="112">
        <v>0.01</v>
      </c>
      <c r="G216" s="112">
        <v>0.01</v>
      </c>
      <c r="H216" s="113"/>
      <c r="I216" s="114">
        <v>2</v>
      </c>
      <c r="J216" s="114">
        <v>2</v>
      </c>
      <c r="K216" s="111"/>
      <c r="L216" s="136">
        <v>0.72</v>
      </c>
      <c r="M216" s="116">
        <v>0.57199999999999995</v>
      </c>
      <c r="N216" s="117">
        <v>0.7</v>
      </c>
      <c r="O216" s="118"/>
      <c r="P216" s="111"/>
      <c r="Q216" s="119">
        <v>71</v>
      </c>
      <c r="R216" s="120">
        <v>26.8890197761651</v>
      </c>
      <c r="S216" s="121">
        <v>36</v>
      </c>
      <c r="T216" s="116">
        <v>0.74691721600458505</v>
      </c>
      <c r="U216" s="127">
        <v>-37.593560654387304</v>
      </c>
      <c r="V216" s="124"/>
      <c r="W216" s="124"/>
      <c r="X216" s="125">
        <v>25</v>
      </c>
      <c r="Y216" s="125">
        <v>44</v>
      </c>
      <c r="Z216" s="111"/>
      <c r="AA216" s="126">
        <v>216</v>
      </c>
      <c r="AB216" s="110">
        <v>81.803215093685296</v>
      </c>
      <c r="AC216" s="121">
        <v>200</v>
      </c>
      <c r="AD216" s="116">
        <v>0.409016075468427</v>
      </c>
      <c r="AE216" s="127">
        <v>-387.29755919104099</v>
      </c>
      <c r="AF216" s="112"/>
      <c r="AG216" s="112"/>
      <c r="AH216" s="128">
        <v>313</v>
      </c>
      <c r="AI216" s="125">
        <v>418</v>
      </c>
      <c r="AJ216" s="111"/>
      <c r="AK216" s="120">
        <v>1622.7522799999999</v>
      </c>
      <c r="AL216" s="120">
        <v>614.56645279911197</v>
      </c>
      <c r="AM216" s="129">
        <v>751.6</v>
      </c>
      <c r="AN216" s="118">
        <v>0.81767755827449795</v>
      </c>
      <c r="AO216" s="120">
        <v>-644.43994743993096</v>
      </c>
      <c r="AP216" s="124"/>
      <c r="AQ216" s="124"/>
      <c r="AR216" s="125">
        <v>362</v>
      </c>
      <c r="AS216" s="125">
        <v>759</v>
      </c>
      <c r="AT216" s="113"/>
      <c r="AU216" s="120">
        <v>1187.5481600000001</v>
      </c>
      <c r="AV216" s="110">
        <v>449.74656280828799</v>
      </c>
      <c r="AW216" s="131">
        <v>573</v>
      </c>
      <c r="AX216" s="118">
        <v>0.78489801537223003</v>
      </c>
      <c r="AY216" s="120">
        <v>-540.89934708233204</v>
      </c>
      <c r="AZ216" s="112"/>
      <c r="BA216" s="112"/>
      <c r="BB216" s="125">
        <v>326</v>
      </c>
      <c r="BC216" s="125">
        <v>629</v>
      </c>
      <c r="BD216" s="111"/>
      <c r="BE216" s="120">
        <v>103.4</v>
      </c>
      <c r="BF216" s="110">
        <v>39.159502040217902</v>
      </c>
      <c r="BG216" s="132">
        <v>65</v>
      </c>
      <c r="BH216" s="116">
        <v>0.60245387754181301</v>
      </c>
      <c r="BI216" s="127">
        <v>-92.671706737088201</v>
      </c>
      <c r="BJ216" s="112"/>
      <c r="BK216" s="112"/>
      <c r="BL216" s="125">
        <v>69</v>
      </c>
      <c r="BM216" s="125">
        <v>103</v>
      </c>
      <c r="BN216" s="111"/>
      <c r="BO216" s="119">
        <v>269</v>
      </c>
      <c r="BP216" s="120">
        <v>101.87530027871</v>
      </c>
      <c r="BQ216" s="132">
        <v>78</v>
      </c>
      <c r="BR216" s="122">
        <v>1.3060935933167901</v>
      </c>
      <c r="BS216" s="123">
        <v>33.7139519154941</v>
      </c>
      <c r="BT216" s="112">
        <v>7.4999999999999997E-3</v>
      </c>
      <c r="BU216" s="124">
        <v>7.4999999999999997E-3</v>
      </c>
      <c r="BV216" s="119">
        <v>0</v>
      </c>
      <c r="BW216" s="119">
        <v>0</v>
      </c>
      <c r="BX216" s="113"/>
      <c r="BY216" s="118">
        <v>1</v>
      </c>
      <c r="BZ216" s="118">
        <v>1</v>
      </c>
      <c r="CA216" s="135">
        <v>1</v>
      </c>
      <c r="CB216" s="117">
        <v>0.9</v>
      </c>
      <c r="CC216" s="124">
        <v>2.5000000000000001E-3</v>
      </c>
      <c r="CD216" s="113"/>
      <c r="CE216" s="113"/>
    </row>
    <row r="217" spans="1:83" s="85" customFormat="1" ht="21.4" customHeight="1" x14ac:dyDescent="0.2">
      <c r="A217" s="109" t="s">
        <v>246</v>
      </c>
      <c r="B217" s="109" t="s">
        <v>373</v>
      </c>
      <c r="C217" s="109" t="s">
        <v>284</v>
      </c>
      <c r="D217" s="110">
        <v>7.5859845611111103</v>
      </c>
      <c r="E217" s="111"/>
      <c r="F217" s="112">
        <v>2.1125000000000001E-2</v>
      </c>
      <c r="G217" s="112">
        <v>1.7375000000000002E-2</v>
      </c>
      <c r="H217" s="113"/>
      <c r="I217" s="114">
        <v>4</v>
      </c>
      <c r="J217" s="114">
        <v>3</v>
      </c>
      <c r="K217" s="111"/>
      <c r="L217" s="115">
        <v>0.45</v>
      </c>
      <c r="M217" s="116">
        <v>0.55000000000000004</v>
      </c>
      <c r="N217" s="117">
        <v>0.7</v>
      </c>
      <c r="O217" s="118"/>
      <c r="P217" s="111"/>
      <c r="Q217" s="119">
        <v>327</v>
      </c>
      <c r="R217" s="120">
        <v>43.105808793276097</v>
      </c>
      <c r="S217" s="121">
        <v>36</v>
      </c>
      <c r="T217" s="122">
        <v>1.197383577591</v>
      </c>
      <c r="U217" s="123">
        <v>15.01576454592</v>
      </c>
      <c r="V217" s="124">
        <v>0.01</v>
      </c>
      <c r="W217" s="124">
        <v>0.01</v>
      </c>
      <c r="X217" s="125">
        <v>0</v>
      </c>
      <c r="Y217" s="125">
        <v>1</v>
      </c>
      <c r="Z217" s="111"/>
      <c r="AA217" s="126">
        <v>454</v>
      </c>
      <c r="AB217" s="110">
        <v>59.847208538676902</v>
      </c>
      <c r="AC217" s="121">
        <v>200</v>
      </c>
      <c r="AD217" s="116">
        <v>0.299236042693384</v>
      </c>
      <c r="AE217" s="127">
        <v>-1279.24575252267</v>
      </c>
      <c r="AF217" s="112"/>
      <c r="AG217" s="112"/>
      <c r="AH217" s="128">
        <v>1064</v>
      </c>
      <c r="AI217" s="125">
        <v>1367</v>
      </c>
      <c r="AJ217" s="111"/>
      <c r="AK217" s="120">
        <v>3661.4827799999998</v>
      </c>
      <c r="AL217" s="120">
        <v>482.664148668358</v>
      </c>
      <c r="AM217" s="129">
        <v>649.79999999999995</v>
      </c>
      <c r="AN217" s="116">
        <v>0.742788779114124</v>
      </c>
      <c r="AO217" s="139">
        <v>-1969.83266994614</v>
      </c>
      <c r="AP217" s="124"/>
      <c r="AQ217" s="124"/>
      <c r="AR217" s="125">
        <v>1268</v>
      </c>
      <c r="AS217" s="125">
        <v>2254</v>
      </c>
      <c r="AT217" s="113"/>
      <c r="AU217" s="120">
        <v>4201.72091</v>
      </c>
      <c r="AV217" s="110">
        <v>553.87944388125402</v>
      </c>
      <c r="AW217" s="131">
        <v>573</v>
      </c>
      <c r="AX217" s="133">
        <v>0.96663079211388103</v>
      </c>
      <c r="AY217" s="137">
        <v>-764.02817097744003</v>
      </c>
      <c r="AZ217" s="112">
        <v>1.5E-3</v>
      </c>
      <c r="BA217" s="112"/>
      <c r="BB217" s="125">
        <v>146</v>
      </c>
      <c r="BC217" s="125">
        <v>1015</v>
      </c>
      <c r="BD217" s="111"/>
      <c r="BE217" s="120">
        <v>444.7</v>
      </c>
      <c r="BF217" s="110">
        <v>58.621263517950702</v>
      </c>
      <c r="BG217" s="132">
        <v>65</v>
      </c>
      <c r="BH217" s="118">
        <v>0.90186559258385701</v>
      </c>
      <c r="BI217" s="126">
        <v>-118.60486956986701</v>
      </c>
      <c r="BJ217" s="112"/>
      <c r="BK217" s="112"/>
      <c r="BL217" s="125">
        <v>49</v>
      </c>
      <c r="BM217" s="125">
        <v>148</v>
      </c>
      <c r="BN217" s="111"/>
      <c r="BO217" s="119">
        <v>670</v>
      </c>
      <c r="BP217" s="120">
        <v>88.320770310382201</v>
      </c>
      <c r="BQ217" s="132">
        <v>78</v>
      </c>
      <c r="BR217" s="133">
        <v>1.13231756808182</v>
      </c>
      <c r="BS217" s="134">
        <v>-5.9658434838398797</v>
      </c>
      <c r="BT217" s="112">
        <v>7.1250000000000003E-3</v>
      </c>
      <c r="BU217" s="124">
        <v>4.875E-3</v>
      </c>
      <c r="BV217" s="119">
        <v>0</v>
      </c>
      <c r="BW217" s="119">
        <v>41</v>
      </c>
      <c r="BX217" s="113"/>
      <c r="BY217" s="118">
        <v>0.99364870784056103</v>
      </c>
      <c r="BZ217" s="118">
        <v>1</v>
      </c>
      <c r="CA217" s="135">
        <v>0.99745948313622401</v>
      </c>
      <c r="CB217" s="117">
        <v>0.9</v>
      </c>
      <c r="CC217" s="124">
        <v>2.5000000000000001E-3</v>
      </c>
      <c r="CD217" s="113"/>
      <c r="CE217" s="113"/>
    </row>
    <row r="218" spans="1:83" s="85" customFormat="1" ht="21.4" customHeight="1" x14ac:dyDescent="0.2">
      <c r="A218" s="109" t="s">
        <v>246</v>
      </c>
      <c r="B218" s="109" t="s">
        <v>373</v>
      </c>
      <c r="C218" s="109" t="s">
        <v>285</v>
      </c>
      <c r="D218" s="110">
        <v>8.959468266</v>
      </c>
      <c r="E218" s="111"/>
      <c r="F218" s="112">
        <v>3.6999999999999998E-2</v>
      </c>
      <c r="G218" s="112">
        <v>3.2000000000000001E-2</v>
      </c>
      <c r="H218" s="113"/>
      <c r="I218" s="114">
        <v>5</v>
      </c>
      <c r="J218" s="114">
        <v>4</v>
      </c>
      <c r="K218" s="111"/>
      <c r="L218" s="115">
        <v>0.63</v>
      </c>
      <c r="M218" s="116">
        <v>0.498</v>
      </c>
      <c r="N218" s="117">
        <v>0.7</v>
      </c>
      <c r="O218" s="118"/>
      <c r="P218" s="111"/>
      <c r="Q218" s="119">
        <v>319</v>
      </c>
      <c r="R218" s="120">
        <v>35.604791548909503</v>
      </c>
      <c r="S218" s="121">
        <v>36</v>
      </c>
      <c r="T218" s="133">
        <v>0.98902198746970904</v>
      </c>
      <c r="U218" s="134">
        <v>-49.470675694822503</v>
      </c>
      <c r="V218" s="124">
        <v>2E-3</v>
      </c>
      <c r="W218" s="124"/>
      <c r="X218" s="125">
        <v>4</v>
      </c>
      <c r="Y218" s="125">
        <v>69</v>
      </c>
      <c r="Z218" s="111"/>
      <c r="AA218" s="126">
        <v>1016</v>
      </c>
      <c r="AB218" s="110">
        <v>113.399586876778</v>
      </c>
      <c r="AC218" s="121">
        <v>200</v>
      </c>
      <c r="AD218" s="116">
        <v>0.56699793438389001</v>
      </c>
      <c r="AE218" s="127">
        <v>-1031.05930941568</v>
      </c>
      <c r="AF218" s="112"/>
      <c r="AG218" s="112"/>
      <c r="AH218" s="128">
        <v>776</v>
      </c>
      <c r="AI218" s="125">
        <v>1135</v>
      </c>
      <c r="AJ218" s="111"/>
      <c r="AK218" s="120">
        <v>7291.6850599999998</v>
      </c>
      <c r="AL218" s="120">
        <v>813.85243448776805</v>
      </c>
      <c r="AM218" s="129">
        <v>636.9</v>
      </c>
      <c r="AN218" s="122">
        <v>1.2778339370195799</v>
      </c>
      <c r="AO218" s="130">
        <v>772.82468916576499</v>
      </c>
      <c r="AP218" s="124">
        <v>0.01</v>
      </c>
      <c r="AQ218" s="124">
        <v>0.01</v>
      </c>
      <c r="AR218" s="125">
        <v>0</v>
      </c>
      <c r="AS218" s="125">
        <v>0</v>
      </c>
      <c r="AT218" s="113"/>
      <c r="AU218" s="120">
        <v>5942.4509799999996</v>
      </c>
      <c r="AV218" s="110">
        <v>663.25933677903799</v>
      </c>
      <c r="AW218" s="131">
        <v>573</v>
      </c>
      <c r="AX218" s="122">
        <v>1.1575206575550401</v>
      </c>
      <c r="AY218" s="130">
        <v>77.626058524075205</v>
      </c>
      <c r="AZ218" s="112">
        <v>1.4999999999999999E-2</v>
      </c>
      <c r="BA218" s="112">
        <v>1.2E-2</v>
      </c>
      <c r="BB218" s="125">
        <v>0</v>
      </c>
      <c r="BC218" s="125">
        <v>219</v>
      </c>
      <c r="BD218" s="111"/>
      <c r="BE218" s="120">
        <v>510.6</v>
      </c>
      <c r="BF218" s="110">
        <v>56.989989231577503</v>
      </c>
      <c r="BG218" s="132">
        <v>65</v>
      </c>
      <c r="BH218" s="118">
        <v>0.87676906510119201</v>
      </c>
      <c r="BI218" s="126">
        <v>-154.694275560096</v>
      </c>
      <c r="BJ218" s="112"/>
      <c r="BK218" s="112"/>
      <c r="BL218" s="125">
        <v>72</v>
      </c>
      <c r="BM218" s="125">
        <v>189</v>
      </c>
      <c r="BN218" s="111"/>
      <c r="BO218" s="119">
        <v>945</v>
      </c>
      <c r="BP218" s="120">
        <v>105.475009447397</v>
      </c>
      <c r="BQ218" s="132">
        <v>78</v>
      </c>
      <c r="BR218" s="122">
        <v>1.3522437108640599</v>
      </c>
      <c r="BS218" s="123">
        <v>146.64686932788501</v>
      </c>
      <c r="BT218" s="112">
        <v>7.4999999999999997E-3</v>
      </c>
      <c r="BU218" s="124">
        <v>7.4999999999999997E-3</v>
      </c>
      <c r="BV218" s="119">
        <v>0</v>
      </c>
      <c r="BW218" s="119">
        <v>0</v>
      </c>
      <c r="BX218" s="113"/>
      <c r="BY218" s="118">
        <v>0.99116375258507206</v>
      </c>
      <c r="BZ218" s="118">
        <v>1</v>
      </c>
      <c r="CA218" s="135">
        <v>0.99646550103402898</v>
      </c>
      <c r="CB218" s="117">
        <v>0.9</v>
      </c>
      <c r="CC218" s="124">
        <v>2.5000000000000001E-3</v>
      </c>
      <c r="CD218" s="113"/>
      <c r="CE218" s="113"/>
    </row>
    <row r="219" spans="1:83" s="85" customFormat="1" ht="21.4" customHeight="1" x14ac:dyDescent="0.2">
      <c r="A219" s="109" t="s">
        <v>246</v>
      </c>
      <c r="B219" s="109" t="s">
        <v>373</v>
      </c>
      <c r="C219" s="109" t="s">
        <v>286</v>
      </c>
      <c r="D219" s="110">
        <v>8.0775934538888894</v>
      </c>
      <c r="E219" s="111"/>
      <c r="F219" s="112">
        <v>8.6250000000000007E-3</v>
      </c>
      <c r="G219" s="112">
        <v>5.875E-3</v>
      </c>
      <c r="H219" s="113"/>
      <c r="I219" s="114">
        <v>3</v>
      </c>
      <c r="J219" s="114">
        <v>2</v>
      </c>
      <c r="K219" s="111"/>
      <c r="L219" s="115">
        <v>0.41</v>
      </c>
      <c r="M219" s="118">
        <v>0.64200000000000002</v>
      </c>
      <c r="N219" s="117">
        <v>0.7</v>
      </c>
      <c r="O219" s="118"/>
      <c r="P219" s="111"/>
      <c r="Q219" s="119">
        <v>277</v>
      </c>
      <c r="R219" s="120">
        <v>34.292391859191802</v>
      </c>
      <c r="S219" s="121">
        <v>36</v>
      </c>
      <c r="T219" s="133">
        <v>0.95256644053310402</v>
      </c>
      <c r="U219" s="134">
        <v>-55.202339422016102</v>
      </c>
      <c r="V219" s="124">
        <v>5.0000000000000001E-4</v>
      </c>
      <c r="W219" s="124"/>
      <c r="X219" s="125">
        <v>14</v>
      </c>
      <c r="Y219" s="125">
        <v>72</v>
      </c>
      <c r="Z219" s="111"/>
      <c r="AA219" s="126">
        <v>816</v>
      </c>
      <c r="AB219" s="110">
        <v>101.02018684873801</v>
      </c>
      <c r="AC219" s="121">
        <v>200</v>
      </c>
      <c r="AD219" s="116">
        <v>0.50510093424368996</v>
      </c>
      <c r="AE219" s="127">
        <v>-1029.56855234453</v>
      </c>
      <c r="AF219" s="112"/>
      <c r="AG219" s="112"/>
      <c r="AH219" s="128">
        <v>800</v>
      </c>
      <c r="AI219" s="125">
        <v>1123</v>
      </c>
      <c r="AJ219" s="111"/>
      <c r="AK219" s="120">
        <v>4503.3222699999997</v>
      </c>
      <c r="AL219" s="120">
        <v>557.50791318074005</v>
      </c>
      <c r="AM219" s="129">
        <v>735.7</v>
      </c>
      <c r="AN219" s="118">
        <v>0.75779246048761695</v>
      </c>
      <c r="AO219" s="120">
        <v>-2285.6016497993701</v>
      </c>
      <c r="AP219" s="124"/>
      <c r="AQ219" s="124"/>
      <c r="AR219" s="125">
        <v>1440</v>
      </c>
      <c r="AS219" s="125">
        <v>2628</v>
      </c>
      <c r="AT219" s="113"/>
      <c r="AU219" s="120">
        <v>4155.2823799999996</v>
      </c>
      <c r="AV219" s="110">
        <v>514.42083631969297</v>
      </c>
      <c r="AW219" s="131">
        <v>573</v>
      </c>
      <c r="AX219" s="118">
        <v>0.89776760265216904</v>
      </c>
      <c r="AY219" s="120">
        <v>-1132.2715224670901</v>
      </c>
      <c r="AZ219" s="112"/>
      <c r="BA219" s="112"/>
      <c r="BB219" s="125">
        <v>474</v>
      </c>
      <c r="BC219" s="125">
        <v>1399</v>
      </c>
      <c r="BD219" s="111"/>
      <c r="BE219" s="120">
        <v>381.1</v>
      </c>
      <c r="BF219" s="110">
        <v>47.1798936373212</v>
      </c>
      <c r="BG219" s="132">
        <v>65</v>
      </c>
      <c r="BH219" s="116">
        <v>0.72584451749724999</v>
      </c>
      <c r="BI219" s="127">
        <v>-218.70977951197301</v>
      </c>
      <c r="BJ219" s="112"/>
      <c r="BK219" s="112"/>
      <c r="BL219" s="125">
        <v>144</v>
      </c>
      <c r="BM219" s="125">
        <v>249</v>
      </c>
      <c r="BN219" s="111"/>
      <c r="BO219" s="119">
        <v>687</v>
      </c>
      <c r="BP219" s="120">
        <v>85.050083780739101</v>
      </c>
      <c r="BQ219" s="132">
        <v>78</v>
      </c>
      <c r="BR219" s="133">
        <v>1.0903856894966599</v>
      </c>
      <c r="BS219" s="134">
        <v>-32.771735414368202</v>
      </c>
      <c r="BT219" s="112">
        <v>5.6249999999999998E-3</v>
      </c>
      <c r="BU219" s="124">
        <v>3.375E-3</v>
      </c>
      <c r="BV219" s="119">
        <v>0</v>
      </c>
      <c r="BW219" s="119">
        <v>70</v>
      </c>
      <c r="BX219" s="113"/>
      <c r="BY219" s="118">
        <v>0.99690402476780204</v>
      </c>
      <c r="BZ219" s="118">
        <v>1</v>
      </c>
      <c r="CA219" s="135">
        <v>0.99876160990712104</v>
      </c>
      <c r="CB219" s="117">
        <v>0.9</v>
      </c>
      <c r="CC219" s="124">
        <v>2.5000000000000001E-3</v>
      </c>
      <c r="CD219" s="113"/>
      <c r="CE219" s="113"/>
    </row>
    <row r="220" spans="1:83" s="85" customFormat="1" ht="21.4" customHeight="1" x14ac:dyDescent="0.2">
      <c r="A220" s="109" t="s">
        <v>246</v>
      </c>
      <c r="B220" s="109" t="s">
        <v>373</v>
      </c>
      <c r="C220" s="109" t="s">
        <v>287</v>
      </c>
      <c r="D220" s="110">
        <v>4.4826516391111104</v>
      </c>
      <c r="E220" s="111"/>
      <c r="F220" s="112">
        <v>1.35E-2</v>
      </c>
      <c r="G220" s="112">
        <v>1.35E-2</v>
      </c>
      <c r="H220" s="113"/>
      <c r="I220" s="114">
        <v>2</v>
      </c>
      <c r="J220" s="114">
        <v>2</v>
      </c>
      <c r="K220" s="111"/>
      <c r="L220" s="136">
        <v>0.79</v>
      </c>
      <c r="M220" s="133">
        <v>0.78</v>
      </c>
      <c r="N220" s="117">
        <v>0.7</v>
      </c>
      <c r="O220" s="118">
        <v>1.0999999999999999E-2</v>
      </c>
      <c r="P220" s="111"/>
      <c r="Q220" s="119">
        <v>103</v>
      </c>
      <c r="R220" s="120">
        <v>22.977471437067599</v>
      </c>
      <c r="S220" s="121">
        <v>36</v>
      </c>
      <c r="T220" s="116">
        <v>0.63826309547410098</v>
      </c>
      <c r="U220" s="127">
        <v>-81.355324370739098</v>
      </c>
      <c r="V220" s="124"/>
      <c r="W220" s="124"/>
      <c r="X220" s="125">
        <v>59</v>
      </c>
      <c r="Y220" s="125">
        <v>91</v>
      </c>
      <c r="Z220" s="111"/>
      <c r="AA220" s="126">
        <v>381</v>
      </c>
      <c r="AB220" s="110">
        <v>84.994336092454105</v>
      </c>
      <c r="AC220" s="121">
        <v>200</v>
      </c>
      <c r="AD220" s="116">
        <v>0.42497168046227002</v>
      </c>
      <c r="AE220" s="127">
        <v>-643.19624650410606</v>
      </c>
      <c r="AF220" s="112"/>
      <c r="AG220" s="112"/>
      <c r="AH220" s="128">
        <v>516</v>
      </c>
      <c r="AI220" s="125">
        <v>695</v>
      </c>
      <c r="AJ220" s="111"/>
      <c r="AK220" s="120">
        <v>2095.1107200000001</v>
      </c>
      <c r="AL220" s="120">
        <v>467.38200705140002</v>
      </c>
      <c r="AM220" s="129">
        <v>684.4</v>
      </c>
      <c r="AN220" s="116">
        <v>0.68290766664435998</v>
      </c>
      <c r="AO220" s="139">
        <v>-1409.68883553705</v>
      </c>
      <c r="AP220" s="124"/>
      <c r="AQ220" s="124"/>
      <c r="AR220" s="125">
        <v>973</v>
      </c>
      <c r="AS220" s="125">
        <v>1587</v>
      </c>
      <c r="AT220" s="113"/>
      <c r="AU220" s="120">
        <v>2103.9182799999999</v>
      </c>
      <c r="AV220" s="110">
        <v>469.346817326451</v>
      </c>
      <c r="AW220" s="131">
        <v>573</v>
      </c>
      <c r="AX220" s="118">
        <v>0.81910439323988005</v>
      </c>
      <c r="AY220" s="120">
        <v>-830.403966234265</v>
      </c>
      <c r="AZ220" s="112"/>
      <c r="BA220" s="112"/>
      <c r="BB220" s="125">
        <v>465</v>
      </c>
      <c r="BC220" s="125">
        <v>979</v>
      </c>
      <c r="BD220" s="111"/>
      <c r="BE220" s="120">
        <v>210.2</v>
      </c>
      <c r="BF220" s="110">
        <v>46.891888311374899</v>
      </c>
      <c r="BG220" s="132">
        <v>65</v>
      </c>
      <c r="BH220" s="116">
        <v>0.72141366632884496</v>
      </c>
      <c r="BI220" s="127">
        <v>-122.663780113835</v>
      </c>
      <c r="BJ220" s="112"/>
      <c r="BK220" s="112"/>
      <c r="BL220" s="125">
        <v>82</v>
      </c>
      <c r="BM220" s="125">
        <v>140</v>
      </c>
      <c r="BN220" s="111"/>
      <c r="BO220" s="119">
        <v>295</v>
      </c>
      <c r="BP220" s="120">
        <v>65.809262853737394</v>
      </c>
      <c r="BQ220" s="132">
        <v>78</v>
      </c>
      <c r="BR220" s="118">
        <v>0.84370849812483895</v>
      </c>
      <c r="BS220" s="126">
        <v>-104.43653613660101</v>
      </c>
      <c r="BT220" s="112"/>
      <c r="BU220" s="124"/>
      <c r="BV220" s="119">
        <v>55</v>
      </c>
      <c r="BW220" s="119">
        <v>125</v>
      </c>
      <c r="BX220" s="113"/>
      <c r="BY220" s="118">
        <v>0.99344827586206896</v>
      </c>
      <c r="BZ220" s="118">
        <v>1</v>
      </c>
      <c r="CA220" s="135">
        <v>0.99737931034482796</v>
      </c>
      <c r="CB220" s="117">
        <v>0.9</v>
      </c>
      <c r="CC220" s="124">
        <v>2.5000000000000001E-3</v>
      </c>
      <c r="CD220" s="113"/>
      <c r="CE220" s="113"/>
    </row>
    <row r="221" spans="1:83" s="85" customFormat="1" ht="21.4" customHeight="1" x14ac:dyDescent="0.2">
      <c r="A221" s="109" t="s">
        <v>246</v>
      </c>
      <c r="B221" s="109" t="s">
        <v>374</v>
      </c>
      <c r="C221" s="109" t="s">
        <v>288</v>
      </c>
      <c r="D221" s="110">
        <v>1.9638519855555601</v>
      </c>
      <c r="E221" s="111"/>
      <c r="F221" s="112">
        <v>0.05</v>
      </c>
      <c r="G221" s="112">
        <v>0.05</v>
      </c>
      <c r="H221" s="113"/>
      <c r="I221" s="114">
        <v>5</v>
      </c>
      <c r="J221" s="114">
        <v>5</v>
      </c>
      <c r="K221" s="111"/>
      <c r="L221" s="135">
        <v>0.89</v>
      </c>
      <c r="M221" s="118">
        <v>0.67800000000000005</v>
      </c>
      <c r="N221" s="117">
        <v>0.7</v>
      </c>
      <c r="O221" s="118"/>
      <c r="P221" s="111"/>
      <c r="Q221" s="119">
        <v>142</v>
      </c>
      <c r="R221" s="120">
        <v>72.306874980616001</v>
      </c>
      <c r="S221" s="121">
        <v>36</v>
      </c>
      <c r="T221" s="122">
        <v>2.0085243050171102</v>
      </c>
      <c r="U221" s="123">
        <v>61.233837701247801</v>
      </c>
      <c r="V221" s="124">
        <v>0.01</v>
      </c>
      <c r="W221" s="124">
        <v>0.01</v>
      </c>
      <c r="X221" s="125">
        <v>0</v>
      </c>
      <c r="Y221" s="125">
        <v>0</v>
      </c>
      <c r="Z221" s="111"/>
      <c r="AA221" s="126">
        <v>171</v>
      </c>
      <c r="AB221" s="110">
        <v>87.073771983699501</v>
      </c>
      <c r="AC221" s="121">
        <v>200</v>
      </c>
      <c r="AD221" s="116">
        <v>0.435368859918497</v>
      </c>
      <c r="AE221" s="127">
        <v>-277.70090165973397</v>
      </c>
      <c r="AF221" s="112"/>
      <c r="AG221" s="112"/>
      <c r="AH221" s="128">
        <v>222</v>
      </c>
      <c r="AI221" s="125">
        <v>301</v>
      </c>
      <c r="AJ221" s="111"/>
      <c r="AK221" s="120">
        <v>850.64383999999995</v>
      </c>
      <c r="AL221" s="120">
        <v>433.15068867542999</v>
      </c>
      <c r="AM221" s="129">
        <v>691.5</v>
      </c>
      <c r="AN221" s="116">
        <v>0.62639289757835204</v>
      </c>
      <c r="AO221" s="139">
        <v>-700.73952748853196</v>
      </c>
      <c r="AP221" s="124"/>
      <c r="AQ221" s="124"/>
      <c r="AR221" s="125">
        <v>508</v>
      </c>
      <c r="AS221" s="125">
        <v>779</v>
      </c>
      <c r="AT221" s="113"/>
      <c r="AU221" s="120">
        <v>1593.3193000000001</v>
      </c>
      <c r="AV221" s="110">
        <v>811.32351710776402</v>
      </c>
      <c r="AW221" s="131">
        <v>573</v>
      </c>
      <c r="AX221" s="122">
        <v>1.4159223684254201</v>
      </c>
      <c r="AY221" s="130">
        <v>307.791216744861</v>
      </c>
      <c r="AZ221" s="112">
        <v>1.4999999999999999E-2</v>
      </c>
      <c r="BA221" s="112">
        <v>1.4999999999999999E-2</v>
      </c>
      <c r="BB221" s="125">
        <v>0</v>
      </c>
      <c r="BC221" s="125">
        <v>0</v>
      </c>
      <c r="BD221" s="111"/>
      <c r="BE221" s="120">
        <v>176.4</v>
      </c>
      <c r="BF221" s="110">
        <v>89.823470046342607</v>
      </c>
      <c r="BG221" s="132">
        <v>65</v>
      </c>
      <c r="BH221" s="122">
        <v>1.3818995391744999</v>
      </c>
      <c r="BI221" s="123">
        <v>30.5722069605863</v>
      </c>
      <c r="BJ221" s="112">
        <v>1.4999999999999999E-2</v>
      </c>
      <c r="BK221" s="112">
        <v>1.4999999999999999E-2</v>
      </c>
      <c r="BL221" s="125">
        <v>0</v>
      </c>
      <c r="BM221" s="125">
        <v>0</v>
      </c>
      <c r="BN221" s="111"/>
      <c r="BO221" s="119">
        <v>246</v>
      </c>
      <c r="BP221" s="120">
        <v>125.264022853743</v>
      </c>
      <c r="BQ221" s="132">
        <v>78</v>
      </c>
      <c r="BR221" s="122">
        <v>1.60594901094542</v>
      </c>
      <c r="BS221" s="123">
        <v>71.006648352703607</v>
      </c>
      <c r="BT221" s="112">
        <v>7.4999999999999997E-3</v>
      </c>
      <c r="BU221" s="124">
        <v>7.4999999999999997E-3</v>
      </c>
      <c r="BV221" s="119">
        <v>0</v>
      </c>
      <c r="BW221" s="119">
        <v>0</v>
      </c>
      <c r="BX221" s="113"/>
      <c r="BY221" s="118">
        <v>0.99719258843346403</v>
      </c>
      <c r="BZ221" s="118">
        <v>1</v>
      </c>
      <c r="CA221" s="135">
        <v>0.99887703537338601</v>
      </c>
      <c r="CB221" s="117">
        <v>0.9</v>
      </c>
      <c r="CC221" s="124">
        <v>2.5000000000000001E-3</v>
      </c>
      <c r="CD221" s="113"/>
      <c r="CE221" s="113"/>
    </row>
    <row r="222" spans="1:83" s="85" customFormat="1" ht="21.4" customHeight="1" x14ac:dyDescent="0.2">
      <c r="A222" s="109" t="s">
        <v>246</v>
      </c>
      <c r="B222" s="109" t="s">
        <v>374</v>
      </c>
      <c r="C222" s="109" t="s">
        <v>289</v>
      </c>
      <c r="D222" s="110">
        <v>2.5157127223333302</v>
      </c>
      <c r="E222" s="111"/>
      <c r="F222" s="112">
        <v>1.0500000000000001E-2</v>
      </c>
      <c r="G222" s="112">
        <v>1.0500000000000001E-2</v>
      </c>
      <c r="H222" s="113"/>
      <c r="I222" s="114">
        <v>2</v>
      </c>
      <c r="J222" s="114">
        <v>2</v>
      </c>
      <c r="K222" s="111"/>
      <c r="L222" s="136">
        <v>0.71</v>
      </c>
      <c r="M222" s="133">
        <v>0.75900000000000001</v>
      </c>
      <c r="N222" s="117">
        <v>0.7</v>
      </c>
      <c r="O222" s="118">
        <v>8.0000000000000002E-3</v>
      </c>
      <c r="P222" s="111"/>
      <c r="Q222" s="119">
        <v>51</v>
      </c>
      <c r="R222" s="120">
        <v>20.272585000364099</v>
      </c>
      <c r="S222" s="121">
        <v>36</v>
      </c>
      <c r="T222" s="116">
        <v>0.56312736112122597</v>
      </c>
      <c r="U222" s="127">
        <v>-52.462207703769501</v>
      </c>
      <c r="V222" s="124"/>
      <c r="W222" s="124"/>
      <c r="X222" s="125">
        <v>40</v>
      </c>
      <c r="Y222" s="125">
        <v>58</v>
      </c>
      <c r="Z222" s="111"/>
      <c r="AA222" s="126">
        <v>228</v>
      </c>
      <c r="AB222" s="110">
        <v>90.630380001627998</v>
      </c>
      <c r="AC222" s="121">
        <v>200</v>
      </c>
      <c r="AD222" s="116">
        <v>0.45315190000813999</v>
      </c>
      <c r="AE222" s="127">
        <v>-346.79004279871901</v>
      </c>
      <c r="AF222" s="112"/>
      <c r="AG222" s="112"/>
      <c r="AH222" s="128">
        <v>276</v>
      </c>
      <c r="AI222" s="125">
        <v>376</v>
      </c>
      <c r="AJ222" s="111"/>
      <c r="AK222" s="120">
        <v>655.03250000000003</v>
      </c>
      <c r="AL222" s="120">
        <v>260.37651047550997</v>
      </c>
      <c r="AM222" s="129">
        <v>772.1</v>
      </c>
      <c r="AN222" s="116">
        <v>0.33723158978825302</v>
      </c>
      <c r="AO222" s="139">
        <v>-1563.94446022446</v>
      </c>
      <c r="AP222" s="124"/>
      <c r="AQ222" s="124"/>
      <c r="AR222" s="125">
        <v>1288</v>
      </c>
      <c r="AS222" s="125">
        <v>1676</v>
      </c>
      <c r="AT222" s="113"/>
      <c r="AU222" s="120">
        <v>1094.02225</v>
      </c>
      <c r="AV222" s="110">
        <v>434.87566775322802</v>
      </c>
      <c r="AW222" s="131">
        <v>573</v>
      </c>
      <c r="AX222" s="118">
        <v>0.75894531894106099</v>
      </c>
      <c r="AY222" s="120">
        <v>-552.75122261833098</v>
      </c>
      <c r="AZ222" s="112"/>
      <c r="BA222" s="112"/>
      <c r="BB222" s="125">
        <v>348</v>
      </c>
      <c r="BC222" s="125">
        <v>636</v>
      </c>
      <c r="BD222" s="111"/>
      <c r="BE222" s="120">
        <v>65.8</v>
      </c>
      <c r="BF222" s="110">
        <v>26.155609667136499</v>
      </c>
      <c r="BG222" s="132">
        <v>65</v>
      </c>
      <c r="BH222" s="116">
        <v>0.402393994879023</v>
      </c>
      <c r="BI222" s="127">
        <v>-121.006763909584</v>
      </c>
      <c r="BJ222" s="112"/>
      <c r="BK222" s="112"/>
      <c r="BL222" s="125">
        <v>98</v>
      </c>
      <c r="BM222" s="125">
        <v>131</v>
      </c>
      <c r="BN222" s="111"/>
      <c r="BO222" s="119">
        <v>125</v>
      </c>
      <c r="BP222" s="120">
        <v>49.687708334225903</v>
      </c>
      <c r="BQ222" s="132">
        <v>78</v>
      </c>
      <c r="BR222" s="116">
        <v>0.63702190172084405</v>
      </c>
      <c r="BS222" s="127">
        <v>-99.168116691500501</v>
      </c>
      <c r="BT222" s="112"/>
      <c r="BU222" s="124"/>
      <c r="BV222" s="119">
        <v>72</v>
      </c>
      <c r="BW222" s="119">
        <v>111</v>
      </c>
      <c r="BX222" s="113"/>
      <c r="BY222" s="118">
        <v>0.99771167048054898</v>
      </c>
      <c r="BZ222" s="118">
        <v>1</v>
      </c>
      <c r="CA222" s="135">
        <v>0.99908466819221997</v>
      </c>
      <c r="CB222" s="117">
        <v>0.9</v>
      </c>
      <c r="CC222" s="124">
        <v>2.5000000000000001E-3</v>
      </c>
      <c r="CD222" s="113"/>
      <c r="CE222" s="113"/>
    </row>
    <row r="223" spans="1:83" s="85" customFormat="1" ht="21.4" customHeight="1" x14ac:dyDescent="0.2">
      <c r="A223" s="109" t="s">
        <v>246</v>
      </c>
      <c r="B223" s="109" t="s">
        <v>374</v>
      </c>
      <c r="C223" s="109" t="s">
        <v>291</v>
      </c>
      <c r="D223" s="110">
        <v>2.8477018405555601</v>
      </c>
      <c r="E223" s="111"/>
      <c r="F223" s="112">
        <v>0.02</v>
      </c>
      <c r="G223" s="112">
        <v>1.375E-2</v>
      </c>
      <c r="H223" s="113"/>
      <c r="I223" s="114">
        <v>3</v>
      </c>
      <c r="J223" s="114">
        <v>3</v>
      </c>
      <c r="K223" s="111"/>
      <c r="L223" s="115">
        <v>0.62</v>
      </c>
      <c r="M223" s="116">
        <v>0.48399999999999999</v>
      </c>
      <c r="N223" s="117">
        <v>0.7</v>
      </c>
      <c r="O223" s="118"/>
      <c r="P223" s="111"/>
      <c r="Q223" s="119">
        <v>65</v>
      </c>
      <c r="R223" s="120">
        <v>22.825423320061901</v>
      </c>
      <c r="S223" s="121">
        <v>36</v>
      </c>
      <c r="T223" s="116">
        <v>0.63403953666838597</v>
      </c>
      <c r="U223" s="127">
        <v>-52.1157249754242</v>
      </c>
      <c r="V223" s="124"/>
      <c r="W223" s="124"/>
      <c r="X223" s="125">
        <v>38</v>
      </c>
      <c r="Y223" s="125">
        <v>59</v>
      </c>
      <c r="Z223" s="111"/>
      <c r="AA223" s="126">
        <v>221</v>
      </c>
      <c r="AB223" s="110">
        <v>77.606439288210495</v>
      </c>
      <c r="AC223" s="121">
        <v>200</v>
      </c>
      <c r="AD223" s="116">
        <v>0.38803219644105202</v>
      </c>
      <c r="AE223" s="127">
        <v>-429.64291653013402</v>
      </c>
      <c r="AF223" s="112"/>
      <c r="AG223" s="112"/>
      <c r="AH223" s="128">
        <v>349</v>
      </c>
      <c r="AI223" s="125">
        <v>463</v>
      </c>
      <c r="AJ223" s="111"/>
      <c r="AK223" s="120">
        <v>2490.9009500000002</v>
      </c>
      <c r="AL223" s="120">
        <v>874.70567126298999</v>
      </c>
      <c r="AM223" s="129">
        <v>828</v>
      </c>
      <c r="AN223" s="133">
        <v>1.0564078155350101</v>
      </c>
      <c r="AO223" s="137">
        <v>-202.76072443475601</v>
      </c>
      <c r="AP223" s="124">
        <v>5.4999999999999997E-3</v>
      </c>
      <c r="AQ223" s="124">
        <v>3.0000000000000001E-3</v>
      </c>
      <c r="AR223" s="125">
        <v>0</v>
      </c>
      <c r="AS223" s="125">
        <v>339</v>
      </c>
      <c r="AT223" s="113"/>
      <c r="AU223" s="120">
        <v>1807.6434300000001</v>
      </c>
      <c r="AV223" s="110">
        <v>634.77271540736399</v>
      </c>
      <c r="AW223" s="131">
        <v>573</v>
      </c>
      <c r="AX223" s="133">
        <v>1.10780578605125</v>
      </c>
      <c r="AY223" s="137">
        <v>-56.448525858835403</v>
      </c>
      <c r="AZ223" s="112">
        <v>1.2E-2</v>
      </c>
      <c r="BA223" s="112">
        <v>8.2500000000000004E-3</v>
      </c>
      <c r="BB223" s="125">
        <v>0</v>
      </c>
      <c r="BC223" s="125">
        <v>151</v>
      </c>
      <c r="BD223" s="111"/>
      <c r="BE223" s="120">
        <v>150.9</v>
      </c>
      <c r="BF223" s="110">
        <v>52.990098138420599</v>
      </c>
      <c r="BG223" s="132">
        <v>65</v>
      </c>
      <c r="BH223" s="118">
        <v>0.81523227905262496</v>
      </c>
      <c r="BI223" s="126">
        <v>-60.5589478722937</v>
      </c>
      <c r="BJ223" s="112"/>
      <c r="BK223" s="112"/>
      <c r="BL223" s="125">
        <v>35</v>
      </c>
      <c r="BM223" s="125">
        <v>72</v>
      </c>
      <c r="BN223" s="111"/>
      <c r="BO223" s="119">
        <v>110</v>
      </c>
      <c r="BP223" s="120">
        <v>38.627639464720097</v>
      </c>
      <c r="BQ223" s="132">
        <v>78</v>
      </c>
      <c r="BR223" s="116">
        <v>0.49522614698359202</v>
      </c>
      <c r="BS223" s="127">
        <v>-143.750737446752</v>
      </c>
      <c r="BT223" s="112"/>
      <c r="BU223" s="124"/>
      <c r="BV223" s="119">
        <v>113</v>
      </c>
      <c r="BW223" s="119">
        <v>157</v>
      </c>
      <c r="BX223" s="113"/>
      <c r="BY223" s="118">
        <v>0.99490662139218999</v>
      </c>
      <c r="BZ223" s="118">
        <v>1</v>
      </c>
      <c r="CA223" s="135">
        <v>0.997962648556876</v>
      </c>
      <c r="CB223" s="117">
        <v>0.9</v>
      </c>
      <c r="CC223" s="124">
        <v>2.5000000000000001E-3</v>
      </c>
      <c r="CD223" s="113"/>
      <c r="CE223" s="113"/>
    </row>
    <row r="224" spans="1:83" s="85" customFormat="1" ht="21.4" customHeight="1" x14ac:dyDescent="0.2">
      <c r="A224" s="109" t="s">
        <v>246</v>
      </c>
      <c r="B224" s="109" t="s">
        <v>374</v>
      </c>
      <c r="C224" s="109" t="s">
        <v>292</v>
      </c>
      <c r="D224" s="110">
        <v>2.89440753444444</v>
      </c>
      <c r="E224" s="111"/>
      <c r="F224" s="112">
        <v>3.5000000000000003E-2</v>
      </c>
      <c r="G224" s="112">
        <v>3.5000000000000003E-2</v>
      </c>
      <c r="H224" s="113"/>
      <c r="I224" s="114">
        <v>4</v>
      </c>
      <c r="J224" s="114">
        <v>4</v>
      </c>
      <c r="K224" s="111"/>
      <c r="L224" s="135">
        <v>0.84</v>
      </c>
      <c r="M224" s="118">
        <v>0.628</v>
      </c>
      <c r="N224" s="117">
        <v>0.7</v>
      </c>
      <c r="O224" s="118"/>
      <c r="P224" s="111"/>
      <c r="Q224" s="119">
        <v>153</v>
      </c>
      <c r="R224" s="120">
        <v>52.860558915511199</v>
      </c>
      <c r="S224" s="121">
        <v>36</v>
      </c>
      <c r="T224" s="122">
        <v>1.4683488587642</v>
      </c>
      <c r="U224" s="123">
        <v>33.963437975424199</v>
      </c>
      <c r="V224" s="124">
        <v>0.01</v>
      </c>
      <c r="W224" s="124">
        <v>0.01</v>
      </c>
      <c r="X224" s="125">
        <v>0</v>
      </c>
      <c r="Y224" s="125">
        <v>0</v>
      </c>
      <c r="Z224" s="111"/>
      <c r="AA224" s="126">
        <v>312</v>
      </c>
      <c r="AB224" s="110">
        <v>107.79408092574801</v>
      </c>
      <c r="AC224" s="121">
        <v>200</v>
      </c>
      <c r="AD224" s="116">
        <v>0.53897040462874002</v>
      </c>
      <c r="AE224" s="127">
        <v>-349.314233469866</v>
      </c>
      <c r="AF224" s="112"/>
      <c r="AG224" s="112"/>
      <c r="AH224" s="128">
        <v>267</v>
      </c>
      <c r="AI224" s="125">
        <v>383</v>
      </c>
      <c r="AJ224" s="111"/>
      <c r="AK224" s="120">
        <v>1149.57024</v>
      </c>
      <c r="AL224" s="120">
        <v>397.16944705253798</v>
      </c>
      <c r="AM224" s="129">
        <v>691.9</v>
      </c>
      <c r="AN224" s="116">
        <v>0.574027239561408</v>
      </c>
      <c r="AO224" s="139">
        <v>-1138.2463506890001</v>
      </c>
      <c r="AP224" s="124"/>
      <c r="AQ224" s="124"/>
      <c r="AR224" s="125">
        <v>854</v>
      </c>
      <c r="AS224" s="125">
        <v>1254</v>
      </c>
      <c r="AT224" s="113"/>
      <c r="AU224" s="120">
        <v>2255.5049199999999</v>
      </c>
      <c r="AV224" s="110">
        <v>779.26307652212597</v>
      </c>
      <c r="AW224" s="131">
        <v>573</v>
      </c>
      <c r="AX224" s="122">
        <v>1.3599704651346001</v>
      </c>
      <c r="AY224" s="130">
        <v>360.839641108835</v>
      </c>
      <c r="AZ224" s="112">
        <v>1.4999999999999999E-2</v>
      </c>
      <c r="BA224" s="112">
        <v>1.4999999999999999E-2</v>
      </c>
      <c r="BB224" s="125">
        <v>0</v>
      </c>
      <c r="BC224" s="125">
        <v>0</v>
      </c>
      <c r="BD224" s="111"/>
      <c r="BE224" s="120">
        <v>105.7</v>
      </c>
      <c r="BF224" s="110">
        <v>36.518699852088403</v>
      </c>
      <c r="BG224" s="132">
        <v>65</v>
      </c>
      <c r="BH224" s="116">
        <v>0.56182615157059101</v>
      </c>
      <c r="BI224" s="127">
        <v>-109.227125877706</v>
      </c>
      <c r="BJ224" s="112"/>
      <c r="BK224" s="112"/>
      <c r="BL224" s="125">
        <v>83</v>
      </c>
      <c r="BM224" s="125">
        <v>121</v>
      </c>
      <c r="BN224" s="111"/>
      <c r="BO224" s="119">
        <v>298</v>
      </c>
      <c r="BP224" s="120">
        <v>102.957167038054</v>
      </c>
      <c r="BQ224" s="132">
        <v>78</v>
      </c>
      <c r="BR224" s="122">
        <v>1.31996367997505</v>
      </c>
      <c r="BS224" s="123">
        <v>40.087448946752403</v>
      </c>
      <c r="BT224" s="112">
        <v>7.4999999999999997E-3</v>
      </c>
      <c r="BU224" s="124">
        <v>7.4999999999999997E-3</v>
      </c>
      <c r="BV224" s="119">
        <v>0</v>
      </c>
      <c r="BW224" s="119">
        <v>0</v>
      </c>
      <c r="BX224" s="113"/>
      <c r="BY224" s="118">
        <v>0.99809188316453801</v>
      </c>
      <c r="BZ224" s="118">
        <v>1</v>
      </c>
      <c r="CA224" s="135">
        <v>0.99923675326581496</v>
      </c>
      <c r="CB224" s="117">
        <v>0.9</v>
      </c>
      <c r="CC224" s="124">
        <v>2.5000000000000001E-3</v>
      </c>
      <c r="CD224" s="113"/>
      <c r="CE224" s="113"/>
    </row>
    <row r="225" spans="1:83" s="85" customFormat="1" ht="21.4" customHeight="1" x14ac:dyDescent="0.2">
      <c r="A225" s="109" t="s">
        <v>246</v>
      </c>
      <c r="B225" s="109" t="s">
        <v>374</v>
      </c>
      <c r="C225" s="109" t="s">
        <v>293</v>
      </c>
      <c r="D225" s="110">
        <v>5.5079016496666702</v>
      </c>
      <c r="E225" s="111"/>
      <c r="F225" s="112">
        <v>1.9625E-2</v>
      </c>
      <c r="G225" s="112">
        <v>1.4749999999999999E-2</v>
      </c>
      <c r="H225" s="113"/>
      <c r="I225" s="114">
        <v>4</v>
      </c>
      <c r="J225" s="114">
        <v>3</v>
      </c>
      <c r="K225" s="111"/>
      <c r="L225" s="115">
        <v>0.46896061269146599</v>
      </c>
      <c r="M225" s="116">
        <v>0.40600000000000003</v>
      </c>
      <c r="N225" s="117">
        <v>0.7</v>
      </c>
      <c r="O225" s="118"/>
      <c r="P225" s="111"/>
      <c r="Q225" s="119">
        <v>252</v>
      </c>
      <c r="R225" s="120">
        <v>45.752450938416899</v>
      </c>
      <c r="S225" s="121">
        <v>36</v>
      </c>
      <c r="T225" s="122">
        <v>1.27090141495603</v>
      </c>
      <c r="U225" s="123">
        <v>25.479833595148701</v>
      </c>
      <c r="V225" s="124">
        <v>0.01</v>
      </c>
      <c r="W225" s="124">
        <v>0.01</v>
      </c>
      <c r="X225" s="125">
        <v>0</v>
      </c>
      <c r="Y225" s="125">
        <v>0</v>
      </c>
      <c r="Z225" s="111"/>
      <c r="AA225" s="126">
        <v>521</v>
      </c>
      <c r="AB225" s="110">
        <v>94.591376741727103</v>
      </c>
      <c r="AC225" s="121">
        <v>200</v>
      </c>
      <c r="AD225" s="116">
        <v>0.47295688370863598</v>
      </c>
      <c r="AE225" s="127">
        <v>-737.44536891584096</v>
      </c>
      <c r="AF225" s="112"/>
      <c r="AG225" s="112"/>
      <c r="AH225" s="128">
        <v>581</v>
      </c>
      <c r="AI225" s="125">
        <v>801</v>
      </c>
      <c r="AJ225" s="111"/>
      <c r="AK225" s="120">
        <v>3486.2170700000001</v>
      </c>
      <c r="AL225" s="120">
        <v>632.94831530097895</v>
      </c>
      <c r="AM225" s="129">
        <v>782.6</v>
      </c>
      <c r="AN225" s="118">
        <v>0.80877627817656395</v>
      </c>
      <c r="AO225" s="120">
        <v>-1438.0796585676901</v>
      </c>
      <c r="AP225" s="124"/>
      <c r="AQ225" s="124"/>
      <c r="AR225" s="125">
        <v>825</v>
      </c>
      <c r="AS225" s="125">
        <v>1687</v>
      </c>
      <c r="AT225" s="113"/>
      <c r="AU225" s="120">
        <v>3249.3262399999999</v>
      </c>
      <c r="AV225" s="110">
        <v>589.939045152821</v>
      </c>
      <c r="AW225" s="131">
        <v>573</v>
      </c>
      <c r="AX225" s="133">
        <v>1.02956203342552</v>
      </c>
      <c r="AY225" s="137">
        <v>-356.11974194388398</v>
      </c>
      <c r="AZ225" s="112">
        <v>6.0000000000000001E-3</v>
      </c>
      <c r="BA225" s="112">
        <v>2.2499999999999998E-3</v>
      </c>
      <c r="BB225" s="125">
        <v>0</v>
      </c>
      <c r="BC225" s="125">
        <v>538</v>
      </c>
      <c r="BD225" s="111"/>
      <c r="BE225" s="120">
        <v>296.7</v>
      </c>
      <c r="BF225" s="110">
        <v>53.8680642596361</v>
      </c>
      <c r="BG225" s="132">
        <v>65</v>
      </c>
      <c r="BH225" s="118">
        <v>0.82873945014824901</v>
      </c>
      <c r="BI225" s="126">
        <v>-112.294744897648</v>
      </c>
      <c r="BJ225" s="112"/>
      <c r="BK225" s="112"/>
      <c r="BL225" s="125">
        <v>62</v>
      </c>
      <c r="BM225" s="125">
        <v>133</v>
      </c>
      <c r="BN225" s="111"/>
      <c r="BO225" s="119">
        <v>422</v>
      </c>
      <c r="BP225" s="120">
        <v>76.617199587349006</v>
      </c>
      <c r="BQ225" s="132">
        <v>78</v>
      </c>
      <c r="BR225" s="133">
        <v>0.98227178958139805</v>
      </c>
      <c r="BS225" s="134">
        <v>-68.793693877177901</v>
      </c>
      <c r="BT225" s="112">
        <v>1.1249999999999999E-3</v>
      </c>
      <c r="BU225" s="124"/>
      <c r="BV225" s="119">
        <v>8</v>
      </c>
      <c r="BW225" s="119">
        <v>94</v>
      </c>
      <c r="BX225" s="113"/>
      <c r="BY225" s="118">
        <v>0.99666454891994904</v>
      </c>
      <c r="BZ225" s="118">
        <v>1</v>
      </c>
      <c r="CA225" s="135">
        <v>0.99866581956797995</v>
      </c>
      <c r="CB225" s="117">
        <v>0.9</v>
      </c>
      <c r="CC225" s="124">
        <v>2.5000000000000001E-3</v>
      </c>
      <c r="CD225" s="113"/>
      <c r="CE225" s="113"/>
    </row>
    <row r="226" spans="1:83" s="85" customFormat="1" ht="21.4" customHeight="1" x14ac:dyDescent="0.2">
      <c r="A226" s="109" t="s">
        <v>246</v>
      </c>
      <c r="B226" s="109" t="s">
        <v>374</v>
      </c>
      <c r="C226" s="109" t="s">
        <v>294</v>
      </c>
      <c r="D226" s="110">
        <v>1.95916375911111</v>
      </c>
      <c r="E226" s="111"/>
      <c r="F226" s="112">
        <v>3.4250000000000003E-2</v>
      </c>
      <c r="G226" s="112">
        <v>2.7875E-2</v>
      </c>
      <c r="H226" s="113"/>
      <c r="I226" s="114">
        <v>4</v>
      </c>
      <c r="J226" s="114">
        <v>4</v>
      </c>
      <c r="K226" s="111"/>
      <c r="L226" s="138">
        <v>0.67</v>
      </c>
      <c r="M226" s="116">
        <v>0.58799999999999997</v>
      </c>
      <c r="N226" s="117">
        <v>0.7</v>
      </c>
      <c r="O226" s="118"/>
      <c r="P226" s="111"/>
      <c r="Q226" s="119">
        <v>57</v>
      </c>
      <c r="R226" s="120">
        <v>29.094045729929899</v>
      </c>
      <c r="S226" s="121">
        <v>36</v>
      </c>
      <c r="T226" s="118">
        <v>0.808167936942497</v>
      </c>
      <c r="U226" s="126">
        <v>-23.573352422707199</v>
      </c>
      <c r="V226" s="124"/>
      <c r="W226" s="124"/>
      <c r="X226" s="125">
        <v>14</v>
      </c>
      <c r="Y226" s="125">
        <v>28</v>
      </c>
      <c r="Z226" s="111"/>
      <c r="AA226" s="126">
        <v>253</v>
      </c>
      <c r="AB226" s="110">
        <v>129.136729292496</v>
      </c>
      <c r="AC226" s="121">
        <v>200</v>
      </c>
      <c r="AD226" s="116">
        <v>0.64568364646248</v>
      </c>
      <c r="AE226" s="127">
        <v>-194.62973568170599</v>
      </c>
      <c r="AF226" s="112"/>
      <c r="AG226" s="112"/>
      <c r="AH226" s="128">
        <v>139</v>
      </c>
      <c r="AI226" s="125">
        <v>218</v>
      </c>
      <c r="AJ226" s="111"/>
      <c r="AK226" s="120">
        <v>2026.2058400000001</v>
      </c>
      <c r="AL226" s="120">
        <v>1034.2197432844</v>
      </c>
      <c r="AM226" s="129">
        <v>693.2</v>
      </c>
      <c r="AN226" s="122">
        <v>1.4919500047380301</v>
      </c>
      <c r="AO226" s="130">
        <v>474.72117612720598</v>
      </c>
      <c r="AP226" s="124">
        <v>0.01</v>
      </c>
      <c r="AQ226" s="124">
        <v>0.01</v>
      </c>
      <c r="AR226" s="125">
        <v>0</v>
      </c>
      <c r="AS226" s="125">
        <v>0</v>
      </c>
      <c r="AT226" s="113"/>
      <c r="AU226" s="120">
        <v>1277.6472000000001</v>
      </c>
      <c r="AV226" s="110">
        <v>652.13905374591002</v>
      </c>
      <c r="AW226" s="131">
        <v>573</v>
      </c>
      <c r="AX226" s="122">
        <v>1.13811353184278</v>
      </c>
      <c r="AY226" s="130">
        <v>-4.8119927280890797</v>
      </c>
      <c r="AZ226" s="112">
        <v>1.4999999999999999E-2</v>
      </c>
      <c r="BA226" s="112">
        <v>1.0500000000000001E-2</v>
      </c>
      <c r="BB226" s="125">
        <v>0</v>
      </c>
      <c r="BC226" s="125">
        <v>70</v>
      </c>
      <c r="BD226" s="111"/>
      <c r="BE226" s="120">
        <v>104</v>
      </c>
      <c r="BF226" s="110">
        <v>53.083872910749299</v>
      </c>
      <c r="BG226" s="132">
        <v>65</v>
      </c>
      <c r="BH226" s="118">
        <v>0.81667496785768101</v>
      </c>
      <c r="BI226" s="126">
        <v>-41.4796640965546</v>
      </c>
      <c r="BJ226" s="112"/>
      <c r="BK226" s="112"/>
      <c r="BL226" s="125">
        <v>24</v>
      </c>
      <c r="BM226" s="125">
        <v>49</v>
      </c>
      <c r="BN226" s="111"/>
      <c r="BO226" s="119">
        <v>172</v>
      </c>
      <c r="BP226" s="120">
        <v>87.792559044700695</v>
      </c>
      <c r="BQ226" s="132">
        <v>78</v>
      </c>
      <c r="BR226" s="133">
        <v>1.12554562877821</v>
      </c>
      <c r="BS226" s="134">
        <v>-2.5755969158654999</v>
      </c>
      <c r="BT226" s="112">
        <v>6.7499999999999999E-3</v>
      </c>
      <c r="BU226" s="124">
        <v>4.875E-3</v>
      </c>
      <c r="BV226" s="119">
        <v>0</v>
      </c>
      <c r="BW226" s="119">
        <v>12</v>
      </c>
      <c r="BX226" s="113"/>
      <c r="BY226" s="118">
        <v>0.984267453294002</v>
      </c>
      <c r="BZ226" s="118">
        <v>1</v>
      </c>
      <c r="CA226" s="135">
        <v>0.99370698131760105</v>
      </c>
      <c r="CB226" s="117">
        <v>0.9</v>
      </c>
      <c r="CC226" s="124">
        <v>2.5000000000000001E-3</v>
      </c>
      <c r="CD226" s="113"/>
      <c r="CE226" s="113"/>
    </row>
    <row r="227" spans="1:83" s="85" customFormat="1" ht="21.4" customHeight="1" x14ac:dyDescent="0.2">
      <c r="A227" s="109" t="s">
        <v>246</v>
      </c>
      <c r="B227" s="109" t="s">
        <v>374</v>
      </c>
      <c r="C227" s="109" t="s">
        <v>295</v>
      </c>
      <c r="D227" s="110">
        <v>5.3822129794444402</v>
      </c>
      <c r="E227" s="111"/>
      <c r="F227" s="112">
        <v>2.4750000000000001E-2</v>
      </c>
      <c r="G227" s="112">
        <v>1.8499999999999999E-2</v>
      </c>
      <c r="H227" s="113"/>
      <c r="I227" s="114">
        <v>3</v>
      </c>
      <c r="J227" s="114">
        <v>3</v>
      </c>
      <c r="K227" s="111"/>
      <c r="L227" s="115">
        <v>0.41496602195504401</v>
      </c>
      <c r="M227" s="116">
        <v>0.44900000000000001</v>
      </c>
      <c r="N227" s="117">
        <v>0.7</v>
      </c>
      <c r="O227" s="118"/>
      <c r="P227" s="111"/>
      <c r="Q227" s="119">
        <v>220</v>
      </c>
      <c r="R227" s="120">
        <v>40.875379855872701</v>
      </c>
      <c r="S227" s="121">
        <v>36</v>
      </c>
      <c r="T227" s="133">
        <v>1.13542721821869</v>
      </c>
      <c r="U227" s="134">
        <v>-1.35104387782386</v>
      </c>
      <c r="V227" s="124">
        <v>9.4999999999999998E-3</v>
      </c>
      <c r="W227" s="124">
        <v>7.0000000000000001E-3</v>
      </c>
      <c r="X227" s="125">
        <v>0</v>
      </c>
      <c r="Y227" s="125">
        <v>13</v>
      </c>
      <c r="Z227" s="111"/>
      <c r="AA227" s="126">
        <v>523</v>
      </c>
      <c r="AB227" s="110">
        <v>97.171925748279193</v>
      </c>
      <c r="AC227" s="121">
        <v>200</v>
      </c>
      <c r="AD227" s="116">
        <v>0.48585962874139599</v>
      </c>
      <c r="AE227" s="127">
        <v>-706.72802154346596</v>
      </c>
      <c r="AF227" s="112"/>
      <c r="AG227" s="112"/>
      <c r="AH227" s="128">
        <v>554</v>
      </c>
      <c r="AI227" s="125">
        <v>769</v>
      </c>
      <c r="AJ227" s="111"/>
      <c r="AK227" s="120">
        <v>3671.2483400000001</v>
      </c>
      <c r="AL227" s="120">
        <v>682.10759292155501</v>
      </c>
      <c r="AM227" s="129">
        <v>725.1</v>
      </c>
      <c r="AN227" s="118">
        <v>0.94070830633230595</v>
      </c>
      <c r="AO227" s="120">
        <v>-787.13060210583603</v>
      </c>
      <c r="AP227" s="124"/>
      <c r="AQ227" s="124"/>
      <c r="AR227" s="125">
        <v>232</v>
      </c>
      <c r="AS227" s="125">
        <v>1012</v>
      </c>
      <c r="AT227" s="113"/>
      <c r="AU227" s="120">
        <v>3442.8675499999999</v>
      </c>
      <c r="AV227" s="110">
        <v>639.67508590776299</v>
      </c>
      <c r="AW227" s="131">
        <v>573</v>
      </c>
      <c r="AX227" s="133">
        <v>1.1163614064707901</v>
      </c>
      <c r="AY227" s="137">
        <v>-80.303231722030006</v>
      </c>
      <c r="AZ227" s="112">
        <v>1.2749999999999999E-2</v>
      </c>
      <c r="BA227" s="112">
        <v>8.9999999999999993E-3</v>
      </c>
      <c r="BB227" s="125">
        <v>0</v>
      </c>
      <c r="BC227" s="125">
        <v>258</v>
      </c>
      <c r="BD227" s="111"/>
      <c r="BE227" s="120">
        <v>321.3</v>
      </c>
      <c r="BF227" s="110">
        <v>59.696634307690402</v>
      </c>
      <c r="BG227" s="132">
        <v>65</v>
      </c>
      <c r="BH227" s="118">
        <v>0.91840975857985296</v>
      </c>
      <c r="BI227" s="126">
        <v>-78.361607001626297</v>
      </c>
      <c r="BJ227" s="112"/>
      <c r="BK227" s="112"/>
      <c r="BL227" s="125">
        <v>29</v>
      </c>
      <c r="BM227" s="125">
        <v>99</v>
      </c>
      <c r="BN227" s="111"/>
      <c r="BO227" s="119">
        <v>385</v>
      </c>
      <c r="BP227" s="120">
        <v>71.531914747777193</v>
      </c>
      <c r="BQ227" s="132">
        <v>78</v>
      </c>
      <c r="BR227" s="118">
        <v>0.91707583009970794</v>
      </c>
      <c r="BS227" s="126">
        <v>-94.593928401951601</v>
      </c>
      <c r="BT227" s="112"/>
      <c r="BU227" s="124"/>
      <c r="BV227" s="119">
        <v>35</v>
      </c>
      <c r="BW227" s="119">
        <v>119</v>
      </c>
      <c r="BX227" s="113"/>
      <c r="BY227" s="118">
        <v>0.99394258625230503</v>
      </c>
      <c r="BZ227" s="118">
        <v>1</v>
      </c>
      <c r="CA227" s="135">
        <v>0.99757703450092206</v>
      </c>
      <c r="CB227" s="117">
        <v>0.9</v>
      </c>
      <c r="CC227" s="124">
        <v>2.5000000000000001E-3</v>
      </c>
      <c r="CD227" s="113"/>
      <c r="CE227" s="113"/>
    </row>
    <row r="228" spans="1:83" s="85" customFormat="1" ht="21.4" customHeight="1" x14ac:dyDescent="0.2">
      <c r="A228" s="109" t="s">
        <v>246</v>
      </c>
      <c r="B228" s="109" t="s">
        <v>374</v>
      </c>
      <c r="C228" s="109" t="s">
        <v>296</v>
      </c>
      <c r="D228" s="110">
        <v>9.1209091180000001</v>
      </c>
      <c r="E228" s="111"/>
      <c r="F228" s="112">
        <v>3.85E-2</v>
      </c>
      <c r="G228" s="112">
        <v>2.8875000000000001E-2</v>
      </c>
      <c r="H228" s="113"/>
      <c r="I228" s="114">
        <v>6</v>
      </c>
      <c r="J228" s="114">
        <v>5</v>
      </c>
      <c r="K228" s="111"/>
      <c r="L228" s="115">
        <v>0.33</v>
      </c>
      <c r="M228" s="118">
        <v>0.68700000000000006</v>
      </c>
      <c r="N228" s="117">
        <v>0.7</v>
      </c>
      <c r="O228" s="118"/>
      <c r="P228" s="111"/>
      <c r="Q228" s="119">
        <v>316</v>
      </c>
      <c r="R228" s="120">
        <v>34.645669188434098</v>
      </c>
      <c r="S228" s="121">
        <v>36</v>
      </c>
      <c r="T228" s="133">
        <v>0.96237969967872405</v>
      </c>
      <c r="U228" s="134">
        <v>-59.110156750515202</v>
      </c>
      <c r="V228" s="124">
        <v>5.0000000000000001E-4</v>
      </c>
      <c r="W228" s="124"/>
      <c r="X228" s="125">
        <v>13</v>
      </c>
      <c r="Y228" s="125">
        <v>79</v>
      </c>
      <c r="Z228" s="111"/>
      <c r="AA228" s="126">
        <v>1059</v>
      </c>
      <c r="AB228" s="110">
        <v>116.106847058708</v>
      </c>
      <c r="AC228" s="121">
        <v>200</v>
      </c>
      <c r="AD228" s="116">
        <v>0.58053423529353998</v>
      </c>
      <c r="AE228" s="127">
        <v>-1024.94531528064</v>
      </c>
      <c r="AF228" s="112"/>
      <c r="AG228" s="112"/>
      <c r="AH228" s="128">
        <v>766</v>
      </c>
      <c r="AI228" s="125">
        <v>1131</v>
      </c>
      <c r="AJ228" s="111"/>
      <c r="AK228" s="120">
        <v>8544.6805000000004</v>
      </c>
      <c r="AL228" s="120">
        <v>936.8233352021</v>
      </c>
      <c r="AM228" s="129">
        <v>785.6</v>
      </c>
      <c r="AN228" s="122">
        <v>1.1924940621208</v>
      </c>
      <c r="AO228" s="130">
        <v>358.94330157764603</v>
      </c>
      <c r="AP228" s="124">
        <v>0.01</v>
      </c>
      <c r="AQ228" s="124">
        <v>9.4999999999999998E-3</v>
      </c>
      <c r="AR228" s="125">
        <v>0</v>
      </c>
      <c r="AS228" s="125">
        <v>54</v>
      </c>
      <c r="AT228" s="113"/>
      <c r="AU228" s="120">
        <v>5864.84076</v>
      </c>
      <c r="AV228" s="110">
        <v>643.01054687912699</v>
      </c>
      <c r="AW228" s="131">
        <v>573</v>
      </c>
      <c r="AX228" s="133">
        <v>1.1221824552864399</v>
      </c>
      <c r="AY228" s="137">
        <v>-105.662568279035</v>
      </c>
      <c r="AZ228" s="112">
        <v>1.35E-2</v>
      </c>
      <c r="BA228" s="112">
        <v>8.9999999999999993E-3</v>
      </c>
      <c r="BB228" s="125">
        <v>0</v>
      </c>
      <c r="BC228" s="125">
        <v>407</v>
      </c>
      <c r="BD228" s="111"/>
      <c r="BE228" s="120">
        <v>596</v>
      </c>
      <c r="BF228" s="110">
        <v>65.344363406033906</v>
      </c>
      <c r="BG228" s="132">
        <v>65</v>
      </c>
      <c r="BH228" s="133">
        <v>1.0052978985543699</v>
      </c>
      <c r="BI228" s="134">
        <v>-81.282227466207999</v>
      </c>
      <c r="BJ228" s="112">
        <v>4.4999999999999997E-3</v>
      </c>
      <c r="BK228" s="112">
        <v>7.5000000000000002E-4</v>
      </c>
      <c r="BL228" s="125">
        <v>0</v>
      </c>
      <c r="BM228" s="125">
        <v>116</v>
      </c>
      <c r="BN228" s="111"/>
      <c r="BO228" s="119">
        <v>850</v>
      </c>
      <c r="BP228" s="120">
        <v>93.192464589142304</v>
      </c>
      <c r="BQ228" s="132">
        <v>78</v>
      </c>
      <c r="BR228" s="122">
        <v>1.1947751870402901</v>
      </c>
      <c r="BS228" s="123">
        <v>37.261327040550299</v>
      </c>
      <c r="BT228" s="112">
        <v>7.4999999999999997E-3</v>
      </c>
      <c r="BU228" s="124">
        <v>7.1250000000000003E-3</v>
      </c>
      <c r="BV228" s="119">
        <v>0</v>
      </c>
      <c r="BW228" s="119">
        <v>4</v>
      </c>
      <c r="BX228" s="113"/>
      <c r="BY228" s="118">
        <v>0.99325626204238904</v>
      </c>
      <c r="BZ228" s="118">
        <v>1</v>
      </c>
      <c r="CA228" s="135">
        <v>0.99730250481695604</v>
      </c>
      <c r="CB228" s="117">
        <v>0.9</v>
      </c>
      <c r="CC228" s="124">
        <v>2.5000000000000001E-3</v>
      </c>
      <c r="CD228" s="113"/>
      <c r="CE228" s="113"/>
    </row>
    <row r="229" spans="1:83" s="85" customFormat="1" ht="21.4" customHeight="1" x14ac:dyDescent="0.2">
      <c r="A229" s="109" t="s">
        <v>246</v>
      </c>
      <c r="B229" s="109" t="s">
        <v>374</v>
      </c>
      <c r="C229" s="109" t="s">
        <v>297</v>
      </c>
      <c r="D229" s="110">
        <v>7.4452407462222201</v>
      </c>
      <c r="E229" s="111"/>
      <c r="F229" s="112">
        <v>2.375E-2</v>
      </c>
      <c r="G229" s="112">
        <v>1.6250000000000001E-2</v>
      </c>
      <c r="H229" s="113"/>
      <c r="I229" s="114">
        <v>5</v>
      </c>
      <c r="J229" s="114">
        <v>4</v>
      </c>
      <c r="K229" s="111"/>
      <c r="L229" s="115">
        <v>0.6</v>
      </c>
      <c r="M229" s="116">
        <v>0.50900000000000001</v>
      </c>
      <c r="N229" s="117">
        <v>0.7</v>
      </c>
      <c r="O229" s="118"/>
      <c r="P229" s="111"/>
      <c r="Q229" s="119">
        <v>264</v>
      </c>
      <c r="R229" s="120">
        <v>35.458893674318801</v>
      </c>
      <c r="S229" s="121">
        <v>36</v>
      </c>
      <c r="T229" s="133">
        <v>0.98496926873107804</v>
      </c>
      <c r="U229" s="134">
        <v>-42.195949025433599</v>
      </c>
      <c r="V229" s="124">
        <v>1.5E-3</v>
      </c>
      <c r="W229" s="124"/>
      <c r="X229" s="125">
        <v>5</v>
      </c>
      <c r="Y229" s="125">
        <v>58</v>
      </c>
      <c r="Z229" s="111"/>
      <c r="AA229" s="126">
        <v>1089</v>
      </c>
      <c r="AB229" s="110">
        <v>146.26793640656501</v>
      </c>
      <c r="AC229" s="121">
        <v>200</v>
      </c>
      <c r="AD229" s="116">
        <v>0.73133968203282496</v>
      </c>
      <c r="AE229" s="127">
        <v>-612.08860569685305</v>
      </c>
      <c r="AF229" s="112"/>
      <c r="AG229" s="112"/>
      <c r="AH229" s="128">
        <v>401</v>
      </c>
      <c r="AI229" s="125">
        <v>698</v>
      </c>
      <c r="AJ229" s="111"/>
      <c r="AK229" s="120">
        <v>7772.2417999999998</v>
      </c>
      <c r="AL229" s="120">
        <v>1043.9208166564299</v>
      </c>
      <c r="AM229" s="129">
        <v>828</v>
      </c>
      <c r="AN229" s="122">
        <v>1.2607739331599399</v>
      </c>
      <c r="AO229" s="130">
        <v>729.73497241502798</v>
      </c>
      <c r="AP229" s="124">
        <v>0.01</v>
      </c>
      <c r="AQ229" s="124">
        <v>0.01</v>
      </c>
      <c r="AR229" s="125">
        <v>0</v>
      </c>
      <c r="AS229" s="125">
        <v>0</v>
      </c>
      <c r="AT229" s="113"/>
      <c r="AU229" s="120">
        <v>4300.6049300000004</v>
      </c>
      <c r="AV229" s="110">
        <v>577.63141268227798</v>
      </c>
      <c r="AW229" s="131">
        <v>573</v>
      </c>
      <c r="AX229" s="133">
        <v>1.0080827446462099</v>
      </c>
      <c r="AY229" s="137">
        <v>-573.01392532148498</v>
      </c>
      <c r="AZ229" s="112">
        <v>4.4999999999999997E-3</v>
      </c>
      <c r="BA229" s="112">
        <v>7.5000000000000002E-4</v>
      </c>
      <c r="BB229" s="125">
        <v>0</v>
      </c>
      <c r="BC229" s="125">
        <v>819</v>
      </c>
      <c r="BD229" s="111"/>
      <c r="BE229" s="120">
        <v>398.9</v>
      </c>
      <c r="BF229" s="110">
        <v>53.577851085931002</v>
      </c>
      <c r="BG229" s="132">
        <v>65</v>
      </c>
      <c r="BH229" s="118">
        <v>0.82427463209124596</v>
      </c>
      <c r="BI229" s="126">
        <v>-153.95379685147699</v>
      </c>
      <c r="BJ229" s="112"/>
      <c r="BK229" s="112"/>
      <c r="BL229" s="125">
        <v>86</v>
      </c>
      <c r="BM229" s="125">
        <v>182</v>
      </c>
      <c r="BN229" s="111"/>
      <c r="BO229" s="119">
        <v>630</v>
      </c>
      <c r="BP229" s="120">
        <v>84.617814450078995</v>
      </c>
      <c r="BQ229" s="132">
        <v>78</v>
      </c>
      <c r="BR229" s="133">
        <v>1.08484377500101</v>
      </c>
      <c r="BS229" s="134">
        <v>-33.424556221772598</v>
      </c>
      <c r="BT229" s="112">
        <v>5.2500000000000003E-3</v>
      </c>
      <c r="BU229" s="124">
        <v>3.0000000000000001E-3</v>
      </c>
      <c r="BV229" s="119">
        <v>0</v>
      </c>
      <c r="BW229" s="119">
        <v>67</v>
      </c>
      <c r="BX229" s="113"/>
      <c r="BY229" s="118">
        <v>0.99746881214970196</v>
      </c>
      <c r="BZ229" s="118">
        <v>1</v>
      </c>
      <c r="CA229" s="135">
        <v>0.99898752485988096</v>
      </c>
      <c r="CB229" s="117">
        <v>0.9</v>
      </c>
      <c r="CC229" s="124">
        <v>2.5000000000000001E-3</v>
      </c>
      <c r="CD229" s="113"/>
      <c r="CE229" s="113"/>
    </row>
    <row r="230" spans="1:83" s="85" customFormat="1" ht="21.4" customHeight="1" x14ac:dyDescent="0.2">
      <c r="A230" s="109" t="s">
        <v>246</v>
      </c>
      <c r="B230" s="109" t="s">
        <v>374</v>
      </c>
      <c r="C230" s="109" t="s">
        <v>298</v>
      </c>
      <c r="D230" s="110">
        <v>4.0678803209999996</v>
      </c>
      <c r="E230" s="111"/>
      <c r="F230" s="112">
        <v>5.2999999999999999E-2</v>
      </c>
      <c r="G230" s="112">
        <v>4.3249999999999997E-2</v>
      </c>
      <c r="H230" s="113"/>
      <c r="I230" s="114">
        <v>6</v>
      </c>
      <c r="J230" s="114">
        <v>6</v>
      </c>
      <c r="K230" s="111"/>
      <c r="L230" s="138">
        <v>0.67</v>
      </c>
      <c r="M230" s="116">
        <v>0.43</v>
      </c>
      <c r="N230" s="117">
        <v>0.7</v>
      </c>
      <c r="O230" s="118"/>
      <c r="P230" s="111"/>
      <c r="Q230" s="119">
        <v>185</v>
      </c>
      <c r="R230" s="120">
        <v>45.4782307741349</v>
      </c>
      <c r="S230" s="121">
        <v>36</v>
      </c>
      <c r="T230" s="122">
        <v>1.26328418817041</v>
      </c>
      <c r="U230" s="123">
        <v>17.702726766425599</v>
      </c>
      <c r="V230" s="124">
        <v>0.01</v>
      </c>
      <c r="W230" s="124">
        <v>0.01</v>
      </c>
      <c r="X230" s="125">
        <v>0</v>
      </c>
      <c r="Y230" s="125">
        <v>0</v>
      </c>
      <c r="Z230" s="111"/>
      <c r="AA230" s="126">
        <v>585</v>
      </c>
      <c r="AB230" s="110">
        <v>143.80954055604801</v>
      </c>
      <c r="AC230" s="121">
        <v>200</v>
      </c>
      <c r="AD230" s="116">
        <v>0.71904770278023999</v>
      </c>
      <c r="AE230" s="127">
        <v>-344.42929574208</v>
      </c>
      <c r="AF230" s="112"/>
      <c r="AG230" s="112"/>
      <c r="AH230" s="128">
        <v>229</v>
      </c>
      <c r="AI230" s="125">
        <v>392</v>
      </c>
      <c r="AJ230" s="111"/>
      <c r="AK230" s="120">
        <v>3680.8130900000001</v>
      </c>
      <c r="AL230" s="120">
        <v>904.84793050527901</v>
      </c>
      <c r="AM230" s="129">
        <v>828</v>
      </c>
      <c r="AN230" s="133">
        <v>1.0928115102720799</v>
      </c>
      <c r="AO230" s="137">
        <v>-167.024194372213</v>
      </c>
      <c r="AP230" s="124">
        <v>7.4999999999999997E-3</v>
      </c>
      <c r="AQ230" s="124">
        <v>4.4999999999999997E-3</v>
      </c>
      <c r="AR230" s="125">
        <v>0</v>
      </c>
      <c r="AS230" s="125">
        <v>362</v>
      </c>
      <c r="AT230" s="113"/>
      <c r="AU230" s="120">
        <v>3117.9378200000001</v>
      </c>
      <c r="AV230" s="110">
        <v>766.47727414790904</v>
      </c>
      <c r="AW230" s="131">
        <v>573</v>
      </c>
      <c r="AX230" s="122">
        <v>1.3376566739055999</v>
      </c>
      <c r="AY230" s="130">
        <v>455.12288769894002</v>
      </c>
      <c r="AZ230" s="112">
        <v>1.4999999999999999E-2</v>
      </c>
      <c r="BA230" s="112">
        <v>1.4999999999999999E-2</v>
      </c>
      <c r="BB230" s="125">
        <v>0</v>
      </c>
      <c r="BC230" s="125">
        <v>0</v>
      </c>
      <c r="BD230" s="111"/>
      <c r="BE230" s="120">
        <v>288.39999999999998</v>
      </c>
      <c r="BF230" s="110">
        <v>70.896874352759497</v>
      </c>
      <c r="BG230" s="132">
        <v>65</v>
      </c>
      <c r="BH230" s="133">
        <v>1.09072114388861</v>
      </c>
      <c r="BI230" s="134">
        <v>-13.664521116175999</v>
      </c>
      <c r="BJ230" s="112">
        <v>1.125E-2</v>
      </c>
      <c r="BK230" s="112">
        <v>6.7499999999999999E-3</v>
      </c>
      <c r="BL230" s="125">
        <v>0</v>
      </c>
      <c r="BM230" s="125">
        <v>29</v>
      </c>
      <c r="BN230" s="111"/>
      <c r="BO230" s="119">
        <v>356</v>
      </c>
      <c r="BP230" s="120">
        <v>87.514865705902807</v>
      </c>
      <c r="BQ230" s="132">
        <v>78</v>
      </c>
      <c r="BR230" s="133">
        <v>1.12198545776799</v>
      </c>
      <c r="BS230" s="134">
        <v>-6.4774253394113002</v>
      </c>
      <c r="BT230" s="112">
        <v>6.7499999999999999E-3</v>
      </c>
      <c r="BU230" s="124">
        <v>4.4999999999999997E-3</v>
      </c>
      <c r="BV230" s="119">
        <v>0</v>
      </c>
      <c r="BW230" s="119">
        <v>25</v>
      </c>
      <c r="BX230" s="113"/>
      <c r="BY230" s="118">
        <v>0.99335418295543398</v>
      </c>
      <c r="BZ230" s="118">
        <v>1</v>
      </c>
      <c r="CA230" s="135">
        <v>0.99734167318217404</v>
      </c>
      <c r="CB230" s="117">
        <v>0.9</v>
      </c>
      <c r="CC230" s="124">
        <v>2.5000000000000001E-3</v>
      </c>
      <c r="CD230" s="113"/>
      <c r="CE230" s="113"/>
    </row>
    <row r="231" spans="1:83" s="85" customFormat="1" ht="21.4" customHeight="1" x14ac:dyDescent="0.2">
      <c r="A231" s="109" t="s">
        <v>246</v>
      </c>
      <c r="B231" s="109" t="s">
        <v>374</v>
      </c>
      <c r="C231" s="109" t="s">
        <v>300</v>
      </c>
      <c r="D231" s="110">
        <v>2.6246019177777802</v>
      </c>
      <c r="E231" s="111"/>
      <c r="F231" s="112">
        <v>6.3E-2</v>
      </c>
      <c r="G231" s="112">
        <v>5.7500000000000002E-2</v>
      </c>
      <c r="H231" s="113"/>
      <c r="I231" s="114">
        <v>7</v>
      </c>
      <c r="J231" s="114">
        <v>7</v>
      </c>
      <c r="K231" s="111"/>
      <c r="L231" s="136">
        <v>0.8</v>
      </c>
      <c r="M231" s="133">
        <v>0.73899999999999999</v>
      </c>
      <c r="N231" s="117">
        <v>0.7</v>
      </c>
      <c r="O231" s="118">
        <v>5.0000000000000001E-3</v>
      </c>
      <c r="P231" s="111"/>
      <c r="Q231" s="119">
        <v>135</v>
      </c>
      <c r="R231" s="120">
        <v>51.436371773401397</v>
      </c>
      <c r="S231" s="121">
        <v>36</v>
      </c>
      <c r="T231" s="122">
        <v>1.4287881048166999</v>
      </c>
      <c r="U231" s="123">
        <v>27.059571688703901</v>
      </c>
      <c r="V231" s="124">
        <v>0.01</v>
      </c>
      <c r="W231" s="124">
        <v>0.01</v>
      </c>
      <c r="X231" s="125">
        <v>0</v>
      </c>
      <c r="Y231" s="125">
        <v>0</v>
      </c>
      <c r="Z231" s="111"/>
      <c r="AA231" s="126">
        <v>600</v>
      </c>
      <c r="AB231" s="110">
        <v>228.60609677067299</v>
      </c>
      <c r="AC231" s="121">
        <v>200</v>
      </c>
      <c r="AD231" s="122">
        <v>1.14303048385337</v>
      </c>
      <c r="AE231" s="123">
        <v>0.33095382613282698</v>
      </c>
      <c r="AF231" s="112">
        <v>0.01</v>
      </c>
      <c r="AG231" s="112">
        <v>7.0000000000000001E-3</v>
      </c>
      <c r="AH231" s="128">
        <v>0</v>
      </c>
      <c r="AI231" s="125">
        <v>30</v>
      </c>
      <c r="AJ231" s="111"/>
      <c r="AK231" s="120">
        <v>1788.3825400000001</v>
      </c>
      <c r="AL231" s="120">
        <v>681.39192000370304</v>
      </c>
      <c r="AM231" s="129">
        <v>643.4</v>
      </c>
      <c r="AN231" s="133">
        <v>1.05904867889913</v>
      </c>
      <c r="AO231" s="137">
        <v>-140.75278154132999</v>
      </c>
      <c r="AP231" s="124">
        <v>5.4999999999999997E-3</v>
      </c>
      <c r="AQ231" s="124">
        <v>3.0000000000000001E-3</v>
      </c>
      <c r="AR231" s="125">
        <v>0</v>
      </c>
      <c r="AS231" s="125">
        <v>239</v>
      </c>
      <c r="AT231" s="113"/>
      <c r="AU231" s="120">
        <v>1827.9882700000001</v>
      </c>
      <c r="AV231" s="110">
        <v>696.48210557879099</v>
      </c>
      <c r="AW231" s="131">
        <v>573</v>
      </c>
      <c r="AX231" s="122">
        <v>1.2155010568565301</v>
      </c>
      <c r="AY231" s="130">
        <v>109.936452711871</v>
      </c>
      <c r="AZ231" s="112">
        <v>1.4999999999999999E-2</v>
      </c>
      <c r="BA231" s="112">
        <v>1.4999999999999999E-2</v>
      </c>
      <c r="BB231" s="125">
        <v>0</v>
      </c>
      <c r="BC231" s="125">
        <v>0</v>
      </c>
      <c r="BD231" s="111"/>
      <c r="BE231" s="120">
        <v>262.89999999999998</v>
      </c>
      <c r="BF231" s="110">
        <v>100.16757140168301</v>
      </c>
      <c r="BG231" s="132">
        <v>65</v>
      </c>
      <c r="BH231" s="122">
        <v>1.5410395600258899</v>
      </c>
      <c r="BI231" s="123">
        <v>68.007559993493203</v>
      </c>
      <c r="BJ231" s="112">
        <v>1.4999999999999999E-2</v>
      </c>
      <c r="BK231" s="112">
        <v>1.4999999999999999E-2</v>
      </c>
      <c r="BL231" s="125">
        <v>0</v>
      </c>
      <c r="BM231" s="125">
        <v>0</v>
      </c>
      <c r="BN231" s="111"/>
      <c r="BO231" s="119">
        <v>189</v>
      </c>
      <c r="BP231" s="120">
        <v>72.010920482761904</v>
      </c>
      <c r="BQ231" s="132">
        <v>78</v>
      </c>
      <c r="BR231" s="118">
        <v>0.92321692926617804</v>
      </c>
      <c r="BS231" s="126">
        <v>-44.870928007808203</v>
      </c>
      <c r="BT231" s="112"/>
      <c r="BU231" s="124"/>
      <c r="BV231" s="119">
        <v>16</v>
      </c>
      <c r="BW231" s="119">
        <v>57</v>
      </c>
      <c r="BX231" s="113"/>
      <c r="BY231" s="118">
        <v>0.99652777777777801</v>
      </c>
      <c r="BZ231" s="118">
        <v>1</v>
      </c>
      <c r="CA231" s="135">
        <v>0.99861111111111101</v>
      </c>
      <c r="CB231" s="117">
        <v>0.9</v>
      </c>
      <c r="CC231" s="124">
        <v>2.5000000000000001E-3</v>
      </c>
      <c r="CD231" s="113"/>
      <c r="CE231" s="113"/>
    </row>
    <row r="232" spans="1:83" s="85" customFormat="1" ht="21.4" customHeight="1" x14ac:dyDescent="0.2">
      <c r="A232" s="109" t="s">
        <v>246</v>
      </c>
      <c r="B232" s="109" t="s">
        <v>374</v>
      </c>
      <c r="C232" s="109" t="s">
        <v>301</v>
      </c>
      <c r="D232" s="110">
        <v>1.17641003311111</v>
      </c>
      <c r="E232" s="111"/>
      <c r="F232" s="112">
        <v>2.725E-2</v>
      </c>
      <c r="G232" s="112">
        <v>2.0750000000000001E-2</v>
      </c>
      <c r="H232" s="113"/>
      <c r="I232" s="114">
        <v>6</v>
      </c>
      <c r="J232" s="114">
        <v>4</v>
      </c>
      <c r="K232" s="111"/>
      <c r="L232" s="115">
        <v>0.26</v>
      </c>
      <c r="M232" s="118">
        <v>0.60899999999999999</v>
      </c>
      <c r="N232" s="117">
        <v>0.7</v>
      </c>
      <c r="O232" s="118"/>
      <c r="P232" s="111"/>
      <c r="Q232" s="119">
        <v>51</v>
      </c>
      <c r="R232" s="120">
        <v>43.352231419793597</v>
      </c>
      <c r="S232" s="121">
        <v>36</v>
      </c>
      <c r="T232" s="122">
        <v>1.2042286505498201</v>
      </c>
      <c r="U232" s="123">
        <v>2.6184904142592398</v>
      </c>
      <c r="V232" s="124">
        <v>0.01</v>
      </c>
      <c r="W232" s="124">
        <v>0.01</v>
      </c>
      <c r="X232" s="125">
        <v>0</v>
      </c>
      <c r="Y232" s="125">
        <v>0</v>
      </c>
      <c r="Z232" s="111"/>
      <c r="AA232" s="126">
        <v>101</v>
      </c>
      <c r="AB232" s="110">
        <v>85.854419086258005</v>
      </c>
      <c r="AC232" s="121">
        <v>200</v>
      </c>
      <c r="AD232" s="116">
        <v>0.42927209543129002</v>
      </c>
      <c r="AE232" s="127">
        <v>-167.786164365226</v>
      </c>
      <c r="AF232" s="112"/>
      <c r="AG232" s="112"/>
      <c r="AH232" s="128">
        <v>135</v>
      </c>
      <c r="AI232" s="125">
        <v>182</v>
      </c>
      <c r="AJ232" s="111"/>
      <c r="AK232" s="120">
        <v>962.62130000000002</v>
      </c>
      <c r="AL232" s="120">
        <v>818.27022288671799</v>
      </c>
      <c r="AM232" s="129">
        <v>828</v>
      </c>
      <c r="AN232" s="133">
        <v>0.988249061457389</v>
      </c>
      <c r="AO232" s="137">
        <v>-150.153420472037</v>
      </c>
      <c r="AP232" s="124">
        <v>2E-3</v>
      </c>
      <c r="AQ232" s="124"/>
      <c r="AR232" s="125">
        <v>12</v>
      </c>
      <c r="AS232" s="125">
        <v>207</v>
      </c>
      <c r="AT232" s="113"/>
      <c r="AU232" s="120">
        <v>644.25570000000005</v>
      </c>
      <c r="AV232" s="110">
        <v>547.64553333178696</v>
      </c>
      <c r="AW232" s="131">
        <v>573</v>
      </c>
      <c r="AX232" s="133">
        <v>0.95575136707118202</v>
      </c>
      <c r="AY232" s="137">
        <v>-125.816660906374</v>
      </c>
      <c r="AZ232" s="112">
        <v>7.5000000000000002E-4</v>
      </c>
      <c r="BA232" s="112"/>
      <c r="BB232" s="125">
        <v>30</v>
      </c>
      <c r="BC232" s="125">
        <v>165</v>
      </c>
      <c r="BD232" s="111"/>
      <c r="BE232" s="120">
        <v>77.099999999999994</v>
      </c>
      <c r="BF232" s="110">
        <v>65.538373381688004</v>
      </c>
      <c r="BG232" s="132">
        <v>65</v>
      </c>
      <c r="BH232" s="133">
        <v>1.00828266741059</v>
      </c>
      <c r="BI232" s="134">
        <v>-10.2555034186986</v>
      </c>
      <c r="BJ232" s="112">
        <v>4.4999999999999997E-3</v>
      </c>
      <c r="BK232" s="112">
        <v>7.5000000000000002E-4</v>
      </c>
      <c r="BL232" s="125">
        <v>0</v>
      </c>
      <c r="BM232" s="125">
        <v>15</v>
      </c>
      <c r="BN232" s="111"/>
      <c r="BO232" s="119">
        <v>136</v>
      </c>
      <c r="BP232" s="120">
        <v>115.60595045278301</v>
      </c>
      <c r="BQ232" s="132">
        <v>78</v>
      </c>
      <c r="BR232" s="122">
        <v>1.4821275699074701</v>
      </c>
      <c r="BS232" s="123">
        <v>31.173395897561701</v>
      </c>
      <c r="BT232" s="112">
        <v>7.4999999999999997E-3</v>
      </c>
      <c r="BU232" s="124">
        <v>7.4999999999999997E-3</v>
      </c>
      <c r="BV232" s="119">
        <v>0</v>
      </c>
      <c r="BW232" s="119">
        <v>0</v>
      </c>
      <c r="BX232" s="113"/>
      <c r="BY232" s="118">
        <v>0.99813432835820903</v>
      </c>
      <c r="BZ232" s="118">
        <v>1</v>
      </c>
      <c r="CA232" s="135">
        <v>0.99925373134328399</v>
      </c>
      <c r="CB232" s="117">
        <v>0.9</v>
      </c>
      <c r="CC232" s="124">
        <v>2.5000000000000001E-3</v>
      </c>
      <c r="CD232" s="113"/>
      <c r="CE232" s="113"/>
    </row>
    <row r="233" spans="1:83" s="85" customFormat="1" ht="21.4" customHeight="1" x14ac:dyDescent="0.2">
      <c r="A233" s="109" t="s">
        <v>246</v>
      </c>
      <c r="B233" s="109" t="s">
        <v>374</v>
      </c>
      <c r="C233" s="109" t="s">
        <v>303</v>
      </c>
      <c r="D233" s="110">
        <v>11.829808936333301</v>
      </c>
      <c r="E233" s="111"/>
      <c r="F233" s="112">
        <v>2.3E-2</v>
      </c>
      <c r="G233" s="112">
        <v>1.7500000000000002E-2</v>
      </c>
      <c r="H233" s="113"/>
      <c r="I233" s="114">
        <v>4</v>
      </c>
      <c r="J233" s="114">
        <v>3</v>
      </c>
      <c r="K233" s="111"/>
      <c r="L233" s="135">
        <v>0.86312586445366501</v>
      </c>
      <c r="M233" s="118">
        <v>0.60699999999999998</v>
      </c>
      <c r="N233" s="117">
        <v>0.7</v>
      </c>
      <c r="O233" s="118"/>
      <c r="P233" s="111"/>
      <c r="Q233" s="119">
        <v>491</v>
      </c>
      <c r="R233" s="120">
        <v>41.505319540028502</v>
      </c>
      <c r="S233" s="121">
        <v>36</v>
      </c>
      <c r="T233" s="122">
        <v>1.1529255427785701</v>
      </c>
      <c r="U233" s="123">
        <v>4.4825457607808499</v>
      </c>
      <c r="V233" s="124">
        <v>0.01</v>
      </c>
      <c r="W233" s="124">
        <v>7.4999999999999997E-3</v>
      </c>
      <c r="X233" s="125">
        <v>0</v>
      </c>
      <c r="Y233" s="125">
        <v>21</v>
      </c>
      <c r="Z233" s="111"/>
      <c r="AA233" s="126">
        <v>1239</v>
      </c>
      <c r="AB233" s="110">
        <v>104.73541936882999</v>
      </c>
      <c r="AC233" s="121">
        <v>200</v>
      </c>
      <c r="AD233" s="116">
        <v>0.52367709684414998</v>
      </c>
      <c r="AE233" s="127">
        <v>-1463.8747457734401</v>
      </c>
      <c r="AF233" s="112"/>
      <c r="AG233" s="112"/>
      <c r="AH233" s="128">
        <v>1127</v>
      </c>
      <c r="AI233" s="125">
        <v>1601</v>
      </c>
      <c r="AJ233" s="111"/>
      <c r="AK233" s="120">
        <v>8098.0056999999997</v>
      </c>
      <c r="AL233" s="120">
        <v>684.54239147754004</v>
      </c>
      <c r="AM233" s="129">
        <v>801.7</v>
      </c>
      <c r="AN233" s="118">
        <v>0.853863529347063</v>
      </c>
      <c r="AO233" s="120">
        <v>-2736.4677184328302</v>
      </c>
      <c r="AP233" s="124"/>
      <c r="AQ233" s="124"/>
      <c r="AR233" s="125">
        <v>1386</v>
      </c>
      <c r="AS233" s="125">
        <v>3283</v>
      </c>
      <c r="AT233" s="113"/>
      <c r="AU233" s="120">
        <v>6708.75702</v>
      </c>
      <c r="AV233" s="110">
        <v>567.106117783115</v>
      </c>
      <c r="AW233" s="131">
        <v>573</v>
      </c>
      <c r="AX233" s="133">
        <v>0.98971399264069004</v>
      </c>
      <c r="AY233" s="137">
        <v>-1034.97912664091</v>
      </c>
      <c r="AZ233" s="112">
        <v>3.0000000000000001E-3</v>
      </c>
      <c r="BA233" s="112"/>
      <c r="BB233" s="125">
        <v>70</v>
      </c>
      <c r="BC233" s="125">
        <v>1426</v>
      </c>
      <c r="BD233" s="111"/>
      <c r="BE233" s="120">
        <v>697.7</v>
      </c>
      <c r="BF233" s="110">
        <v>58.9781292119713</v>
      </c>
      <c r="BG233" s="132">
        <v>65</v>
      </c>
      <c r="BH233" s="118">
        <v>0.90735583403032805</v>
      </c>
      <c r="BI233" s="126">
        <v>-180.73429237636799</v>
      </c>
      <c r="BJ233" s="112"/>
      <c r="BK233" s="112"/>
      <c r="BL233" s="125">
        <v>72</v>
      </c>
      <c r="BM233" s="125">
        <v>226</v>
      </c>
      <c r="BN233" s="111"/>
      <c r="BO233" s="119">
        <v>1206</v>
      </c>
      <c r="BP233" s="120">
        <v>101.945856141088</v>
      </c>
      <c r="BQ233" s="132">
        <v>78</v>
      </c>
      <c r="BR233" s="122">
        <v>1.3069981556549699</v>
      </c>
      <c r="BS233" s="123">
        <v>151.878849148359</v>
      </c>
      <c r="BT233" s="112">
        <v>7.4999999999999997E-3</v>
      </c>
      <c r="BU233" s="124">
        <v>7.4999999999999997E-3</v>
      </c>
      <c r="BV233" s="119">
        <v>0</v>
      </c>
      <c r="BW233" s="119">
        <v>0</v>
      </c>
      <c r="BX233" s="113"/>
      <c r="BY233" s="118">
        <v>0.99708748739778197</v>
      </c>
      <c r="BZ233" s="118">
        <v>1</v>
      </c>
      <c r="CA233" s="135">
        <v>0.99883499495911299</v>
      </c>
      <c r="CB233" s="117">
        <v>0.9</v>
      </c>
      <c r="CC233" s="124">
        <v>2.5000000000000001E-3</v>
      </c>
      <c r="CD233" s="113"/>
      <c r="CE233" s="113"/>
    </row>
    <row r="234" spans="1:83" s="85" customFormat="1" ht="21.4" customHeight="1" x14ac:dyDescent="0.2">
      <c r="A234" s="109" t="s">
        <v>246</v>
      </c>
      <c r="B234" s="109" t="s">
        <v>374</v>
      </c>
      <c r="C234" s="109" t="s">
        <v>306</v>
      </c>
      <c r="D234" s="110">
        <v>1.8786092248888899</v>
      </c>
      <c r="E234" s="111"/>
      <c r="F234" s="112">
        <v>0.05</v>
      </c>
      <c r="G234" s="112">
        <v>0.05</v>
      </c>
      <c r="H234" s="113"/>
      <c r="I234" s="114">
        <v>5</v>
      </c>
      <c r="J234" s="114">
        <v>5</v>
      </c>
      <c r="K234" s="111"/>
      <c r="L234" s="115">
        <v>0.39</v>
      </c>
      <c r="M234" s="116">
        <v>0.186</v>
      </c>
      <c r="N234" s="117">
        <v>0.7</v>
      </c>
      <c r="O234" s="118"/>
      <c r="P234" s="111"/>
      <c r="Q234" s="119">
        <v>95</v>
      </c>
      <c r="R234" s="120">
        <v>50.569324765036598</v>
      </c>
      <c r="S234" s="121">
        <v>36</v>
      </c>
      <c r="T234" s="122">
        <v>1.40470346569546</v>
      </c>
      <c r="U234" s="123">
        <v>17.7395655735295</v>
      </c>
      <c r="V234" s="124">
        <v>0.01</v>
      </c>
      <c r="W234" s="124">
        <v>0.01</v>
      </c>
      <c r="X234" s="125">
        <v>0</v>
      </c>
      <c r="Y234" s="125">
        <v>0</v>
      </c>
      <c r="Z234" s="111"/>
      <c r="AA234" s="126">
        <v>184</v>
      </c>
      <c r="AB234" s="110">
        <v>97.944797439649903</v>
      </c>
      <c r="AC234" s="121">
        <v>200</v>
      </c>
      <c r="AD234" s="116">
        <v>0.48972398719825</v>
      </c>
      <c r="AE234" s="127">
        <v>-245.22463570261399</v>
      </c>
      <c r="AF234" s="112"/>
      <c r="AG234" s="112"/>
      <c r="AH234" s="128">
        <v>192</v>
      </c>
      <c r="AI234" s="125">
        <v>267</v>
      </c>
      <c r="AJ234" s="111"/>
      <c r="AK234" s="120">
        <v>884.22983999999997</v>
      </c>
      <c r="AL234" s="120">
        <v>470.68322048312001</v>
      </c>
      <c r="AM234" s="129">
        <v>710.4</v>
      </c>
      <c r="AN234" s="116">
        <v>0.66256083964403101</v>
      </c>
      <c r="AO234" s="139">
        <v>-640.37606601568405</v>
      </c>
      <c r="AP234" s="124"/>
      <c r="AQ234" s="124"/>
      <c r="AR234" s="125">
        <v>451</v>
      </c>
      <c r="AS234" s="125">
        <v>718</v>
      </c>
      <c r="AT234" s="113"/>
      <c r="AU234" s="120">
        <v>1330.22532</v>
      </c>
      <c r="AV234" s="110">
        <v>708.09048650268198</v>
      </c>
      <c r="AW234" s="131">
        <v>573</v>
      </c>
      <c r="AX234" s="122">
        <v>1.2357600113484899</v>
      </c>
      <c r="AY234" s="130">
        <v>100.496738712012</v>
      </c>
      <c r="AZ234" s="112">
        <v>1.4999999999999999E-2</v>
      </c>
      <c r="BA234" s="112">
        <v>1.4999999999999999E-2</v>
      </c>
      <c r="BB234" s="125">
        <v>0</v>
      </c>
      <c r="BC234" s="125">
        <v>0</v>
      </c>
      <c r="BD234" s="111"/>
      <c r="BE234" s="120">
        <v>148.9</v>
      </c>
      <c r="BF234" s="110">
        <v>79.260762710673205</v>
      </c>
      <c r="BG234" s="132">
        <v>65</v>
      </c>
      <c r="BH234" s="122">
        <v>1.21939634939497</v>
      </c>
      <c r="BI234" s="123">
        <v>9.4019933966505995</v>
      </c>
      <c r="BJ234" s="112">
        <v>1.4999999999999999E-2</v>
      </c>
      <c r="BK234" s="112">
        <v>1.4999999999999999E-2</v>
      </c>
      <c r="BL234" s="125">
        <v>0</v>
      </c>
      <c r="BM234" s="125">
        <v>0</v>
      </c>
      <c r="BN234" s="111"/>
      <c r="BO234" s="119">
        <v>186</v>
      </c>
      <c r="BP234" s="120">
        <v>99.0094148031244</v>
      </c>
      <c r="BQ234" s="132">
        <v>78</v>
      </c>
      <c r="BR234" s="122">
        <v>1.2693514718349299</v>
      </c>
      <c r="BS234" s="123">
        <v>18.602392075980699</v>
      </c>
      <c r="BT234" s="112">
        <v>7.4999999999999997E-3</v>
      </c>
      <c r="BU234" s="124">
        <v>7.4999999999999997E-3</v>
      </c>
      <c r="BV234" s="119">
        <v>0</v>
      </c>
      <c r="BW234" s="119">
        <v>0</v>
      </c>
      <c r="BX234" s="113"/>
      <c r="BY234" s="118">
        <v>0.99776636140272501</v>
      </c>
      <c r="BZ234" s="118">
        <v>1</v>
      </c>
      <c r="CA234" s="135">
        <v>0.99910654456109005</v>
      </c>
      <c r="CB234" s="117">
        <v>0.9</v>
      </c>
      <c r="CC234" s="124">
        <v>2.5000000000000001E-3</v>
      </c>
      <c r="CD234" s="113"/>
      <c r="CE234" s="113"/>
    </row>
    <row r="235" spans="1:83" s="85" customFormat="1" ht="21.4" customHeight="1" x14ac:dyDescent="0.2">
      <c r="A235" s="109" t="s">
        <v>246</v>
      </c>
      <c r="B235" s="109" t="s">
        <v>374</v>
      </c>
      <c r="C235" s="109" t="s">
        <v>307</v>
      </c>
      <c r="D235" s="110">
        <v>4.5777037566666703</v>
      </c>
      <c r="E235" s="111"/>
      <c r="F235" s="112">
        <v>2.1749999999999999E-2</v>
      </c>
      <c r="G235" s="112">
        <v>1.6750000000000001E-2</v>
      </c>
      <c r="H235" s="113"/>
      <c r="I235" s="114">
        <v>4</v>
      </c>
      <c r="J235" s="114">
        <v>3</v>
      </c>
      <c r="K235" s="111"/>
      <c r="L235" s="115">
        <v>0.06</v>
      </c>
      <c r="M235" s="116">
        <v>0.58499999999999996</v>
      </c>
      <c r="N235" s="117">
        <v>0.7</v>
      </c>
      <c r="O235" s="118"/>
      <c r="P235" s="111"/>
      <c r="Q235" s="119">
        <v>158</v>
      </c>
      <c r="R235" s="120">
        <v>34.515121204577603</v>
      </c>
      <c r="S235" s="121">
        <v>36</v>
      </c>
      <c r="T235" s="133">
        <v>0.95875336679382095</v>
      </c>
      <c r="U235" s="134">
        <v>-30.264475778176099</v>
      </c>
      <c r="V235" s="124">
        <v>5.0000000000000001E-4</v>
      </c>
      <c r="W235" s="124"/>
      <c r="X235" s="125">
        <v>7</v>
      </c>
      <c r="Y235" s="125">
        <v>40</v>
      </c>
      <c r="Z235" s="111"/>
      <c r="AA235" s="126">
        <v>479</v>
      </c>
      <c r="AB235" s="110">
        <v>104.637614284764</v>
      </c>
      <c r="AC235" s="121">
        <v>200</v>
      </c>
      <c r="AD235" s="116">
        <v>0.52318807142381996</v>
      </c>
      <c r="AE235" s="127">
        <v>-566.91375432320103</v>
      </c>
      <c r="AF235" s="112"/>
      <c r="AG235" s="112"/>
      <c r="AH235" s="128">
        <v>437</v>
      </c>
      <c r="AI235" s="125">
        <v>620</v>
      </c>
      <c r="AJ235" s="111"/>
      <c r="AK235" s="120">
        <v>2935.29855</v>
      </c>
      <c r="AL235" s="120">
        <v>641.21636218272602</v>
      </c>
      <c r="AM235" s="129">
        <v>828</v>
      </c>
      <c r="AN235" s="118">
        <v>0.77441589635594898</v>
      </c>
      <c r="AO235" s="120">
        <v>-1394.7843928980501</v>
      </c>
      <c r="AP235" s="124"/>
      <c r="AQ235" s="124"/>
      <c r="AR235" s="125">
        <v>856</v>
      </c>
      <c r="AS235" s="125">
        <v>1614</v>
      </c>
      <c r="AT235" s="113"/>
      <c r="AU235" s="120">
        <v>2859.4584799999998</v>
      </c>
      <c r="AV235" s="110">
        <v>624.64908871301998</v>
      </c>
      <c r="AW235" s="131">
        <v>573</v>
      </c>
      <c r="AX235" s="133">
        <v>1.09013802567717</v>
      </c>
      <c r="AY235" s="137">
        <v>-137.08442613597001</v>
      </c>
      <c r="AZ235" s="112">
        <v>1.125E-2</v>
      </c>
      <c r="BA235" s="112">
        <v>6.7499999999999999E-3</v>
      </c>
      <c r="BB235" s="125">
        <v>0</v>
      </c>
      <c r="BC235" s="125">
        <v>289</v>
      </c>
      <c r="BD235" s="111"/>
      <c r="BE235" s="120">
        <v>247.7</v>
      </c>
      <c r="BF235" s="110">
        <v>54.110098242872503</v>
      </c>
      <c r="BG235" s="132">
        <v>65</v>
      </c>
      <c r="BH235" s="118">
        <v>0.83246304989034703</v>
      </c>
      <c r="BI235" s="126">
        <v>-92.221970155040196</v>
      </c>
      <c r="BJ235" s="112"/>
      <c r="BK235" s="112"/>
      <c r="BL235" s="125">
        <v>50</v>
      </c>
      <c r="BM235" s="125">
        <v>110</v>
      </c>
      <c r="BN235" s="111"/>
      <c r="BO235" s="119">
        <v>468</v>
      </c>
      <c r="BP235" s="120">
        <v>102.234662808496</v>
      </c>
      <c r="BQ235" s="132">
        <v>78</v>
      </c>
      <c r="BR235" s="122">
        <v>1.3107008052371301</v>
      </c>
      <c r="BS235" s="123">
        <v>60.0936358139517</v>
      </c>
      <c r="BT235" s="112">
        <v>7.4999999999999997E-3</v>
      </c>
      <c r="BU235" s="124">
        <v>7.4999999999999997E-3</v>
      </c>
      <c r="BV235" s="119">
        <v>0</v>
      </c>
      <c r="BW235" s="119">
        <v>0</v>
      </c>
      <c r="BX235" s="113"/>
      <c r="BY235" s="118">
        <v>0.99085086916742904</v>
      </c>
      <c r="BZ235" s="118">
        <v>1</v>
      </c>
      <c r="CA235" s="135">
        <v>0.99634034766697199</v>
      </c>
      <c r="CB235" s="117">
        <v>0.9</v>
      </c>
      <c r="CC235" s="124">
        <v>2.5000000000000001E-3</v>
      </c>
      <c r="CD235" s="113"/>
      <c r="CE235" s="113"/>
    </row>
    <row r="236" spans="1:83" s="85" customFormat="1" ht="21.4" customHeight="1" x14ac:dyDescent="0.2">
      <c r="A236" s="109" t="s">
        <v>308</v>
      </c>
      <c r="B236" s="109" t="s">
        <v>309</v>
      </c>
      <c r="C236" s="109" t="s">
        <v>310</v>
      </c>
      <c r="D236" s="110">
        <v>3.559059596</v>
      </c>
      <c r="E236" s="111"/>
      <c r="F236" s="112">
        <v>2.75E-2</v>
      </c>
      <c r="G236" s="112">
        <v>2.0625000000000001E-2</v>
      </c>
      <c r="H236" s="113"/>
      <c r="I236" s="114">
        <v>5</v>
      </c>
      <c r="J236" s="114">
        <v>5</v>
      </c>
      <c r="K236" s="111"/>
      <c r="L236" s="115">
        <v>0.39</v>
      </c>
      <c r="M236" s="133">
        <v>0.70599999999999996</v>
      </c>
      <c r="N236" s="117">
        <v>0.7</v>
      </c>
      <c r="O236" s="118">
        <v>1E-3</v>
      </c>
      <c r="P236" s="111"/>
      <c r="Q236" s="119">
        <v>148</v>
      </c>
      <c r="R236" s="120">
        <v>41.584018476772897</v>
      </c>
      <c r="S236" s="121">
        <v>36</v>
      </c>
      <c r="T236" s="122">
        <v>1.1551116243548001</v>
      </c>
      <c r="U236" s="123">
        <v>1.62869143106556</v>
      </c>
      <c r="V236" s="124">
        <v>0.01</v>
      </c>
      <c r="W236" s="124">
        <v>8.0000000000000002E-3</v>
      </c>
      <c r="X236" s="125">
        <v>0</v>
      </c>
      <c r="Y236" s="125">
        <v>6</v>
      </c>
      <c r="Z236" s="111"/>
      <c r="AA236" s="126">
        <v>381</v>
      </c>
      <c r="AB236" s="110">
        <v>107.050750267909</v>
      </c>
      <c r="AC236" s="121">
        <v>200</v>
      </c>
      <c r="AD236" s="116">
        <v>0.535253751339545</v>
      </c>
      <c r="AE236" s="127">
        <v>-432.17393649408001</v>
      </c>
      <c r="AF236" s="112"/>
      <c r="AG236" s="112"/>
      <c r="AH236" s="128">
        <v>331</v>
      </c>
      <c r="AI236" s="125">
        <v>474</v>
      </c>
      <c r="AJ236" s="111"/>
      <c r="AK236" s="120">
        <v>2814.3779300000001</v>
      </c>
      <c r="AL236" s="120">
        <v>790.76448541717502</v>
      </c>
      <c r="AM236" s="129">
        <v>736</v>
      </c>
      <c r="AN236" s="133">
        <v>1.0744082682298599</v>
      </c>
      <c r="AO236" s="137">
        <v>-178.10215629821499</v>
      </c>
      <c r="AP236" s="124">
        <v>6.4999999999999997E-3</v>
      </c>
      <c r="AQ236" s="124">
        <v>3.5000000000000001E-3</v>
      </c>
      <c r="AR236" s="125">
        <v>0</v>
      </c>
      <c r="AS236" s="125">
        <v>329</v>
      </c>
      <c r="AT236" s="113"/>
      <c r="AU236" s="120">
        <v>1716.3064199999999</v>
      </c>
      <c r="AV236" s="110">
        <v>482.23593162894599</v>
      </c>
      <c r="AW236" s="131">
        <v>573</v>
      </c>
      <c r="AX236" s="118">
        <v>0.84159848451823005</v>
      </c>
      <c r="AY236" s="120">
        <v>-613.43690805554002</v>
      </c>
      <c r="AZ236" s="112"/>
      <c r="BA236" s="112"/>
      <c r="BB236" s="125">
        <v>324</v>
      </c>
      <c r="BC236" s="125">
        <v>731</v>
      </c>
      <c r="BD236" s="111"/>
      <c r="BE236" s="120">
        <v>163.69999999999999</v>
      </c>
      <c r="BF236" s="110">
        <v>45.995296112484603</v>
      </c>
      <c r="BG236" s="132">
        <v>65</v>
      </c>
      <c r="BH236" s="116">
        <v>0.70761994019207097</v>
      </c>
      <c r="BI236" s="127">
        <v>-100.581529360576</v>
      </c>
      <c r="BJ236" s="112"/>
      <c r="BK236" s="112"/>
      <c r="BL236" s="125">
        <v>68</v>
      </c>
      <c r="BM236" s="125">
        <v>114</v>
      </c>
      <c r="BN236" s="111"/>
      <c r="BO236" s="119">
        <v>318</v>
      </c>
      <c r="BP236" s="120">
        <v>89.349445105498603</v>
      </c>
      <c r="BQ236" s="132">
        <v>78</v>
      </c>
      <c r="BR236" s="122">
        <v>1.1455057064807499</v>
      </c>
      <c r="BS236" s="123">
        <v>0.86216476730874103</v>
      </c>
      <c r="BT236" s="112">
        <v>7.4999999999999997E-3</v>
      </c>
      <c r="BU236" s="124">
        <v>5.6249999999999998E-3</v>
      </c>
      <c r="BV236" s="119">
        <v>0</v>
      </c>
      <c r="BW236" s="119">
        <v>16</v>
      </c>
      <c r="BX236" s="113"/>
      <c r="BY236" s="118">
        <v>0.98931433659839696</v>
      </c>
      <c r="BZ236" s="118">
        <v>1</v>
      </c>
      <c r="CA236" s="135">
        <v>0.99572573463935898</v>
      </c>
      <c r="CB236" s="117">
        <v>0.9</v>
      </c>
      <c r="CC236" s="124">
        <v>2.5000000000000001E-3</v>
      </c>
      <c r="CD236" s="113"/>
      <c r="CE236" s="113"/>
    </row>
    <row r="237" spans="1:83" s="85" customFormat="1" ht="21.4" customHeight="1" x14ac:dyDescent="0.2">
      <c r="A237" s="109" t="s">
        <v>308</v>
      </c>
      <c r="B237" s="109" t="s">
        <v>309</v>
      </c>
      <c r="C237" s="109" t="s">
        <v>311</v>
      </c>
      <c r="D237" s="110">
        <v>2.7713939394444398</v>
      </c>
      <c r="E237" s="111"/>
      <c r="F237" s="112">
        <v>2.75E-2</v>
      </c>
      <c r="G237" s="112">
        <v>2.75E-2</v>
      </c>
      <c r="H237" s="113"/>
      <c r="I237" s="114">
        <v>3</v>
      </c>
      <c r="J237" s="114">
        <v>3</v>
      </c>
      <c r="K237" s="111"/>
      <c r="L237" s="115">
        <v>0.5</v>
      </c>
      <c r="M237" s="118">
        <v>0.69699999999999995</v>
      </c>
      <c r="N237" s="117">
        <v>0.7</v>
      </c>
      <c r="O237" s="118"/>
      <c r="P237" s="111"/>
      <c r="Q237" s="119">
        <v>131</v>
      </c>
      <c r="R237" s="120">
        <v>47.268631909565499</v>
      </c>
      <c r="S237" s="121">
        <v>36</v>
      </c>
      <c r="T237" s="122">
        <v>1.31301755304348</v>
      </c>
      <c r="U237" s="123">
        <v>17.022544288832201</v>
      </c>
      <c r="V237" s="124">
        <v>0.01</v>
      </c>
      <c r="W237" s="124">
        <v>0.01</v>
      </c>
      <c r="X237" s="125">
        <v>0</v>
      </c>
      <c r="Y237" s="125">
        <v>0</v>
      </c>
      <c r="Z237" s="111"/>
      <c r="AA237" s="126">
        <v>186</v>
      </c>
      <c r="AB237" s="110">
        <v>67.114240726558606</v>
      </c>
      <c r="AC237" s="121">
        <v>200</v>
      </c>
      <c r="AD237" s="116">
        <v>0.33557120363279302</v>
      </c>
      <c r="AE237" s="127">
        <v>-447.20808728426601</v>
      </c>
      <c r="AF237" s="112"/>
      <c r="AG237" s="112"/>
      <c r="AH237" s="128">
        <v>369</v>
      </c>
      <c r="AI237" s="125">
        <v>480</v>
      </c>
      <c r="AJ237" s="111"/>
      <c r="AK237" s="120">
        <v>1613.0462199999999</v>
      </c>
      <c r="AL237" s="120">
        <v>582.03425974271704</v>
      </c>
      <c r="AM237" s="129">
        <v>612</v>
      </c>
      <c r="AN237" s="118">
        <v>0.95103637212862302</v>
      </c>
      <c r="AO237" s="120">
        <v>-324.57052708985299</v>
      </c>
      <c r="AP237" s="124">
        <v>0</v>
      </c>
      <c r="AQ237" s="124"/>
      <c r="AR237" s="125">
        <v>84</v>
      </c>
      <c r="AS237" s="125">
        <v>423</v>
      </c>
      <c r="AT237" s="113"/>
      <c r="AU237" s="120">
        <v>1917.33888</v>
      </c>
      <c r="AV237" s="110">
        <v>691.83195240166799</v>
      </c>
      <c r="AW237" s="131">
        <v>573</v>
      </c>
      <c r="AX237" s="122">
        <v>1.2073856062856301</v>
      </c>
      <c r="AY237" s="130">
        <v>103.19770993057899</v>
      </c>
      <c r="AZ237" s="112">
        <v>1.4999999999999999E-2</v>
      </c>
      <c r="BA237" s="112">
        <v>1.4999999999999999E-2</v>
      </c>
      <c r="BB237" s="125">
        <v>0</v>
      </c>
      <c r="BC237" s="125">
        <v>0</v>
      </c>
      <c r="BD237" s="111"/>
      <c r="BE237" s="120">
        <v>167.7</v>
      </c>
      <c r="BF237" s="110">
        <v>60.511065429268101</v>
      </c>
      <c r="BG237" s="132">
        <v>65</v>
      </c>
      <c r="BH237" s="118">
        <v>0.93093946814258699</v>
      </c>
      <c r="BI237" s="126">
        <v>-38.092628367386297</v>
      </c>
      <c r="BJ237" s="112"/>
      <c r="BK237" s="112"/>
      <c r="BL237" s="125">
        <v>13</v>
      </c>
      <c r="BM237" s="125">
        <v>49</v>
      </c>
      <c r="BN237" s="111"/>
      <c r="BO237" s="119">
        <v>198</v>
      </c>
      <c r="BP237" s="120">
        <v>71.444191741175302</v>
      </c>
      <c r="BQ237" s="132">
        <v>78</v>
      </c>
      <c r="BR237" s="118">
        <v>0.91595117616891397</v>
      </c>
      <c r="BS237" s="126">
        <v>-48.951154040863599</v>
      </c>
      <c r="BT237" s="112"/>
      <c r="BU237" s="124"/>
      <c r="BV237" s="119">
        <v>19</v>
      </c>
      <c r="BW237" s="119">
        <v>62</v>
      </c>
      <c r="BX237" s="113"/>
      <c r="BY237" s="118">
        <v>0.98999599839936003</v>
      </c>
      <c r="BZ237" s="118">
        <v>1</v>
      </c>
      <c r="CA237" s="135">
        <v>0.99599839935974399</v>
      </c>
      <c r="CB237" s="117">
        <v>0.9</v>
      </c>
      <c r="CC237" s="124">
        <v>2.5000000000000001E-3</v>
      </c>
      <c r="CD237" s="113"/>
      <c r="CE237" s="113"/>
    </row>
    <row r="238" spans="1:83" s="85" customFormat="1" ht="21.4" customHeight="1" x14ac:dyDescent="0.2">
      <c r="A238" s="109" t="s">
        <v>308</v>
      </c>
      <c r="B238" s="109" t="s">
        <v>309</v>
      </c>
      <c r="C238" s="109" t="s">
        <v>312</v>
      </c>
      <c r="D238" s="110">
        <v>0.55197132611111099</v>
      </c>
      <c r="E238" s="111"/>
      <c r="F238" s="112">
        <v>0.01</v>
      </c>
      <c r="G238" s="112">
        <v>0.01</v>
      </c>
      <c r="H238" s="113"/>
      <c r="I238" s="114">
        <v>2</v>
      </c>
      <c r="J238" s="114">
        <v>2</v>
      </c>
      <c r="K238" s="111"/>
      <c r="L238" s="115"/>
      <c r="M238" s="116"/>
      <c r="N238" s="117">
        <v>0.7</v>
      </c>
      <c r="O238" s="118"/>
      <c r="P238" s="111"/>
      <c r="Q238" s="119">
        <v>7</v>
      </c>
      <c r="R238" s="120">
        <v>12.6818181830534</v>
      </c>
      <c r="S238" s="121">
        <v>36</v>
      </c>
      <c r="T238" s="116">
        <v>0.35227272730703901</v>
      </c>
      <c r="U238" s="127">
        <v>-15.700593546176</v>
      </c>
      <c r="V238" s="124"/>
      <c r="W238" s="124"/>
      <c r="X238" s="125">
        <v>13</v>
      </c>
      <c r="Y238" s="125">
        <v>17</v>
      </c>
      <c r="Z238" s="111"/>
      <c r="AA238" s="126">
        <v>5</v>
      </c>
      <c r="AB238" s="110">
        <v>9.0584415593238692</v>
      </c>
      <c r="AC238" s="121">
        <v>200</v>
      </c>
      <c r="AD238" s="116">
        <v>4.5292207796619403E-2</v>
      </c>
      <c r="AE238" s="127">
        <v>-121.114408589867</v>
      </c>
      <c r="AF238" s="112"/>
      <c r="AG238" s="112"/>
      <c r="AH238" s="128">
        <v>106</v>
      </c>
      <c r="AI238" s="125">
        <v>128</v>
      </c>
      <c r="AJ238" s="111"/>
      <c r="AK238" s="120">
        <v>25.323699999999999</v>
      </c>
      <c r="AL238" s="120">
        <v>45.878651303170003</v>
      </c>
      <c r="AM238" s="129">
        <v>612</v>
      </c>
      <c r="AN238" s="116">
        <v>7.4965116508447699E-2</v>
      </c>
      <c r="AO238" s="139">
        <v>-360.58639028499198</v>
      </c>
      <c r="AP238" s="124"/>
      <c r="AQ238" s="124"/>
      <c r="AR238" s="125">
        <v>313</v>
      </c>
      <c r="AS238" s="125">
        <v>381</v>
      </c>
      <c r="AT238" s="113"/>
      <c r="AU238" s="120">
        <v>91.50224</v>
      </c>
      <c r="AV238" s="110">
        <v>165.77353871744501</v>
      </c>
      <c r="AW238" s="131">
        <v>573</v>
      </c>
      <c r="AX238" s="116">
        <v>0.28930809549292402</v>
      </c>
      <c r="AY238" s="139">
        <v>-269.81554060996802</v>
      </c>
      <c r="AZ238" s="112"/>
      <c r="BA238" s="112"/>
      <c r="BB238" s="125">
        <v>225</v>
      </c>
      <c r="BC238" s="125">
        <v>289</v>
      </c>
      <c r="BD238" s="111"/>
      <c r="BE238" s="120">
        <v>11.3</v>
      </c>
      <c r="BF238" s="110">
        <v>20.4720779240719</v>
      </c>
      <c r="BG238" s="132">
        <v>65</v>
      </c>
      <c r="BH238" s="116">
        <v>0.31495504498572202</v>
      </c>
      <c r="BI238" s="127">
        <v>-29.6871827917067</v>
      </c>
      <c r="BJ238" s="112"/>
      <c r="BK238" s="112"/>
      <c r="BL238" s="125">
        <v>25</v>
      </c>
      <c r="BM238" s="125">
        <v>32</v>
      </c>
      <c r="BN238" s="111"/>
      <c r="BO238" s="119">
        <v>59</v>
      </c>
      <c r="BP238" s="120">
        <v>106.88961040002199</v>
      </c>
      <c r="BQ238" s="132">
        <v>78</v>
      </c>
      <c r="BR238" s="122">
        <v>1.3703796205131</v>
      </c>
      <c r="BS238" s="123">
        <v>9.8153806499520009</v>
      </c>
      <c r="BT238" s="112">
        <v>7.4999999999999997E-3</v>
      </c>
      <c r="BU238" s="124">
        <v>7.4999999999999997E-3</v>
      </c>
      <c r="BV238" s="119">
        <v>0</v>
      </c>
      <c r="BW238" s="119">
        <v>0</v>
      </c>
      <c r="BX238" s="113"/>
      <c r="BY238" s="118">
        <v>0.95138888888888895</v>
      </c>
      <c r="BZ238" s="118">
        <v>1</v>
      </c>
      <c r="CA238" s="135">
        <v>0.98055555555555596</v>
      </c>
      <c r="CB238" s="117">
        <v>0.9</v>
      </c>
      <c r="CC238" s="124">
        <v>2.5000000000000001E-3</v>
      </c>
      <c r="CD238" s="113"/>
      <c r="CE238" s="113"/>
    </row>
    <row r="239" spans="1:83" s="85" customFormat="1" ht="21.4" customHeight="1" x14ac:dyDescent="0.2">
      <c r="A239" s="109" t="s">
        <v>308</v>
      </c>
      <c r="B239" s="109" t="s">
        <v>309</v>
      </c>
      <c r="C239" s="109" t="s">
        <v>313</v>
      </c>
      <c r="D239" s="110">
        <v>1.99488536155556</v>
      </c>
      <c r="E239" s="111"/>
      <c r="F239" s="112">
        <v>1.175E-2</v>
      </c>
      <c r="G239" s="112">
        <v>6.4999999999999997E-3</v>
      </c>
      <c r="H239" s="113"/>
      <c r="I239" s="114">
        <v>4</v>
      </c>
      <c r="J239" s="114">
        <v>2</v>
      </c>
      <c r="K239" s="111"/>
      <c r="L239" s="136">
        <v>0.79</v>
      </c>
      <c r="M239" s="118">
        <v>0.65800000000000003</v>
      </c>
      <c r="N239" s="117">
        <v>0.7</v>
      </c>
      <c r="O239" s="118"/>
      <c r="P239" s="111"/>
      <c r="Q239" s="119">
        <v>58</v>
      </c>
      <c r="R239" s="120">
        <v>29.0743524002669</v>
      </c>
      <c r="S239" s="121">
        <v>36</v>
      </c>
      <c r="T239" s="118">
        <v>0.80762090000741305</v>
      </c>
      <c r="U239" s="126">
        <v>-24.042453333478601</v>
      </c>
      <c r="V239" s="124"/>
      <c r="W239" s="124"/>
      <c r="X239" s="125">
        <v>14</v>
      </c>
      <c r="Y239" s="125">
        <v>29</v>
      </c>
      <c r="Z239" s="111"/>
      <c r="AA239" s="126">
        <v>107</v>
      </c>
      <c r="AB239" s="110">
        <v>53.637167359113</v>
      </c>
      <c r="AC239" s="121">
        <v>200</v>
      </c>
      <c r="AD239" s="116">
        <v>0.26818583679556501</v>
      </c>
      <c r="AE239" s="127">
        <v>-348.79140740821401</v>
      </c>
      <c r="AF239" s="112"/>
      <c r="AG239" s="112"/>
      <c r="AH239" s="128">
        <v>292</v>
      </c>
      <c r="AI239" s="125">
        <v>372</v>
      </c>
      <c r="AJ239" s="111"/>
      <c r="AK239" s="120">
        <v>1322.17614</v>
      </c>
      <c r="AL239" s="120">
        <v>662.78301775145803</v>
      </c>
      <c r="AM239" s="129">
        <v>612</v>
      </c>
      <c r="AN239" s="133">
        <v>1.08297878717559</v>
      </c>
      <c r="AO239" s="137">
        <v>-72.545566669136207</v>
      </c>
      <c r="AP239" s="124">
        <v>7.0000000000000001E-3</v>
      </c>
      <c r="AQ239" s="124">
        <v>4.0000000000000001E-3</v>
      </c>
      <c r="AR239" s="125">
        <v>0</v>
      </c>
      <c r="AS239" s="125">
        <v>143</v>
      </c>
      <c r="AT239" s="113"/>
      <c r="AU239" s="120">
        <v>1089.29051</v>
      </c>
      <c r="AV239" s="110">
        <v>546.04165782769701</v>
      </c>
      <c r="AW239" s="131">
        <v>573</v>
      </c>
      <c r="AX239" s="133">
        <v>0.95295228242180896</v>
      </c>
      <c r="AY239" s="137">
        <v>-216.55187222453401</v>
      </c>
      <c r="AZ239" s="112">
        <v>7.5000000000000002E-4</v>
      </c>
      <c r="BA239" s="112"/>
      <c r="BB239" s="125">
        <v>54</v>
      </c>
      <c r="BC239" s="125">
        <v>283</v>
      </c>
      <c r="BD239" s="111"/>
      <c r="BE239" s="120">
        <v>99.6</v>
      </c>
      <c r="BF239" s="110">
        <v>49.927681018389301</v>
      </c>
      <c r="BG239" s="132">
        <v>65</v>
      </c>
      <c r="BH239" s="118">
        <v>0.76811816951368195</v>
      </c>
      <c r="BI239" s="126">
        <v>-48.532207407669603</v>
      </c>
      <c r="BJ239" s="112"/>
      <c r="BK239" s="112"/>
      <c r="BL239" s="125">
        <v>31</v>
      </c>
      <c r="BM239" s="125">
        <v>57</v>
      </c>
      <c r="BN239" s="111"/>
      <c r="BO239" s="119">
        <v>154</v>
      </c>
      <c r="BP239" s="120">
        <v>77.197418442087894</v>
      </c>
      <c r="BQ239" s="132">
        <v>78</v>
      </c>
      <c r="BR239" s="133">
        <v>0.98971049284728096</v>
      </c>
      <c r="BS239" s="134">
        <v>-23.758648889203599</v>
      </c>
      <c r="BT239" s="112">
        <v>1.5E-3</v>
      </c>
      <c r="BU239" s="124"/>
      <c r="BV239" s="119">
        <v>2</v>
      </c>
      <c r="BW239" s="119">
        <v>33</v>
      </c>
      <c r="BX239" s="113"/>
      <c r="BY239" s="118">
        <v>0.99640933572710899</v>
      </c>
      <c r="BZ239" s="118">
        <v>1</v>
      </c>
      <c r="CA239" s="135">
        <v>0.998563734290844</v>
      </c>
      <c r="CB239" s="117">
        <v>0.9</v>
      </c>
      <c r="CC239" s="124">
        <v>2.5000000000000001E-3</v>
      </c>
      <c r="CD239" s="113"/>
      <c r="CE239" s="113"/>
    </row>
    <row r="240" spans="1:83" s="85" customFormat="1" ht="21.4" customHeight="1" x14ac:dyDescent="0.2">
      <c r="A240" s="109" t="s">
        <v>308</v>
      </c>
      <c r="B240" s="109" t="s">
        <v>309</v>
      </c>
      <c r="C240" s="109" t="s">
        <v>314</v>
      </c>
      <c r="D240" s="110">
        <v>4.5248495623333298</v>
      </c>
      <c r="E240" s="111"/>
      <c r="F240" s="112">
        <v>2.0125000000000001E-2</v>
      </c>
      <c r="G240" s="112">
        <v>1.1625E-2</v>
      </c>
      <c r="H240" s="113"/>
      <c r="I240" s="114">
        <v>5</v>
      </c>
      <c r="J240" s="114">
        <v>5</v>
      </c>
      <c r="K240" s="111"/>
      <c r="L240" s="136">
        <v>0.79489361702127603</v>
      </c>
      <c r="M240" s="133">
        <v>0.71799999999999997</v>
      </c>
      <c r="N240" s="117">
        <v>0.7</v>
      </c>
      <c r="O240" s="118">
        <v>2E-3</v>
      </c>
      <c r="P240" s="111"/>
      <c r="Q240" s="119">
        <v>145</v>
      </c>
      <c r="R240" s="120">
        <v>32.045264268460599</v>
      </c>
      <c r="S240" s="121">
        <v>36</v>
      </c>
      <c r="T240" s="118">
        <v>0.890146229679461</v>
      </c>
      <c r="U240" s="126">
        <v>-41.090773040345503</v>
      </c>
      <c r="V240" s="124"/>
      <c r="W240" s="124"/>
      <c r="X240" s="125">
        <v>18</v>
      </c>
      <c r="Y240" s="125">
        <v>51</v>
      </c>
      <c r="Z240" s="111"/>
      <c r="AA240" s="126">
        <v>586</v>
      </c>
      <c r="AB240" s="110">
        <v>129.50706800908901</v>
      </c>
      <c r="AC240" s="121">
        <v>200</v>
      </c>
      <c r="AD240" s="116">
        <v>0.647535340045445</v>
      </c>
      <c r="AE240" s="127">
        <v>-447.83762800191897</v>
      </c>
      <c r="AF240" s="112"/>
      <c r="AG240" s="112"/>
      <c r="AH240" s="128">
        <v>319</v>
      </c>
      <c r="AI240" s="125">
        <v>500</v>
      </c>
      <c r="AJ240" s="111"/>
      <c r="AK240" s="120">
        <v>2906.13922</v>
      </c>
      <c r="AL240" s="120">
        <v>642.26206417819299</v>
      </c>
      <c r="AM240" s="129">
        <v>622.70000000000005</v>
      </c>
      <c r="AN240" s="133">
        <v>1.03141490955226</v>
      </c>
      <c r="AO240" s="137">
        <v>-312.714234783976</v>
      </c>
      <c r="AP240" s="124">
        <v>4.0000000000000001E-3</v>
      </c>
      <c r="AQ240" s="124">
        <v>1.5E-3</v>
      </c>
      <c r="AR240" s="125">
        <v>0</v>
      </c>
      <c r="AS240" s="125">
        <v>476</v>
      </c>
      <c r="AT240" s="113"/>
      <c r="AU240" s="120">
        <v>2701.42956</v>
      </c>
      <c r="AV240" s="110">
        <v>597.02085622642198</v>
      </c>
      <c r="AW240" s="131">
        <v>573</v>
      </c>
      <c r="AX240" s="133">
        <v>1.04192121505484</v>
      </c>
      <c r="AY240" s="137">
        <v>-260.51524422549898</v>
      </c>
      <c r="AZ240" s="112">
        <v>6.7499999999999999E-3</v>
      </c>
      <c r="BA240" s="112">
        <v>3.0000000000000001E-3</v>
      </c>
      <c r="BB240" s="125">
        <v>0</v>
      </c>
      <c r="BC240" s="125">
        <v>410</v>
      </c>
      <c r="BD240" s="111"/>
      <c r="BE240" s="120">
        <v>247.3</v>
      </c>
      <c r="BF240" s="110">
        <v>54.653750714415899</v>
      </c>
      <c r="BG240" s="132">
        <v>65</v>
      </c>
      <c r="BH240" s="118">
        <v>0.84082693406793696</v>
      </c>
      <c r="BI240" s="126">
        <v>-88.697229100623701</v>
      </c>
      <c r="BJ240" s="112"/>
      <c r="BK240" s="112"/>
      <c r="BL240" s="125">
        <v>47</v>
      </c>
      <c r="BM240" s="125">
        <v>106</v>
      </c>
      <c r="BN240" s="111"/>
      <c r="BO240" s="119">
        <v>378</v>
      </c>
      <c r="BP240" s="120">
        <v>83.538688920538704</v>
      </c>
      <c r="BQ240" s="132">
        <v>78</v>
      </c>
      <c r="BR240" s="133">
        <v>1.0710088323146001</v>
      </c>
      <c r="BS240" s="134">
        <v>-25.196674920748499</v>
      </c>
      <c r="BT240" s="112">
        <v>4.875E-3</v>
      </c>
      <c r="BU240" s="124">
        <v>2.6250000000000002E-3</v>
      </c>
      <c r="BV240" s="119">
        <v>0</v>
      </c>
      <c r="BW240" s="119">
        <v>46</v>
      </c>
      <c r="BX240" s="113"/>
      <c r="BY240" s="118">
        <v>0.98332069749810502</v>
      </c>
      <c r="BZ240" s="118">
        <v>1</v>
      </c>
      <c r="CA240" s="135">
        <v>0.99332827899924203</v>
      </c>
      <c r="CB240" s="117">
        <v>0.9</v>
      </c>
      <c r="CC240" s="124">
        <v>2.5000000000000001E-3</v>
      </c>
      <c r="CD240" s="113"/>
      <c r="CE240" s="113"/>
    </row>
    <row r="241" spans="1:83" s="85" customFormat="1" ht="21.4" customHeight="1" x14ac:dyDescent="0.2">
      <c r="A241" s="109" t="s">
        <v>308</v>
      </c>
      <c r="B241" s="109" t="s">
        <v>309</v>
      </c>
      <c r="C241" s="109" t="s">
        <v>315</v>
      </c>
      <c r="D241" s="110">
        <v>8.9672949024444399</v>
      </c>
      <c r="E241" s="111"/>
      <c r="F241" s="112">
        <v>0.03</v>
      </c>
      <c r="G241" s="112">
        <v>0.03</v>
      </c>
      <c r="H241" s="113"/>
      <c r="I241" s="114">
        <v>4</v>
      </c>
      <c r="J241" s="114">
        <v>4</v>
      </c>
      <c r="K241" s="111"/>
      <c r="L241" s="136">
        <v>0.7</v>
      </c>
      <c r="M241" s="118">
        <v>0.65200000000000002</v>
      </c>
      <c r="N241" s="117">
        <v>0.7</v>
      </c>
      <c r="O241" s="118"/>
      <c r="P241" s="111"/>
      <c r="Q241" s="119">
        <v>657</v>
      </c>
      <c r="R241" s="120">
        <v>73.266242177549501</v>
      </c>
      <c r="S241" s="121">
        <v>36</v>
      </c>
      <c r="T241" s="122">
        <v>2.0351733938208199</v>
      </c>
      <c r="U241" s="123">
        <v>288.20744292410899</v>
      </c>
      <c r="V241" s="124">
        <v>0.01</v>
      </c>
      <c r="W241" s="124">
        <v>0.01</v>
      </c>
      <c r="X241" s="125">
        <v>0</v>
      </c>
      <c r="Y241" s="125">
        <v>0</v>
      </c>
      <c r="Z241" s="111"/>
      <c r="AA241" s="126">
        <v>952</v>
      </c>
      <c r="AB241" s="110">
        <v>106.16356552972201</v>
      </c>
      <c r="AC241" s="121">
        <v>200</v>
      </c>
      <c r="AD241" s="116">
        <v>0.53081782764860996</v>
      </c>
      <c r="AE241" s="127">
        <v>-1096.84753931051</v>
      </c>
      <c r="AF241" s="112"/>
      <c r="AG241" s="112"/>
      <c r="AH241" s="128">
        <v>842</v>
      </c>
      <c r="AI241" s="125">
        <v>1201</v>
      </c>
      <c r="AJ241" s="111"/>
      <c r="AK241" s="120">
        <v>8105.2661900000003</v>
      </c>
      <c r="AL241" s="120">
        <v>903.86970409443597</v>
      </c>
      <c r="AM241" s="129">
        <v>745.6</v>
      </c>
      <c r="AN241" s="122">
        <v>1.2122715988391</v>
      </c>
      <c r="AO241" s="130">
        <v>467.16256345043598</v>
      </c>
      <c r="AP241" s="124">
        <v>0.01</v>
      </c>
      <c r="AQ241" s="124">
        <v>0.01</v>
      </c>
      <c r="AR241" s="125">
        <v>0</v>
      </c>
      <c r="AS241" s="125">
        <v>0</v>
      </c>
      <c r="AT241" s="113"/>
      <c r="AU241" s="120">
        <v>3463.0787500000001</v>
      </c>
      <c r="AV241" s="110">
        <v>386.18990316198699</v>
      </c>
      <c r="AW241" s="131">
        <v>573</v>
      </c>
      <c r="AX241" s="116">
        <v>0.673978888589855</v>
      </c>
      <c r="AY241" s="139">
        <v>-2406.8694501246</v>
      </c>
      <c r="AZ241" s="112"/>
      <c r="BA241" s="112"/>
      <c r="BB241" s="125">
        <v>1676</v>
      </c>
      <c r="BC241" s="125">
        <v>2703</v>
      </c>
      <c r="BD241" s="111"/>
      <c r="BE241" s="120">
        <v>523.9</v>
      </c>
      <c r="BF241" s="110">
        <v>58.423415946450802</v>
      </c>
      <c r="BG241" s="132">
        <v>65</v>
      </c>
      <c r="BH241" s="118">
        <v>0.89882178379155098</v>
      </c>
      <c r="BI241" s="126">
        <v>-141.975450275914</v>
      </c>
      <c r="BJ241" s="112"/>
      <c r="BK241" s="112"/>
      <c r="BL241" s="125">
        <v>59</v>
      </c>
      <c r="BM241" s="125">
        <v>176</v>
      </c>
      <c r="BN241" s="111"/>
      <c r="BO241" s="119">
        <v>885</v>
      </c>
      <c r="BP241" s="120">
        <v>98.691970056516496</v>
      </c>
      <c r="BQ241" s="132">
        <v>78</v>
      </c>
      <c r="BR241" s="122">
        <v>1.2652816673912399</v>
      </c>
      <c r="BS241" s="123">
        <v>85.949459668902904</v>
      </c>
      <c r="BT241" s="112">
        <v>7.4999999999999997E-3</v>
      </c>
      <c r="BU241" s="124">
        <v>7.4999999999999997E-3</v>
      </c>
      <c r="BV241" s="119">
        <v>0</v>
      </c>
      <c r="BW241" s="119">
        <v>0</v>
      </c>
      <c r="BX241" s="113"/>
      <c r="BY241" s="118">
        <v>0.96557328605200898</v>
      </c>
      <c r="BZ241" s="118">
        <v>0.96875</v>
      </c>
      <c r="CA241" s="135">
        <v>0.96747931442080404</v>
      </c>
      <c r="CB241" s="117">
        <v>0.9</v>
      </c>
      <c r="CC241" s="124">
        <v>2.5000000000000001E-3</v>
      </c>
      <c r="CD241" s="113"/>
      <c r="CE241" s="113"/>
    </row>
    <row r="242" spans="1:83" s="85" customFormat="1" ht="21.4" customHeight="1" x14ac:dyDescent="0.2">
      <c r="A242" s="109" t="s">
        <v>308</v>
      </c>
      <c r="B242" s="109" t="s">
        <v>309</v>
      </c>
      <c r="C242" s="109" t="s">
        <v>316</v>
      </c>
      <c r="D242" s="110">
        <v>1.7767089946666701</v>
      </c>
      <c r="E242" s="111"/>
      <c r="F242" s="112">
        <v>2.35E-2</v>
      </c>
      <c r="G242" s="112">
        <v>2.1000000000000001E-2</v>
      </c>
      <c r="H242" s="113"/>
      <c r="I242" s="114">
        <v>4</v>
      </c>
      <c r="J242" s="114">
        <v>4</v>
      </c>
      <c r="K242" s="111"/>
      <c r="L242" s="136">
        <v>0.82</v>
      </c>
      <c r="M242" s="133">
        <v>0.70499999999999996</v>
      </c>
      <c r="N242" s="117">
        <v>0.7</v>
      </c>
      <c r="O242" s="118">
        <v>1E-3</v>
      </c>
      <c r="P242" s="111"/>
      <c r="Q242" s="119">
        <v>67</v>
      </c>
      <c r="R242" s="120">
        <v>37.710170996556499</v>
      </c>
      <c r="S242" s="121">
        <v>36</v>
      </c>
      <c r="T242" s="133">
        <v>1.0475047499043499</v>
      </c>
      <c r="U242" s="134">
        <v>-6.06964479825933</v>
      </c>
      <c r="V242" s="124">
        <v>5.0000000000000001E-3</v>
      </c>
      <c r="W242" s="124">
        <v>2.5000000000000001E-3</v>
      </c>
      <c r="X242" s="125">
        <v>0</v>
      </c>
      <c r="Y242" s="125">
        <v>10</v>
      </c>
      <c r="Z242" s="111"/>
      <c r="AA242" s="126">
        <v>85</v>
      </c>
      <c r="AB242" s="110">
        <v>47.841261712049302</v>
      </c>
      <c r="AC242" s="121">
        <v>200</v>
      </c>
      <c r="AD242" s="116">
        <v>0.23920630856024599</v>
      </c>
      <c r="AE242" s="127">
        <v>-320.94247110144101</v>
      </c>
      <c r="AF242" s="112"/>
      <c r="AG242" s="112"/>
      <c r="AH242" s="128">
        <v>271</v>
      </c>
      <c r="AI242" s="125">
        <v>342</v>
      </c>
      <c r="AJ242" s="111"/>
      <c r="AK242" s="120">
        <v>598.50125000000003</v>
      </c>
      <c r="AL242" s="120">
        <v>336.85946983810197</v>
      </c>
      <c r="AM242" s="129">
        <v>619</v>
      </c>
      <c r="AN242" s="116">
        <v>0.54419946662051999</v>
      </c>
      <c r="AO242" s="139">
        <v>-657.89069805895895</v>
      </c>
      <c r="AP242" s="124"/>
      <c r="AQ242" s="124"/>
      <c r="AR242" s="125">
        <v>502</v>
      </c>
      <c r="AS242" s="125">
        <v>722</v>
      </c>
      <c r="AT242" s="113"/>
      <c r="AU242" s="120">
        <v>1245.89516</v>
      </c>
      <c r="AV242" s="110">
        <v>701.23760488630001</v>
      </c>
      <c r="AW242" s="131">
        <v>573</v>
      </c>
      <c r="AX242" s="122">
        <v>1.2238003575677101</v>
      </c>
      <c r="AY242" s="130">
        <v>82.869980294371999</v>
      </c>
      <c r="AZ242" s="112">
        <v>1.4999999999999999E-2</v>
      </c>
      <c r="BA242" s="112">
        <v>1.4999999999999999E-2</v>
      </c>
      <c r="BB242" s="125">
        <v>0</v>
      </c>
      <c r="BC242" s="125">
        <v>0</v>
      </c>
      <c r="BD242" s="111"/>
      <c r="BE242" s="120">
        <v>73.8</v>
      </c>
      <c r="BF242" s="110">
        <v>41.537471933520401</v>
      </c>
      <c r="BG242" s="132">
        <v>65</v>
      </c>
      <c r="BH242" s="116">
        <v>0.63903802974646795</v>
      </c>
      <c r="BI242" s="127">
        <v>-58.131303107968201</v>
      </c>
      <c r="BJ242" s="112"/>
      <c r="BK242" s="112"/>
      <c r="BL242" s="125">
        <v>42</v>
      </c>
      <c r="BM242" s="125">
        <v>65</v>
      </c>
      <c r="BN242" s="111"/>
      <c r="BO242" s="119">
        <v>129</v>
      </c>
      <c r="BP242" s="120">
        <v>72.606150127698299</v>
      </c>
      <c r="BQ242" s="132">
        <v>78</v>
      </c>
      <c r="BR242" s="118">
        <v>0.93084807856023499</v>
      </c>
      <c r="BS242" s="126">
        <v>-29.3175637295619</v>
      </c>
      <c r="BT242" s="112"/>
      <c r="BU242" s="124"/>
      <c r="BV242" s="119">
        <v>10</v>
      </c>
      <c r="BW242" s="119">
        <v>38</v>
      </c>
      <c r="BX242" s="113"/>
      <c r="BY242" s="118">
        <v>0.96575875486381302</v>
      </c>
      <c r="BZ242" s="118">
        <v>1</v>
      </c>
      <c r="CA242" s="135">
        <v>0.98630350194552496</v>
      </c>
      <c r="CB242" s="117">
        <v>0.9</v>
      </c>
      <c r="CC242" s="124">
        <v>2.5000000000000001E-3</v>
      </c>
      <c r="CD242" s="113"/>
      <c r="CE242" s="113"/>
    </row>
    <row r="243" spans="1:83" s="85" customFormat="1" ht="21.4" customHeight="1" x14ac:dyDescent="0.2">
      <c r="A243" s="109" t="s">
        <v>308</v>
      </c>
      <c r="B243" s="109" t="s">
        <v>309</v>
      </c>
      <c r="C243" s="109" t="s">
        <v>317</v>
      </c>
      <c r="D243" s="110">
        <v>1.96969696977778</v>
      </c>
      <c r="E243" s="111"/>
      <c r="F243" s="112">
        <v>6.9000000000000006E-2</v>
      </c>
      <c r="G243" s="112">
        <v>6.6500000000000004E-2</v>
      </c>
      <c r="H243" s="113"/>
      <c r="I243" s="114">
        <v>7</v>
      </c>
      <c r="J243" s="114">
        <v>7</v>
      </c>
      <c r="K243" s="111"/>
      <c r="L243" s="136">
        <v>0.79</v>
      </c>
      <c r="M243" s="133">
        <v>0.76700000000000002</v>
      </c>
      <c r="N243" s="117">
        <v>0.7</v>
      </c>
      <c r="O243" s="118">
        <v>8.9999999999999993E-3</v>
      </c>
      <c r="P243" s="111"/>
      <c r="Q243" s="119">
        <v>137</v>
      </c>
      <c r="R243" s="120">
        <v>69.553846150992698</v>
      </c>
      <c r="S243" s="121">
        <v>36</v>
      </c>
      <c r="T243" s="122">
        <v>1.9320512819720199</v>
      </c>
      <c r="U243" s="123">
        <v>55.993454542131097</v>
      </c>
      <c r="V243" s="124">
        <v>0.01</v>
      </c>
      <c r="W243" s="124">
        <v>0.01</v>
      </c>
      <c r="X243" s="125">
        <v>0</v>
      </c>
      <c r="Y243" s="125">
        <v>0</v>
      </c>
      <c r="Z243" s="111"/>
      <c r="AA243" s="126">
        <v>182</v>
      </c>
      <c r="AB243" s="110">
        <v>92.399999996209203</v>
      </c>
      <c r="AC243" s="121">
        <v>200</v>
      </c>
      <c r="AD243" s="116">
        <v>0.46199999998104602</v>
      </c>
      <c r="AE243" s="127">
        <v>-268.03636365482703</v>
      </c>
      <c r="AF243" s="112"/>
      <c r="AG243" s="112"/>
      <c r="AH243" s="128">
        <v>212</v>
      </c>
      <c r="AI243" s="125">
        <v>291</v>
      </c>
      <c r="AJ243" s="111"/>
      <c r="AK243" s="120">
        <v>1581.4634100000001</v>
      </c>
      <c r="AL243" s="120">
        <v>802.89680812090705</v>
      </c>
      <c r="AM243" s="129">
        <v>678.4</v>
      </c>
      <c r="AN243" s="122">
        <v>1.1835153421593601</v>
      </c>
      <c r="AO243" s="130">
        <v>54.940064482825797</v>
      </c>
      <c r="AP243" s="124">
        <v>0.01</v>
      </c>
      <c r="AQ243" s="124">
        <v>8.9999999999999993E-3</v>
      </c>
      <c r="AR243" s="125">
        <v>0</v>
      </c>
      <c r="AS243" s="125">
        <v>23</v>
      </c>
      <c r="AT243" s="113"/>
      <c r="AU243" s="120">
        <v>1759.01395</v>
      </c>
      <c r="AV243" s="110">
        <v>893.03785150182398</v>
      </c>
      <c r="AW243" s="131">
        <v>573</v>
      </c>
      <c r="AX243" s="122">
        <v>1.5585302818530999</v>
      </c>
      <c r="AY243" s="130">
        <v>469.65976812892001</v>
      </c>
      <c r="AZ243" s="112">
        <v>1.4999999999999999E-2</v>
      </c>
      <c r="BA243" s="112">
        <v>1.4999999999999999E-2</v>
      </c>
      <c r="BB243" s="125">
        <v>0</v>
      </c>
      <c r="BC243" s="125">
        <v>0</v>
      </c>
      <c r="BD243" s="111"/>
      <c r="BE243" s="120">
        <v>152.1</v>
      </c>
      <c r="BF243" s="110">
        <v>77.219999996832001</v>
      </c>
      <c r="BG243" s="132">
        <v>65</v>
      </c>
      <c r="BH243" s="122">
        <v>1.18799999995126</v>
      </c>
      <c r="BI243" s="123">
        <v>5.8381818121811797</v>
      </c>
      <c r="BJ243" s="112">
        <v>1.4999999999999999E-2</v>
      </c>
      <c r="BK243" s="112">
        <v>1.4250000000000001E-2</v>
      </c>
      <c r="BL243" s="125">
        <v>0</v>
      </c>
      <c r="BM243" s="125">
        <v>2</v>
      </c>
      <c r="BN243" s="111"/>
      <c r="BO243" s="119">
        <v>182</v>
      </c>
      <c r="BP243" s="120">
        <v>92.399999996209203</v>
      </c>
      <c r="BQ243" s="132">
        <v>78</v>
      </c>
      <c r="BR243" s="122">
        <v>1.1846153845667799</v>
      </c>
      <c r="BS243" s="123">
        <v>6.4858181746174104</v>
      </c>
      <c r="BT243" s="112">
        <v>7.4999999999999997E-3</v>
      </c>
      <c r="BU243" s="124">
        <v>6.7499999999999999E-3</v>
      </c>
      <c r="BV243" s="119">
        <v>0</v>
      </c>
      <c r="BW243" s="119">
        <v>3</v>
      </c>
      <c r="BX243" s="113"/>
      <c r="BY243" s="118">
        <v>0.98448368111289497</v>
      </c>
      <c r="BZ243" s="118">
        <v>1</v>
      </c>
      <c r="CA243" s="135">
        <v>0.99379347244515803</v>
      </c>
      <c r="CB243" s="117">
        <v>0.9</v>
      </c>
      <c r="CC243" s="124">
        <v>2.5000000000000001E-3</v>
      </c>
      <c r="CD243" s="113"/>
      <c r="CE243" s="113"/>
    </row>
    <row r="244" spans="1:83" s="85" customFormat="1" ht="21.4" customHeight="1" x14ac:dyDescent="0.2">
      <c r="A244" s="109" t="s">
        <v>308</v>
      </c>
      <c r="B244" s="109" t="s">
        <v>309</v>
      </c>
      <c r="C244" s="109" t="s">
        <v>318</v>
      </c>
      <c r="D244" s="110">
        <v>2.9480474406666701</v>
      </c>
      <c r="E244" s="111"/>
      <c r="F244" s="112">
        <v>4.65E-2</v>
      </c>
      <c r="G244" s="112">
        <v>4.4249999999999998E-2</v>
      </c>
      <c r="H244" s="113"/>
      <c r="I244" s="114">
        <v>6</v>
      </c>
      <c r="J244" s="114">
        <v>5</v>
      </c>
      <c r="K244" s="111"/>
      <c r="L244" s="115">
        <v>0.63</v>
      </c>
      <c r="M244" s="118">
        <v>0.66</v>
      </c>
      <c r="N244" s="117">
        <v>0.7</v>
      </c>
      <c r="O244" s="118"/>
      <c r="P244" s="111"/>
      <c r="Q244" s="119">
        <v>183</v>
      </c>
      <c r="R244" s="120">
        <v>62.074984776573601</v>
      </c>
      <c r="S244" s="121">
        <v>36</v>
      </c>
      <c r="T244" s="122">
        <v>1.7243051326826</v>
      </c>
      <c r="U244" s="123">
        <v>61.7574217361663</v>
      </c>
      <c r="V244" s="124">
        <v>0.01</v>
      </c>
      <c r="W244" s="124">
        <v>0.01</v>
      </c>
      <c r="X244" s="125">
        <v>0</v>
      </c>
      <c r="Y244" s="125">
        <v>0</v>
      </c>
      <c r="Z244" s="111"/>
      <c r="AA244" s="126">
        <v>333</v>
      </c>
      <c r="AB244" s="110">
        <v>112.956119839339</v>
      </c>
      <c r="AC244" s="121">
        <v>200</v>
      </c>
      <c r="AD244" s="116">
        <v>0.56478059919669499</v>
      </c>
      <c r="AE244" s="127">
        <v>-340.56987924352097</v>
      </c>
      <c r="AF244" s="112"/>
      <c r="AG244" s="112"/>
      <c r="AH244" s="128">
        <v>257</v>
      </c>
      <c r="AI244" s="125">
        <v>375</v>
      </c>
      <c r="AJ244" s="111"/>
      <c r="AK244" s="120">
        <v>2315.8845500000002</v>
      </c>
      <c r="AL244" s="120">
        <v>785.56556385547503</v>
      </c>
      <c r="AM244" s="129">
        <v>637.29999999999995</v>
      </c>
      <c r="AN244" s="122">
        <v>1.2326464206111301</v>
      </c>
      <c r="AO244" s="130">
        <v>169.55412979052099</v>
      </c>
      <c r="AP244" s="124">
        <v>0.01</v>
      </c>
      <c r="AQ244" s="124">
        <v>0.01</v>
      </c>
      <c r="AR244" s="125">
        <v>0</v>
      </c>
      <c r="AS244" s="125">
        <v>0</v>
      </c>
      <c r="AT244" s="113"/>
      <c r="AU244" s="120">
        <v>2009.3313000000001</v>
      </c>
      <c r="AV244" s="110">
        <v>681.58038174094395</v>
      </c>
      <c r="AW244" s="131">
        <v>573</v>
      </c>
      <c r="AX244" s="122">
        <v>1.1894945580121199</v>
      </c>
      <c r="AY244" s="130">
        <v>79.553595967312702</v>
      </c>
      <c r="AZ244" s="112">
        <v>1.4999999999999999E-2</v>
      </c>
      <c r="BA244" s="112">
        <v>1.4250000000000001E-2</v>
      </c>
      <c r="BB244" s="125">
        <v>0</v>
      </c>
      <c r="BC244" s="125">
        <v>18</v>
      </c>
      <c r="BD244" s="111"/>
      <c r="BE244" s="120">
        <v>186.5</v>
      </c>
      <c r="BF244" s="110">
        <v>63.262211261371398</v>
      </c>
      <c r="BG244" s="132">
        <v>65</v>
      </c>
      <c r="BH244" s="133">
        <v>0.97326478863648302</v>
      </c>
      <c r="BI244" s="134">
        <v>-32.410210754144302</v>
      </c>
      <c r="BJ244" s="112">
        <v>1.5E-3</v>
      </c>
      <c r="BK244" s="112"/>
      <c r="BL244" s="125">
        <v>6</v>
      </c>
      <c r="BM244" s="125">
        <v>44</v>
      </c>
      <c r="BN244" s="111"/>
      <c r="BO244" s="119">
        <v>381</v>
      </c>
      <c r="BP244" s="120">
        <v>129.23808305942401</v>
      </c>
      <c r="BQ244" s="132">
        <v>78</v>
      </c>
      <c r="BR244" s="122">
        <v>1.65689850076185</v>
      </c>
      <c r="BS244" s="123">
        <v>118.307747095027</v>
      </c>
      <c r="BT244" s="112">
        <v>7.4999999999999997E-3</v>
      </c>
      <c r="BU244" s="124">
        <v>7.4999999999999997E-3</v>
      </c>
      <c r="BV244" s="119">
        <v>0</v>
      </c>
      <c r="BW244" s="119">
        <v>0</v>
      </c>
      <c r="BX244" s="113"/>
      <c r="BY244" s="118">
        <v>0.96864864864864897</v>
      </c>
      <c r="BZ244" s="118">
        <v>1</v>
      </c>
      <c r="CA244" s="135">
        <v>0.98745945945945901</v>
      </c>
      <c r="CB244" s="117">
        <v>0.9</v>
      </c>
      <c r="CC244" s="124">
        <v>2.5000000000000001E-3</v>
      </c>
      <c r="CD244" s="113"/>
      <c r="CE244" s="113"/>
    </row>
    <row r="245" spans="1:83" s="85" customFormat="1" ht="21.4" customHeight="1" x14ac:dyDescent="0.2">
      <c r="A245" s="109" t="s">
        <v>308</v>
      </c>
      <c r="B245" s="109" t="s">
        <v>309</v>
      </c>
      <c r="C245" s="109" t="s">
        <v>319</v>
      </c>
      <c r="D245" s="110">
        <v>2.9485169152222199</v>
      </c>
      <c r="E245" s="111"/>
      <c r="F245" s="112">
        <v>0.04</v>
      </c>
      <c r="G245" s="112">
        <v>0.04</v>
      </c>
      <c r="H245" s="113"/>
      <c r="I245" s="114">
        <v>4</v>
      </c>
      <c r="J245" s="114">
        <v>4</v>
      </c>
      <c r="K245" s="111"/>
      <c r="L245" s="136">
        <v>0.81</v>
      </c>
      <c r="M245" s="122">
        <v>0.84599999999999997</v>
      </c>
      <c r="N245" s="117">
        <v>0.7</v>
      </c>
      <c r="O245" s="118">
        <v>0.02</v>
      </c>
      <c r="P245" s="111"/>
      <c r="Q245" s="119">
        <v>83</v>
      </c>
      <c r="R245" s="120">
        <v>28.149745240225101</v>
      </c>
      <c r="S245" s="121">
        <v>36</v>
      </c>
      <c r="T245" s="118">
        <v>0.781937367784031</v>
      </c>
      <c r="U245" s="126">
        <v>-38.261886062195103</v>
      </c>
      <c r="V245" s="124"/>
      <c r="W245" s="124"/>
      <c r="X245" s="125">
        <v>24</v>
      </c>
      <c r="Y245" s="125">
        <v>45</v>
      </c>
      <c r="Z245" s="111"/>
      <c r="AA245" s="126">
        <v>380</v>
      </c>
      <c r="AB245" s="110">
        <v>128.87835170223499</v>
      </c>
      <c r="AC245" s="121">
        <v>200</v>
      </c>
      <c r="AD245" s="116">
        <v>0.64439175851117503</v>
      </c>
      <c r="AE245" s="127">
        <v>-293.677144789973</v>
      </c>
      <c r="AF245" s="112"/>
      <c r="AG245" s="112"/>
      <c r="AH245" s="128">
        <v>210</v>
      </c>
      <c r="AI245" s="125">
        <v>328</v>
      </c>
      <c r="AJ245" s="111"/>
      <c r="AK245" s="120">
        <v>3946.5413199999998</v>
      </c>
      <c r="AL245" s="120">
        <v>1338.4835269641201</v>
      </c>
      <c r="AM245" s="129">
        <v>725.3</v>
      </c>
      <c r="AN245" s="122">
        <v>1.8454205528251999</v>
      </c>
      <c r="AO245" s="130">
        <v>1503.45115441916</v>
      </c>
      <c r="AP245" s="124">
        <v>0.01</v>
      </c>
      <c r="AQ245" s="124">
        <v>0.01</v>
      </c>
      <c r="AR245" s="125">
        <v>0</v>
      </c>
      <c r="AS245" s="125">
        <v>0</v>
      </c>
      <c r="AT245" s="113"/>
      <c r="AU245" s="120">
        <v>1149.0687499999999</v>
      </c>
      <c r="AV245" s="110">
        <v>389.71075392775799</v>
      </c>
      <c r="AW245" s="131">
        <v>573</v>
      </c>
      <c r="AX245" s="116">
        <v>0.68012347980411503</v>
      </c>
      <c r="AY245" s="139">
        <v>-781.01626982327195</v>
      </c>
      <c r="AZ245" s="112"/>
      <c r="BA245" s="112"/>
      <c r="BB245" s="125">
        <v>541</v>
      </c>
      <c r="BC245" s="125">
        <v>879</v>
      </c>
      <c r="BD245" s="111"/>
      <c r="BE245" s="120">
        <v>131.69999999999999</v>
      </c>
      <c r="BF245" s="110">
        <v>44.6665234715379</v>
      </c>
      <c r="BG245" s="132">
        <v>65</v>
      </c>
      <c r="BH245" s="116">
        <v>0.68717728417750601</v>
      </c>
      <c r="BI245" s="127">
        <v>-87.245072056741094</v>
      </c>
      <c r="BJ245" s="112"/>
      <c r="BK245" s="112"/>
      <c r="BL245" s="125">
        <v>60</v>
      </c>
      <c r="BM245" s="125">
        <v>99</v>
      </c>
      <c r="BN245" s="111"/>
      <c r="BO245" s="119">
        <v>322</v>
      </c>
      <c r="BP245" s="120">
        <v>109.207445389789</v>
      </c>
      <c r="BQ245" s="132">
        <v>78</v>
      </c>
      <c r="BR245" s="122">
        <v>1.4000954537152399</v>
      </c>
      <c r="BS245" s="123">
        <v>59.265913531910599</v>
      </c>
      <c r="BT245" s="112">
        <v>7.4999999999999997E-3</v>
      </c>
      <c r="BU245" s="124">
        <v>7.4999999999999997E-3</v>
      </c>
      <c r="BV245" s="119">
        <v>0</v>
      </c>
      <c r="BW245" s="119">
        <v>0</v>
      </c>
      <c r="BX245" s="113"/>
      <c r="BY245" s="118">
        <v>0.97610921501706505</v>
      </c>
      <c r="BZ245" s="118">
        <v>1</v>
      </c>
      <c r="CA245" s="135">
        <v>0.99044368600682597</v>
      </c>
      <c r="CB245" s="117">
        <v>0.9</v>
      </c>
      <c r="CC245" s="124">
        <v>2.5000000000000001E-3</v>
      </c>
      <c r="CD245" s="113"/>
      <c r="CE245" s="113"/>
    </row>
    <row r="246" spans="1:83" s="85" customFormat="1" ht="21.4" customHeight="1" x14ac:dyDescent="0.2">
      <c r="A246" s="109" t="s">
        <v>308</v>
      </c>
      <c r="B246" s="109" t="s">
        <v>309</v>
      </c>
      <c r="C246" s="109" t="s">
        <v>320</v>
      </c>
      <c r="D246" s="110">
        <v>4.5084291455555601</v>
      </c>
      <c r="E246" s="111"/>
      <c r="F246" s="112">
        <v>3.9750000000000001E-2</v>
      </c>
      <c r="G246" s="112">
        <v>3.5999999999999997E-2</v>
      </c>
      <c r="H246" s="113"/>
      <c r="I246" s="114">
        <v>5</v>
      </c>
      <c r="J246" s="114">
        <v>5</v>
      </c>
      <c r="K246" s="111"/>
      <c r="L246" s="136">
        <v>0.78</v>
      </c>
      <c r="M246" s="118">
        <v>0.64200000000000002</v>
      </c>
      <c r="N246" s="117">
        <v>0.7</v>
      </c>
      <c r="O246" s="118"/>
      <c r="P246" s="111"/>
      <c r="Q246" s="119">
        <v>194</v>
      </c>
      <c r="R246" s="120">
        <v>43.030508795119196</v>
      </c>
      <c r="S246" s="121">
        <v>36</v>
      </c>
      <c r="T246" s="122">
        <v>1.19529191097553</v>
      </c>
      <c r="U246" s="123">
        <v>8.58453958822383</v>
      </c>
      <c r="V246" s="124">
        <v>0.01</v>
      </c>
      <c r="W246" s="124">
        <v>0.01</v>
      </c>
      <c r="X246" s="125">
        <v>0</v>
      </c>
      <c r="Y246" s="125">
        <v>1</v>
      </c>
      <c r="Z246" s="111"/>
      <c r="AA246" s="126">
        <v>577</v>
      </c>
      <c r="AB246" s="110">
        <v>127.982492653525</v>
      </c>
      <c r="AC246" s="121">
        <v>200</v>
      </c>
      <c r="AD246" s="116">
        <v>0.63991246326762496</v>
      </c>
      <c r="AE246" s="127">
        <v>-453.08589117653401</v>
      </c>
      <c r="AF246" s="112"/>
      <c r="AG246" s="112"/>
      <c r="AH246" s="128">
        <v>325</v>
      </c>
      <c r="AI246" s="125">
        <v>506</v>
      </c>
      <c r="AJ246" s="111"/>
      <c r="AK246" s="120">
        <v>4865.8397800000002</v>
      </c>
      <c r="AL246" s="120">
        <v>1079.27608994294</v>
      </c>
      <c r="AM246" s="129">
        <v>758.1</v>
      </c>
      <c r="AN246" s="122">
        <v>1.4236592665122501</v>
      </c>
      <c r="AO246" s="130">
        <v>961.29920949534699</v>
      </c>
      <c r="AP246" s="124">
        <v>0.01</v>
      </c>
      <c r="AQ246" s="124">
        <v>0.01</v>
      </c>
      <c r="AR246" s="125">
        <v>0</v>
      </c>
      <c r="AS246" s="125">
        <v>0</v>
      </c>
      <c r="AT246" s="113"/>
      <c r="AU246" s="120">
        <v>2778.3157299999998</v>
      </c>
      <c r="AV246" s="110">
        <v>616.24917245042798</v>
      </c>
      <c r="AW246" s="131">
        <v>573</v>
      </c>
      <c r="AX246" s="133">
        <v>1.07547848595188</v>
      </c>
      <c r="AY246" s="137">
        <v>-172.880348220771</v>
      </c>
      <c r="AZ246" s="112">
        <v>9.75E-3</v>
      </c>
      <c r="BA246" s="112">
        <v>6.0000000000000001E-3</v>
      </c>
      <c r="BB246" s="125">
        <v>0</v>
      </c>
      <c r="BC246" s="125">
        <v>322</v>
      </c>
      <c r="BD246" s="111"/>
      <c r="BE246" s="120">
        <v>243</v>
      </c>
      <c r="BF246" s="110">
        <v>53.899039367082302</v>
      </c>
      <c r="BG246" s="132">
        <v>65</v>
      </c>
      <c r="BH246" s="118">
        <v>0.82921599026280401</v>
      </c>
      <c r="BI246" s="126">
        <v>-91.777914632373594</v>
      </c>
      <c r="BJ246" s="112"/>
      <c r="BK246" s="112"/>
      <c r="BL246" s="125">
        <v>51</v>
      </c>
      <c r="BM246" s="125">
        <v>109</v>
      </c>
      <c r="BN246" s="111"/>
      <c r="BO246" s="119">
        <v>429</v>
      </c>
      <c r="BP246" s="120">
        <v>95.155094191268702</v>
      </c>
      <c r="BQ246" s="132">
        <v>78</v>
      </c>
      <c r="BR246" s="122">
        <v>1.21993710501627</v>
      </c>
      <c r="BS246" s="123">
        <v>27.266502441151701</v>
      </c>
      <c r="BT246" s="112">
        <v>7.4999999999999997E-3</v>
      </c>
      <c r="BU246" s="124">
        <v>7.4999999999999997E-3</v>
      </c>
      <c r="BV246" s="119">
        <v>0</v>
      </c>
      <c r="BW246" s="119">
        <v>0</v>
      </c>
      <c r="BX246" s="113"/>
      <c r="BY246" s="118">
        <v>0.96740901683867497</v>
      </c>
      <c r="BZ246" s="118">
        <v>1</v>
      </c>
      <c r="CA246" s="135">
        <v>0.98696360673547001</v>
      </c>
      <c r="CB246" s="117">
        <v>0.9</v>
      </c>
      <c r="CC246" s="124">
        <v>2.5000000000000001E-3</v>
      </c>
      <c r="CD246" s="113"/>
      <c r="CE246" s="113"/>
    </row>
    <row r="247" spans="1:83" s="85" customFormat="1" ht="21.4" customHeight="1" x14ac:dyDescent="0.2">
      <c r="A247" s="109" t="s">
        <v>308</v>
      </c>
      <c r="B247" s="109" t="s">
        <v>309</v>
      </c>
      <c r="C247" s="109" t="s">
        <v>321</v>
      </c>
      <c r="D247" s="110">
        <v>5.3684463684444399</v>
      </c>
      <c r="E247" s="111"/>
      <c r="F247" s="112">
        <v>2.9250000000000002E-2</v>
      </c>
      <c r="G247" s="112">
        <v>2.3E-2</v>
      </c>
      <c r="H247" s="113"/>
      <c r="I247" s="114">
        <v>5</v>
      </c>
      <c r="J247" s="114">
        <v>4</v>
      </c>
      <c r="K247" s="111"/>
      <c r="L247" s="136">
        <v>0.8</v>
      </c>
      <c r="M247" s="133">
        <v>0.76300000000000001</v>
      </c>
      <c r="N247" s="117">
        <v>0.7</v>
      </c>
      <c r="O247" s="118">
        <v>8.9999999999999993E-3</v>
      </c>
      <c r="P247" s="111"/>
      <c r="Q247" s="119">
        <v>241</v>
      </c>
      <c r="R247" s="120">
        <v>44.891945166219799</v>
      </c>
      <c r="S247" s="121">
        <v>36</v>
      </c>
      <c r="T247" s="122">
        <v>1.24699847683944</v>
      </c>
      <c r="U247" s="123">
        <v>20.215127272806601</v>
      </c>
      <c r="V247" s="124">
        <v>0.01</v>
      </c>
      <c r="W247" s="124">
        <v>0.01</v>
      </c>
      <c r="X247" s="125">
        <v>0</v>
      </c>
      <c r="Y247" s="125">
        <v>0</v>
      </c>
      <c r="Z247" s="111"/>
      <c r="AA247" s="126">
        <v>576</v>
      </c>
      <c r="AB247" s="110">
        <v>107.293611683579</v>
      </c>
      <c r="AC247" s="121">
        <v>200</v>
      </c>
      <c r="AD247" s="116">
        <v>0.53646805841789502</v>
      </c>
      <c r="AE247" s="127">
        <v>-650.58262626218595</v>
      </c>
      <c r="AF247" s="112"/>
      <c r="AG247" s="112"/>
      <c r="AH247" s="128">
        <v>498</v>
      </c>
      <c r="AI247" s="125">
        <v>713</v>
      </c>
      <c r="AJ247" s="111"/>
      <c r="AK247" s="120">
        <v>3373.5433699999999</v>
      </c>
      <c r="AL247" s="120">
        <v>628.40217419877399</v>
      </c>
      <c r="AM247" s="129">
        <v>612</v>
      </c>
      <c r="AN247" s="133">
        <v>1.0268009382332901</v>
      </c>
      <c r="AO247" s="137">
        <v>-379.799466362288</v>
      </c>
      <c r="AP247" s="124">
        <v>4.0000000000000001E-3</v>
      </c>
      <c r="AQ247" s="124">
        <v>1.5E-3</v>
      </c>
      <c r="AR247" s="125">
        <v>0</v>
      </c>
      <c r="AS247" s="125">
        <v>570</v>
      </c>
      <c r="AT247" s="113"/>
      <c r="AU247" s="120">
        <v>3061.5688799999998</v>
      </c>
      <c r="AV247" s="110">
        <v>570.28955304383896</v>
      </c>
      <c r="AW247" s="131">
        <v>573</v>
      </c>
      <c r="AX247" s="133">
        <v>0.99526972607999697</v>
      </c>
      <c r="AY247" s="137">
        <v>-452.590344241163</v>
      </c>
      <c r="AZ247" s="112">
        <v>3.7499999999999999E-3</v>
      </c>
      <c r="BA247" s="112">
        <v>0</v>
      </c>
      <c r="BB247" s="125">
        <v>15</v>
      </c>
      <c r="BC247" s="125">
        <v>630</v>
      </c>
      <c r="BD247" s="111"/>
      <c r="BE247" s="120">
        <v>244.9</v>
      </c>
      <c r="BF247" s="110">
        <v>45.618412328660703</v>
      </c>
      <c r="BG247" s="132">
        <v>65</v>
      </c>
      <c r="BH247" s="116">
        <v>0.70182172813324195</v>
      </c>
      <c r="BI247" s="127">
        <v>-153.73935353521</v>
      </c>
      <c r="BJ247" s="112"/>
      <c r="BK247" s="112"/>
      <c r="BL247" s="125">
        <v>105</v>
      </c>
      <c r="BM247" s="125">
        <v>174</v>
      </c>
      <c r="BN247" s="111"/>
      <c r="BO247" s="119">
        <v>372</v>
      </c>
      <c r="BP247" s="120">
        <v>69.293790878978299</v>
      </c>
      <c r="BQ247" s="132">
        <v>78</v>
      </c>
      <c r="BR247" s="118">
        <v>0.88838193434587598</v>
      </c>
      <c r="BS247" s="126">
        <v>-106.36722424225199</v>
      </c>
      <c r="BT247" s="112"/>
      <c r="BU247" s="124"/>
      <c r="BV247" s="119">
        <v>47</v>
      </c>
      <c r="BW247" s="119">
        <v>131</v>
      </c>
      <c r="BX247" s="113"/>
      <c r="BY247" s="118">
        <v>0.97281182923920795</v>
      </c>
      <c r="BZ247" s="118">
        <v>1</v>
      </c>
      <c r="CA247" s="135">
        <v>0.98912473169568305</v>
      </c>
      <c r="CB247" s="117">
        <v>0.9</v>
      </c>
      <c r="CC247" s="124">
        <v>2.5000000000000001E-3</v>
      </c>
      <c r="CD247" s="113"/>
      <c r="CE247" s="113"/>
    </row>
    <row r="248" spans="1:83" s="85" customFormat="1" ht="21.4" customHeight="1" x14ac:dyDescent="0.2">
      <c r="A248" s="109" t="s">
        <v>308</v>
      </c>
      <c r="B248" s="109" t="s">
        <v>309</v>
      </c>
      <c r="C248" s="109" t="s">
        <v>322</v>
      </c>
      <c r="D248" s="110">
        <v>7.0270932477777803</v>
      </c>
      <c r="E248" s="111"/>
      <c r="F248" s="112">
        <v>3.5000000000000003E-2</v>
      </c>
      <c r="G248" s="112">
        <v>3.3500000000000002E-2</v>
      </c>
      <c r="H248" s="113"/>
      <c r="I248" s="114">
        <v>5</v>
      </c>
      <c r="J248" s="114">
        <v>5</v>
      </c>
      <c r="K248" s="111"/>
      <c r="L248" s="115">
        <v>0.42</v>
      </c>
      <c r="M248" s="133">
        <v>0.73799999999999999</v>
      </c>
      <c r="N248" s="117">
        <v>0.7</v>
      </c>
      <c r="O248" s="118">
        <v>5.0000000000000001E-3</v>
      </c>
      <c r="P248" s="111"/>
      <c r="Q248" s="119">
        <v>295</v>
      </c>
      <c r="R248" s="120">
        <v>41.980373619389503</v>
      </c>
      <c r="S248" s="121">
        <v>36</v>
      </c>
      <c r="T248" s="122">
        <v>1.1661214894274801</v>
      </c>
      <c r="U248" s="123">
        <v>6.0009522545918799</v>
      </c>
      <c r="V248" s="124">
        <v>0.01</v>
      </c>
      <c r="W248" s="124">
        <v>8.5000000000000006E-3</v>
      </c>
      <c r="X248" s="125">
        <v>0</v>
      </c>
      <c r="Y248" s="125">
        <v>9</v>
      </c>
      <c r="Z248" s="111"/>
      <c r="AA248" s="126">
        <v>1047</v>
      </c>
      <c r="AB248" s="110">
        <v>148.99474976101999</v>
      </c>
      <c r="AC248" s="121">
        <v>200</v>
      </c>
      <c r="AD248" s="116">
        <v>0.74497374880510003</v>
      </c>
      <c r="AE248" s="127">
        <v>-558.55026525226697</v>
      </c>
      <c r="AF248" s="112"/>
      <c r="AG248" s="112"/>
      <c r="AH248" s="128">
        <v>359</v>
      </c>
      <c r="AI248" s="125">
        <v>640</v>
      </c>
      <c r="AJ248" s="111"/>
      <c r="AK248" s="120">
        <v>6677.4556499999999</v>
      </c>
      <c r="AL248" s="120">
        <v>950.24434919967098</v>
      </c>
      <c r="AM248" s="129">
        <v>739.1</v>
      </c>
      <c r="AN248" s="122">
        <v>1.28567764740857</v>
      </c>
      <c r="AO248" s="130">
        <v>744.14464476024705</v>
      </c>
      <c r="AP248" s="124">
        <v>0.01</v>
      </c>
      <c r="AQ248" s="124">
        <v>0.01</v>
      </c>
      <c r="AR248" s="125">
        <v>0</v>
      </c>
      <c r="AS248" s="125">
        <v>0</v>
      </c>
      <c r="AT248" s="113"/>
      <c r="AU248" s="120">
        <v>3134.5963499999998</v>
      </c>
      <c r="AV248" s="110">
        <v>446.07296921686299</v>
      </c>
      <c r="AW248" s="131">
        <v>573</v>
      </c>
      <c r="AX248" s="118">
        <v>0.77848685727201195</v>
      </c>
      <c r="AY248" s="120">
        <v>-1465.3051599477501</v>
      </c>
      <c r="AZ248" s="112"/>
      <c r="BA248" s="112"/>
      <c r="BB248" s="125">
        <v>892</v>
      </c>
      <c r="BC248" s="125">
        <v>1698</v>
      </c>
      <c r="BD248" s="111"/>
      <c r="BE248" s="120">
        <v>342.9</v>
      </c>
      <c r="BF248" s="110">
        <v>48.796847844368301</v>
      </c>
      <c r="BG248" s="132">
        <v>65</v>
      </c>
      <c r="BH248" s="116">
        <v>0.75072073606720402</v>
      </c>
      <c r="BI248" s="127">
        <v>-178.90383620698699</v>
      </c>
      <c r="BJ248" s="112"/>
      <c r="BK248" s="112"/>
      <c r="BL248" s="125">
        <v>114</v>
      </c>
      <c r="BM248" s="125">
        <v>206</v>
      </c>
      <c r="BN248" s="111"/>
      <c r="BO248" s="119">
        <v>769</v>
      </c>
      <c r="BP248" s="120">
        <v>109.433584112917</v>
      </c>
      <c r="BQ248" s="132">
        <v>78</v>
      </c>
      <c r="BR248" s="122">
        <v>1.4029946681143199</v>
      </c>
      <c r="BS248" s="123">
        <v>142.83539655161599</v>
      </c>
      <c r="BT248" s="112">
        <v>7.4999999999999997E-3</v>
      </c>
      <c r="BU248" s="124">
        <v>7.4999999999999997E-3</v>
      </c>
      <c r="BV248" s="119">
        <v>0</v>
      </c>
      <c r="BW248" s="119">
        <v>0</v>
      </c>
      <c r="BX248" s="113"/>
      <c r="BY248" s="118">
        <v>0.98463844136380696</v>
      </c>
      <c r="BZ248" s="118">
        <v>1</v>
      </c>
      <c r="CA248" s="135">
        <v>0.99385537654552303</v>
      </c>
      <c r="CB248" s="117">
        <v>0.9</v>
      </c>
      <c r="CC248" s="124">
        <v>2.5000000000000001E-3</v>
      </c>
      <c r="CD248" s="113"/>
      <c r="CE248" s="113"/>
    </row>
    <row r="249" spans="1:83" s="85" customFormat="1" ht="21.4" customHeight="1" x14ac:dyDescent="0.2">
      <c r="A249" s="109" t="s">
        <v>308</v>
      </c>
      <c r="B249" s="109" t="s">
        <v>309</v>
      </c>
      <c r="C249" s="109" t="s">
        <v>323</v>
      </c>
      <c r="D249" s="110">
        <v>5.4197758537777796</v>
      </c>
      <c r="E249" s="111"/>
      <c r="F249" s="112">
        <v>6.9875000000000007E-2</v>
      </c>
      <c r="G249" s="112">
        <v>6.3125000000000001E-2</v>
      </c>
      <c r="H249" s="113"/>
      <c r="I249" s="114">
        <v>7</v>
      </c>
      <c r="J249" s="114">
        <v>7</v>
      </c>
      <c r="K249" s="111"/>
      <c r="L249" s="136">
        <v>0.70570999570999604</v>
      </c>
      <c r="M249" s="133">
        <v>0.78300000000000003</v>
      </c>
      <c r="N249" s="117">
        <v>0.7</v>
      </c>
      <c r="O249" s="118">
        <v>1.0999999999999999E-2</v>
      </c>
      <c r="P249" s="111"/>
      <c r="Q249" s="119">
        <v>316</v>
      </c>
      <c r="R249" s="120">
        <v>58.304994251697103</v>
      </c>
      <c r="S249" s="121">
        <v>36</v>
      </c>
      <c r="T249" s="122">
        <v>1.61958317365825</v>
      </c>
      <c r="U249" s="123">
        <v>93.104130327193502</v>
      </c>
      <c r="V249" s="124">
        <v>0.01</v>
      </c>
      <c r="W249" s="124">
        <v>0.01</v>
      </c>
      <c r="X249" s="125">
        <v>0</v>
      </c>
      <c r="Y249" s="125">
        <v>0</v>
      </c>
      <c r="Z249" s="111"/>
      <c r="AA249" s="126">
        <v>696</v>
      </c>
      <c r="AB249" s="110">
        <v>128.418594934118</v>
      </c>
      <c r="AC249" s="121">
        <v>200</v>
      </c>
      <c r="AD249" s="116">
        <v>0.64209297467059001</v>
      </c>
      <c r="AE249" s="127">
        <v>-542.31038707114703</v>
      </c>
      <c r="AF249" s="112"/>
      <c r="AG249" s="112"/>
      <c r="AH249" s="128">
        <v>388</v>
      </c>
      <c r="AI249" s="125">
        <v>605</v>
      </c>
      <c r="AJ249" s="111"/>
      <c r="AK249" s="120">
        <v>4633.0360099999998</v>
      </c>
      <c r="AL249" s="120">
        <v>854.83904408530202</v>
      </c>
      <c r="AM249" s="129">
        <v>618.9</v>
      </c>
      <c r="AN249" s="122">
        <v>1.3812232090568799</v>
      </c>
      <c r="AO249" s="130">
        <v>801.084517208335</v>
      </c>
      <c r="AP249" s="124">
        <v>0.01</v>
      </c>
      <c r="AQ249" s="124">
        <v>0.01</v>
      </c>
      <c r="AR249" s="125">
        <v>0</v>
      </c>
      <c r="AS249" s="125">
        <v>0</v>
      </c>
      <c r="AT249" s="113"/>
      <c r="AU249" s="120">
        <v>4012.8353699999998</v>
      </c>
      <c r="AV249" s="110">
        <v>740.40614930650895</v>
      </c>
      <c r="AW249" s="131">
        <v>573</v>
      </c>
      <c r="AX249" s="122">
        <v>1.29215732863265</v>
      </c>
      <c r="AY249" s="130">
        <v>465.07611104116302</v>
      </c>
      <c r="AZ249" s="112">
        <v>1.4999999999999999E-2</v>
      </c>
      <c r="BA249" s="112">
        <v>1.4999999999999999E-2</v>
      </c>
      <c r="BB249" s="125">
        <v>0</v>
      </c>
      <c r="BC249" s="125">
        <v>0</v>
      </c>
      <c r="BD249" s="111"/>
      <c r="BE249" s="120">
        <v>399.1</v>
      </c>
      <c r="BF249" s="110">
        <v>73.6377316640896</v>
      </c>
      <c r="BG249" s="132">
        <v>65</v>
      </c>
      <c r="BH249" s="133">
        <v>1.1328881794475301</v>
      </c>
      <c r="BI249" s="134">
        <v>-3.3508757981227899</v>
      </c>
      <c r="BJ249" s="112">
        <v>1.4250000000000001E-2</v>
      </c>
      <c r="BK249" s="112">
        <v>9.75E-3</v>
      </c>
      <c r="BL249" s="125">
        <v>0</v>
      </c>
      <c r="BM249" s="125">
        <v>24</v>
      </c>
      <c r="BN249" s="111"/>
      <c r="BO249" s="119">
        <v>479</v>
      </c>
      <c r="BP249" s="120">
        <v>88.3800387549459</v>
      </c>
      <c r="BQ249" s="132">
        <v>78</v>
      </c>
      <c r="BR249" s="133">
        <v>1.1330774199352001</v>
      </c>
      <c r="BS249" s="134">
        <v>-3.94105095774739</v>
      </c>
      <c r="BT249" s="112">
        <v>7.1250000000000003E-3</v>
      </c>
      <c r="BU249" s="124">
        <v>4.875E-3</v>
      </c>
      <c r="BV249" s="119">
        <v>0</v>
      </c>
      <c r="BW249" s="119">
        <v>29</v>
      </c>
      <c r="BX249" s="113"/>
      <c r="BY249" s="118">
        <v>0.99343385214007796</v>
      </c>
      <c r="BZ249" s="118">
        <v>1</v>
      </c>
      <c r="CA249" s="135">
        <v>0.99737354085603103</v>
      </c>
      <c r="CB249" s="117">
        <v>0.9</v>
      </c>
      <c r="CC249" s="124">
        <v>2.5000000000000001E-3</v>
      </c>
      <c r="CD249" s="113"/>
      <c r="CE249" s="113"/>
    </row>
    <row r="250" spans="1:83" s="85" customFormat="1" ht="21.4" customHeight="1" x14ac:dyDescent="0.2">
      <c r="A250" s="109" t="s">
        <v>308</v>
      </c>
      <c r="B250" s="109" t="s">
        <v>309</v>
      </c>
      <c r="C250" s="109" t="s">
        <v>324</v>
      </c>
      <c r="D250" s="110">
        <v>3.4306884078888902</v>
      </c>
      <c r="E250" s="111"/>
      <c r="F250" s="112">
        <v>4.5874999999999999E-2</v>
      </c>
      <c r="G250" s="112">
        <v>3.6874999999999998E-2</v>
      </c>
      <c r="H250" s="113"/>
      <c r="I250" s="114">
        <v>6</v>
      </c>
      <c r="J250" s="114">
        <v>6</v>
      </c>
      <c r="K250" s="111"/>
      <c r="L250" s="136">
        <v>0.72</v>
      </c>
      <c r="M250" s="133">
        <v>0.78300000000000003</v>
      </c>
      <c r="N250" s="117">
        <v>0.7</v>
      </c>
      <c r="O250" s="118">
        <v>1.0999999999999999E-2</v>
      </c>
      <c r="P250" s="111"/>
      <c r="Q250" s="119">
        <v>137</v>
      </c>
      <c r="R250" s="120">
        <v>39.9336761930835</v>
      </c>
      <c r="S250" s="121">
        <v>36</v>
      </c>
      <c r="T250" s="133">
        <v>1.10926878314121</v>
      </c>
      <c r="U250" s="134">
        <v>-4.0918637382016501</v>
      </c>
      <c r="V250" s="124">
        <v>8.5000000000000006E-3</v>
      </c>
      <c r="W250" s="124">
        <v>5.4999999999999997E-3</v>
      </c>
      <c r="X250" s="125">
        <v>0</v>
      </c>
      <c r="Y250" s="125">
        <v>12</v>
      </c>
      <c r="Z250" s="111"/>
      <c r="AA250" s="126">
        <v>502</v>
      </c>
      <c r="AB250" s="110">
        <v>146.326317145459</v>
      </c>
      <c r="AC250" s="121">
        <v>200</v>
      </c>
      <c r="AD250" s="116">
        <v>0.73163158572729503</v>
      </c>
      <c r="AE250" s="127">
        <v>-281.84368743445401</v>
      </c>
      <c r="AF250" s="112"/>
      <c r="AG250" s="112"/>
      <c r="AH250" s="128">
        <v>185</v>
      </c>
      <c r="AI250" s="125">
        <v>322</v>
      </c>
      <c r="AJ250" s="111"/>
      <c r="AK250" s="120">
        <v>3722.3800200000001</v>
      </c>
      <c r="AL250" s="120">
        <v>1085.02422179769</v>
      </c>
      <c r="AM250" s="129">
        <v>742.4</v>
      </c>
      <c r="AN250" s="122">
        <v>1.4615089194473201</v>
      </c>
      <c r="AO250" s="130">
        <v>812.75225224330802</v>
      </c>
      <c r="AP250" s="124">
        <v>0.01</v>
      </c>
      <c r="AQ250" s="124">
        <v>0.01</v>
      </c>
      <c r="AR250" s="125">
        <v>0</v>
      </c>
      <c r="AS250" s="125">
        <v>0</v>
      </c>
      <c r="AT250" s="113"/>
      <c r="AU250" s="120">
        <v>2064.7214800000002</v>
      </c>
      <c r="AV250" s="110">
        <v>601.83882489944597</v>
      </c>
      <c r="AW250" s="131">
        <v>573</v>
      </c>
      <c r="AX250" s="133">
        <v>1.0503295373463299</v>
      </c>
      <c r="AY250" s="137">
        <v>-180.99068449971</v>
      </c>
      <c r="AZ250" s="112">
        <v>7.4999999999999997E-3</v>
      </c>
      <c r="BA250" s="112">
        <v>3.7499999999999999E-3</v>
      </c>
      <c r="BB250" s="125">
        <v>0</v>
      </c>
      <c r="BC250" s="125">
        <v>295</v>
      </c>
      <c r="BD250" s="111"/>
      <c r="BE250" s="120">
        <v>193.7</v>
      </c>
      <c r="BF250" s="110">
        <v>56.460971376644302</v>
      </c>
      <c r="BG250" s="132">
        <v>65</v>
      </c>
      <c r="BH250" s="118">
        <v>0.86863032887145097</v>
      </c>
      <c r="BI250" s="126">
        <v>-61.049198416197399</v>
      </c>
      <c r="BJ250" s="112"/>
      <c r="BK250" s="112"/>
      <c r="BL250" s="125">
        <v>30</v>
      </c>
      <c r="BM250" s="125">
        <v>74</v>
      </c>
      <c r="BN250" s="111"/>
      <c r="BO250" s="119">
        <v>298</v>
      </c>
      <c r="BP250" s="120">
        <v>86.863032887145096</v>
      </c>
      <c r="BQ250" s="132">
        <v>78</v>
      </c>
      <c r="BR250" s="133">
        <v>1.11362862675827</v>
      </c>
      <c r="BS250" s="134">
        <v>-7.6990380994369598</v>
      </c>
      <c r="BT250" s="112">
        <v>6.3749999999999996E-3</v>
      </c>
      <c r="BU250" s="124">
        <v>4.1250000000000002E-3</v>
      </c>
      <c r="BV250" s="119">
        <v>0</v>
      </c>
      <c r="BW250" s="119">
        <v>24</v>
      </c>
      <c r="BX250" s="113"/>
      <c r="BY250" s="118">
        <v>0.99651264167393205</v>
      </c>
      <c r="BZ250" s="118">
        <v>1</v>
      </c>
      <c r="CA250" s="135">
        <v>0.998605056669573</v>
      </c>
      <c r="CB250" s="117">
        <v>0.9</v>
      </c>
      <c r="CC250" s="124">
        <v>2.5000000000000001E-3</v>
      </c>
      <c r="CD250" s="113"/>
      <c r="CE250" s="113"/>
    </row>
    <row r="251" spans="1:83" s="85" customFormat="1" ht="21.4" customHeight="1" x14ac:dyDescent="0.2">
      <c r="A251" s="109" t="s">
        <v>308</v>
      </c>
      <c r="B251" s="109" t="s">
        <v>309</v>
      </c>
      <c r="C251" s="109" t="s">
        <v>325</v>
      </c>
      <c r="D251" s="110">
        <v>2.9231345716666701</v>
      </c>
      <c r="E251" s="111"/>
      <c r="F251" s="112">
        <v>4.4999999999999998E-2</v>
      </c>
      <c r="G251" s="112">
        <v>3.9750000000000001E-2</v>
      </c>
      <c r="H251" s="113"/>
      <c r="I251" s="114">
        <v>5</v>
      </c>
      <c r="J251" s="114">
        <v>5</v>
      </c>
      <c r="K251" s="111"/>
      <c r="L251" s="135">
        <v>0.95</v>
      </c>
      <c r="M251" s="118">
        <v>0.69399999999999995</v>
      </c>
      <c r="N251" s="117">
        <v>0.7</v>
      </c>
      <c r="O251" s="118"/>
      <c r="P251" s="111"/>
      <c r="Q251" s="119">
        <v>123</v>
      </c>
      <c r="R251" s="120">
        <v>42.078117508585898</v>
      </c>
      <c r="S251" s="121">
        <v>36</v>
      </c>
      <c r="T251" s="122">
        <v>1.16883659746072</v>
      </c>
      <c r="U251" s="123">
        <v>2.7819983518078701</v>
      </c>
      <c r="V251" s="124">
        <v>0.01</v>
      </c>
      <c r="W251" s="124">
        <v>8.5000000000000006E-3</v>
      </c>
      <c r="X251" s="125">
        <v>0</v>
      </c>
      <c r="Y251" s="125">
        <v>4</v>
      </c>
      <c r="Z251" s="111"/>
      <c r="AA251" s="126">
        <v>506</v>
      </c>
      <c r="AB251" s="110">
        <v>173.10184926296299</v>
      </c>
      <c r="AC251" s="121">
        <v>200</v>
      </c>
      <c r="AD251" s="118">
        <v>0.86550924631481496</v>
      </c>
      <c r="AE251" s="126">
        <v>-161.877786934401</v>
      </c>
      <c r="AF251" s="112"/>
      <c r="AG251" s="112"/>
      <c r="AH251" s="128">
        <v>79</v>
      </c>
      <c r="AI251" s="125">
        <v>196</v>
      </c>
      <c r="AJ251" s="111"/>
      <c r="AK251" s="120">
        <v>2740.4028400000002</v>
      </c>
      <c r="AL251" s="120">
        <v>937.48774571042804</v>
      </c>
      <c r="AM251" s="129">
        <v>612</v>
      </c>
      <c r="AN251" s="122">
        <v>1.53184272174906</v>
      </c>
      <c r="AO251" s="130">
        <v>696.69681198073295</v>
      </c>
      <c r="AP251" s="124">
        <v>0.01</v>
      </c>
      <c r="AQ251" s="124">
        <v>0.01</v>
      </c>
      <c r="AR251" s="125">
        <v>0</v>
      </c>
      <c r="AS251" s="125">
        <v>0</v>
      </c>
      <c r="AT251" s="113"/>
      <c r="AU251" s="120">
        <v>1580.39402</v>
      </c>
      <c r="AV251" s="110">
        <v>540.65044945875195</v>
      </c>
      <c r="AW251" s="131">
        <v>573</v>
      </c>
      <c r="AX251" s="118">
        <v>0.94354354181283095</v>
      </c>
      <c r="AY251" s="120">
        <v>-333.07583956705798</v>
      </c>
      <c r="AZ251" s="112"/>
      <c r="BA251" s="112"/>
      <c r="BB251" s="125">
        <v>95</v>
      </c>
      <c r="BC251" s="125">
        <v>430</v>
      </c>
      <c r="BD251" s="111"/>
      <c r="BE251" s="120">
        <v>217.9</v>
      </c>
      <c r="BF251" s="110">
        <v>74.543266708299797</v>
      </c>
      <c r="BG251" s="132">
        <v>65</v>
      </c>
      <c r="BH251" s="122">
        <v>1.14681948782</v>
      </c>
      <c r="BI251" s="123">
        <v>0.839719246319788</v>
      </c>
      <c r="BJ251" s="112">
        <v>1.4999999999999999E-2</v>
      </c>
      <c r="BK251" s="112">
        <v>1.125E-2</v>
      </c>
      <c r="BL251" s="125">
        <v>0</v>
      </c>
      <c r="BM251" s="125">
        <v>11</v>
      </c>
      <c r="BN251" s="111"/>
      <c r="BO251" s="119">
        <v>299</v>
      </c>
      <c r="BP251" s="120">
        <v>102.28745638266</v>
      </c>
      <c r="BQ251" s="132">
        <v>78</v>
      </c>
      <c r="BR251" s="122">
        <v>1.31137764593154</v>
      </c>
      <c r="BS251" s="123">
        <v>38.527663095583698</v>
      </c>
      <c r="BT251" s="112">
        <v>7.4999999999999997E-3</v>
      </c>
      <c r="BU251" s="124">
        <v>7.4999999999999997E-3</v>
      </c>
      <c r="BV251" s="119">
        <v>0</v>
      </c>
      <c r="BW251" s="119">
        <v>0</v>
      </c>
      <c r="BX251" s="113"/>
      <c r="BY251" s="118">
        <v>0.98915989159891604</v>
      </c>
      <c r="BZ251" s="118">
        <v>1</v>
      </c>
      <c r="CA251" s="135">
        <v>0.99566395663956597</v>
      </c>
      <c r="CB251" s="117">
        <v>0.9</v>
      </c>
      <c r="CC251" s="124">
        <v>2.5000000000000001E-3</v>
      </c>
      <c r="CD251" s="113"/>
      <c r="CE251" s="113"/>
    </row>
    <row r="252" spans="1:83" s="85" customFormat="1" ht="21.4" customHeight="1" x14ac:dyDescent="0.2">
      <c r="A252" s="109" t="s">
        <v>308</v>
      </c>
      <c r="B252" s="109" t="s">
        <v>375</v>
      </c>
      <c r="C252" s="109" t="s">
        <v>327</v>
      </c>
      <c r="D252" s="110">
        <v>3.7492388968888899</v>
      </c>
      <c r="E252" s="111"/>
      <c r="F252" s="112">
        <v>5.425E-2</v>
      </c>
      <c r="G252" s="112">
        <v>5.0874999999999997E-2</v>
      </c>
      <c r="H252" s="113"/>
      <c r="I252" s="114">
        <v>7</v>
      </c>
      <c r="J252" s="114">
        <v>6</v>
      </c>
      <c r="K252" s="111"/>
      <c r="L252" s="115">
        <v>0.56000000000000005</v>
      </c>
      <c r="M252" s="133">
        <v>0.75</v>
      </c>
      <c r="N252" s="117">
        <v>0.7</v>
      </c>
      <c r="O252" s="118">
        <v>7.0000000000000001E-3</v>
      </c>
      <c r="P252" s="111"/>
      <c r="Q252" s="119">
        <v>180</v>
      </c>
      <c r="R252" s="120">
        <v>48.009744097492302</v>
      </c>
      <c r="S252" s="121">
        <v>36</v>
      </c>
      <c r="T252" s="122">
        <v>1.33360400270812</v>
      </c>
      <c r="U252" s="123">
        <v>25.807301430988801</v>
      </c>
      <c r="V252" s="124">
        <v>0.01</v>
      </c>
      <c r="W252" s="124">
        <v>0.01</v>
      </c>
      <c r="X252" s="125">
        <v>0</v>
      </c>
      <c r="Y252" s="125">
        <v>0</v>
      </c>
      <c r="Z252" s="111"/>
      <c r="AA252" s="126">
        <v>510</v>
      </c>
      <c r="AB252" s="110">
        <v>136.02760827622799</v>
      </c>
      <c r="AC252" s="121">
        <v>200</v>
      </c>
      <c r="AD252" s="116">
        <v>0.68013804138113998</v>
      </c>
      <c r="AE252" s="127">
        <v>-346.626103161174</v>
      </c>
      <c r="AF252" s="112"/>
      <c r="AG252" s="112"/>
      <c r="AH252" s="128">
        <v>240</v>
      </c>
      <c r="AI252" s="125">
        <v>390</v>
      </c>
      <c r="AJ252" s="111"/>
      <c r="AK252" s="120">
        <v>3940.5782599999998</v>
      </c>
      <c r="AL252" s="120">
        <v>1051.0341881041199</v>
      </c>
      <c r="AM252" s="129">
        <v>612</v>
      </c>
      <c r="AN252" s="122">
        <v>1.71737612435314</v>
      </c>
      <c r="AO252" s="130">
        <v>1319.3023843268099</v>
      </c>
      <c r="AP252" s="124">
        <v>0.01</v>
      </c>
      <c r="AQ252" s="124">
        <v>0.01</v>
      </c>
      <c r="AR252" s="125">
        <v>0</v>
      </c>
      <c r="AS252" s="125">
        <v>0</v>
      </c>
      <c r="AT252" s="113"/>
      <c r="AU252" s="120">
        <v>3161.1355400000002</v>
      </c>
      <c r="AV252" s="110">
        <v>843.14060184937898</v>
      </c>
      <c r="AW252" s="131">
        <v>573</v>
      </c>
      <c r="AX252" s="122">
        <v>1.47144956692736</v>
      </c>
      <c r="AY252" s="130">
        <v>706.90175444323802</v>
      </c>
      <c r="AZ252" s="112">
        <v>1.4999999999999999E-2</v>
      </c>
      <c r="BA252" s="112">
        <v>1.4999999999999999E-2</v>
      </c>
      <c r="BB252" s="125">
        <v>0</v>
      </c>
      <c r="BC252" s="125">
        <v>0</v>
      </c>
      <c r="BD252" s="111"/>
      <c r="BE252" s="120">
        <v>238.2</v>
      </c>
      <c r="BF252" s="110">
        <v>63.532894689014803</v>
      </c>
      <c r="BG252" s="132">
        <v>65</v>
      </c>
      <c r="BH252" s="133">
        <v>0.97742914906176703</v>
      </c>
      <c r="BI252" s="134">
        <v>-40.203483527381401</v>
      </c>
      <c r="BJ252" s="112">
        <v>2.2499999999999998E-3</v>
      </c>
      <c r="BK252" s="112"/>
      <c r="BL252" s="125">
        <v>6</v>
      </c>
      <c r="BM252" s="125">
        <v>55</v>
      </c>
      <c r="BN252" s="111"/>
      <c r="BO252" s="119">
        <v>343</v>
      </c>
      <c r="BP252" s="120">
        <v>91.485234585776993</v>
      </c>
      <c r="BQ252" s="132">
        <v>78</v>
      </c>
      <c r="BR252" s="122">
        <v>1.1728876228945799</v>
      </c>
      <c r="BS252" s="123">
        <v>8.9158197671423007</v>
      </c>
      <c r="BT252" s="112">
        <v>7.4999999999999997E-3</v>
      </c>
      <c r="BU252" s="124">
        <v>6.3749999999999996E-3</v>
      </c>
      <c r="BV252" s="119">
        <v>0</v>
      </c>
      <c r="BW252" s="119">
        <v>8</v>
      </c>
      <c r="BX252" s="113"/>
      <c r="BY252" s="118">
        <v>0.97971602434077099</v>
      </c>
      <c r="BZ252" s="118">
        <v>1</v>
      </c>
      <c r="CA252" s="135">
        <v>0.99188640973630804</v>
      </c>
      <c r="CB252" s="117">
        <v>0.9</v>
      </c>
      <c r="CC252" s="124">
        <v>2.5000000000000001E-3</v>
      </c>
      <c r="CD252" s="113"/>
      <c r="CE252" s="113"/>
    </row>
    <row r="253" spans="1:83" s="85" customFormat="1" ht="21.4" customHeight="1" x14ac:dyDescent="0.2">
      <c r="A253" s="109" t="s">
        <v>308</v>
      </c>
      <c r="B253" s="109" t="s">
        <v>375</v>
      </c>
      <c r="C253" s="109" t="s">
        <v>328</v>
      </c>
      <c r="D253" s="110">
        <v>2.8067423283333301</v>
      </c>
      <c r="E253" s="111"/>
      <c r="F253" s="112">
        <v>6.9250000000000006E-2</v>
      </c>
      <c r="G253" s="112">
        <v>6.5500000000000003E-2</v>
      </c>
      <c r="H253" s="113"/>
      <c r="I253" s="114">
        <v>7</v>
      </c>
      <c r="J253" s="114">
        <v>7</v>
      </c>
      <c r="K253" s="111"/>
      <c r="L253" s="135">
        <v>0.84</v>
      </c>
      <c r="M253" s="133">
        <v>0.83599999999999997</v>
      </c>
      <c r="N253" s="117">
        <v>0.7</v>
      </c>
      <c r="O253" s="118">
        <v>1.9E-2</v>
      </c>
      <c r="P253" s="111"/>
      <c r="Q253" s="119">
        <v>129</v>
      </c>
      <c r="R253" s="120">
        <v>45.960756246762898</v>
      </c>
      <c r="S253" s="121">
        <v>36</v>
      </c>
      <c r="T253" s="122">
        <v>1.2766876735211901</v>
      </c>
      <c r="U253" s="123">
        <v>13.5687923080321</v>
      </c>
      <c r="V253" s="124">
        <v>0.01</v>
      </c>
      <c r="W253" s="124">
        <v>0.01</v>
      </c>
      <c r="X253" s="125">
        <v>0</v>
      </c>
      <c r="Y253" s="125">
        <v>0</v>
      </c>
      <c r="Z253" s="111"/>
      <c r="AA253" s="126">
        <v>496</v>
      </c>
      <c r="AB253" s="110">
        <v>176.71732634414201</v>
      </c>
      <c r="AC253" s="121">
        <v>200</v>
      </c>
      <c r="AD253" s="118">
        <v>0.88358663172070995</v>
      </c>
      <c r="AE253" s="126">
        <v>-145.284487177599</v>
      </c>
      <c r="AF253" s="112"/>
      <c r="AG253" s="112"/>
      <c r="AH253" s="128">
        <v>66</v>
      </c>
      <c r="AI253" s="125">
        <v>178</v>
      </c>
      <c r="AJ253" s="111"/>
      <c r="AK253" s="120">
        <v>3267.4485599999998</v>
      </c>
      <c r="AL253" s="120">
        <v>1164.1426884883399</v>
      </c>
      <c r="AM253" s="129">
        <v>654.9</v>
      </c>
      <c r="AN253" s="122">
        <v>1.7775884692141399</v>
      </c>
      <c r="AO253" s="130">
        <v>1167.5625067369499</v>
      </c>
      <c r="AP253" s="124">
        <v>0.01</v>
      </c>
      <c r="AQ253" s="124">
        <v>0.01</v>
      </c>
      <c r="AR253" s="125">
        <v>0</v>
      </c>
      <c r="AS253" s="125">
        <v>0</v>
      </c>
      <c r="AT253" s="113"/>
      <c r="AU253" s="120">
        <v>2289.2700199999999</v>
      </c>
      <c r="AV253" s="110">
        <v>815.63241373830999</v>
      </c>
      <c r="AW253" s="131">
        <v>573</v>
      </c>
      <c r="AX253" s="122">
        <v>1.4234422578329999</v>
      </c>
      <c r="AY253" s="130">
        <v>451.98996423617803</v>
      </c>
      <c r="AZ253" s="112">
        <v>1.4999999999999999E-2</v>
      </c>
      <c r="BA253" s="112">
        <v>1.4999999999999999E-2</v>
      </c>
      <c r="BB253" s="125">
        <v>0</v>
      </c>
      <c r="BC253" s="125">
        <v>0</v>
      </c>
      <c r="BD253" s="111"/>
      <c r="BE253" s="120">
        <v>185.8</v>
      </c>
      <c r="BF253" s="110">
        <v>66.197740392624297</v>
      </c>
      <c r="BG253" s="132">
        <v>65</v>
      </c>
      <c r="BH253" s="133">
        <v>1.01842677527114</v>
      </c>
      <c r="BI253" s="134">
        <v>-22.6174583327197</v>
      </c>
      <c r="BJ253" s="112">
        <v>5.2500000000000003E-3</v>
      </c>
      <c r="BK253" s="112">
        <v>1.5E-3</v>
      </c>
      <c r="BL253" s="125">
        <v>0</v>
      </c>
      <c r="BM253" s="125">
        <v>34</v>
      </c>
      <c r="BN253" s="111"/>
      <c r="BO253" s="119">
        <v>272</v>
      </c>
      <c r="BP253" s="120">
        <v>96.909501543562001</v>
      </c>
      <c r="BQ253" s="132">
        <v>78</v>
      </c>
      <c r="BR253" s="122">
        <v>1.2424295069687401</v>
      </c>
      <c r="BS253" s="123">
        <v>21.899050000736299</v>
      </c>
      <c r="BT253" s="112">
        <v>7.4999999999999997E-3</v>
      </c>
      <c r="BU253" s="124">
        <v>7.4999999999999997E-3</v>
      </c>
      <c r="BV253" s="119">
        <v>0</v>
      </c>
      <c r="BW253" s="119">
        <v>0</v>
      </c>
      <c r="BX253" s="113"/>
      <c r="BY253" s="118">
        <v>0.99611801242235998</v>
      </c>
      <c r="BZ253" s="118">
        <v>1</v>
      </c>
      <c r="CA253" s="135">
        <v>0.99844720496894401</v>
      </c>
      <c r="CB253" s="117">
        <v>0.9</v>
      </c>
      <c r="CC253" s="124">
        <v>2.5000000000000001E-3</v>
      </c>
      <c r="CD253" s="113"/>
      <c r="CE253" s="113"/>
    </row>
    <row r="254" spans="1:83" s="85" customFormat="1" ht="21.4" customHeight="1" x14ac:dyDescent="0.2">
      <c r="A254" s="109" t="s">
        <v>308</v>
      </c>
      <c r="B254" s="109" t="s">
        <v>375</v>
      </c>
      <c r="C254" s="109" t="s">
        <v>329</v>
      </c>
      <c r="D254" s="110">
        <v>3.5873409147777799</v>
      </c>
      <c r="E254" s="111"/>
      <c r="F254" s="112">
        <v>3.5999999999999997E-2</v>
      </c>
      <c r="G254" s="112">
        <v>3.5000000000000003E-2</v>
      </c>
      <c r="H254" s="113"/>
      <c r="I254" s="114">
        <v>5</v>
      </c>
      <c r="J254" s="114">
        <v>4</v>
      </c>
      <c r="K254" s="111"/>
      <c r="L254" s="136">
        <v>0.78</v>
      </c>
      <c r="M254" s="116">
        <v>0.58799999999999997</v>
      </c>
      <c r="N254" s="117">
        <v>0.7</v>
      </c>
      <c r="O254" s="118"/>
      <c r="P254" s="111"/>
      <c r="Q254" s="119">
        <v>178</v>
      </c>
      <c r="R254" s="120">
        <v>49.618925055810102</v>
      </c>
      <c r="S254" s="121">
        <v>36</v>
      </c>
      <c r="T254" s="122">
        <v>1.3783034737725</v>
      </c>
      <c r="U254" s="123">
        <v>30.465582602483099</v>
      </c>
      <c r="V254" s="124">
        <v>0.01</v>
      </c>
      <c r="W254" s="124">
        <v>0.01</v>
      </c>
      <c r="X254" s="125">
        <v>0</v>
      </c>
      <c r="Y254" s="125">
        <v>0</v>
      </c>
      <c r="Z254" s="111"/>
      <c r="AA254" s="126">
        <v>412</v>
      </c>
      <c r="AB254" s="110">
        <v>114.848298443785</v>
      </c>
      <c r="AC254" s="121">
        <v>200</v>
      </c>
      <c r="AD254" s="116">
        <v>0.57424149221892495</v>
      </c>
      <c r="AE254" s="127">
        <v>-407.63565220842702</v>
      </c>
      <c r="AF254" s="112"/>
      <c r="AG254" s="112"/>
      <c r="AH254" s="128">
        <v>306</v>
      </c>
      <c r="AI254" s="125">
        <v>449</v>
      </c>
      <c r="AJ254" s="111"/>
      <c r="AK254" s="120">
        <v>2283.5784600000002</v>
      </c>
      <c r="AL254" s="120">
        <v>636.565777897766</v>
      </c>
      <c r="AM254" s="129">
        <v>653.1</v>
      </c>
      <c r="AN254" s="133">
        <v>0.97468347557459201</v>
      </c>
      <c r="AO254" s="137">
        <v>-392.941762286619</v>
      </c>
      <c r="AP254" s="124">
        <v>1E-3</v>
      </c>
      <c r="AQ254" s="124"/>
      <c r="AR254" s="125">
        <v>60</v>
      </c>
      <c r="AS254" s="125">
        <v>528</v>
      </c>
      <c r="AT254" s="113"/>
      <c r="AU254" s="120">
        <v>2514.4746</v>
      </c>
      <c r="AV254" s="110">
        <v>700.92992546145103</v>
      </c>
      <c r="AW254" s="131">
        <v>573</v>
      </c>
      <c r="AX254" s="122">
        <v>1.2232633952206799</v>
      </c>
      <c r="AY254" s="130">
        <v>166.21845642285601</v>
      </c>
      <c r="AZ254" s="112">
        <v>1.4999999999999999E-2</v>
      </c>
      <c r="BA254" s="112">
        <v>1.4999999999999999E-2</v>
      </c>
      <c r="BB254" s="125">
        <v>0</v>
      </c>
      <c r="BC254" s="125">
        <v>0</v>
      </c>
      <c r="BD254" s="111"/>
      <c r="BE254" s="120">
        <v>168</v>
      </c>
      <c r="BF254" s="110">
        <v>46.831344996494998</v>
      </c>
      <c r="BG254" s="132">
        <v>65</v>
      </c>
      <c r="BH254" s="116">
        <v>0.72048223071530704</v>
      </c>
      <c r="BI254" s="127">
        <v>-98.381586967738798</v>
      </c>
      <c r="BJ254" s="112"/>
      <c r="BK254" s="112"/>
      <c r="BL254" s="125">
        <v>66</v>
      </c>
      <c r="BM254" s="125">
        <v>112</v>
      </c>
      <c r="BN254" s="111"/>
      <c r="BO254" s="119">
        <v>377</v>
      </c>
      <c r="BP254" s="120">
        <v>105.09176823618201</v>
      </c>
      <c r="BQ254" s="132">
        <v>78</v>
      </c>
      <c r="BR254" s="122">
        <v>1.34733036200233</v>
      </c>
      <c r="BS254" s="123">
        <v>57.342095638713403</v>
      </c>
      <c r="BT254" s="112">
        <v>7.4999999999999997E-3</v>
      </c>
      <c r="BU254" s="124">
        <v>7.4999999999999997E-3</v>
      </c>
      <c r="BV254" s="119">
        <v>0</v>
      </c>
      <c r="BW254" s="119">
        <v>0</v>
      </c>
      <c r="BX254" s="113"/>
      <c r="BY254" s="118">
        <v>0.99181073703366696</v>
      </c>
      <c r="BZ254" s="118">
        <v>1</v>
      </c>
      <c r="CA254" s="135">
        <v>0.99672429481346703</v>
      </c>
      <c r="CB254" s="117">
        <v>0.9</v>
      </c>
      <c r="CC254" s="124">
        <v>2.5000000000000001E-3</v>
      </c>
      <c r="CD254" s="113"/>
      <c r="CE254" s="113"/>
    </row>
    <row r="255" spans="1:83" s="85" customFormat="1" ht="21.4" customHeight="1" x14ac:dyDescent="0.2">
      <c r="A255" s="109" t="s">
        <v>308</v>
      </c>
      <c r="B255" s="109" t="s">
        <v>375</v>
      </c>
      <c r="C255" s="109" t="s">
        <v>330</v>
      </c>
      <c r="D255" s="110">
        <v>5.0594035594444398</v>
      </c>
      <c r="E255" s="111"/>
      <c r="F255" s="112">
        <v>2.4250000000000001E-2</v>
      </c>
      <c r="G255" s="112">
        <v>2.1499999999999998E-2</v>
      </c>
      <c r="H255" s="113"/>
      <c r="I255" s="114">
        <v>5</v>
      </c>
      <c r="J255" s="114">
        <v>3</v>
      </c>
      <c r="K255" s="111"/>
      <c r="L255" s="135">
        <v>0.88</v>
      </c>
      <c r="M255" s="133">
        <v>0.76500000000000001</v>
      </c>
      <c r="N255" s="117">
        <v>0.7</v>
      </c>
      <c r="O255" s="118">
        <v>8.9999999999999993E-3</v>
      </c>
      <c r="P255" s="111"/>
      <c r="Q255" s="119">
        <v>180</v>
      </c>
      <c r="R255" s="120">
        <v>35.577316156959199</v>
      </c>
      <c r="S255" s="121">
        <v>36</v>
      </c>
      <c r="T255" s="133">
        <v>0.98825878213775697</v>
      </c>
      <c r="U255" s="134">
        <v>-28.0750545471358</v>
      </c>
      <c r="V255" s="124">
        <v>2E-3</v>
      </c>
      <c r="W255" s="124"/>
      <c r="X255" s="125">
        <v>3</v>
      </c>
      <c r="Y255" s="125">
        <v>39</v>
      </c>
      <c r="Z255" s="111"/>
      <c r="AA255" s="126">
        <v>627</v>
      </c>
      <c r="AB255" s="110">
        <v>123.927651280075</v>
      </c>
      <c r="AC255" s="121">
        <v>200</v>
      </c>
      <c r="AD255" s="116">
        <v>0.61963825640037495</v>
      </c>
      <c r="AE255" s="127">
        <v>-528.97252526186605</v>
      </c>
      <c r="AF255" s="112"/>
      <c r="AG255" s="112"/>
      <c r="AH255" s="128">
        <v>385</v>
      </c>
      <c r="AI255" s="125">
        <v>588</v>
      </c>
      <c r="AJ255" s="111"/>
      <c r="AK255" s="120">
        <v>6246.58428</v>
      </c>
      <c r="AL255" s="120">
        <v>1234.6483546147299</v>
      </c>
      <c r="AM255" s="129">
        <v>781.5</v>
      </c>
      <c r="AN255" s="122">
        <v>1.5798443437168599</v>
      </c>
      <c r="AO255" s="130">
        <v>1729.6216375392601</v>
      </c>
      <c r="AP255" s="124">
        <v>0.01</v>
      </c>
      <c r="AQ255" s="124">
        <v>0.01</v>
      </c>
      <c r="AR255" s="125">
        <v>0</v>
      </c>
      <c r="AS255" s="125">
        <v>0</v>
      </c>
      <c r="AT255" s="113"/>
      <c r="AU255" s="120">
        <v>2666.9616299999998</v>
      </c>
      <c r="AV255" s="110">
        <v>527.12965049438503</v>
      </c>
      <c r="AW255" s="131">
        <v>573</v>
      </c>
      <c r="AX255" s="118">
        <v>0.91994703402161504</v>
      </c>
      <c r="AY255" s="120">
        <v>-644.89965487524603</v>
      </c>
      <c r="AZ255" s="112"/>
      <c r="BA255" s="112"/>
      <c r="BB255" s="125">
        <v>233</v>
      </c>
      <c r="BC255" s="125">
        <v>812</v>
      </c>
      <c r="BD255" s="111"/>
      <c r="BE255" s="120">
        <v>229</v>
      </c>
      <c r="BF255" s="110">
        <v>45.2622522219093</v>
      </c>
      <c r="BG255" s="132">
        <v>65</v>
      </c>
      <c r="BH255" s="116">
        <v>0.69634234187552702</v>
      </c>
      <c r="BI255" s="127">
        <v>-146.691070710106</v>
      </c>
      <c r="BJ255" s="112"/>
      <c r="BK255" s="112"/>
      <c r="BL255" s="125">
        <v>100</v>
      </c>
      <c r="BM255" s="125">
        <v>166</v>
      </c>
      <c r="BN255" s="111"/>
      <c r="BO255" s="119">
        <v>382</v>
      </c>
      <c r="BP255" s="120">
        <v>75.502970955324599</v>
      </c>
      <c r="BQ255" s="132">
        <v>78</v>
      </c>
      <c r="BR255" s="133">
        <v>0.96798680711954699</v>
      </c>
      <c r="BS255" s="134">
        <v>-68.8292848521276</v>
      </c>
      <c r="BT255" s="112">
        <v>7.5000000000000002E-4</v>
      </c>
      <c r="BU255" s="124"/>
      <c r="BV255" s="119">
        <v>13</v>
      </c>
      <c r="BW255" s="119">
        <v>92</v>
      </c>
      <c r="BX255" s="113"/>
      <c r="BY255" s="118">
        <v>0.97722705961152001</v>
      </c>
      <c r="BZ255" s="118">
        <v>1</v>
      </c>
      <c r="CA255" s="135">
        <v>0.99089082384460803</v>
      </c>
      <c r="CB255" s="117">
        <v>0.9</v>
      </c>
      <c r="CC255" s="124">
        <v>2.5000000000000001E-3</v>
      </c>
      <c r="CD255" s="113"/>
      <c r="CE255" s="113"/>
    </row>
    <row r="256" spans="1:83" s="85" customFormat="1" ht="21.4" customHeight="1" x14ac:dyDescent="0.2">
      <c r="A256" s="109" t="s">
        <v>308</v>
      </c>
      <c r="B256" s="109" t="s">
        <v>375</v>
      </c>
      <c r="C256" s="109" t="s">
        <v>332</v>
      </c>
      <c r="D256" s="110">
        <v>2.5567076292222199</v>
      </c>
      <c r="E256" s="111"/>
      <c r="F256" s="112">
        <v>2.9000000000000001E-2</v>
      </c>
      <c r="G256" s="112">
        <v>2.35E-2</v>
      </c>
      <c r="H256" s="113"/>
      <c r="I256" s="114">
        <v>5</v>
      </c>
      <c r="J256" s="114">
        <v>5</v>
      </c>
      <c r="K256" s="111"/>
      <c r="L256" s="136">
        <v>0.8</v>
      </c>
      <c r="M256" s="133">
        <v>0.75600000000000001</v>
      </c>
      <c r="N256" s="117">
        <v>0.7</v>
      </c>
      <c r="O256" s="118">
        <v>8.0000000000000002E-3</v>
      </c>
      <c r="P256" s="111"/>
      <c r="Q256" s="119">
        <v>72</v>
      </c>
      <c r="R256" s="120">
        <v>28.161217644546699</v>
      </c>
      <c r="S256" s="121">
        <v>36</v>
      </c>
      <c r="T256" s="118">
        <v>0.78225604568185203</v>
      </c>
      <c r="U256" s="126">
        <v>-33.1481806424447</v>
      </c>
      <c r="V256" s="124"/>
      <c r="W256" s="124"/>
      <c r="X256" s="125">
        <v>21</v>
      </c>
      <c r="Y256" s="125">
        <v>39</v>
      </c>
      <c r="Z256" s="111"/>
      <c r="AA256" s="126">
        <v>536</v>
      </c>
      <c r="AB256" s="110">
        <v>209.64462024273701</v>
      </c>
      <c r="AC256" s="121">
        <v>200</v>
      </c>
      <c r="AD256" s="133">
        <v>1.04822310121369</v>
      </c>
      <c r="AE256" s="134">
        <v>-48.156559124692897</v>
      </c>
      <c r="AF256" s="112">
        <v>5.0000000000000001E-3</v>
      </c>
      <c r="AG256" s="112">
        <v>2.5000000000000001E-3</v>
      </c>
      <c r="AH256" s="128">
        <v>0</v>
      </c>
      <c r="AI256" s="125">
        <v>78</v>
      </c>
      <c r="AJ256" s="111"/>
      <c r="AK256" s="120">
        <v>1668.6247599999999</v>
      </c>
      <c r="AL256" s="120">
        <v>652.64590324221501</v>
      </c>
      <c r="AM256" s="129">
        <v>612.9</v>
      </c>
      <c r="AN256" s="133">
        <v>1.0648489202842499</v>
      </c>
      <c r="AO256" s="137">
        <v>-121.52301543762201</v>
      </c>
      <c r="AP256" s="124">
        <v>6.0000000000000001E-3</v>
      </c>
      <c r="AQ256" s="124">
        <v>3.0000000000000001E-3</v>
      </c>
      <c r="AR256" s="125">
        <v>0</v>
      </c>
      <c r="AS256" s="125">
        <v>212</v>
      </c>
      <c r="AT256" s="113"/>
      <c r="AU256" s="120">
        <v>1255.3127199999999</v>
      </c>
      <c r="AV256" s="110">
        <v>490.987982220665</v>
      </c>
      <c r="AW256" s="131">
        <v>573</v>
      </c>
      <c r="AX256" s="118">
        <v>0.85687256932053302</v>
      </c>
      <c r="AY256" s="120">
        <v>-418.29582189224499</v>
      </c>
      <c r="AZ256" s="112"/>
      <c r="BA256" s="112"/>
      <c r="BB256" s="125">
        <v>210</v>
      </c>
      <c r="BC256" s="125">
        <v>503</v>
      </c>
      <c r="BD256" s="111"/>
      <c r="BE256" s="120">
        <v>149.80000000000001</v>
      </c>
      <c r="BF256" s="110">
        <v>58.590977821570803</v>
      </c>
      <c r="BG256" s="132">
        <v>65</v>
      </c>
      <c r="BH256" s="118">
        <v>0.90139965879339601</v>
      </c>
      <c r="BI256" s="126">
        <v>-40.050881715525101</v>
      </c>
      <c r="BJ256" s="112"/>
      <c r="BK256" s="112"/>
      <c r="BL256" s="125">
        <v>17</v>
      </c>
      <c r="BM256" s="125">
        <v>50</v>
      </c>
      <c r="BN256" s="111"/>
      <c r="BO256" s="119">
        <v>260</v>
      </c>
      <c r="BP256" s="120">
        <v>101.693285938641</v>
      </c>
      <c r="BQ256" s="132">
        <v>78</v>
      </c>
      <c r="BR256" s="122">
        <v>1.3037600761364201</v>
      </c>
      <c r="BS256" s="123">
        <v>32.1789419413698</v>
      </c>
      <c r="BT256" s="112">
        <v>7.4999999999999997E-3</v>
      </c>
      <c r="BU256" s="124">
        <v>7.4999999999999997E-3</v>
      </c>
      <c r="BV256" s="119">
        <v>0</v>
      </c>
      <c r="BW256" s="119">
        <v>0</v>
      </c>
      <c r="BX256" s="113"/>
      <c r="BY256" s="118">
        <v>0.99550224887556205</v>
      </c>
      <c r="BZ256" s="118">
        <v>1</v>
      </c>
      <c r="CA256" s="135">
        <v>0.99820089955022495</v>
      </c>
      <c r="CB256" s="117">
        <v>0.9</v>
      </c>
      <c r="CC256" s="124">
        <v>2.5000000000000001E-3</v>
      </c>
      <c r="CD256" s="113"/>
      <c r="CE256" s="113"/>
    </row>
    <row r="257" spans="1:83" s="85" customFormat="1" ht="21.4" customHeight="1" x14ac:dyDescent="0.2">
      <c r="A257" s="109" t="s">
        <v>308</v>
      </c>
      <c r="B257" s="109" t="s">
        <v>375</v>
      </c>
      <c r="C257" s="109" t="s">
        <v>333</v>
      </c>
      <c r="D257" s="110">
        <v>4.3469709423333303</v>
      </c>
      <c r="E257" s="111"/>
      <c r="F257" s="112">
        <v>2.5250000000000002E-2</v>
      </c>
      <c r="G257" s="112">
        <v>1.7874999999999999E-2</v>
      </c>
      <c r="H257" s="113"/>
      <c r="I257" s="114">
        <v>4</v>
      </c>
      <c r="J257" s="114">
        <v>4</v>
      </c>
      <c r="K257" s="111"/>
      <c r="L257" s="136">
        <v>0.81234248788368302</v>
      </c>
      <c r="M257" s="116">
        <v>0.52</v>
      </c>
      <c r="N257" s="117">
        <v>0.7</v>
      </c>
      <c r="O257" s="118"/>
      <c r="P257" s="111"/>
      <c r="Q257" s="119">
        <v>161</v>
      </c>
      <c r="R257" s="120">
        <v>37.0372846140029</v>
      </c>
      <c r="S257" s="121">
        <v>36</v>
      </c>
      <c r="T257" s="133">
        <v>1.0288134615000799</v>
      </c>
      <c r="U257" s="134">
        <v>-17.775265762777501</v>
      </c>
      <c r="V257" s="124">
        <v>4.0000000000000001E-3</v>
      </c>
      <c r="W257" s="124">
        <v>1.5E-3</v>
      </c>
      <c r="X257" s="125">
        <v>0</v>
      </c>
      <c r="Y257" s="125">
        <v>27</v>
      </c>
      <c r="Z257" s="111"/>
      <c r="AA257" s="126">
        <v>416</v>
      </c>
      <c r="AB257" s="110">
        <v>95.698822356678207</v>
      </c>
      <c r="AC257" s="121">
        <v>200</v>
      </c>
      <c r="AD257" s="116">
        <v>0.47849411178339102</v>
      </c>
      <c r="AE257" s="127">
        <v>-577.195920904319</v>
      </c>
      <c r="AF257" s="112"/>
      <c r="AG257" s="112"/>
      <c r="AH257" s="128">
        <v>454</v>
      </c>
      <c r="AI257" s="125">
        <v>628</v>
      </c>
      <c r="AJ257" s="111"/>
      <c r="AK257" s="120">
        <v>2537.51541</v>
      </c>
      <c r="AL257" s="120">
        <v>583.74335684837399</v>
      </c>
      <c r="AM257" s="129">
        <v>624</v>
      </c>
      <c r="AN257" s="118">
        <v>0.93548614879547098</v>
      </c>
      <c r="AO257" s="120">
        <v>-561.25586322147603</v>
      </c>
      <c r="AP257" s="124"/>
      <c r="AQ257" s="124"/>
      <c r="AR257" s="125">
        <v>175</v>
      </c>
      <c r="AS257" s="125">
        <v>718</v>
      </c>
      <c r="AT257" s="113"/>
      <c r="AU257" s="120">
        <v>2715.2226599999999</v>
      </c>
      <c r="AV257" s="110">
        <v>624.62406489944101</v>
      </c>
      <c r="AW257" s="131">
        <v>573</v>
      </c>
      <c r="AX257" s="133">
        <v>1.0900943541002499</v>
      </c>
      <c r="AY257" s="137">
        <v>-130.28365339087401</v>
      </c>
      <c r="AZ257" s="112">
        <v>1.125E-2</v>
      </c>
      <c r="BA257" s="112">
        <v>6.7499999999999999E-3</v>
      </c>
      <c r="BB257" s="125">
        <v>0</v>
      </c>
      <c r="BC257" s="125">
        <v>274</v>
      </c>
      <c r="BD257" s="111"/>
      <c r="BE257" s="120">
        <v>209</v>
      </c>
      <c r="BF257" s="110">
        <v>48.079456424388802</v>
      </c>
      <c r="BG257" s="132">
        <v>65</v>
      </c>
      <c r="BH257" s="116">
        <v>0.73968394499059797</v>
      </c>
      <c r="BI257" s="127">
        <v>-113.78867429390399</v>
      </c>
      <c r="BJ257" s="112"/>
      <c r="BK257" s="112"/>
      <c r="BL257" s="125">
        <v>74</v>
      </c>
      <c r="BM257" s="125">
        <v>131</v>
      </c>
      <c r="BN257" s="111"/>
      <c r="BO257" s="119">
        <v>403</v>
      </c>
      <c r="BP257" s="120">
        <v>92.708234158032099</v>
      </c>
      <c r="BQ257" s="132">
        <v>78</v>
      </c>
      <c r="BR257" s="122">
        <v>1.18856710459015</v>
      </c>
      <c r="BS257" s="123">
        <v>15.653590847315501</v>
      </c>
      <c r="BT257" s="112">
        <v>7.4999999999999997E-3</v>
      </c>
      <c r="BU257" s="124">
        <v>7.1250000000000003E-3</v>
      </c>
      <c r="BV257" s="119">
        <v>0</v>
      </c>
      <c r="BW257" s="119">
        <v>4</v>
      </c>
      <c r="BX257" s="113"/>
      <c r="BY257" s="118">
        <v>0.98974651096553701</v>
      </c>
      <c r="BZ257" s="118">
        <v>1</v>
      </c>
      <c r="CA257" s="135">
        <v>0.99589860438621503</v>
      </c>
      <c r="CB257" s="117">
        <v>0.9</v>
      </c>
      <c r="CC257" s="124">
        <v>2.5000000000000001E-3</v>
      </c>
      <c r="CD257" s="113"/>
      <c r="CE257" s="113"/>
    </row>
    <row r="258" spans="1:83" s="85" customFormat="1" ht="21.4" customHeight="1" x14ac:dyDescent="0.2">
      <c r="A258" s="109" t="s">
        <v>308</v>
      </c>
      <c r="B258" s="109" t="s">
        <v>375</v>
      </c>
      <c r="C258" s="109" t="s">
        <v>334</v>
      </c>
      <c r="D258" s="110">
        <v>3.35794614355556</v>
      </c>
      <c r="E258" s="111"/>
      <c r="F258" s="112">
        <v>5.3874999999999999E-2</v>
      </c>
      <c r="G258" s="112">
        <v>4.4499999999999998E-2</v>
      </c>
      <c r="H258" s="113"/>
      <c r="I258" s="114">
        <v>6</v>
      </c>
      <c r="J258" s="114">
        <v>6</v>
      </c>
      <c r="K258" s="111"/>
      <c r="L258" s="115">
        <v>0.55000000000000004</v>
      </c>
      <c r="M258" s="133">
        <v>0.83199999999999996</v>
      </c>
      <c r="N258" s="117">
        <v>0.7</v>
      </c>
      <c r="O258" s="118">
        <v>1.7999999999999999E-2</v>
      </c>
      <c r="P258" s="111"/>
      <c r="Q258" s="119">
        <v>144</v>
      </c>
      <c r="R258" s="120">
        <v>42.883356028910498</v>
      </c>
      <c r="S258" s="121">
        <v>36</v>
      </c>
      <c r="T258" s="122">
        <v>1.1912043341364</v>
      </c>
      <c r="U258" s="123">
        <v>5.8997637216766101</v>
      </c>
      <c r="V258" s="124">
        <v>0.01</v>
      </c>
      <c r="W258" s="124">
        <v>9.4999999999999998E-3</v>
      </c>
      <c r="X258" s="125">
        <v>0</v>
      </c>
      <c r="Y258" s="125">
        <v>2</v>
      </c>
      <c r="Z258" s="111"/>
      <c r="AA258" s="126">
        <v>276</v>
      </c>
      <c r="AB258" s="110">
        <v>82.193099055411807</v>
      </c>
      <c r="AC258" s="121">
        <v>200</v>
      </c>
      <c r="AD258" s="116">
        <v>0.410965495277059</v>
      </c>
      <c r="AE258" s="127">
        <v>-491.223534879574</v>
      </c>
      <c r="AF258" s="112"/>
      <c r="AG258" s="112"/>
      <c r="AH258" s="128">
        <v>396</v>
      </c>
      <c r="AI258" s="125">
        <v>530</v>
      </c>
      <c r="AJ258" s="111"/>
      <c r="AK258" s="120">
        <v>2245.66255</v>
      </c>
      <c r="AL258" s="120">
        <v>668.760740641952</v>
      </c>
      <c r="AM258" s="129">
        <v>655.6</v>
      </c>
      <c r="AN258" s="133">
        <v>1.02007434509145</v>
      </c>
      <c r="AO258" s="137">
        <v>-269.29619733524498</v>
      </c>
      <c r="AP258" s="124">
        <v>3.5000000000000001E-3</v>
      </c>
      <c r="AQ258" s="124">
        <v>1E-3</v>
      </c>
      <c r="AR258" s="125">
        <v>0</v>
      </c>
      <c r="AS258" s="125">
        <v>397</v>
      </c>
      <c r="AT258" s="113"/>
      <c r="AU258" s="120">
        <v>2199.22667</v>
      </c>
      <c r="AV258" s="110">
        <v>654.93208526309195</v>
      </c>
      <c r="AW258" s="131">
        <v>573</v>
      </c>
      <c r="AX258" s="122">
        <v>1.1429879323963199</v>
      </c>
      <c r="AY258" s="130">
        <v>1.13124257001937</v>
      </c>
      <c r="AZ258" s="112">
        <v>1.4999999999999999E-2</v>
      </c>
      <c r="BA258" s="112">
        <v>1.0500000000000001E-2</v>
      </c>
      <c r="BB258" s="125">
        <v>0</v>
      </c>
      <c r="BC258" s="125">
        <v>110</v>
      </c>
      <c r="BD258" s="111"/>
      <c r="BE258" s="120">
        <v>146.69999999999999</v>
      </c>
      <c r="BF258" s="110">
        <v>43.687418954452603</v>
      </c>
      <c r="BG258" s="132">
        <v>65</v>
      </c>
      <c r="BH258" s="116">
        <v>0.67211413776080897</v>
      </c>
      <c r="BI258" s="127">
        <v>-102.647648835862</v>
      </c>
      <c r="BJ258" s="112"/>
      <c r="BK258" s="112"/>
      <c r="BL258" s="125">
        <v>72</v>
      </c>
      <c r="BM258" s="125">
        <v>116</v>
      </c>
      <c r="BN258" s="111"/>
      <c r="BO258" s="119">
        <v>282</v>
      </c>
      <c r="BP258" s="120">
        <v>83.979905556616501</v>
      </c>
      <c r="BQ258" s="132">
        <v>78</v>
      </c>
      <c r="BR258" s="133">
        <v>1.07666545585406</v>
      </c>
      <c r="BS258" s="134">
        <v>-17.217178603034</v>
      </c>
      <c r="BT258" s="112">
        <v>4.875E-3</v>
      </c>
      <c r="BU258" s="124">
        <v>3.0000000000000001E-3</v>
      </c>
      <c r="BV258" s="119">
        <v>0</v>
      </c>
      <c r="BW258" s="119">
        <v>33</v>
      </c>
      <c r="BX258" s="113"/>
      <c r="BY258" s="118">
        <v>0.962836556693212</v>
      </c>
      <c r="BZ258" s="118">
        <v>1</v>
      </c>
      <c r="CA258" s="135">
        <v>0.98513462267728502</v>
      </c>
      <c r="CB258" s="117">
        <v>0.9</v>
      </c>
      <c r="CC258" s="124">
        <v>2.5000000000000001E-3</v>
      </c>
      <c r="CD258" s="113"/>
      <c r="CE258" s="113"/>
    </row>
    <row r="259" spans="1:83" s="85" customFormat="1" ht="21.4" customHeight="1" x14ac:dyDescent="0.2">
      <c r="A259" s="109" t="s">
        <v>308</v>
      </c>
      <c r="B259" s="109" t="s">
        <v>375</v>
      </c>
      <c r="C259" s="109" t="s">
        <v>335</v>
      </c>
      <c r="D259" s="110">
        <v>3.0955910093333299</v>
      </c>
      <c r="E259" s="111"/>
      <c r="F259" s="112">
        <v>2.7E-2</v>
      </c>
      <c r="G259" s="112">
        <v>2.0250000000000001E-2</v>
      </c>
      <c r="H259" s="113"/>
      <c r="I259" s="114">
        <v>4</v>
      </c>
      <c r="J259" s="114">
        <v>4</v>
      </c>
      <c r="K259" s="111"/>
      <c r="L259" s="115">
        <v>0.35</v>
      </c>
      <c r="M259" s="118">
        <v>0.68700000000000006</v>
      </c>
      <c r="N259" s="117">
        <v>0.7</v>
      </c>
      <c r="O259" s="118"/>
      <c r="P259" s="111"/>
      <c r="Q259" s="119">
        <v>123</v>
      </c>
      <c r="R259" s="120">
        <v>39.7339311392073</v>
      </c>
      <c r="S259" s="121">
        <v>36</v>
      </c>
      <c r="T259" s="133">
        <v>1.1037203094224299</v>
      </c>
      <c r="U259" s="134">
        <v>-4.3105140862462701</v>
      </c>
      <c r="V259" s="124">
        <v>8.0000000000000002E-3</v>
      </c>
      <c r="W259" s="124">
        <v>5.0000000000000001E-3</v>
      </c>
      <c r="X259" s="125">
        <v>0</v>
      </c>
      <c r="Y259" s="125">
        <v>11</v>
      </c>
      <c r="Z259" s="111"/>
      <c r="AA259" s="126">
        <v>186</v>
      </c>
      <c r="AB259" s="110">
        <v>60.085456844654999</v>
      </c>
      <c r="AC259" s="121">
        <v>200</v>
      </c>
      <c r="AD259" s="116">
        <v>0.30042728422327503</v>
      </c>
      <c r="AE259" s="127">
        <v>-521.28063381247898</v>
      </c>
      <c r="AF259" s="112"/>
      <c r="AG259" s="112"/>
      <c r="AH259" s="128">
        <v>434</v>
      </c>
      <c r="AI259" s="125">
        <v>557</v>
      </c>
      <c r="AJ259" s="111"/>
      <c r="AK259" s="120">
        <v>2181.0922</v>
      </c>
      <c r="AL259" s="120">
        <v>704.58022181351396</v>
      </c>
      <c r="AM259" s="129">
        <v>627.70000000000005</v>
      </c>
      <c r="AN259" s="133">
        <v>1.1224792445651</v>
      </c>
      <c r="AO259" s="137">
        <v>-38.708069220466299</v>
      </c>
      <c r="AP259" s="124">
        <v>8.9999999999999993E-3</v>
      </c>
      <c r="AQ259" s="124">
        <v>6.0000000000000001E-3</v>
      </c>
      <c r="AR259" s="125">
        <v>0</v>
      </c>
      <c r="AS259" s="125">
        <v>151</v>
      </c>
      <c r="AT259" s="113"/>
      <c r="AU259" s="120">
        <v>1506.74478</v>
      </c>
      <c r="AV259" s="110">
        <v>486.73897018601701</v>
      </c>
      <c r="AW259" s="131">
        <v>573</v>
      </c>
      <c r="AX259" s="118">
        <v>0.84945719055151303</v>
      </c>
      <c r="AY259" s="120">
        <v>-519.61423587275306</v>
      </c>
      <c r="AZ259" s="112"/>
      <c r="BA259" s="112"/>
      <c r="BB259" s="125">
        <v>268</v>
      </c>
      <c r="BC259" s="125">
        <v>622</v>
      </c>
      <c r="BD259" s="111"/>
      <c r="BE259" s="120">
        <v>125.8</v>
      </c>
      <c r="BF259" s="110">
        <v>40.638443392782797</v>
      </c>
      <c r="BG259" s="132">
        <v>65</v>
      </c>
      <c r="BH259" s="116">
        <v>0.62520682142742701</v>
      </c>
      <c r="BI259" s="127">
        <v>-104.066205989056</v>
      </c>
      <c r="BJ259" s="112"/>
      <c r="BK259" s="112"/>
      <c r="BL259" s="125">
        <v>76</v>
      </c>
      <c r="BM259" s="125">
        <v>116</v>
      </c>
      <c r="BN259" s="111"/>
      <c r="BO259" s="119">
        <v>284</v>
      </c>
      <c r="BP259" s="120">
        <v>91.743385719795796</v>
      </c>
      <c r="BQ259" s="132">
        <v>78</v>
      </c>
      <c r="BR259" s="122">
        <v>1.1761972528178899</v>
      </c>
      <c r="BS259" s="123">
        <v>8.1605528131331102</v>
      </c>
      <c r="BT259" s="112">
        <v>7.4999999999999997E-3</v>
      </c>
      <c r="BU259" s="124">
        <v>6.7499999999999999E-3</v>
      </c>
      <c r="BV259" s="119">
        <v>0</v>
      </c>
      <c r="BW259" s="119">
        <v>6</v>
      </c>
      <c r="BX259" s="113"/>
      <c r="BY259" s="118">
        <v>0.99064817800709404</v>
      </c>
      <c r="BZ259" s="118">
        <v>1</v>
      </c>
      <c r="CA259" s="135">
        <v>0.99625927120283797</v>
      </c>
      <c r="CB259" s="117">
        <v>0.9</v>
      </c>
      <c r="CC259" s="124">
        <v>2.5000000000000001E-3</v>
      </c>
      <c r="CD259" s="113"/>
      <c r="CE259" s="113"/>
    </row>
    <row r="260" spans="1:83" s="85" customFormat="1" ht="21.4" customHeight="1" x14ac:dyDescent="0.2">
      <c r="A260" s="109" t="s">
        <v>308</v>
      </c>
      <c r="B260" s="109" t="s">
        <v>375</v>
      </c>
      <c r="C260" s="109" t="s">
        <v>326</v>
      </c>
      <c r="D260" s="110">
        <v>13.8803627408889</v>
      </c>
      <c r="E260" s="111"/>
      <c r="F260" s="112">
        <v>3.95E-2</v>
      </c>
      <c r="G260" s="112">
        <v>3.6999999999999998E-2</v>
      </c>
      <c r="H260" s="113"/>
      <c r="I260" s="114">
        <v>6</v>
      </c>
      <c r="J260" s="114">
        <v>5</v>
      </c>
      <c r="K260" s="111"/>
      <c r="L260" s="138">
        <v>0.69753531882397901</v>
      </c>
      <c r="M260" s="133">
        <v>0.76</v>
      </c>
      <c r="N260" s="117">
        <v>0.7</v>
      </c>
      <c r="O260" s="118">
        <v>8.0000000000000002E-3</v>
      </c>
      <c r="P260" s="111"/>
      <c r="Q260" s="119">
        <v>591</v>
      </c>
      <c r="R260" s="120">
        <v>42.578137980431002</v>
      </c>
      <c r="S260" s="121">
        <v>36</v>
      </c>
      <c r="T260" s="122">
        <v>1.18272605501197</v>
      </c>
      <c r="U260" s="123">
        <v>20.150649773107599</v>
      </c>
      <c r="V260" s="124">
        <v>0.01</v>
      </c>
      <c r="W260" s="124">
        <v>8.9999999999999993E-3</v>
      </c>
      <c r="X260" s="125">
        <v>0</v>
      </c>
      <c r="Y260" s="125">
        <v>9</v>
      </c>
      <c r="Z260" s="111"/>
      <c r="AA260" s="126">
        <v>2132</v>
      </c>
      <c r="AB260" s="110">
        <v>153.598291327037</v>
      </c>
      <c r="AC260" s="121">
        <v>200</v>
      </c>
      <c r="AD260" s="118">
        <v>0.76799145663518498</v>
      </c>
      <c r="AE260" s="126">
        <v>-1039.38527903829</v>
      </c>
      <c r="AF260" s="112"/>
      <c r="AG260" s="112"/>
      <c r="AH260" s="128">
        <v>645</v>
      </c>
      <c r="AI260" s="125">
        <v>1200</v>
      </c>
      <c r="AJ260" s="111"/>
      <c r="AK260" s="120">
        <v>15349.080029999999</v>
      </c>
      <c r="AL260" s="120">
        <v>1105.81260133675</v>
      </c>
      <c r="AM260" s="129">
        <v>782.4</v>
      </c>
      <c r="AN260" s="122">
        <v>1.41335966428521</v>
      </c>
      <c r="AO260" s="130">
        <v>2942.6208184022098</v>
      </c>
      <c r="AP260" s="124">
        <v>0.01</v>
      </c>
      <c r="AQ260" s="124">
        <v>0.01</v>
      </c>
      <c r="AR260" s="125">
        <v>0</v>
      </c>
      <c r="AS260" s="125">
        <v>0</v>
      </c>
      <c r="AT260" s="113"/>
      <c r="AU260" s="120">
        <v>7704.4804299999996</v>
      </c>
      <c r="AV260" s="110">
        <v>555.06333471416201</v>
      </c>
      <c r="AW260" s="131">
        <v>573</v>
      </c>
      <c r="AX260" s="133">
        <v>0.96869691922192402</v>
      </c>
      <c r="AY260" s="137">
        <v>-1381.5383944447101</v>
      </c>
      <c r="AZ260" s="112">
        <v>1.5E-3</v>
      </c>
      <c r="BA260" s="112"/>
      <c r="BB260" s="125">
        <v>249</v>
      </c>
      <c r="BC260" s="125">
        <v>1840</v>
      </c>
      <c r="BD260" s="111"/>
      <c r="BE260" s="120">
        <v>681.6</v>
      </c>
      <c r="BF260" s="110">
        <v>49.105344919563002</v>
      </c>
      <c r="BG260" s="132">
        <v>65</v>
      </c>
      <c r="BH260" s="116">
        <v>0.75546684491635396</v>
      </c>
      <c r="BI260" s="127">
        <v>-349.10021568744497</v>
      </c>
      <c r="BJ260" s="112"/>
      <c r="BK260" s="112"/>
      <c r="BL260" s="125">
        <v>221</v>
      </c>
      <c r="BM260" s="125">
        <v>402</v>
      </c>
      <c r="BN260" s="111"/>
      <c r="BO260" s="119">
        <v>1544</v>
      </c>
      <c r="BP260" s="120">
        <v>111.23628602671</v>
      </c>
      <c r="BQ260" s="132">
        <v>78</v>
      </c>
      <c r="BR260" s="122">
        <v>1.4261062311116699</v>
      </c>
      <c r="BS260" s="123">
        <v>307.15974117506602</v>
      </c>
      <c r="BT260" s="112">
        <v>7.4999999999999997E-3</v>
      </c>
      <c r="BU260" s="124">
        <v>7.4999999999999997E-3</v>
      </c>
      <c r="BV260" s="119">
        <v>0</v>
      </c>
      <c r="BW260" s="119">
        <v>0</v>
      </c>
      <c r="BX260" s="113"/>
      <c r="BY260" s="118">
        <v>0.97611850060459504</v>
      </c>
      <c r="BZ260" s="118">
        <v>1</v>
      </c>
      <c r="CA260" s="135">
        <v>0.99044740024183797</v>
      </c>
      <c r="CB260" s="117">
        <v>0.9</v>
      </c>
      <c r="CC260" s="124">
        <v>2.5000000000000001E-3</v>
      </c>
      <c r="CD260" s="113"/>
      <c r="CE260" s="113"/>
    </row>
    <row r="261" spans="1:83" s="85" customFormat="1" ht="21.4" customHeight="1" x14ac:dyDescent="0.2">
      <c r="A261" s="109" t="s">
        <v>308</v>
      </c>
      <c r="B261" s="109" t="s">
        <v>375</v>
      </c>
      <c r="C261" s="109" t="s">
        <v>338</v>
      </c>
      <c r="D261" s="110">
        <v>3.91289081288889</v>
      </c>
      <c r="E261" s="111"/>
      <c r="F261" s="112">
        <v>2.4500000000000001E-2</v>
      </c>
      <c r="G261" s="112">
        <v>2.4500000000000001E-2</v>
      </c>
      <c r="H261" s="113"/>
      <c r="I261" s="114">
        <v>3</v>
      </c>
      <c r="J261" s="114">
        <v>3</v>
      </c>
      <c r="K261" s="111"/>
      <c r="L261" s="136">
        <v>0.74</v>
      </c>
      <c r="M261" s="133">
        <v>0.78400000000000003</v>
      </c>
      <c r="N261" s="117">
        <v>0.7</v>
      </c>
      <c r="O261" s="118">
        <v>1.2E-2</v>
      </c>
      <c r="P261" s="111"/>
      <c r="Q261" s="119">
        <v>126</v>
      </c>
      <c r="R261" s="120">
        <v>32.2012563153977</v>
      </c>
      <c r="S261" s="121">
        <v>36</v>
      </c>
      <c r="T261" s="118">
        <v>0.89447934209438096</v>
      </c>
      <c r="U261" s="126">
        <v>-34.923112727193697</v>
      </c>
      <c r="V261" s="124"/>
      <c r="W261" s="124"/>
      <c r="X261" s="125">
        <v>15</v>
      </c>
      <c r="Y261" s="125">
        <v>44</v>
      </c>
      <c r="Z261" s="111"/>
      <c r="AA261" s="126">
        <v>638</v>
      </c>
      <c r="AB261" s="110">
        <v>163.05080578748999</v>
      </c>
      <c r="AC261" s="121">
        <v>200</v>
      </c>
      <c r="AD261" s="118">
        <v>0.81525402893745003</v>
      </c>
      <c r="AE261" s="126">
        <v>-256.01729292885398</v>
      </c>
      <c r="AF261" s="112"/>
      <c r="AG261" s="112"/>
      <c r="AH261" s="128">
        <v>145</v>
      </c>
      <c r="AI261" s="125">
        <v>302</v>
      </c>
      <c r="AJ261" s="111"/>
      <c r="AK261" s="120">
        <v>3622.0645800000002</v>
      </c>
      <c r="AL261" s="120">
        <v>925.67484072621698</v>
      </c>
      <c r="AM261" s="129">
        <v>700.1</v>
      </c>
      <c r="AN261" s="122">
        <v>1.3222037433598299</v>
      </c>
      <c r="AO261" s="130">
        <v>492.55704610254799</v>
      </c>
      <c r="AP261" s="124">
        <v>0.01</v>
      </c>
      <c r="AQ261" s="124">
        <v>0.01</v>
      </c>
      <c r="AR261" s="125">
        <v>0</v>
      </c>
      <c r="AS261" s="125">
        <v>0</v>
      </c>
      <c r="AT261" s="113"/>
      <c r="AU261" s="120">
        <v>1922.22543</v>
      </c>
      <c r="AV261" s="110">
        <v>491.25455370956797</v>
      </c>
      <c r="AW261" s="131">
        <v>573</v>
      </c>
      <c r="AX261" s="118">
        <v>0.85733779006905397</v>
      </c>
      <c r="AY261" s="120">
        <v>-639.134114241166</v>
      </c>
      <c r="AZ261" s="112"/>
      <c r="BA261" s="112"/>
      <c r="BB261" s="125">
        <v>320</v>
      </c>
      <c r="BC261" s="125">
        <v>769</v>
      </c>
      <c r="BD261" s="111"/>
      <c r="BE261" s="120">
        <v>180.4</v>
      </c>
      <c r="BF261" s="110">
        <v>46.104020946807502</v>
      </c>
      <c r="BG261" s="132">
        <v>65</v>
      </c>
      <c r="BH261" s="116">
        <v>0.70929262995088505</v>
      </c>
      <c r="BI261" s="127">
        <v>-110.155620201877</v>
      </c>
      <c r="BJ261" s="112"/>
      <c r="BK261" s="112"/>
      <c r="BL261" s="125">
        <v>74</v>
      </c>
      <c r="BM261" s="125">
        <v>125</v>
      </c>
      <c r="BN261" s="111"/>
      <c r="BO261" s="119">
        <v>260</v>
      </c>
      <c r="BP261" s="120">
        <v>66.447036841296807</v>
      </c>
      <c r="BQ261" s="132">
        <v>78</v>
      </c>
      <c r="BR261" s="118">
        <v>0.85188508770893401</v>
      </c>
      <c r="BS261" s="126">
        <v>-88.666744242252904</v>
      </c>
      <c r="BT261" s="112"/>
      <c r="BU261" s="124"/>
      <c r="BV261" s="119">
        <v>46</v>
      </c>
      <c r="BW261" s="119">
        <v>107</v>
      </c>
      <c r="BX261" s="113"/>
      <c r="BY261" s="118">
        <v>0.98801369863013699</v>
      </c>
      <c r="BZ261" s="118">
        <v>1</v>
      </c>
      <c r="CA261" s="135">
        <v>0.99520547945205495</v>
      </c>
      <c r="CB261" s="117">
        <v>0.9</v>
      </c>
      <c r="CC261" s="124">
        <v>2.5000000000000001E-3</v>
      </c>
      <c r="CD261" s="113"/>
      <c r="CE261" s="113"/>
    </row>
    <row r="262" spans="1:83" s="85" customFormat="1" ht="21.95" customHeight="1" x14ac:dyDescent="0.2">
      <c r="A262" s="140"/>
      <c r="B262" s="140"/>
      <c r="C262" s="141" t="s">
        <v>339</v>
      </c>
      <c r="D262" s="142">
        <v>1138.85373601933</v>
      </c>
      <c r="E262" s="143"/>
      <c r="F262" s="140"/>
      <c r="G262" s="140"/>
      <c r="H262" s="144"/>
      <c r="I262" s="140"/>
      <c r="J262" s="140"/>
      <c r="K262" s="143"/>
      <c r="L262" s="145">
        <v>0.62543837965861804</v>
      </c>
      <c r="M262" s="146">
        <v>0.60538634790000001</v>
      </c>
      <c r="N262" s="147" t="s">
        <v>512</v>
      </c>
      <c r="O262" s="140"/>
      <c r="P262" s="143"/>
      <c r="Q262" s="148">
        <v>50106</v>
      </c>
      <c r="R262" s="149">
        <v>43.996870199624503</v>
      </c>
      <c r="S262" s="150" t="s">
        <v>513</v>
      </c>
      <c r="T262" s="151">
        <v>1.2221352833229</v>
      </c>
      <c r="U262" s="152">
        <v>3269.0457109744898</v>
      </c>
      <c r="V262" s="148"/>
      <c r="W262" s="148"/>
      <c r="X262" s="153">
        <v>1439</v>
      </c>
      <c r="Y262" s="153">
        <v>4581</v>
      </c>
      <c r="Z262" s="143"/>
      <c r="AA262" s="154">
        <v>127775</v>
      </c>
      <c r="AB262" s="149">
        <v>112.19614596569301</v>
      </c>
      <c r="AC262" s="150" t="s">
        <v>514</v>
      </c>
      <c r="AD262" s="151">
        <v>0.56098072982846503</v>
      </c>
      <c r="AE262" s="154">
        <v>-132430.30160569699</v>
      </c>
      <c r="AF262" s="140"/>
      <c r="AG262" s="140"/>
      <c r="AH262" s="155">
        <v>100315</v>
      </c>
      <c r="AI262" s="156">
        <v>145677</v>
      </c>
      <c r="AJ262" s="143"/>
      <c r="AK262" s="157">
        <v>891204.66635999898</v>
      </c>
      <c r="AL262" s="157">
        <v>782.54532445496602</v>
      </c>
      <c r="AM262" s="158" t="s">
        <v>515</v>
      </c>
      <c r="AN262" s="151">
        <v>1.0868685061874499</v>
      </c>
      <c r="AO262" s="152">
        <v>-69611.833260132698</v>
      </c>
      <c r="AP262" s="148"/>
      <c r="AQ262" s="148"/>
      <c r="AR262" s="153">
        <v>84007</v>
      </c>
      <c r="AS262" s="153">
        <v>177348</v>
      </c>
      <c r="AT262" s="144"/>
      <c r="AU262" s="157">
        <v>669107.03298999998</v>
      </c>
      <c r="AV262" s="157">
        <v>587.52674889468096</v>
      </c>
      <c r="AW262" s="147" t="s">
        <v>516</v>
      </c>
      <c r="AX262" s="151">
        <v>1.02535209231183</v>
      </c>
      <c r="AY262" s="152">
        <v>-76381.156110322801</v>
      </c>
      <c r="AZ262" s="148"/>
      <c r="BA262" s="148"/>
      <c r="BB262" s="153">
        <v>41903</v>
      </c>
      <c r="BC262" s="153">
        <v>128957</v>
      </c>
      <c r="BD262" s="143"/>
      <c r="BE262" s="157">
        <v>64892.800000000003</v>
      </c>
      <c r="BF262" s="159">
        <v>56.980802668147298</v>
      </c>
      <c r="BG262" s="147" t="s">
        <v>517</v>
      </c>
      <c r="BH262" s="151">
        <v>0.87662773335611299</v>
      </c>
      <c r="BI262" s="152">
        <v>-19673.923021851599</v>
      </c>
      <c r="BJ262" s="148"/>
      <c r="BK262" s="148"/>
      <c r="BL262" s="153">
        <v>12076</v>
      </c>
      <c r="BM262" s="153">
        <v>24722</v>
      </c>
      <c r="BN262" s="143"/>
      <c r="BO262" s="148">
        <v>118277</v>
      </c>
      <c r="BP262" s="157">
        <v>103.856181227817</v>
      </c>
      <c r="BQ262" s="160" t="s">
        <v>518</v>
      </c>
      <c r="BR262" s="151">
        <v>1.3314895029207301</v>
      </c>
      <c r="BS262" s="152">
        <v>16796.932373778101</v>
      </c>
      <c r="BT262" s="148"/>
      <c r="BU262" s="148"/>
      <c r="BV262" s="148">
        <v>1750</v>
      </c>
      <c r="BW262" s="148">
        <v>5857</v>
      </c>
      <c r="BX262" s="144"/>
      <c r="BY262" s="151">
        <v>0.99429879019937994</v>
      </c>
      <c r="BZ262" s="151">
        <v>0.99892887746358205</v>
      </c>
      <c r="CA262" s="161">
        <v>0.99707684255790097</v>
      </c>
      <c r="CB262" s="147" t="s">
        <v>519</v>
      </c>
      <c r="CC262" s="162"/>
      <c r="CD262" s="144"/>
      <c r="CE262" s="144"/>
    </row>
    <row r="263" spans="1:83" s="85" customFormat="1" ht="28.7" customHeight="1" x14ac:dyDescent="0.2"/>
  </sheetData>
  <mergeCells count="87">
    <mergeCell ref="G2:G4"/>
    <mergeCell ref="A2:A5"/>
    <mergeCell ref="B2:B5"/>
    <mergeCell ref="C2:C5"/>
    <mergeCell ref="D2:D4"/>
    <mergeCell ref="F2:F4"/>
    <mergeCell ref="I2:I4"/>
    <mergeCell ref="J2:J4"/>
    <mergeCell ref="L2:O2"/>
    <mergeCell ref="Q2:Y2"/>
    <mergeCell ref="AA2:AI2"/>
    <mergeCell ref="U4:U5"/>
    <mergeCell ref="V4:V5"/>
    <mergeCell ref="W4:W5"/>
    <mergeCell ref="X4:X5"/>
    <mergeCell ref="AE4:AE5"/>
    <mergeCell ref="L4:L5"/>
    <mergeCell ref="M4:M5"/>
    <mergeCell ref="N4:N5"/>
    <mergeCell ref="O4:O5"/>
    <mergeCell ref="Q4:Q5"/>
    <mergeCell ref="R4:R5"/>
    <mergeCell ref="AU2:BC2"/>
    <mergeCell ref="BE2:BM2"/>
    <mergeCell ref="BO2:BW2"/>
    <mergeCell ref="BY2:CC2"/>
    <mergeCell ref="L3:O3"/>
    <mergeCell ref="Q3:Y3"/>
    <mergeCell ref="AA3:AI3"/>
    <mergeCell ref="AK3:AS3"/>
    <mergeCell ref="AU3:BC3"/>
    <mergeCell ref="BE3:BM3"/>
    <mergeCell ref="AK2:AS2"/>
    <mergeCell ref="BO3:BW3"/>
    <mergeCell ref="BY3:CC3"/>
    <mergeCell ref="S4:S5"/>
    <mergeCell ref="T4:T5"/>
    <mergeCell ref="Y4:Y5"/>
    <mergeCell ref="AA4:AA5"/>
    <mergeCell ref="AB4:AB5"/>
    <mergeCell ref="AC4:AC5"/>
    <mergeCell ref="AD4:AD5"/>
    <mergeCell ref="AR4:AR5"/>
    <mergeCell ref="AF4:AF5"/>
    <mergeCell ref="AG4:AG5"/>
    <mergeCell ref="AH4:AH5"/>
    <mergeCell ref="AI4:AI5"/>
    <mergeCell ref="AK4:AK5"/>
    <mergeCell ref="AL4:AL5"/>
    <mergeCell ref="AM4:AM5"/>
    <mergeCell ref="AN4:AN5"/>
    <mergeCell ref="AO4:AO5"/>
    <mergeCell ref="AP4:AP5"/>
    <mergeCell ref="AQ4:AQ5"/>
    <mergeCell ref="BF4:BF5"/>
    <mergeCell ref="AS4:AS5"/>
    <mergeCell ref="AU4:AU5"/>
    <mergeCell ref="AV4:AV5"/>
    <mergeCell ref="AW4:AW5"/>
    <mergeCell ref="AX4:AX5"/>
    <mergeCell ref="AY4:AY5"/>
    <mergeCell ref="AZ4:AZ5"/>
    <mergeCell ref="BA4:BA5"/>
    <mergeCell ref="BB4:BB5"/>
    <mergeCell ref="BC4:BC5"/>
    <mergeCell ref="BE4:BE5"/>
    <mergeCell ref="BS4:BS5"/>
    <mergeCell ref="BG4:BG5"/>
    <mergeCell ref="BH4:BH5"/>
    <mergeCell ref="BI4:BI5"/>
    <mergeCell ref="BJ4:BJ5"/>
    <mergeCell ref="BK4:BK5"/>
    <mergeCell ref="BL4:BL5"/>
    <mergeCell ref="BM4:BM5"/>
    <mergeCell ref="BO4:BO5"/>
    <mergeCell ref="BP4:BP5"/>
    <mergeCell ref="BQ4:BQ5"/>
    <mergeCell ref="BR4:BR5"/>
    <mergeCell ref="CA4:CA5"/>
    <mergeCell ref="CB4:CB5"/>
    <mergeCell ref="CC4:CC5"/>
    <mergeCell ref="BT4:BT5"/>
    <mergeCell ref="BU4:BU5"/>
    <mergeCell ref="BV4:BV5"/>
    <mergeCell ref="BW4:BW5"/>
    <mergeCell ref="BY4:BY5"/>
    <mergeCell ref="BZ4:BZ5"/>
  </mergeCells>
  <hyperlinks>
    <hyperlink ref="F5" r:id="rId1" xr:uid="{11B2B848-51F7-4FFB-BDAC-0CCE0E4635C2}"/>
    <hyperlink ref="G5" r:id="rId2" xr:uid="{86D30DF6-1B91-4FA4-9A42-067D108CB4D4}"/>
    <hyperlink ref="I5" r:id="rId3" xr:uid="{21E7D876-3B4C-4F7A-9AB8-2A6084A91021}"/>
    <hyperlink ref="J5" r:id="rId4" xr:uid="{EC4E26DB-E5DE-464B-9B7A-AC7645A00F35}"/>
  </hyperlinks>
  <pageMargins left="0.7" right="0.7" top="0.75" bottom="0.75" header="0.3" footer="0.3"/>
  <pageSetup paperSize="9" orientation="portrait" r:id="rId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10">
    <tabColor theme="5" tint="0.79998168889431442"/>
  </sheetPr>
  <dimension ref="A1:CE300"/>
  <sheetViews>
    <sheetView topLeftCell="AF1" workbookViewId="0">
      <selection activeCell="BB26" sqref="BB26:BB39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spans="1:83" s="85" customFormat="1" ht="3.75" customHeight="1" x14ac:dyDescent="0.2"/>
    <row r="2" spans="1:83" s="85" customFormat="1" ht="24" customHeight="1" x14ac:dyDescent="0.2">
      <c r="A2" s="328" t="s">
        <v>14</v>
      </c>
      <c r="B2" s="329" t="s">
        <v>15</v>
      </c>
      <c r="C2" s="329" t="s">
        <v>16</v>
      </c>
      <c r="D2" s="330" t="s">
        <v>17</v>
      </c>
      <c r="E2" s="98"/>
      <c r="F2" s="332" t="s">
        <v>18</v>
      </c>
      <c r="G2" s="331" t="s">
        <v>19</v>
      </c>
      <c r="H2" s="99"/>
      <c r="I2" s="331" t="s">
        <v>20</v>
      </c>
      <c r="J2" s="334" t="s">
        <v>21</v>
      </c>
      <c r="K2" s="99"/>
      <c r="L2" s="323" t="s">
        <v>490</v>
      </c>
      <c r="M2" s="323"/>
      <c r="N2" s="323"/>
      <c r="O2" s="323"/>
      <c r="P2" s="99"/>
      <c r="Q2" s="324" t="s">
        <v>491</v>
      </c>
      <c r="R2" s="324"/>
      <c r="S2" s="324"/>
      <c r="T2" s="324"/>
      <c r="U2" s="324"/>
      <c r="V2" s="324"/>
      <c r="W2" s="324"/>
      <c r="X2" s="324"/>
      <c r="Y2" s="324"/>
      <c r="Z2" s="99"/>
      <c r="AA2" s="325" t="s">
        <v>492</v>
      </c>
      <c r="AB2" s="325"/>
      <c r="AC2" s="325"/>
      <c r="AD2" s="325"/>
      <c r="AE2" s="325"/>
      <c r="AF2" s="325"/>
      <c r="AG2" s="325"/>
      <c r="AH2" s="325"/>
      <c r="AI2" s="325"/>
      <c r="AJ2" s="100"/>
      <c r="AK2" s="326" t="s">
        <v>493</v>
      </c>
      <c r="AL2" s="326"/>
      <c r="AM2" s="326"/>
      <c r="AN2" s="326"/>
      <c r="AO2" s="326"/>
      <c r="AP2" s="326"/>
      <c r="AQ2" s="326"/>
      <c r="AR2" s="326"/>
      <c r="AS2" s="326"/>
      <c r="AT2" s="101"/>
      <c r="AU2" s="327" t="s">
        <v>494</v>
      </c>
      <c r="AV2" s="327"/>
      <c r="AW2" s="327"/>
      <c r="AX2" s="327"/>
      <c r="AY2" s="327"/>
      <c r="AZ2" s="327"/>
      <c r="BA2" s="327"/>
      <c r="BB2" s="327"/>
      <c r="BC2" s="327"/>
      <c r="BD2" s="102"/>
      <c r="BE2" s="320" t="s">
        <v>495</v>
      </c>
      <c r="BF2" s="320"/>
      <c r="BG2" s="320"/>
      <c r="BH2" s="320"/>
      <c r="BI2" s="320"/>
      <c r="BJ2" s="320"/>
      <c r="BK2" s="320"/>
      <c r="BL2" s="320"/>
      <c r="BM2" s="320"/>
      <c r="BN2" s="103"/>
      <c r="BO2" s="321" t="s">
        <v>496</v>
      </c>
      <c r="BP2" s="321"/>
      <c r="BQ2" s="321"/>
      <c r="BR2" s="321"/>
      <c r="BS2" s="321"/>
      <c r="BT2" s="321"/>
      <c r="BU2" s="321"/>
      <c r="BV2" s="321"/>
      <c r="BW2" s="321"/>
      <c r="BX2" s="104"/>
      <c r="BY2" s="322" t="s">
        <v>497</v>
      </c>
      <c r="BZ2" s="322"/>
      <c r="CA2" s="322"/>
      <c r="CB2" s="322"/>
      <c r="CC2" s="322"/>
      <c r="CD2" s="104"/>
      <c r="CE2" s="104"/>
    </row>
    <row r="3" spans="1:83" s="85" customFormat="1" ht="24" customHeight="1" x14ac:dyDescent="0.2">
      <c r="A3" s="328"/>
      <c r="B3" s="329"/>
      <c r="C3" s="329"/>
      <c r="D3" s="330"/>
      <c r="E3" s="98"/>
      <c r="F3" s="332"/>
      <c r="G3" s="331"/>
      <c r="H3" s="99"/>
      <c r="I3" s="331"/>
      <c r="J3" s="334"/>
      <c r="K3" s="99"/>
      <c r="L3" s="323" t="s">
        <v>659</v>
      </c>
      <c r="M3" s="323"/>
      <c r="N3" s="323"/>
      <c r="O3" s="323"/>
      <c r="P3" s="99"/>
      <c r="Q3" s="324" t="s">
        <v>663</v>
      </c>
      <c r="R3" s="324"/>
      <c r="S3" s="324"/>
      <c r="T3" s="324"/>
      <c r="U3" s="324"/>
      <c r="V3" s="324"/>
      <c r="W3" s="324"/>
      <c r="X3" s="324"/>
      <c r="Y3" s="324"/>
      <c r="Z3" s="99"/>
      <c r="AA3" s="325" t="s">
        <v>663</v>
      </c>
      <c r="AB3" s="325"/>
      <c r="AC3" s="325"/>
      <c r="AD3" s="325"/>
      <c r="AE3" s="325"/>
      <c r="AF3" s="325"/>
      <c r="AG3" s="325"/>
      <c r="AH3" s="325"/>
      <c r="AI3" s="325"/>
      <c r="AJ3" s="100"/>
      <c r="AK3" s="326" t="s">
        <v>660</v>
      </c>
      <c r="AL3" s="326"/>
      <c r="AM3" s="326"/>
      <c r="AN3" s="326"/>
      <c r="AO3" s="326"/>
      <c r="AP3" s="326"/>
      <c r="AQ3" s="326"/>
      <c r="AR3" s="326"/>
      <c r="AS3" s="326"/>
      <c r="AT3" s="101"/>
      <c r="AU3" s="327" t="s">
        <v>661</v>
      </c>
      <c r="AV3" s="327"/>
      <c r="AW3" s="327"/>
      <c r="AX3" s="327"/>
      <c r="AY3" s="327"/>
      <c r="AZ3" s="327"/>
      <c r="BA3" s="327"/>
      <c r="BB3" s="327"/>
      <c r="BC3" s="327"/>
      <c r="BD3" s="100"/>
      <c r="BE3" s="320" t="s">
        <v>664</v>
      </c>
      <c r="BF3" s="320"/>
      <c r="BG3" s="320"/>
      <c r="BH3" s="320"/>
      <c r="BI3" s="320"/>
      <c r="BJ3" s="320"/>
      <c r="BK3" s="320"/>
      <c r="BL3" s="320"/>
      <c r="BM3" s="320"/>
      <c r="BN3" s="100"/>
      <c r="BO3" s="321" t="s">
        <v>662</v>
      </c>
      <c r="BP3" s="321"/>
      <c r="BQ3" s="321"/>
      <c r="BR3" s="321"/>
      <c r="BS3" s="321"/>
      <c r="BT3" s="321"/>
      <c r="BU3" s="321"/>
      <c r="BV3" s="321"/>
      <c r="BW3" s="321"/>
      <c r="BX3" s="104"/>
      <c r="BY3" s="322" t="s">
        <v>500</v>
      </c>
      <c r="BZ3" s="322"/>
      <c r="CA3" s="322"/>
      <c r="CB3" s="322"/>
      <c r="CC3" s="322"/>
      <c r="CD3" s="104"/>
      <c r="CE3" s="104"/>
    </row>
    <row r="4" spans="1:83" s="85" customFormat="1" ht="20.25" customHeight="1" x14ac:dyDescent="0.2">
      <c r="A4" s="328"/>
      <c r="B4" s="329"/>
      <c r="C4" s="329"/>
      <c r="D4" s="330"/>
      <c r="E4" s="98"/>
      <c r="F4" s="332"/>
      <c r="G4" s="331"/>
      <c r="H4" s="99"/>
      <c r="I4" s="331"/>
      <c r="J4" s="334"/>
      <c r="K4" s="99"/>
      <c r="L4" s="333" t="s">
        <v>665</v>
      </c>
      <c r="M4" s="333" t="s">
        <v>502</v>
      </c>
      <c r="N4" s="333" t="s">
        <v>503</v>
      </c>
      <c r="O4" s="333" t="s">
        <v>27</v>
      </c>
      <c r="P4" s="99"/>
      <c r="Q4" s="318" t="s">
        <v>31</v>
      </c>
      <c r="R4" s="318" t="s">
        <v>22</v>
      </c>
      <c r="S4" s="318" t="s">
        <v>23</v>
      </c>
      <c r="T4" s="318" t="s">
        <v>24</v>
      </c>
      <c r="U4" s="318" t="s">
        <v>25</v>
      </c>
      <c r="V4" s="318" t="s">
        <v>26</v>
      </c>
      <c r="W4" s="318" t="s">
        <v>27</v>
      </c>
      <c r="X4" s="318" t="s">
        <v>28</v>
      </c>
      <c r="Y4" s="318" t="s">
        <v>29</v>
      </c>
      <c r="Z4" s="99"/>
      <c r="AA4" s="317" t="s">
        <v>504</v>
      </c>
      <c r="AB4" s="317" t="s">
        <v>22</v>
      </c>
      <c r="AC4" s="317" t="s">
        <v>23</v>
      </c>
      <c r="AD4" s="317" t="s">
        <v>24</v>
      </c>
      <c r="AE4" s="317" t="s">
        <v>25</v>
      </c>
      <c r="AF4" s="317" t="s">
        <v>26</v>
      </c>
      <c r="AG4" s="317" t="s">
        <v>27</v>
      </c>
      <c r="AH4" s="317" t="s">
        <v>28</v>
      </c>
      <c r="AI4" s="317" t="s">
        <v>29</v>
      </c>
      <c r="AJ4" s="100"/>
      <c r="AK4" s="319" t="s">
        <v>505</v>
      </c>
      <c r="AL4" s="319" t="s">
        <v>22</v>
      </c>
      <c r="AM4" s="319" t="s">
        <v>23</v>
      </c>
      <c r="AN4" s="319" t="s">
        <v>24</v>
      </c>
      <c r="AO4" s="319" t="s">
        <v>25</v>
      </c>
      <c r="AP4" s="319" t="s">
        <v>26</v>
      </c>
      <c r="AQ4" s="319" t="s">
        <v>27</v>
      </c>
      <c r="AR4" s="319" t="s">
        <v>28</v>
      </c>
      <c r="AS4" s="319" t="s">
        <v>29</v>
      </c>
      <c r="AT4" s="101"/>
      <c r="AU4" s="316" t="s">
        <v>30</v>
      </c>
      <c r="AV4" s="316" t="s">
        <v>22</v>
      </c>
      <c r="AW4" s="316" t="s">
        <v>23</v>
      </c>
      <c r="AX4" s="316" t="s">
        <v>24</v>
      </c>
      <c r="AY4" s="316" t="s">
        <v>25</v>
      </c>
      <c r="AZ4" s="316" t="s">
        <v>26</v>
      </c>
      <c r="BA4" s="316" t="s">
        <v>27</v>
      </c>
      <c r="BB4" s="316" t="s">
        <v>28</v>
      </c>
      <c r="BC4" s="316" t="s">
        <v>29</v>
      </c>
      <c r="BD4" s="100"/>
      <c r="BE4" s="335" t="s">
        <v>506</v>
      </c>
      <c r="BF4" s="335" t="s">
        <v>22</v>
      </c>
      <c r="BG4" s="335" t="s">
        <v>23</v>
      </c>
      <c r="BH4" s="335" t="s">
        <v>24</v>
      </c>
      <c r="BI4" s="335" t="s">
        <v>25</v>
      </c>
      <c r="BJ4" s="335" t="s">
        <v>26</v>
      </c>
      <c r="BK4" s="335" t="s">
        <v>27</v>
      </c>
      <c r="BL4" s="335" t="s">
        <v>28</v>
      </c>
      <c r="BM4" s="335" t="s">
        <v>29</v>
      </c>
      <c r="BN4" s="100"/>
      <c r="BO4" s="315" t="s">
        <v>507</v>
      </c>
      <c r="BP4" s="315" t="s">
        <v>22</v>
      </c>
      <c r="BQ4" s="315" t="s">
        <v>23</v>
      </c>
      <c r="BR4" s="315" t="s">
        <v>24</v>
      </c>
      <c r="BS4" s="315" t="s">
        <v>25</v>
      </c>
      <c r="BT4" s="315" t="s">
        <v>26</v>
      </c>
      <c r="BU4" s="315" t="s">
        <v>27</v>
      </c>
      <c r="BV4" s="315" t="s">
        <v>28</v>
      </c>
      <c r="BW4" s="315" t="s">
        <v>29</v>
      </c>
      <c r="BX4" s="104"/>
      <c r="BY4" s="314" t="s">
        <v>32</v>
      </c>
      <c r="BZ4" s="314" t="s">
        <v>508</v>
      </c>
      <c r="CA4" s="314" t="s">
        <v>509</v>
      </c>
      <c r="CB4" s="314" t="s">
        <v>510</v>
      </c>
      <c r="CC4" s="314" t="s">
        <v>27</v>
      </c>
      <c r="CD4" s="104"/>
      <c r="CE4" s="104"/>
    </row>
    <row r="5" spans="1:83" s="85" customFormat="1" ht="25.15" customHeight="1" x14ac:dyDescent="0.2">
      <c r="A5" s="328"/>
      <c r="B5" s="329"/>
      <c r="C5" s="329"/>
      <c r="D5" s="235" t="s">
        <v>511</v>
      </c>
      <c r="E5" s="98"/>
      <c r="F5" s="106" t="s">
        <v>33</v>
      </c>
      <c r="G5" s="107" t="s">
        <v>33</v>
      </c>
      <c r="H5" s="99"/>
      <c r="I5" s="106" t="s">
        <v>33</v>
      </c>
      <c r="J5" s="108" t="s">
        <v>33</v>
      </c>
      <c r="K5" s="99"/>
      <c r="L5" s="333"/>
      <c r="M5" s="333"/>
      <c r="N5" s="333"/>
      <c r="O5" s="333"/>
      <c r="P5" s="99"/>
      <c r="Q5" s="318"/>
      <c r="R5" s="318"/>
      <c r="S5" s="318"/>
      <c r="T5" s="318"/>
      <c r="U5" s="318"/>
      <c r="V5" s="318"/>
      <c r="W5" s="318"/>
      <c r="X5" s="318"/>
      <c r="Y5" s="318"/>
      <c r="Z5" s="99"/>
      <c r="AA5" s="317"/>
      <c r="AB5" s="317"/>
      <c r="AC5" s="317"/>
      <c r="AD5" s="317"/>
      <c r="AE5" s="317"/>
      <c r="AF5" s="317"/>
      <c r="AG5" s="317"/>
      <c r="AH5" s="317"/>
      <c r="AI5" s="317"/>
      <c r="AJ5" s="100"/>
      <c r="AK5" s="319"/>
      <c r="AL5" s="319"/>
      <c r="AM5" s="319"/>
      <c r="AN5" s="319"/>
      <c r="AO5" s="319"/>
      <c r="AP5" s="319"/>
      <c r="AQ5" s="319"/>
      <c r="AR5" s="319"/>
      <c r="AS5" s="319"/>
      <c r="AT5" s="101"/>
      <c r="AU5" s="316"/>
      <c r="AV5" s="316"/>
      <c r="AW5" s="316"/>
      <c r="AX5" s="316"/>
      <c r="AY5" s="316"/>
      <c r="AZ5" s="316"/>
      <c r="BA5" s="316"/>
      <c r="BB5" s="316"/>
      <c r="BC5" s="316"/>
      <c r="BD5" s="100"/>
      <c r="BE5" s="335"/>
      <c r="BF5" s="335"/>
      <c r="BG5" s="335"/>
      <c r="BH5" s="335"/>
      <c r="BI5" s="335"/>
      <c r="BJ5" s="335"/>
      <c r="BK5" s="335"/>
      <c r="BL5" s="335"/>
      <c r="BM5" s="335"/>
      <c r="BN5" s="100"/>
      <c r="BO5" s="315"/>
      <c r="BP5" s="315"/>
      <c r="BQ5" s="315"/>
      <c r="BR5" s="315"/>
      <c r="BS5" s="315"/>
      <c r="BT5" s="315"/>
      <c r="BU5" s="315"/>
      <c r="BV5" s="315"/>
      <c r="BW5" s="315"/>
      <c r="BX5" s="104"/>
      <c r="BY5" s="314"/>
      <c r="BZ5" s="314"/>
      <c r="CA5" s="314"/>
      <c r="CB5" s="314"/>
      <c r="CC5" s="314"/>
      <c r="CD5" s="104"/>
      <c r="CE5" s="104"/>
    </row>
    <row r="6" spans="1:83" s="85" customFormat="1" ht="21.4" customHeight="1" x14ac:dyDescent="0.2">
      <c r="A6" s="109" t="s">
        <v>376</v>
      </c>
      <c r="B6" s="109" t="s">
        <v>0</v>
      </c>
      <c r="C6" s="109" t="s">
        <v>34</v>
      </c>
      <c r="D6" s="110">
        <v>7.8178202920000004</v>
      </c>
      <c r="E6" s="111"/>
      <c r="F6" s="112">
        <v>5.1749999999999997E-2</v>
      </c>
      <c r="G6" s="112">
        <v>4.9875000000000003E-2</v>
      </c>
      <c r="H6" s="113"/>
      <c r="I6" s="114">
        <v>6</v>
      </c>
      <c r="J6" s="114">
        <v>6</v>
      </c>
      <c r="K6" s="111"/>
      <c r="L6" s="136">
        <v>0.74</v>
      </c>
      <c r="M6" s="116">
        <v>0.55000000000000004</v>
      </c>
      <c r="N6" s="117">
        <v>0.7</v>
      </c>
      <c r="O6" s="118"/>
      <c r="P6" s="111"/>
      <c r="Q6" s="119">
        <v>400</v>
      </c>
      <c r="R6" s="120">
        <v>51.165156662570197</v>
      </c>
      <c r="S6" s="121">
        <v>36</v>
      </c>
      <c r="T6" s="122">
        <v>1.42125435173806</v>
      </c>
      <c r="U6" s="123">
        <v>71.051139137574395</v>
      </c>
      <c r="V6" s="124">
        <v>0.01</v>
      </c>
      <c r="W6" s="124">
        <v>0.01</v>
      </c>
      <c r="X6" s="125">
        <v>0</v>
      </c>
      <c r="Y6" s="125">
        <v>0</v>
      </c>
      <c r="Z6" s="111"/>
      <c r="AA6" s="126">
        <v>963</v>
      </c>
      <c r="AB6" s="110">
        <v>123.18011466513801</v>
      </c>
      <c r="AC6" s="121">
        <v>200</v>
      </c>
      <c r="AD6" s="116">
        <v>0.61590057332569004</v>
      </c>
      <c r="AE6" s="127">
        <v>-864.49367145791996</v>
      </c>
      <c r="AF6" s="112"/>
      <c r="AG6" s="112"/>
      <c r="AH6" s="128">
        <v>601</v>
      </c>
      <c r="AI6" s="125">
        <v>914</v>
      </c>
      <c r="AJ6" s="111"/>
      <c r="AK6" s="120">
        <v>7669.1414299999997</v>
      </c>
      <c r="AL6" s="120">
        <v>980.98205683339302</v>
      </c>
      <c r="AM6" s="129">
        <v>686.1</v>
      </c>
      <c r="AN6" s="122">
        <v>1.4297945734344799</v>
      </c>
      <c r="AO6" s="130">
        <v>1399.9243900636</v>
      </c>
      <c r="AP6" s="124">
        <v>0.01</v>
      </c>
      <c r="AQ6" s="124">
        <v>0.01</v>
      </c>
      <c r="AR6" s="125">
        <v>0</v>
      </c>
      <c r="AS6" s="125">
        <v>0</v>
      </c>
      <c r="AT6" s="113"/>
      <c r="AU6" s="120">
        <v>5857.5541300000004</v>
      </c>
      <c r="AV6" s="110">
        <v>749.25668680233696</v>
      </c>
      <c r="AW6" s="131">
        <v>573</v>
      </c>
      <c r="AX6" s="122">
        <v>1.30760329284876</v>
      </c>
      <c r="AY6" s="130">
        <v>621.78476127305805</v>
      </c>
      <c r="AZ6" s="112">
        <v>1.4999999999999999E-2</v>
      </c>
      <c r="BA6" s="112">
        <v>1.4999999999999999E-2</v>
      </c>
      <c r="BB6" s="125">
        <v>0</v>
      </c>
      <c r="BC6" s="125">
        <v>0</v>
      </c>
      <c r="BD6" s="111"/>
      <c r="BE6" s="120">
        <v>541.79999999999995</v>
      </c>
      <c r="BF6" s="110">
        <v>69.3032046994513</v>
      </c>
      <c r="BG6" s="132">
        <v>65</v>
      </c>
      <c r="BH6" s="133">
        <v>1.0662031492223301</v>
      </c>
      <c r="BI6" s="134">
        <v>-52.135443223824197</v>
      </c>
      <c r="BJ6" s="112">
        <v>6.7499999999999999E-3</v>
      </c>
      <c r="BK6" s="112">
        <v>5.2500000000000003E-3</v>
      </c>
      <c r="BL6" s="125">
        <v>0</v>
      </c>
      <c r="BM6" s="125">
        <v>68</v>
      </c>
      <c r="BN6" s="111"/>
      <c r="BO6" s="119">
        <v>724</v>
      </c>
      <c r="BP6" s="120">
        <v>92.608933559251994</v>
      </c>
      <c r="BQ6" s="132">
        <v>78</v>
      </c>
      <c r="BR6" s="122">
        <v>1.1872940199904101</v>
      </c>
      <c r="BS6" s="123">
        <v>11.2774681314111</v>
      </c>
      <c r="BT6" s="112">
        <v>7.4999999999999997E-3</v>
      </c>
      <c r="BU6" s="124">
        <v>7.1250000000000003E-3</v>
      </c>
      <c r="BV6" s="119">
        <v>0</v>
      </c>
      <c r="BW6" s="119">
        <v>8</v>
      </c>
      <c r="BX6" s="113"/>
      <c r="BY6" s="118">
        <v>0.99844143388082995</v>
      </c>
      <c r="BZ6" s="118">
        <v>1</v>
      </c>
      <c r="CA6" s="135">
        <v>0.999376573552332</v>
      </c>
      <c r="CB6" s="117">
        <v>0.9</v>
      </c>
      <c r="CC6" s="124">
        <v>2.5000000000000001E-3</v>
      </c>
      <c r="CD6" s="113"/>
      <c r="CE6" s="113"/>
    </row>
    <row r="7" spans="1:83" s="85" customFormat="1" ht="21.4" customHeight="1" x14ac:dyDescent="0.2">
      <c r="A7" s="109" t="s">
        <v>376</v>
      </c>
      <c r="B7" s="109" t="s">
        <v>0</v>
      </c>
      <c r="C7" s="109" t="s">
        <v>35</v>
      </c>
      <c r="D7" s="110">
        <v>4.83677674411111</v>
      </c>
      <c r="E7" s="111"/>
      <c r="F7" s="112">
        <v>6.3E-2</v>
      </c>
      <c r="G7" s="112">
        <v>6.0749999999999998E-2</v>
      </c>
      <c r="H7" s="113"/>
      <c r="I7" s="114">
        <v>7</v>
      </c>
      <c r="J7" s="114">
        <v>7</v>
      </c>
      <c r="K7" s="111"/>
      <c r="L7" s="136">
        <v>0.83448194197750203</v>
      </c>
      <c r="M7" s="133">
        <v>0.72099999999999997</v>
      </c>
      <c r="N7" s="117">
        <v>0.7</v>
      </c>
      <c r="O7" s="118">
        <v>3.0000000000000001E-3</v>
      </c>
      <c r="P7" s="111"/>
      <c r="Q7" s="119">
        <v>218</v>
      </c>
      <c r="R7" s="120">
        <v>45.071338110740797</v>
      </c>
      <c r="S7" s="121">
        <v>36</v>
      </c>
      <c r="T7" s="122">
        <v>1.25198161418724</v>
      </c>
      <c r="U7" s="123">
        <v>14.4839122933857</v>
      </c>
      <c r="V7" s="124">
        <v>0.01</v>
      </c>
      <c r="W7" s="124">
        <v>0.01</v>
      </c>
      <c r="X7" s="125">
        <v>0</v>
      </c>
      <c r="Y7" s="125">
        <v>0</v>
      </c>
      <c r="Z7" s="111"/>
      <c r="AA7" s="126">
        <v>551</v>
      </c>
      <c r="AB7" s="110">
        <v>113.91884082118401</v>
      </c>
      <c r="AC7" s="121">
        <v>200</v>
      </c>
      <c r="AD7" s="116">
        <v>0.56959420410591999</v>
      </c>
      <c r="AE7" s="127">
        <v>-579.64493170341302</v>
      </c>
      <c r="AF7" s="112"/>
      <c r="AG7" s="112"/>
      <c r="AH7" s="128">
        <v>417</v>
      </c>
      <c r="AI7" s="125">
        <v>610</v>
      </c>
      <c r="AJ7" s="111"/>
      <c r="AK7" s="120">
        <v>3811.3540699999999</v>
      </c>
      <c r="AL7" s="120">
        <v>787.99462361797305</v>
      </c>
      <c r="AM7" s="129">
        <v>612</v>
      </c>
      <c r="AN7" s="122">
        <v>1.28757291440845</v>
      </c>
      <c r="AO7" s="130">
        <v>351.58057898755601</v>
      </c>
      <c r="AP7" s="124">
        <v>0.01</v>
      </c>
      <c r="AQ7" s="124">
        <v>0.01</v>
      </c>
      <c r="AR7" s="125">
        <v>0</v>
      </c>
      <c r="AS7" s="125">
        <v>0</v>
      </c>
      <c r="AT7" s="113"/>
      <c r="AU7" s="120">
        <v>3361.7213499999998</v>
      </c>
      <c r="AV7" s="110">
        <v>695.03339266030298</v>
      </c>
      <c r="AW7" s="131">
        <v>573</v>
      </c>
      <c r="AX7" s="122">
        <v>1.21297276205987</v>
      </c>
      <c r="AY7" s="130">
        <v>122.423620669722</v>
      </c>
      <c r="AZ7" s="112">
        <v>1.4999999999999999E-2</v>
      </c>
      <c r="BA7" s="112">
        <v>1.4999999999999999E-2</v>
      </c>
      <c r="BB7" s="125">
        <v>0</v>
      </c>
      <c r="BC7" s="125">
        <v>0</v>
      </c>
      <c r="BD7" s="111"/>
      <c r="BE7" s="120">
        <v>367.3</v>
      </c>
      <c r="BF7" s="110">
        <v>75.939002238876597</v>
      </c>
      <c r="BG7" s="132">
        <v>65</v>
      </c>
      <c r="BH7" s="122">
        <v>1.1682923421365601</v>
      </c>
      <c r="BI7" s="123">
        <v>-0.15960280360923201</v>
      </c>
      <c r="BJ7" s="112">
        <v>1.4999999999999999E-2</v>
      </c>
      <c r="BK7" s="112">
        <v>1.2749999999999999E-2</v>
      </c>
      <c r="BL7" s="125">
        <v>0</v>
      </c>
      <c r="BM7" s="125">
        <v>10</v>
      </c>
      <c r="BN7" s="111"/>
      <c r="BO7" s="119">
        <v>515</v>
      </c>
      <c r="BP7" s="120">
        <v>106.47586755519001</v>
      </c>
      <c r="BQ7" s="132">
        <v>78</v>
      </c>
      <c r="BR7" s="122">
        <v>1.3650752250665401</v>
      </c>
      <c r="BS7" s="123">
        <v>74.048476635668905</v>
      </c>
      <c r="BT7" s="112">
        <v>7.4999999999999997E-3</v>
      </c>
      <c r="BU7" s="124">
        <v>7.4999999999999997E-3</v>
      </c>
      <c r="BV7" s="119">
        <v>0</v>
      </c>
      <c r="BW7" s="119">
        <v>0</v>
      </c>
      <c r="BX7" s="113"/>
      <c r="BY7" s="118">
        <v>0.99881761749926101</v>
      </c>
      <c r="BZ7" s="118">
        <v>1</v>
      </c>
      <c r="CA7" s="135">
        <v>0.99952704699970396</v>
      </c>
      <c r="CB7" s="117">
        <v>0.9</v>
      </c>
      <c r="CC7" s="124">
        <v>2.5000000000000001E-3</v>
      </c>
      <c r="CD7" s="113"/>
      <c r="CE7" s="113"/>
    </row>
    <row r="8" spans="1:83" s="85" customFormat="1" ht="21.4" customHeight="1" x14ac:dyDescent="0.2">
      <c r="A8" s="109" t="s">
        <v>376</v>
      </c>
      <c r="B8" s="109" t="s">
        <v>0</v>
      </c>
      <c r="C8" s="109" t="s">
        <v>36</v>
      </c>
      <c r="D8" s="110">
        <v>1.8669392335555599</v>
      </c>
      <c r="E8" s="111"/>
      <c r="F8" s="112">
        <v>6.3500000000000001E-2</v>
      </c>
      <c r="G8" s="112">
        <v>6.1249999999999999E-2</v>
      </c>
      <c r="H8" s="113"/>
      <c r="I8" s="114">
        <v>6</v>
      </c>
      <c r="J8" s="114">
        <v>6</v>
      </c>
      <c r="K8" s="111"/>
      <c r="L8" s="136">
        <v>0.83</v>
      </c>
      <c r="M8" s="133">
        <v>0.79800000000000004</v>
      </c>
      <c r="N8" s="117">
        <v>0.7</v>
      </c>
      <c r="O8" s="118">
        <v>1.4E-2</v>
      </c>
      <c r="P8" s="111"/>
      <c r="Q8" s="119">
        <v>94</v>
      </c>
      <c r="R8" s="120">
        <v>50.349790882576599</v>
      </c>
      <c r="S8" s="121">
        <v>36</v>
      </c>
      <c r="T8" s="122">
        <v>1.3986053022937901</v>
      </c>
      <c r="U8" s="123">
        <v>15.445171257529401</v>
      </c>
      <c r="V8" s="124">
        <v>0.01</v>
      </c>
      <c r="W8" s="124">
        <v>0.01</v>
      </c>
      <c r="X8" s="125">
        <v>0</v>
      </c>
      <c r="Y8" s="125">
        <v>0</v>
      </c>
      <c r="Z8" s="111"/>
      <c r="AA8" s="126">
        <v>209</v>
      </c>
      <c r="AB8" s="110">
        <v>111.94793930275</v>
      </c>
      <c r="AC8" s="121">
        <v>200</v>
      </c>
      <c r="AD8" s="116">
        <v>0.55973969651375</v>
      </c>
      <c r="AE8" s="127">
        <v>-227.415715235948</v>
      </c>
      <c r="AF8" s="112"/>
      <c r="AG8" s="112"/>
      <c r="AH8" s="128">
        <v>165</v>
      </c>
      <c r="AI8" s="125">
        <v>240</v>
      </c>
      <c r="AJ8" s="111"/>
      <c r="AK8" s="120">
        <v>1388.94037</v>
      </c>
      <c r="AL8" s="120">
        <v>743.96656572200595</v>
      </c>
      <c r="AM8" s="129">
        <v>612</v>
      </c>
      <c r="AN8" s="122">
        <v>1.2156316433366099</v>
      </c>
      <c r="AO8" s="130">
        <v>53.508281377999801</v>
      </c>
      <c r="AP8" s="124">
        <v>0.01</v>
      </c>
      <c r="AQ8" s="124">
        <v>0.01</v>
      </c>
      <c r="AR8" s="125">
        <v>0</v>
      </c>
      <c r="AS8" s="125">
        <v>0</v>
      </c>
      <c r="AT8" s="113"/>
      <c r="AU8" s="120">
        <v>1300.6981499999999</v>
      </c>
      <c r="AV8" s="110">
        <v>696.70084950908699</v>
      </c>
      <c r="AW8" s="131">
        <v>573</v>
      </c>
      <c r="AX8" s="122">
        <v>1.21588280891638</v>
      </c>
      <c r="AY8" s="130">
        <v>50.367125849009902</v>
      </c>
      <c r="AZ8" s="112">
        <v>1.4999999999999999E-2</v>
      </c>
      <c r="BA8" s="112">
        <v>1.4999999999999999E-2</v>
      </c>
      <c r="BB8" s="125">
        <v>0</v>
      </c>
      <c r="BC8" s="125">
        <v>0</v>
      </c>
      <c r="BD8" s="111"/>
      <c r="BE8" s="120">
        <v>136.9</v>
      </c>
      <c r="BF8" s="110">
        <v>73.328578423667395</v>
      </c>
      <c r="BG8" s="132">
        <v>65</v>
      </c>
      <c r="BH8" s="133">
        <v>1.12813197574873</v>
      </c>
      <c r="BI8" s="134">
        <v>-4.9351074516829998</v>
      </c>
      <c r="BJ8" s="112">
        <v>1.2E-2</v>
      </c>
      <c r="BK8" s="112">
        <v>9.75E-3</v>
      </c>
      <c r="BL8" s="125">
        <v>0</v>
      </c>
      <c r="BM8" s="125">
        <v>9</v>
      </c>
      <c r="BN8" s="111"/>
      <c r="BO8" s="119">
        <v>132</v>
      </c>
      <c r="BP8" s="120">
        <v>70.703961664894805</v>
      </c>
      <c r="BQ8" s="132">
        <v>78</v>
      </c>
      <c r="BR8" s="118">
        <v>0.90646104698582997</v>
      </c>
      <c r="BS8" s="126">
        <v>-38.202128942019598</v>
      </c>
      <c r="BT8" s="112"/>
      <c r="BU8" s="124"/>
      <c r="BV8" s="119">
        <v>14</v>
      </c>
      <c r="BW8" s="119">
        <v>43</v>
      </c>
      <c r="BX8" s="113"/>
      <c r="BY8" s="118">
        <v>0.99955888839876506</v>
      </c>
      <c r="BZ8" s="118">
        <v>1</v>
      </c>
      <c r="CA8" s="135">
        <v>0.99982355535950596</v>
      </c>
      <c r="CB8" s="117">
        <v>0.9</v>
      </c>
      <c r="CC8" s="124">
        <v>2.5000000000000001E-3</v>
      </c>
      <c r="CD8" s="113"/>
      <c r="CE8" s="113"/>
    </row>
    <row r="9" spans="1:83" s="85" customFormat="1" ht="21.4" customHeight="1" x14ac:dyDescent="0.2">
      <c r="A9" s="109" t="s">
        <v>376</v>
      </c>
      <c r="B9" s="109" t="s">
        <v>0</v>
      </c>
      <c r="C9" s="109" t="s">
        <v>37</v>
      </c>
      <c r="D9" s="110">
        <v>8.9870805217777807</v>
      </c>
      <c r="E9" s="111"/>
      <c r="F9" s="112">
        <v>5.3124999999999999E-2</v>
      </c>
      <c r="G9" s="112">
        <v>4.5999999999999999E-2</v>
      </c>
      <c r="H9" s="113"/>
      <c r="I9" s="114">
        <v>6</v>
      </c>
      <c r="J9" s="114">
        <v>6</v>
      </c>
      <c r="K9" s="111"/>
      <c r="L9" s="115">
        <v>0.64071862024912196</v>
      </c>
      <c r="M9" s="118">
        <v>0.66600000000000004</v>
      </c>
      <c r="N9" s="117">
        <v>0.7</v>
      </c>
      <c r="O9" s="118"/>
      <c r="P9" s="111"/>
      <c r="Q9" s="119">
        <v>375</v>
      </c>
      <c r="R9" s="120">
        <v>41.726565049827698</v>
      </c>
      <c r="S9" s="121">
        <v>36</v>
      </c>
      <c r="T9" s="133">
        <v>1.1590712513840999</v>
      </c>
      <c r="U9" s="134">
        <v>-3.1475896987393002</v>
      </c>
      <c r="V9" s="124">
        <v>9.4999999999999998E-3</v>
      </c>
      <c r="W9" s="124">
        <v>8.0000000000000002E-3</v>
      </c>
      <c r="X9" s="125">
        <v>0</v>
      </c>
      <c r="Y9" s="125">
        <v>14</v>
      </c>
      <c r="Z9" s="111"/>
      <c r="AA9" s="126">
        <v>1549</v>
      </c>
      <c r="AB9" s="110">
        <v>172.35853136582199</v>
      </c>
      <c r="AC9" s="121">
        <v>200</v>
      </c>
      <c r="AD9" s="118">
        <v>0.86179265682910999</v>
      </c>
      <c r="AE9" s="126">
        <v>-551.81994277077399</v>
      </c>
      <c r="AF9" s="112"/>
      <c r="AG9" s="112"/>
      <c r="AH9" s="128">
        <v>249</v>
      </c>
      <c r="AI9" s="125">
        <v>608</v>
      </c>
      <c r="AJ9" s="111"/>
      <c r="AK9" s="120">
        <v>7774.4477299999999</v>
      </c>
      <c r="AL9" s="120">
        <v>865.06933048621397</v>
      </c>
      <c r="AM9" s="129">
        <v>694.2</v>
      </c>
      <c r="AN9" s="122">
        <v>1.2461384766439301</v>
      </c>
      <c r="AO9" s="130">
        <v>482.50170864264499</v>
      </c>
      <c r="AP9" s="124">
        <v>0.01</v>
      </c>
      <c r="AQ9" s="124">
        <v>0.01</v>
      </c>
      <c r="AR9" s="125">
        <v>0</v>
      </c>
      <c r="AS9" s="125">
        <v>0</v>
      </c>
      <c r="AT9" s="113"/>
      <c r="AU9" s="120">
        <v>5817.0493200000001</v>
      </c>
      <c r="AV9" s="110">
        <v>647.26796493076301</v>
      </c>
      <c r="AW9" s="131">
        <v>573</v>
      </c>
      <c r="AX9" s="133">
        <v>1.1296125042421701</v>
      </c>
      <c r="AY9" s="137">
        <v>-201.79981603826599</v>
      </c>
      <c r="AZ9" s="112">
        <v>1.2E-2</v>
      </c>
      <c r="BA9" s="112">
        <v>9.75E-3</v>
      </c>
      <c r="BB9" s="125">
        <v>0</v>
      </c>
      <c r="BC9" s="125">
        <v>363</v>
      </c>
      <c r="BD9" s="111"/>
      <c r="BE9" s="120">
        <v>674</v>
      </c>
      <c r="BF9" s="110">
        <v>74.996546249556999</v>
      </c>
      <c r="BG9" s="132">
        <v>65</v>
      </c>
      <c r="BH9" s="133">
        <v>1.1537930192239501</v>
      </c>
      <c r="BI9" s="134">
        <v>-8.7664814005014495</v>
      </c>
      <c r="BJ9" s="112">
        <v>1.35E-2</v>
      </c>
      <c r="BK9" s="112">
        <v>1.125E-2</v>
      </c>
      <c r="BL9" s="125">
        <v>0</v>
      </c>
      <c r="BM9" s="125">
        <v>27</v>
      </c>
      <c r="BN9" s="111"/>
      <c r="BO9" s="119">
        <v>786</v>
      </c>
      <c r="BP9" s="120">
        <v>87.458880344438896</v>
      </c>
      <c r="BQ9" s="132">
        <v>78</v>
      </c>
      <c r="BR9" s="133">
        <v>1.12126769672358</v>
      </c>
      <c r="BS9" s="134">
        <v>-33.319777680601803</v>
      </c>
      <c r="BT9" s="112">
        <v>5.6249999999999998E-3</v>
      </c>
      <c r="BU9" s="124">
        <v>4.4999999999999997E-3</v>
      </c>
      <c r="BV9" s="119">
        <v>0</v>
      </c>
      <c r="BW9" s="119">
        <v>56</v>
      </c>
      <c r="BX9" s="113"/>
      <c r="BY9" s="118">
        <v>0.99674994921795701</v>
      </c>
      <c r="BZ9" s="118">
        <v>1</v>
      </c>
      <c r="CA9" s="135">
        <v>0.99869997968718305</v>
      </c>
      <c r="CB9" s="117">
        <v>0.9</v>
      </c>
      <c r="CC9" s="124">
        <v>2.5000000000000001E-3</v>
      </c>
      <c r="CD9" s="113"/>
      <c r="CE9" s="113"/>
    </row>
    <row r="10" spans="1:83" s="85" customFormat="1" ht="21.4" customHeight="1" x14ac:dyDescent="0.2">
      <c r="A10" s="109" t="s">
        <v>376</v>
      </c>
      <c r="B10" s="109" t="s">
        <v>0</v>
      </c>
      <c r="C10" s="109" t="s">
        <v>39</v>
      </c>
      <c r="D10" s="110">
        <v>9.0833675411111106</v>
      </c>
      <c r="E10" s="111"/>
      <c r="F10" s="112">
        <v>4.8000000000000001E-2</v>
      </c>
      <c r="G10" s="112">
        <v>4.5749999999999999E-2</v>
      </c>
      <c r="H10" s="113"/>
      <c r="I10" s="114">
        <v>6</v>
      </c>
      <c r="J10" s="114">
        <v>6</v>
      </c>
      <c r="K10" s="111"/>
      <c r="L10" s="136">
        <v>0.72933333333333294</v>
      </c>
      <c r="M10" s="116">
        <v>0.55000000000000004</v>
      </c>
      <c r="N10" s="117">
        <v>0.7</v>
      </c>
      <c r="O10" s="118"/>
      <c r="P10" s="111"/>
      <c r="Q10" s="119">
        <v>433</v>
      </c>
      <c r="R10" s="120">
        <v>47.669545247426399</v>
      </c>
      <c r="S10" s="121">
        <v>36</v>
      </c>
      <c r="T10" s="122">
        <v>1.3241540346507299</v>
      </c>
      <c r="U10" s="123">
        <v>50.800960646176101</v>
      </c>
      <c r="V10" s="124">
        <v>0.01</v>
      </c>
      <c r="W10" s="124">
        <v>0.01</v>
      </c>
      <c r="X10" s="125">
        <v>0</v>
      </c>
      <c r="Y10" s="125">
        <v>0</v>
      </c>
      <c r="Z10" s="111"/>
      <c r="AA10" s="126">
        <v>1360</v>
      </c>
      <c r="AB10" s="110">
        <v>149.72420678175499</v>
      </c>
      <c r="AC10" s="121">
        <v>200</v>
      </c>
      <c r="AD10" s="116">
        <v>0.74862103390877499</v>
      </c>
      <c r="AE10" s="127">
        <v>-763.32799641013298</v>
      </c>
      <c r="AF10" s="112"/>
      <c r="AG10" s="112"/>
      <c r="AH10" s="128">
        <v>457</v>
      </c>
      <c r="AI10" s="125">
        <v>821</v>
      </c>
      <c r="AJ10" s="111"/>
      <c r="AK10" s="120">
        <v>8813.3843300000008</v>
      </c>
      <c r="AL10" s="120">
        <v>970.27718961176299</v>
      </c>
      <c r="AM10" s="129">
        <v>633.5</v>
      </c>
      <c r="AN10" s="122">
        <v>1.5316135589767399</v>
      </c>
      <c r="AO10" s="130">
        <v>2087.7429013709102</v>
      </c>
      <c r="AP10" s="124">
        <v>0.01</v>
      </c>
      <c r="AQ10" s="124">
        <v>0.01</v>
      </c>
      <c r="AR10" s="125">
        <v>0</v>
      </c>
      <c r="AS10" s="125">
        <v>0</v>
      </c>
      <c r="AT10" s="113"/>
      <c r="AU10" s="120">
        <v>6247.9087900000004</v>
      </c>
      <c r="AV10" s="110">
        <v>687.84057913787001</v>
      </c>
      <c r="AW10" s="131">
        <v>573</v>
      </c>
      <c r="AX10" s="122">
        <v>1.20041985887935</v>
      </c>
      <c r="AY10" s="130">
        <v>164.57408028496999</v>
      </c>
      <c r="AZ10" s="112">
        <v>1.4999999999999999E-2</v>
      </c>
      <c r="BA10" s="112">
        <v>1.4999999999999999E-2</v>
      </c>
      <c r="BB10" s="125">
        <v>0</v>
      </c>
      <c r="BC10" s="125">
        <v>0</v>
      </c>
      <c r="BD10" s="111"/>
      <c r="BE10" s="120">
        <v>596.29999999999995</v>
      </c>
      <c r="BF10" s="110">
        <v>65.647459194088498</v>
      </c>
      <c r="BG10" s="132">
        <v>65</v>
      </c>
      <c r="BH10" s="133">
        <v>1.0099609106782901</v>
      </c>
      <c r="BI10" s="134">
        <v>-93.781598833293202</v>
      </c>
      <c r="BJ10" s="112">
        <v>3.0000000000000001E-3</v>
      </c>
      <c r="BK10" s="112">
        <v>7.5000000000000002E-4</v>
      </c>
      <c r="BL10" s="125">
        <v>0</v>
      </c>
      <c r="BM10" s="125">
        <v>113</v>
      </c>
      <c r="BN10" s="111"/>
      <c r="BO10" s="119">
        <v>888</v>
      </c>
      <c r="BP10" s="120">
        <v>97.761099722204605</v>
      </c>
      <c r="BQ10" s="132">
        <v>78</v>
      </c>
      <c r="BR10" s="122">
        <v>1.2533474323359599</v>
      </c>
      <c r="BS10" s="123">
        <v>59.902081400048097</v>
      </c>
      <c r="BT10" s="112">
        <v>7.4999999999999997E-3</v>
      </c>
      <c r="BU10" s="124">
        <v>7.4999999999999997E-3</v>
      </c>
      <c r="BV10" s="119">
        <v>0</v>
      </c>
      <c r="BW10" s="119">
        <v>0</v>
      </c>
      <c r="BX10" s="113"/>
      <c r="BY10" s="118">
        <v>0.99708832093173705</v>
      </c>
      <c r="BZ10" s="118">
        <v>1</v>
      </c>
      <c r="CA10" s="135">
        <v>0.99883532837269495</v>
      </c>
      <c r="CB10" s="117">
        <v>0.9</v>
      </c>
      <c r="CC10" s="124">
        <v>2.5000000000000001E-3</v>
      </c>
      <c r="CD10" s="113"/>
      <c r="CE10" s="113"/>
    </row>
    <row r="11" spans="1:83" s="85" customFormat="1" ht="21.4" customHeight="1" x14ac:dyDescent="0.2">
      <c r="A11" s="109" t="s">
        <v>376</v>
      </c>
      <c r="B11" s="109" t="s">
        <v>0</v>
      </c>
      <c r="C11" s="109" t="s">
        <v>41</v>
      </c>
      <c r="D11" s="110">
        <v>1.9591787439999999</v>
      </c>
      <c r="E11" s="111"/>
      <c r="F11" s="112">
        <v>6.0499999999999998E-2</v>
      </c>
      <c r="G11" s="112">
        <v>0.06</v>
      </c>
      <c r="H11" s="113"/>
      <c r="I11" s="114">
        <v>7</v>
      </c>
      <c r="J11" s="114">
        <v>6</v>
      </c>
      <c r="K11" s="111"/>
      <c r="L11" s="115">
        <v>0.37</v>
      </c>
      <c r="M11" s="118">
        <v>0.62</v>
      </c>
      <c r="N11" s="117">
        <v>0.7</v>
      </c>
      <c r="O11" s="118"/>
      <c r="P11" s="111"/>
      <c r="Q11" s="119">
        <v>111</v>
      </c>
      <c r="R11" s="120">
        <v>56.656392552204998</v>
      </c>
      <c r="S11" s="121">
        <v>36</v>
      </c>
      <c r="T11" s="122">
        <v>1.5737886820056901</v>
      </c>
      <c r="U11" s="123">
        <v>28.564027824460801</v>
      </c>
      <c r="V11" s="124">
        <v>0.01</v>
      </c>
      <c r="W11" s="124">
        <v>0.01</v>
      </c>
      <c r="X11" s="125">
        <v>0</v>
      </c>
      <c r="Y11" s="125">
        <v>0</v>
      </c>
      <c r="Z11" s="111"/>
      <c r="AA11" s="126">
        <v>386</v>
      </c>
      <c r="AB11" s="110">
        <v>197.021329055416</v>
      </c>
      <c r="AC11" s="121">
        <v>200</v>
      </c>
      <c r="AD11" s="133">
        <v>0.98510664527708003</v>
      </c>
      <c r="AE11" s="134">
        <v>-71.977623197439996</v>
      </c>
      <c r="AF11" s="112">
        <v>5.0000000000000001E-4</v>
      </c>
      <c r="AG11" s="112"/>
      <c r="AH11" s="128">
        <v>6</v>
      </c>
      <c r="AI11" s="125">
        <v>85</v>
      </c>
      <c r="AJ11" s="111"/>
      <c r="AK11" s="120">
        <v>1596.0148300000001</v>
      </c>
      <c r="AL11" s="120">
        <v>814.63461916775498</v>
      </c>
      <c r="AM11" s="129">
        <v>618</v>
      </c>
      <c r="AN11" s="122">
        <v>1.3181789954170799</v>
      </c>
      <c r="AO11" s="130">
        <v>180.86397431991099</v>
      </c>
      <c r="AP11" s="124">
        <v>0.01</v>
      </c>
      <c r="AQ11" s="124">
        <v>0.01</v>
      </c>
      <c r="AR11" s="125">
        <v>0</v>
      </c>
      <c r="AS11" s="125">
        <v>0</v>
      </c>
      <c r="AT11" s="113"/>
      <c r="AU11" s="120">
        <v>1517.57115</v>
      </c>
      <c r="AV11" s="110">
        <v>774.59555675947001</v>
      </c>
      <c r="AW11" s="131">
        <v>573</v>
      </c>
      <c r="AX11" s="122">
        <v>1.3518247063865101</v>
      </c>
      <c r="AY11" s="130">
        <v>205.46525953933499</v>
      </c>
      <c r="AZ11" s="112">
        <v>1.4999999999999999E-2</v>
      </c>
      <c r="BA11" s="112">
        <v>1.4999999999999999E-2</v>
      </c>
      <c r="BB11" s="125">
        <v>0</v>
      </c>
      <c r="BC11" s="125">
        <v>0</v>
      </c>
      <c r="BD11" s="111"/>
      <c r="BE11" s="120">
        <v>159.80000000000001</v>
      </c>
      <c r="BF11" s="110">
        <v>81.564788557138399</v>
      </c>
      <c r="BG11" s="132">
        <v>65</v>
      </c>
      <c r="BH11" s="122">
        <v>1.25484290087905</v>
      </c>
      <c r="BI11" s="123">
        <v>10.957272460832</v>
      </c>
      <c r="BJ11" s="112">
        <v>1.4999999999999999E-2</v>
      </c>
      <c r="BK11" s="112">
        <v>1.4999999999999999E-2</v>
      </c>
      <c r="BL11" s="125">
        <v>0</v>
      </c>
      <c r="BM11" s="125">
        <v>0</v>
      </c>
      <c r="BN11" s="111"/>
      <c r="BO11" s="119">
        <v>240</v>
      </c>
      <c r="BP11" s="120">
        <v>122.500308220984</v>
      </c>
      <c r="BQ11" s="132">
        <v>78</v>
      </c>
      <c r="BR11" s="122">
        <v>1.5705167720638999</v>
      </c>
      <c r="BS11" s="123">
        <v>61.388726952998397</v>
      </c>
      <c r="BT11" s="112">
        <v>7.4999999999999997E-3</v>
      </c>
      <c r="BU11" s="124">
        <v>7.4999999999999997E-3</v>
      </c>
      <c r="BV11" s="119">
        <v>0</v>
      </c>
      <c r="BW11" s="119">
        <v>0</v>
      </c>
      <c r="BX11" s="113"/>
      <c r="BY11" s="118">
        <v>0.99612403100775204</v>
      </c>
      <c r="BZ11" s="118">
        <v>1</v>
      </c>
      <c r="CA11" s="135">
        <v>0.99844961240310104</v>
      </c>
      <c r="CB11" s="117">
        <v>0.9</v>
      </c>
      <c r="CC11" s="124">
        <v>2.5000000000000001E-3</v>
      </c>
      <c r="CD11" s="113"/>
      <c r="CE11" s="113"/>
    </row>
    <row r="12" spans="1:83" s="85" customFormat="1" ht="21.4" customHeight="1" x14ac:dyDescent="0.2">
      <c r="A12" s="109" t="s">
        <v>376</v>
      </c>
      <c r="B12" s="109" t="s">
        <v>42</v>
      </c>
      <c r="C12" s="109" t="s">
        <v>43</v>
      </c>
      <c r="D12" s="110">
        <v>3.8366682700000001</v>
      </c>
      <c r="E12" s="111"/>
      <c r="F12" s="112">
        <v>1.6E-2</v>
      </c>
      <c r="G12" s="112">
        <v>1.15E-2</v>
      </c>
      <c r="H12" s="113"/>
      <c r="I12" s="114">
        <v>5</v>
      </c>
      <c r="J12" s="114">
        <v>3</v>
      </c>
      <c r="K12" s="111"/>
      <c r="L12" s="136">
        <v>0.7</v>
      </c>
      <c r="M12" s="116">
        <v>0.49199999999999999</v>
      </c>
      <c r="N12" s="117">
        <v>0.7</v>
      </c>
      <c r="O12" s="118"/>
      <c r="P12" s="111"/>
      <c r="Q12" s="119">
        <v>138</v>
      </c>
      <c r="R12" s="120">
        <v>35.9687078184635</v>
      </c>
      <c r="S12" s="121">
        <v>36</v>
      </c>
      <c r="T12" s="133">
        <v>0.99913077273509798</v>
      </c>
      <c r="U12" s="134">
        <v>-23.434723463135999</v>
      </c>
      <c r="V12" s="124">
        <v>1.5E-3</v>
      </c>
      <c r="W12" s="124">
        <v>0</v>
      </c>
      <c r="X12" s="125">
        <v>1</v>
      </c>
      <c r="Y12" s="125">
        <v>28</v>
      </c>
      <c r="Z12" s="111"/>
      <c r="AA12" s="126">
        <v>476</v>
      </c>
      <c r="AB12" s="110">
        <v>124.065977692671</v>
      </c>
      <c r="AC12" s="121">
        <v>200</v>
      </c>
      <c r="AD12" s="116">
        <v>0.62032988846335502</v>
      </c>
      <c r="AE12" s="127">
        <v>-420.85957479519999</v>
      </c>
      <c r="AF12" s="112"/>
      <c r="AG12" s="112"/>
      <c r="AH12" s="128">
        <v>292</v>
      </c>
      <c r="AI12" s="125">
        <v>445</v>
      </c>
      <c r="AJ12" s="111"/>
      <c r="AK12" s="120">
        <v>2345.00254</v>
      </c>
      <c r="AL12" s="120">
        <v>611.20805213634003</v>
      </c>
      <c r="AM12" s="129">
        <v>692.7</v>
      </c>
      <c r="AN12" s="118">
        <v>0.88235607353304402</v>
      </c>
      <c r="AO12" s="120">
        <v>-761.27059730317501</v>
      </c>
      <c r="AP12" s="124"/>
      <c r="AQ12" s="124"/>
      <c r="AR12" s="125">
        <v>313</v>
      </c>
      <c r="AS12" s="125">
        <v>845</v>
      </c>
      <c r="AT12" s="113"/>
      <c r="AU12" s="120">
        <v>2240.4051800000002</v>
      </c>
      <c r="AV12" s="110">
        <v>583.94550227820503</v>
      </c>
      <c r="AW12" s="131">
        <v>573</v>
      </c>
      <c r="AX12" s="133">
        <v>1.01910209821676</v>
      </c>
      <c r="AY12" s="137">
        <v>-329.097501788248</v>
      </c>
      <c r="AZ12" s="112">
        <v>3.7499999999999999E-3</v>
      </c>
      <c r="BA12" s="112">
        <v>1.5E-3</v>
      </c>
      <c r="BB12" s="125">
        <v>0</v>
      </c>
      <c r="BC12" s="125">
        <v>398</v>
      </c>
      <c r="BD12" s="111"/>
      <c r="BE12" s="120">
        <v>245.5</v>
      </c>
      <c r="BF12" s="110">
        <v>63.987809923426099</v>
      </c>
      <c r="BG12" s="132">
        <v>65</v>
      </c>
      <c r="BH12" s="133">
        <v>0.98442784497578595</v>
      </c>
      <c r="BI12" s="134">
        <v>-45.979361808439997</v>
      </c>
      <c r="BJ12" s="112">
        <v>7.5000000000000002E-4</v>
      </c>
      <c r="BK12" s="112"/>
      <c r="BL12" s="125">
        <v>4</v>
      </c>
      <c r="BM12" s="125">
        <v>54</v>
      </c>
      <c r="BN12" s="111"/>
      <c r="BO12" s="119">
        <v>395</v>
      </c>
      <c r="BP12" s="120">
        <v>102.953910060095</v>
      </c>
      <c r="BQ12" s="132">
        <v>78</v>
      </c>
      <c r="BR12" s="122">
        <v>1.3199219238473701</v>
      </c>
      <c r="BS12" s="123">
        <v>45.224765829871998</v>
      </c>
      <c r="BT12" s="112">
        <v>7.4999999999999997E-3</v>
      </c>
      <c r="BU12" s="124">
        <v>7.4999999999999997E-3</v>
      </c>
      <c r="BV12" s="119">
        <v>0</v>
      </c>
      <c r="BW12" s="119">
        <v>0</v>
      </c>
      <c r="BX12" s="113"/>
      <c r="BY12" s="118">
        <v>0.99567879006121696</v>
      </c>
      <c r="BZ12" s="118">
        <v>1</v>
      </c>
      <c r="CA12" s="135">
        <v>0.99827151602448705</v>
      </c>
      <c r="CB12" s="117">
        <v>0.9</v>
      </c>
      <c r="CC12" s="124">
        <v>2.5000000000000001E-3</v>
      </c>
      <c r="CD12" s="113"/>
      <c r="CE12" s="113"/>
    </row>
    <row r="13" spans="1:83" s="85" customFormat="1" ht="21.4" customHeight="1" x14ac:dyDescent="0.2">
      <c r="A13" s="109" t="s">
        <v>376</v>
      </c>
      <c r="B13" s="109" t="s">
        <v>42</v>
      </c>
      <c r="C13" s="109" t="s">
        <v>44</v>
      </c>
      <c r="D13" s="110">
        <v>5.9289893302222199</v>
      </c>
      <c r="E13" s="111"/>
      <c r="F13" s="112">
        <v>3.7999999999999999E-2</v>
      </c>
      <c r="G13" s="112">
        <v>3.1625E-2</v>
      </c>
      <c r="H13" s="113"/>
      <c r="I13" s="114">
        <v>6</v>
      </c>
      <c r="J13" s="114">
        <v>6</v>
      </c>
      <c r="K13" s="111"/>
      <c r="L13" s="115">
        <v>0.59629213483146104</v>
      </c>
      <c r="M13" s="133">
        <v>0.749</v>
      </c>
      <c r="N13" s="117">
        <v>0.7</v>
      </c>
      <c r="O13" s="118">
        <v>7.0000000000000001E-3</v>
      </c>
      <c r="P13" s="111"/>
      <c r="Q13" s="119">
        <v>233</v>
      </c>
      <c r="R13" s="120">
        <v>39.298434694816201</v>
      </c>
      <c r="S13" s="121">
        <v>36</v>
      </c>
      <c r="T13" s="133">
        <v>1.0916231859671199</v>
      </c>
      <c r="U13" s="134">
        <v>-16.4728982498943</v>
      </c>
      <c r="V13" s="124">
        <v>6.0000000000000001E-3</v>
      </c>
      <c r="W13" s="124">
        <v>4.4999999999999997E-3</v>
      </c>
      <c r="X13" s="125">
        <v>0</v>
      </c>
      <c r="Y13" s="125">
        <v>24</v>
      </c>
      <c r="Z13" s="111"/>
      <c r="AA13" s="126">
        <v>507</v>
      </c>
      <c r="AB13" s="110">
        <v>85.512044593441203</v>
      </c>
      <c r="AC13" s="121">
        <v>200</v>
      </c>
      <c r="AD13" s="116">
        <v>0.42756022296720603</v>
      </c>
      <c r="AE13" s="127">
        <v>-878.96054583274599</v>
      </c>
      <c r="AF13" s="112"/>
      <c r="AG13" s="112"/>
      <c r="AH13" s="128">
        <v>679</v>
      </c>
      <c r="AI13" s="125">
        <v>916</v>
      </c>
      <c r="AJ13" s="111"/>
      <c r="AK13" s="120">
        <v>3179.74046</v>
      </c>
      <c r="AL13" s="120">
        <v>536.303960574141</v>
      </c>
      <c r="AM13" s="129">
        <v>648.5</v>
      </c>
      <c r="AN13" s="118">
        <v>0.82699145809427999</v>
      </c>
      <c r="AO13" s="120">
        <v>-1314.2366098626801</v>
      </c>
      <c r="AP13" s="124"/>
      <c r="AQ13" s="124"/>
      <c r="AR13" s="125">
        <v>666</v>
      </c>
      <c r="AS13" s="125">
        <v>1435</v>
      </c>
      <c r="AT13" s="113"/>
      <c r="AU13" s="120">
        <v>3828.3727699999999</v>
      </c>
      <c r="AV13" s="110">
        <v>645.70410853758597</v>
      </c>
      <c r="AW13" s="131">
        <v>573</v>
      </c>
      <c r="AX13" s="133">
        <v>1.1268832609731001</v>
      </c>
      <c r="AY13" s="137">
        <v>-142.40419381081799</v>
      </c>
      <c r="AZ13" s="112">
        <v>1.2E-2</v>
      </c>
      <c r="BA13" s="112">
        <v>9.75E-3</v>
      </c>
      <c r="BB13" s="125">
        <v>0</v>
      </c>
      <c r="BC13" s="125">
        <v>249</v>
      </c>
      <c r="BD13" s="111"/>
      <c r="BE13" s="120">
        <v>391.8</v>
      </c>
      <c r="BF13" s="110">
        <v>66.082088898836801</v>
      </c>
      <c r="BG13" s="132">
        <v>65</v>
      </c>
      <c r="BH13" s="133">
        <v>1.0166475215205699</v>
      </c>
      <c r="BI13" s="134">
        <v>-58.637177395642503</v>
      </c>
      <c r="BJ13" s="112">
        <v>3.0000000000000001E-3</v>
      </c>
      <c r="BK13" s="112">
        <v>1.5E-3</v>
      </c>
      <c r="BL13" s="125">
        <v>0</v>
      </c>
      <c r="BM13" s="125">
        <v>71</v>
      </c>
      <c r="BN13" s="111"/>
      <c r="BO13" s="119">
        <v>542</v>
      </c>
      <c r="BP13" s="120">
        <v>91.415242938156098</v>
      </c>
      <c r="BQ13" s="132">
        <v>78</v>
      </c>
      <c r="BR13" s="122">
        <v>1.17199029407892</v>
      </c>
      <c r="BS13" s="123">
        <v>1.4753871252289601</v>
      </c>
      <c r="BT13" s="112">
        <v>7.4999999999999997E-3</v>
      </c>
      <c r="BU13" s="124">
        <v>6.3749999999999996E-3</v>
      </c>
      <c r="BV13" s="119">
        <v>0</v>
      </c>
      <c r="BW13" s="119">
        <v>13</v>
      </c>
      <c r="BX13" s="113"/>
      <c r="BY13" s="118">
        <v>0.99766536964980501</v>
      </c>
      <c r="BZ13" s="118">
        <v>1</v>
      </c>
      <c r="CA13" s="135">
        <v>0.99906614785992198</v>
      </c>
      <c r="CB13" s="117">
        <v>0.9</v>
      </c>
      <c r="CC13" s="124">
        <v>2.5000000000000001E-3</v>
      </c>
      <c r="CD13" s="113"/>
      <c r="CE13" s="113"/>
    </row>
    <row r="14" spans="1:83" s="85" customFormat="1" ht="21.4" customHeight="1" x14ac:dyDescent="0.2">
      <c r="A14" s="109" t="s">
        <v>376</v>
      </c>
      <c r="B14" s="109" t="s">
        <v>42</v>
      </c>
      <c r="C14" s="109" t="s">
        <v>45</v>
      </c>
      <c r="D14" s="110">
        <v>3.5450121087777799</v>
      </c>
      <c r="E14" s="111"/>
      <c r="F14" s="112">
        <v>2.4750000000000001E-2</v>
      </c>
      <c r="G14" s="112">
        <v>2.2499999999999999E-2</v>
      </c>
      <c r="H14" s="113"/>
      <c r="I14" s="114">
        <v>4</v>
      </c>
      <c r="J14" s="114">
        <v>3</v>
      </c>
      <c r="K14" s="111"/>
      <c r="L14" s="115">
        <v>0.59</v>
      </c>
      <c r="M14" s="116">
        <v>0.53800000000000003</v>
      </c>
      <c r="N14" s="117">
        <v>0.7</v>
      </c>
      <c r="O14" s="118"/>
      <c r="P14" s="111"/>
      <c r="Q14" s="119">
        <v>140</v>
      </c>
      <c r="R14" s="120">
        <v>39.492107700661201</v>
      </c>
      <c r="S14" s="121">
        <v>36</v>
      </c>
      <c r="T14" s="133">
        <v>1.0970029916850299</v>
      </c>
      <c r="U14" s="134">
        <v>-9.1627654986208995</v>
      </c>
      <c r="V14" s="124">
        <v>6.4999999999999997E-3</v>
      </c>
      <c r="W14" s="124">
        <v>5.0000000000000001E-3</v>
      </c>
      <c r="X14" s="125">
        <v>0</v>
      </c>
      <c r="Y14" s="125">
        <v>14</v>
      </c>
      <c r="Z14" s="111"/>
      <c r="AA14" s="126">
        <v>281</v>
      </c>
      <c r="AB14" s="110">
        <v>79.266301884898496</v>
      </c>
      <c r="AC14" s="121">
        <v>200</v>
      </c>
      <c r="AD14" s="116">
        <v>0.39633150942449202</v>
      </c>
      <c r="AE14" s="127">
        <v>-547.68203054789399</v>
      </c>
      <c r="AF14" s="112"/>
      <c r="AG14" s="112"/>
      <c r="AH14" s="128">
        <v>429</v>
      </c>
      <c r="AI14" s="125">
        <v>570</v>
      </c>
      <c r="AJ14" s="111"/>
      <c r="AK14" s="120">
        <v>1991.8970300000001</v>
      </c>
      <c r="AL14" s="120">
        <v>561.88722883847902</v>
      </c>
      <c r="AM14" s="129">
        <v>700.2</v>
      </c>
      <c r="AN14" s="118">
        <v>0.80246676497926195</v>
      </c>
      <c r="AO14" s="120">
        <v>-909.31875894817597</v>
      </c>
      <c r="AP14" s="124"/>
      <c r="AQ14" s="124"/>
      <c r="AR14" s="125">
        <v>491</v>
      </c>
      <c r="AS14" s="125">
        <v>987</v>
      </c>
      <c r="AT14" s="113"/>
      <c r="AU14" s="120">
        <v>2644.5814399999999</v>
      </c>
      <c r="AV14" s="110">
        <v>746.00067894035396</v>
      </c>
      <c r="AW14" s="131">
        <v>573</v>
      </c>
      <c r="AX14" s="122">
        <v>1.30192090565507</v>
      </c>
      <c r="AY14" s="130">
        <v>270.40742248028403</v>
      </c>
      <c r="AZ14" s="112">
        <v>1.4999999999999999E-2</v>
      </c>
      <c r="BA14" s="112">
        <v>1.4999999999999999E-2</v>
      </c>
      <c r="BB14" s="125">
        <v>0</v>
      </c>
      <c r="BC14" s="125">
        <v>0</v>
      </c>
      <c r="BD14" s="111"/>
      <c r="BE14" s="120">
        <v>225.7</v>
      </c>
      <c r="BF14" s="110">
        <v>63.666919343137302</v>
      </c>
      <c r="BG14" s="132">
        <v>65</v>
      </c>
      <c r="BH14" s="133">
        <v>0.97949106681749698</v>
      </c>
      <c r="BI14" s="134">
        <v>-43.621659928065498</v>
      </c>
      <c r="BJ14" s="112">
        <v>7.5000000000000002E-4</v>
      </c>
      <c r="BK14" s="112"/>
      <c r="BL14" s="125">
        <v>5</v>
      </c>
      <c r="BM14" s="125">
        <v>51</v>
      </c>
      <c r="BN14" s="111"/>
      <c r="BO14" s="119">
        <v>248</v>
      </c>
      <c r="BP14" s="120">
        <v>69.957447926885493</v>
      </c>
      <c r="BQ14" s="132">
        <v>78</v>
      </c>
      <c r="BR14" s="118">
        <v>0.89689035803699402</v>
      </c>
      <c r="BS14" s="126">
        <v>-75.185991913678606</v>
      </c>
      <c r="BT14" s="112"/>
      <c r="BU14" s="124"/>
      <c r="BV14" s="119">
        <v>29</v>
      </c>
      <c r="BW14" s="119">
        <v>84</v>
      </c>
      <c r="BX14" s="113"/>
      <c r="BY14" s="118">
        <v>0.99802955665024595</v>
      </c>
      <c r="BZ14" s="118">
        <v>1</v>
      </c>
      <c r="CA14" s="135">
        <v>0.999211822660098</v>
      </c>
      <c r="CB14" s="117">
        <v>0.9</v>
      </c>
      <c r="CC14" s="124">
        <v>2.5000000000000001E-3</v>
      </c>
      <c r="CD14" s="113"/>
      <c r="CE14" s="113"/>
    </row>
    <row r="15" spans="1:83" s="85" customFormat="1" ht="21.4" customHeight="1" x14ac:dyDescent="0.2">
      <c r="A15" s="109" t="s">
        <v>376</v>
      </c>
      <c r="B15" s="109" t="s">
        <v>42</v>
      </c>
      <c r="C15" s="109" t="s">
        <v>47</v>
      </c>
      <c r="D15" s="110">
        <v>5.7009774518888898</v>
      </c>
      <c r="E15" s="111"/>
      <c r="F15" s="112">
        <v>3.5000000000000003E-2</v>
      </c>
      <c r="G15" s="112">
        <v>3.5000000000000003E-2</v>
      </c>
      <c r="H15" s="113"/>
      <c r="I15" s="114">
        <v>4</v>
      </c>
      <c r="J15" s="114">
        <v>4</v>
      </c>
      <c r="K15" s="111"/>
      <c r="L15" s="115">
        <v>0.51763354967548703</v>
      </c>
      <c r="M15" s="116">
        <v>0.377</v>
      </c>
      <c r="N15" s="117">
        <v>0.7</v>
      </c>
      <c r="O15" s="118"/>
      <c r="P15" s="111"/>
      <c r="Q15" s="119">
        <v>290</v>
      </c>
      <c r="R15" s="120">
        <v>50.868469915437899</v>
      </c>
      <c r="S15" s="121">
        <v>36</v>
      </c>
      <c r="T15" s="122">
        <v>1.4130130532066101</v>
      </c>
      <c r="U15" s="123">
        <v>50.121111952361503</v>
      </c>
      <c r="V15" s="124">
        <v>0.01</v>
      </c>
      <c r="W15" s="124">
        <v>0.01</v>
      </c>
      <c r="X15" s="125">
        <v>0</v>
      </c>
      <c r="Y15" s="125">
        <v>0</v>
      </c>
      <c r="Z15" s="111"/>
      <c r="AA15" s="126">
        <v>582</v>
      </c>
      <c r="AB15" s="110">
        <v>102.087756864775</v>
      </c>
      <c r="AC15" s="121">
        <v>200</v>
      </c>
      <c r="AD15" s="116">
        <v>0.51043878432387502</v>
      </c>
      <c r="AE15" s="127">
        <v>-750.66048915354702</v>
      </c>
      <c r="AF15" s="112"/>
      <c r="AG15" s="112"/>
      <c r="AH15" s="128">
        <v>559</v>
      </c>
      <c r="AI15" s="125">
        <v>787</v>
      </c>
      <c r="AJ15" s="111"/>
      <c r="AK15" s="120">
        <v>2265.8610399999998</v>
      </c>
      <c r="AL15" s="120">
        <v>397.45132464070002</v>
      </c>
      <c r="AM15" s="129">
        <v>617.20000000000005</v>
      </c>
      <c r="AN15" s="116">
        <v>0.64395872430443901</v>
      </c>
      <c r="AO15" s="139">
        <v>-1846.7292295278501</v>
      </c>
      <c r="AP15" s="124"/>
      <c r="AQ15" s="124"/>
      <c r="AR15" s="125">
        <v>1253</v>
      </c>
      <c r="AS15" s="125">
        <v>1957</v>
      </c>
      <c r="AT15" s="113"/>
      <c r="AU15" s="120">
        <v>3068.56475</v>
      </c>
      <c r="AV15" s="110">
        <v>538.25239196189102</v>
      </c>
      <c r="AW15" s="131">
        <v>573</v>
      </c>
      <c r="AX15" s="118">
        <v>0.93935845019527198</v>
      </c>
      <c r="AY15" s="120">
        <v>-749.50755142491198</v>
      </c>
      <c r="AZ15" s="112"/>
      <c r="BA15" s="112"/>
      <c r="BB15" s="125">
        <v>199</v>
      </c>
      <c r="BC15" s="125">
        <v>852</v>
      </c>
      <c r="BD15" s="111"/>
      <c r="BE15" s="120">
        <v>462.8</v>
      </c>
      <c r="BF15" s="110">
        <v>81.179061644360999</v>
      </c>
      <c r="BG15" s="132">
        <v>65</v>
      </c>
      <c r="BH15" s="122">
        <v>1.2489086406824801</v>
      </c>
      <c r="BI15" s="123">
        <v>29.685341025097198</v>
      </c>
      <c r="BJ15" s="112">
        <v>1.4999999999999999E-2</v>
      </c>
      <c r="BK15" s="112">
        <v>1.4999999999999999E-2</v>
      </c>
      <c r="BL15" s="125">
        <v>0</v>
      </c>
      <c r="BM15" s="125">
        <v>0</v>
      </c>
      <c r="BN15" s="111"/>
      <c r="BO15" s="119">
        <v>624</v>
      </c>
      <c r="BP15" s="120">
        <v>109.454914576666</v>
      </c>
      <c r="BQ15" s="132">
        <v>78</v>
      </c>
      <c r="BR15" s="122">
        <v>1.4032681355982799</v>
      </c>
      <c r="BS15" s="123">
        <v>104.262409230117</v>
      </c>
      <c r="BT15" s="112">
        <v>7.4999999999999997E-3</v>
      </c>
      <c r="BU15" s="124">
        <v>7.4999999999999997E-3</v>
      </c>
      <c r="BV15" s="119">
        <v>0</v>
      </c>
      <c r="BW15" s="119">
        <v>0</v>
      </c>
      <c r="BX15" s="113"/>
      <c r="BY15" s="118">
        <v>0.99852527148411296</v>
      </c>
      <c r="BZ15" s="118">
        <v>1</v>
      </c>
      <c r="CA15" s="135">
        <v>0.99941010859364499</v>
      </c>
      <c r="CB15" s="117">
        <v>0.9</v>
      </c>
      <c r="CC15" s="124">
        <v>2.5000000000000001E-3</v>
      </c>
      <c r="CD15" s="113"/>
      <c r="CE15" s="113"/>
    </row>
    <row r="16" spans="1:83" s="85" customFormat="1" ht="21.4" customHeight="1" x14ac:dyDescent="0.2">
      <c r="A16" s="109" t="s">
        <v>376</v>
      </c>
      <c r="B16" s="109" t="s">
        <v>42</v>
      </c>
      <c r="C16" s="109" t="s">
        <v>48</v>
      </c>
      <c r="D16" s="110">
        <v>4.6800009620000003</v>
      </c>
      <c r="E16" s="111"/>
      <c r="F16" s="112">
        <v>2.4750000000000001E-2</v>
      </c>
      <c r="G16" s="112">
        <v>2.2499999999999999E-2</v>
      </c>
      <c r="H16" s="113"/>
      <c r="I16" s="114">
        <v>5</v>
      </c>
      <c r="J16" s="114">
        <v>4</v>
      </c>
      <c r="K16" s="111"/>
      <c r="L16" s="138">
        <v>0.65</v>
      </c>
      <c r="M16" s="133">
        <v>0.76800000000000002</v>
      </c>
      <c r="N16" s="117">
        <v>0.7</v>
      </c>
      <c r="O16" s="118">
        <v>8.9999999999999993E-3</v>
      </c>
      <c r="P16" s="111"/>
      <c r="Q16" s="119">
        <v>152</v>
      </c>
      <c r="R16" s="120">
        <v>32.478625802470503</v>
      </c>
      <c r="S16" s="121">
        <v>36</v>
      </c>
      <c r="T16" s="118">
        <v>0.90218405006862501</v>
      </c>
      <c r="U16" s="126">
        <v>-44.919464477881597</v>
      </c>
      <c r="V16" s="124"/>
      <c r="W16" s="124"/>
      <c r="X16" s="125">
        <v>17</v>
      </c>
      <c r="Y16" s="125">
        <v>51</v>
      </c>
      <c r="Z16" s="111"/>
      <c r="AA16" s="126">
        <v>460</v>
      </c>
      <c r="AB16" s="110">
        <v>98.290578086423906</v>
      </c>
      <c r="AC16" s="121">
        <v>200</v>
      </c>
      <c r="AD16" s="116">
        <v>0.49145289043211998</v>
      </c>
      <c r="AE16" s="127">
        <v>-633.99702487712</v>
      </c>
      <c r="AF16" s="112"/>
      <c r="AG16" s="112"/>
      <c r="AH16" s="128">
        <v>477</v>
      </c>
      <c r="AI16" s="125">
        <v>664</v>
      </c>
      <c r="AJ16" s="111"/>
      <c r="AK16" s="120">
        <v>3436.8305</v>
      </c>
      <c r="AL16" s="120">
        <v>734.36534050011596</v>
      </c>
      <c r="AM16" s="129">
        <v>687.6</v>
      </c>
      <c r="AN16" s="133">
        <v>1.0680124207389701</v>
      </c>
      <c r="AO16" s="137">
        <v>-324.33127152753798</v>
      </c>
      <c r="AP16" s="124">
        <v>5.0000000000000001E-3</v>
      </c>
      <c r="AQ16" s="124">
        <v>3.5000000000000001E-3</v>
      </c>
      <c r="AR16" s="125">
        <v>0</v>
      </c>
      <c r="AS16" s="125">
        <v>425</v>
      </c>
      <c r="AT16" s="113"/>
      <c r="AU16" s="120">
        <v>2637.38861</v>
      </c>
      <c r="AV16" s="110">
        <v>563.54445894663002</v>
      </c>
      <c r="AW16" s="131">
        <v>573</v>
      </c>
      <c r="AX16" s="133">
        <v>0.98349818315293303</v>
      </c>
      <c r="AY16" s="137">
        <v>-496.91286627294897</v>
      </c>
      <c r="AZ16" s="112">
        <v>7.5000000000000002E-4</v>
      </c>
      <c r="BA16" s="112"/>
      <c r="BB16" s="125">
        <v>45</v>
      </c>
      <c r="BC16" s="125">
        <v>581</v>
      </c>
      <c r="BD16" s="111"/>
      <c r="BE16" s="120">
        <v>172.7</v>
      </c>
      <c r="BF16" s="110">
        <v>36.901701816359598</v>
      </c>
      <c r="BG16" s="132">
        <v>65</v>
      </c>
      <c r="BH16" s="116">
        <v>0.56771848948245496</v>
      </c>
      <c r="BI16" s="127">
        <v>-182.84903308506401</v>
      </c>
      <c r="BJ16" s="112"/>
      <c r="BK16" s="112"/>
      <c r="BL16" s="125">
        <v>132</v>
      </c>
      <c r="BM16" s="125">
        <v>193</v>
      </c>
      <c r="BN16" s="111"/>
      <c r="BO16" s="119">
        <v>540</v>
      </c>
      <c r="BP16" s="120">
        <v>115.38459166667199</v>
      </c>
      <c r="BQ16" s="132">
        <v>78</v>
      </c>
      <c r="BR16" s="122">
        <v>1.4792896367522099</v>
      </c>
      <c r="BS16" s="123">
        <v>113.341160297923</v>
      </c>
      <c r="BT16" s="112">
        <v>7.4999999999999997E-3</v>
      </c>
      <c r="BU16" s="124">
        <v>7.4999999999999997E-3</v>
      </c>
      <c r="BV16" s="119">
        <v>0</v>
      </c>
      <c r="BW16" s="119">
        <v>0</v>
      </c>
      <c r="BX16" s="113"/>
      <c r="BY16" s="118">
        <v>0.99697793895436704</v>
      </c>
      <c r="BZ16" s="118">
        <v>1</v>
      </c>
      <c r="CA16" s="135">
        <v>0.99879117558174701</v>
      </c>
      <c r="CB16" s="117">
        <v>0.9</v>
      </c>
      <c r="CC16" s="124">
        <v>2.5000000000000001E-3</v>
      </c>
      <c r="CD16" s="113"/>
      <c r="CE16" s="113"/>
    </row>
    <row r="17" spans="1:83" s="85" customFormat="1" ht="21.4" customHeight="1" x14ac:dyDescent="0.2">
      <c r="A17" s="109" t="s">
        <v>376</v>
      </c>
      <c r="B17" s="109" t="s">
        <v>42</v>
      </c>
      <c r="C17" s="109" t="s">
        <v>49</v>
      </c>
      <c r="D17" s="110">
        <v>7.3932170127777797</v>
      </c>
      <c r="E17" s="111"/>
      <c r="F17" s="112">
        <v>1.4500000000000001E-2</v>
      </c>
      <c r="G17" s="112">
        <v>1.2500000000000001E-2</v>
      </c>
      <c r="H17" s="113"/>
      <c r="I17" s="114">
        <v>4</v>
      </c>
      <c r="J17" s="114">
        <v>3</v>
      </c>
      <c r="K17" s="111"/>
      <c r="L17" s="136">
        <v>0.72</v>
      </c>
      <c r="M17" s="118">
        <v>0.64300000000000002</v>
      </c>
      <c r="N17" s="117">
        <v>0.7</v>
      </c>
      <c r="O17" s="118"/>
      <c r="P17" s="111"/>
      <c r="Q17" s="119">
        <v>279</v>
      </c>
      <c r="R17" s="120">
        <v>37.737293456664602</v>
      </c>
      <c r="S17" s="121">
        <v>36</v>
      </c>
      <c r="T17" s="133">
        <v>1.0482581515740199</v>
      </c>
      <c r="U17" s="134">
        <v>-32.082913603248102</v>
      </c>
      <c r="V17" s="124">
        <v>4.0000000000000001E-3</v>
      </c>
      <c r="W17" s="124">
        <v>2.5000000000000001E-3</v>
      </c>
      <c r="X17" s="125">
        <v>0</v>
      </c>
      <c r="Y17" s="125">
        <v>41</v>
      </c>
      <c r="Z17" s="111"/>
      <c r="AA17" s="126">
        <v>744</v>
      </c>
      <c r="AB17" s="110">
        <v>100.632782551106</v>
      </c>
      <c r="AC17" s="121">
        <v>200</v>
      </c>
      <c r="AD17" s="116">
        <v>0.50316391275552996</v>
      </c>
      <c r="AE17" s="127">
        <v>-984.23840890693396</v>
      </c>
      <c r="AF17" s="112"/>
      <c r="AG17" s="112"/>
      <c r="AH17" s="128">
        <v>735</v>
      </c>
      <c r="AI17" s="125">
        <v>1031</v>
      </c>
      <c r="AJ17" s="111"/>
      <c r="AK17" s="120">
        <v>4630.5645800000002</v>
      </c>
      <c r="AL17" s="120">
        <v>626.32607320966599</v>
      </c>
      <c r="AM17" s="129">
        <v>639.5</v>
      </c>
      <c r="AN17" s="133">
        <v>0.97939964536304303</v>
      </c>
      <c r="AO17" s="137">
        <v>-895.477732479922</v>
      </c>
      <c r="AP17" s="124">
        <v>5.0000000000000001E-4</v>
      </c>
      <c r="AQ17" s="124"/>
      <c r="AR17" s="125">
        <v>98</v>
      </c>
      <c r="AS17" s="125">
        <v>1043</v>
      </c>
      <c r="AT17" s="113"/>
      <c r="AU17" s="120">
        <v>4084.4876199999999</v>
      </c>
      <c r="AV17" s="110">
        <v>552.46418615072901</v>
      </c>
      <c r="AW17" s="131">
        <v>573</v>
      </c>
      <c r="AX17" s="118">
        <v>0.96416088333460603</v>
      </c>
      <c r="AY17" s="120">
        <v>-866.91542151836495</v>
      </c>
      <c r="AZ17" s="112"/>
      <c r="BA17" s="112"/>
      <c r="BB17" s="125">
        <v>152</v>
      </c>
      <c r="BC17" s="125">
        <v>1000</v>
      </c>
      <c r="BD17" s="111"/>
      <c r="BE17" s="120">
        <v>297.8</v>
      </c>
      <c r="BF17" s="110">
        <v>40.280164843708597</v>
      </c>
      <c r="BG17" s="132">
        <v>65</v>
      </c>
      <c r="BH17" s="116">
        <v>0.61969484374936301</v>
      </c>
      <c r="BI17" s="127">
        <v>-263.877482894754</v>
      </c>
      <c r="BJ17" s="112"/>
      <c r="BK17" s="112"/>
      <c r="BL17" s="125">
        <v>183</v>
      </c>
      <c r="BM17" s="125">
        <v>279</v>
      </c>
      <c r="BN17" s="111"/>
      <c r="BO17" s="119">
        <v>804</v>
      </c>
      <c r="BP17" s="120">
        <v>108.74832953103299</v>
      </c>
      <c r="BQ17" s="132">
        <v>78</v>
      </c>
      <c r="BR17" s="122">
        <v>1.3942093529619599</v>
      </c>
      <c r="BS17" s="123">
        <v>129.98702052629599</v>
      </c>
      <c r="BT17" s="112">
        <v>7.4999999999999997E-3</v>
      </c>
      <c r="BU17" s="124">
        <v>7.4999999999999997E-3</v>
      </c>
      <c r="BV17" s="119">
        <v>0</v>
      </c>
      <c r="BW17" s="119">
        <v>0</v>
      </c>
      <c r="BX17" s="113"/>
      <c r="BY17" s="118">
        <v>0.99483274408485201</v>
      </c>
      <c r="BZ17" s="118">
        <v>1</v>
      </c>
      <c r="CA17" s="135">
        <v>0.997933097633941</v>
      </c>
      <c r="CB17" s="117">
        <v>0.9</v>
      </c>
      <c r="CC17" s="124">
        <v>2.5000000000000001E-3</v>
      </c>
      <c r="CD17" s="113"/>
      <c r="CE17" s="113"/>
    </row>
    <row r="18" spans="1:83" s="85" customFormat="1" ht="21.4" customHeight="1" x14ac:dyDescent="0.2">
      <c r="A18" s="109" t="s">
        <v>376</v>
      </c>
      <c r="B18" s="109" t="s">
        <v>42</v>
      </c>
      <c r="C18" s="109" t="s">
        <v>50</v>
      </c>
      <c r="D18" s="110">
        <v>3.86113067955556</v>
      </c>
      <c r="E18" s="111"/>
      <c r="F18" s="112">
        <v>4.4999999999999998E-2</v>
      </c>
      <c r="G18" s="112">
        <v>4.4999999999999998E-2</v>
      </c>
      <c r="H18" s="113"/>
      <c r="I18" s="114">
        <v>5</v>
      </c>
      <c r="J18" s="114">
        <v>5</v>
      </c>
      <c r="K18" s="111"/>
      <c r="L18" s="115">
        <v>0.4</v>
      </c>
      <c r="M18" s="116">
        <v>0.375</v>
      </c>
      <c r="N18" s="117">
        <v>0.7</v>
      </c>
      <c r="O18" s="118"/>
      <c r="P18" s="111"/>
      <c r="Q18" s="119">
        <v>196</v>
      </c>
      <c r="R18" s="120">
        <v>50.7623326601733</v>
      </c>
      <c r="S18" s="121">
        <v>36</v>
      </c>
      <c r="T18" s="122">
        <v>1.4100647961159201</v>
      </c>
      <c r="U18" s="123">
        <v>33.535976622476603</v>
      </c>
      <c r="V18" s="124">
        <v>0.01</v>
      </c>
      <c r="W18" s="124">
        <v>0.01</v>
      </c>
      <c r="X18" s="125">
        <v>0</v>
      </c>
      <c r="Y18" s="125">
        <v>0</v>
      </c>
      <c r="Z18" s="111"/>
      <c r="AA18" s="126">
        <v>414</v>
      </c>
      <c r="AB18" s="110">
        <v>107.22247816995799</v>
      </c>
      <c r="AC18" s="121">
        <v>200</v>
      </c>
      <c r="AD18" s="116">
        <v>0.53611239084979001</v>
      </c>
      <c r="AE18" s="127">
        <v>-488.57790765290798</v>
      </c>
      <c r="AF18" s="112"/>
      <c r="AG18" s="112"/>
      <c r="AH18" s="128">
        <v>359</v>
      </c>
      <c r="AI18" s="125">
        <v>513</v>
      </c>
      <c r="AJ18" s="111"/>
      <c r="AK18" s="120">
        <v>5687.0198099999998</v>
      </c>
      <c r="AL18" s="120">
        <v>1472.8897522459999</v>
      </c>
      <c r="AM18" s="129">
        <v>724.7</v>
      </c>
      <c r="AN18" s="122">
        <v>2.03241307057541</v>
      </c>
      <c r="AO18" s="130">
        <v>2416.5287616196902</v>
      </c>
      <c r="AP18" s="124">
        <v>0.01</v>
      </c>
      <c r="AQ18" s="124">
        <v>0.01</v>
      </c>
      <c r="AR18" s="125">
        <v>0</v>
      </c>
      <c r="AS18" s="125">
        <v>0</v>
      </c>
      <c r="AT18" s="113"/>
      <c r="AU18" s="120">
        <v>2855.2691199999999</v>
      </c>
      <c r="AV18" s="110">
        <v>739.49041277428705</v>
      </c>
      <c r="AW18" s="131">
        <v>573</v>
      </c>
      <c r="AX18" s="122">
        <v>1.2905591845973601</v>
      </c>
      <c r="AY18" s="130">
        <v>269.38341457441902</v>
      </c>
      <c r="AZ18" s="112">
        <v>1.4999999999999999E-2</v>
      </c>
      <c r="BA18" s="112">
        <v>1.4999999999999999E-2</v>
      </c>
      <c r="BB18" s="125">
        <v>0</v>
      </c>
      <c r="BC18" s="125">
        <v>0</v>
      </c>
      <c r="BD18" s="111"/>
      <c r="BE18" s="120">
        <v>162.1</v>
      </c>
      <c r="BF18" s="110">
        <v>41.982521041908598</v>
      </c>
      <c r="BG18" s="132">
        <v>65</v>
      </c>
      <c r="BH18" s="116">
        <v>0.64588493910628597</v>
      </c>
      <c r="BI18" s="127">
        <v>-131.237819987195</v>
      </c>
      <c r="BJ18" s="112"/>
      <c r="BK18" s="112"/>
      <c r="BL18" s="125">
        <v>89</v>
      </c>
      <c r="BM18" s="125">
        <v>140</v>
      </c>
      <c r="BN18" s="111"/>
      <c r="BO18" s="119">
        <v>408</v>
      </c>
      <c r="BP18" s="120">
        <v>105.66852921097301</v>
      </c>
      <c r="BQ18" s="132">
        <v>78</v>
      </c>
      <c r="BR18" s="122">
        <v>1.35472473347401</v>
      </c>
      <c r="BS18" s="123">
        <v>55.994616015365999</v>
      </c>
      <c r="BT18" s="112">
        <v>7.4999999999999997E-3</v>
      </c>
      <c r="BU18" s="124">
        <v>7.4999999999999997E-3</v>
      </c>
      <c r="BV18" s="119">
        <v>0</v>
      </c>
      <c r="BW18" s="119">
        <v>0</v>
      </c>
      <c r="BX18" s="113"/>
      <c r="BY18" s="118">
        <v>0.99789695057833805</v>
      </c>
      <c r="BZ18" s="118">
        <v>1</v>
      </c>
      <c r="CA18" s="135">
        <v>0.99915878023133498</v>
      </c>
      <c r="CB18" s="117">
        <v>0.9</v>
      </c>
      <c r="CC18" s="124">
        <v>2.5000000000000001E-3</v>
      </c>
      <c r="CD18" s="113"/>
      <c r="CE18" s="113"/>
    </row>
    <row r="19" spans="1:83" s="85" customFormat="1" ht="21.4" customHeight="1" x14ac:dyDescent="0.2">
      <c r="A19" s="109" t="s">
        <v>376</v>
      </c>
      <c r="B19" s="109" t="s">
        <v>42</v>
      </c>
      <c r="C19" s="109" t="s">
        <v>51</v>
      </c>
      <c r="D19" s="110">
        <v>4.9847654396666696</v>
      </c>
      <c r="E19" s="111"/>
      <c r="F19" s="112">
        <v>0.01</v>
      </c>
      <c r="G19" s="112">
        <v>0.01</v>
      </c>
      <c r="H19" s="113"/>
      <c r="I19" s="114">
        <v>2</v>
      </c>
      <c r="J19" s="114">
        <v>2</v>
      </c>
      <c r="K19" s="111"/>
      <c r="L19" s="115">
        <v>0.31</v>
      </c>
      <c r="M19" s="116">
        <v>0.57299999999999995</v>
      </c>
      <c r="N19" s="117">
        <v>0.7</v>
      </c>
      <c r="O19" s="118"/>
      <c r="P19" s="111"/>
      <c r="Q19" s="119">
        <v>147</v>
      </c>
      <c r="R19" s="120">
        <v>29.489852988916098</v>
      </c>
      <c r="S19" s="121">
        <v>36</v>
      </c>
      <c r="T19" s="118">
        <v>0.81916258302544898</v>
      </c>
      <c r="U19" s="126">
        <v>-62.742978451766596</v>
      </c>
      <c r="V19" s="124"/>
      <c r="W19" s="124"/>
      <c r="X19" s="125">
        <v>33</v>
      </c>
      <c r="Y19" s="125">
        <v>69</v>
      </c>
      <c r="Z19" s="111"/>
      <c r="AA19" s="126">
        <v>396</v>
      </c>
      <c r="AB19" s="110">
        <v>79.442052949733295</v>
      </c>
      <c r="AC19" s="121">
        <v>200</v>
      </c>
      <c r="AD19" s="116">
        <v>0.397210264748666</v>
      </c>
      <c r="AE19" s="127">
        <v>-769.23876917648101</v>
      </c>
      <c r="AF19" s="112"/>
      <c r="AG19" s="112"/>
      <c r="AH19" s="128">
        <v>601</v>
      </c>
      <c r="AI19" s="125">
        <v>801</v>
      </c>
      <c r="AJ19" s="111"/>
      <c r="AK19" s="120">
        <v>2124.4756600000001</v>
      </c>
      <c r="AL19" s="120">
        <v>426.19370674782698</v>
      </c>
      <c r="AM19" s="129">
        <v>808.4</v>
      </c>
      <c r="AN19" s="116">
        <v>0.52720646554654504</v>
      </c>
      <c r="AO19" s="139">
        <v>-2585.41944501134</v>
      </c>
      <c r="AP19" s="124"/>
      <c r="AQ19" s="124"/>
      <c r="AR19" s="125">
        <v>1906</v>
      </c>
      <c r="AS19" s="125">
        <v>2712</v>
      </c>
      <c r="AT19" s="113"/>
      <c r="AU19" s="120">
        <v>2253.1877300000001</v>
      </c>
      <c r="AV19" s="110">
        <v>452.01479533421599</v>
      </c>
      <c r="AW19" s="131">
        <v>573</v>
      </c>
      <c r="AX19" s="118">
        <v>0.78885653635988795</v>
      </c>
      <c r="AY19" s="120">
        <v>-1085.22134369062</v>
      </c>
      <c r="AZ19" s="112"/>
      <c r="BA19" s="112"/>
      <c r="BB19" s="125">
        <v>604</v>
      </c>
      <c r="BC19" s="125">
        <v>1175</v>
      </c>
      <c r="BD19" s="111"/>
      <c r="BE19" s="120">
        <v>162.4</v>
      </c>
      <c r="BF19" s="110">
        <v>32.579266159183597</v>
      </c>
      <c r="BG19" s="132">
        <v>65</v>
      </c>
      <c r="BH19" s="116">
        <v>0.50121947937205502</v>
      </c>
      <c r="BI19" s="127">
        <v>-216.30259998235601</v>
      </c>
      <c r="BJ19" s="112"/>
      <c r="BK19" s="112"/>
      <c r="BL19" s="125">
        <v>162</v>
      </c>
      <c r="BM19" s="125">
        <v>227</v>
      </c>
      <c r="BN19" s="111"/>
      <c r="BO19" s="119">
        <v>481</v>
      </c>
      <c r="BP19" s="120">
        <v>96.494008759650796</v>
      </c>
      <c r="BQ19" s="132">
        <v>78</v>
      </c>
      <c r="BR19" s="122">
        <v>1.23710267640578</v>
      </c>
      <c r="BS19" s="123">
        <v>26.5568800211725</v>
      </c>
      <c r="BT19" s="112">
        <v>7.4999999999999997E-3</v>
      </c>
      <c r="BU19" s="124">
        <v>7.4999999999999997E-3</v>
      </c>
      <c r="BV19" s="119">
        <v>0</v>
      </c>
      <c r="BW19" s="119">
        <v>0</v>
      </c>
      <c r="BX19" s="113"/>
      <c r="BY19" s="118">
        <v>0.99693922168780102</v>
      </c>
      <c r="BZ19" s="118">
        <v>1</v>
      </c>
      <c r="CA19" s="135">
        <v>0.99877568867512001</v>
      </c>
      <c r="CB19" s="117">
        <v>0.9</v>
      </c>
      <c r="CC19" s="124">
        <v>2.5000000000000001E-3</v>
      </c>
      <c r="CD19" s="113"/>
      <c r="CE19" s="113"/>
    </row>
    <row r="20" spans="1:83" s="85" customFormat="1" ht="21.4" customHeight="1" x14ac:dyDescent="0.2">
      <c r="A20" s="109" t="s">
        <v>376</v>
      </c>
      <c r="B20" s="109" t="s">
        <v>42</v>
      </c>
      <c r="C20" s="109" t="s">
        <v>52</v>
      </c>
      <c r="D20" s="110">
        <v>4.6733463668888904</v>
      </c>
      <c r="E20" s="111"/>
      <c r="F20" s="112">
        <v>2.4E-2</v>
      </c>
      <c r="G20" s="112">
        <v>2.2499999999999999E-2</v>
      </c>
      <c r="H20" s="113"/>
      <c r="I20" s="114">
        <v>4</v>
      </c>
      <c r="J20" s="114">
        <v>3</v>
      </c>
      <c r="K20" s="111"/>
      <c r="L20" s="115">
        <v>0.3</v>
      </c>
      <c r="M20" s="116">
        <v>0.312</v>
      </c>
      <c r="N20" s="117">
        <v>0.7</v>
      </c>
      <c r="O20" s="118"/>
      <c r="P20" s="111"/>
      <c r="Q20" s="119">
        <v>230</v>
      </c>
      <c r="R20" s="120">
        <v>49.215269304576303</v>
      </c>
      <c r="S20" s="121">
        <v>36</v>
      </c>
      <c r="T20" s="122">
        <v>1.3670908140160101</v>
      </c>
      <c r="U20" s="123">
        <v>33.360539589689601</v>
      </c>
      <c r="V20" s="124">
        <v>0.01</v>
      </c>
      <c r="W20" s="124">
        <v>0.01</v>
      </c>
      <c r="X20" s="125">
        <v>0</v>
      </c>
      <c r="Y20" s="125">
        <v>0</v>
      </c>
      <c r="Z20" s="111"/>
      <c r="AA20" s="126">
        <v>609</v>
      </c>
      <c r="AB20" s="110">
        <v>130.31347394124799</v>
      </c>
      <c r="AC20" s="121">
        <v>200</v>
      </c>
      <c r="AD20" s="116">
        <v>0.65156736970623996</v>
      </c>
      <c r="AE20" s="127">
        <v>-483.44144672394702</v>
      </c>
      <c r="AF20" s="112"/>
      <c r="AG20" s="112"/>
      <c r="AH20" s="128">
        <v>326</v>
      </c>
      <c r="AI20" s="125">
        <v>513</v>
      </c>
      <c r="AJ20" s="111"/>
      <c r="AK20" s="120">
        <v>4261.3880499999996</v>
      </c>
      <c r="AL20" s="120">
        <v>911.84939344371003</v>
      </c>
      <c r="AM20" s="129">
        <v>738.6</v>
      </c>
      <c r="AN20" s="122">
        <v>1.2345645727643</v>
      </c>
      <c r="AO20" s="130">
        <v>227.00178724846401</v>
      </c>
      <c r="AP20" s="124">
        <v>0.01</v>
      </c>
      <c r="AQ20" s="124">
        <v>0.01</v>
      </c>
      <c r="AR20" s="125">
        <v>0</v>
      </c>
      <c r="AS20" s="125">
        <v>0</v>
      </c>
      <c r="AT20" s="113"/>
      <c r="AU20" s="120">
        <v>2651.9174600000001</v>
      </c>
      <c r="AV20" s="110">
        <v>567.45579116264298</v>
      </c>
      <c r="AW20" s="131">
        <v>573</v>
      </c>
      <c r="AX20" s="133">
        <v>0.99032424286674203</v>
      </c>
      <c r="AY20" s="137">
        <v>-477.927284864108</v>
      </c>
      <c r="AZ20" s="112">
        <v>1.5E-3</v>
      </c>
      <c r="BA20" s="112"/>
      <c r="BB20" s="125">
        <v>26</v>
      </c>
      <c r="BC20" s="125">
        <v>562</v>
      </c>
      <c r="BD20" s="111"/>
      <c r="BE20" s="120">
        <v>205.2</v>
      </c>
      <c r="BF20" s="110">
        <v>43.908579396952398</v>
      </c>
      <c r="BG20" s="132">
        <v>65</v>
      </c>
      <c r="BH20" s="116">
        <v>0.67551660610695996</v>
      </c>
      <c r="BI20" s="127">
        <v>-149.843470185283</v>
      </c>
      <c r="BJ20" s="112"/>
      <c r="BK20" s="112"/>
      <c r="BL20" s="125">
        <v>99</v>
      </c>
      <c r="BM20" s="125">
        <v>160</v>
      </c>
      <c r="BN20" s="111"/>
      <c r="BO20" s="119">
        <v>347</v>
      </c>
      <c r="BP20" s="120">
        <v>74.250862820382494</v>
      </c>
      <c r="BQ20" s="132">
        <v>78</v>
      </c>
      <c r="BR20" s="118">
        <v>0.95193413872285304</v>
      </c>
      <c r="BS20" s="126">
        <v>-79.0521642223393</v>
      </c>
      <c r="BT20" s="112"/>
      <c r="BU20" s="124"/>
      <c r="BV20" s="119">
        <v>18</v>
      </c>
      <c r="BW20" s="119">
        <v>91</v>
      </c>
      <c r="BX20" s="113"/>
      <c r="BY20" s="118">
        <v>0.99480198019802002</v>
      </c>
      <c r="BZ20" s="118">
        <v>1</v>
      </c>
      <c r="CA20" s="135">
        <v>0.99792079207920803</v>
      </c>
      <c r="CB20" s="117">
        <v>0.9</v>
      </c>
      <c r="CC20" s="124">
        <v>2.5000000000000001E-3</v>
      </c>
      <c r="CD20" s="113"/>
      <c r="CE20" s="113"/>
    </row>
    <row r="21" spans="1:83" s="85" customFormat="1" ht="21.4" customHeight="1" x14ac:dyDescent="0.2">
      <c r="A21" s="109" t="s">
        <v>376</v>
      </c>
      <c r="B21" s="109" t="s">
        <v>42</v>
      </c>
      <c r="C21" s="109" t="s">
        <v>53</v>
      </c>
      <c r="D21" s="110">
        <v>3.3066029728888902</v>
      </c>
      <c r="E21" s="111"/>
      <c r="F21" s="112">
        <v>3.3750000000000002E-2</v>
      </c>
      <c r="G21" s="112">
        <v>3.15E-2</v>
      </c>
      <c r="H21" s="113"/>
      <c r="I21" s="114">
        <v>5</v>
      </c>
      <c r="J21" s="114">
        <v>5</v>
      </c>
      <c r="K21" s="111"/>
      <c r="L21" s="115">
        <v>0.28000000000000003</v>
      </c>
      <c r="M21" s="116">
        <v>0.186</v>
      </c>
      <c r="N21" s="117">
        <v>0.7</v>
      </c>
      <c r="O21" s="118"/>
      <c r="P21" s="111"/>
      <c r="Q21" s="119">
        <v>200</v>
      </c>
      <c r="R21" s="120">
        <v>60.485036044489298</v>
      </c>
      <c r="S21" s="121">
        <v>36</v>
      </c>
      <c r="T21" s="122">
        <v>1.6801398901247</v>
      </c>
      <c r="U21" s="123">
        <v>60.868728030348699</v>
      </c>
      <c r="V21" s="124">
        <v>0.01</v>
      </c>
      <c r="W21" s="124">
        <v>0.01</v>
      </c>
      <c r="X21" s="125">
        <v>0</v>
      </c>
      <c r="Y21" s="125">
        <v>0</v>
      </c>
      <c r="Z21" s="111"/>
      <c r="AA21" s="126">
        <v>429</v>
      </c>
      <c r="AB21" s="110">
        <v>129.74040231543</v>
      </c>
      <c r="AC21" s="121">
        <v>200</v>
      </c>
      <c r="AD21" s="116">
        <v>0.64870201157715002</v>
      </c>
      <c r="AE21" s="127">
        <v>-343.95151094250701</v>
      </c>
      <c r="AF21" s="112"/>
      <c r="AG21" s="112"/>
      <c r="AH21" s="128">
        <v>233</v>
      </c>
      <c r="AI21" s="125">
        <v>365</v>
      </c>
      <c r="AJ21" s="111"/>
      <c r="AK21" s="120">
        <v>2993.5621799999999</v>
      </c>
      <c r="AL21" s="120">
        <v>905.32858179360005</v>
      </c>
      <c r="AM21" s="129">
        <v>612</v>
      </c>
      <c r="AN21" s="122">
        <v>1.4792950682902</v>
      </c>
      <c r="AO21" s="130">
        <v>628.33055651592804</v>
      </c>
      <c r="AP21" s="124">
        <v>0.01</v>
      </c>
      <c r="AQ21" s="124">
        <v>0.01</v>
      </c>
      <c r="AR21" s="125">
        <v>0</v>
      </c>
      <c r="AS21" s="125">
        <v>0</v>
      </c>
      <c r="AT21" s="113"/>
      <c r="AU21" s="120">
        <v>1935.73561</v>
      </c>
      <c r="AV21" s="110">
        <v>585.41519071725804</v>
      </c>
      <c r="AW21" s="131">
        <v>573</v>
      </c>
      <c r="AX21" s="133">
        <v>1.0216669995065599</v>
      </c>
      <c r="AY21" s="137">
        <v>-278.77046885028199</v>
      </c>
      <c r="AZ21" s="112">
        <v>3.7499999999999999E-3</v>
      </c>
      <c r="BA21" s="112">
        <v>1.5E-3</v>
      </c>
      <c r="BB21" s="125">
        <v>0</v>
      </c>
      <c r="BC21" s="125">
        <v>338</v>
      </c>
      <c r="BD21" s="111"/>
      <c r="BE21" s="120">
        <v>207.6</v>
      </c>
      <c r="BF21" s="110">
        <v>62.783467414179903</v>
      </c>
      <c r="BG21" s="132">
        <v>65</v>
      </c>
      <c r="BH21" s="118">
        <v>0.96589949867969105</v>
      </c>
      <c r="BI21" s="126">
        <v>-43.609241056314801</v>
      </c>
      <c r="BJ21" s="112"/>
      <c r="BK21" s="112"/>
      <c r="BL21" s="125">
        <v>8</v>
      </c>
      <c r="BM21" s="125">
        <v>51</v>
      </c>
      <c r="BN21" s="111"/>
      <c r="BO21" s="119">
        <v>409</v>
      </c>
      <c r="BP21" s="120">
        <v>123.69189871098099</v>
      </c>
      <c r="BQ21" s="132">
        <v>78</v>
      </c>
      <c r="BR21" s="122">
        <v>1.58579357321771</v>
      </c>
      <c r="BS21" s="123">
        <v>107.548910732422</v>
      </c>
      <c r="BT21" s="112">
        <v>7.4999999999999997E-3</v>
      </c>
      <c r="BU21" s="124">
        <v>7.4999999999999997E-3</v>
      </c>
      <c r="BV21" s="119">
        <v>0</v>
      </c>
      <c r="BW21" s="119">
        <v>0</v>
      </c>
      <c r="BX21" s="113"/>
      <c r="BY21" s="118">
        <v>0.99780043991201794</v>
      </c>
      <c r="BZ21" s="118">
        <v>1</v>
      </c>
      <c r="CA21" s="135">
        <v>0.99912017596480696</v>
      </c>
      <c r="CB21" s="117">
        <v>0.9</v>
      </c>
      <c r="CC21" s="124">
        <v>2.5000000000000001E-3</v>
      </c>
      <c r="CD21" s="113"/>
      <c r="CE21" s="113"/>
    </row>
    <row r="22" spans="1:83" s="85" customFormat="1" ht="21.4" customHeight="1" x14ac:dyDescent="0.2">
      <c r="A22" s="109" t="s">
        <v>376</v>
      </c>
      <c r="B22" s="109" t="s">
        <v>42</v>
      </c>
      <c r="C22" s="109" t="s">
        <v>54</v>
      </c>
      <c r="D22" s="110">
        <v>1.77484910544444</v>
      </c>
      <c r="E22" s="111"/>
      <c r="F22" s="112">
        <v>2.2499999999999999E-2</v>
      </c>
      <c r="G22" s="112">
        <v>1.7624999999999998E-2</v>
      </c>
      <c r="H22" s="113"/>
      <c r="I22" s="114">
        <v>5</v>
      </c>
      <c r="J22" s="114">
        <v>4</v>
      </c>
      <c r="K22" s="111"/>
      <c r="L22" s="115">
        <v>0.16</v>
      </c>
      <c r="M22" s="118">
        <v>0.61</v>
      </c>
      <c r="N22" s="117">
        <v>0.7</v>
      </c>
      <c r="O22" s="118"/>
      <c r="P22" s="111"/>
      <c r="Q22" s="119">
        <v>71</v>
      </c>
      <c r="R22" s="120">
        <v>40.003400729788098</v>
      </c>
      <c r="S22" s="121">
        <v>36</v>
      </c>
      <c r="T22" s="133">
        <v>1.1112055758274499</v>
      </c>
      <c r="U22" s="134">
        <v>-3.67997083996462</v>
      </c>
      <c r="V22" s="124">
        <v>7.0000000000000001E-3</v>
      </c>
      <c r="W22" s="124">
        <v>5.4999999999999997E-3</v>
      </c>
      <c r="X22" s="125">
        <v>0</v>
      </c>
      <c r="Y22" s="125">
        <v>6</v>
      </c>
      <c r="Z22" s="111"/>
      <c r="AA22" s="126">
        <v>300</v>
      </c>
      <c r="AB22" s="110">
        <v>169.02845378783701</v>
      </c>
      <c r="AC22" s="121">
        <v>200</v>
      </c>
      <c r="AD22" s="118">
        <v>0.84514226893918498</v>
      </c>
      <c r="AE22" s="126">
        <v>-114.88872688869201</v>
      </c>
      <c r="AF22" s="112"/>
      <c r="AG22" s="112"/>
      <c r="AH22" s="128">
        <v>55</v>
      </c>
      <c r="AI22" s="125">
        <v>126</v>
      </c>
      <c r="AJ22" s="111"/>
      <c r="AK22" s="120">
        <v>1448.58296</v>
      </c>
      <c r="AL22" s="120">
        <v>816.17245970735996</v>
      </c>
      <c r="AM22" s="129">
        <v>694.9</v>
      </c>
      <c r="AN22" s="122">
        <v>1.17451785826358</v>
      </c>
      <c r="AO22" s="130">
        <v>7.05207842523851</v>
      </c>
      <c r="AP22" s="124">
        <v>0.01</v>
      </c>
      <c r="AQ22" s="124">
        <v>8.5000000000000006E-3</v>
      </c>
      <c r="AR22" s="125">
        <v>0</v>
      </c>
      <c r="AS22" s="125">
        <v>32</v>
      </c>
      <c r="AT22" s="113"/>
      <c r="AU22" s="120">
        <v>994.66508999999996</v>
      </c>
      <c r="AV22" s="110">
        <v>560.42234066479898</v>
      </c>
      <c r="AW22" s="131">
        <v>573</v>
      </c>
      <c r="AX22" s="133">
        <v>0.97804946014799099</v>
      </c>
      <c r="AY22" s="137">
        <v>-193.991112536103</v>
      </c>
      <c r="AZ22" s="112">
        <v>7.5000000000000002E-4</v>
      </c>
      <c r="BA22" s="112"/>
      <c r="BB22" s="125">
        <v>23</v>
      </c>
      <c r="BC22" s="125">
        <v>226</v>
      </c>
      <c r="BD22" s="111"/>
      <c r="BE22" s="120">
        <v>107.7</v>
      </c>
      <c r="BF22" s="110">
        <v>60.6812149098335</v>
      </c>
      <c r="BG22" s="132">
        <v>65</v>
      </c>
      <c r="BH22" s="118">
        <v>0.93355715245897597</v>
      </c>
      <c r="BI22" s="126">
        <v>-27.138836238825</v>
      </c>
      <c r="BJ22" s="112"/>
      <c r="BK22" s="112"/>
      <c r="BL22" s="125">
        <v>8</v>
      </c>
      <c r="BM22" s="125">
        <v>31</v>
      </c>
      <c r="BN22" s="111"/>
      <c r="BO22" s="119">
        <v>143</v>
      </c>
      <c r="BP22" s="120">
        <v>80.570229638868895</v>
      </c>
      <c r="BQ22" s="132">
        <v>78</v>
      </c>
      <c r="BR22" s="133">
        <v>1.03295166203678</v>
      </c>
      <c r="BS22" s="134">
        <v>-18.806603486589999</v>
      </c>
      <c r="BT22" s="112">
        <v>2.2499999999999998E-3</v>
      </c>
      <c r="BU22" s="124">
        <v>1.1249999999999999E-3</v>
      </c>
      <c r="BV22" s="119">
        <v>0</v>
      </c>
      <c r="BW22" s="119">
        <v>24</v>
      </c>
      <c r="BX22" s="113"/>
      <c r="BY22" s="118">
        <v>0.99862637362637396</v>
      </c>
      <c r="BZ22" s="118">
        <v>1</v>
      </c>
      <c r="CA22" s="135">
        <v>0.99945054945054901</v>
      </c>
      <c r="CB22" s="117">
        <v>0.9</v>
      </c>
      <c r="CC22" s="124">
        <v>2.5000000000000001E-3</v>
      </c>
      <c r="CD22" s="113"/>
      <c r="CE22" s="113"/>
    </row>
    <row r="23" spans="1:83" s="85" customFormat="1" ht="21.4" customHeight="1" x14ac:dyDescent="0.2">
      <c r="A23" s="109" t="s">
        <v>376</v>
      </c>
      <c r="B23" s="109" t="s">
        <v>42</v>
      </c>
      <c r="C23" s="109" t="s">
        <v>55</v>
      </c>
      <c r="D23" s="110">
        <v>2.8112108753333298</v>
      </c>
      <c r="E23" s="111"/>
      <c r="F23" s="112">
        <v>1.4E-2</v>
      </c>
      <c r="G23" s="112">
        <v>1.2874999999999999E-2</v>
      </c>
      <c r="H23" s="113"/>
      <c r="I23" s="114">
        <v>3</v>
      </c>
      <c r="J23" s="114">
        <v>3</v>
      </c>
      <c r="K23" s="111"/>
      <c r="L23" s="115">
        <v>0.21</v>
      </c>
      <c r="M23" s="118">
        <v>0.63200000000000001</v>
      </c>
      <c r="N23" s="117">
        <v>0.7</v>
      </c>
      <c r="O23" s="118"/>
      <c r="P23" s="111"/>
      <c r="Q23" s="119">
        <v>124</v>
      </c>
      <c r="R23" s="120">
        <v>44.1091065376933</v>
      </c>
      <c r="S23" s="121">
        <v>36</v>
      </c>
      <c r="T23" s="122">
        <v>1.22525295938037</v>
      </c>
      <c r="U23" s="123">
        <v>5.7132422407745302</v>
      </c>
      <c r="V23" s="124">
        <v>0.01</v>
      </c>
      <c r="W23" s="124">
        <v>0.01</v>
      </c>
      <c r="X23" s="125">
        <v>0</v>
      </c>
      <c r="Y23" s="125">
        <v>0</v>
      </c>
      <c r="Z23" s="111"/>
      <c r="AA23" s="126">
        <v>184</v>
      </c>
      <c r="AB23" s="110">
        <v>65.452222604319104</v>
      </c>
      <c r="AC23" s="121">
        <v>200</v>
      </c>
      <c r="AD23" s="116">
        <v>0.327261113021595</v>
      </c>
      <c r="AE23" s="127">
        <v>-473.14865421791899</v>
      </c>
      <c r="AF23" s="112"/>
      <c r="AG23" s="112"/>
      <c r="AH23" s="128">
        <v>379</v>
      </c>
      <c r="AI23" s="125">
        <v>491</v>
      </c>
      <c r="AJ23" s="111"/>
      <c r="AK23" s="120">
        <v>699.81813</v>
      </c>
      <c r="AL23" s="120">
        <v>248.93832623531699</v>
      </c>
      <c r="AM23" s="129">
        <v>634.29999999999995</v>
      </c>
      <c r="AN23" s="116">
        <v>0.39246149493192001</v>
      </c>
      <c r="AO23" s="139">
        <v>-1384.3288268521301</v>
      </c>
      <c r="AP23" s="124"/>
      <c r="AQ23" s="124"/>
      <c r="AR23" s="125">
        <v>1084</v>
      </c>
      <c r="AS23" s="125">
        <v>1440</v>
      </c>
      <c r="AT23" s="113"/>
      <c r="AU23" s="120">
        <v>1463.3801100000001</v>
      </c>
      <c r="AV23" s="110">
        <v>520.55152562202704</v>
      </c>
      <c r="AW23" s="131">
        <v>573</v>
      </c>
      <c r="AX23" s="118">
        <v>0.90846688590231495</v>
      </c>
      <c r="AY23" s="120">
        <v>-419.35078433433802</v>
      </c>
      <c r="AZ23" s="112"/>
      <c r="BA23" s="112"/>
      <c r="BB23" s="125">
        <v>148</v>
      </c>
      <c r="BC23" s="125">
        <v>470</v>
      </c>
      <c r="BD23" s="111"/>
      <c r="BE23" s="120">
        <v>106</v>
      </c>
      <c r="BF23" s="110">
        <v>37.706171717705502</v>
      </c>
      <c r="BG23" s="132">
        <v>65</v>
      </c>
      <c r="BH23" s="116">
        <v>0.58009494950316198</v>
      </c>
      <c r="BI23" s="127">
        <v>-107.573312620824</v>
      </c>
      <c r="BJ23" s="112"/>
      <c r="BK23" s="112"/>
      <c r="BL23" s="125">
        <v>77</v>
      </c>
      <c r="BM23" s="125">
        <v>114</v>
      </c>
      <c r="BN23" s="111"/>
      <c r="BO23" s="119">
        <v>222</v>
      </c>
      <c r="BP23" s="120">
        <v>78.969529446515395</v>
      </c>
      <c r="BQ23" s="132">
        <v>78</v>
      </c>
      <c r="BR23" s="133">
        <v>1.01242986469892</v>
      </c>
      <c r="BS23" s="134">
        <v>-34.287975144988501</v>
      </c>
      <c r="BT23" s="112">
        <v>1.5E-3</v>
      </c>
      <c r="BU23" s="124">
        <v>3.7500000000000001E-4</v>
      </c>
      <c r="BV23" s="119">
        <v>0</v>
      </c>
      <c r="BW23" s="119">
        <v>42</v>
      </c>
      <c r="BX23" s="113"/>
      <c r="BY23" s="118">
        <v>0.99983432736911904</v>
      </c>
      <c r="BZ23" s="118">
        <v>1</v>
      </c>
      <c r="CA23" s="135">
        <v>0.99993373094764804</v>
      </c>
      <c r="CB23" s="117">
        <v>0.9</v>
      </c>
      <c r="CC23" s="124">
        <v>2.5000000000000001E-3</v>
      </c>
      <c r="CD23" s="113"/>
      <c r="CE23" s="113"/>
    </row>
    <row r="24" spans="1:83" s="85" customFormat="1" ht="21.4" customHeight="1" x14ac:dyDescent="0.2">
      <c r="A24" s="109" t="s">
        <v>376</v>
      </c>
      <c r="B24" s="109" t="s">
        <v>42</v>
      </c>
      <c r="C24" s="109" t="s">
        <v>56</v>
      </c>
      <c r="D24" s="110">
        <v>9.7134439634444405</v>
      </c>
      <c r="E24" s="111"/>
      <c r="F24" s="112">
        <v>2.1999999999999999E-2</v>
      </c>
      <c r="G24" s="112">
        <v>2.0500000000000001E-2</v>
      </c>
      <c r="H24" s="113"/>
      <c r="I24" s="114">
        <v>4</v>
      </c>
      <c r="J24" s="114">
        <v>4</v>
      </c>
      <c r="K24" s="111"/>
      <c r="L24" s="138">
        <v>0.68</v>
      </c>
      <c r="M24" s="116">
        <v>0.56699999999999995</v>
      </c>
      <c r="N24" s="117">
        <v>0.7</v>
      </c>
      <c r="O24" s="118"/>
      <c r="P24" s="111"/>
      <c r="Q24" s="119">
        <v>445</v>
      </c>
      <c r="R24" s="120">
        <v>45.812793245599799</v>
      </c>
      <c r="S24" s="121">
        <v>36</v>
      </c>
      <c r="T24" s="122">
        <v>1.2725775901555501</v>
      </c>
      <c r="U24" s="123">
        <v>36.289361038940903</v>
      </c>
      <c r="V24" s="124">
        <v>0.01</v>
      </c>
      <c r="W24" s="124">
        <v>0.01</v>
      </c>
      <c r="X24" s="125">
        <v>0</v>
      </c>
      <c r="Y24" s="125">
        <v>0</v>
      </c>
      <c r="Z24" s="111"/>
      <c r="AA24" s="126">
        <v>983</v>
      </c>
      <c r="AB24" s="110">
        <v>101.199945529044</v>
      </c>
      <c r="AC24" s="121">
        <v>200</v>
      </c>
      <c r="AD24" s="116">
        <v>0.50599972764522005</v>
      </c>
      <c r="AE24" s="127">
        <v>-1287.6146608947699</v>
      </c>
      <c r="AF24" s="112"/>
      <c r="AG24" s="112"/>
      <c r="AH24" s="128">
        <v>960</v>
      </c>
      <c r="AI24" s="125">
        <v>1349</v>
      </c>
      <c r="AJ24" s="111"/>
      <c r="AK24" s="120">
        <v>7751.63141</v>
      </c>
      <c r="AL24" s="120">
        <v>798.031206971747</v>
      </c>
      <c r="AM24" s="129">
        <v>789.8</v>
      </c>
      <c r="AN24" s="133">
        <v>1.0104218877839299</v>
      </c>
      <c r="AO24" s="137">
        <v>-1215.0258858734601</v>
      </c>
      <c r="AP24" s="124">
        <v>2E-3</v>
      </c>
      <c r="AQ24" s="124">
        <v>5.0000000000000001E-4</v>
      </c>
      <c r="AR24" s="125">
        <v>0</v>
      </c>
      <c r="AS24" s="125">
        <v>1455</v>
      </c>
      <c r="AT24" s="113"/>
      <c r="AU24" s="120">
        <v>4681.1900299999998</v>
      </c>
      <c r="AV24" s="110">
        <v>481.92896851180501</v>
      </c>
      <c r="AW24" s="131">
        <v>573</v>
      </c>
      <c r="AX24" s="118">
        <v>0.84106277227191095</v>
      </c>
      <c r="AY24" s="120">
        <v>-1824.1209734635199</v>
      </c>
      <c r="AZ24" s="112"/>
      <c r="BA24" s="112"/>
      <c r="BB24" s="125">
        <v>885</v>
      </c>
      <c r="BC24" s="125">
        <v>1998</v>
      </c>
      <c r="BD24" s="111"/>
      <c r="BE24" s="120">
        <v>408.8</v>
      </c>
      <c r="BF24" s="110">
        <v>42.085999727643198</v>
      </c>
      <c r="BG24" s="132">
        <v>65</v>
      </c>
      <c r="BH24" s="116">
        <v>0.64747691888681802</v>
      </c>
      <c r="BI24" s="127">
        <v>-329.14976479080099</v>
      </c>
      <c r="BJ24" s="112"/>
      <c r="BK24" s="112"/>
      <c r="BL24" s="125">
        <v>223</v>
      </c>
      <c r="BM24" s="125">
        <v>349</v>
      </c>
      <c r="BN24" s="111"/>
      <c r="BO24" s="119">
        <v>1162</v>
      </c>
      <c r="BP24" s="120">
        <v>119.628012924465</v>
      </c>
      <c r="BQ24" s="132">
        <v>78</v>
      </c>
      <c r="BR24" s="122">
        <v>1.5336924733905799</v>
      </c>
      <c r="BS24" s="123">
        <v>276.46028225103902</v>
      </c>
      <c r="BT24" s="112">
        <v>7.4999999999999997E-3</v>
      </c>
      <c r="BU24" s="124">
        <v>7.4999999999999997E-3</v>
      </c>
      <c r="BV24" s="119">
        <v>0</v>
      </c>
      <c r="BW24" s="119">
        <v>0</v>
      </c>
      <c r="BX24" s="113"/>
      <c r="BY24" s="118">
        <v>0.99730458221024298</v>
      </c>
      <c r="BZ24" s="118">
        <v>1</v>
      </c>
      <c r="CA24" s="135">
        <v>0.99892183288409697</v>
      </c>
      <c r="CB24" s="117">
        <v>0.9</v>
      </c>
      <c r="CC24" s="124">
        <v>2.5000000000000001E-3</v>
      </c>
      <c r="CD24" s="113"/>
      <c r="CE24" s="113"/>
    </row>
    <row r="25" spans="1:83" s="85" customFormat="1" ht="21.4" customHeight="1" x14ac:dyDescent="0.2">
      <c r="A25" s="109" t="s">
        <v>376</v>
      </c>
      <c r="B25" s="109" t="s">
        <v>42</v>
      </c>
      <c r="C25" s="109" t="s">
        <v>57</v>
      </c>
      <c r="D25" s="110">
        <v>4.7812116145555601</v>
      </c>
      <c r="E25" s="111"/>
      <c r="F25" s="112">
        <v>1.925E-2</v>
      </c>
      <c r="G25" s="112">
        <v>1.7624999999999998E-2</v>
      </c>
      <c r="H25" s="113"/>
      <c r="I25" s="114">
        <v>3</v>
      </c>
      <c r="J25" s="114">
        <v>3</v>
      </c>
      <c r="K25" s="111"/>
      <c r="L25" s="115">
        <v>0.15</v>
      </c>
      <c r="M25" s="116">
        <v>0.317</v>
      </c>
      <c r="N25" s="117">
        <v>0.7</v>
      </c>
      <c r="O25" s="118"/>
      <c r="P25" s="111"/>
      <c r="Q25" s="119">
        <v>205</v>
      </c>
      <c r="R25" s="120">
        <v>42.876161217360398</v>
      </c>
      <c r="S25" s="121">
        <v>36</v>
      </c>
      <c r="T25" s="122">
        <v>1.19100447826001</v>
      </c>
      <c r="U25" s="123">
        <v>3.8219151366686201</v>
      </c>
      <c r="V25" s="124">
        <v>0.01</v>
      </c>
      <c r="W25" s="124">
        <v>9.4999999999999998E-3</v>
      </c>
      <c r="X25" s="125">
        <v>0</v>
      </c>
      <c r="Y25" s="125">
        <v>2</v>
      </c>
      <c r="Z25" s="111"/>
      <c r="AA25" s="126">
        <v>356</v>
      </c>
      <c r="AB25" s="110">
        <v>74.458114114050204</v>
      </c>
      <c r="AC25" s="121">
        <v>200</v>
      </c>
      <c r="AD25" s="116">
        <v>0.372290570570251</v>
      </c>
      <c r="AE25" s="127">
        <v>-761.65602701850798</v>
      </c>
      <c r="AF25" s="112"/>
      <c r="AG25" s="112"/>
      <c r="AH25" s="128">
        <v>601</v>
      </c>
      <c r="AI25" s="125">
        <v>792</v>
      </c>
      <c r="AJ25" s="111"/>
      <c r="AK25" s="120">
        <v>2696.3709600000002</v>
      </c>
      <c r="AL25" s="120">
        <v>563.95139503789699</v>
      </c>
      <c r="AM25" s="129">
        <v>713.7</v>
      </c>
      <c r="AN25" s="118">
        <v>0.79017990057152399</v>
      </c>
      <c r="AO25" s="120">
        <v>-1291.98457241554</v>
      </c>
      <c r="AP25" s="124"/>
      <c r="AQ25" s="124"/>
      <c r="AR25" s="125">
        <v>716</v>
      </c>
      <c r="AS25" s="125">
        <v>1399</v>
      </c>
      <c r="AT25" s="113"/>
      <c r="AU25" s="120">
        <v>2540.00189</v>
      </c>
      <c r="AV25" s="110">
        <v>531.24649038068299</v>
      </c>
      <c r="AW25" s="131">
        <v>573</v>
      </c>
      <c r="AX25" s="118">
        <v>0.92713174586506697</v>
      </c>
      <c r="AY25" s="120">
        <v>-662.082627408024</v>
      </c>
      <c r="AZ25" s="112"/>
      <c r="BA25" s="112"/>
      <c r="BB25" s="125">
        <v>200</v>
      </c>
      <c r="BC25" s="125">
        <v>748</v>
      </c>
      <c r="BD25" s="111"/>
      <c r="BE25" s="120">
        <v>244.6</v>
      </c>
      <c r="BF25" s="110">
        <v>51.1585806525188</v>
      </c>
      <c r="BG25" s="132">
        <v>65</v>
      </c>
      <c r="BH25" s="118">
        <v>0.78705508696182802</v>
      </c>
      <c r="BI25" s="126">
        <v>-118.638208781015</v>
      </c>
      <c r="BJ25" s="112"/>
      <c r="BK25" s="112"/>
      <c r="BL25" s="125">
        <v>67</v>
      </c>
      <c r="BM25" s="125">
        <v>129</v>
      </c>
      <c r="BN25" s="111"/>
      <c r="BO25" s="119">
        <v>429</v>
      </c>
      <c r="BP25" s="120">
        <v>89.7262105475493</v>
      </c>
      <c r="BQ25" s="132">
        <v>78</v>
      </c>
      <c r="BR25" s="133">
        <v>1.15033603266089</v>
      </c>
      <c r="BS25" s="134">
        <v>-6.8858505372180003</v>
      </c>
      <c r="BT25" s="112">
        <v>6.7499999999999999E-3</v>
      </c>
      <c r="BU25" s="124">
        <v>5.6249999999999998E-3</v>
      </c>
      <c r="BV25" s="119">
        <v>0</v>
      </c>
      <c r="BW25" s="119">
        <v>19</v>
      </c>
      <c r="BX25" s="113"/>
      <c r="BY25" s="118">
        <v>0.99880459770114904</v>
      </c>
      <c r="BZ25" s="118">
        <v>1</v>
      </c>
      <c r="CA25" s="135">
        <v>0.99952183908046</v>
      </c>
      <c r="CB25" s="117">
        <v>0.9</v>
      </c>
      <c r="CC25" s="124">
        <v>2.5000000000000001E-3</v>
      </c>
      <c r="CD25" s="113"/>
      <c r="CE25" s="113"/>
    </row>
    <row r="26" spans="1:83" s="85" customFormat="1" ht="21.4" customHeight="1" x14ac:dyDescent="0.2">
      <c r="A26" s="109" t="s">
        <v>380</v>
      </c>
      <c r="B26" s="109" t="s">
        <v>58</v>
      </c>
      <c r="C26" s="109" t="s">
        <v>59</v>
      </c>
      <c r="D26" s="110">
        <v>6.8892147533333299</v>
      </c>
      <c r="E26" s="111"/>
      <c r="F26" s="112">
        <v>2.1999999999999999E-2</v>
      </c>
      <c r="G26" s="112">
        <v>2.0500000000000001E-2</v>
      </c>
      <c r="H26" s="113"/>
      <c r="I26" s="114">
        <v>4</v>
      </c>
      <c r="J26" s="114">
        <v>4</v>
      </c>
      <c r="K26" s="111"/>
      <c r="L26" s="115">
        <v>0.59949852507374601</v>
      </c>
      <c r="M26" s="116">
        <v>0.47499999999999998</v>
      </c>
      <c r="N26" s="117">
        <v>0.7</v>
      </c>
      <c r="O26" s="118"/>
      <c r="P26" s="111"/>
      <c r="Q26" s="119">
        <v>312</v>
      </c>
      <c r="R26" s="120">
        <v>45.288180318234303</v>
      </c>
      <c r="S26" s="121">
        <v>36</v>
      </c>
      <c r="T26" s="122">
        <v>1.25800500883984</v>
      </c>
      <c r="U26" s="123">
        <v>22.123888666944101</v>
      </c>
      <c r="V26" s="124">
        <v>0.01</v>
      </c>
      <c r="W26" s="124">
        <v>0.01</v>
      </c>
      <c r="X26" s="125">
        <v>0</v>
      </c>
      <c r="Y26" s="125">
        <v>0</v>
      </c>
      <c r="Z26" s="111"/>
      <c r="AA26" s="126">
        <v>701</v>
      </c>
      <c r="AB26" s="110">
        <v>101.75325129193</v>
      </c>
      <c r="AC26" s="121">
        <v>200</v>
      </c>
      <c r="AD26" s="116">
        <v>0.50876625645965001</v>
      </c>
      <c r="AE26" s="127">
        <v>-909.42284073919905</v>
      </c>
      <c r="AF26" s="112"/>
      <c r="AG26" s="112"/>
      <c r="AH26" s="128">
        <v>677</v>
      </c>
      <c r="AI26" s="125">
        <v>953</v>
      </c>
      <c r="AJ26" s="111"/>
      <c r="AK26" s="120">
        <v>4978.9171200000001</v>
      </c>
      <c r="AL26" s="120">
        <v>722.71184717981998</v>
      </c>
      <c r="AM26" s="129">
        <v>716.4</v>
      </c>
      <c r="AN26" s="133">
        <v>1.0088105069511699</v>
      </c>
      <c r="AO26" s="137">
        <v>-789.61749552781203</v>
      </c>
      <c r="AP26" s="124">
        <v>2E-3</v>
      </c>
      <c r="AQ26" s="124">
        <v>5.0000000000000001E-4</v>
      </c>
      <c r="AR26" s="125">
        <v>0</v>
      </c>
      <c r="AS26" s="125">
        <v>944</v>
      </c>
      <c r="AT26" s="113"/>
      <c r="AU26" s="120">
        <v>3630.8186700000001</v>
      </c>
      <c r="AV26" s="110">
        <v>527.02939304413997</v>
      </c>
      <c r="AW26" s="131">
        <v>573</v>
      </c>
      <c r="AX26" s="118">
        <v>0.91977206464945904</v>
      </c>
      <c r="AY26" s="120">
        <v>-983.04276871780598</v>
      </c>
      <c r="AZ26" s="112"/>
      <c r="BA26" s="112"/>
      <c r="BB26" s="125">
        <v>317</v>
      </c>
      <c r="BC26" s="125">
        <v>1107</v>
      </c>
      <c r="BD26" s="111"/>
      <c r="BE26" s="120">
        <v>388.2</v>
      </c>
      <c r="BF26" s="110">
        <v>56.348947434418399</v>
      </c>
      <c r="BG26" s="132">
        <v>65</v>
      </c>
      <c r="BH26" s="118">
        <v>0.86690688360643697</v>
      </c>
      <c r="BI26" s="126">
        <v>-135.18742324024001</v>
      </c>
      <c r="BJ26" s="112"/>
      <c r="BK26" s="112"/>
      <c r="BL26" s="125">
        <v>60</v>
      </c>
      <c r="BM26" s="125">
        <v>150</v>
      </c>
      <c r="BN26" s="111"/>
      <c r="BO26" s="119">
        <v>782</v>
      </c>
      <c r="BP26" s="120">
        <v>113.51075964378001</v>
      </c>
      <c r="BQ26" s="132">
        <v>78</v>
      </c>
      <c r="BR26" s="122">
        <v>1.45526614927923</v>
      </c>
      <c r="BS26" s="123">
        <v>153.93509211171201</v>
      </c>
      <c r="BT26" s="112">
        <v>7.4999999999999997E-3</v>
      </c>
      <c r="BU26" s="124">
        <v>7.4999999999999997E-3</v>
      </c>
      <c r="BV26" s="119">
        <v>0</v>
      </c>
      <c r="BW26" s="119">
        <v>0</v>
      </c>
      <c r="BX26" s="113"/>
      <c r="BY26" s="118">
        <v>0.999042451324609</v>
      </c>
      <c r="BZ26" s="118">
        <v>1</v>
      </c>
      <c r="CA26" s="135">
        <v>0.99961698052984405</v>
      </c>
      <c r="CB26" s="117">
        <v>0.9</v>
      </c>
      <c r="CC26" s="124">
        <v>2.5000000000000001E-3</v>
      </c>
      <c r="CD26" s="113"/>
      <c r="CE26" s="113"/>
    </row>
    <row r="27" spans="1:83" s="85" customFormat="1" ht="21.4" customHeight="1" x14ac:dyDescent="0.2">
      <c r="A27" s="109" t="s">
        <v>380</v>
      </c>
      <c r="B27" s="109" t="s">
        <v>58</v>
      </c>
      <c r="C27" s="109" t="s">
        <v>60</v>
      </c>
      <c r="D27" s="110">
        <v>2.6565335898888902</v>
      </c>
      <c r="E27" s="111"/>
      <c r="F27" s="112">
        <v>3.7999999999999999E-2</v>
      </c>
      <c r="G27" s="112">
        <v>3.6999999999999998E-2</v>
      </c>
      <c r="H27" s="113"/>
      <c r="I27" s="114">
        <v>5</v>
      </c>
      <c r="J27" s="114">
        <v>5</v>
      </c>
      <c r="K27" s="111"/>
      <c r="L27" s="136">
        <v>0.75</v>
      </c>
      <c r="M27" s="118">
        <v>0.68</v>
      </c>
      <c r="N27" s="117">
        <v>0.7</v>
      </c>
      <c r="O27" s="118"/>
      <c r="P27" s="111"/>
      <c r="Q27" s="119">
        <v>119</v>
      </c>
      <c r="R27" s="120">
        <v>44.795217516891</v>
      </c>
      <c r="S27" s="121">
        <v>36</v>
      </c>
      <c r="T27" s="122">
        <v>1.2443115976914201</v>
      </c>
      <c r="U27" s="123">
        <v>7.2215674449631297</v>
      </c>
      <c r="V27" s="124">
        <v>0.01</v>
      </c>
      <c r="W27" s="124">
        <v>0.01</v>
      </c>
      <c r="X27" s="125">
        <v>0</v>
      </c>
      <c r="Y27" s="125">
        <v>0</v>
      </c>
      <c r="Z27" s="111"/>
      <c r="AA27" s="126">
        <v>294</v>
      </c>
      <c r="AB27" s="110">
        <v>110.670537394672</v>
      </c>
      <c r="AC27" s="121">
        <v>200</v>
      </c>
      <c r="AD27" s="116">
        <v>0.55335268697336004</v>
      </c>
      <c r="AE27" s="127">
        <v>-326.99129197242701</v>
      </c>
      <c r="AF27" s="112"/>
      <c r="AG27" s="112"/>
      <c r="AH27" s="128">
        <v>238</v>
      </c>
      <c r="AI27" s="125">
        <v>344</v>
      </c>
      <c r="AJ27" s="111"/>
      <c r="AK27" s="120">
        <v>2049.1768900000002</v>
      </c>
      <c r="AL27" s="120">
        <v>771.37247494232099</v>
      </c>
      <c r="AM27" s="129">
        <v>744</v>
      </c>
      <c r="AN27" s="133">
        <v>1.03679096094398</v>
      </c>
      <c r="AO27" s="137">
        <v>-260.91071613742901</v>
      </c>
      <c r="AP27" s="124">
        <v>3.0000000000000001E-3</v>
      </c>
      <c r="AQ27" s="124">
        <v>2E-3</v>
      </c>
      <c r="AR27" s="125">
        <v>0</v>
      </c>
      <c r="AS27" s="125">
        <v>323</v>
      </c>
      <c r="AT27" s="113"/>
      <c r="AU27" s="120">
        <v>1864.9694500000001</v>
      </c>
      <c r="AV27" s="110">
        <v>702.03119474879395</v>
      </c>
      <c r="AW27" s="131">
        <v>573</v>
      </c>
      <c r="AX27" s="122">
        <v>1.2251853311497301</v>
      </c>
      <c r="AY27" s="130">
        <v>85.829398498996895</v>
      </c>
      <c r="AZ27" s="112">
        <v>1.4999999999999999E-2</v>
      </c>
      <c r="BA27" s="112">
        <v>1.4999999999999999E-2</v>
      </c>
      <c r="BB27" s="125">
        <v>0</v>
      </c>
      <c r="BC27" s="125">
        <v>0</v>
      </c>
      <c r="BD27" s="111"/>
      <c r="BE27" s="120">
        <v>162.4</v>
      </c>
      <c r="BF27" s="110">
        <v>61.132296846580601</v>
      </c>
      <c r="BG27" s="132">
        <v>65</v>
      </c>
      <c r="BH27" s="118">
        <v>0.94049687456277897</v>
      </c>
      <c r="BI27" s="126">
        <v>-39.422169891038799</v>
      </c>
      <c r="BJ27" s="112"/>
      <c r="BK27" s="112"/>
      <c r="BL27" s="125">
        <v>11</v>
      </c>
      <c r="BM27" s="125">
        <v>45</v>
      </c>
      <c r="BN27" s="111"/>
      <c r="BO27" s="119">
        <v>355</v>
      </c>
      <c r="BP27" s="120">
        <v>133.63279175207001</v>
      </c>
      <c r="BQ27" s="132">
        <v>78</v>
      </c>
      <c r="BR27" s="122">
        <v>1.7132409198983301</v>
      </c>
      <c r="BS27" s="123">
        <v>112.81339613075301</v>
      </c>
      <c r="BT27" s="112">
        <v>7.4999999999999997E-3</v>
      </c>
      <c r="BU27" s="124">
        <v>7.4999999999999997E-3</v>
      </c>
      <c r="BV27" s="119">
        <v>0</v>
      </c>
      <c r="BW27" s="119">
        <v>0</v>
      </c>
      <c r="BX27" s="113"/>
      <c r="BY27" s="118">
        <v>0.99866962305986695</v>
      </c>
      <c r="BZ27" s="118">
        <v>1</v>
      </c>
      <c r="CA27" s="135">
        <v>0.99946784922394705</v>
      </c>
      <c r="CB27" s="117">
        <v>0.9</v>
      </c>
      <c r="CC27" s="124">
        <v>2.5000000000000001E-3</v>
      </c>
      <c r="CD27" s="113"/>
      <c r="CE27" s="113"/>
    </row>
    <row r="28" spans="1:83" s="85" customFormat="1" ht="21.4" customHeight="1" x14ac:dyDescent="0.2">
      <c r="A28" s="109" t="s">
        <v>380</v>
      </c>
      <c r="B28" s="109" t="s">
        <v>58</v>
      </c>
      <c r="C28" s="109" t="s">
        <v>61</v>
      </c>
      <c r="D28" s="110">
        <v>5.39273971155556</v>
      </c>
      <c r="E28" s="111"/>
      <c r="F28" s="112">
        <v>3.9750000000000001E-2</v>
      </c>
      <c r="G28" s="112">
        <v>3.6499999999999998E-2</v>
      </c>
      <c r="H28" s="113"/>
      <c r="I28" s="114">
        <v>5</v>
      </c>
      <c r="J28" s="114">
        <v>5</v>
      </c>
      <c r="K28" s="111"/>
      <c r="L28" s="115">
        <v>0.63</v>
      </c>
      <c r="M28" s="118">
        <v>0.63200000000000001</v>
      </c>
      <c r="N28" s="117">
        <v>0.7</v>
      </c>
      <c r="O28" s="118"/>
      <c r="P28" s="111"/>
      <c r="Q28" s="119">
        <v>251</v>
      </c>
      <c r="R28" s="120">
        <v>46.544059870376699</v>
      </c>
      <c r="S28" s="121">
        <v>36</v>
      </c>
      <c r="T28" s="122">
        <v>1.2928905519549101</v>
      </c>
      <c r="U28" s="123">
        <v>24.090769704818999</v>
      </c>
      <c r="V28" s="124">
        <v>0.01</v>
      </c>
      <c r="W28" s="124">
        <v>0.01</v>
      </c>
      <c r="X28" s="125">
        <v>0</v>
      </c>
      <c r="Y28" s="125">
        <v>0</v>
      </c>
      <c r="Z28" s="111"/>
      <c r="AA28" s="126">
        <v>756</v>
      </c>
      <c r="AB28" s="110">
        <v>140.18848311555701</v>
      </c>
      <c r="AC28" s="121">
        <v>200</v>
      </c>
      <c r="AD28" s="116">
        <v>0.70094241557778503</v>
      </c>
      <c r="AE28" s="127">
        <v>-504.60683497322799</v>
      </c>
      <c r="AF28" s="112"/>
      <c r="AG28" s="112"/>
      <c r="AH28" s="128">
        <v>323</v>
      </c>
      <c r="AI28" s="125">
        <v>539</v>
      </c>
      <c r="AJ28" s="111"/>
      <c r="AK28" s="120">
        <v>5260.0743400000001</v>
      </c>
      <c r="AL28" s="120">
        <v>975.39926296251997</v>
      </c>
      <c r="AM28" s="129">
        <v>828</v>
      </c>
      <c r="AN28" s="122">
        <v>1.17801843352961</v>
      </c>
      <c r="AO28" s="130">
        <v>41.162043210838398</v>
      </c>
      <c r="AP28" s="124">
        <v>0.01</v>
      </c>
      <c r="AQ28" s="124">
        <v>8.9999999999999993E-3</v>
      </c>
      <c r="AR28" s="125">
        <v>0</v>
      </c>
      <c r="AS28" s="125">
        <v>99</v>
      </c>
      <c r="AT28" s="113"/>
      <c r="AU28" s="120">
        <v>3399.43048</v>
      </c>
      <c r="AV28" s="110">
        <v>630.371696359775</v>
      </c>
      <c r="AW28" s="131">
        <v>573</v>
      </c>
      <c r="AX28" s="133">
        <v>1.10012512453713</v>
      </c>
      <c r="AY28" s="137">
        <v>-212.20810219829701</v>
      </c>
      <c r="AZ28" s="112">
        <v>9.75E-3</v>
      </c>
      <c r="BA28" s="112">
        <v>7.4999999999999997E-3</v>
      </c>
      <c r="BB28" s="125">
        <v>0</v>
      </c>
      <c r="BC28" s="125">
        <v>309</v>
      </c>
      <c r="BD28" s="111"/>
      <c r="BE28" s="120">
        <v>237.9</v>
      </c>
      <c r="BF28" s="110">
        <v>44.114867901046303</v>
      </c>
      <c r="BG28" s="132">
        <v>65</v>
      </c>
      <c r="BH28" s="116">
        <v>0.67869027540071303</v>
      </c>
      <c r="BI28" s="127">
        <v>-171.797221366299</v>
      </c>
      <c r="BJ28" s="112"/>
      <c r="BK28" s="112"/>
      <c r="BL28" s="125">
        <v>113</v>
      </c>
      <c r="BM28" s="125">
        <v>183</v>
      </c>
      <c r="BN28" s="111"/>
      <c r="BO28" s="119">
        <v>916</v>
      </c>
      <c r="BP28" s="120">
        <v>169.85800335165399</v>
      </c>
      <c r="BQ28" s="132">
        <v>78</v>
      </c>
      <c r="BR28" s="122">
        <v>2.1776667096365898</v>
      </c>
      <c r="BS28" s="123">
        <v>424.363334360441</v>
      </c>
      <c r="BT28" s="112">
        <v>7.4999999999999997E-3</v>
      </c>
      <c r="BU28" s="124">
        <v>7.4999999999999997E-3</v>
      </c>
      <c r="BV28" s="119">
        <v>0</v>
      </c>
      <c r="BW28" s="119">
        <v>0</v>
      </c>
      <c r="BX28" s="113"/>
      <c r="BY28" s="118">
        <v>0.99898631525595505</v>
      </c>
      <c r="BZ28" s="118">
        <v>1</v>
      </c>
      <c r="CA28" s="135">
        <v>0.99959452610238198</v>
      </c>
      <c r="CB28" s="117">
        <v>0.9</v>
      </c>
      <c r="CC28" s="124">
        <v>2.5000000000000001E-3</v>
      </c>
      <c r="CD28" s="113"/>
      <c r="CE28" s="113"/>
    </row>
    <row r="29" spans="1:83" s="85" customFormat="1" ht="21.4" customHeight="1" x14ac:dyDescent="0.2">
      <c r="A29" s="109" t="s">
        <v>380</v>
      </c>
      <c r="B29" s="109" t="s">
        <v>58</v>
      </c>
      <c r="C29" s="109" t="s">
        <v>62</v>
      </c>
      <c r="D29" s="110">
        <v>10.3309203506667</v>
      </c>
      <c r="E29" s="111"/>
      <c r="F29" s="112">
        <v>2.1999999999999999E-2</v>
      </c>
      <c r="G29" s="112">
        <v>1.9E-2</v>
      </c>
      <c r="H29" s="113"/>
      <c r="I29" s="114">
        <v>4</v>
      </c>
      <c r="J29" s="114">
        <v>4</v>
      </c>
      <c r="K29" s="111"/>
      <c r="L29" s="115">
        <v>0.41698630136986298</v>
      </c>
      <c r="M29" s="116">
        <v>0.42799999999999999</v>
      </c>
      <c r="N29" s="117">
        <v>0.7</v>
      </c>
      <c r="O29" s="118"/>
      <c r="P29" s="111"/>
      <c r="Q29" s="119">
        <v>425</v>
      </c>
      <c r="R29" s="120">
        <v>41.138638724726398</v>
      </c>
      <c r="S29" s="121">
        <v>36</v>
      </c>
      <c r="T29" s="133">
        <v>1.1427399645757299</v>
      </c>
      <c r="U29" s="134">
        <v>-9.6920694109309693</v>
      </c>
      <c r="V29" s="124">
        <v>8.5000000000000006E-3</v>
      </c>
      <c r="W29" s="124">
        <v>7.0000000000000001E-3</v>
      </c>
      <c r="X29" s="125">
        <v>0</v>
      </c>
      <c r="Y29" s="125">
        <v>22</v>
      </c>
      <c r="Z29" s="111"/>
      <c r="AA29" s="126">
        <v>1124</v>
      </c>
      <c r="AB29" s="110">
        <v>108.799599827276</v>
      </c>
      <c r="AC29" s="121">
        <v>200</v>
      </c>
      <c r="AD29" s="116">
        <v>0.54399799913638003</v>
      </c>
      <c r="AE29" s="127">
        <v>-1290.9559411718401</v>
      </c>
      <c r="AF29" s="112"/>
      <c r="AG29" s="112"/>
      <c r="AH29" s="128">
        <v>943</v>
      </c>
      <c r="AI29" s="125">
        <v>1356</v>
      </c>
      <c r="AJ29" s="111"/>
      <c r="AK29" s="120">
        <v>8886.5709000000006</v>
      </c>
      <c r="AL29" s="120">
        <v>860.19159942768704</v>
      </c>
      <c r="AM29" s="129">
        <v>823.9</v>
      </c>
      <c r="AN29" s="133">
        <v>1.04404854888662</v>
      </c>
      <c r="AO29" s="137">
        <v>-1061.8400996573901</v>
      </c>
      <c r="AP29" s="124">
        <v>3.5000000000000001E-3</v>
      </c>
      <c r="AQ29" s="124">
        <v>2E-3</v>
      </c>
      <c r="AR29" s="125">
        <v>0</v>
      </c>
      <c r="AS29" s="125">
        <v>1328</v>
      </c>
      <c r="AT29" s="113"/>
      <c r="AU29" s="120">
        <v>5404.0107200000002</v>
      </c>
      <c r="AV29" s="110">
        <v>523.09092864618503</v>
      </c>
      <c r="AW29" s="131">
        <v>573</v>
      </c>
      <c r="AX29" s="118">
        <v>0.91289865383278401</v>
      </c>
      <c r="AY29" s="120">
        <v>-1514.83805145732</v>
      </c>
      <c r="AZ29" s="112"/>
      <c r="BA29" s="112"/>
      <c r="BB29" s="125">
        <v>516</v>
      </c>
      <c r="BC29" s="125">
        <v>1700</v>
      </c>
      <c r="BD29" s="111"/>
      <c r="BE29" s="120">
        <v>468.6</v>
      </c>
      <c r="BF29" s="110">
        <v>45.358979073898396</v>
      </c>
      <c r="BG29" s="132">
        <v>65</v>
      </c>
      <c r="BH29" s="116">
        <v>0.69783044729074395</v>
      </c>
      <c r="BI29" s="127">
        <v>-316.26068088084799</v>
      </c>
      <c r="BJ29" s="112"/>
      <c r="BK29" s="112"/>
      <c r="BL29" s="125">
        <v>203</v>
      </c>
      <c r="BM29" s="125">
        <v>338</v>
      </c>
      <c r="BN29" s="111"/>
      <c r="BO29" s="119">
        <v>1285</v>
      </c>
      <c r="BP29" s="120">
        <v>124.383884144173</v>
      </c>
      <c r="BQ29" s="132">
        <v>78</v>
      </c>
      <c r="BR29" s="122">
        <v>1.5946651813355499</v>
      </c>
      <c r="BS29" s="123">
        <v>343.167182942983</v>
      </c>
      <c r="BT29" s="112">
        <v>7.4999999999999997E-3</v>
      </c>
      <c r="BU29" s="124">
        <v>7.4999999999999997E-3</v>
      </c>
      <c r="BV29" s="119">
        <v>0</v>
      </c>
      <c r="BW29" s="119">
        <v>0</v>
      </c>
      <c r="BX29" s="113"/>
      <c r="BY29" s="118">
        <v>0.99751826830277102</v>
      </c>
      <c r="BZ29" s="118">
        <v>1</v>
      </c>
      <c r="CA29" s="135">
        <v>0.99900730732110898</v>
      </c>
      <c r="CB29" s="117">
        <v>0.9</v>
      </c>
      <c r="CC29" s="124">
        <v>2.5000000000000001E-3</v>
      </c>
      <c r="CD29" s="113"/>
      <c r="CE29" s="113"/>
    </row>
    <row r="30" spans="1:83" s="85" customFormat="1" ht="21.4" customHeight="1" x14ac:dyDescent="0.2">
      <c r="A30" s="109" t="s">
        <v>380</v>
      </c>
      <c r="B30" s="109" t="s">
        <v>58</v>
      </c>
      <c r="C30" s="109" t="s">
        <v>64</v>
      </c>
      <c r="D30" s="110">
        <v>2.3642738975555599</v>
      </c>
      <c r="E30" s="111"/>
      <c r="F30" s="112">
        <v>4.6249999999999999E-2</v>
      </c>
      <c r="G30" s="112">
        <v>4.3999999999999997E-2</v>
      </c>
      <c r="H30" s="113"/>
      <c r="I30" s="114">
        <v>5</v>
      </c>
      <c r="J30" s="114">
        <v>5</v>
      </c>
      <c r="K30" s="111"/>
      <c r="L30" s="135">
        <v>0.88</v>
      </c>
      <c r="M30" s="118">
        <v>0.65300000000000002</v>
      </c>
      <c r="N30" s="117">
        <v>0.7</v>
      </c>
      <c r="O30" s="118"/>
      <c r="P30" s="111"/>
      <c r="Q30" s="119">
        <v>137</v>
      </c>
      <c r="R30" s="120">
        <v>57.945908949739497</v>
      </c>
      <c r="S30" s="121">
        <v>36</v>
      </c>
      <c r="T30" s="122">
        <v>1.6096085819372099</v>
      </c>
      <c r="U30" s="123">
        <v>37.5189200673342</v>
      </c>
      <c r="V30" s="124">
        <v>0.01</v>
      </c>
      <c r="W30" s="124">
        <v>0.01</v>
      </c>
      <c r="X30" s="125">
        <v>0</v>
      </c>
      <c r="Y30" s="125">
        <v>0</v>
      </c>
      <c r="Z30" s="111"/>
      <c r="AA30" s="126">
        <v>276</v>
      </c>
      <c r="AB30" s="110">
        <v>116.73774357757701</v>
      </c>
      <c r="AC30" s="121">
        <v>200</v>
      </c>
      <c r="AD30" s="116">
        <v>0.58368871788788501</v>
      </c>
      <c r="AE30" s="127">
        <v>-276.67266629258802</v>
      </c>
      <c r="AF30" s="112"/>
      <c r="AG30" s="112"/>
      <c r="AH30" s="128">
        <v>197</v>
      </c>
      <c r="AI30" s="125">
        <v>292</v>
      </c>
      <c r="AJ30" s="111"/>
      <c r="AK30" s="120">
        <v>1010.97136</v>
      </c>
      <c r="AL30" s="120">
        <v>427.603316623024</v>
      </c>
      <c r="AM30" s="129">
        <v>703</v>
      </c>
      <c r="AN30" s="116">
        <v>0.60825507343246699</v>
      </c>
      <c r="AO30" s="139">
        <v>-931.67306201844599</v>
      </c>
      <c r="AP30" s="124"/>
      <c r="AQ30" s="124"/>
      <c r="AR30" s="125">
        <v>652</v>
      </c>
      <c r="AS30" s="125">
        <v>984</v>
      </c>
      <c r="AT30" s="113"/>
      <c r="AU30" s="120">
        <v>1913.8328200000001</v>
      </c>
      <c r="AV30" s="110">
        <v>809.48016301272401</v>
      </c>
      <c r="AW30" s="131">
        <v>573</v>
      </c>
      <c r="AX30" s="122">
        <v>1.4127053455719401</v>
      </c>
      <c r="AY30" s="130">
        <v>330.42563107173601</v>
      </c>
      <c r="AZ30" s="112">
        <v>1.4999999999999999E-2</v>
      </c>
      <c r="BA30" s="112">
        <v>1.4999999999999999E-2</v>
      </c>
      <c r="BB30" s="125">
        <v>0</v>
      </c>
      <c r="BC30" s="125">
        <v>0</v>
      </c>
      <c r="BD30" s="111"/>
      <c r="BE30" s="120">
        <v>171.8</v>
      </c>
      <c r="BF30" s="110">
        <v>72.665015748651399</v>
      </c>
      <c r="BG30" s="132">
        <v>65</v>
      </c>
      <c r="BH30" s="133">
        <v>1.11792331921002</v>
      </c>
      <c r="BI30" s="134">
        <v>-7.8186165450910003</v>
      </c>
      <c r="BJ30" s="112">
        <v>1.125E-2</v>
      </c>
      <c r="BK30" s="112">
        <v>8.9999999999999993E-3</v>
      </c>
      <c r="BL30" s="125">
        <v>0</v>
      </c>
      <c r="BM30" s="125">
        <v>13</v>
      </c>
      <c r="BN30" s="111"/>
      <c r="BO30" s="119">
        <v>394</v>
      </c>
      <c r="BP30" s="120">
        <v>166.64735858538199</v>
      </c>
      <c r="BQ30" s="132">
        <v>78</v>
      </c>
      <c r="BR30" s="122">
        <v>2.1365045972484902</v>
      </c>
      <c r="BS30" s="123">
        <v>178.457660145891</v>
      </c>
      <c r="BT30" s="112">
        <v>7.4999999999999997E-3</v>
      </c>
      <c r="BU30" s="124">
        <v>7.4999999999999997E-3</v>
      </c>
      <c r="BV30" s="119">
        <v>0</v>
      </c>
      <c r="BW30" s="119">
        <v>0</v>
      </c>
      <c r="BX30" s="113"/>
      <c r="BY30" s="118">
        <v>0.997939560439561</v>
      </c>
      <c r="BZ30" s="118">
        <v>1</v>
      </c>
      <c r="CA30" s="135">
        <v>0.99917582417582396</v>
      </c>
      <c r="CB30" s="117">
        <v>0.9</v>
      </c>
      <c r="CC30" s="124">
        <v>2.5000000000000001E-3</v>
      </c>
      <c r="CD30" s="113"/>
      <c r="CE30" s="113"/>
    </row>
    <row r="31" spans="1:83" s="85" customFormat="1" ht="21.4" customHeight="1" x14ac:dyDescent="0.2">
      <c r="A31" s="109" t="s">
        <v>380</v>
      </c>
      <c r="B31" s="109" t="s">
        <v>58</v>
      </c>
      <c r="C31" s="109" t="s">
        <v>65</v>
      </c>
      <c r="D31" s="110">
        <v>1.87463185666667</v>
      </c>
      <c r="E31" s="111"/>
      <c r="F31" s="112">
        <v>2.7E-2</v>
      </c>
      <c r="G31" s="112">
        <v>2.5499999999999998E-2</v>
      </c>
      <c r="H31" s="113"/>
      <c r="I31" s="114">
        <v>4</v>
      </c>
      <c r="J31" s="114">
        <v>4</v>
      </c>
      <c r="K31" s="111"/>
      <c r="L31" s="138">
        <v>0.69</v>
      </c>
      <c r="M31" s="133">
        <v>0.79700000000000004</v>
      </c>
      <c r="N31" s="117">
        <v>0.7</v>
      </c>
      <c r="O31" s="118">
        <v>1.2999999999999999E-2</v>
      </c>
      <c r="P31" s="111"/>
      <c r="Q31" s="119">
        <v>60</v>
      </c>
      <c r="R31" s="120">
        <v>32.006284213417601</v>
      </c>
      <c r="S31" s="121">
        <v>36</v>
      </c>
      <c r="T31" s="118">
        <v>0.88906345037270995</v>
      </c>
      <c r="U31" s="126">
        <v>-18.878509706592201</v>
      </c>
      <c r="V31" s="124"/>
      <c r="W31" s="124"/>
      <c r="X31" s="125">
        <v>8</v>
      </c>
      <c r="Y31" s="125">
        <v>21</v>
      </c>
      <c r="Z31" s="111"/>
      <c r="AA31" s="126">
        <v>248</v>
      </c>
      <c r="AB31" s="110">
        <v>132.292641415459</v>
      </c>
      <c r="AC31" s="121">
        <v>200</v>
      </c>
      <c r="AD31" s="116">
        <v>0.661463207077295</v>
      </c>
      <c r="AE31" s="127">
        <v>-190.21394281440101</v>
      </c>
      <c r="AF31" s="112"/>
      <c r="AG31" s="112"/>
      <c r="AH31" s="128">
        <v>127</v>
      </c>
      <c r="AI31" s="125">
        <v>202</v>
      </c>
      <c r="AJ31" s="111"/>
      <c r="AK31" s="120">
        <v>1626.5176200000001</v>
      </c>
      <c r="AL31" s="120">
        <v>867.64642039752505</v>
      </c>
      <c r="AM31" s="129">
        <v>828</v>
      </c>
      <c r="AN31" s="133">
        <v>1.04788215023856</v>
      </c>
      <c r="AO31" s="137">
        <v>-187.688103251619</v>
      </c>
      <c r="AP31" s="124">
        <v>4.0000000000000001E-3</v>
      </c>
      <c r="AQ31" s="124">
        <v>2.5000000000000001E-3</v>
      </c>
      <c r="AR31" s="125">
        <v>0</v>
      </c>
      <c r="AS31" s="125">
        <v>237</v>
      </c>
      <c r="AT31" s="113"/>
      <c r="AU31" s="120">
        <v>777.16624000000002</v>
      </c>
      <c r="AV31" s="110">
        <v>414.57005930855098</v>
      </c>
      <c r="AW31" s="131">
        <v>573</v>
      </c>
      <c r="AX31" s="116">
        <v>0.72350795690846703</v>
      </c>
      <c r="AY31" s="139">
        <v>-478.316706163258</v>
      </c>
      <c r="AZ31" s="112"/>
      <c r="BA31" s="112"/>
      <c r="BB31" s="125">
        <v>297</v>
      </c>
      <c r="BC31" s="125">
        <v>512</v>
      </c>
      <c r="BD31" s="111"/>
      <c r="BE31" s="120">
        <v>105.1</v>
      </c>
      <c r="BF31" s="110">
        <v>56.064341180503099</v>
      </c>
      <c r="BG31" s="132">
        <v>65</v>
      </c>
      <c r="BH31" s="118">
        <v>0.86252832585389405</v>
      </c>
      <c r="BI31" s="126">
        <v>-37.319531414680299</v>
      </c>
      <c r="BJ31" s="112"/>
      <c r="BK31" s="112"/>
      <c r="BL31" s="125">
        <v>17</v>
      </c>
      <c r="BM31" s="125">
        <v>42</v>
      </c>
      <c r="BN31" s="111"/>
      <c r="BO31" s="119">
        <v>186</v>
      </c>
      <c r="BP31" s="120">
        <v>99.219481061594493</v>
      </c>
      <c r="BQ31" s="132">
        <v>78</v>
      </c>
      <c r="BR31" s="122">
        <v>1.2720446289948</v>
      </c>
      <c r="BS31" s="123">
        <v>15.096562302383701</v>
      </c>
      <c r="BT31" s="112">
        <v>7.4999999999999997E-3</v>
      </c>
      <c r="BU31" s="124">
        <v>7.4999999999999997E-3</v>
      </c>
      <c r="BV31" s="119">
        <v>0</v>
      </c>
      <c r="BW31" s="119">
        <v>0</v>
      </c>
      <c r="BX31" s="113"/>
      <c r="BY31" s="118">
        <v>0.99159663865546199</v>
      </c>
      <c r="BZ31" s="118">
        <v>1</v>
      </c>
      <c r="CA31" s="135">
        <v>0.996638655462185</v>
      </c>
      <c r="CB31" s="117">
        <v>0.9</v>
      </c>
      <c r="CC31" s="124">
        <v>2.5000000000000001E-3</v>
      </c>
      <c r="CD31" s="113"/>
      <c r="CE31" s="113"/>
    </row>
    <row r="32" spans="1:83" s="85" customFormat="1" ht="21.4" customHeight="1" x14ac:dyDescent="0.2">
      <c r="A32" s="109" t="s">
        <v>380</v>
      </c>
      <c r="B32" s="109" t="s">
        <v>58</v>
      </c>
      <c r="C32" s="109" t="s">
        <v>66</v>
      </c>
      <c r="D32" s="110">
        <v>3.1465913527777798</v>
      </c>
      <c r="E32" s="111"/>
      <c r="F32" s="112">
        <v>0.06</v>
      </c>
      <c r="G32" s="112">
        <v>5.8500000000000003E-2</v>
      </c>
      <c r="H32" s="113"/>
      <c r="I32" s="114">
        <v>6</v>
      </c>
      <c r="J32" s="114">
        <v>6</v>
      </c>
      <c r="K32" s="111"/>
      <c r="L32" s="138">
        <v>0.67</v>
      </c>
      <c r="M32" s="116">
        <v>0.54800000000000004</v>
      </c>
      <c r="N32" s="117">
        <v>0.7</v>
      </c>
      <c r="O32" s="118"/>
      <c r="P32" s="111"/>
      <c r="Q32" s="119">
        <v>160</v>
      </c>
      <c r="R32" s="120">
        <v>50.848674664650602</v>
      </c>
      <c r="S32" s="121">
        <v>36</v>
      </c>
      <c r="T32" s="122">
        <v>1.41246318512918</v>
      </c>
      <c r="U32" s="123">
        <v>27.601504967439901</v>
      </c>
      <c r="V32" s="124">
        <v>0.01</v>
      </c>
      <c r="W32" s="124">
        <v>0.01</v>
      </c>
      <c r="X32" s="125">
        <v>0</v>
      </c>
      <c r="Y32" s="125">
        <v>0</v>
      </c>
      <c r="Z32" s="111"/>
      <c r="AA32" s="126">
        <v>419</v>
      </c>
      <c r="AB32" s="110">
        <v>133.15996677805401</v>
      </c>
      <c r="AC32" s="121">
        <v>200</v>
      </c>
      <c r="AD32" s="116">
        <v>0.66579983389026998</v>
      </c>
      <c r="AE32" s="127">
        <v>-316.54719462533399</v>
      </c>
      <c r="AF32" s="112"/>
      <c r="AG32" s="112"/>
      <c r="AH32" s="128">
        <v>211</v>
      </c>
      <c r="AI32" s="125">
        <v>337</v>
      </c>
      <c r="AJ32" s="111"/>
      <c r="AK32" s="120">
        <v>3032.7261199999998</v>
      </c>
      <c r="AL32" s="120">
        <v>963.81314889292503</v>
      </c>
      <c r="AM32" s="129">
        <v>774.6</v>
      </c>
      <c r="AN32" s="122">
        <v>1.2442720744809299</v>
      </c>
      <c r="AO32" s="130">
        <v>183.951835216082</v>
      </c>
      <c r="AP32" s="124">
        <v>0.01</v>
      </c>
      <c r="AQ32" s="124">
        <v>0.01</v>
      </c>
      <c r="AR32" s="125">
        <v>0</v>
      </c>
      <c r="AS32" s="125">
        <v>0</v>
      </c>
      <c r="AT32" s="113"/>
      <c r="AU32" s="120">
        <v>2850.3969400000001</v>
      </c>
      <c r="AV32" s="110">
        <v>905.86816666984703</v>
      </c>
      <c r="AW32" s="131">
        <v>573</v>
      </c>
      <c r="AX32" s="122">
        <v>1.58092175684092</v>
      </c>
      <c r="AY32" s="130">
        <v>743.05422739841799</v>
      </c>
      <c r="AZ32" s="112">
        <v>1.4999999999999999E-2</v>
      </c>
      <c r="BA32" s="112">
        <v>1.4999999999999999E-2</v>
      </c>
      <c r="BB32" s="125">
        <v>0</v>
      </c>
      <c r="BC32" s="125">
        <v>0</v>
      </c>
      <c r="BD32" s="111"/>
      <c r="BE32" s="120">
        <v>242.3</v>
      </c>
      <c r="BF32" s="110">
        <v>77.003961695280196</v>
      </c>
      <c r="BG32" s="132">
        <v>65</v>
      </c>
      <c r="BH32" s="122">
        <v>1.18467633377354</v>
      </c>
      <c r="BI32" s="123">
        <v>3.2471617467664702</v>
      </c>
      <c r="BJ32" s="112">
        <v>1.4999999999999999E-2</v>
      </c>
      <c r="BK32" s="112">
        <v>1.35E-2</v>
      </c>
      <c r="BL32" s="125">
        <v>0</v>
      </c>
      <c r="BM32" s="125">
        <v>4</v>
      </c>
      <c r="BN32" s="111"/>
      <c r="BO32" s="119">
        <v>588</v>
      </c>
      <c r="BP32" s="120">
        <v>186.868879392591</v>
      </c>
      <c r="BQ32" s="132">
        <v>78</v>
      </c>
      <c r="BR32" s="122">
        <v>2.3957548640075799</v>
      </c>
      <c r="BS32" s="123">
        <v>301.13659409612001</v>
      </c>
      <c r="BT32" s="112">
        <v>7.4999999999999997E-3</v>
      </c>
      <c r="BU32" s="124">
        <v>7.4999999999999997E-3</v>
      </c>
      <c r="BV32" s="119">
        <v>0</v>
      </c>
      <c r="BW32" s="119">
        <v>0</v>
      </c>
      <c r="BX32" s="113"/>
      <c r="BY32" s="118">
        <v>0.99868593955322005</v>
      </c>
      <c r="BZ32" s="118">
        <v>1</v>
      </c>
      <c r="CA32" s="135">
        <v>0.99947437582128795</v>
      </c>
      <c r="CB32" s="117">
        <v>0.9</v>
      </c>
      <c r="CC32" s="124">
        <v>2.5000000000000001E-3</v>
      </c>
      <c r="CD32" s="113"/>
      <c r="CE32" s="113"/>
    </row>
    <row r="33" spans="1:83" s="85" customFormat="1" ht="21.4" customHeight="1" x14ac:dyDescent="0.2">
      <c r="A33" s="109" t="s">
        <v>380</v>
      </c>
      <c r="B33" s="109" t="s">
        <v>58</v>
      </c>
      <c r="C33" s="109" t="s">
        <v>67</v>
      </c>
      <c r="D33" s="110">
        <v>7.7849246157777801</v>
      </c>
      <c r="E33" s="111"/>
      <c r="F33" s="112">
        <v>1.325E-2</v>
      </c>
      <c r="G33" s="112">
        <v>1.175E-2</v>
      </c>
      <c r="H33" s="113"/>
      <c r="I33" s="114">
        <v>4</v>
      </c>
      <c r="J33" s="114">
        <v>4</v>
      </c>
      <c r="K33" s="111"/>
      <c r="L33" s="136">
        <v>0.81679400386847201</v>
      </c>
      <c r="M33" s="133">
        <v>0.70099999999999996</v>
      </c>
      <c r="N33" s="117">
        <v>0.7</v>
      </c>
      <c r="O33" s="118">
        <v>1E-3</v>
      </c>
      <c r="P33" s="111"/>
      <c r="Q33" s="119">
        <v>210</v>
      </c>
      <c r="R33" s="120">
        <v>26.975213038593999</v>
      </c>
      <c r="S33" s="121">
        <v>36</v>
      </c>
      <c r="T33" s="116">
        <v>0.74931147329427705</v>
      </c>
      <c r="U33" s="127">
        <v>-117.564716073158</v>
      </c>
      <c r="V33" s="124"/>
      <c r="W33" s="124"/>
      <c r="X33" s="125">
        <v>71</v>
      </c>
      <c r="Y33" s="125">
        <v>127</v>
      </c>
      <c r="Z33" s="111"/>
      <c r="AA33" s="126">
        <v>577</v>
      </c>
      <c r="AB33" s="110">
        <v>74.117609158422496</v>
      </c>
      <c r="AC33" s="121">
        <v>200</v>
      </c>
      <c r="AD33" s="116">
        <v>0.37058804579211302</v>
      </c>
      <c r="AE33" s="127">
        <v>-1242.8039781842101</v>
      </c>
      <c r="AF33" s="112"/>
      <c r="AG33" s="112"/>
      <c r="AH33" s="128">
        <v>980</v>
      </c>
      <c r="AI33" s="125">
        <v>1292</v>
      </c>
      <c r="AJ33" s="111"/>
      <c r="AK33" s="120">
        <v>5019.5709699999998</v>
      </c>
      <c r="AL33" s="120">
        <v>644.78093465758002</v>
      </c>
      <c r="AM33" s="129">
        <v>708.1</v>
      </c>
      <c r="AN33" s="118">
        <v>0.91057892198500301</v>
      </c>
      <c r="AO33" s="120">
        <v>-1423.4450147612099</v>
      </c>
      <c r="AP33" s="124"/>
      <c r="AQ33" s="124"/>
      <c r="AR33" s="125">
        <v>493</v>
      </c>
      <c r="AS33" s="125">
        <v>1596</v>
      </c>
      <c r="AT33" s="113"/>
      <c r="AU33" s="120">
        <v>4471.0288300000002</v>
      </c>
      <c r="AV33" s="110">
        <v>574.31883424259797</v>
      </c>
      <c r="AW33" s="131">
        <v>573</v>
      </c>
      <c r="AX33" s="133">
        <v>1.0023016304408301</v>
      </c>
      <c r="AY33" s="137">
        <v>-742.70956749777201</v>
      </c>
      <c r="AZ33" s="112">
        <v>2.2499999999999998E-3</v>
      </c>
      <c r="BA33" s="112">
        <v>7.5000000000000002E-4</v>
      </c>
      <c r="BB33" s="125">
        <v>0</v>
      </c>
      <c r="BC33" s="125">
        <v>882</v>
      </c>
      <c r="BD33" s="111"/>
      <c r="BE33" s="120">
        <v>316.2</v>
      </c>
      <c r="BF33" s="110">
        <v>40.616963632397201</v>
      </c>
      <c r="BG33" s="132">
        <v>65</v>
      </c>
      <c r="BH33" s="116">
        <v>0.62487636357534204</v>
      </c>
      <c r="BI33" s="127">
        <v>-275.23629290986997</v>
      </c>
      <c r="BJ33" s="112"/>
      <c r="BK33" s="112"/>
      <c r="BL33" s="125">
        <v>190</v>
      </c>
      <c r="BM33" s="125">
        <v>292</v>
      </c>
      <c r="BN33" s="111"/>
      <c r="BO33" s="119">
        <v>974</v>
      </c>
      <c r="BP33" s="120">
        <v>125.11360714090701</v>
      </c>
      <c r="BQ33" s="132">
        <v>78</v>
      </c>
      <c r="BR33" s="122">
        <v>1.6040206043706</v>
      </c>
      <c r="BS33" s="123">
        <v>264.27644850815699</v>
      </c>
      <c r="BT33" s="112">
        <v>7.4999999999999997E-3</v>
      </c>
      <c r="BU33" s="124">
        <v>7.4999999999999997E-3</v>
      </c>
      <c r="BV33" s="119">
        <v>0</v>
      </c>
      <c r="BW33" s="119">
        <v>0</v>
      </c>
      <c r="BX33" s="113"/>
      <c r="BY33" s="118">
        <v>0.99951136086000503</v>
      </c>
      <c r="BZ33" s="118">
        <v>1</v>
      </c>
      <c r="CA33" s="135">
        <v>0.99980454434400201</v>
      </c>
      <c r="CB33" s="117">
        <v>0.9</v>
      </c>
      <c r="CC33" s="124">
        <v>2.5000000000000001E-3</v>
      </c>
      <c r="CD33" s="113"/>
      <c r="CE33" s="113"/>
    </row>
    <row r="34" spans="1:83" s="85" customFormat="1" ht="21.4" customHeight="1" x14ac:dyDescent="0.2">
      <c r="A34" s="109" t="s">
        <v>380</v>
      </c>
      <c r="B34" s="109" t="s">
        <v>58</v>
      </c>
      <c r="C34" s="109" t="s">
        <v>68</v>
      </c>
      <c r="D34" s="110">
        <v>2.5249370302222198</v>
      </c>
      <c r="E34" s="111"/>
      <c r="F34" s="112">
        <v>1.525E-2</v>
      </c>
      <c r="G34" s="112">
        <v>1.375E-2</v>
      </c>
      <c r="H34" s="113"/>
      <c r="I34" s="114">
        <v>3</v>
      </c>
      <c r="J34" s="114">
        <v>3</v>
      </c>
      <c r="K34" s="111"/>
      <c r="L34" s="115">
        <v>0.57999999999999996</v>
      </c>
      <c r="M34" s="118">
        <v>0.65400000000000003</v>
      </c>
      <c r="N34" s="117">
        <v>0.7</v>
      </c>
      <c r="O34" s="118"/>
      <c r="P34" s="111"/>
      <c r="Q34" s="119">
        <v>83</v>
      </c>
      <c r="R34" s="120">
        <v>32.872106910600898</v>
      </c>
      <c r="S34" s="121">
        <v>36</v>
      </c>
      <c r="T34" s="118">
        <v>0.91311408085002499</v>
      </c>
      <c r="U34" s="126">
        <v>-23.2412704332543</v>
      </c>
      <c r="V34" s="124"/>
      <c r="W34" s="124"/>
      <c r="X34" s="125">
        <v>8</v>
      </c>
      <c r="Y34" s="125">
        <v>27</v>
      </c>
      <c r="Z34" s="111"/>
      <c r="AA34" s="126">
        <v>196</v>
      </c>
      <c r="AB34" s="110">
        <v>77.625698246720205</v>
      </c>
      <c r="AC34" s="121">
        <v>200</v>
      </c>
      <c r="AD34" s="116">
        <v>0.38812849123360099</v>
      </c>
      <c r="AE34" s="127">
        <v>-394.22928018474602</v>
      </c>
      <c r="AF34" s="112"/>
      <c r="AG34" s="112"/>
      <c r="AH34" s="128">
        <v>309</v>
      </c>
      <c r="AI34" s="125">
        <v>410</v>
      </c>
      <c r="AJ34" s="111"/>
      <c r="AK34" s="120">
        <v>944.72959000000003</v>
      </c>
      <c r="AL34" s="120">
        <v>374.15966366371202</v>
      </c>
      <c r="AM34" s="129">
        <v>735.8</v>
      </c>
      <c r="AN34" s="116">
        <v>0.50850728956742697</v>
      </c>
      <c r="AO34" s="139">
        <v>-1226.72393179968</v>
      </c>
      <c r="AP34" s="124"/>
      <c r="AQ34" s="124"/>
      <c r="AR34" s="125">
        <v>914</v>
      </c>
      <c r="AS34" s="125">
        <v>1285</v>
      </c>
      <c r="AT34" s="113"/>
      <c r="AU34" s="120">
        <v>1514.1054999999999</v>
      </c>
      <c r="AV34" s="110">
        <v>599.66069722805798</v>
      </c>
      <c r="AW34" s="131">
        <v>573</v>
      </c>
      <c r="AX34" s="133">
        <v>1.04652826741371</v>
      </c>
      <c r="AY34" s="137">
        <v>-176.90138772929799</v>
      </c>
      <c r="AZ34" s="112">
        <v>5.2500000000000003E-3</v>
      </c>
      <c r="BA34" s="112">
        <v>3.7499999999999999E-3</v>
      </c>
      <c r="BB34" s="125">
        <v>0</v>
      </c>
      <c r="BC34" s="125">
        <v>223</v>
      </c>
      <c r="BD34" s="111"/>
      <c r="BE34" s="120">
        <v>127.8</v>
      </c>
      <c r="BF34" s="110">
        <v>50.615123652708398</v>
      </c>
      <c r="BG34" s="132">
        <v>65</v>
      </c>
      <c r="BH34" s="118">
        <v>0.77869421004166695</v>
      </c>
      <c r="BI34" s="126">
        <v>-64.024516060042501</v>
      </c>
      <c r="BJ34" s="112"/>
      <c r="BK34" s="112"/>
      <c r="BL34" s="125">
        <v>37</v>
      </c>
      <c r="BM34" s="125">
        <v>70</v>
      </c>
      <c r="BN34" s="111"/>
      <c r="BO34" s="119">
        <v>476</v>
      </c>
      <c r="BP34" s="120">
        <v>188.51955288489199</v>
      </c>
      <c r="BQ34" s="132">
        <v>78</v>
      </c>
      <c r="BR34" s="122">
        <v>2.4169173446781</v>
      </c>
      <c r="BS34" s="123">
        <v>245.810580727949</v>
      </c>
      <c r="BT34" s="112">
        <v>7.4999999999999997E-3</v>
      </c>
      <c r="BU34" s="124">
        <v>7.4999999999999997E-3</v>
      </c>
      <c r="BV34" s="119">
        <v>0</v>
      </c>
      <c r="BW34" s="119">
        <v>0</v>
      </c>
      <c r="BX34" s="113"/>
      <c r="BY34" s="118">
        <v>0.99483648881239195</v>
      </c>
      <c r="BZ34" s="118">
        <v>1</v>
      </c>
      <c r="CA34" s="135">
        <v>0.997934595524957</v>
      </c>
      <c r="CB34" s="117">
        <v>0.9</v>
      </c>
      <c r="CC34" s="124">
        <v>2.5000000000000001E-3</v>
      </c>
      <c r="CD34" s="113"/>
      <c r="CE34" s="113"/>
    </row>
    <row r="35" spans="1:83" s="85" customFormat="1" ht="21.4" customHeight="1" x14ac:dyDescent="0.2">
      <c r="A35" s="109" t="s">
        <v>380</v>
      </c>
      <c r="B35" s="109" t="s">
        <v>58</v>
      </c>
      <c r="C35" s="109" t="s">
        <v>69</v>
      </c>
      <c r="D35" s="110">
        <v>4.80222135577778</v>
      </c>
      <c r="E35" s="111"/>
      <c r="F35" s="112">
        <v>2.2249999999999999E-2</v>
      </c>
      <c r="G35" s="112">
        <v>1.8874999999999999E-2</v>
      </c>
      <c r="H35" s="113"/>
      <c r="I35" s="114">
        <v>4</v>
      </c>
      <c r="J35" s="114">
        <v>4</v>
      </c>
      <c r="K35" s="111"/>
      <c r="L35" s="115">
        <v>0.47</v>
      </c>
      <c r="M35" s="118">
        <v>0.63900000000000001</v>
      </c>
      <c r="N35" s="117">
        <v>0.7</v>
      </c>
      <c r="O35" s="118"/>
      <c r="P35" s="111"/>
      <c r="Q35" s="119">
        <v>149</v>
      </c>
      <c r="R35" s="120">
        <v>31.027307773043599</v>
      </c>
      <c r="S35" s="121">
        <v>36</v>
      </c>
      <c r="T35" s="118">
        <v>0.86186966036232304</v>
      </c>
      <c r="U35" s="126">
        <v>-53.0621075427905</v>
      </c>
      <c r="V35" s="124"/>
      <c r="W35" s="124"/>
      <c r="X35" s="125">
        <v>24</v>
      </c>
      <c r="Y35" s="125">
        <v>59</v>
      </c>
      <c r="Z35" s="111"/>
      <c r="AA35" s="126">
        <v>641</v>
      </c>
      <c r="AB35" s="110">
        <v>133.47989451356401</v>
      </c>
      <c r="AC35" s="121">
        <v>200</v>
      </c>
      <c r="AD35" s="116">
        <v>0.66739947256781995</v>
      </c>
      <c r="AE35" s="127">
        <v>-481.56726412661402</v>
      </c>
      <c r="AF35" s="112"/>
      <c r="AG35" s="112"/>
      <c r="AH35" s="128">
        <v>320</v>
      </c>
      <c r="AI35" s="125">
        <v>512</v>
      </c>
      <c r="AJ35" s="111"/>
      <c r="AK35" s="120">
        <v>5754.7370000000001</v>
      </c>
      <c r="AL35" s="120">
        <v>1198.34896679142</v>
      </c>
      <c r="AM35" s="129">
        <v>735.5</v>
      </c>
      <c r="AN35" s="122">
        <v>1.62929839128677</v>
      </c>
      <c r="AO35" s="130">
        <v>1626.4958861743801</v>
      </c>
      <c r="AP35" s="124">
        <v>0.01</v>
      </c>
      <c r="AQ35" s="124">
        <v>0.01</v>
      </c>
      <c r="AR35" s="125">
        <v>0</v>
      </c>
      <c r="AS35" s="125">
        <v>0</v>
      </c>
      <c r="AT35" s="113"/>
      <c r="AU35" s="120">
        <v>2954.7433700000001</v>
      </c>
      <c r="AV35" s="110">
        <v>615.28679148557103</v>
      </c>
      <c r="AW35" s="131">
        <v>573</v>
      </c>
      <c r="AX35" s="133">
        <v>1.07379893802019</v>
      </c>
      <c r="AY35" s="137">
        <v>-261.41184172274802</v>
      </c>
      <c r="AZ35" s="112">
        <v>7.4999999999999997E-3</v>
      </c>
      <c r="BA35" s="112">
        <v>5.2500000000000003E-3</v>
      </c>
      <c r="BB35" s="125">
        <v>0</v>
      </c>
      <c r="BC35" s="125">
        <v>348</v>
      </c>
      <c r="BD35" s="111"/>
      <c r="BE35" s="120">
        <v>200.7</v>
      </c>
      <c r="BF35" s="110">
        <v>41.793158859395</v>
      </c>
      <c r="BG35" s="132">
        <v>65</v>
      </c>
      <c r="BH35" s="116">
        <v>0.64297167475992301</v>
      </c>
      <c r="BI35" s="127">
        <v>-164.134360841149</v>
      </c>
      <c r="BJ35" s="112"/>
      <c r="BK35" s="112"/>
      <c r="BL35" s="125">
        <v>112</v>
      </c>
      <c r="BM35" s="125">
        <v>174</v>
      </c>
      <c r="BN35" s="111"/>
      <c r="BO35" s="119">
        <v>387</v>
      </c>
      <c r="BP35" s="120">
        <v>80.587705423945494</v>
      </c>
      <c r="BQ35" s="132">
        <v>78</v>
      </c>
      <c r="BR35" s="133">
        <v>1.0331757105634001</v>
      </c>
      <c r="BS35" s="134">
        <v>-50.801233009379402</v>
      </c>
      <c r="BT35" s="112">
        <v>2.2499999999999998E-3</v>
      </c>
      <c r="BU35" s="124">
        <v>1.1249999999999999E-3</v>
      </c>
      <c r="BV35" s="119">
        <v>0</v>
      </c>
      <c r="BW35" s="119">
        <v>63</v>
      </c>
      <c r="BX35" s="113"/>
      <c r="BY35" s="118">
        <v>0.99855449551893605</v>
      </c>
      <c r="BZ35" s="118">
        <v>1</v>
      </c>
      <c r="CA35" s="135">
        <v>0.99942179820757404</v>
      </c>
      <c r="CB35" s="117">
        <v>0.9</v>
      </c>
      <c r="CC35" s="124">
        <v>2.5000000000000001E-3</v>
      </c>
      <c r="CD35" s="113"/>
      <c r="CE35" s="113"/>
    </row>
    <row r="36" spans="1:83" s="85" customFormat="1" ht="21.4" customHeight="1" x14ac:dyDescent="0.2">
      <c r="A36" s="109" t="s">
        <v>380</v>
      </c>
      <c r="B36" s="109" t="s">
        <v>58</v>
      </c>
      <c r="C36" s="109" t="s">
        <v>70</v>
      </c>
      <c r="D36" s="110">
        <v>7.9626680467777797</v>
      </c>
      <c r="E36" s="111"/>
      <c r="F36" s="112">
        <v>4.1250000000000002E-2</v>
      </c>
      <c r="G36" s="112">
        <v>3.9E-2</v>
      </c>
      <c r="H36" s="113"/>
      <c r="I36" s="114">
        <v>5</v>
      </c>
      <c r="J36" s="114">
        <v>5</v>
      </c>
      <c r="K36" s="111"/>
      <c r="L36" s="115">
        <v>0.24</v>
      </c>
      <c r="M36" s="116">
        <v>0.36499999999999999</v>
      </c>
      <c r="N36" s="117">
        <v>0.7</v>
      </c>
      <c r="O36" s="118"/>
      <c r="P36" s="111"/>
      <c r="Q36" s="119">
        <v>371</v>
      </c>
      <c r="R36" s="120">
        <v>46.592423270756697</v>
      </c>
      <c r="S36" s="121">
        <v>36</v>
      </c>
      <c r="T36" s="122">
        <v>1.2942339797432401</v>
      </c>
      <c r="U36" s="123">
        <v>35.956409129340699</v>
      </c>
      <c r="V36" s="124">
        <v>0.01</v>
      </c>
      <c r="W36" s="124">
        <v>0.01</v>
      </c>
      <c r="X36" s="125">
        <v>0</v>
      </c>
      <c r="Y36" s="125">
        <v>0</v>
      </c>
      <c r="Z36" s="111"/>
      <c r="AA36" s="126">
        <v>931</v>
      </c>
      <c r="AB36" s="110">
        <v>116.920609339824</v>
      </c>
      <c r="AC36" s="121">
        <v>200</v>
      </c>
      <c r="AD36" s="116">
        <v>0.58460304669912</v>
      </c>
      <c r="AE36" s="127">
        <v>-930.353282614774</v>
      </c>
      <c r="AF36" s="112"/>
      <c r="AG36" s="112"/>
      <c r="AH36" s="128">
        <v>662</v>
      </c>
      <c r="AI36" s="125">
        <v>981</v>
      </c>
      <c r="AJ36" s="111"/>
      <c r="AK36" s="120">
        <v>8180.2350299999998</v>
      </c>
      <c r="AL36" s="120">
        <v>1027.3233772830999</v>
      </c>
      <c r="AM36" s="129">
        <v>828</v>
      </c>
      <c r="AN36" s="122">
        <v>1.2407287165254799</v>
      </c>
      <c r="AO36" s="130">
        <v>474.23243997483701</v>
      </c>
      <c r="AP36" s="124">
        <v>0.01</v>
      </c>
      <c r="AQ36" s="124">
        <v>0.01</v>
      </c>
      <c r="AR36" s="125">
        <v>0</v>
      </c>
      <c r="AS36" s="125">
        <v>0</v>
      </c>
      <c r="AT36" s="113"/>
      <c r="AU36" s="120">
        <v>5103.6235299999998</v>
      </c>
      <c r="AV36" s="110">
        <v>640.94390222197705</v>
      </c>
      <c r="AW36" s="131">
        <v>573</v>
      </c>
      <c r="AX36" s="133">
        <v>1.11857574558809</v>
      </c>
      <c r="AY36" s="137">
        <v>-229.153624691327</v>
      </c>
      <c r="AZ36" s="112">
        <v>1.125E-2</v>
      </c>
      <c r="BA36" s="112">
        <v>8.9999999999999993E-3</v>
      </c>
      <c r="BB36" s="125">
        <v>0</v>
      </c>
      <c r="BC36" s="125">
        <v>372</v>
      </c>
      <c r="BD36" s="111"/>
      <c r="BE36" s="120">
        <v>355.8</v>
      </c>
      <c r="BF36" s="110">
        <v>44.6835153631678</v>
      </c>
      <c r="BG36" s="132">
        <v>65</v>
      </c>
      <c r="BH36" s="116">
        <v>0.68743869789488898</v>
      </c>
      <c r="BI36" s="127">
        <v>-249.139816849802</v>
      </c>
      <c r="BJ36" s="112"/>
      <c r="BK36" s="112"/>
      <c r="BL36" s="125">
        <v>162</v>
      </c>
      <c r="BM36" s="125">
        <v>266</v>
      </c>
      <c r="BN36" s="111"/>
      <c r="BO36" s="119">
        <v>842</v>
      </c>
      <c r="BP36" s="120">
        <v>105.743451196704</v>
      </c>
      <c r="BQ36" s="132">
        <v>78</v>
      </c>
      <c r="BR36" s="122">
        <v>1.35568527175262</v>
      </c>
      <c r="BS36" s="123">
        <v>116.072219780238</v>
      </c>
      <c r="BT36" s="112">
        <v>7.4999999999999997E-3</v>
      </c>
      <c r="BU36" s="124">
        <v>7.4999999999999997E-3</v>
      </c>
      <c r="BV36" s="119">
        <v>0</v>
      </c>
      <c r="BW36" s="119">
        <v>0</v>
      </c>
      <c r="BX36" s="113"/>
      <c r="BY36" s="118">
        <v>0.99769503546099303</v>
      </c>
      <c r="BZ36" s="118">
        <v>1</v>
      </c>
      <c r="CA36" s="135">
        <v>0.99907801418439701</v>
      </c>
      <c r="CB36" s="117">
        <v>0.9</v>
      </c>
      <c r="CC36" s="124">
        <v>2.5000000000000001E-3</v>
      </c>
      <c r="CD36" s="113"/>
      <c r="CE36" s="113"/>
    </row>
    <row r="37" spans="1:83" s="85" customFormat="1" ht="21.4" customHeight="1" x14ac:dyDescent="0.2">
      <c r="A37" s="109" t="s">
        <v>380</v>
      </c>
      <c r="B37" s="109" t="s">
        <v>58</v>
      </c>
      <c r="C37" s="109" t="s">
        <v>73</v>
      </c>
      <c r="D37" s="110">
        <v>2.1182522330000002</v>
      </c>
      <c r="E37" s="111"/>
      <c r="F37" s="112">
        <v>5.2499999999999998E-2</v>
      </c>
      <c r="G37" s="112">
        <v>4.8750000000000002E-2</v>
      </c>
      <c r="H37" s="113"/>
      <c r="I37" s="114">
        <v>7</v>
      </c>
      <c r="J37" s="114">
        <v>7</v>
      </c>
      <c r="K37" s="111"/>
      <c r="L37" s="135">
        <v>0.94</v>
      </c>
      <c r="M37" s="133">
        <v>0.72199999999999998</v>
      </c>
      <c r="N37" s="117">
        <v>0.7</v>
      </c>
      <c r="O37" s="118">
        <v>3.0000000000000001E-3</v>
      </c>
      <c r="P37" s="111"/>
      <c r="Q37" s="119">
        <v>103</v>
      </c>
      <c r="R37" s="120">
        <v>48.624992999122199</v>
      </c>
      <c r="S37" s="121">
        <v>36</v>
      </c>
      <c r="T37" s="122">
        <v>1.35069424997562</v>
      </c>
      <c r="U37" s="123">
        <v>13.870724442505599</v>
      </c>
      <c r="V37" s="124">
        <v>0.01</v>
      </c>
      <c r="W37" s="124">
        <v>0.01</v>
      </c>
      <c r="X37" s="125">
        <v>0</v>
      </c>
      <c r="Y37" s="125">
        <v>0</v>
      </c>
      <c r="Z37" s="111"/>
      <c r="AA37" s="126">
        <v>328</v>
      </c>
      <c r="AB37" s="110">
        <v>154.84463790011699</v>
      </c>
      <c r="AC37" s="121">
        <v>200</v>
      </c>
      <c r="AD37" s="116">
        <v>0.774223189500585</v>
      </c>
      <c r="AE37" s="127">
        <v>-167.16264198607999</v>
      </c>
      <c r="AF37" s="112"/>
      <c r="AG37" s="112"/>
      <c r="AH37" s="128">
        <v>96</v>
      </c>
      <c r="AI37" s="125">
        <v>181</v>
      </c>
      <c r="AJ37" s="111"/>
      <c r="AK37" s="120">
        <v>1963.2844</v>
      </c>
      <c r="AL37" s="120">
        <v>926.84165247850297</v>
      </c>
      <c r="AM37" s="129">
        <v>699.3</v>
      </c>
      <c r="AN37" s="122">
        <v>1.3253848884291499</v>
      </c>
      <c r="AO37" s="130">
        <v>231.948222295671</v>
      </c>
      <c r="AP37" s="124">
        <v>0.01</v>
      </c>
      <c r="AQ37" s="124">
        <v>0.01</v>
      </c>
      <c r="AR37" s="125">
        <v>0</v>
      </c>
      <c r="AS37" s="125">
        <v>0</v>
      </c>
      <c r="AT37" s="113"/>
      <c r="AU37" s="120">
        <v>1426.47237</v>
      </c>
      <c r="AV37" s="110">
        <v>673.41950489991495</v>
      </c>
      <c r="AW37" s="131">
        <v>573</v>
      </c>
      <c r="AX37" s="122">
        <v>1.1752521900522099</v>
      </c>
      <c r="AY37" s="130">
        <v>7.8314007098811098</v>
      </c>
      <c r="AZ37" s="112">
        <v>1.4999999999999999E-2</v>
      </c>
      <c r="BA37" s="112">
        <v>1.35E-2</v>
      </c>
      <c r="BB37" s="125">
        <v>0</v>
      </c>
      <c r="BC37" s="125">
        <v>31</v>
      </c>
      <c r="BD37" s="111"/>
      <c r="BE37" s="120">
        <v>141.80000000000001</v>
      </c>
      <c r="BF37" s="110">
        <v>66.941980653160499</v>
      </c>
      <c r="BG37" s="132">
        <v>65</v>
      </c>
      <c r="BH37" s="133">
        <v>1.0298766254332401</v>
      </c>
      <c r="BI37" s="134">
        <v>-19.127858645476</v>
      </c>
      <c r="BJ37" s="112">
        <v>4.4999999999999997E-3</v>
      </c>
      <c r="BK37" s="112">
        <v>2.2499999999999998E-3</v>
      </c>
      <c r="BL37" s="125">
        <v>0</v>
      </c>
      <c r="BM37" s="125">
        <v>24</v>
      </c>
      <c r="BN37" s="111"/>
      <c r="BO37" s="119">
        <v>205</v>
      </c>
      <c r="BP37" s="120">
        <v>96.777898687573298</v>
      </c>
      <c r="BQ37" s="132">
        <v>78</v>
      </c>
      <c r="BR37" s="122">
        <v>1.2407422908663199</v>
      </c>
      <c r="BS37" s="123">
        <v>11.8865696254288</v>
      </c>
      <c r="BT37" s="112">
        <v>7.4999999999999997E-3</v>
      </c>
      <c r="BU37" s="124">
        <v>7.4999999999999997E-3</v>
      </c>
      <c r="BV37" s="119">
        <v>0</v>
      </c>
      <c r="BW37" s="119">
        <v>0</v>
      </c>
      <c r="BX37" s="113"/>
      <c r="BY37" s="118">
        <v>1</v>
      </c>
      <c r="BZ37" s="118">
        <v>1</v>
      </c>
      <c r="CA37" s="135">
        <v>1</v>
      </c>
      <c r="CB37" s="117">
        <v>0.9</v>
      </c>
      <c r="CC37" s="124">
        <v>2.5000000000000001E-3</v>
      </c>
      <c r="CD37" s="113"/>
      <c r="CE37" s="113"/>
    </row>
    <row r="38" spans="1:83" s="85" customFormat="1" ht="21.4" customHeight="1" x14ac:dyDescent="0.2">
      <c r="A38" s="109" t="s">
        <v>380</v>
      </c>
      <c r="B38" s="109" t="s">
        <v>58</v>
      </c>
      <c r="C38" s="109" t="s">
        <v>74</v>
      </c>
      <c r="D38" s="110">
        <v>2.9114317781111101</v>
      </c>
      <c r="E38" s="111"/>
      <c r="F38" s="112">
        <v>2.6499999999999999E-2</v>
      </c>
      <c r="G38" s="112">
        <v>2.4750000000000001E-2</v>
      </c>
      <c r="H38" s="113"/>
      <c r="I38" s="114">
        <v>5</v>
      </c>
      <c r="J38" s="114">
        <v>5</v>
      </c>
      <c r="K38" s="111"/>
      <c r="L38" s="135">
        <v>0.87</v>
      </c>
      <c r="M38" s="133">
        <v>0.73799999999999999</v>
      </c>
      <c r="N38" s="117">
        <v>0.7</v>
      </c>
      <c r="O38" s="118">
        <v>5.0000000000000001E-3</v>
      </c>
      <c r="P38" s="111"/>
      <c r="Q38" s="119">
        <v>105</v>
      </c>
      <c r="R38" s="120">
        <v>36.0647296596186</v>
      </c>
      <c r="S38" s="121">
        <v>36</v>
      </c>
      <c r="T38" s="133">
        <v>1.00179804610052</v>
      </c>
      <c r="U38" s="134">
        <v>-17.5037326412256</v>
      </c>
      <c r="V38" s="124">
        <v>1.5E-3</v>
      </c>
      <c r="W38" s="124">
        <v>5.0000000000000001E-4</v>
      </c>
      <c r="X38" s="125">
        <v>0</v>
      </c>
      <c r="Y38" s="125">
        <v>21</v>
      </c>
      <c r="Z38" s="111"/>
      <c r="AA38" s="126">
        <v>371</v>
      </c>
      <c r="AB38" s="110">
        <v>127.42871146398601</v>
      </c>
      <c r="AC38" s="121">
        <v>200</v>
      </c>
      <c r="AD38" s="116">
        <v>0.63714355731993</v>
      </c>
      <c r="AE38" s="127">
        <v>-309.57629245125298</v>
      </c>
      <c r="AF38" s="112"/>
      <c r="AG38" s="112"/>
      <c r="AH38" s="128">
        <v>212</v>
      </c>
      <c r="AI38" s="125">
        <v>328</v>
      </c>
      <c r="AJ38" s="111"/>
      <c r="AK38" s="120">
        <v>3062.81187</v>
      </c>
      <c r="AL38" s="120">
        <v>1051.9950675221</v>
      </c>
      <c r="AM38" s="129">
        <v>828</v>
      </c>
      <c r="AN38" s="122">
        <v>1.27052544386727</v>
      </c>
      <c r="AO38" s="130">
        <v>245.226019251812</v>
      </c>
      <c r="AP38" s="124">
        <v>0.01</v>
      </c>
      <c r="AQ38" s="124">
        <v>0.01</v>
      </c>
      <c r="AR38" s="125">
        <v>0</v>
      </c>
      <c r="AS38" s="125">
        <v>0</v>
      </c>
      <c r="AT38" s="113"/>
      <c r="AU38" s="120">
        <v>1242.96075</v>
      </c>
      <c r="AV38" s="110">
        <v>426.92422310730302</v>
      </c>
      <c r="AW38" s="131">
        <v>573</v>
      </c>
      <c r="AX38" s="116">
        <v>0.745068452194246</v>
      </c>
      <c r="AY38" s="139">
        <v>-706.89032787283998</v>
      </c>
      <c r="AZ38" s="112"/>
      <c r="BA38" s="112"/>
      <c r="BB38" s="125">
        <v>426</v>
      </c>
      <c r="BC38" s="125">
        <v>759</v>
      </c>
      <c r="BD38" s="111"/>
      <c r="BE38" s="120">
        <v>119.8</v>
      </c>
      <c r="BF38" s="110">
        <v>41.1481391735458</v>
      </c>
      <c r="BG38" s="132">
        <v>65</v>
      </c>
      <c r="BH38" s="116">
        <v>0.63304829497762805</v>
      </c>
      <c r="BI38" s="127">
        <v>-101.387295046657</v>
      </c>
      <c r="BJ38" s="112"/>
      <c r="BK38" s="112"/>
      <c r="BL38" s="125">
        <v>70</v>
      </c>
      <c r="BM38" s="125">
        <v>108</v>
      </c>
      <c r="BN38" s="111"/>
      <c r="BO38" s="119">
        <v>268</v>
      </c>
      <c r="BP38" s="120">
        <v>92.050929035978996</v>
      </c>
      <c r="BQ38" s="132">
        <v>78</v>
      </c>
      <c r="BR38" s="122">
        <v>1.18014011584588</v>
      </c>
      <c r="BS38" s="123">
        <v>2.5752459440112698</v>
      </c>
      <c r="BT38" s="112">
        <v>7.4999999999999997E-3</v>
      </c>
      <c r="BU38" s="124">
        <v>6.7499999999999999E-3</v>
      </c>
      <c r="BV38" s="119">
        <v>0</v>
      </c>
      <c r="BW38" s="119">
        <v>5</v>
      </c>
      <c r="BX38" s="113"/>
      <c r="BY38" s="118">
        <v>0.99607843137254903</v>
      </c>
      <c r="BZ38" s="118">
        <v>1</v>
      </c>
      <c r="CA38" s="135">
        <v>0.99843137254902004</v>
      </c>
      <c r="CB38" s="117">
        <v>0.9</v>
      </c>
      <c r="CC38" s="124">
        <v>2.5000000000000001E-3</v>
      </c>
      <c r="CD38" s="113"/>
      <c r="CE38" s="113"/>
    </row>
    <row r="39" spans="1:83" s="85" customFormat="1" ht="21.4" customHeight="1" x14ac:dyDescent="0.2">
      <c r="A39" s="109" t="s">
        <v>380</v>
      </c>
      <c r="B39" s="109" t="s">
        <v>58</v>
      </c>
      <c r="C39" s="109" t="s">
        <v>75</v>
      </c>
      <c r="D39" s="110">
        <v>8.3768087102222193</v>
      </c>
      <c r="E39" s="111"/>
      <c r="F39" s="112">
        <v>2.5749999999999999E-2</v>
      </c>
      <c r="G39" s="112">
        <v>2.1999999999999999E-2</v>
      </c>
      <c r="H39" s="113"/>
      <c r="I39" s="114">
        <v>6</v>
      </c>
      <c r="J39" s="114">
        <v>4</v>
      </c>
      <c r="K39" s="111"/>
      <c r="L39" s="136">
        <v>0.79866270430906405</v>
      </c>
      <c r="M39" s="133">
        <v>0.73899999999999999</v>
      </c>
      <c r="N39" s="117">
        <v>0.7</v>
      </c>
      <c r="O39" s="118">
        <v>5.0000000000000001E-3</v>
      </c>
      <c r="P39" s="111"/>
      <c r="Q39" s="119">
        <v>288</v>
      </c>
      <c r="R39" s="120">
        <v>34.380634673984297</v>
      </c>
      <c r="S39" s="121">
        <v>36</v>
      </c>
      <c r="T39" s="118">
        <v>0.95501762983289695</v>
      </c>
      <c r="U39" s="126">
        <v>-64.469304738278396</v>
      </c>
      <c r="V39" s="124"/>
      <c r="W39" s="124"/>
      <c r="X39" s="125">
        <v>14</v>
      </c>
      <c r="Y39" s="125">
        <v>74</v>
      </c>
      <c r="Z39" s="111"/>
      <c r="AA39" s="126">
        <v>926</v>
      </c>
      <c r="AB39" s="110">
        <v>110.543290653158</v>
      </c>
      <c r="AC39" s="121">
        <v>200</v>
      </c>
      <c r="AD39" s="116">
        <v>0.55271645326579</v>
      </c>
      <c r="AE39" s="127">
        <v>-1032.1628041015499</v>
      </c>
      <c r="AF39" s="112"/>
      <c r="AG39" s="112"/>
      <c r="AH39" s="128">
        <v>750</v>
      </c>
      <c r="AI39" s="125">
        <v>1085</v>
      </c>
      <c r="AJ39" s="111"/>
      <c r="AK39" s="120">
        <v>7893.9326300000002</v>
      </c>
      <c r="AL39" s="120">
        <v>942.35560379539697</v>
      </c>
      <c r="AM39" s="129">
        <v>828</v>
      </c>
      <c r="AN39" s="133">
        <v>1.13811063260314</v>
      </c>
      <c r="AO39" s="137">
        <v>-212.86137898040101</v>
      </c>
      <c r="AP39" s="124">
        <v>8.5000000000000006E-3</v>
      </c>
      <c r="AQ39" s="124">
        <v>7.0000000000000001E-3</v>
      </c>
      <c r="AR39" s="125">
        <v>0</v>
      </c>
      <c r="AS39" s="125">
        <v>430</v>
      </c>
      <c r="AT39" s="113"/>
      <c r="AU39" s="120">
        <v>4783.8519399999996</v>
      </c>
      <c r="AV39" s="110">
        <v>571.08286765128901</v>
      </c>
      <c r="AW39" s="131">
        <v>573</v>
      </c>
      <c r="AX39" s="133">
        <v>0.99665421928671705</v>
      </c>
      <c r="AY39" s="137">
        <v>-826.28449375092998</v>
      </c>
      <c r="AZ39" s="112">
        <v>1.5E-3</v>
      </c>
      <c r="BA39" s="112">
        <v>0</v>
      </c>
      <c r="BB39" s="125">
        <v>17</v>
      </c>
      <c r="BC39" s="125">
        <v>977</v>
      </c>
      <c r="BD39" s="111"/>
      <c r="BE39" s="120">
        <v>537.20000000000005</v>
      </c>
      <c r="BF39" s="110">
        <v>64.129433843279102</v>
      </c>
      <c r="BG39" s="132">
        <v>65</v>
      </c>
      <c r="BH39" s="133">
        <v>0.98660667451198603</v>
      </c>
      <c r="BI39" s="134">
        <v>-99.202911333002604</v>
      </c>
      <c r="BJ39" s="112">
        <v>7.5000000000000002E-4</v>
      </c>
      <c r="BK39" s="112"/>
      <c r="BL39" s="125">
        <v>8</v>
      </c>
      <c r="BM39" s="125">
        <v>117</v>
      </c>
      <c r="BN39" s="111"/>
      <c r="BO39" s="119">
        <v>1069</v>
      </c>
      <c r="BP39" s="120">
        <v>127.614230786421</v>
      </c>
      <c r="BQ39" s="132">
        <v>78</v>
      </c>
      <c r="BR39" s="122">
        <v>1.63607988187719</v>
      </c>
      <c r="BS39" s="123">
        <v>305.31650640039697</v>
      </c>
      <c r="BT39" s="112">
        <v>7.4999999999999997E-3</v>
      </c>
      <c r="BU39" s="124">
        <v>7.4999999999999997E-3</v>
      </c>
      <c r="BV39" s="119">
        <v>0</v>
      </c>
      <c r="BW39" s="119">
        <v>0</v>
      </c>
      <c r="BX39" s="113"/>
      <c r="BY39" s="118">
        <v>0.99907578558225496</v>
      </c>
      <c r="BZ39" s="118">
        <v>1</v>
      </c>
      <c r="CA39" s="135">
        <v>0.99963031423290205</v>
      </c>
      <c r="CB39" s="117">
        <v>0.9</v>
      </c>
      <c r="CC39" s="124">
        <v>2.5000000000000001E-3</v>
      </c>
      <c r="CD39" s="113"/>
      <c r="CE39" s="113"/>
    </row>
    <row r="40" spans="1:83" s="85" customFormat="1" ht="21.4" customHeight="1" x14ac:dyDescent="0.2">
      <c r="A40" s="109" t="s">
        <v>380</v>
      </c>
      <c r="B40" s="109" t="s">
        <v>77</v>
      </c>
      <c r="C40" s="109" t="s">
        <v>78</v>
      </c>
      <c r="D40" s="110">
        <v>2.96507936511111</v>
      </c>
      <c r="E40" s="111"/>
      <c r="F40" s="112">
        <v>4.5999999999999999E-2</v>
      </c>
      <c r="G40" s="112">
        <v>4.4499999999999998E-2</v>
      </c>
      <c r="H40" s="113"/>
      <c r="I40" s="114">
        <v>5</v>
      </c>
      <c r="J40" s="114">
        <v>5</v>
      </c>
      <c r="K40" s="111"/>
      <c r="L40" s="135">
        <v>0.84</v>
      </c>
      <c r="M40" s="122">
        <v>0.84899999999999998</v>
      </c>
      <c r="N40" s="117">
        <v>0.7</v>
      </c>
      <c r="O40" s="118">
        <v>0.02</v>
      </c>
      <c r="P40" s="111"/>
      <c r="Q40" s="119">
        <v>162</v>
      </c>
      <c r="R40" s="120">
        <v>54.635974303483501</v>
      </c>
      <c r="S40" s="121">
        <v>36</v>
      </c>
      <c r="T40" s="122">
        <v>1.51766595287454</v>
      </c>
      <c r="U40" s="123">
        <v>37.238948570092802</v>
      </c>
      <c r="V40" s="124">
        <v>0.01</v>
      </c>
      <c r="W40" s="124">
        <v>0.01</v>
      </c>
      <c r="X40" s="125">
        <v>0</v>
      </c>
      <c r="Y40" s="125">
        <v>0</v>
      </c>
      <c r="Z40" s="111"/>
      <c r="AA40" s="126">
        <v>483</v>
      </c>
      <c r="AB40" s="110">
        <v>162.896145608534</v>
      </c>
      <c r="AC40" s="121">
        <v>200</v>
      </c>
      <c r="AD40" s="118">
        <v>0.81448072804267002</v>
      </c>
      <c r="AE40" s="126">
        <v>-210.11695238837299</v>
      </c>
      <c r="AF40" s="112"/>
      <c r="AG40" s="112"/>
      <c r="AH40" s="128">
        <v>111</v>
      </c>
      <c r="AI40" s="125">
        <v>229</v>
      </c>
      <c r="AJ40" s="111"/>
      <c r="AK40" s="120">
        <v>2673.16347</v>
      </c>
      <c r="AL40" s="120">
        <v>901.54870775265999</v>
      </c>
      <c r="AM40" s="129">
        <v>828</v>
      </c>
      <c r="AN40" s="133">
        <v>1.0888269417302701</v>
      </c>
      <c r="AO40" s="137">
        <v>-196.34071288786299</v>
      </c>
      <c r="AP40" s="124">
        <v>6.0000000000000001E-3</v>
      </c>
      <c r="AQ40" s="124">
        <v>4.4999999999999997E-3</v>
      </c>
      <c r="AR40" s="125">
        <v>0</v>
      </c>
      <c r="AS40" s="125">
        <v>273</v>
      </c>
      <c r="AT40" s="113"/>
      <c r="AU40" s="120">
        <v>1503.4118599999999</v>
      </c>
      <c r="AV40" s="110">
        <v>507.03933179328601</v>
      </c>
      <c r="AW40" s="131">
        <v>573</v>
      </c>
      <c r="AX40" s="118">
        <v>0.88488539579980197</v>
      </c>
      <c r="AY40" s="120">
        <v>-482.36820859268801</v>
      </c>
      <c r="AZ40" s="112"/>
      <c r="BA40" s="112"/>
      <c r="BB40" s="125">
        <v>196</v>
      </c>
      <c r="BC40" s="125">
        <v>536</v>
      </c>
      <c r="BD40" s="111"/>
      <c r="BE40" s="120">
        <v>182.4</v>
      </c>
      <c r="BF40" s="110">
        <v>61.516059956514802</v>
      </c>
      <c r="BG40" s="132">
        <v>65</v>
      </c>
      <c r="BH40" s="118">
        <v>0.94640092240791995</v>
      </c>
      <c r="BI40" s="126">
        <v>-42.863009526221198</v>
      </c>
      <c r="BJ40" s="112"/>
      <c r="BK40" s="112"/>
      <c r="BL40" s="125">
        <v>11</v>
      </c>
      <c r="BM40" s="125">
        <v>49</v>
      </c>
      <c r="BN40" s="111"/>
      <c r="BO40" s="119">
        <v>548</v>
      </c>
      <c r="BP40" s="120">
        <v>184.81798715005499</v>
      </c>
      <c r="BQ40" s="132">
        <v>78</v>
      </c>
      <c r="BR40" s="122">
        <v>2.3694613737186501</v>
      </c>
      <c r="BS40" s="123">
        <v>277.68438856853498</v>
      </c>
      <c r="BT40" s="112">
        <v>7.4999999999999997E-3</v>
      </c>
      <c r="BU40" s="124">
        <v>7.4999999999999997E-3</v>
      </c>
      <c r="BV40" s="119">
        <v>0</v>
      </c>
      <c r="BW40" s="119">
        <v>0</v>
      </c>
      <c r="BX40" s="113"/>
      <c r="BY40" s="118">
        <v>0.99778638627559502</v>
      </c>
      <c r="BZ40" s="118">
        <v>1</v>
      </c>
      <c r="CA40" s="135">
        <v>0.99911455451023801</v>
      </c>
      <c r="CB40" s="117">
        <v>0.9</v>
      </c>
      <c r="CC40" s="124">
        <v>2.5000000000000001E-3</v>
      </c>
      <c r="CD40" s="113"/>
      <c r="CE40" s="113"/>
    </row>
    <row r="41" spans="1:83" s="85" customFormat="1" ht="21.4" customHeight="1" x14ac:dyDescent="0.2">
      <c r="A41" s="109" t="s">
        <v>380</v>
      </c>
      <c r="B41" s="109" t="s">
        <v>77</v>
      </c>
      <c r="C41" s="109" t="s">
        <v>79</v>
      </c>
      <c r="D41" s="110">
        <v>4.1628521236666698</v>
      </c>
      <c r="E41" s="111"/>
      <c r="F41" s="112">
        <v>1.525E-2</v>
      </c>
      <c r="G41" s="112">
        <v>1.225E-2</v>
      </c>
      <c r="H41" s="113"/>
      <c r="I41" s="114">
        <v>4</v>
      </c>
      <c r="J41" s="114">
        <v>4</v>
      </c>
      <c r="K41" s="111"/>
      <c r="L41" s="138">
        <v>0.67</v>
      </c>
      <c r="M41" s="116">
        <v>0.57999999999999996</v>
      </c>
      <c r="N41" s="117">
        <v>0.7</v>
      </c>
      <c r="O41" s="118"/>
      <c r="P41" s="111"/>
      <c r="Q41" s="119">
        <v>155</v>
      </c>
      <c r="R41" s="120">
        <v>37.234087446631399</v>
      </c>
      <c r="S41" s="121">
        <v>36</v>
      </c>
      <c r="T41" s="133">
        <v>1.0342802068508701</v>
      </c>
      <c r="U41" s="134">
        <v>-20.159496237097802</v>
      </c>
      <c r="V41" s="124">
        <v>3.0000000000000001E-3</v>
      </c>
      <c r="W41" s="124">
        <v>1.5E-3</v>
      </c>
      <c r="X41" s="125">
        <v>0</v>
      </c>
      <c r="Y41" s="125">
        <v>25</v>
      </c>
      <c r="Z41" s="111"/>
      <c r="AA41" s="126">
        <v>443</v>
      </c>
      <c r="AB41" s="110">
        <v>106.417424121663</v>
      </c>
      <c r="AC41" s="121">
        <v>200</v>
      </c>
      <c r="AD41" s="116">
        <v>0.53208712060831498</v>
      </c>
      <c r="AE41" s="127">
        <v>-530.10831242832103</v>
      </c>
      <c r="AF41" s="112"/>
      <c r="AG41" s="112"/>
      <c r="AH41" s="128">
        <v>390</v>
      </c>
      <c r="AI41" s="125">
        <v>557</v>
      </c>
      <c r="AJ41" s="111"/>
      <c r="AK41" s="120">
        <v>2608.1300799999999</v>
      </c>
      <c r="AL41" s="120">
        <v>626.52479658651498</v>
      </c>
      <c r="AM41" s="129">
        <v>815</v>
      </c>
      <c r="AN41" s="116">
        <v>0.76874208170124503</v>
      </c>
      <c r="AO41" s="139">
        <v>-1357.2862931454099</v>
      </c>
      <c r="AP41" s="124"/>
      <c r="AQ41" s="124"/>
      <c r="AR41" s="125">
        <v>785</v>
      </c>
      <c r="AS41" s="125">
        <v>1464</v>
      </c>
      <c r="AT41" s="113"/>
      <c r="AU41" s="120">
        <v>1828.01314</v>
      </c>
      <c r="AV41" s="110">
        <v>439.12516844097598</v>
      </c>
      <c r="AW41" s="131">
        <v>573</v>
      </c>
      <c r="AX41" s="116">
        <v>0.76636155050781196</v>
      </c>
      <c r="AY41" s="139">
        <v>-959.94217510713895</v>
      </c>
      <c r="AZ41" s="112"/>
      <c r="BA41" s="112"/>
      <c r="BB41" s="125">
        <v>558</v>
      </c>
      <c r="BC41" s="125">
        <v>1035</v>
      </c>
      <c r="BD41" s="111"/>
      <c r="BE41" s="120">
        <v>271</v>
      </c>
      <c r="BF41" s="110">
        <v>65.099598051852396</v>
      </c>
      <c r="BG41" s="132">
        <v>65</v>
      </c>
      <c r="BH41" s="133">
        <v>1.00153227772081</v>
      </c>
      <c r="BI41" s="134">
        <v>-45.260201539204303</v>
      </c>
      <c r="BJ41" s="112">
        <v>2.2499999999999998E-3</v>
      </c>
      <c r="BK41" s="112">
        <v>7.5000000000000002E-4</v>
      </c>
      <c r="BL41" s="125">
        <v>0</v>
      </c>
      <c r="BM41" s="125">
        <v>54</v>
      </c>
      <c r="BN41" s="111"/>
      <c r="BO41" s="119">
        <v>630</v>
      </c>
      <c r="BP41" s="120">
        <v>151.33854897663099</v>
      </c>
      <c r="BQ41" s="132">
        <v>78</v>
      </c>
      <c r="BR41" s="122">
        <v>1.94023780739271</v>
      </c>
      <c r="BS41" s="123">
        <v>250.487758152955</v>
      </c>
      <c r="BT41" s="112">
        <v>7.4999999999999997E-3</v>
      </c>
      <c r="BU41" s="124">
        <v>7.4999999999999997E-3</v>
      </c>
      <c r="BV41" s="119">
        <v>0</v>
      </c>
      <c r="BW41" s="119">
        <v>0</v>
      </c>
      <c r="BX41" s="113"/>
      <c r="BY41" s="118">
        <v>0.99630860095976403</v>
      </c>
      <c r="BZ41" s="118">
        <v>1</v>
      </c>
      <c r="CA41" s="135">
        <v>0.99852344038390495</v>
      </c>
      <c r="CB41" s="117">
        <v>0.9</v>
      </c>
      <c r="CC41" s="124">
        <v>2.5000000000000001E-3</v>
      </c>
      <c r="CD41" s="113"/>
      <c r="CE41" s="113"/>
    </row>
    <row r="42" spans="1:83" s="85" customFormat="1" ht="21.4" customHeight="1" x14ac:dyDescent="0.2">
      <c r="A42" s="109" t="s">
        <v>380</v>
      </c>
      <c r="B42" s="109" t="s">
        <v>77</v>
      </c>
      <c r="C42" s="109" t="s">
        <v>80</v>
      </c>
      <c r="D42" s="110">
        <v>4.3036506685555604</v>
      </c>
      <c r="E42" s="111"/>
      <c r="F42" s="112">
        <v>0.01</v>
      </c>
      <c r="G42" s="112">
        <v>0.01</v>
      </c>
      <c r="H42" s="113"/>
      <c r="I42" s="114">
        <v>2</v>
      </c>
      <c r="J42" s="114">
        <v>2</v>
      </c>
      <c r="K42" s="111"/>
      <c r="L42" s="115">
        <v>0.31</v>
      </c>
      <c r="M42" s="116">
        <v>0.54</v>
      </c>
      <c r="N42" s="117">
        <v>0.7</v>
      </c>
      <c r="O42" s="118"/>
      <c r="P42" s="111"/>
      <c r="Q42" s="119">
        <v>126</v>
      </c>
      <c r="R42" s="120">
        <v>29.277469224120299</v>
      </c>
      <c r="S42" s="121">
        <v>36</v>
      </c>
      <c r="T42" s="118">
        <v>0.81326303400334099</v>
      </c>
      <c r="U42" s="126">
        <v>-55.083848450678602</v>
      </c>
      <c r="V42" s="124"/>
      <c r="W42" s="124"/>
      <c r="X42" s="125">
        <v>29</v>
      </c>
      <c r="Y42" s="125">
        <v>60</v>
      </c>
      <c r="Z42" s="111"/>
      <c r="AA42" s="126">
        <v>532</v>
      </c>
      <c r="AB42" s="110">
        <v>123.615981168508</v>
      </c>
      <c r="AC42" s="121">
        <v>200</v>
      </c>
      <c r="AD42" s="116">
        <v>0.61807990584254002</v>
      </c>
      <c r="AE42" s="127">
        <v>-474.02138028154798</v>
      </c>
      <c r="AF42" s="112"/>
      <c r="AG42" s="112"/>
      <c r="AH42" s="128">
        <v>329</v>
      </c>
      <c r="AI42" s="125">
        <v>501</v>
      </c>
      <c r="AJ42" s="111"/>
      <c r="AK42" s="120">
        <v>2875.4205999999999</v>
      </c>
      <c r="AL42" s="120">
        <v>668.13522319763103</v>
      </c>
      <c r="AM42" s="129">
        <v>828</v>
      </c>
      <c r="AN42" s="118">
        <v>0.80692659806477196</v>
      </c>
      <c r="AO42" s="120">
        <v>-1289.5079143656101</v>
      </c>
      <c r="AP42" s="124"/>
      <c r="AQ42" s="124"/>
      <c r="AR42" s="125">
        <v>689</v>
      </c>
      <c r="AS42" s="125">
        <v>1401</v>
      </c>
      <c r="AT42" s="113"/>
      <c r="AU42" s="120">
        <v>1740.9542899999999</v>
      </c>
      <c r="AV42" s="110">
        <v>404.52964798472402</v>
      </c>
      <c r="AW42" s="131">
        <v>573</v>
      </c>
      <c r="AX42" s="116">
        <v>0.70598542405710996</v>
      </c>
      <c r="AY42" s="139">
        <v>-1141.29696450663</v>
      </c>
      <c r="AZ42" s="112"/>
      <c r="BA42" s="112"/>
      <c r="BB42" s="125">
        <v>726</v>
      </c>
      <c r="BC42" s="125">
        <v>1219</v>
      </c>
      <c r="BD42" s="111"/>
      <c r="BE42" s="120">
        <v>184.7</v>
      </c>
      <c r="BF42" s="110">
        <v>42.917052108690598</v>
      </c>
      <c r="BG42" s="132">
        <v>65</v>
      </c>
      <c r="BH42" s="116">
        <v>0.660262340133702</v>
      </c>
      <c r="BI42" s="127">
        <v>-142.256948591503</v>
      </c>
      <c r="BJ42" s="112"/>
      <c r="BK42" s="112"/>
      <c r="BL42" s="125">
        <v>96</v>
      </c>
      <c r="BM42" s="125">
        <v>151</v>
      </c>
      <c r="BN42" s="111"/>
      <c r="BO42" s="119">
        <v>657</v>
      </c>
      <c r="BP42" s="120">
        <v>152.66108952577</v>
      </c>
      <c r="BQ42" s="132">
        <v>78</v>
      </c>
      <c r="BR42" s="122">
        <v>1.9571934554585899</v>
      </c>
      <c r="BS42" s="123">
        <v>264.65166169019602</v>
      </c>
      <c r="BT42" s="112">
        <v>7.4999999999999997E-3</v>
      </c>
      <c r="BU42" s="124">
        <v>7.4999999999999997E-3</v>
      </c>
      <c r="BV42" s="119">
        <v>0</v>
      </c>
      <c r="BW42" s="119">
        <v>0</v>
      </c>
      <c r="BX42" s="113"/>
      <c r="BY42" s="118">
        <v>0.99710144927536204</v>
      </c>
      <c r="BZ42" s="118">
        <v>1</v>
      </c>
      <c r="CA42" s="135">
        <v>0.99884057971014495</v>
      </c>
      <c r="CB42" s="117">
        <v>0.9</v>
      </c>
      <c r="CC42" s="124">
        <v>2.5000000000000001E-3</v>
      </c>
      <c r="CD42" s="113"/>
      <c r="CE42" s="113"/>
    </row>
    <row r="43" spans="1:83" s="85" customFormat="1" ht="21.4" customHeight="1" x14ac:dyDescent="0.2">
      <c r="A43" s="109" t="s">
        <v>380</v>
      </c>
      <c r="B43" s="109" t="s">
        <v>77</v>
      </c>
      <c r="C43" s="109" t="s">
        <v>81</v>
      </c>
      <c r="D43" s="110">
        <v>2.6566742695555599</v>
      </c>
      <c r="E43" s="111"/>
      <c r="F43" s="112">
        <v>1.15E-2</v>
      </c>
      <c r="G43" s="112">
        <v>1.0500000000000001E-2</v>
      </c>
      <c r="H43" s="113"/>
      <c r="I43" s="114">
        <v>3</v>
      </c>
      <c r="J43" s="114">
        <v>3</v>
      </c>
      <c r="K43" s="111"/>
      <c r="L43" s="115">
        <v>0.53</v>
      </c>
      <c r="M43" s="116">
        <v>0.34100000000000003</v>
      </c>
      <c r="N43" s="117">
        <v>0.7</v>
      </c>
      <c r="O43" s="118"/>
      <c r="P43" s="111"/>
      <c r="Q43" s="119">
        <v>87</v>
      </c>
      <c r="R43" s="120">
        <v>32.747710548103598</v>
      </c>
      <c r="S43" s="121">
        <v>36</v>
      </c>
      <c r="T43" s="118">
        <v>0.90965862633621197</v>
      </c>
      <c r="U43" s="126">
        <v>-24.7843519052354</v>
      </c>
      <c r="V43" s="124"/>
      <c r="W43" s="124"/>
      <c r="X43" s="125">
        <v>9</v>
      </c>
      <c r="Y43" s="125">
        <v>28</v>
      </c>
      <c r="Z43" s="111"/>
      <c r="AA43" s="126">
        <v>227</v>
      </c>
      <c r="AB43" s="110">
        <v>85.4451757979256</v>
      </c>
      <c r="AC43" s="121">
        <v>200</v>
      </c>
      <c r="AD43" s="116">
        <v>0.42722587898962799</v>
      </c>
      <c r="AE43" s="127">
        <v>-394.024177251308</v>
      </c>
      <c r="AF43" s="112"/>
      <c r="AG43" s="112"/>
      <c r="AH43" s="128">
        <v>305</v>
      </c>
      <c r="AI43" s="125">
        <v>411</v>
      </c>
      <c r="AJ43" s="111"/>
      <c r="AK43" s="120">
        <v>2216.7627900000002</v>
      </c>
      <c r="AL43" s="120">
        <v>834.41271495088097</v>
      </c>
      <c r="AM43" s="129">
        <v>828</v>
      </c>
      <c r="AN43" s="133">
        <v>1.0077448248198999</v>
      </c>
      <c r="AO43" s="137">
        <v>-354.27730382041398</v>
      </c>
      <c r="AP43" s="124">
        <v>1.5E-3</v>
      </c>
      <c r="AQ43" s="124">
        <v>5.0000000000000001E-4</v>
      </c>
      <c r="AR43" s="125">
        <v>0</v>
      </c>
      <c r="AS43" s="125">
        <v>423</v>
      </c>
      <c r="AT43" s="113"/>
      <c r="AU43" s="120">
        <v>1344.8989999999999</v>
      </c>
      <c r="AV43" s="110">
        <v>506.23405940728799</v>
      </c>
      <c r="AW43" s="131">
        <v>573</v>
      </c>
      <c r="AX43" s="118">
        <v>0.88348003386961205</v>
      </c>
      <c r="AY43" s="120">
        <v>-434.335267824997</v>
      </c>
      <c r="AZ43" s="112"/>
      <c r="BA43" s="112"/>
      <c r="BB43" s="125">
        <v>178</v>
      </c>
      <c r="BC43" s="125">
        <v>482</v>
      </c>
      <c r="BD43" s="111"/>
      <c r="BE43" s="120">
        <v>114.4</v>
      </c>
      <c r="BF43" s="110">
        <v>43.061357318425898</v>
      </c>
      <c r="BG43" s="132">
        <v>65</v>
      </c>
      <c r="BH43" s="116">
        <v>0.66248242028347604</v>
      </c>
      <c r="BI43" s="127">
        <v>-87.432857606675</v>
      </c>
      <c r="BJ43" s="112"/>
      <c r="BK43" s="112"/>
      <c r="BL43" s="125">
        <v>59</v>
      </c>
      <c r="BM43" s="125">
        <v>93</v>
      </c>
      <c r="BN43" s="111"/>
      <c r="BO43" s="119">
        <v>345</v>
      </c>
      <c r="BP43" s="120">
        <v>129.86161079420401</v>
      </c>
      <c r="BQ43" s="132">
        <v>78</v>
      </c>
      <c r="BR43" s="122">
        <v>1.66489244607954</v>
      </c>
      <c r="BS43" s="123">
        <v>102.80057087199</v>
      </c>
      <c r="BT43" s="112">
        <v>7.4999999999999997E-3</v>
      </c>
      <c r="BU43" s="124">
        <v>7.4999999999999997E-3</v>
      </c>
      <c r="BV43" s="119">
        <v>0</v>
      </c>
      <c r="BW43" s="119">
        <v>0</v>
      </c>
      <c r="BX43" s="113"/>
      <c r="BY43" s="118">
        <v>0.99944196428571397</v>
      </c>
      <c r="BZ43" s="118">
        <v>1</v>
      </c>
      <c r="CA43" s="135">
        <v>0.99977678571428596</v>
      </c>
      <c r="CB43" s="117">
        <v>0.9</v>
      </c>
      <c r="CC43" s="124">
        <v>2.5000000000000001E-3</v>
      </c>
      <c r="CD43" s="113"/>
      <c r="CE43" s="113"/>
    </row>
    <row r="44" spans="1:83" s="85" customFormat="1" ht="21.4" customHeight="1" x14ac:dyDescent="0.2">
      <c r="A44" s="109" t="s">
        <v>380</v>
      </c>
      <c r="B44" s="109" t="s">
        <v>77</v>
      </c>
      <c r="C44" s="109" t="s">
        <v>82</v>
      </c>
      <c r="D44" s="110">
        <v>7.2559452693333304</v>
      </c>
      <c r="E44" s="111"/>
      <c r="F44" s="112">
        <v>3.85E-2</v>
      </c>
      <c r="G44" s="112">
        <v>3.3250000000000002E-2</v>
      </c>
      <c r="H44" s="113"/>
      <c r="I44" s="114">
        <v>6</v>
      </c>
      <c r="J44" s="114">
        <v>5</v>
      </c>
      <c r="K44" s="111"/>
      <c r="L44" s="115">
        <v>0.42</v>
      </c>
      <c r="M44" s="116">
        <v>0.54400000000000004</v>
      </c>
      <c r="N44" s="117">
        <v>0.7</v>
      </c>
      <c r="O44" s="118"/>
      <c r="P44" s="111"/>
      <c r="Q44" s="119">
        <v>303</v>
      </c>
      <c r="R44" s="120">
        <v>41.758859632059902</v>
      </c>
      <c r="S44" s="121">
        <v>36</v>
      </c>
      <c r="T44" s="133">
        <v>1.15996832311278</v>
      </c>
      <c r="U44" s="134">
        <v>-2.3069579086846899</v>
      </c>
      <c r="V44" s="124">
        <v>9.4999999999999998E-3</v>
      </c>
      <c r="W44" s="124">
        <v>8.0000000000000002E-3</v>
      </c>
      <c r="X44" s="125">
        <v>0</v>
      </c>
      <c r="Y44" s="125">
        <v>11</v>
      </c>
      <c r="Z44" s="111"/>
      <c r="AA44" s="126">
        <v>1063</v>
      </c>
      <c r="AB44" s="110">
        <v>146.50055375867899</v>
      </c>
      <c r="AC44" s="121">
        <v>200</v>
      </c>
      <c r="AD44" s="116">
        <v>0.73250276879339504</v>
      </c>
      <c r="AE44" s="127">
        <v>-633.14976615935905</v>
      </c>
      <c r="AF44" s="112"/>
      <c r="AG44" s="112"/>
      <c r="AH44" s="128">
        <v>389</v>
      </c>
      <c r="AI44" s="125">
        <v>679</v>
      </c>
      <c r="AJ44" s="111"/>
      <c r="AK44" s="120">
        <v>8422.9959500000004</v>
      </c>
      <c r="AL44" s="120">
        <v>1160.84061240086</v>
      </c>
      <c r="AM44" s="129">
        <v>828</v>
      </c>
      <c r="AN44" s="122">
        <v>1.4019814159430699</v>
      </c>
      <c r="AO44" s="130">
        <v>1400.9359181002501</v>
      </c>
      <c r="AP44" s="124">
        <v>0.01</v>
      </c>
      <c r="AQ44" s="124">
        <v>0.01</v>
      </c>
      <c r="AR44" s="125">
        <v>0</v>
      </c>
      <c r="AS44" s="125">
        <v>0</v>
      </c>
      <c r="AT44" s="113"/>
      <c r="AU44" s="120">
        <v>4448.1169300000001</v>
      </c>
      <c r="AV44" s="110">
        <v>613.03066173880995</v>
      </c>
      <c r="AW44" s="131">
        <v>573</v>
      </c>
      <c r="AX44" s="133">
        <v>1.0698615388111901</v>
      </c>
      <c r="AY44" s="137">
        <v>-411.35215004656402</v>
      </c>
      <c r="AZ44" s="112">
        <v>7.4999999999999997E-3</v>
      </c>
      <c r="BA44" s="112">
        <v>5.2500000000000003E-3</v>
      </c>
      <c r="BB44" s="125">
        <v>0</v>
      </c>
      <c r="BC44" s="125">
        <v>542</v>
      </c>
      <c r="BD44" s="111"/>
      <c r="BE44" s="120">
        <v>470.2</v>
      </c>
      <c r="BF44" s="110">
        <v>64.802032339916096</v>
      </c>
      <c r="BG44" s="132">
        <v>65</v>
      </c>
      <c r="BH44" s="133">
        <v>0.99695434369101699</v>
      </c>
      <c r="BI44" s="134">
        <v>-81.048674001791795</v>
      </c>
      <c r="BJ44" s="112">
        <v>1.5E-3</v>
      </c>
      <c r="BK44" s="112">
        <v>0</v>
      </c>
      <c r="BL44" s="125">
        <v>2</v>
      </c>
      <c r="BM44" s="125">
        <v>96</v>
      </c>
      <c r="BN44" s="111"/>
      <c r="BO44" s="119">
        <v>852</v>
      </c>
      <c r="BP44" s="120">
        <v>117.420951836683</v>
      </c>
      <c r="BQ44" s="132">
        <v>78</v>
      </c>
      <c r="BR44" s="122">
        <v>1.5053968184190101</v>
      </c>
      <c r="BS44" s="123">
        <v>190.50159119784999</v>
      </c>
      <c r="BT44" s="112">
        <v>7.4999999999999997E-3</v>
      </c>
      <c r="BU44" s="124">
        <v>7.4999999999999997E-3</v>
      </c>
      <c r="BV44" s="119">
        <v>0</v>
      </c>
      <c r="BW44" s="119">
        <v>0</v>
      </c>
      <c r="BX44" s="113"/>
      <c r="BY44" s="118">
        <v>0.99627827082736897</v>
      </c>
      <c r="BZ44" s="118">
        <v>1</v>
      </c>
      <c r="CA44" s="135">
        <v>0.99851130833094803</v>
      </c>
      <c r="CB44" s="117">
        <v>0.9</v>
      </c>
      <c r="CC44" s="124">
        <v>2.5000000000000001E-3</v>
      </c>
      <c r="CD44" s="113"/>
      <c r="CE44" s="113"/>
    </row>
    <row r="45" spans="1:83" s="85" customFormat="1" ht="21.4" customHeight="1" x14ac:dyDescent="0.2">
      <c r="A45" s="109" t="s">
        <v>380</v>
      </c>
      <c r="B45" s="109" t="s">
        <v>77</v>
      </c>
      <c r="C45" s="109" t="s">
        <v>83</v>
      </c>
      <c r="D45" s="110">
        <v>4.2127837904444396</v>
      </c>
      <c r="E45" s="111"/>
      <c r="F45" s="112">
        <v>2.4500000000000001E-2</v>
      </c>
      <c r="G45" s="112">
        <v>2.2249999999999999E-2</v>
      </c>
      <c r="H45" s="113"/>
      <c r="I45" s="114">
        <v>4</v>
      </c>
      <c r="J45" s="114">
        <v>4</v>
      </c>
      <c r="K45" s="111"/>
      <c r="L45" s="115">
        <v>0.17</v>
      </c>
      <c r="M45" s="118">
        <v>0.61399999999999999</v>
      </c>
      <c r="N45" s="117">
        <v>0.7</v>
      </c>
      <c r="O45" s="118"/>
      <c r="P45" s="111"/>
      <c r="Q45" s="119">
        <v>117</v>
      </c>
      <c r="R45" s="120">
        <v>27.772609708901399</v>
      </c>
      <c r="S45" s="121">
        <v>36</v>
      </c>
      <c r="T45" s="116">
        <v>0.77146138080281801</v>
      </c>
      <c r="U45" s="127">
        <v>-60.260460993772597</v>
      </c>
      <c r="V45" s="124"/>
      <c r="W45" s="124"/>
      <c r="X45" s="125">
        <v>35</v>
      </c>
      <c r="Y45" s="125">
        <v>65</v>
      </c>
      <c r="Z45" s="111"/>
      <c r="AA45" s="126">
        <v>549</v>
      </c>
      <c r="AB45" s="110">
        <v>130.317630172538</v>
      </c>
      <c r="AC45" s="121">
        <v>200</v>
      </c>
      <c r="AD45" s="116">
        <v>0.65158815086268995</v>
      </c>
      <c r="AE45" s="127">
        <v>-435.78033885429198</v>
      </c>
      <c r="AF45" s="112"/>
      <c r="AG45" s="112"/>
      <c r="AH45" s="128">
        <v>294</v>
      </c>
      <c r="AI45" s="125">
        <v>463</v>
      </c>
      <c r="AJ45" s="111"/>
      <c r="AK45" s="120">
        <v>5320.6656499999999</v>
      </c>
      <c r="AL45" s="120">
        <v>1262.9809443505001</v>
      </c>
      <c r="AM45" s="129">
        <v>828</v>
      </c>
      <c r="AN45" s="122">
        <v>1.5253393047711401</v>
      </c>
      <c r="AO45" s="130">
        <v>1243.6750471432299</v>
      </c>
      <c r="AP45" s="124">
        <v>0.01</v>
      </c>
      <c r="AQ45" s="124">
        <v>0.01</v>
      </c>
      <c r="AR45" s="125">
        <v>0</v>
      </c>
      <c r="AS45" s="125">
        <v>0</v>
      </c>
      <c r="AT45" s="113"/>
      <c r="AU45" s="120">
        <v>2497.2178899999999</v>
      </c>
      <c r="AV45" s="110">
        <v>592.77143433381502</v>
      </c>
      <c r="AW45" s="131">
        <v>573</v>
      </c>
      <c r="AX45" s="133">
        <v>1.03450512100142</v>
      </c>
      <c r="AY45" s="137">
        <v>-324.17778081754699</v>
      </c>
      <c r="AZ45" s="112">
        <v>4.4999999999999997E-3</v>
      </c>
      <c r="BA45" s="112">
        <v>2.2499999999999998E-3</v>
      </c>
      <c r="BB45" s="125">
        <v>0</v>
      </c>
      <c r="BC45" s="125">
        <v>400</v>
      </c>
      <c r="BD45" s="111"/>
      <c r="BE45" s="120">
        <v>221.6</v>
      </c>
      <c r="BF45" s="110">
        <v>52.601797534124401</v>
      </c>
      <c r="BG45" s="132">
        <v>65</v>
      </c>
      <c r="BH45" s="118">
        <v>0.80925842360191402</v>
      </c>
      <c r="BI45" s="126">
        <v>-98.453610127645007</v>
      </c>
      <c r="BJ45" s="112"/>
      <c r="BK45" s="112"/>
      <c r="BL45" s="125">
        <v>53</v>
      </c>
      <c r="BM45" s="125">
        <v>107</v>
      </c>
      <c r="BN45" s="111"/>
      <c r="BO45" s="119">
        <v>512</v>
      </c>
      <c r="BP45" s="120">
        <v>121.534839068013</v>
      </c>
      <c r="BQ45" s="132">
        <v>78</v>
      </c>
      <c r="BR45" s="122">
        <v>1.55813896241042</v>
      </c>
      <c r="BS45" s="123">
        <v>127.93566784682599</v>
      </c>
      <c r="BT45" s="112">
        <v>7.4999999999999997E-3</v>
      </c>
      <c r="BU45" s="124">
        <v>7.4999999999999997E-3</v>
      </c>
      <c r="BV45" s="119">
        <v>0</v>
      </c>
      <c r="BW45" s="119">
        <v>0</v>
      </c>
      <c r="BX45" s="113"/>
      <c r="BY45" s="118">
        <v>0.99832551908908196</v>
      </c>
      <c r="BZ45" s="118">
        <v>1</v>
      </c>
      <c r="CA45" s="135">
        <v>0.99933020763563296</v>
      </c>
      <c r="CB45" s="117">
        <v>0.9</v>
      </c>
      <c r="CC45" s="124">
        <v>2.5000000000000001E-3</v>
      </c>
      <c r="CD45" s="113"/>
      <c r="CE45" s="113"/>
    </row>
    <row r="46" spans="1:83" s="85" customFormat="1" ht="21.4" customHeight="1" x14ac:dyDescent="0.2">
      <c r="A46" s="109" t="s">
        <v>380</v>
      </c>
      <c r="B46" s="109" t="s">
        <v>77</v>
      </c>
      <c r="C46" s="109" t="s">
        <v>84</v>
      </c>
      <c r="D46" s="110">
        <v>2.6757575757777801</v>
      </c>
      <c r="E46" s="111"/>
      <c r="F46" s="112">
        <v>2.35E-2</v>
      </c>
      <c r="G46" s="112">
        <v>2.1250000000000002E-2</v>
      </c>
      <c r="H46" s="113"/>
      <c r="I46" s="114">
        <v>4</v>
      </c>
      <c r="J46" s="114">
        <v>4</v>
      </c>
      <c r="K46" s="111"/>
      <c r="L46" s="138">
        <v>0.68</v>
      </c>
      <c r="M46" s="133">
        <v>0.747</v>
      </c>
      <c r="N46" s="117">
        <v>0.7</v>
      </c>
      <c r="O46" s="118">
        <v>6.0000000000000001E-3</v>
      </c>
      <c r="P46" s="111"/>
      <c r="Q46" s="119">
        <v>83</v>
      </c>
      <c r="R46" s="120">
        <v>31.019252547897199</v>
      </c>
      <c r="S46" s="121">
        <v>36</v>
      </c>
      <c r="T46" s="118">
        <v>0.86164590410825503</v>
      </c>
      <c r="U46" s="126">
        <v>-29.587316364486501</v>
      </c>
      <c r="V46" s="124"/>
      <c r="W46" s="124"/>
      <c r="X46" s="125">
        <v>14</v>
      </c>
      <c r="Y46" s="125">
        <v>33</v>
      </c>
      <c r="Z46" s="111"/>
      <c r="AA46" s="126">
        <v>263</v>
      </c>
      <c r="AB46" s="110">
        <v>98.289920724059698</v>
      </c>
      <c r="AC46" s="121">
        <v>200</v>
      </c>
      <c r="AD46" s="116">
        <v>0.49144960362029899</v>
      </c>
      <c r="AE46" s="127">
        <v>-362.48509091381402</v>
      </c>
      <c r="AF46" s="112"/>
      <c r="AG46" s="112"/>
      <c r="AH46" s="128">
        <v>273</v>
      </c>
      <c r="AI46" s="125">
        <v>380</v>
      </c>
      <c r="AJ46" s="111"/>
      <c r="AK46" s="120">
        <v>1198.5550800000001</v>
      </c>
      <c r="AL46" s="120">
        <v>447.931117097411</v>
      </c>
      <c r="AM46" s="129">
        <v>731</v>
      </c>
      <c r="AN46" s="116">
        <v>0.61276486607032898</v>
      </c>
      <c r="AO46" s="139">
        <v>-1087.59292728999</v>
      </c>
      <c r="AP46" s="124"/>
      <c r="AQ46" s="124"/>
      <c r="AR46" s="125">
        <v>758</v>
      </c>
      <c r="AS46" s="125">
        <v>1149</v>
      </c>
      <c r="AT46" s="113"/>
      <c r="AU46" s="120">
        <v>1646.2838899999999</v>
      </c>
      <c r="AV46" s="110">
        <v>615.25898493306704</v>
      </c>
      <c r="AW46" s="131">
        <v>573</v>
      </c>
      <c r="AX46" s="133">
        <v>1.0737504100053501</v>
      </c>
      <c r="AY46" s="137">
        <v>-145.73089546807699</v>
      </c>
      <c r="AZ46" s="112">
        <v>7.4999999999999997E-3</v>
      </c>
      <c r="BA46" s="112">
        <v>5.2500000000000003E-3</v>
      </c>
      <c r="BB46" s="125">
        <v>0</v>
      </c>
      <c r="BC46" s="125">
        <v>194</v>
      </c>
      <c r="BD46" s="111"/>
      <c r="BE46" s="120">
        <v>157.5</v>
      </c>
      <c r="BF46" s="110">
        <v>58.8618346541422</v>
      </c>
      <c r="BG46" s="132">
        <v>65</v>
      </c>
      <c r="BH46" s="118">
        <v>0.90556668698680298</v>
      </c>
      <c r="BI46" s="126">
        <v>-45.782654546989498</v>
      </c>
      <c r="BJ46" s="112"/>
      <c r="BK46" s="112"/>
      <c r="BL46" s="125">
        <v>17</v>
      </c>
      <c r="BM46" s="125">
        <v>52</v>
      </c>
      <c r="BN46" s="111"/>
      <c r="BO46" s="119">
        <v>375</v>
      </c>
      <c r="BP46" s="120">
        <v>140.14722536700501</v>
      </c>
      <c r="BQ46" s="132">
        <v>78</v>
      </c>
      <c r="BR46" s="122">
        <v>1.7967592995769901</v>
      </c>
      <c r="BS46" s="123">
        <v>131.06081454361299</v>
      </c>
      <c r="BT46" s="112">
        <v>7.4999999999999997E-3</v>
      </c>
      <c r="BU46" s="124">
        <v>7.4999999999999997E-3</v>
      </c>
      <c r="BV46" s="119">
        <v>0</v>
      </c>
      <c r="BW46" s="119">
        <v>0</v>
      </c>
      <c r="BX46" s="113"/>
      <c r="BY46" s="118">
        <v>0.99594202898550699</v>
      </c>
      <c r="BZ46" s="118">
        <v>1</v>
      </c>
      <c r="CA46" s="135">
        <v>0.998376811594203</v>
      </c>
      <c r="CB46" s="117">
        <v>0.9</v>
      </c>
      <c r="CC46" s="124">
        <v>2.5000000000000001E-3</v>
      </c>
      <c r="CD46" s="113"/>
      <c r="CE46" s="113"/>
    </row>
    <row r="47" spans="1:83" s="85" customFormat="1" ht="21.4" customHeight="1" x14ac:dyDescent="0.2">
      <c r="A47" s="109" t="s">
        <v>380</v>
      </c>
      <c r="B47" s="109" t="s">
        <v>77</v>
      </c>
      <c r="C47" s="109" t="s">
        <v>86</v>
      </c>
      <c r="D47" s="110">
        <v>5.0620890961111096</v>
      </c>
      <c r="E47" s="111"/>
      <c r="F47" s="112">
        <v>2.9749999999999999E-2</v>
      </c>
      <c r="G47" s="112">
        <v>2.5999999999999999E-2</v>
      </c>
      <c r="H47" s="113"/>
      <c r="I47" s="114">
        <v>5</v>
      </c>
      <c r="J47" s="114">
        <v>4</v>
      </c>
      <c r="K47" s="111"/>
      <c r="L47" s="115">
        <v>0.5</v>
      </c>
      <c r="M47" s="118">
        <v>0.65100000000000002</v>
      </c>
      <c r="N47" s="117">
        <v>0.7</v>
      </c>
      <c r="O47" s="118"/>
      <c r="P47" s="111"/>
      <c r="Q47" s="119">
        <v>182</v>
      </c>
      <c r="R47" s="120">
        <v>35.953535495813199</v>
      </c>
      <c r="S47" s="121">
        <v>36</v>
      </c>
      <c r="T47" s="133">
        <v>0.998709319328145</v>
      </c>
      <c r="U47" s="134">
        <v>-30.996510479247998</v>
      </c>
      <c r="V47" s="124">
        <v>1.5E-3</v>
      </c>
      <c r="W47" s="124">
        <v>0</v>
      </c>
      <c r="X47" s="125">
        <v>1</v>
      </c>
      <c r="Y47" s="125">
        <v>37</v>
      </c>
      <c r="Z47" s="111"/>
      <c r="AA47" s="126">
        <v>660</v>
      </c>
      <c r="AB47" s="110">
        <v>130.380952896905</v>
      </c>
      <c r="AC47" s="121">
        <v>200</v>
      </c>
      <c r="AD47" s="116">
        <v>0.65190476448452495</v>
      </c>
      <c r="AE47" s="127">
        <v>-523.31394710693303</v>
      </c>
      <c r="AF47" s="112"/>
      <c r="AG47" s="112"/>
      <c r="AH47" s="128">
        <v>353</v>
      </c>
      <c r="AI47" s="125">
        <v>555</v>
      </c>
      <c r="AJ47" s="111"/>
      <c r="AK47" s="120">
        <v>5103.5274900000004</v>
      </c>
      <c r="AL47" s="120">
        <v>1008.1860261844701</v>
      </c>
      <c r="AM47" s="129">
        <v>828</v>
      </c>
      <c r="AN47" s="122">
        <v>1.2176159736527401</v>
      </c>
      <c r="AO47" s="130">
        <v>204.607748977298</v>
      </c>
      <c r="AP47" s="124">
        <v>0.01</v>
      </c>
      <c r="AQ47" s="124">
        <v>0.01</v>
      </c>
      <c r="AR47" s="125">
        <v>0</v>
      </c>
      <c r="AS47" s="125">
        <v>0</v>
      </c>
      <c r="AT47" s="113"/>
      <c r="AU47" s="120">
        <v>3138.6038899999999</v>
      </c>
      <c r="AV47" s="110">
        <v>620.02146355171703</v>
      </c>
      <c r="AW47" s="131">
        <v>573</v>
      </c>
      <c r="AX47" s="133">
        <v>1.08206189101521</v>
      </c>
      <c r="AY47" s="137">
        <v>-251.59056846136301</v>
      </c>
      <c r="AZ47" s="112">
        <v>8.2500000000000004E-3</v>
      </c>
      <c r="BA47" s="112">
        <v>6.0000000000000001E-3</v>
      </c>
      <c r="BB47" s="125">
        <v>0</v>
      </c>
      <c r="BC47" s="125">
        <v>343</v>
      </c>
      <c r="BD47" s="111"/>
      <c r="BE47" s="120">
        <v>253.7</v>
      </c>
      <c r="BF47" s="110">
        <v>50.117648105976997</v>
      </c>
      <c r="BG47" s="132">
        <v>65</v>
      </c>
      <c r="BH47" s="116">
        <v>0.771040740091954</v>
      </c>
      <c r="BI47" s="127">
        <v>-130.87703280975299</v>
      </c>
      <c r="BJ47" s="112"/>
      <c r="BK47" s="112"/>
      <c r="BL47" s="125">
        <v>76</v>
      </c>
      <c r="BM47" s="125">
        <v>142</v>
      </c>
      <c r="BN47" s="111"/>
      <c r="BO47" s="119">
        <v>759</v>
      </c>
      <c r="BP47" s="120">
        <v>149.93809583144099</v>
      </c>
      <c r="BQ47" s="132">
        <v>78</v>
      </c>
      <c r="BR47" s="122">
        <v>1.92228327989027</v>
      </c>
      <c r="BS47" s="123">
        <v>297.50756062829601</v>
      </c>
      <c r="BT47" s="112">
        <v>7.4999999999999997E-3</v>
      </c>
      <c r="BU47" s="124">
        <v>7.4999999999999997E-3</v>
      </c>
      <c r="BV47" s="119">
        <v>0</v>
      </c>
      <c r="BW47" s="119">
        <v>0</v>
      </c>
      <c r="BX47" s="113"/>
      <c r="BY47" s="118">
        <v>0.99867794817556899</v>
      </c>
      <c r="BZ47" s="118">
        <v>1</v>
      </c>
      <c r="CA47" s="135">
        <v>0.99947117927022699</v>
      </c>
      <c r="CB47" s="117">
        <v>0.9</v>
      </c>
      <c r="CC47" s="124">
        <v>2.5000000000000001E-3</v>
      </c>
      <c r="CD47" s="113"/>
      <c r="CE47" s="113"/>
    </row>
    <row r="48" spans="1:83" s="85" customFormat="1" ht="21.4" customHeight="1" x14ac:dyDescent="0.2">
      <c r="A48" s="109" t="s">
        <v>380</v>
      </c>
      <c r="B48" s="109" t="s">
        <v>77</v>
      </c>
      <c r="C48" s="109" t="s">
        <v>87</v>
      </c>
      <c r="D48" s="110">
        <v>2.2659971759999999</v>
      </c>
      <c r="E48" s="111"/>
      <c r="F48" s="112">
        <v>4.9500000000000002E-2</v>
      </c>
      <c r="G48" s="112">
        <v>4.725E-2</v>
      </c>
      <c r="H48" s="113"/>
      <c r="I48" s="114">
        <v>6</v>
      </c>
      <c r="J48" s="114">
        <v>6</v>
      </c>
      <c r="K48" s="111"/>
      <c r="L48" s="138">
        <v>0.65</v>
      </c>
      <c r="M48" s="116">
        <v>0.504</v>
      </c>
      <c r="N48" s="117">
        <v>0.7</v>
      </c>
      <c r="O48" s="118"/>
      <c r="P48" s="111"/>
      <c r="Q48" s="119">
        <v>126</v>
      </c>
      <c r="R48" s="120">
        <v>55.604658882416899</v>
      </c>
      <c r="S48" s="121">
        <v>36</v>
      </c>
      <c r="T48" s="122">
        <v>1.54457385784491</v>
      </c>
      <c r="U48" s="123">
        <v>30.6540900248832</v>
      </c>
      <c r="V48" s="124">
        <v>0.01</v>
      </c>
      <c r="W48" s="124">
        <v>0.01</v>
      </c>
      <c r="X48" s="125">
        <v>0</v>
      </c>
      <c r="Y48" s="125">
        <v>0</v>
      </c>
      <c r="Z48" s="111"/>
      <c r="AA48" s="126">
        <v>336</v>
      </c>
      <c r="AB48" s="110">
        <v>148.279090353112</v>
      </c>
      <c r="AC48" s="121">
        <v>200</v>
      </c>
      <c r="AD48" s="116">
        <v>0.74139545176555999</v>
      </c>
      <c r="AE48" s="127">
        <v>-193.69949986175999</v>
      </c>
      <c r="AF48" s="112"/>
      <c r="AG48" s="112"/>
      <c r="AH48" s="128">
        <v>118</v>
      </c>
      <c r="AI48" s="125">
        <v>208</v>
      </c>
      <c r="AJ48" s="111"/>
      <c r="AK48" s="120">
        <v>3838.7673300000001</v>
      </c>
      <c r="AL48" s="120">
        <v>1694.07418979061</v>
      </c>
      <c r="AM48" s="129">
        <v>763.3</v>
      </c>
      <c r="AN48" s="122">
        <v>2.2194080830480898</v>
      </c>
      <c r="AO48" s="130">
        <v>1817.1691887775901</v>
      </c>
      <c r="AP48" s="124">
        <v>0.01</v>
      </c>
      <c r="AQ48" s="124">
        <v>0.01</v>
      </c>
      <c r="AR48" s="125">
        <v>0</v>
      </c>
      <c r="AS48" s="125">
        <v>0</v>
      </c>
      <c r="AT48" s="113"/>
      <c r="AU48" s="120">
        <v>2229.49926</v>
      </c>
      <c r="AV48" s="110">
        <v>983.89322088016604</v>
      </c>
      <c r="AW48" s="131">
        <v>573</v>
      </c>
      <c r="AX48" s="122">
        <v>1.71709113591652</v>
      </c>
      <c r="AY48" s="130">
        <v>711.91019289605697</v>
      </c>
      <c r="AZ48" s="112">
        <v>1.4999999999999999E-2</v>
      </c>
      <c r="BA48" s="112">
        <v>1.4999999999999999E-2</v>
      </c>
      <c r="BB48" s="125">
        <v>0</v>
      </c>
      <c r="BC48" s="125">
        <v>0</v>
      </c>
      <c r="BD48" s="111"/>
      <c r="BE48" s="120">
        <v>152.1</v>
      </c>
      <c r="BF48" s="110">
        <v>67.122766793774701</v>
      </c>
      <c r="BG48" s="132">
        <v>65</v>
      </c>
      <c r="BH48" s="133">
        <v>1.0326579506734599</v>
      </c>
      <c r="BI48" s="134">
        <v>-20.052337455072099</v>
      </c>
      <c r="BJ48" s="112">
        <v>4.4999999999999997E-3</v>
      </c>
      <c r="BK48" s="112">
        <v>2.2499999999999998E-3</v>
      </c>
      <c r="BL48" s="125">
        <v>0</v>
      </c>
      <c r="BM48" s="125">
        <v>25</v>
      </c>
      <c r="BN48" s="111"/>
      <c r="BO48" s="119">
        <v>332</v>
      </c>
      <c r="BP48" s="120">
        <v>146.51386308700299</v>
      </c>
      <c r="BQ48" s="132">
        <v>78</v>
      </c>
      <c r="BR48" s="122">
        <v>1.8783828600897801</v>
      </c>
      <c r="BS48" s="123">
        <v>125.417195053914</v>
      </c>
      <c r="BT48" s="112">
        <v>7.4999999999999997E-3</v>
      </c>
      <c r="BU48" s="124">
        <v>7.4999999999999997E-3</v>
      </c>
      <c r="BV48" s="119">
        <v>0</v>
      </c>
      <c r="BW48" s="119">
        <v>0</v>
      </c>
      <c r="BX48" s="113"/>
      <c r="BY48" s="118">
        <v>0.99376039933444305</v>
      </c>
      <c r="BZ48" s="118">
        <v>1</v>
      </c>
      <c r="CA48" s="135">
        <v>0.99750415973377704</v>
      </c>
      <c r="CB48" s="117">
        <v>0.9</v>
      </c>
      <c r="CC48" s="124">
        <v>2.5000000000000001E-3</v>
      </c>
      <c r="CD48" s="113"/>
      <c r="CE48" s="113"/>
    </row>
    <row r="49" spans="1:83" s="85" customFormat="1" ht="21.4" customHeight="1" x14ac:dyDescent="0.2">
      <c r="A49" s="109" t="s">
        <v>380</v>
      </c>
      <c r="B49" s="109" t="s">
        <v>77</v>
      </c>
      <c r="C49" s="109" t="s">
        <v>88</v>
      </c>
      <c r="D49" s="110">
        <v>3.6495165695555598</v>
      </c>
      <c r="E49" s="111"/>
      <c r="F49" s="112">
        <v>0.02</v>
      </c>
      <c r="G49" s="112">
        <v>0.02</v>
      </c>
      <c r="H49" s="113"/>
      <c r="I49" s="114">
        <v>3</v>
      </c>
      <c r="J49" s="114">
        <v>3</v>
      </c>
      <c r="K49" s="111"/>
      <c r="L49" s="115">
        <v>0.5</v>
      </c>
      <c r="M49" s="116">
        <v>0.38200000000000001</v>
      </c>
      <c r="N49" s="117">
        <v>0.7</v>
      </c>
      <c r="O49" s="118"/>
      <c r="P49" s="111"/>
      <c r="Q49" s="119">
        <v>119</v>
      </c>
      <c r="R49" s="120">
        <v>32.607058423218</v>
      </c>
      <c r="S49" s="121">
        <v>36</v>
      </c>
      <c r="T49" s="118">
        <v>0.90575162286716504</v>
      </c>
      <c r="U49" s="126">
        <v>-34.559978793875402</v>
      </c>
      <c r="V49" s="124"/>
      <c r="W49" s="124"/>
      <c r="X49" s="125">
        <v>13</v>
      </c>
      <c r="Y49" s="125">
        <v>39</v>
      </c>
      <c r="Z49" s="111"/>
      <c r="AA49" s="126">
        <v>504</v>
      </c>
      <c r="AB49" s="110">
        <v>138.10048273362901</v>
      </c>
      <c r="AC49" s="121">
        <v>200</v>
      </c>
      <c r="AD49" s="116">
        <v>0.69050241366814502</v>
      </c>
      <c r="AE49" s="127">
        <v>-349.11099329930801</v>
      </c>
      <c r="AF49" s="112"/>
      <c r="AG49" s="112"/>
      <c r="AH49" s="128">
        <v>226</v>
      </c>
      <c r="AI49" s="125">
        <v>372</v>
      </c>
      <c r="AJ49" s="111"/>
      <c r="AK49" s="120">
        <v>4117.1045299999996</v>
      </c>
      <c r="AL49" s="120">
        <v>1128.1232600353401</v>
      </c>
      <c r="AM49" s="129">
        <v>828</v>
      </c>
      <c r="AN49" s="122">
        <v>1.36246770535669</v>
      </c>
      <c r="AO49" s="130">
        <v>585.22501774086595</v>
      </c>
      <c r="AP49" s="124">
        <v>0.01</v>
      </c>
      <c r="AQ49" s="124">
        <v>0.01</v>
      </c>
      <c r="AR49" s="125">
        <v>0</v>
      </c>
      <c r="AS49" s="125">
        <v>0</v>
      </c>
      <c r="AT49" s="113"/>
      <c r="AU49" s="120">
        <v>1813.6867999999999</v>
      </c>
      <c r="AV49" s="110">
        <v>496.966314697641</v>
      </c>
      <c r="AW49" s="131">
        <v>573</v>
      </c>
      <c r="AX49" s="118">
        <v>0.86730595933270604</v>
      </c>
      <c r="AY49" s="120">
        <v>-630.47619580251603</v>
      </c>
      <c r="AZ49" s="112"/>
      <c r="BA49" s="112"/>
      <c r="BB49" s="125">
        <v>278</v>
      </c>
      <c r="BC49" s="125">
        <v>696</v>
      </c>
      <c r="BD49" s="111"/>
      <c r="BE49" s="120">
        <v>192.1</v>
      </c>
      <c r="BF49" s="110">
        <v>52.637108597480399</v>
      </c>
      <c r="BG49" s="132">
        <v>65</v>
      </c>
      <c r="BH49" s="118">
        <v>0.80980167073046805</v>
      </c>
      <c r="BI49" s="126">
        <v>-85.161072822275003</v>
      </c>
      <c r="BJ49" s="112"/>
      <c r="BK49" s="112"/>
      <c r="BL49" s="125">
        <v>46</v>
      </c>
      <c r="BM49" s="125">
        <v>93</v>
      </c>
      <c r="BN49" s="111"/>
      <c r="BO49" s="119">
        <v>715</v>
      </c>
      <c r="BP49" s="120">
        <v>195.91635943362101</v>
      </c>
      <c r="BQ49" s="132">
        <v>78</v>
      </c>
      <c r="BR49" s="122">
        <v>2.51174819786694</v>
      </c>
      <c r="BS49" s="123">
        <v>382.28671261327003</v>
      </c>
      <c r="BT49" s="112">
        <v>7.4999999999999997E-3</v>
      </c>
      <c r="BU49" s="124">
        <v>7.4999999999999997E-3</v>
      </c>
      <c r="BV49" s="119">
        <v>0</v>
      </c>
      <c r="BW49" s="119">
        <v>0</v>
      </c>
      <c r="BX49" s="113"/>
      <c r="BY49" s="118">
        <v>0.99746835443037996</v>
      </c>
      <c r="BZ49" s="118">
        <v>1</v>
      </c>
      <c r="CA49" s="135">
        <v>0.99898734177215198</v>
      </c>
      <c r="CB49" s="117">
        <v>0.9</v>
      </c>
      <c r="CC49" s="124">
        <v>2.5000000000000001E-3</v>
      </c>
      <c r="CD49" s="113"/>
      <c r="CE49" s="113"/>
    </row>
    <row r="50" spans="1:83" s="85" customFormat="1" ht="21.4" customHeight="1" x14ac:dyDescent="0.2">
      <c r="A50" s="109" t="s">
        <v>380</v>
      </c>
      <c r="B50" s="109" t="s">
        <v>77</v>
      </c>
      <c r="C50" s="109" t="s">
        <v>89</v>
      </c>
      <c r="D50" s="110">
        <v>1.97182578466667</v>
      </c>
      <c r="E50" s="111"/>
      <c r="F50" s="112">
        <v>1.4500000000000001E-2</v>
      </c>
      <c r="G50" s="112">
        <v>1.225E-2</v>
      </c>
      <c r="H50" s="113"/>
      <c r="I50" s="114">
        <v>3</v>
      </c>
      <c r="J50" s="114">
        <v>3</v>
      </c>
      <c r="K50" s="111"/>
      <c r="L50" s="115">
        <v>0.59</v>
      </c>
      <c r="M50" s="116">
        <v>0.49199999999999999</v>
      </c>
      <c r="N50" s="117">
        <v>0.7</v>
      </c>
      <c r="O50" s="118"/>
      <c r="P50" s="111"/>
      <c r="Q50" s="119">
        <v>57</v>
      </c>
      <c r="R50" s="120">
        <v>28.907219107917101</v>
      </c>
      <c r="S50" s="121">
        <v>36</v>
      </c>
      <c r="T50" s="118">
        <v>0.80297830855325403</v>
      </c>
      <c r="U50" s="126">
        <v>-25.968119176262501</v>
      </c>
      <c r="V50" s="124"/>
      <c r="W50" s="124"/>
      <c r="X50" s="125">
        <v>14</v>
      </c>
      <c r="Y50" s="125">
        <v>29</v>
      </c>
      <c r="Z50" s="111"/>
      <c r="AA50" s="126">
        <v>161</v>
      </c>
      <c r="AB50" s="110">
        <v>81.650215374994104</v>
      </c>
      <c r="AC50" s="121">
        <v>200</v>
      </c>
      <c r="AD50" s="116">
        <v>0.40825107687496998</v>
      </c>
      <c r="AE50" s="127">
        <v>-299.93399542368098</v>
      </c>
      <c r="AF50" s="112"/>
      <c r="AG50" s="112"/>
      <c r="AH50" s="128">
        <v>234</v>
      </c>
      <c r="AI50" s="125">
        <v>313</v>
      </c>
      <c r="AJ50" s="111"/>
      <c r="AK50" s="120">
        <v>457.95992999999999</v>
      </c>
      <c r="AL50" s="120">
        <v>232.2517199852</v>
      </c>
      <c r="AM50" s="129">
        <v>820.2</v>
      </c>
      <c r="AN50" s="116">
        <v>0.28316474028919802</v>
      </c>
      <c r="AO50" s="139">
        <v>-1432.33038523252</v>
      </c>
      <c r="AP50" s="124"/>
      <c r="AQ50" s="124"/>
      <c r="AR50" s="125">
        <v>1160</v>
      </c>
      <c r="AS50" s="125">
        <v>1483</v>
      </c>
      <c r="AT50" s="113"/>
      <c r="AU50" s="120">
        <v>909.97883000000002</v>
      </c>
      <c r="AV50" s="110">
        <v>461.49048109431698</v>
      </c>
      <c r="AW50" s="131">
        <v>573</v>
      </c>
      <c r="AX50" s="118">
        <v>0.80539350976320701</v>
      </c>
      <c r="AY50" s="120">
        <v>-410.59706688884501</v>
      </c>
      <c r="AZ50" s="112"/>
      <c r="BA50" s="112"/>
      <c r="BB50" s="125">
        <v>220</v>
      </c>
      <c r="BC50" s="125">
        <v>446</v>
      </c>
      <c r="BD50" s="111"/>
      <c r="BE50" s="120">
        <v>132</v>
      </c>
      <c r="BF50" s="110">
        <v>66.943033723597594</v>
      </c>
      <c r="BG50" s="132">
        <v>65</v>
      </c>
      <c r="BH50" s="133">
        <v>1.0298928265168901</v>
      </c>
      <c r="BI50" s="134">
        <v>-17.803548512696299</v>
      </c>
      <c r="BJ50" s="112">
        <v>4.4999999999999997E-3</v>
      </c>
      <c r="BK50" s="112">
        <v>2.2499999999999998E-3</v>
      </c>
      <c r="BL50" s="125">
        <v>0</v>
      </c>
      <c r="BM50" s="125">
        <v>22</v>
      </c>
      <c r="BN50" s="111"/>
      <c r="BO50" s="119">
        <v>215</v>
      </c>
      <c r="BP50" s="120">
        <v>109.036001898284</v>
      </c>
      <c r="BQ50" s="132">
        <v>78</v>
      </c>
      <c r="BR50" s="122">
        <v>1.3978974602344101</v>
      </c>
      <c r="BS50" s="123">
        <v>35.2357417847645</v>
      </c>
      <c r="BT50" s="112">
        <v>7.4999999999999997E-3</v>
      </c>
      <c r="BU50" s="124">
        <v>7.4999999999999997E-3</v>
      </c>
      <c r="BV50" s="119">
        <v>0</v>
      </c>
      <c r="BW50" s="119">
        <v>0</v>
      </c>
      <c r="BX50" s="113"/>
      <c r="BY50" s="118">
        <v>0.99685534591194902</v>
      </c>
      <c r="BZ50" s="118">
        <v>1</v>
      </c>
      <c r="CA50" s="135">
        <v>0.99874213836477999</v>
      </c>
      <c r="CB50" s="117">
        <v>0.9</v>
      </c>
      <c r="CC50" s="124">
        <v>2.5000000000000001E-3</v>
      </c>
      <c r="CD50" s="113"/>
      <c r="CE50" s="113"/>
    </row>
    <row r="51" spans="1:83" s="85" customFormat="1" ht="21.4" customHeight="1" x14ac:dyDescent="0.2">
      <c r="A51" s="109" t="s">
        <v>380</v>
      </c>
      <c r="B51" s="109" t="s">
        <v>77</v>
      </c>
      <c r="C51" s="109" t="s">
        <v>90</v>
      </c>
      <c r="D51" s="110">
        <v>3.09095719111111</v>
      </c>
      <c r="E51" s="111"/>
      <c r="F51" s="112">
        <v>6.5500000000000003E-2</v>
      </c>
      <c r="G51" s="112">
        <v>6.0999999999999999E-2</v>
      </c>
      <c r="H51" s="113"/>
      <c r="I51" s="114">
        <v>6</v>
      </c>
      <c r="J51" s="114">
        <v>6</v>
      </c>
      <c r="K51" s="111"/>
      <c r="L51" s="135">
        <v>1</v>
      </c>
      <c r="M51" s="122">
        <v>0.84499999999999997</v>
      </c>
      <c r="N51" s="117">
        <v>0.7</v>
      </c>
      <c r="O51" s="118">
        <v>0.02</v>
      </c>
      <c r="P51" s="111"/>
      <c r="Q51" s="119">
        <v>146</v>
      </c>
      <c r="R51" s="120">
        <v>47.234559061465703</v>
      </c>
      <c r="S51" s="121">
        <v>36</v>
      </c>
      <c r="T51" s="122">
        <v>1.31207108504071</v>
      </c>
      <c r="U51" s="123">
        <v>15.942412461056</v>
      </c>
      <c r="V51" s="124">
        <v>0.01</v>
      </c>
      <c r="W51" s="124">
        <v>0.01</v>
      </c>
      <c r="X51" s="125">
        <v>0</v>
      </c>
      <c r="Y51" s="125">
        <v>0</v>
      </c>
      <c r="Z51" s="111"/>
      <c r="AA51" s="126">
        <v>359</v>
      </c>
      <c r="AB51" s="110">
        <v>116.145251390864</v>
      </c>
      <c r="AC51" s="121">
        <v>200</v>
      </c>
      <c r="AD51" s="116">
        <v>0.58072625695432001</v>
      </c>
      <c r="AE51" s="127">
        <v>-363.542152994133</v>
      </c>
      <c r="AF51" s="112"/>
      <c r="AG51" s="112"/>
      <c r="AH51" s="128">
        <v>260</v>
      </c>
      <c r="AI51" s="125">
        <v>383</v>
      </c>
      <c r="AJ51" s="111"/>
      <c r="AK51" s="120">
        <v>907.97042999999996</v>
      </c>
      <c r="AL51" s="120">
        <v>293.75056782122903</v>
      </c>
      <c r="AM51" s="129">
        <v>693.7</v>
      </c>
      <c r="AN51" s="116">
        <v>0.42345476116654002</v>
      </c>
      <c r="AO51" s="139">
        <v>-1598.1670276601501</v>
      </c>
      <c r="AP51" s="124"/>
      <c r="AQ51" s="124"/>
      <c r="AR51" s="125">
        <v>1237</v>
      </c>
      <c r="AS51" s="125">
        <v>1666</v>
      </c>
      <c r="AT51" s="113"/>
      <c r="AU51" s="120">
        <v>2074.3444199999999</v>
      </c>
      <c r="AV51" s="110">
        <v>671.10098644049197</v>
      </c>
      <c r="AW51" s="131">
        <v>573</v>
      </c>
      <c r="AX51" s="122">
        <v>1.1712059100183101</v>
      </c>
      <c r="AY51" s="130">
        <v>4.2611516718088804</v>
      </c>
      <c r="AZ51" s="112">
        <v>1.4999999999999999E-2</v>
      </c>
      <c r="BA51" s="112">
        <v>1.2749999999999999E-2</v>
      </c>
      <c r="BB51" s="125">
        <v>0</v>
      </c>
      <c r="BC51" s="125">
        <v>51</v>
      </c>
      <c r="BD51" s="111"/>
      <c r="BE51" s="120">
        <v>222.8</v>
      </c>
      <c r="BF51" s="110">
        <v>72.081231225305203</v>
      </c>
      <c r="BG51" s="132">
        <v>65</v>
      </c>
      <c r="BH51" s="133">
        <v>1.1089420188508501</v>
      </c>
      <c r="BI51" s="134">
        <v>-12.026199723093301</v>
      </c>
      <c r="BJ51" s="112">
        <v>1.0500000000000001E-2</v>
      </c>
      <c r="BK51" s="112">
        <v>8.2500000000000004E-3</v>
      </c>
      <c r="BL51" s="125">
        <v>0</v>
      </c>
      <c r="BM51" s="125">
        <v>19</v>
      </c>
      <c r="BN51" s="111"/>
      <c r="BO51" s="119">
        <v>397</v>
      </c>
      <c r="BP51" s="120">
        <v>128.439177721931</v>
      </c>
      <c r="BQ51" s="132">
        <v>78</v>
      </c>
      <c r="BR51" s="122">
        <v>1.6466561246401401</v>
      </c>
      <c r="BS51" s="123">
        <v>115.208560332288</v>
      </c>
      <c r="BT51" s="112">
        <v>7.4999999999999997E-3</v>
      </c>
      <c r="BU51" s="124">
        <v>7.4999999999999997E-3</v>
      </c>
      <c r="BV51" s="119">
        <v>0</v>
      </c>
      <c r="BW51" s="119">
        <v>0</v>
      </c>
      <c r="BX51" s="113"/>
      <c r="BY51" s="118">
        <v>0.99695894576786603</v>
      </c>
      <c r="BZ51" s="118">
        <v>1</v>
      </c>
      <c r="CA51" s="135">
        <v>0.99878357830714604</v>
      </c>
      <c r="CB51" s="117">
        <v>0.9</v>
      </c>
      <c r="CC51" s="124">
        <v>2.5000000000000001E-3</v>
      </c>
      <c r="CD51" s="113"/>
      <c r="CE51" s="113"/>
    </row>
    <row r="52" spans="1:83" s="85" customFormat="1" ht="21.4" customHeight="1" x14ac:dyDescent="0.2">
      <c r="A52" s="109" t="s">
        <v>380</v>
      </c>
      <c r="B52" s="109" t="s">
        <v>77</v>
      </c>
      <c r="C52" s="109" t="s">
        <v>91</v>
      </c>
      <c r="D52" s="110">
        <v>8.3391041417777796</v>
      </c>
      <c r="E52" s="111"/>
      <c r="F52" s="112">
        <v>5.1749999999999997E-2</v>
      </c>
      <c r="G52" s="112">
        <v>4.65E-2</v>
      </c>
      <c r="H52" s="113"/>
      <c r="I52" s="114">
        <v>6</v>
      </c>
      <c r="J52" s="114">
        <v>6</v>
      </c>
      <c r="K52" s="111"/>
      <c r="L52" s="115">
        <v>0.59355008787346197</v>
      </c>
      <c r="M52" s="116">
        <v>0.52900000000000003</v>
      </c>
      <c r="N52" s="117">
        <v>0.7</v>
      </c>
      <c r="O52" s="118"/>
      <c r="P52" s="111"/>
      <c r="Q52" s="119">
        <v>349</v>
      </c>
      <c r="R52" s="120">
        <v>41.851018294825899</v>
      </c>
      <c r="S52" s="121">
        <v>36</v>
      </c>
      <c r="T52" s="133">
        <v>1.16252828596739</v>
      </c>
      <c r="U52" s="134">
        <v>-1.8828171527553099</v>
      </c>
      <c r="V52" s="124">
        <v>9.4999999999999998E-3</v>
      </c>
      <c r="W52" s="124">
        <v>8.0000000000000002E-3</v>
      </c>
      <c r="X52" s="125">
        <v>0</v>
      </c>
      <c r="Y52" s="125">
        <v>12</v>
      </c>
      <c r="Z52" s="111"/>
      <c r="AA52" s="126">
        <v>1061</v>
      </c>
      <c r="AB52" s="110">
        <v>127.23189229458499</v>
      </c>
      <c r="AC52" s="121">
        <v>200</v>
      </c>
      <c r="AD52" s="116">
        <v>0.63615946147292501</v>
      </c>
      <c r="AE52" s="127">
        <v>-888.34898418197395</v>
      </c>
      <c r="AF52" s="112"/>
      <c r="AG52" s="112"/>
      <c r="AH52" s="128">
        <v>607</v>
      </c>
      <c r="AI52" s="125">
        <v>941</v>
      </c>
      <c r="AJ52" s="111"/>
      <c r="AK52" s="120">
        <v>6909.4285799999998</v>
      </c>
      <c r="AL52" s="120">
        <v>828.55765589791599</v>
      </c>
      <c r="AM52" s="129">
        <v>781.5</v>
      </c>
      <c r="AN52" s="133">
        <v>1.06021453089944</v>
      </c>
      <c r="AO52" s="137">
        <v>-707.65257569106302</v>
      </c>
      <c r="AP52" s="124">
        <v>4.4999999999999997E-3</v>
      </c>
      <c r="AQ52" s="124">
        <v>3.0000000000000001E-3</v>
      </c>
      <c r="AR52" s="125">
        <v>0</v>
      </c>
      <c r="AS52" s="125">
        <v>911</v>
      </c>
      <c r="AT52" s="113"/>
      <c r="AU52" s="120">
        <v>5711.0867500000004</v>
      </c>
      <c r="AV52" s="110">
        <v>684.85614916214195</v>
      </c>
      <c r="AW52" s="131">
        <v>573</v>
      </c>
      <c r="AX52" s="122">
        <v>1.1952114296023399</v>
      </c>
      <c r="AY52" s="130">
        <v>126.201910318646</v>
      </c>
      <c r="AZ52" s="112">
        <v>1.4999999999999999E-2</v>
      </c>
      <c r="BA52" s="112">
        <v>1.4999999999999999E-2</v>
      </c>
      <c r="BB52" s="125">
        <v>0</v>
      </c>
      <c r="BC52" s="125">
        <v>23</v>
      </c>
      <c r="BD52" s="111"/>
      <c r="BE52" s="120">
        <v>620.1</v>
      </c>
      <c r="BF52" s="110">
        <v>74.360505571981406</v>
      </c>
      <c r="BG52" s="132">
        <v>65</v>
      </c>
      <c r="BH52" s="133">
        <v>1.14400777803048</v>
      </c>
      <c r="BI52" s="134">
        <v>-13.438419859141501</v>
      </c>
      <c r="BJ52" s="112">
        <v>1.2749999999999999E-2</v>
      </c>
      <c r="BK52" s="112">
        <v>1.0500000000000001E-2</v>
      </c>
      <c r="BL52" s="125">
        <v>0</v>
      </c>
      <c r="BM52" s="125">
        <v>31</v>
      </c>
      <c r="BN52" s="111"/>
      <c r="BO52" s="119">
        <v>1074</v>
      </c>
      <c r="BP52" s="120">
        <v>128.79081274682801</v>
      </c>
      <c r="BQ52" s="132">
        <v>78</v>
      </c>
      <c r="BR52" s="122">
        <v>1.6511642659849699</v>
      </c>
      <c r="BS52" s="123">
        <v>313.75389616902999</v>
      </c>
      <c r="BT52" s="112">
        <v>7.4999999999999997E-3</v>
      </c>
      <c r="BU52" s="124">
        <v>7.4999999999999997E-3</v>
      </c>
      <c r="BV52" s="119">
        <v>0</v>
      </c>
      <c r="BW52" s="119">
        <v>0</v>
      </c>
      <c r="BX52" s="113"/>
      <c r="BY52" s="118">
        <v>0.999448428019857</v>
      </c>
      <c r="BZ52" s="118">
        <v>1</v>
      </c>
      <c r="CA52" s="135">
        <v>0.99977937120794302</v>
      </c>
      <c r="CB52" s="117">
        <v>0.9</v>
      </c>
      <c r="CC52" s="124">
        <v>2.5000000000000001E-3</v>
      </c>
      <c r="CD52" s="113"/>
      <c r="CE52" s="113"/>
    </row>
    <row r="53" spans="1:83" s="85" customFormat="1" ht="21.4" customHeight="1" x14ac:dyDescent="0.2">
      <c r="A53" s="109" t="s">
        <v>380</v>
      </c>
      <c r="B53" s="109" t="s">
        <v>77</v>
      </c>
      <c r="C53" s="109" t="s">
        <v>93</v>
      </c>
      <c r="D53" s="110">
        <v>2.8860804667777802</v>
      </c>
      <c r="E53" s="111"/>
      <c r="F53" s="112">
        <v>2.8750000000000001E-2</v>
      </c>
      <c r="G53" s="112">
        <v>2.5000000000000001E-2</v>
      </c>
      <c r="H53" s="113"/>
      <c r="I53" s="114">
        <v>6</v>
      </c>
      <c r="J53" s="114">
        <v>5</v>
      </c>
      <c r="K53" s="111"/>
      <c r="L53" s="138">
        <v>0.65</v>
      </c>
      <c r="M53" s="118">
        <v>0.66600000000000004</v>
      </c>
      <c r="N53" s="117">
        <v>0.7</v>
      </c>
      <c r="O53" s="118"/>
      <c r="P53" s="111"/>
      <c r="Q53" s="119">
        <v>133</v>
      </c>
      <c r="R53" s="120">
        <v>46.083261201823099</v>
      </c>
      <c r="S53" s="121">
        <v>36</v>
      </c>
      <c r="T53" s="122">
        <v>1.28009058893953</v>
      </c>
      <c r="U53" s="123">
        <v>11.5629694154847</v>
      </c>
      <c r="V53" s="124">
        <v>0.01</v>
      </c>
      <c r="W53" s="124">
        <v>0.01</v>
      </c>
      <c r="X53" s="125">
        <v>0</v>
      </c>
      <c r="Y53" s="125">
        <v>0</v>
      </c>
      <c r="Z53" s="111"/>
      <c r="AA53" s="126">
        <v>563</v>
      </c>
      <c r="AB53" s="110">
        <v>195.07425606486001</v>
      </c>
      <c r="AC53" s="121">
        <v>200</v>
      </c>
      <c r="AD53" s="133">
        <v>0.97537128032429998</v>
      </c>
      <c r="AE53" s="134">
        <v>-111.650169913974</v>
      </c>
      <c r="AF53" s="112">
        <v>5.0000000000000001E-4</v>
      </c>
      <c r="AG53" s="112"/>
      <c r="AH53" s="128">
        <v>15</v>
      </c>
      <c r="AI53" s="125">
        <v>130</v>
      </c>
      <c r="AJ53" s="111"/>
      <c r="AK53" s="120">
        <v>2258.5149200000001</v>
      </c>
      <c r="AL53" s="120">
        <v>782.55438335770498</v>
      </c>
      <c r="AM53" s="129">
        <v>780.5</v>
      </c>
      <c r="AN53" s="133">
        <v>1.0026321375499101</v>
      </c>
      <c r="AO53" s="137">
        <v>-374.30736808928299</v>
      </c>
      <c r="AP53" s="124">
        <v>1.5E-3</v>
      </c>
      <c r="AQ53" s="124">
        <v>5.0000000000000001E-4</v>
      </c>
      <c r="AR53" s="125">
        <v>0</v>
      </c>
      <c r="AS53" s="125">
        <v>445</v>
      </c>
      <c r="AT53" s="113"/>
      <c r="AU53" s="120">
        <v>1757.00764</v>
      </c>
      <c r="AV53" s="110">
        <v>608.78678201292405</v>
      </c>
      <c r="AW53" s="131">
        <v>573</v>
      </c>
      <c r="AX53" s="133">
        <v>1.0624551169509999</v>
      </c>
      <c r="AY53" s="137">
        <v>-175.86509680353501</v>
      </c>
      <c r="AZ53" s="112">
        <v>6.7499999999999999E-3</v>
      </c>
      <c r="BA53" s="112">
        <v>4.4999999999999997E-3</v>
      </c>
      <c r="BB53" s="125">
        <v>0</v>
      </c>
      <c r="BC53" s="125">
        <v>228</v>
      </c>
      <c r="BD53" s="111"/>
      <c r="BE53" s="120">
        <v>177.7</v>
      </c>
      <c r="BF53" s="110">
        <v>61.571394853864398</v>
      </c>
      <c r="BG53" s="132">
        <v>65</v>
      </c>
      <c r="BH53" s="118">
        <v>0.947252228520991</v>
      </c>
      <c r="BI53" s="126">
        <v>-41.561305222041497</v>
      </c>
      <c r="BJ53" s="112"/>
      <c r="BK53" s="112"/>
      <c r="BL53" s="125">
        <v>10</v>
      </c>
      <c r="BM53" s="125">
        <v>48</v>
      </c>
      <c r="BN53" s="111"/>
      <c r="BO53" s="119">
        <v>409</v>
      </c>
      <c r="BP53" s="120">
        <v>141.71469046274899</v>
      </c>
      <c r="BQ53" s="132">
        <v>78</v>
      </c>
      <c r="BR53" s="122">
        <v>1.81685500593268</v>
      </c>
      <c r="BS53" s="123">
        <v>145.88643373355001</v>
      </c>
      <c r="BT53" s="112">
        <v>7.4999999999999997E-3</v>
      </c>
      <c r="BU53" s="124">
        <v>7.4999999999999997E-3</v>
      </c>
      <c r="BV53" s="119">
        <v>0</v>
      </c>
      <c r="BW53" s="119">
        <v>0</v>
      </c>
      <c r="BX53" s="113"/>
      <c r="BY53" s="118">
        <v>0.98142414860681104</v>
      </c>
      <c r="BZ53" s="118">
        <v>1</v>
      </c>
      <c r="CA53" s="135">
        <v>0.99256965944272402</v>
      </c>
      <c r="CB53" s="117">
        <v>0.9</v>
      </c>
      <c r="CC53" s="124">
        <v>2.5000000000000001E-3</v>
      </c>
      <c r="CD53" s="113"/>
      <c r="CE53" s="113"/>
    </row>
    <row r="54" spans="1:83" s="85" customFormat="1" ht="21.4" customHeight="1" x14ac:dyDescent="0.2">
      <c r="A54" s="109" t="s">
        <v>380</v>
      </c>
      <c r="B54" s="109" t="s">
        <v>77</v>
      </c>
      <c r="C54" s="109" t="s">
        <v>94</v>
      </c>
      <c r="D54" s="110">
        <v>4.5130608658888898</v>
      </c>
      <c r="E54" s="111"/>
      <c r="F54" s="112">
        <v>4.65E-2</v>
      </c>
      <c r="G54" s="112">
        <v>4.4999999999999998E-2</v>
      </c>
      <c r="H54" s="113"/>
      <c r="I54" s="114">
        <v>6</v>
      </c>
      <c r="J54" s="114">
        <v>5</v>
      </c>
      <c r="K54" s="111"/>
      <c r="L54" s="115">
        <v>0.48301005322294499</v>
      </c>
      <c r="M54" s="116">
        <v>0.59499999999999997</v>
      </c>
      <c r="N54" s="117">
        <v>0.7</v>
      </c>
      <c r="O54" s="118"/>
      <c r="P54" s="111"/>
      <c r="Q54" s="119">
        <v>203</v>
      </c>
      <c r="R54" s="120">
        <v>44.980558878418101</v>
      </c>
      <c r="S54" s="121">
        <v>36</v>
      </c>
      <c r="T54" s="122">
        <v>1.2494599688449499</v>
      </c>
      <c r="U54" s="123">
        <v>13.1048405581664</v>
      </c>
      <c r="V54" s="124">
        <v>0.01</v>
      </c>
      <c r="W54" s="124">
        <v>0.01</v>
      </c>
      <c r="X54" s="125">
        <v>0</v>
      </c>
      <c r="Y54" s="125">
        <v>0</v>
      </c>
      <c r="Z54" s="111"/>
      <c r="AA54" s="126">
        <v>707</v>
      </c>
      <c r="AB54" s="110">
        <v>156.656429197249</v>
      </c>
      <c r="AC54" s="121">
        <v>200</v>
      </c>
      <c r="AD54" s="118">
        <v>0.78328214598624502</v>
      </c>
      <c r="AE54" s="126">
        <v>-347.97310801018699</v>
      </c>
      <c r="AF54" s="112"/>
      <c r="AG54" s="112"/>
      <c r="AH54" s="128">
        <v>196</v>
      </c>
      <c r="AI54" s="125">
        <v>377</v>
      </c>
      <c r="AJ54" s="111"/>
      <c r="AK54" s="120">
        <v>5155.2471699999996</v>
      </c>
      <c r="AL54" s="120">
        <v>1142.29506829056</v>
      </c>
      <c r="AM54" s="129">
        <v>823.8</v>
      </c>
      <c r="AN54" s="122">
        <v>1.3866169802021899</v>
      </c>
      <c r="AO54" s="130">
        <v>809.81293810603995</v>
      </c>
      <c r="AP54" s="124">
        <v>0.01</v>
      </c>
      <c r="AQ54" s="124">
        <v>0.01</v>
      </c>
      <c r="AR54" s="125">
        <v>0</v>
      </c>
      <c r="AS54" s="125">
        <v>0</v>
      </c>
      <c r="AT54" s="113"/>
      <c r="AU54" s="120">
        <v>3582.4478800000002</v>
      </c>
      <c r="AV54" s="110">
        <v>793.795604902484</v>
      </c>
      <c r="AW54" s="131">
        <v>573</v>
      </c>
      <c r="AX54" s="122">
        <v>1.38533264380887</v>
      </c>
      <c r="AY54" s="130">
        <v>559.94992555081501</v>
      </c>
      <c r="AZ54" s="112">
        <v>1.4999999999999999E-2</v>
      </c>
      <c r="BA54" s="112">
        <v>1.4999999999999999E-2</v>
      </c>
      <c r="BB54" s="125">
        <v>0</v>
      </c>
      <c r="BC54" s="125">
        <v>0</v>
      </c>
      <c r="BD54" s="111"/>
      <c r="BE54" s="120">
        <v>291.89999999999998</v>
      </c>
      <c r="BF54" s="110">
        <v>64.678941559656494</v>
      </c>
      <c r="BG54" s="132">
        <v>65</v>
      </c>
      <c r="BH54" s="133">
        <v>0.99506063937932998</v>
      </c>
      <c r="BI54" s="134">
        <v>-50.966260103310702</v>
      </c>
      <c r="BJ54" s="112">
        <v>1.5E-3</v>
      </c>
      <c r="BK54" s="112">
        <v>0</v>
      </c>
      <c r="BL54" s="125">
        <v>2</v>
      </c>
      <c r="BM54" s="125">
        <v>61</v>
      </c>
      <c r="BN54" s="111"/>
      <c r="BO54" s="119">
        <v>777</v>
      </c>
      <c r="BP54" s="120">
        <v>172.16696674153201</v>
      </c>
      <c r="BQ54" s="132">
        <v>78</v>
      </c>
      <c r="BR54" s="122">
        <v>2.2072688043786202</v>
      </c>
      <c r="BS54" s="123">
        <v>365.56048787602703</v>
      </c>
      <c r="BT54" s="112">
        <v>7.4999999999999997E-3</v>
      </c>
      <c r="BU54" s="124">
        <v>7.4999999999999997E-3</v>
      </c>
      <c r="BV54" s="119">
        <v>0</v>
      </c>
      <c r="BW54" s="119">
        <v>0</v>
      </c>
      <c r="BX54" s="113"/>
      <c r="BY54" s="118">
        <v>0.99603779335568399</v>
      </c>
      <c r="BZ54" s="118">
        <v>1</v>
      </c>
      <c r="CA54" s="135">
        <v>0.99841511734227395</v>
      </c>
      <c r="CB54" s="117">
        <v>0.9</v>
      </c>
      <c r="CC54" s="124">
        <v>2.5000000000000001E-3</v>
      </c>
      <c r="CD54" s="113"/>
      <c r="CE54" s="113"/>
    </row>
    <row r="55" spans="1:83" s="85" customFormat="1" ht="21.4" customHeight="1" x14ac:dyDescent="0.2">
      <c r="A55" s="109" t="s">
        <v>380</v>
      </c>
      <c r="B55" s="109" t="s">
        <v>95</v>
      </c>
      <c r="C55" s="109" t="s">
        <v>96</v>
      </c>
      <c r="D55" s="110">
        <v>3.4333982426666698</v>
      </c>
      <c r="E55" s="111"/>
      <c r="F55" s="112">
        <v>2.0250000000000001E-2</v>
      </c>
      <c r="G55" s="112">
        <v>1.6500000000000001E-2</v>
      </c>
      <c r="H55" s="113"/>
      <c r="I55" s="114">
        <v>5</v>
      </c>
      <c r="J55" s="114">
        <v>4</v>
      </c>
      <c r="K55" s="111"/>
      <c r="L55" s="136">
        <v>0.78</v>
      </c>
      <c r="M55" s="116">
        <v>0.57799999999999996</v>
      </c>
      <c r="N55" s="117">
        <v>0.7</v>
      </c>
      <c r="O55" s="118"/>
      <c r="P55" s="111"/>
      <c r="Q55" s="119">
        <v>131</v>
      </c>
      <c r="R55" s="120">
        <v>38.154618468684902</v>
      </c>
      <c r="S55" s="121">
        <v>36</v>
      </c>
      <c r="T55" s="133">
        <v>1.0598505130190301</v>
      </c>
      <c r="U55" s="134">
        <v>-13.466411177036999</v>
      </c>
      <c r="V55" s="124">
        <v>4.4999999999999997E-3</v>
      </c>
      <c r="W55" s="124">
        <v>3.0000000000000001E-3</v>
      </c>
      <c r="X55" s="125">
        <v>0</v>
      </c>
      <c r="Y55" s="125">
        <v>18</v>
      </c>
      <c r="Z55" s="111"/>
      <c r="AA55" s="126">
        <v>379</v>
      </c>
      <c r="AB55" s="110">
        <v>110.38626259260801</v>
      </c>
      <c r="AC55" s="121">
        <v>200</v>
      </c>
      <c r="AD55" s="116">
        <v>0.55193131296303999</v>
      </c>
      <c r="AE55" s="127">
        <v>-423.59117320576098</v>
      </c>
      <c r="AF55" s="112"/>
      <c r="AG55" s="112"/>
      <c r="AH55" s="128">
        <v>308</v>
      </c>
      <c r="AI55" s="125">
        <v>446</v>
      </c>
      <c r="AJ55" s="111"/>
      <c r="AK55" s="120">
        <v>3049.8139900000001</v>
      </c>
      <c r="AL55" s="120">
        <v>888.27854342677597</v>
      </c>
      <c r="AM55" s="129">
        <v>828</v>
      </c>
      <c r="AN55" s="133">
        <v>1.0728001732207399</v>
      </c>
      <c r="AO55" s="137">
        <v>-272.91346707184903</v>
      </c>
      <c r="AP55" s="124">
        <v>5.0000000000000001E-3</v>
      </c>
      <c r="AQ55" s="124">
        <v>3.5000000000000001E-3</v>
      </c>
      <c r="AR55" s="125">
        <v>0</v>
      </c>
      <c r="AS55" s="125">
        <v>362</v>
      </c>
      <c r="AT55" s="113"/>
      <c r="AU55" s="120">
        <v>1921.0939499999999</v>
      </c>
      <c r="AV55" s="110">
        <v>559.53134889121304</v>
      </c>
      <c r="AW55" s="131">
        <v>573</v>
      </c>
      <c r="AX55" s="133">
        <v>0.97649450068274501</v>
      </c>
      <c r="AY55" s="137">
        <v>-378.32976123450499</v>
      </c>
      <c r="AZ55" s="112">
        <v>7.5000000000000002E-4</v>
      </c>
      <c r="BA55" s="112"/>
      <c r="BB55" s="125">
        <v>47</v>
      </c>
      <c r="BC55" s="125">
        <v>440</v>
      </c>
      <c r="BD55" s="111"/>
      <c r="BE55" s="120">
        <v>213.4</v>
      </c>
      <c r="BF55" s="110">
        <v>62.154164742117302</v>
      </c>
      <c r="BG55" s="132">
        <v>65</v>
      </c>
      <c r="BH55" s="118">
        <v>0.95621791910949705</v>
      </c>
      <c r="BI55" s="126">
        <v>-47.4421312918723</v>
      </c>
      <c r="BJ55" s="112"/>
      <c r="BK55" s="112"/>
      <c r="BL55" s="125">
        <v>10</v>
      </c>
      <c r="BM55" s="125">
        <v>55</v>
      </c>
      <c r="BN55" s="111"/>
      <c r="BO55" s="119">
        <v>440</v>
      </c>
      <c r="BP55" s="120">
        <v>128.152916994056</v>
      </c>
      <c r="BQ55" s="132">
        <v>78</v>
      </c>
      <c r="BR55" s="122">
        <v>1.64298611530841</v>
      </c>
      <c r="BS55" s="123">
        <v>126.989442449753</v>
      </c>
      <c r="BT55" s="112">
        <v>7.4999999999999997E-3</v>
      </c>
      <c r="BU55" s="124">
        <v>7.4999999999999997E-3</v>
      </c>
      <c r="BV55" s="119">
        <v>0</v>
      </c>
      <c r="BW55" s="119">
        <v>0</v>
      </c>
      <c r="BX55" s="113"/>
      <c r="BY55" s="118">
        <v>0.99794238683127601</v>
      </c>
      <c r="BZ55" s="118">
        <v>1</v>
      </c>
      <c r="CA55" s="135">
        <v>0.99917695473251</v>
      </c>
      <c r="CB55" s="117">
        <v>0.9</v>
      </c>
      <c r="CC55" s="124">
        <v>2.5000000000000001E-3</v>
      </c>
      <c r="CD55" s="113"/>
      <c r="CE55" s="113"/>
    </row>
    <row r="56" spans="1:83" s="85" customFormat="1" ht="21.4" customHeight="1" x14ac:dyDescent="0.2">
      <c r="A56" s="109" t="s">
        <v>380</v>
      </c>
      <c r="B56" s="109" t="s">
        <v>95</v>
      </c>
      <c r="C56" s="109" t="s">
        <v>98</v>
      </c>
      <c r="D56" s="110">
        <v>4.0058120892222204</v>
      </c>
      <c r="E56" s="111"/>
      <c r="F56" s="112">
        <v>5.1999999999999998E-2</v>
      </c>
      <c r="G56" s="112">
        <v>4.9750000000000003E-2</v>
      </c>
      <c r="H56" s="113"/>
      <c r="I56" s="114">
        <v>7</v>
      </c>
      <c r="J56" s="114">
        <v>7</v>
      </c>
      <c r="K56" s="111"/>
      <c r="L56" s="138">
        <v>0.67352601156069403</v>
      </c>
      <c r="M56" s="133">
        <v>0.71299999999999997</v>
      </c>
      <c r="N56" s="117">
        <v>0.7</v>
      </c>
      <c r="O56" s="118">
        <v>1E-3</v>
      </c>
      <c r="P56" s="111"/>
      <c r="Q56" s="119">
        <v>239</v>
      </c>
      <c r="R56" s="120">
        <v>59.663307882822998</v>
      </c>
      <c r="S56" s="121">
        <v>36</v>
      </c>
      <c r="T56" s="122">
        <v>1.6573141078561899</v>
      </c>
      <c r="U56" s="123">
        <v>70.448245884214501</v>
      </c>
      <c r="V56" s="124">
        <v>0.01</v>
      </c>
      <c r="W56" s="124">
        <v>0.01</v>
      </c>
      <c r="X56" s="125">
        <v>0</v>
      </c>
      <c r="Y56" s="125">
        <v>0</v>
      </c>
      <c r="Z56" s="111"/>
      <c r="AA56" s="126">
        <v>575</v>
      </c>
      <c r="AB56" s="110">
        <v>143.541431098842</v>
      </c>
      <c r="AC56" s="121">
        <v>200</v>
      </c>
      <c r="AD56" s="116">
        <v>0.71770715549421005</v>
      </c>
      <c r="AE56" s="127">
        <v>-361.39863397658598</v>
      </c>
      <c r="AF56" s="112"/>
      <c r="AG56" s="112"/>
      <c r="AH56" s="128">
        <v>227</v>
      </c>
      <c r="AI56" s="125">
        <v>387</v>
      </c>
      <c r="AJ56" s="111"/>
      <c r="AK56" s="120">
        <v>4131.09512</v>
      </c>
      <c r="AL56" s="120">
        <v>1031.27531396564</v>
      </c>
      <c r="AM56" s="129">
        <v>828</v>
      </c>
      <c r="AN56" s="122">
        <v>1.2455015869150201</v>
      </c>
      <c r="AO56" s="130">
        <v>254.40477533693399</v>
      </c>
      <c r="AP56" s="124">
        <v>0.01</v>
      </c>
      <c r="AQ56" s="124">
        <v>0.01</v>
      </c>
      <c r="AR56" s="125">
        <v>0</v>
      </c>
      <c r="AS56" s="125">
        <v>0</v>
      </c>
      <c r="AT56" s="113"/>
      <c r="AU56" s="120">
        <v>2755.4151000000002</v>
      </c>
      <c r="AV56" s="110">
        <v>687.85430734844999</v>
      </c>
      <c r="AW56" s="131">
        <v>573</v>
      </c>
      <c r="AX56" s="122">
        <v>1.20044381736204</v>
      </c>
      <c r="AY56" s="130">
        <v>72.633013657081406</v>
      </c>
      <c r="AZ56" s="112">
        <v>1.4999999999999999E-2</v>
      </c>
      <c r="BA56" s="112">
        <v>1.4999999999999999E-2</v>
      </c>
      <c r="BB56" s="125">
        <v>0</v>
      </c>
      <c r="BC56" s="125">
        <v>0</v>
      </c>
      <c r="BD56" s="111"/>
      <c r="BE56" s="120">
        <v>273.8</v>
      </c>
      <c r="BF56" s="110">
        <v>68.350684930196394</v>
      </c>
      <c r="BG56" s="132">
        <v>65</v>
      </c>
      <c r="BH56" s="133">
        <v>1.0515489989261</v>
      </c>
      <c r="BI56" s="134">
        <v>-30.529556042390499</v>
      </c>
      <c r="BJ56" s="112">
        <v>6.0000000000000001E-3</v>
      </c>
      <c r="BK56" s="112">
        <v>3.7499999999999999E-3</v>
      </c>
      <c r="BL56" s="125">
        <v>0</v>
      </c>
      <c r="BM56" s="125">
        <v>39</v>
      </c>
      <c r="BN56" s="111"/>
      <c r="BO56" s="119">
        <v>497</v>
      </c>
      <c r="BP56" s="120">
        <v>124.06972392369499</v>
      </c>
      <c r="BQ56" s="132">
        <v>78</v>
      </c>
      <c r="BR56" s="122">
        <v>1.59063748620122</v>
      </c>
      <c r="BS56" s="123">
        <v>131.804532749131</v>
      </c>
      <c r="BT56" s="112">
        <v>7.4999999999999997E-3</v>
      </c>
      <c r="BU56" s="124">
        <v>7.4999999999999997E-3</v>
      </c>
      <c r="BV56" s="119">
        <v>0</v>
      </c>
      <c r="BW56" s="119">
        <v>0</v>
      </c>
      <c r="BX56" s="113"/>
      <c r="BY56" s="118">
        <v>0.99810516342965405</v>
      </c>
      <c r="BZ56" s="118">
        <v>1</v>
      </c>
      <c r="CA56" s="135">
        <v>0.999242065371862</v>
      </c>
      <c r="CB56" s="117">
        <v>0.9</v>
      </c>
      <c r="CC56" s="124">
        <v>2.5000000000000001E-3</v>
      </c>
      <c r="CD56" s="113"/>
      <c r="CE56" s="113"/>
    </row>
    <row r="57" spans="1:83" s="85" customFormat="1" ht="21.4" customHeight="1" x14ac:dyDescent="0.2">
      <c r="A57" s="109" t="s">
        <v>380</v>
      </c>
      <c r="B57" s="109" t="s">
        <v>95</v>
      </c>
      <c r="C57" s="109" t="s">
        <v>99</v>
      </c>
      <c r="D57" s="110">
        <v>4.8459355459999998</v>
      </c>
      <c r="E57" s="111"/>
      <c r="F57" s="112">
        <v>3.7999999999999999E-2</v>
      </c>
      <c r="G57" s="112">
        <v>3.3750000000000002E-2</v>
      </c>
      <c r="H57" s="113"/>
      <c r="I57" s="114">
        <v>6</v>
      </c>
      <c r="J57" s="114">
        <v>6</v>
      </c>
      <c r="K57" s="111"/>
      <c r="L57" s="135">
        <v>0.86435155412647402</v>
      </c>
      <c r="M57" s="133">
        <v>0.74199999999999999</v>
      </c>
      <c r="N57" s="117">
        <v>0.7</v>
      </c>
      <c r="O57" s="118">
        <v>6.0000000000000001E-3</v>
      </c>
      <c r="P57" s="111"/>
      <c r="Q57" s="119">
        <v>240</v>
      </c>
      <c r="R57" s="120">
        <v>49.5260404769734</v>
      </c>
      <c r="S57" s="121">
        <v>36</v>
      </c>
      <c r="T57" s="122">
        <v>1.37572334658259</v>
      </c>
      <c r="U57" s="123">
        <v>36.098539218067202</v>
      </c>
      <c r="V57" s="124">
        <v>0.01</v>
      </c>
      <c r="W57" s="124">
        <v>0.01</v>
      </c>
      <c r="X57" s="125">
        <v>0</v>
      </c>
      <c r="Y57" s="125">
        <v>0</v>
      </c>
      <c r="Z57" s="111"/>
      <c r="AA57" s="126">
        <v>728</v>
      </c>
      <c r="AB57" s="110">
        <v>150.22898944681901</v>
      </c>
      <c r="AC57" s="121">
        <v>200</v>
      </c>
      <c r="AD57" s="116">
        <v>0.75114494723409497</v>
      </c>
      <c r="AE57" s="127">
        <v>-404.78589323296001</v>
      </c>
      <c r="AF57" s="112"/>
      <c r="AG57" s="112"/>
      <c r="AH57" s="128">
        <v>242</v>
      </c>
      <c r="AI57" s="125">
        <v>436</v>
      </c>
      <c r="AJ57" s="111"/>
      <c r="AK57" s="120">
        <v>4592.1666999999998</v>
      </c>
      <c r="AL57" s="120">
        <v>947.632641088372</v>
      </c>
      <c r="AM57" s="129">
        <v>828</v>
      </c>
      <c r="AN57" s="133">
        <v>1.14448386604876</v>
      </c>
      <c r="AO57" s="137">
        <v>-97.566897984454002</v>
      </c>
      <c r="AP57" s="124">
        <v>8.9999999999999993E-3</v>
      </c>
      <c r="AQ57" s="124">
        <v>7.0000000000000001E-3</v>
      </c>
      <c r="AR57" s="125">
        <v>0</v>
      </c>
      <c r="AS57" s="125">
        <v>223</v>
      </c>
      <c r="AT57" s="113"/>
      <c r="AU57" s="120">
        <v>2588.87707</v>
      </c>
      <c r="AV57" s="110">
        <v>534.23679399470097</v>
      </c>
      <c r="AW57" s="131">
        <v>573</v>
      </c>
      <c r="AX57" s="118">
        <v>0.93235042581972205</v>
      </c>
      <c r="AY57" s="120">
        <v>-656.55451411242996</v>
      </c>
      <c r="AZ57" s="112"/>
      <c r="BA57" s="112"/>
      <c r="BB57" s="125">
        <v>188</v>
      </c>
      <c r="BC57" s="125">
        <v>744</v>
      </c>
      <c r="BD57" s="111"/>
      <c r="BE57" s="120">
        <v>318.3</v>
      </c>
      <c r="BF57" s="110">
        <v>65.683911182585902</v>
      </c>
      <c r="BG57" s="132">
        <v>65</v>
      </c>
      <c r="BH57" s="133">
        <v>1.01052171050132</v>
      </c>
      <c r="BI57" s="134">
        <v>-49.855415300711996</v>
      </c>
      <c r="BJ57" s="112">
        <v>3.0000000000000001E-3</v>
      </c>
      <c r="BK57" s="112">
        <v>7.5000000000000002E-4</v>
      </c>
      <c r="BL57" s="125">
        <v>0</v>
      </c>
      <c r="BM57" s="125">
        <v>60</v>
      </c>
      <c r="BN57" s="111"/>
      <c r="BO57" s="119">
        <v>565</v>
      </c>
      <c r="BP57" s="120">
        <v>116.592553622875</v>
      </c>
      <c r="BQ57" s="132">
        <v>78</v>
      </c>
      <c r="BR57" s="122">
        <v>1.4947763284983999</v>
      </c>
      <c r="BS57" s="123">
        <v>123.213501639146</v>
      </c>
      <c r="BT57" s="112">
        <v>7.4999999999999997E-3</v>
      </c>
      <c r="BU57" s="124">
        <v>7.4999999999999997E-3</v>
      </c>
      <c r="BV57" s="119">
        <v>0</v>
      </c>
      <c r="BW57" s="119">
        <v>0</v>
      </c>
      <c r="BX57" s="113"/>
      <c r="BY57" s="118">
        <v>0.99649569926728299</v>
      </c>
      <c r="BZ57" s="118">
        <v>1</v>
      </c>
      <c r="CA57" s="135">
        <v>0.99859827970691295</v>
      </c>
      <c r="CB57" s="117">
        <v>0.9</v>
      </c>
      <c r="CC57" s="124">
        <v>2.5000000000000001E-3</v>
      </c>
      <c r="CD57" s="113"/>
      <c r="CE57" s="113"/>
    </row>
    <row r="58" spans="1:83" s="85" customFormat="1" ht="21.4" customHeight="1" x14ac:dyDescent="0.2">
      <c r="A58" s="109" t="s">
        <v>380</v>
      </c>
      <c r="B58" s="109" t="s">
        <v>95</v>
      </c>
      <c r="C58" s="109" t="s">
        <v>100</v>
      </c>
      <c r="D58" s="110">
        <v>1.5977125545555599</v>
      </c>
      <c r="E58" s="111"/>
      <c r="F58" s="112">
        <v>3.5999999999999997E-2</v>
      </c>
      <c r="G58" s="112">
        <v>3.3750000000000002E-2</v>
      </c>
      <c r="H58" s="113"/>
      <c r="I58" s="114">
        <v>5</v>
      </c>
      <c r="J58" s="114">
        <v>5</v>
      </c>
      <c r="K58" s="111"/>
      <c r="L58" s="115">
        <v>0.39</v>
      </c>
      <c r="M58" s="116">
        <v>0.432</v>
      </c>
      <c r="N58" s="117">
        <v>0.7</v>
      </c>
      <c r="O58" s="118"/>
      <c r="P58" s="111"/>
      <c r="Q58" s="119">
        <v>75</v>
      </c>
      <c r="R58" s="120">
        <v>46.942110948651298</v>
      </c>
      <c r="S58" s="121">
        <v>36</v>
      </c>
      <c r="T58" s="122">
        <v>1.30394752635143</v>
      </c>
      <c r="U58" s="123">
        <v>7.7733683844766102</v>
      </c>
      <c r="V58" s="124">
        <v>0.01</v>
      </c>
      <c r="W58" s="124">
        <v>0.01</v>
      </c>
      <c r="X58" s="125">
        <v>0</v>
      </c>
      <c r="Y58" s="125">
        <v>0</v>
      </c>
      <c r="Z58" s="111"/>
      <c r="AA58" s="126">
        <v>252</v>
      </c>
      <c r="AB58" s="110">
        <v>157.725492787468</v>
      </c>
      <c r="AC58" s="121">
        <v>200</v>
      </c>
      <c r="AD58" s="118">
        <v>0.78862746393733996</v>
      </c>
      <c r="AE58" s="126">
        <v>-121.48128675290801</v>
      </c>
      <c r="AF58" s="112"/>
      <c r="AG58" s="112"/>
      <c r="AH58" s="128">
        <v>68</v>
      </c>
      <c r="AI58" s="125">
        <v>132</v>
      </c>
      <c r="AJ58" s="111"/>
      <c r="AK58" s="120">
        <v>1635.5933600000001</v>
      </c>
      <c r="AL58" s="120">
        <v>1023.70939962663</v>
      </c>
      <c r="AM58" s="129">
        <v>828</v>
      </c>
      <c r="AN58" s="122">
        <v>1.2363640092109101</v>
      </c>
      <c r="AO58" s="130">
        <v>89.380832842962306</v>
      </c>
      <c r="AP58" s="124">
        <v>0.01</v>
      </c>
      <c r="AQ58" s="124">
        <v>0.01</v>
      </c>
      <c r="AR58" s="125">
        <v>0</v>
      </c>
      <c r="AS58" s="125">
        <v>0</v>
      </c>
      <c r="AT58" s="113"/>
      <c r="AU58" s="120">
        <v>729.14703999999995</v>
      </c>
      <c r="AV58" s="110">
        <v>456.36934999414302</v>
      </c>
      <c r="AW58" s="131">
        <v>573</v>
      </c>
      <c r="AX58" s="118">
        <v>0.79645610819222101</v>
      </c>
      <c r="AY58" s="120">
        <v>-340.87684654708102</v>
      </c>
      <c r="AZ58" s="112"/>
      <c r="BA58" s="112"/>
      <c r="BB58" s="125">
        <v>187</v>
      </c>
      <c r="BC58" s="125">
        <v>370</v>
      </c>
      <c r="BD58" s="111"/>
      <c r="BE58" s="120">
        <v>109.5</v>
      </c>
      <c r="BF58" s="110">
        <v>68.535481985030898</v>
      </c>
      <c r="BG58" s="132">
        <v>65</v>
      </c>
      <c r="BH58" s="133">
        <v>1.05439203053894</v>
      </c>
      <c r="BI58" s="134">
        <v>-11.881418194695</v>
      </c>
      <c r="BJ58" s="112">
        <v>6.0000000000000001E-3</v>
      </c>
      <c r="BK58" s="112">
        <v>3.7499999999999999E-3</v>
      </c>
      <c r="BL58" s="125">
        <v>0</v>
      </c>
      <c r="BM58" s="125">
        <v>16</v>
      </c>
      <c r="BN58" s="111"/>
      <c r="BO58" s="119">
        <v>211</v>
      </c>
      <c r="BP58" s="120">
        <v>132.063805468872</v>
      </c>
      <c r="BQ58" s="132">
        <v>78</v>
      </c>
      <c r="BR58" s="122">
        <v>1.69312571113938</v>
      </c>
      <c r="BS58" s="123">
        <v>65.342298166366007</v>
      </c>
      <c r="BT58" s="112">
        <v>7.4999999999999997E-3</v>
      </c>
      <c r="BU58" s="124">
        <v>7.4999999999999997E-3</v>
      </c>
      <c r="BV58" s="119">
        <v>0</v>
      </c>
      <c r="BW58" s="119">
        <v>0</v>
      </c>
      <c r="BX58" s="113"/>
      <c r="BY58" s="118">
        <v>0.99745762711864405</v>
      </c>
      <c r="BZ58" s="118">
        <v>1</v>
      </c>
      <c r="CA58" s="135">
        <v>0.99898305084745698</v>
      </c>
      <c r="CB58" s="117">
        <v>0.9</v>
      </c>
      <c r="CC58" s="124">
        <v>2.5000000000000001E-3</v>
      </c>
      <c r="CD58" s="113"/>
      <c r="CE58" s="113"/>
    </row>
    <row r="59" spans="1:83" s="85" customFormat="1" ht="21.4" customHeight="1" x14ac:dyDescent="0.2">
      <c r="A59" s="109" t="s">
        <v>380</v>
      </c>
      <c r="B59" s="109" t="s">
        <v>95</v>
      </c>
      <c r="C59" s="109" t="s">
        <v>101</v>
      </c>
      <c r="D59" s="110">
        <v>3.5664126951111101</v>
      </c>
      <c r="E59" s="111"/>
      <c r="F59" s="112">
        <v>3.4500000000000003E-2</v>
      </c>
      <c r="G59" s="112">
        <v>3.125E-2</v>
      </c>
      <c r="H59" s="113"/>
      <c r="I59" s="114">
        <v>5</v>
      </c>
      <c r="J59" s="114">
        <v>5</v>
      </c>
      <c r="K59" s="111"/>
      <c r="L59" s="138">
        <v>0.65</v>
      </c>
      <c r="M59" s="116">
        <v>0.41699999999999998</v>
      </c>
      <c r="N59" s="117">
        <v>0.7</v>
      </c>
      <c r="O59" s="118"/>
      <c r="P59" s="111"/>
      <c r="Q59" s="119">
        <v>239</v>
      </c>
      <c r="R59" s="120">
        <v>67.014117667207898</v>
      </c>
      <c r="S59" s="121">
        <v>36</v>
      </c>
      <c r="T59" s="122">
        <v>1.86150326853355</v>
      </c>
      <c r="U59" s="123">
        <v>88.936766310348901</v>
      </c>
      <c r="V59" s="124">
        <v>0.01</v>
      </c>
      <c r="W59" s="124">
        <v>0.01</v>
      </c>
      <c r="X59" s="125">
        <v>0</v>
      </c>
      <c r="Y59" s="125">
        <v>0</v>
      </c>
      <c r="Z59" s="111"/>
      <c r="AA59" s="126">
        <v>485</v>
      </c>
      <c r="AB59" s="110">
        <v>135.99099191881101</v>
      </c>
      <c r="AC59" s="121">
        <v>200</v>
      </c>
      <c r="AD59" s="116">
        <v>0.67995495959405505</v>
      </c>
      <c r="AE59" s="127">
        <v>-348.68463160917298</v>
      </c>
      <c r="AF59" s="112"/>
      <c r="AG59" s="112"/>
      <c r="AH59" s="128">
        <v>229</v>
      </c>
      <c r="AI59" s="125">
        <v>371</v>
      </c>
      <c r="AJ59" s="111"/>
      <c r="AK59" s="120">
        <v>3083.7042000000001</v>
      </c>
      <c r="AL59" s="120">
        <v>864.65153183959501</v>
      </c>
      <c r="AM59" s="129">
        <v>775.4</v>
      </c>
      <c r="AN59" s="133">
        <v>1.1151038584467301</v>
      </c>
      <c r="AO59" s="137">
        <v>-148.49111674876301</v>
      </c>
      <c r="AP59" s="124">
        <v>7.0000000000000001E-3</v>
      </c>
      <c r="AQ59" s="124">
        <v>6.0000000000000001E-3</v>
      </c>
      <c r="AR59" s="125">
        <v>0</v>
      </c>
      <c r="AS59" s="125">
        <v>235</v>
      </c>
      <c r="AT59" s="113"/>
      <c r="AU59" s="120">
        <v>2186.8969699999998</v>
      </c>
      <c r="AV59" s="110">
        <v>613.19234675163295</v>
      </c>
      <c r="AW59" s="131">
        <v>573</v>
      </c>
      <c r="AX59" s="133">
        <v>1.07014371160844</v>
      </c>
      <c r="AY59" s="137">
        <v>-201.60949956028</v>
      </c>
      <c r="AZ59" s="112">
        <v>7.4999999999999997E-3</v>
      </c>
      <c r="BA59" s="112">
        <v>5.2500000000000003E-3</v>
      </c>
      <c r="BB59" s="125">
        <v>0</v>
      </c>
      <c r="BC59" s="125">
        <v>266</v>
      </c>
      <c r="BD59" s="111"/>
      <c r="BE59" s="120">
        <v>183.6</v>
      </c>
      <c r="BF59" s="110">
        <v>51.480301270708601</v>
      </c>
      <c r="BG59" s="132">
        <v>65</v>
      </c>
      <c r="BH59" s="118">
        <v>0.79200463493397899</v>
      </c>
      <c r="BI59" s="126">
        <v>-87.347505272981195</v>
      </c>
      <c r="BJ59" s="112"/>
      <c r="BK59" s="112"/>
      <c r="BL59" s="125">
        <v>49</v>
      </c>
      <c r="BM59" s="125">
        <v>95</v>
      </c>
      <c r="BN59" s="111"/>
      <c r="BO59" s="119">
        <v>532</v>
      </c>
      <c r="BP59" s="120">
        <v>149.16950041403601</v>
      </c>
      <c r="BQ59" s="132">
        <v>78</v>
      </c>
      <c r="BR59" s="122">
        <v>1.9124294924876399</v>
      </c>
      <c r="BS59" s="123">
        <v>206.86299367242199</v>
      </c>
      <c r="BT59" s="112">
        <v>7.4999999999999997E-3</v>
      </c>
      <c r="BU59" s="124">
        <v>7.4999999999999997E-3</v>
      </c>
      <c r="BV59" s="119">
        <v>0</v>
      </c>
      <c r="BW59" s="119">
        <v>0</v>
      </c>
      <c r="BX59" s="113"/>
      <c r="BY59" s="118">
        <v>0.99872773536895698</v>
      </c>
      <c r="BZ59" s="118">
        <v>1</v>
      </c>
      <c r="CA59" s="135">
        <v>0.99949109414758297</v>
      </c>
      <c r="CB59" s="117">
        <v>0.9</v>
      </c>
      <c r="CC59" s="124">
        <v>2.5000000000000001E-3</v>
      </c>
      <c r="CD59" s="113"/>
      <c r="CE59" s="113"/>
    </row>
    <row r="60" spans="1:83" s="85" customFormat="1" ht="21.4" customHeight="1" x14ac:dyDescent="0.2">
      <c r="A60" s="109" t="s">
        <v>380</v>
      </c>
      <c r="B60" s="109" t="s">
        <v>95</v>
      </c>
      <c r="C60" s="109" t="s">
        <v>102</v>
      </c>
      <c r="D60" s="110">
        <v>2.9719175884444402</v>
      </c>
      <c r="E60" s="111"/>
      <c r="F60" s="112">
        <v>1.0999999999999999E-2</v>
      </c>
      <c r="G60" s="112">
        <v>9.4999999999999998E-3</v>
      </c>
      <c r="H60" s="113"/>
      <c r="I60" s="114">
        <v>2</v>
      </c>
      <c r="J60" s="114">
        <v>2</v>
      </c>
      <c r="K60" s="111"/>
      <c r="L60" s="115">
        <v>0.53</v>
      </c>
      <c r="M60" s="116">
        <v>0.54500000000000004</v>
      </c>
      <c r="N60" s="117">
        <v>0.7</v>
      </c>
      <c r="O60" s="118"/>
      <c r="P60" s="111"/>
      <c r="Q60" s="119">
        <v>122</v>
      </c>
      <c r="R60" s="120">
        <v>41.050936430527699</v>
      </c>
      <c r="S60" s="121">
        <v>36</v>
      </c>
      <c r="T60" s="133">
        <v>1.14030378973688</v>
      </c>
      <c r="U60" s="134">
        <v>-3.0487819854590201</v>
      </c>
      <c r="V60" s="124">
        <v>8.5000000000000006E-3</v>
      </c>
      <c r="W60" s="124">
        <v>7.0000000000000001E-3</v>
      </c>
      <c r="X60" s="125">
        <v>0</v>
      </c>
      <c r="Y60" s="125">
        <v>7</v>
      </c>
      <c r="Z60" s="111"/>
      <c r="AA60" s="126">
        <v>266</v>
      </c>
      <c r="AB60" s="110">
        <v>89.504500741970205</v>
      </c>
      <c r="AC60" s="121">
        <v>200</v>
      </c>
      <c r="AD60" s="116">
        <v>0.44752250370985103</v>
      </c>
      <c r="AE60" s="127">
        <v>-428.715455474772</v>
      </c>
      <c r="AF60" s="112"/>
      <c r="AG60" s="112"/>
      <c r="AH60" s="128">
        <v>329</v>
      </c>
      <c r="AI60" s="125">
        <v>448</v>
      </c>
      <c r="AJ60" s="111"/>
      <c r="AK60" s="120">
        <v>1669.4948300000001</v>
      </c>
      <c r="AL60" s="120">
        <v>561.75677161823398</v>
      </c>
      <c r="AM60" s="129">
        <v>753.1</v>
      </c>
      <c r="AN60" s="116">
        <v>0.74592586856756704</v>
      </c>
      <c r="AO60" s="139">
        <v>-946.45621759025505</v>
      </c>
      <c r="AP60" s="124"/>
      <c r="AQ60" s="124"/>
      <c r="AR60" s="125">
        <v>569</v>
      </c>
      <c r="AS60" s="125">
        <v>1017</v>
      </c>
      <c r="AT60" s="113"/>
      <c r="AU60" s="120">
        <v>1104.02682</v>
      </c>
      <c r="AV60" s="110">
        <v>371.48635086407899</v>
      </c>
      <c r="AW60" s="131">
        <v>573</v>
      </c>
      <c r="AX60" s="116">
        <v>0.64831823885528606</v>
      </c>
      <c r="AY60" s="139">
        <v>-886.33295993522199</v>
      </c>
      <c r="AZ60" s="112"/>
      <c r="BA60" s="112"/>
      <c r="BB60" s="125">
        <v>599</v>
      </c>
      <c r="BC60" s="125">
        <v>940</v>
      </c>
      <c r="BD60" s="111"/>
      <c r="BE60" s="120">
        <v>185.6</v>
      </c>
      <c r="BF60" s="110">
        <v>62.451260668081403</v>
      </c>
      <c r="BG60" s="132">
        <v>65</v>
      </c>
      <c r="BH60" s="118">
        <v>0.960788625662791</v>
      </c>
      <c r="BI60" s="126">
        <v>-40.182523029301002</v>
      </c>
      <c r="BJ60" s="112"/>
      <c r="BK60" s="112"/>
      <c r="BL60" s="125">
        <v>8</v>
      </c>
      <c r="BM60" s="125">
        <v>47</v>
      </c>
      <c r="BN60" s="111"/>
      <c r="BO60" s="119">
        <v>133</v>
      </c>
      <c r="BP60" s="120">
        <v>44.752250370985102</v>
      </c>
      <c r="BQ60" s="132">
        <v>78</v>
      </c>
      <c r="BR60" s="116">
        <v>0.573746799628014</v>
      </c>
      <c r="BS60" s="127">
        <v>-137.93902763516101</v>
      </c>
      <c r="BT60" s="112"/>
      <c r="BU60" s="124"/>
      <c r="BV60" s="119">
        <v>99</v>
      </c>
      <c r="BW60" s="119">
        <v>146</v>
      </c>
      <c r="BX60" s="113"/>
      <c r="BY60" s="118">
        <v>0.99894123875066199</v>
      </c>
      <c r="BZ60" s="118">
        <v>1</v>
      </c>
      <c r="CA60" s="135">
        <v>0.99957649550026495</v>
      </c>
      <c r="CB60" s="117">
        <v>0.9</v>
      </c>
      <c r="CC60" s="124">
        <v>2.5000000000000001E-3</v>
      </c>
      <c r="CD60" s="113"/>
      <c r="CE60" s="113"/>
    </row>
    <row r="61" spans="1:83" s="85" customFormat="1" ht="21.4" customHeight="1" x14ac:dyDescent="0.2">
      <c r="A61" s="109" t="s">
        <v>380</v>
      </c>
      <c r="B61" s="109" t="s">
        <v>95</v>
      </c>
      <c r="C61" s="109" t="s">
        <v>103</v>
      </c>
      <c r="D61" s="110">
        <v>4.4581730362222203</v>
      </c>
      <c r="E61" s="111"/>
      <c r="F61" s="112">
        <v>4.0500000000000001E-2</v>
      </c>
      <c r="G61" s="112">
        <v>3.8249999999999999E-2</v>
      </c>
      <c r="H61" s="113"/>
      <c r="I61" s="114">
        <v>5</v>
      </c>
      <c r="J61" s="114">
        <v>5</v>
      </c>
      <c r="K61" s="111"/>
      <c r="L61" s="115">
        <v>0.61</v>
      </c>
      <c r="M61" s="116">
        <v>0.56799999999999995</v>
      </c>
      <c r="N61" s="117">
        <v>0.7</v>
      </c>
      <c r="O61" s="118"/>
      <c r="P61" s="111"/>
      <c r="Q61" s="119">
        <v>244</v>
      </c>
      <c r="R61" s="120">
        <v>54.730939785765102</v>
      </c>
      <c r="S61" s="121">
        <v>36</v>
      </c>
      <c r="T61" s="122">
        <v>1.5203038829379201</v>
      </c>
      <c r="U61" s="123">
        <v>56.4143447894849</v>
      </c>
      <c r="V61" s="124">
        <v>0.01</v>
      </c>
      <c r="W61" s="124">
        <v>0.01</v>
      </c>
      <c r="X61" s="125">
        <v>0</v>
      </c>
      <c r="Y61" s="125">
        <v>0</v>
      </c>
      <c r="Z61" s="111"/>
      <c r="AA61" s="126">
        <v>442</v>
      </c>
      <c r="AB61" s="110">
        <v>99.143751579131802</v>
      </c>
      <c r="AC61" s="121">
        <v>200</v>
      </c>
      <c r="AD61" s="116">
        <v>0.495718757895659</v>
      </c>
      <c r="AE61" s="127">
        <v>-600.142528947306</v>
      </c>
      <c r="AF61" s="112"/>
      <c r="AG61" s="112"/>
      <c r="AH61" s="128">
        <v>450</v>
      </c>
      <c r="AI61" s="125">
        <v>628</v>
      </c>
      <c r="AJ61" s="111"/>
      <c r="AK61" s="120">
        <v>5110.6991399999997</v>
      </c>
      <c r="AL61" s="120">
        <v>1146.3662577643499</v>
      </c>
      <c r="AM61" s="129">
        <v>828</v>
      </c>
      <c r="AN61" s="122">
        <v>1.3845003113095999</v>
      </c>
      <c r="AO61" s="130">
        <v>796.22907015815304</v>
      </c>
      <c r="AP61" s="124">
        <v>0.01</v>
      </c>
      <c r="AQ61" s="124">
        <v>0.01</v>
      </c>
      <c r="AR61" s="125">
        <v>0</v>
      </c>
      <c r="AS61" s="125">
        <v>0</v>
      </c>
      <c r="AT61" s="113"/>
      <c r="AU61" s="120">
        <v>2841.0334800000001</v>
      </c>
      <c r="AV61" s="110">
        <v>637.26406689845305</v>
      </c>
      <c r="AW61" s="131">
        <v>573</v>
      </c>
      <c r="AX61" s="133">
        <v>1.11215369441266</v>
      </c>
      <c r="AY61" s="137">
        <v>-144.70486543403101</v>
      </c>
      <c r="AZ61" s="112">
        <v>1.0500000000000001E-2</v>
      </c>
      <c r="BA61" s="112">
        <v>8.2500000000000004E-3</v>
      </c>
      <c r="BB61" s="125">
        <v>0</v>
      </c>
      <c r="BC61" s="125">
        <v>225</v>
      </c>
      <c r="BD61" s="111"/>
      <c r="BE61" s="120">
        <v>282</v>
      </c>
      <c r="BF61" s="110">
        <v>63.254610736007201</v>
      </c>
      <c r="BG61" s="132">
        <v>65</v>
      </c>
      <c r="BH61" s="118">
        <v>0.97314785747703403</v>
      </c>
      <c r="BI61" s="126">
        <v>-56.696321907874498</v>
      </c>
      <c r="BJ61" s="112">
        <v>0</v>
      </c>
      <c r="BK61" s="112"/>
      <c r="BL61" s="125">
        <v>8</v>
      </c>
      <c r="BM61" s="125">
        <v>66</v>
      </c>
      <c r="BN61" s="111"/>
      <c r="BO61" s="119">
        <v>736</v>
      </c>
      <c r="BP61" s="120">
        <v>165.09004787837301</v>
      </c>
      <c r="BQ61" s="132">
        <v>78</v>
      </c>
      <c r="BR61" s="122">
        <v>2.1165390753637601</v>
      </c>
      <c r="BS61" s="123">
        <v>329.56441371055098</v>
      </c>
      <c r="BT61" s="112">
        <v>7.4999999999999997E-3</v>
      </c>
      <c r="BU61" s="124">
        <v>7.4999999999999997E-3</v>
      </c>
      <c r="BV61" s="119">
        <v>0</v>
      </c>
      <c r="BW61" s="119">
        <v>0</v>
      </c>
      <c r="BX61" s="113"/>
      <c r="BY61" s="118">
        <v>0.99798873692679002</v>
      </c>
      <c r="BZ61" s="118">
        <v>1</v>
      </c>
      <c r="CA61" s="135">
        <v>0.99919549477071601</v>
      </c>
      <c r="CB61" s="117">
        <v>0.9</v>
      </c>
      <c r="CC61" s="124">
        <v>2.5000000000000001E-3</v>
      </c>
      <c r="CD61" s="113"/>
      <c r="CE61" s="113"/>
    </row>
    <row r="62" spans="1:83" s="85" customFormat="1" ht="21.4" customHeight="1" x14ac:dyDescent="0.2">
      <c r="A62" s="109" t="s">
        <v>380</v>
      </c>
      <c r="B62" s="109" t="s">
        <v>95</v>
      </c>
      <c r="C62" s="109" t="s">
        <v>104</v>
      </c>
      <c r="D62" s="110">
        <v>2.3558051067777801</v>
      </c>
      <c r="E62" s="111"/>
      <c r="F62" s="112">
        <v>3.0499999999999999E-2</v>
      </c>
      <c r="G62" s="112">
        <v>2.7125E-2</v>
      </c>
      <c r="H62" s="113"/>
      <c r="I62" s="114">
        <v>4</v>
      </c>
      <c r="J62" s="114">
        <v>4</v>
      </c>
      <c r="K62" s="111"/>
      <c r="L62" s="115">
        <v>0.3</v>
      </c>
      <c r="M62" s="116">
        <v>0.36699999999999999</v>
      </c>
      <c r="N62" s="117">
        <v>0.7</v>
      </c>
      <c r="O62" s="118"/>
      <c r="P62" s="111"/>
      <c r="Q62" s="119">
        <v>136</v>
      </c>
      <c r="R62" s="120">
        <v>57.729733078819102</v>
      </c>
      <c r="S62" s="121">
        <v>36</v>
      </c>
      <c r="T62" s="122">
        <v>1.60360369663386</v>
      </c>
      <c r="U62" s="123">
        <v>36.875259683132697</v>
      </c>
      <c r="V62" s="124">
        <v>0.01</v>
      </c>
      <c r="W62" s="124">
        <v>0.01</v>
      </c>
      <c r="X62" s="125">
        <v>0</v>
      </c>
      <c r="Y62" s="125">
        <v>0</v>
      </c>
      <c r="Z62" s="111"/>
      <c r="AA62" s="126">
        <v>436</v>
      </c>
      <c r="AB62" s="110">
        <v>185.074732517391</v>
      </c>
      <c r="AC62" s="121">
        <v>200</v>
      </c>
      <c r="AD62" s="118">
        <v>0.92537366258695497</v>
      </c>
      <c r="AE62" s="126">
        <v>-114.693001760374</v>
      </c>
      <c r="AF62" s="112"/>
      <c r="AG62" s="112"/>
      <c r="AH62" s="128">
        <v>36</v>
      </c>
      <c r="AI62" s="125">
        <v>130</v>
      </c>
      <c r="AJ62" s="111"/>
      <c r="AK62" s="120">
        <v>1627.06484</v>
      </c>
      <c r="AL62" s="120">
        <v>690.66190378773103</v>
      </c>
      <c r="AM62" s="129">
        <v>828</v>
      </c>
      <c r="AN62" s="118">
        <v>0.83413273404315402</v>
      </c>
      <c r="AO62" s="120">
        <v>-652.80418728794803</v>
      </c>
      <c r="AP62" s="124"/>
      <c r="AQ62" s="124"/>
      <c r="AR62" s="125">
        <v>324</v>
      </c>
      <c r="AS62" s="125">
        <v>714</v>
      </c>
      <c r="AT62" s="113"/>
      <c r="AU62" s="120">
        <v>1139.1778099999999</v>
      </c>
      <c r="AV62" s="110">
        <v>483.56199191627701</v>
      </c>
      <c r="AW62" s="131">
        <v>573</v>
      </c>
      <c r="AX62" s="118">
        <v>0.84391272585737698</v>
      </c>
      <c r="AY62" s="120">
        <v>-438.557640043471</v>
      </c>
      <c r="AZ62" s="112"/>
      <c r="BA62" s="112"/>
      <c r="BB62" s="125">
        <v>211</v>
      </c>
      <c r="BC62" s="125">
        <v>481</v>
      </c>
      <c r="BD62" s="111"/>
      <c r="BE62" s="120">
        <v>176.7</v>
      </c>
      <c r="BF62" s="110">
        <v>75.006204669318606</v>
      </c>
      <c r="BG62" s="132">
        <v>65</v>
      </c>
      <c r="BH62" s="133">
        <v>1.15394161029721</v>
      </c>
      <c r="BI62" s="134">
        <v>-2.27522557212151</v>
      </c>
      <c r="BJ62" s="112">
        <v>1.35E-2</v>
      </c>
      <c r="BK62" s="112">
        <v>1.125E-2</v>
      </c>
      <c r="BL62" s="125">
        <v>0</v>
      </c>
      <c r="BM62" s="125">
        <v>8</v>
      </c>
      <c r="BN62" s="111"/>
      <c r="BO62" s="119">
        <v>200</v>
      </c>
      <c r="BP62" s="120">
        <v>84.896666292380999</v>
      </c>
      <c r="BQ62" s="132">
        <v>78</v>
      </c>
      <c r="BR62" s="133">
        <v>1.08841879862027</v>
      </c>
      <c r="BS62" s="134">
        <v>-14.7702706865458</v>
      </c>
      <c r="BT62" s="112">
        <v>4.4999999999999997E-3</v>
      </c>
      <c r="BU62" s="124">
        <v>3.375E-3</v>
      </c>
      <c r="BV62" s="119">
        <v>0</v>
      </c>
      <c r="BW62" s="119">
        <v>21</v>
      </c>
      <c r="BX62" s="113"/>
      <c r="BY62" s="118">
        <v>0.99767981438515096</v>
      </c>
      <c r="BZ62" s="118">
        <v>1</v>
      </c>
      <c r="CA62" s="135">
        <v>0.99907192575406001</v>
      </c>
      <c r="CB62" s="117">
        <v>0.9</v>
      </c>
      <c r="CC62" s="124">
        <v>2.5000000000000001E-3</v>
      </c>
      <c r="CD62" s="113"/>
      <c r="CE62" s="113"/>
    </row>
    <row r="63" spans="1:83" s="85" customFormat="1" ht="21.4" customHeight="1" x14ac:dyDescent="0.2">
      <c r="A63" s="109" t="s">
        <v>380</v>
      </c>
      <c r="B63" s="109" t="s">
        <v>95</v>
      </c>
      <c r="C63" s="109" t="s">
        <v>105</v>
      </c>
      <c r="D63" s="110">
        <v>4.8642477797777799</v>
      </c>
      <c r="E63" s="111"/>
      <c r="F63" s="112">
        <v>3.6999999999999998E-2</v>
      </c>
      <c r="G63" s="112">
        <v>3.4750000000000003E-2</v>
      </c>
      <c r="H63" s="113"/>
      <c r="I63" s="114">
        <v>5</v>
      </c>
      <c r="J63" s="114">
        <v>5</v>
      </c>
      <c r="K63" s="111"/>
      <c r="L63" s="136">
        <v>0.72</v>
      </c>
      <c r="M63" s="133">
        <v>0.75700000000000001</v>
      </c>
      <c r="N63" s="117">
        <v>0.7</v>
      </c>
      <c r="O63" s="118">
        <v>8.0000000000000002E-3</v>
      </c>
      <c r="P63" s="111"/>
      <c r="Q63" s="119">
        <v>307</v>
      </c>
      <c r="R63" s="120">
        <v>63.1135612121357</v>
      </c>
      <c r="S63" s="121">
        <v>36</v>
      </c>
      <c r="T63" s="122">
        <v>1.75315447811488</v>
      </c>
      <c r="U63" s="123">
        <v>102.328019019846</v>
      </c>
      <c r="V63" s="124">
        <v>0.01</v>
      </c>
      <c r="W63" s="124">
        <v>0.01</v>
      </c>
      <c r="X63" s="125">
        <v>0</v>
      </c>
      <c r="Y63" s="125">
        <v>0</v>
      </c>
      <c r="Z63" s="111"/>
      <c r="AA63" s="126">
        <v>793</v>
      </c>
      <c r="AB63" s="110">
        <v>163.02623466196599</v>
      </c>
      <c r="AC63" s="121">
        <v>200</v>
      </c>
      <c r="AD63" s="118">
        <v>0.81513117330982998</v>
      </c>
      <c r="AE63" s="126">
        <v>-344.06656100085399</v>
      </c>
      <c r="AF63" s="112"/>
      <c r="AG63" s="112"/>
      <c r="AH63" s="128">
        <v>180</v>
      </c>
      <c r="AI63" s="125">
        <v>375</v>
      </c>
      <c r="AJ63" s="111"/>
      <c r="AK63" s="120">
        <v>2956.53035</v>
      </c>
      <c r="AL63" s="120">
        <v>607.80833622235195</v>
      </c>
      <c r="AM63" s="129">
        <v>718.8</v>
      </c>
      <c r="AN63" s="118">
        <v>0.84558755734884805</v>
      </c>
      <c r="AO63" s="120">
        <v>-1130.0868702370699</v>
      </c>
      <c r="AP63" s="124"/>
      <c r="AQ63" s="124"/>
      <c r="AR63" s="125">
        <v>540</v>
      </c>
      <c r="AS63" s="125">
        <v>1240</v>
      </c>
      <c r="AT63" s="113"/>
      <c r="AU63" s="120">
        <v>2290.99215</v>
      </c>
      <c r="AV63" s="110">
        <v>470.98590650015399</v>
      </c>
      <c r="AW63" s="131">
        <v>573</v>
      </c>
      <c r="AX63" s="118">
        <v>0.82196493281004201</v>
      </c>
      <c r="AY63" s="120">
        <v>-966.70354726744597</v>
      </c>
      <c r="AZ63" s="112"/>
      <c r="BA63" s="112"/>
      <c r="BB63" s="125">
        <v>497</v>
      </c>
      <c r="BC63" s="125">
        <v>1054</v>
      </c>
      <c r="BD63" s="111"/>
      <c r="BE63" s="120">
        <v>346</v>
      </c>
      <c r="BF63" s="110">
        <v>71.131244884035695</v>
      </c>
      <c r="BG63" s="132">
        <v>65</v>
      </c>
      <c r="BH63" s="133">
        <v>1.09432684436978</v>
      </c>
      <c r="BI63" s="134">
        <v>-23.5466323252775</v>
      </c>
      <c r="BJ63" s="112">
        <v>8.9999999999999993E-3</v>
      </c>
      <c r="BK63" s="112">
        <v>6.7499999999999999E-3</v>
      </c>
      <c r="BL63" s="125">
        <v>0</v>
      </c>
      <c r="BM63" s="125">
        <v>34</v>
      </c>
      <c r="BN63" s="111"/>
      <c r="BO63" s="119">
        <v>627</v>
      </c>
      <c r="BP63" s="120">
        <v>128.89968364823801</v>
      </c>
      <c r="BQ63" s="132">
        <v>78</v>
      </c>
      <c r="BR63" s="122">
        <v>1.6525600467722801</v>
      </c>
      <c r="BS63" s="123">
        <v>183.544041209667</v>
      </c>
      <c r="BT63" s="112">
        <v>7.4999999999999997E-3</v>
      </c>
      <c r="BU63" s="124">
        <v>7.4999999999999997E-3</v>
      </c>
      <c r="BV63" s="119">
        <v>0</v>
      </c>
      <c r="BW63" s="119">
        <v>0</v>
      </c>
      <c r="BX63" s="113"/>
      <c r="BY63" s="118">
        <v>0.99957841483979804</v>
      </c>
      <c r="BZ63" s="118">
        <v>1</v>
      </c>
      <c r="CA63" s="135">
        <v>0.99983136593591904</v>
      </c>
      <c r="CB63" s="117">
        <v>0.9</v>
      </c>
      <c r="CC63" s="124">
        <v>2.5000000000000001E-3</v>
      </c>
      <c r="CD63" s="113"/>
      <c r="CE63" s="113"/>
    </row>
    <row r="64" spans="1:83" s="85" customFormat="1" ht="21.4" customHeight="1" x14ac:dyDescent="0.2">
      <c r="A64" s="109" t="s">
        <v>380</v>
      </c>
      <c r="B64" s="109" t="s">
        <v>95</v>
      </c>
      <c r="C64" s="109" t="s">
        <v>106</v>
      </c>
      <c r="D64" s="110">
        <v>4.5506157322222203</v>
      </c>
      <c r="E64" s="111"/>
      <c r="F64" s="112">
        <v>2.1000000000000001E-2</v>
      </c>
      <c r="G64" s="112">
        <v>1.4250000000000001E-2</v>
      </c>
      <c r="H64" s="113"/>
      <c r="I64" s="114">
        <v>5</v>
      </c>
      <c r="J64" s="114">
        <v>4</v>
      </c>
      <c r="K64" s="111"/>
      <c r="L64" s="115">
        <v>0.131425106124924</v>
      </c>
      <c r="M64" s="116">
        <v>0.27300000000000002</v>
      </c>
      <c r="N64" s="117">
        <v>0.7</v>
      </c>
      <c r="O64" s="118"/>
      <c r="P64" s="111"/>
      <c r="Q64" s="119">
        <v>171</v>
      </c>
      <c r="R64" s="120">
        <v>37.577332401234202</v>
      </c>
      <c r="S64" s="121">
        <v>36</v>
      </c>
      <c r="T64" s="133">
        <v>1.0438147889231699</v>
      </c>
      <c r="U64" s="134">
        <v>-20.475348041567901</v>
      </c>
      <c r="V64" s="124">
        <v>3.5000000000000001E-3</v>
      </c>
      <c r="W64" s="124">
        <v>2E-3</v>
      </c>
      <c r="X64" s="125">
        <v>0</v>
      </c>
      <c r="Y64" s="125">
        <v>26</v>
      </c>
      <c r="Z64" s="111"/>
      <c r="AA64" s="126">
        <v>610</v>
      </c>
      <c r="AB64" s="110">
        <v>134.04779394592299</v>
      </c>
      <c r="AC64" s="121">
        <v>200</v>
      </c>
      <c r="AD64" s="116">
        <v>0.67023896972961505</v>
      </c>
      <c r="AE64" s="127">
        <v>-453.75193356426598</v>
      </c>
      <c r="AF64" s="112"/>
      <c r="AG64" s="112"/>
      <c r="AH64" s="128">
        <v>301</v>
      </c>
      <c r="AI64" s="125">
        <v>483</v>
      </c>
      <c r="AJ64" s="111"/>
      <c r="AK64" s="120">
        <v>2716.2501600000001</v>
      </c>
      <c r="AL64" s="120">
        <v>596.89728156272201</v>
      </c>
      <c r="AM64" s="129">
        <v>823.6</v>
      </c>
      <c r="AN64" s="116">
        <v>0.724741721178633</v>
      </c>
      <c r="AO64" s="139">
        <v>-1664.2803024176501</v>
      </c>
      <c r="AP64" s="124"/>
      <c r="AQ64" s="124"/>
      <c r="AR64" s="125">
        <v>1032</v>
      </c>
      <c r="AS64" s="125">
        <v>1782</v>
      </c>
      <c r="AT64" s="113"/>
      <c r="AU64" s="120">
        <v>2695.8330900000001</v>
      </c>
      <c r="AV64" s="110">
        <v>592.41062059167405</v>
      </c>
      <c r="AW64" s="131">
        <v>573</v>
      </c>
      <c r="AX64" s="133">
        <v>1.03387542860676</v>
      </c>
      <c r="AY64" s="137">
        <v>-351.81619966162202</v>
      </c>
      <c r="AZ64" s="112">
        <v>4.4999999999999997E-3</v>
      </c>
      <c r="BA64" s="112">
        <v>2.2499999999999998E-3</v>
      </c>
      <c r="BB64" s="125">
        <v>0</v>
      </c>
      <c r="BC64" s="125">
        <v>434</v>
      </c>
      <c r="BD64" s="111"/>
      <c r="BE64" s="120">
        <v>326.8</v>
      </c>
      <c r="BF64" s="110">
        <v>71.814457477914104</v>
      </c>
      <c r="BG64" s="132">
        <v>65</v>
      </c>
      <c r="BH64" s="133">
        <v>1.10483780735253</v>
      </c>
      <c r="BI64" s="134">
        <v>-18.9193784083865</v>
      </c>
      <c r="BJ64" s="112">
        <v>9.75E-3</v>
      </c>
      <c r="BK64" s="112">
        <v>7.4999999999999997E-3</v>
      </c>
      <c r="BL64" s="125">
        <v>0</v>
      </c>
      <c r="BM64" s="125">
        <v>29</v>
      </c>
      <c r="BN64" s="111"/>
      <c r="BO64" s="119">
        <v>354</v>
      </c>
      <c r="BP64" s="120">
        <v>77.791670585011005</v>
      </c>
      <c r="BQ64" s="132">
        <v>78</v>
      </c>
      <c r="BR64" s="133">
        <v>0.99732911006424396</v>
      </c>
      <c r="BS64" s="134">
        <v>-60.863254090063798</v>
      </c>
      <c r="BT64" s="112">
        <v>7.5000000000000002E-4</v>
      </c>
      <c r="BU64" s="124">
        <v>0</v>
      </c>
      <c r="BV64" s="119">
        <v>1</v>
      </c>
      <c r="BW64" s="119">
        <v>72</v>
      </c>
      <c r="BX64" s="113"/>
      <c r="BY64" s="118">
        <v>0.99981185324553201</v>
      </c>
      <c r="BZ64" s="118">
        <v>1</v>
      </c>
      <c r="CA64" s="135">
        <v>0.99992474129821296</v>
      </c>
      <c r="CB64" s="117">
        <v>0.9</v>
      </c>
      <c r="CC64" s="124">
        <v>2.5000000000000001E-3</v>
      </c>
      <c r="CD64" s="113"/>
      <c r="CE64" s="113"/>
    </row>
    <row r="65" spans="1:83" s="85" customFormat="1" ht="21.4" customHeight="1" x14ac:dyDescent="0.2">
      <c r="A65" s="109" t="s">
        <v>380</v>
      </c>
      <c r="B65" s="109" t="s">
        <v>95</v>
      </c>
      <c r="C65" s="109" t="s">
        <v>107</v>
      </c>
      <c r="D65" s="110">
        <v>4.6711097644444397</v>
      </c>
      <c r="E65" s="111"/>
      <c r="F65" s="112">
        <v>3.4500000000000003E-2</v>
      </c>
      <c r="G65" s="112">
        <v>3.2250000000000001E-2</v>
      </c>
      <c r="H65" s="113"/>
      <c r="I65" s="114">
        <v>5</v>
      </c>
      <c r="J65" s="114">
        <v>5</v>
      </c>
      <c r="K65" s="111"/>
      <c r="L65" s="115">
        <v>0.42</v>
      </c>
      <c r="M65" s="118">
        <v>0.63700000000000001</v>
      </c>
      <c r="N65" s="117">
        <v>0.7</v>
      </c>
      <c r="O65" s="118"/>
      <c r="P65" s="111"/>
      <c r="Q65" s="119">
        <v>215</v>
      </c>
      <c r="R65" s="120">
        <v>46.027606038405899</v>
      </c>
      <c r="S65" s="121">
        <v>36</v>
      </c>
      <c r="T65" s="122">
        <v>1.27854461217794</v>
      </c>
      <c r="U65" s="123">
        <v>18.454648663424202</v>
      </c>
      <c r="V65" s="124">
        <v>0.01</v>
      </c>
      <c r="W65" s="124">
        <v>0.01</v>
      </c>
      <c r="X65" s="125">
        <v>0</v>
      </c>
      <c r="Y65" s="125">
        <v>0</v>
      </c>
      <c r="Z65" s="111"/>
      <c r="AA65" s="126">
        <v>613</v>
      </c>
      <c r="AB65" s="110">
        <v>131.23219768159501</v>
      </c>
      <c r="AC65" s="121">
        <v>200</v>
      </c>
      <c r="AD65" s="116">
        <v>0.65616098840797499</v>
      </c>
      <c r="AE65" s="127">
        <v>-478.91861853653199</v>
      </c>
      <c r="AF65" s="112"/>
      <c r="AG65" s="112"/>
      <c r="AH65" s="128">
        <v>322</v>
      </c>
      <c r="AI65" s="125">
        <v>509</v>
      </c>
      <c r="AJ65" s="111"/>
      <c r="AK65" s="120">
        <v>4676.47145</v>
      </c>
      <c r="AL65" s="120">
        <v>1001.14783976955</v>
      </c>
      <c r="AM65" s="129">
        <v>828</v>
      </c>
      <c r="AN65" s="122">
        <v>1.2091157485139501</v>
      </c>
      <c r="AO65" s="130">
        <v>155.92836925875699</v>
      </c>
      <c r="AP65" s="124">
        <v>0.01</v>
      </c>
      <c r="AQ65" s="124">
        <v>0.01</v>
      </c>
      <c r="AR65" s="125">
        <v>0</v>
      </c>
      <c r="AS65" s="125">
        <v>0</v>
      </c>
      <c r="AT65" s="113"/>
      <c r="AU65" s="120">
        <v>2761.01188</v>
      </c>
      <c r="AV65" s="110">
        <v>591.08263758138798</v>
      </c>
      <c r="AW65" s="131">
        <v>573</v>
      </c>
      <c r="AX65" s="133">
        <v>1.0315578317301699</v>
      </c>
      <c r="AY65" s="137">
        <v>-367.33496210716498</v>
      </c>
      <c r="AZ65" s="112">
        <v>4.4999999999999997E-3</v>
      </c>
      <c r="BA65" s="112">
        <v>2.2499999999999998E-3</v>
      </c>
      <c r="BB65" s="125">
        <v>0</v>
      </c>
      <c r="BC65" s="125">
        <v>451</v>
      </c>
      <c r="BD65" s="111"/>
      <c r="BE65" s="120">
        <v>159.9</v>
      </c>
      <c r="BF65" s="110">
        <v>34.231693979261003</v>
      </c>
      <c r="BG65" s="132">
        <v>65</v>
      </c>
      <c r="BH65" s="116">
        <v>0.52664144583478401</v>
      </c>
      <c r="BI65" s="127">
        <v>-194.97355102437299</v>
      </c>
      <c r="BJ65" s="112"/>
      <c r="BK65" s="112"/>
      <c r="BL65" s="125">
        <v>144</v>
      </c>
      <c r="BM65" s="125">
        <v>205</v>
      </c>
      <c r="BN65" s="111"/>
      <c r="BO65" s="119">
        <v>690</v>
      </c>
      <c r="BP65" s="120">
        <v>147.71650310000001</v>
      </c>
      <c r="BQ65" s="132">
        <v>78</v>
      </c>
      <c r="BR65" s="122">
        <v>1.8938013217948699</v>
      </c>
      <c r="BS65" s="123">
        <v>264.15173877075199</v>
      </c>
      <c r="BT65" s="112">
        <v>7.4999999999999997E-3</v>
      </c>
      <c r="BU65" s="124">
        <v>7.4999999999999997E-3</v>
      </c>
      <c r="BV65" s="119">
        <v>0</v>
      </c>
      <c r="BW65" s="119">
        <v>0</v>
      </c>
      <c r="BX65" s="113"/>
      <c r="BY65" s="118">
        <v>0.99810534293292896</v>
      </c>
      <c r="BZ65" s="118">
        <v>1</v>
      </c>
      <c r="CA65" s="135">
        <v>0.99924213717317201</v>
      </c>
      <c r="CB65" s="117">
        <v>0.9</v>
      </c>
      <c r="CC65" s="124">
        <v>2.5000000000000001E-3</v>
      </c>
      <c r="CD65" s="113"/>
      <c r="CE65" s="113"/>
    </row>
    <row r="66" spans="1:83" s="85" customFormat="1" ht="21.4" customHeight="1" x14ac:dyDescent="0.2">
      <c r="A66" s="109" t="s">
        <v>380</v>
      </c>
      <c r="B66" s="109" t="s">
        <v>95</v>
      </c>
      <c r="C66" s="109" t="s">
        <v>108</v>
      </c>
      <c r="D66" s="110">
        <v>7.9364295583333302</v>
      </c>
      <c r="E66" s="111"/>
      <c r="F66" s="112">
        <v>2.3E-2</v>
      </c>
      <c r="G66" s="112">
        <v>2.1999999999999999E-2</v>
      </c>
      <c r="H66" s="113"/>
      <c r="I66" s="114">
        <v>5</v>
      </c>
      <c r="J66" s="114">
        <v>4</v>
      </c>
      <c r="K66" s="111"/>
      <c r="L66" s="115">
        <v>0.61</v>
      </c>
      <c r="M66" s="133">
        <v>0.71899999999999997</v>
      </c>
      <c r="N66" s="117">
        <v>0.7</v>
      </c>
      <c r="O66" s="118">
        <v>2E-3</v>
      </c>
      <c r="P66" s="111"/>
      <c r="Q66" s="119">
        <v>719</v>
      </c>
      <c r="R66" s="120">
        <v>90.594894683471693</v>
      </c>
      <c r="S66" s="121">
        <v>36</v>
      </c>
      <c r="T66" s="122">
        <v>2.5165248523186601</v>
      </c>
      <c r="U66" s="123">
        <v>385.06044075992003</v>
      </c>
      <c r="V66" s="124">
        <v>0.01</v>
      </c>
      <c r="W66" s="124">
        <v>0.01</v>
      </c>
      <c r="X66" s="125">
        <v>0</v>
      </c>
      <c r="Y66" s="125">
        <v>0</v>
      </c>
      <c r="Z66" s="111"/>
      <c r="AA66" s="126">
        <v>712</v>
      </c>
      <c r="AB66" s="110">
        <v>89.712885973062399</v>
      </c>
      <c r="AC66" s="121">
        <v>200</v>
      </c>
      <c r="AD66" s="116">
        <v>0.44856442986531198</v>
      </c>
      <c r="AE66" s="127">
        <v>-1143.2197735560001</v>
      </c>
      <c r="AF66" s="112"/>
      <c r="AG66" s="112"/>
      <c r="AH66" s="128">
        <v>876</v>
      </c>
      <c r="AI66" s="125">
        <v>1193</v>
      </c>
      <c r="AJ66" s="111"/>
      <c r="AK66" s="120">
        <v>5904.35977</v>
      </c>
      <c r="AL66" s="120">
        <v>743.95667807576797</v>
      </c>
      <c r="AM66" s="129">
        <v>748.6</v>
      </c>
      <c r="AN66" s="133">
        <v>0.99379732577580504</v>
      </c>
      <c r="AO66" s="137">
        <v>-1039.7278424200999</v>
      </c>
      <c r="AP66" s="124">
        <v>1E-3</v>
      </c>
      <c r="AQ66" s="124"/>
      <c r="AR66" s="125">
        <v>37</v>
      </c>
      <c r="AS66" s="125">
        <v>1226</v>
      </c>
      <c r="AT66" s="113"/>
      <c r="AU66" s="120">
        <v>3493.3507500000001</v>
      </c>
      <c r="AV66" s="110">
        <v>440.16654143070502</v>
      </c>
      <c r="AW66" s="131">
        <v>573</v>
      </c>
      <c r="AX66" s="116">
        <v>0.76817895537644798</v>
      </c>
      <c r="AY66" s="139">
        <v>-1821.8539012379399</v>
      </c>
      <c r="AZ66" s="112"/>
      <c r="BA66" s="112"/>
      <c r="BB66" s="125">
        <v>1055</v>
      </c>
      <c r="BC66" s="125">
        <v>1964</v>
      </c>
      <c r="BD66" s="111"/>
      <c r="BE66" s="120">
        <v>483.8</v>
      </c>
      <c r="BF66" s="110">
        <v>60.959402013718503</v>
      </c>
      <c r="BG66" s="132">
        <v>65</v>
      </c>
      <c r="BH66" s="118">
        <v>0.93783695405720802</v>
      </c>
      <c r="BI66" s="126">
        <v>-119.1464264057</v>
      </c>
      <c r="BJ66" s="112"/>
      <c r="BK66" s="112"/>
      <c r="BL66" s="125">
        <v>33</v>
      </c>
      <c r="BM66" s="125">
        <v>136</v>
      </c>
      <c r="BN66" s="111"/>
      <c r="BO66" s="119">
        <v>1052</v>
      </c>
      <c r="BP66" s="120">
        <v>132.55330905008699</v>
      </c>
      <c r="BQ66" s="132">
        <v>78</v>
      </c>
      <c r="BR66" s="122">
        <v>1.69940139807804</v>
      </c>
      <c r="BS66" s="123">
        <v>328.46428831316001</v>
      </c>
      <c r="BT66" s="112">
        <v>7.4999999999999997E-3</v>
      </c>
      <c r="BU66" s="124">
        <v>7.4999999999999997E-3</v>
      </c>
      <c r="BV66" s="119">
        <v>0</v>
      </c>
      <c r="BW66" s="119">
        <v>0</v>
      </c>
      <c r="BX66" s="113"/>
      <c r="BY66" s="118">
        <v>0.99754787482484797</v>
      </c>
      <c r="BZ66" s="118">
        <v>1</v>
      </c>
      <c r="CA66" s="135">
        <v>0.99901914992993901</v>
      </c>
      <c r="CB66" s="117">
        <v>0.9</v>
      </c>
      <c r="CC66" s="124">
        <v>2.5000000000000001E-3</v>
      </c>
      <c r="CD66" s="113"/>
      <c r="CE66" s="113"/>
    </row>
    <row r="67" spans="1:83" s="85" customFormat="1" ht="21.4" customHeight="1" x14ac:dyDescent="0.2">
      <c r="A67" s="109" t="s">
        <v>380</v>
      </c>
      <c r="B67" s="109" t="s">
        <v>95</v>
      </c>
      <c r="C67" s="109" t="s">
        <v>109</v>
      </c>
      <c r="D67" s="110">
        <v>2.11746031744444</v>
      </c>
      <c r="E67" s="111"/>
      <c r="F67" s="112">
        <v>0.06</v>
      </c>
      <c r="G67" s="112">
        <v>0.06</v>
      </c>
      <c r="H67" s="113"/>
      <c r="I67" s="114">
        <v>6</v>
      </c>
      <c r="J67" s="114">
        <v>6</v>
      </c>
      <c r="K67" s="111"/>
      <c r="L67" s="115">
        <v>0.32</v>
      </c>
      <c r="M67" s="116">
        <v>0.51400000000000001</v>
      </c>
      <c r="N67" s="117">
        <v>0.7</v>
      </c>
      <c r="O67" s="118"/>
      <c r="P67" s="111"/>
      <c r="Q67" s="119">
        <v>186</v>
      </c>
      <c r="R67" s="120">
        <v>87.841079460928299</v>
      </c>
      <c r="S67" s="121">
        <v>36</v>
      </c>
      <c r="T67" s="122">
        <v>2.4400299850257898</v>
      </c>
      <c r="U67" s="123">
        <v>96.904045714953796</v>
      </c>
      <c r="V67" s="124">
        <v>0.01</v>
      </c>
      <c r="W67" s="124">
        <v>0.01</v>
      </c>
      <c r="X67" s="125">
        <v>0</v>
      </c>
      <c r="Y67" s="125">
        <v>0</v>
      </c>
      <c r="Z67" s="111"/>
      <c r="AA67" s="126">
        <v>311</v>
      </c>
      <c r="AB67" s="110">
        <v>146.874062969617</v>
      </c>
      <c r="AC67" s="121">
        <v>200</v>
      </c>
      <c r="AD67" s="116">
        <v>0.73437031484808502</v>
      </c>
      <c r="AE67" s="127">
        <v>-183.97752380581201</v>
      </c>
      <c r="AF67" s="112"/>
      <c r="AG67" s="112"/>
      <c r="AH67" s="128">
        <v>113</v>
      </c>
      <c r="AI67" s="125">
        <v>198</v>
      </c>
      <c r="AJ67" s="111"/>
      <c r="AK67" s="120">
        <v>1933.7411300000001</v>
      </c>
      <c r="AL67" s="120">
        <v>913.23606589890005</v>
      </c>
      <c r="AM67" s="129">
        <v>709.4</v>
      </c>
      <c r="AN67" s="122">
        <v>1.28733586960657</v>
      </c>
      <c r="AO67" s="130">
        <v>178.05585306078399</v>
      </c>
      <c r="AP67" s="124">
        <v>0.01</v>
      </c>
      <c r="AQ67" s="124">
        <v>0.01</v>
      </c>
      <c r="AR67" s="125">
        <v>0</v>
      </c>
      <c r="AS67" s="125">
        <v>0</v>
      </c>
      <c r="AT67" s="113"/>
      <c r="AU67" s="120">
        <v>1597.3139900000001</v>
      </c>
      <c r="AV67" s="110">
        <v>754.35368343893799</v>
      </c>
      <c r="AW67" s="131">
        <v>573</v>
      </c>
      <c r="AX67" s="122">
        <v>1.3164985749370599</v>
      </c>
      <c r="AY67" s="130">
        <v>179.20338429634799</v>
      </c>
      <c r="AZ67" s="112">
        <v>1.4999999999999999E-2</v>
      </c>
      <c r="BA67" s="112">
        <v>1.4999999999999999E-2</v>
      </c>
      <c r="BB67" s="125">
        <v>0</v>
      </c>
      <c r="BC67" s="125">
        <v>0</v>
      </c>
      <c r="BD67" s="111"/>
      <c r="BE67" s="120">
        <v>201.7</v>
      </c>
      <c r="BF67" s="110">
        <v>95.255622189619601</v>
      </c>
      <c r="BG67" s="132">
        <v>65</v>
      </c>
      <c r="BH67" s="122">
        <v>1.4654711106095299</v>
      </c>
      <c r="BI67" s="123">
        <v>40.832304763110997</v>
      </c>
      <c r="BJ67" s="112">
        <v>1.4999999999999999E-2</v>
      </c>
      <c r="BK67" s="112">
        <v>1.4999999999999999E-2</v>
      </c>
      <c r="BL67" s="125">
        <v>0</v>
      </c>
      <c r="BM67" s="125">
        <v>0</v>
      </c>
      <c r="BN67" s="111"/>
      <c r="BO67" s="119">
        <v>203</v>
      </c>
      <c r="BP67" s="120">
        <v>95.869565218109997</v>
      </c>
      <c r="BQ67" s="132">
        <v>78</v>
      </c>
      <c r="BR67" s="122">
        <v>1.22909698997577</v>
      </c>
      <c r="BS67" s="123">
        <v>9.9587657157331897</v>
      </c>
      <c r="BT67" s="112">
        <v>7.4999999999999997E-3</v>
      </c>
      <c r="BU67" s="124">
        <v>7.4999999999999997E-3</v>
      </c>
      <c r="BV67" s="119">
        <v>0</v>
      </c>
      <c r="BW67" s="119">
        <v>0</v>
      </c>
      <c r="BX67" s="113"/>
      <c r="BY67" s="118">
        <v>0.99698145752479495</v>
      </c>
      <c r="BZ67" s="118">
        <v>1</v>
      </c>
      <c r="CA67" s="135">
        <v>0.99879258300991802</v>
      </c>
      <c r="CB67" s="117">
        <v>0.9</v>
      </c>
      <c r="CC67" s="124">
        <v>2.5000000000000001E-3</v>
      </c>
      <c r="CD67" s="113"/>
      <c r="CE67" s="113"/>
    </row>
    <row r="68" spans="1:83" s="85" customFormat="1" ht="21.4" customHeight="1" x14ac:dyDescent="0.2">
      <c r="A68" s="109" t="s">
        <v>380</v>
      </c>
      <c r="B68" s="109" t="s">
        <v>95</v>
      </c>
      <c r="C68" s="109" t="s">
        <v>110</v>
      </c>
      <c r="D68" s="110">
        <v>3.3942760942222199</v>
      </c>
      <c r="E68" s="111"/>
      <c r="F68" s="112">
        <v>5.5500000000000001E-2</v>
      </c>
      <c r="G68" s="112">
        <v>4.9500000000000002E-2</v>
      </c>
      <c r="H68" s="113"/>
      <c r="I68" s="114">
        <v>6</v>
      </c>
      <c r="J68" s="114">
        <v>6</v>
      </c>
      <c r="K68" s="111"/>
      <c r="L68" s="115">
        <v>0.57999999999999996</v>
      </c>
      <c r="M68" s="116">
        <v>0.58099999999999996</v>
      </c>
      <c r="N68" s="117">
        <v>0.7</v>
      </c>
      <c r="O68" s="118"/>
      <c r="P68" s="111"/>
      <c r="Q68" s="119">
        <v>212</v>
      </c>
      <c r="R68" s="120">
        <v>62.458089476241803</v>
      </c>
      <c r="S68" s="121">
        <v>36</v>
      </c>
      <c r="T68" s="122">
        <v>1.7349469298956</v>
      </c>
      <c r="U68" s="123">
        <v>69.179723638630506</v>
      </c>
      <c r="V68" s="124">
        <v>0.01</v>
      </c>
      <c r="W68" s="124">
        <v>0.01</v>
      </c>
      <c r="X68" s="125">
        <v>0</v>
      </c>
      <c r="Y68" s="125">
        <v>0</v>
      </c>
      <c r="Z68" s="111"/>
      <c r="AA68" s="126">
        <v>483</v>
      </c>
      <c r="AB68" s="110">
        <v>142.29838309917301</v>
      </c>
      <c r="AC68" s="121">
        <v>200</v>
      </c>
      <c r="AD68" s="116">
        <v>0.71149191549586499</v>
      </c>
      <c r="AE68" s="127">
        <v>-310.44597978538599</v>
      </c>
      <c r="AF68" s="112"/>
      <c r="AG68" s="112"/>
      <c r="AH68" s="128">
        <v>196</v>
      </c>
      <c r="AI68" s="125">
        <v>332</v>
      </c>
      <c r="AJ68" s="111"/>
      <c r="AK68" s="120">
        <v>2968.6167300000002</v>
      </c>
      <c r="AL68" s="120">
        <v>874.59494973117103</v>
      </c>
      <c r="AM68" s="129">
        <v>750.3</v>
      </c>
      <c r="AN68" s="122">
        <v>1.16566033550736</v>
      </c>
      <c r="AO68" s="130">
        <v>-7.99586316487557</v>
      </c>
      <c r="AP68" s="124">
        <v>0.01</v>
      </c>
      <c r="AQ68" s="124">
        <v>8.5000000000000006E-3</v>
      </c>
      <c r="AR68" s="125">
        <v>0</v>
      </c>
      <c r="AS68" s="125">
        <v>88</v>
      </c>
      <c r="AT68" s="113"/>
      <c r="AU68" s="120">
        <v>2217.12327</v>
      </c>
      <c r="AV68" s="110">
        <v>653.19473385621598</v>
      </c>
      <c r="AW68" s="131">
        <v>573</v>
      </c>
      <c r="AX68" s="133">
        <v>1.13995590550823</v>
      </c>
      <c r="AY68" s="137">
        <v>-56.099462085130703</v>
      </c>
      <c r="AZ68" s="112">
        <v>1.2749999999999999E-2</v>
      </c>
      <c r="BA68" s="112">
        <v>1.0500000000000001E-2</v>
      </c>
      <c r="BB68" s="125">
        <v>0</v>
      </c>
      <c r="BC68" s="125">
        <v>117</v>
      </c>
      <c r="BD68" s="111"/>
      <c r="BE68" s="120">
        <v>251.7</v>
      </c>
      <c r="BF68" s="110">
        <v>74.154250571556901</v>
      </c>
      <c r="BG68" s="132">
        <v>65</v>
      </c>
      <c r="BH68" s="133">
        <v>1.1408346241778</v>
      </c>
      <c r="BI68" s="134">
        <v>-6.1699434302504699</v>
      </c>
      <c r="BJ68" s="112">
        <v>1.2749999999999999E-2</v>
      </c>
      <c r="BK68" s="112">
        <v>1.0500000000000001E-2</v>
      </c>
      <c r="BL68" s="125">
        <v>0</v>
      </c>
      <c r="BM68" s="125">
        <v>14</v>
      </c>
      <c r="BN68" s="111"/>
      <c r="BO68" s="119">
        <v>355</v>
      </c>
      <c r="BP68" s="120">
        <v>104.587838509744</v>
      </c>
      <c r="BQ68" s="132">
        <v>78</v>
      </c>
      <c r="BR68" s="122">
        <v>1.3408697244839001</v>
      </c>
      <c r="BS68" s="123">
        <v>45.556067883699399</v>
      </c>
      <c r="BT68" s="112">
        <v>7.4999999999999997E-3</v>
      </c>
      <c r="BU68" s="124">
        <v>7.4999999999999997E-3</v>
      </c>
      <c r="BV68" s="119">
        <v>0</v>
      </c>
      <c r="BW68" s="119">
        <v>0</v>
      </c>
      <c r="BX68" s="113"/>
      <c r="BY68" s="118">
        <v>0.99937539038101197</v>
      </c>
      <c r="BZ68" s="118">
        <v>1</v>
      </c>
      <c r="CA68" s="135">
        <v>0.99975015615240503</v>
      </c>
      <c r="CB68" s="117">
        <v>0.9</v>
      </c>
      <c r="CC68" s="124">
        <v>2.5000000000000001E-3</v>
      </c>
      <c r="CD68" s="113"/>
      <c r="CE68" s="113"/>
    </row>
    <row r="69" spans="1:83" s="85" customFormat="1" ht="21.4" customHeight="1" x14ac:dyDescent="0.2">
      <c r="A69" s="109" t="s">
        <v>380</v>
      </c>
      <c r="B69" s="109" t="s">
        <v>95</v>
      </c>
      <c r="C69" s="109" t="s">
        <v>111</v>
      </c>
      <c r="D69" s="110">
        <v>2.3537269778888898</v>
      </c>
      <c r="E69" s="111"/>
      <c r="F69" s="112">
        <v>4.4749999999999998E-2</v>
      </c>
      <c r="G69" s="112">
        <v>4.2500000000000003E-2</v>
      </c>
      <c r="H69" s="113"/>
      <c r="I69" s="114">
        <v>5</v>
      </c>
      <c r="J69" s="114">
        <v>5</v>
      </c>
      <c r="K69" s="111"/>
      <c r="L69" s="115">
        <v>0.59</v>
      </c>
      <c r="M69" s="116">
        <v>0.46600000000000003</v>
      </c>
      <c r="N69" s="117">
        <v>0.7</v>
      </c>
      <c r="O69" s="118"/>
      <c r="P69" s="111"/>
      <c r="Q69" s="119">
        <v>165</v>
      </c>
      <c r="R69" s="120">
        <v>70.101588480747296</v>
      </c>
      <c r="S69" s="121">
        <v>36</v>
      </c>
      <c r="T69" s="122">
        <v>1.94726634668743</v>
      </c>
      <c r="U69" s="123">
        <v>65.962700696764699</v>
      </c>
      <c r="V69" s="124">
        <v>0.01</v>
      </c>
      <c r="W69" s="124">
        <v>0.01</v>
      </c>
      <c r="X69" s="125">
        <v>0</v>
      </c>
      <c r="Y69" s="125">
        <v>0</v>
      </c>
      <c r="Z69" s="111"/>
      <c r="AA69" s="126">
        <v>233</v>
      </c>
      <c r="AB69" s="110">
        <v>98.991940097055306</v>
      </c>
      <c r="AC69" s="121">
        <v>200</v>
      </c>
      <c r="AD69" s="116">
        <v>0.49495970048527699</v>
      </c>
      <c r="AE69" s="127">
        <v>-317.20721835130701</v>
      </c>
      <c r="AF69" s="112"/>
      <c r="AG69" s="112"/>
      <c r="AH69" s="128">
        <v>238</v>
      </c>
      <c r="AI69" s="125">
        <v>332</v>
      </c>
      <c r="AJ69" s="111"/>
      <c r="AK69" s="120">
        <v>1648.0079499999999</v>
      </c>
      <c r="AL69" s="120">
        <v>700.16954620545505</v>
      </c>
      <c r="AM69" s="129">
        <v>734.5</v>
      </c>
      <c r="AN69" s="118">
        <v>0.95326010375146997</v>
      </c>
      <c r="AO69" s="120">
        <v>-372.628059395175</v>
      </c>
      <c r="AP69" s="124"/>
      <c r="AQ69" s="124"/>
      <c r="AR69" s="125">
        <v>81</v>
      </c>
      <c r="AS69" s="125">
        <v>427</v>
      </c>
      <c r="AT69" s="113"/>
      <c r="AU69" s="120">
        <v>1490.0353700000001</v>
      </c>
      <c r="AV69" s="110">
        <v>633.05361411817</v>
      </c>
      <c r="AW69" s="131">
        <v>573</v>
      </c>
      <c r="AX69" s="133">
        <v>1.1048056092812699</v>
      </c>
      <c r="AY69" s="137">
        <v>-86.308310576494506</v>
      </c>
      <c r="AZ69" s="112">
        <v>9.75E-3</v>
      </c>
      <c r="BA69" s="112">
        <v>7.4999999999999997E-3</v>
      </c>
      <c r="BB69" s="125">
        <v>0</v>
      </c>
      <c r="BC69" s="125">
        <v>129</v>
      </c>
      <c r="BD69" s="111"/>
      <c r="BE69" s="120">
        <v>189.5</v>
      </c>
      <c r="BF69" s="110">
        <v>80.510612224858306</v>
      </c>
      <c r="BG69" s="132">
        <v>65</v>
      </c>
      <c r="BH69" s="122">
        <v>1.2386248034593601</v>
      </c>
      <c r="BI69" s="123">
        <v>10.6826540358252</v>
      </c>
      <c r="BJ69" s="112">
        <v>1.4999999999999999E-2</v>
      </c>
      <c r="BK69" s="112">
        <v>1.4999999999999999E-2</v>
      </c>
      <c r="BL69" s="125">
        <v>0</v>
      </c>
      <c r="BM69" s="125">
        <v>0</v>
      </c>
      <c r="BN69" s="111"/>
      <c r="BO69" s="119">
        <v>238</v>
      </c>
      <c r="BP69" s="120">
        <v>101.11623065707801</v>
      </c>
      <c r="BQ69" s="132">
        <v>78</v>
      </c>
      <c r="BR69" s="122">
        <v>1.296361931501</v>
      </c>
      <c r="BS69" s="123">
        <v>23.419184842990301</v>
      </c>
      <c r="BT69" s="112">
        <v>7.4999999999999997E-3</v>
      </c>
      <c r="BU69" s="124">
        <v>7.4999999999999997E-3</v>
      </c>
      <c r="BV69" s="119">
        <v>0</v>
      </c>
      <c r="BW69" s="119">
        <v>0</v>
      </c>
      <c r="BX69" s="113"/>
      <c r="BY69" s="118">
        <v>0.99937382592360702</v>
      </c>
      <c r="BZ69" s="118">
        <v>1</v>
      </c>
      <c r="CA69" s="135">
        <v>0.99974953036944303</v>
      </c>
      <c r="CB69" s="117">
        <v>0.9</v>
      </c>
      <c r="CC69" s="124">
        <v>2.5000000000000001E-3</v>
      </c>
      <c r="CD69" s="113"/>
      <c r="CE69" s="113"/>
    </row>
    <row r="70" spans="1:83" s="85" customFormat="1" ht="21.4" customHeight="1" x14ac:dyDescent="0.2">
      <c r="A70" s="109" t="s">
        <v>380</v>
      </c>
      <c r="B70" s="109" t="s">
        <v>95</v>
      </c>
      <c r="C70" s="109" t="s">
        <v>112</v>
      </c>
      <c r="D70" s="110">
        <v>8.5089537966666704</v>
      </c>
      <c r="E70" s="111"/>
      <c r="F70" s="112">
        <v>2.1999999999999999E-2</v>
      </c>
      <c r="G70" s="112">
        <v>2.1999999999999999E-2</v>
      </c>
      <c r="H70" s="113"/>
      <c r="I70" s="114">
        <v>4</v>
      </c>
      <c r="J70" s="114">
        <v>4</v>
      </c>
      <c r="K70" s="111"/>
      <c r="L70" s="136">
        <v>0.80364561254768996</v>
      </c>
      <c r="M70" s="133">
        <v>0.71499999999999997</v>
      </c>
      <c r="N70" s="117">
        <v>0.7</v>
      </c>
      <c r="O70" s="118">
        <v>2E-3</v>
      </c>
      <c r="P70" s="111"/>
      <c r="Q70" s="119">
        <v>379</v>
      </c>
      <c r="R70" s="120">
        <v>44.541316013311899</v>
      </c>
      <c r="S70" s="121">
        <v>36</v>
      </c>
      <c r="T70" s="122">
        <v>1.2372587781475499</v>
      </c>
      <c r="U70" s="123">
        <v>20.970452888415799</v>
      </c>
      <c r="V70" s="124">
        <v>0.01</v>
      </c>
      <c r="W70" s="124">
        <v>0.01</v>
      </c>
      <c r="X70" s="125">
        <v>0</v>
      </c>
      <c r="Y70" s="125">
        <v>0</v>
      </c>
      <c r="Z70" s="111"/>
      <c r="AA70" s="126">
        <v>625</v>
      </c>
      <c r="AB70" s="110">
        <v>73.452038280527503</v>
      </c>
      <c r="AC70" s="121">
        <v>200</v>
      </c>
      <c r="AD70" s="116">
        <v>0.36726019140263799</v>
      </c>
      <c r="AE70" s="127">
        <v>-1364.0530395088001</v>
      </c>
      <c r="AF70" s="112"/>
      <c r="AG70" s="112"/>
      <c r="AH70" s="128">
        <v>1077</v>
      </c>
      <c r="AI70" s="125">
        <v>1418</v>
      </c>
      <c r="AJ70" s="111"/>
      <c r="AK70" s="120">
        <v>4934.9502700000003</v>
      </c>
      <c r="AL70" s="120">
        <v>579.97144983126395</v>
      </c>
      <c r="AM70" s="129">
        <v>728.4</v>
      </c>
      <c r="AN70" s="118">
        <v>0.79622659229992199</v>
      </c>
      <c r="AO70" s="120">
        <v>-2309.1808998910501</v>
      </c>
      <c r="AP70" s="124"/>
      <c r="AQ70" s="124"/>
      <c r="AR70" s="125">
        <v>1263</v>
      </c>
      <c r="AS70" s="125">
        <v>2503</v>
      </c>
      <c r="AT70" s="113"/>
      <c r="AU70" s="120">
        <v>3167.6424200000001</v>
      </c>
      <c r="AV70" s="110">
        <v>372.27166766858102</v>
      </c>
      <c r="AW70" s="131">
        <v>573</v>
      </c>
      <c r="AX70" s="116">
        <v>0.64968877429071603</v>
      </c>
      <c r="AY70" s="139">
        <v>-2530.99453819271</v>
      </c>
      <c r="AZ70" s="112"/>
      <c r="BA70" s="112"/>
      <c r="BB70" s="125">
        <v>1708</v>
      </c>
      <c r="BC70" s="125">
        <v>2684</v>
      </c>
      <c r="BD70" s="111"/>
      <c r="BE70" s="120">
        <v>432.8</v>
      </c>
      <c r="BF70" s="110">
        <v>50.864067468499698</v>
      </c>
      <c r="BG70" s="132">
        <v>65</v>
      </c>
      <c r="BH70" s="118">
        <v>0.78252411489999496</v>
      </c>
      <c r="BI70" s="126">
        <v>-213.64223784036</v>
      </c>
      <c r="BJ70" s="112"/>
      <c r="BK70" s="112"/>
      <c r="BL70" s="125">
        <v>121</v>
      </c>
      <c r="BM70" s="125">
        <v>231</v>
      </c>
      <c r="BN70" s="111"/>
      <c r="BO70" s="119">
        <v>810</v>
      </c>
      <c r="BP70" s="120">
        <v>95.193841611563698</v>
      </c>
      <c r="BQ70" s="132">
        <v>78</v>
      </c>
      <c r="BR70" s="122">
        <v>1.2204338668149199</v>
      </c>
      <c r="BS70" s="123">
        <v>34.2693145915675</v>
      </c>
      <c r="BT70" s="112">
        <v>7.4999999999999997E-3</v>
      </c>
      <c r="BU70" s="124">
        <v>7.4999999999999997E-3</v>
      </c>
      <c r="BV70" s="119">
        <v>0</v>
      </c>
      <c r="BW70" s="119">
        <v>0</v>
      </c>
      <c r="BX70" s="113"/>
      <c r="BY70" s="118">
        <v>0.99813009215974402</v>
      </c>
      <c r="BZ70" s="118">
        <v>1</v>
      </c>
      <c r="CA70" s="135">
        <v>0.99925203686389696</v>
      </c>
      <c r="CB70" s="117">
        <v>0.9</v>
      </c>
      <c r="CC70" s="124">
        <v>2.5000000000000001E-3</v>
      </c>
      <c r="CD70" s="113"/>
      <c r="CE70" s="113"/>
    </row>
    <row r="71" spans="1:83" s="85" customFormat="1" ht="21.4" customHeight="1" x14ac:dyDescent="0.2">
      <c r="A71" s="109" t="s">
        <v>380</v>
      </c>
      <c r="B71" s="109" t="s">
        <v>95</v>
      </c>
      <c r="C71" s="109" t="s">
        <v>113</v>
      </c>
      <c r="D71" s="110">
        <v>6.5057600336666699</v>
      </c>
      <c r="E71" s="111"/>
      <c r="F71" s="112">
        <v>2.8000000000000001E-2</v>
      </c>
      <c r="G71" s="112">
        <v>2.3E-2</v>
      </c>
      <c r="H71" s="113"/>
      <c r="I71" s="114">
        <v>5</v>
      </c>
      <c r="J71" s="114">
        <v>5</v>
      </c>
      <c r="K71" s="111"/>
      <c r="L71" s="138">
        <v>0.67886126305320704</v>
      </c>
      <c r="M71" s="118">
        <v>0.63900000000000001</v>
      </c>
      <c r="N71" s="117">
        <v>0.7</v>
      </c>
      <c r="O71" s="118"/>
      <c r="P71" s="111"/>
      <c r="Q71" s="119">
        <v>237</v>
      </c>
      <c r="R71" s="120">
        <v>36.429256347229</v>
      </c>
      <c r="S71" s="121">
        <v>36</v>
      </c>
      <c r="T71" s="133">
        <v>1.01192378742303</v>
      </c>
      <c r="U71" s="134">
        <v>-36.741563784585701</v>
      </c>
      <c r="V71" s="124">
        <v>2E-3</v>
      </c>
      <c r="W71" s="124">
        <v>5.0000000000000001E-4</v>
      </c>
      <c r="X71" s="125">
        <v>0</v>
      </c>
      <c r="Y71" s="125">
        <v>45</v>
      </c>
      <c r="Z71" s="111"/>
      <c r="AA71" s="126">
        <v>819</v>
      </c>
      <c r="AB71" s="110">
        <v>125.88844282017099</v>
      </c>
      <c r="AC71" s="121">
        <v>200</v>
      </c>
      <c r="AD71" s="116">
        <v>0.62944221410085499</v>
      </c>
      <c r="AE71" s="127">
        <v>-701.78646546992104</v>
      </c>
      <c r="AF71" s="112"/>
      <c r="AG71" s="112"/>
      <c r="AH71" s="128">
        <v>483</v>
      </c>
      <c r="AI71" s="125">
        <v>743</v>
      </c>
      <c r="AJ71" s="111"/>
      <c r="AK71" s="120">
        <v>6274.9722599999996</v>
      </c>
      <c r="AL71" s="120">
        <v>964.52562460460194</v>
      </c>
      <c r="AM71" s="129">
        <v>828</v>
      </c>
      <c r="AN71" s="122">
        <v>1.16488602005387</v>
      </c>
      <c r="AO71" s="130">
        <v>-21.083707045471801</v>
      </c>
      <c r="AP71" s="124">
        <v>0.01</v>
      </c>
      <c r="AQ71" s="124">
        <v>8.0000000000000002E-3</v>
      </c>
      <c r="AR71" s="125">
        <v>0</v>
      </c>
      <c r="AS71" s="125">
        <v>190</v>
      </c>
      <c r="AT71" s="113"/>
      <c r="AU71" s="120">
        <v>3936.9297499999998</v>
      </c>
      <c r="AV71" s="110">
        <v>605.14524507924898</v>
      </c>
      <c r="AW71" s="131">
        <v>573</v>
      </c>
      <c r="AX71" s="133">
        <v>1.0560999041522701</v>
      </c>
      <c r="AY71" s="137">
        <v>-420.12347357132302</v>
      </c>
      <c r="AZ71" s="112">
        <v>6.0000000000000001E-3</v>
      </c>
      <c r="BA71" s="112">
        <v>4.4999999999999997E-3</v>
      </c>
      <c r="BB71" s="125">
        <v>0</v>
      </c>
      <c r="BC71" s="125">
        <v>537</v>
      </c>
      <c r="BD71" s="111"/>
      <c r="BE71" s="120">
        <v>312.7</v>
      </c>
      <c r="BF71" s="110">
        <v>48.0650989864072</v>
      </c>
      <c r="BG71" s="132">
        <v>65</v>
      </c>
      <c r="BH71" s="116">
        <v>0.73946306132934103</v>
      </c>
      <c r="BI71" s="127">
        <v>-181.55560127772401</v>
      </c>
      <c r="BJ71" s="112"/>
      <c r="BK71" s="112"/>
      <c r="BL71" s="125">
        <v>111</v>
      </c>
      <c r="BM71" s="125">
        <v>195</v>
      </c>
      <c r="BN71" s="111"/>
      <c r="BO71" s="119">
        <v>890</v>
      </c>
      <c r="BP71" s="120">
        <v>136.80184873010001</v>
      </c>
      <c r="BQ71" s="132">
        <v>78</v>
      </c>
      <c r="BR71" s="122">
        <v>1.7538698555140999</v>
      </c>
      <c r="BS71" s="123">
        <v>296.89327846673098</v>
      </c>
      <c r="BT71" s="112">
        <v>7.4999999999999997E-3</v>
      </c>
      <c r="BU71" s="124">
        <v>7.4999999999999997E-3</v>
      </c>
      <c r="BV71" s="119">
        <v>0</v>
      </c>
      <c r="BW71" s="119">
        <v>0</v>
      </c>
      <c r="BX71" s="113"/>
      <c r="BY71" s="118">
        <v>0.99637587367331104</v>
      </c>
      <c r="BZ71" s="118">
        <v>1</v>
      </c>
      <c r="CA71" s="135">
        <v>0.99855034946932397</v>
      </c>
      <c r="CB71" s="117">
        <v>0.9</v>
      </c>
      <c r="CC71" s="124">
        <v>2.5000000000000001E-3</v>
      </c>
      <c r="CD71" s="113"/>
      <c r="CE71" s="113"/>
    </row>
    <row r="72" spans="1:83" s="85" customFormat="1" ht="21.4" customHeight="1" x14ac:dyDescent="0.2">
      <c r="A72" s="109" t="s">
        <v>380</v>
      </c>
      <c r="B72" s="109" t="s">
        <v>95</v>
      </c>
      <c r="C72" s="109" t="s">
        <v>115</v>
      </c>
      <c r="D72" s="110">
        <v>3.28637479555556</v>
      </c>
      <c r="E72" s="111"/>
      <c r="F72" s="112">
        <v>3.0499999999999999E-2</v>
      </c>
      <c r="G72" s="112">
        <v>2.75E-2</v>
      </c>
      <c r="H72" s="113"/>
      <c r="I72" s="114">
        <v>5</v>
      </c>
      <c r="J72" s="114">
        <v>5</v>
      </c>
      <c r="K72" s="111"/>
      <c r="L72" s="115">
        <v>0.26</v>
      </c>
      <c r="M72" s="116">
        <v>0.45</v>
      </c>
      <c r="N72" s="117">
        <v>0.7</v>
      </c>
      <c r="O72" s="118"/>
      <c r="P72" s="111"/>
      <c r="Q72" s="119">
        <v>153</v>
      </c>
      <c r="R72" s="120">
        <v>46.555858512216801</v>
      </c>
      <c r="S72" s="121">
        <v>36</v>
      </c>
      <c r="T72" s="122">
        <v>1.29321829200602</v>
      </c>
      <c r="U72" s="123">
        <v>14.719865002367801</v>
      </c>
      <c r="V72" s="124">
        <v>0.01</v>
      </c>
      <c r="W72" s="124">
        <v>0.01</v>
      </c>
      <c r="X72" s="125">
        <v>0</v>
      </c>
      <c r="Y72" s="125">
        <v>0</v>
      </c>
      <c r="Z72" s="111"/>
      <c r="AA72" s="126">
        <v>288</v>
      </c>
      <c r="AB72" s="110">
        <v>87.634557199466997</v>
      </c>
      <c r="AC72" s="121">
        <v>200</v>
      </c>
      <c r="AD72" s="116">
        <v>0.438172785997335</v>
      </c>
      <c r="AE72" s="127">
        <v>-480.22297220906802</v>
      </c>
      <c r="AF72" s="112"/>
      <c r="AG72" s="112"/>
      <c r="AH72" s="128">
        <v>370</v>
      </c>
      <c r="AI72" s="125">
        <v>501</v>
      </c>
      <c r="AJ72" s="111"/>
      <c r="AK72" s="120">
        <v>2964.7760899999998</v>
      </c>
      <c r="AL72" s="120">
        <v>902.14180500943496</v>
      </c>
      <c r="AM72" s="129">
        <v>828</v>
      </c>
      <c r="AN72" s="133">
        <v>1.08954324276502</v>
      </c>
      <c r="AO72" s="137">
        <v>-215.66701494553999</v>
      </c>
      <c r="AP72" s="124">
        <v>6.0000000000000001E-3</v>
      </c>
      <c r="AQ72" s="124">
        <v>4.4999999999999997E-3</v>
      </c>
      <c r="AR72" s="125">
        <v>0</v>
      </c>
      <c r="AS72" s="125">
        <v>301</v>
      </c>
      <c r="AT72" s="113"/>
      <c r="AU72" s="120">
        <v>1951.0695800000001</v>
      </c>
      <c r="AV72" s="110">
        <v>593.68443996059</v>
      </c>
      <c r="AW72" s="131">
        <v>573</v>
      </c>
      <c r="AX72" s="133">
        <v>1.0360984990586199</v>
      </c>
      <c r="AY72" s="137">
        <v>-249.88923537897901</v>
      </c>
      <c r="AZ72" s="112">
        <v>4.4999999999999997E-3</v>
      </c>
      <c r="BA72" s="112">
        <v>3.0000000000000001E-3</v>
      </c>
      <c r="BB72" s="125">
        <v>0</v>
      </c>
      <c r="BC72" s="125">
        <v>309</v>
      </c>
      <c r="BD72" s="111"/>
      <c r="BE72" s="120">
        <v>132.19999999999999</v>
      </c>
      <c r="BF72" s="110">
        <v>40.226696047810897</v>
      </c>
      <c r="BG72" s="132">
        <v>65</v>
      </c>
      <c r="BH72" s="116">
        <v>0.61887224688939801</v>
      </c>
      <c r="BI72" s="127">
        <v>-117.472465967947</v>
      </c>
      <c r="BJ72" s="112"/>
      <c r="BK72" s="112"/>
      <c r="BL72" s="125">
        <v>82</v>
      </c>
      <c r="BM72" s="125">
        <v>125</v>
      </c>
      <c r="BN72" s="111"/>
      <c r="BO72" s="119">
        <v>415</v>
      </c>
      <c r="BP72" s="120">
        <v>126.278962631176</v>
      </c>
      <c r="BQ72" s="132">
        <v>78</v>
      </c>
      <c r="BR72" s="122">
        <v>1.61896105937405</v>
      </c>
      <c r="BS72" s="123">
        <v>115.393040838464</v>
      </c>
      <c r="BT72" s="112">
        <v>7.4999999999999997E-3</v>
      </c>
      <c r="BU72" s="124">
        <v>7.4999999999999997E-3</v>
      </c>
      <c r="BV72" s="119">
        <v>0</v>
      </c>
      <c r="BW72" s="119">
        <v>0</v>
      </c>
      <c r="BX72" s="113"/>
      <c r="BY72" s="118">
        <v>0.998672566371681</v>
      </c>
      <c r="BZ72" s="118">
        <v>1</v>
      </c>
      <c r="CA72" s="135">
        <v>0.99946902654867298</v>
      </c>
      <c r="CB72" s="117">
        <v>0.9</v>
      </c>
      <c r="CC72" s="124">
        <v>2.5000000000000001E-3</v>
      </c>
      <c r="CD72" s="113"/>
      <c r="CE72" s="113"/>
    </row>
    <row r="73" spans="1:83" s="85" customFormat="1" ht="21.4" customHeight="1" x14ac:dyDescent="0.2">
      <c r="A73" s="109" t="s">
        <v>381</v>
      </c>
      <c r="B73" s="109" t="s">
        <v>116</v>
      </c>
      <c r="C73" s="109" t="s">
        <v>117</v>
      </c>
      <c r="D73" s="110">
        <v>4.6677861217777803</v>
      </c>
      <c r="E73" s="111"/>
      <c r="F73" s="112">
        <v>2.3E-2</v>
      </c>
      <c r="G73" s="112">
        <v>2.1499999999999998E-2</v>
      </c>
      <c r="H73" s="113"/>
      <c r="I73" s="114">
        <v>4</v>
      </c>
      <c r="J73" s="114">
        <v>4</v>
      </c>
      <c r="K73" s="111"/>
      <c r="L73" s="138">
        <v>0.67</v>
      </c>
      <c r="M73" s="116">
        <v>0.46700000000000003</v>
      </c>
      <c r="N73" s="117">
        <v>0.7</v>
      </c>
      <c r="O73" s="118"/>
      <c r="P73" s="111"/>
      <c r="Q73" s="119">
        <v>201</v>
      </c>
      <c r="R73" s="120">
        <v>43.061098935579999</v>
      </c>
      <c r="S73" s="121">
        <v>36</v>
      </c>
      <c r="T73" s="122">
        <v>1.19614163709944</v>
      </c>
      <c r="U73" s="123">
        <v>4.5944969111807001</v>
      </c>
      <c r="V73" s="124">
        <v>0.01</v>
      </c>
      <c r="W73" s="124">
        <v>0.01</v>
      </c>
      <c r="X73" s="125">
        <v>0</v>
      </c>
      <c r="Y73" s="125">
        <v>1</v>
      </c>
      <c r="Z73" s="111"/>
      <c r="AA73" s="126">
        <v>579</v>
      </c>
      <c r="AB73" s="110">
        <v>124.041673053238</v>
      </c>
      <c r="AC73" s="121">
        <v>200</v>
      </c>
      <c r="AD73" s="116">
        <v>0.62020836526619005</v>
      </c>
      <c r="AE73" s="127">
        <v>-512.14168382677406</v>
      </c>
      <c r="AF73" s="112"/>
      <c r="AG73" s="112"/>
      <c r="AH73" s="128">
        <v>355</v>
      </c>
      <c r="AI73" s="125">
        <v>542</v>
      </c>
      <c r="AJ73" s="111"/>
      <c r="AK73" s="120">
        <v>3994.2188599999999</v>
      </c>
      <c r="AL73" s="120">
        <v>855.69877363591797</v>
      </c>
      <c r="AM73" s="129">
        <v>828</v>
      </c>
      <c r="AN73" s="133">
        <v>1.03345262516415</v>
      </c>
      <c r="AO73" s="137">
        <v>-523.10771104284299</v>
      </c>
      <c r="AP73" s="124">
        <v>3.0000000000000001E-3</v>
      </c>
      <c r="AQ73" s="124">
        <v>1.5E-3</v>
      </c>
      <c r="AR73" s="125">
        <v>0</v>
      </c>
      <c r="AS73" s="125">
        <v>644</v>
      </c>
      <c r="AT73" s="113"/>
      <c r="AU73" s="120">
        <v>1950.5972899999999</v>
      </c>
      <c r="AV73" s="110">
        <v>417.88488999086599</v>
      </c>
      <c r="AW73" s="131">
        <v>573</v>
      </c>
      <c r="AX73" s="116">
        <v>0.72929300172926104</v>
      </c>
      <c r="AY73" s="139">
        <v>-1175.5236341637101</v>
      </c>
      <c r="AZ73" s="112"/>
      <c r="BA73" s="112"/>
      <c r="BB73" s="125">
        <v>725</v>
      </c>
      <c r="BC73" s="125">
        <v>1259</v>
      </c>
      <c r="BD73" s="111"/>
      <c r="BE73" s="120">
        <v>226.2</v>
      </c>
      <c r="BF73" s="110">
        <v>48.459803876757199</v>
      </c>
      <c r="BG73" s="132">
        <v>65</v>
      </c>
      <c r="BH73" s="116">
        <v>0.74553544425780205</v>
      </c>
      <c r="BI73" s="127">
        <v>-128.421047243701</v>
      </c>
      <c r="BJ73" s="112"/>
      <c r="BK73" s="112"/>
      <c r="BL73" s="125">
        <v>78</v>
      </c>
      <c r="BM73" s="125">
        <v>138</v>
      </c>
      <c r="BN73" s="111"/>
      <c r="BO73" s="119">
        <v>441</v>
      </c>
      <c r="BP73" s="120">
        <v>94.477336470600804</v>
      </c>
      <c r="BQ73" s="132">
        <v>78</v>
      </c>
      <c r="BR73" s="122">
        <v>1.2112479034692401</v>
      </c>
      <c r="BS73" s="123">
        <v>15.4547433075582</v>
      </c>
      <c r="BT73" s="112">
        <v>7.4999999999999997E-3</v>
      </c>
      <c r="BU73" s="124">
        <v>7.4999999999999997E-3</v>
      </c>
      <c r="BV73" s="119">
        <v>0</v>
      </c>
      <c r="BW73" s="119">
        <v>0</v>
      </c>
      <c r="BX73" s="113"/>
      <c r="BY73" s="118">
        <v>0.98757682751405795</v>
      </c>
      <c r="BZ73" s="118">
        <v>1</v>
      </c>
      <c r="CA73" s="135">
        <v>0.995030731005623</v>
      </c>
      <c r="CB73" s="117">
        <v>0.9</v>
      </c>
      <c r="CC73" s="124">
        <v>2.5000000000000001E-3</v>
      </c>
      <c r="CD73" s="113"/>
      <c r="CE73" s="113"/>
    </row>
    <row r="74" spans="1:83" s="85" customFormat="1" ht="21.4" customHeight="1" x14ac:dyDescent="0.2">
      <c r="A74" s="109" t="s">
        <v>381</v>
      </c>
      <c r="B74" s="109" t="s">
        <v>116</v>
      </c>
      <c r="C74" s="109" t="s">
        <v>118</v>
      </c>
      <c r="D74" s="110">
        <v>7.9590446357777802</v>
      </c>
      <c r="E74" s="111"/>
      <c r="F74" s="112">
        <v>2.9749999999999999E-2</v>
      </c>
      <c r="G74" s="112">
        <v>2.75E-2</v>
      </c>
      <c r="H74" s="113"/>
      <c r="I74" s="114">
        <v>4</v>
      </c>
      <c r="J74" s="114">
        <v>4</v>
      </c>
      <c r="K74" s="111"/>
      <c r="L74" s="138">
        <v>0.68</v>
      </c>
      <c r="M74" s="116">
        <v>0.33700000000000002</v>
      </c>
      <c r="N74" s="117">
        <v>0.7</v>
      </c>
      <c r="O74" s="118"/>
      <c r="P74" s="111"/>
      <c r="Q74" s="119">
        <v>266</v>
      </c>
      <c r="R74" s="120">
        <v>33.4210966482418</v>
      </c>
      <c r="S74" s="121">
        <v>36</v>
      </c>
      <c r="T74" s="118">
        <v>0.92836379578449602</v>
      </c>
      <c r="U74" s="126">
        <v>-68.891129330694497</v>
      </c>
      <c r="V74" s="124"/>
      <c r="W74" s="124"/>
      <c r="X74" s="125">
        <v>21</v>
      </c>
      <c r="Y74" s="125">
        <v>78</v>
      </c>
      <c r="Z74" s="111"/>
      <c r="AA74" s="126">
        <v>950</v>
      </c>
      <c r="AB74" s="110">
        <v>119.36105945800701</v>
      </c>
      <c r="AC74" s="121">
        <v>200</v>
      </c>
      <c r="AD74" s="116">
        <v>0.59680529729003495</v>
      </c>
      <c r="AE74" s="127">
        <v>-910.50627405941395</v>
      </c>
      <c r="AF74" s="112"/>
      <c r="AG74" s="112"/>
      <c r="AH74" s="128">
        <v>642</v>
      </c>
      <c r="AI74" s="125">
        <v>961</v>
      </c>
      <c r="AJ74" s="111"/>
      <c r="AK74" s="120">
        <v>8244.8335700000007</v>
      </c>
      <c r="AL74" s="120">
        <v>1035.90744207383</v>
      </c>
      <c r="AM74" s="129">
        <v>828</v>
      </c>
      <c r="AN74" s="122">
        <v>1.2510959445336101</v>
      </c>
      <c r="AO74" s="130">
        <v>542.33759539402899</v>
      </c>
      <c r="AP74" s="124">
        <v>0.01</v>
      </c>
      <c r="AQ74" s="124">
        <v>0.01</v>
      </c>
      <c r="AR74" s="125">
        <v>0</v>
      </c>
      <c r="AS74" s="125">
        <v>0</v>
      </c>
      <c r="AT74" s="113"/>
      <c r="AU74" s="120">
        <v>5013.6404300000004</v>
      </c>
      <c r="AV74" s="110">
        <v>629.92992996452199</v>
      </c>
      <c r="AW74" s="131">
        <v>573</v>
      </c>
      <c r="AX74" s="133">
        <v>1.0993541535157401</v>
      </c>
      <c r="AY74" s="137">
        <v>-316.71004518022102</v>
      </c>
      <c r="AZ74" s="112">
        <v>9.75E-3</v>
      </c>
      <c r="BA74" s="112">
        <v>7.4999999999999997E-3</v>
      </c>
      <c r="BB74" s="125">
        <v>0</v>
      </c>
      <c r="BC74" s="125">
        <v>459</v>
      </c>
      <c r="BD74" s="111"/>
      <c r="BE74" s="120">
        <v>433.8</v>
      </c>
      <c r="BF74" s="110">
        <v>54.5040290451403</v>
      </c>
      <c r="BG74" s="132">
        <v>65</v>
      </c>
      <c r="BH74" s="118">
        <v>0.83852352377138895</v>
      </c>
      <c r="BI74" s="126">
        <v>-170.86453906931001</v>
      </c>
      <c r="BJ74" s="112"/>
      <c r="BK74" s="112"/>
      <c r="BL74" s="125">
        <v>84</v>
      </c>
      <c r="BM74" s="125">
        <v>188</v>
      </c>
      <c r="BN74" s="111"/>
      <c r="BO74" s="119">
        <v>921</v>
      </c>
      <c r="BP74" s="120">
        <v>115.717406064025</v>
      </c>
      <c r="BQ74" s="132">
        <v>78</v>
      </c>
      <c r="BR74" s="122">
        <v>1.48355648800032</v>
      </c>
      <c r="BS74" s="123">
        <v>195.40255311682901</v>
      </c>
      <c r="BT74" s="112">
        <v>7.4999999999999997E-3</v>
      </c>
      <c r="BU74" s="124">
        <v>7.4999999999999997E-3</v>
      </c>
      <c r="BV74" s="119">
        <v>0</v>
      </c>
      <c r="BW74" s="119">
        <v>0</v>
      </c>
      <c r="BX74" s="113"/>
      <c r="BY74" s="118">
        <v>0.99461136512083603</v>
      </c>
      <c r="BZ74" s="118">
        <v>1</v>
      </c>
      <c r="CA74" s="135">
        <v>0.99784454604833395</v>
      </c>
      <c r="CB74" s="117">
        <v>0.9</v>
      </c>
      <c r="CC74" s="124">
        <v>2.5000000000000001E-3</v>
      </c>
      <c r="CD74" s="113"/>
      <c r="CE74" s="113"/>
    </row>
    <row r="75" spans="1:83" s="85" customFormat="1" ht="21.4" customHeight="1" x14ac:dyDescent="0.2">
      <c r="A75" s="109" t="s">
        <v>381</v>
      </c>
      <c r="B75" s="109" t="s">
        <v>116</v>
      </c>
      <c r="C75" s="109" t="s">
        <v>119</v>
      </c>
      <c r="D75" s="110">
        <v>7.0505427525555602</v>
      </c>
      <c r="E75" s="111"/>
      <c r="F75" s="112">
        <v>1.55E-2</v>
      </c>
      <c r="G75" s="112">
        <v>1.4E-2</v>
      </c>
      <c r="H75" s="113"/>
      <c r="I75" s="114">
        <v>3</v>
      </c>
      <c r="J75" s="114">
        <v>3</v>
      </c>
      <c r="K75" s="111"/>
      <c r="L75" s="115">
        <v>0.5</v>
      </c>
      <c r="M75" s="116">
        <v>0.53100000000000003</v>
      </c>
      <c r="N75" s="117">
        <v>0.7</v>
      </c>
      <c r="O75" s="118"/>
      <c r="P75" s="111"/>
      <c r="Q75" s="119">
        <v>275</v>
      </c>
      <c r="R75" s="120">
        <v>39.004089422806899</v>
      </c>
      <c r="S75" s="121">
        <v>36</v>
      </c>
      <c r="T75" s="133">
        <v>1.0834469284113</v>
      </c>
      <c r="U75" s="134">
        <v>-21.6642772907298</v>
      </c>
      <c r="V75" s="124">
        <v>5.4999999999999997E-3</v>
      </c>
      <c r="W75" s="124">
        <v>4.0000000000000001E-3</v>
      </c>
      <c r="X75" s="125">
        <v>0</v>
      </c>
      <c r="Y75" s="125">
        <v>30</v>
      </c>
      <c r="Z75" s="111"/>
      <c r="AA75" s="126">
        <v>513</v>
      </c>
      <c r="AB75" s="110">
        <v>72.760355905090705</v>
      </c>
      <c r="AC75" s="121">
        <v>200</v>
      </c>
      <c r="AD75" s="116">
        <v>0.36380177952545301</v>
      </c>
      <c r="AE75" s="127">
        <v>-1135.1348738373899</v>
      </c>
      <c r="AF75" s="112"/>
      <c r="AG75" s="112"/>
      <c r="AH75" s="128">
        <v>898</v>
      </c>
      <c r="AI75" s="125">
        <v>1180</v>
      </c>
      <c r="AJ75" s="111"/>
      <c r="AK75" s="120">
        <v>3397.9136100000001</v>
      </c>
      <c r="AL75" s="120">
        <v>481.93645925604602</v>
      </c>
      <c r="AM75" s="129">
        <v>809.9</v>
      </c>
      <c r="AN75" s="116">
        <v>0.59505674682805998</v>
      </c>
      <c r="AO75" s="139">
        <v>-3276.2085616045001</v>
      </c>
      <c r="AP75" s="124"/>
      <c r="AQ75" s="124"/>
      <c r="AR75" s="125">
        <v>2313</v>
      </c>
      <c r="AS75" s="125">
        <v>3455</v>
      </c>
      <c r="AT75" s="113"/>
      <c r="AU75" s="120">
        <v>3349.1129999999998</v>
      </c>
      <c r="AV75" s="110">
        <v>475.01491977849099</v>
      </c>
      <c r="AW75" s="131">
        <v>573</v>
      </c>
      <c r="AX75" s="118">
        <v>0.82899636959597101</v>
      </c>
      <c r="AY75" s="120">
        <v>-1372.7934135441201</v>
      </c>
      <c r="AZ75" s="112"/>
      <c r="BA75" s="112"/>
      <c r="BB75" s="125">
        <v>691</v>
      </c>
      <c r="BC75" s="125">
        <v>1499</v>
      </c>
      <c r="BD75" s="111"/>
      <c r="BE75" s="120">
        <v>430.9</v>
      </c>
      <c r="BF75" s="110">
        <v>61.115862299227302</v>
      </c>
      <c r="BG75" s="132">
        <v>65</v>
      </c>
      <c r="BH75" s="118">
        <v>0.94024403537272705</v>
      </c>
      <c r="BI75" s="126">
        <v>-104.743833997151</v>
      </c>
      <c r="BJ75" s="112"/>
      <c r="BK75" s="112"/>
      <c r="BL75" s="125">
        <v>28</v>
      </c>
      <c r="BM75" s="125">
        <v>120</v>
      </c>
      <c r="BN75" s="111"/>
      <c r="BO75" s="119">
        <v>667</v>
      </c>
      <c r="BP75" s="120">
        <v>94.602645981862494</v>
      </c>
      <c r="BQ75" s="132">
        <v>78</v>
      </c>
      <c r="BR75" s="122">
        <v>1.2128544356649</v>
      </c>
      <c r="BS75" s="123">
        <v>24.227399203418699</v>
      </c>
      <c r="BT75" s="112">
        <v>7.4999999999999997E-3</v>
      </c>
      <c r="BU75" s="124">
        <v>7.4999999999999997E-3</v>
      </c>
      <c r="BV75" s="119">
        <v>0</v>
      </c>
      <c r="BW75" s="119">
        <v>0</v>
      </c>
      <c r="BX75" s="113"/>
      <c r="BY75" s="118">
        <v>0.98438278783851096</v>
      </c>
      <c r="BZ75" s="118">
        <v>1</v>
      </c>
      <c r="CA75" s="135">
        <v>0.99375311513540499</v>
      </c>
      <c r="CB75" s="117">
        <v>0.9</v>
      </c>
      <c r="CC75" s="124">
        <v>2.5000000000000001E-3</v>
      </c>
      <c r="CD75" s="113"/>
      <c r="CE75" s="113"/>
    </row>
    <row r="76" spans="1:83" s="85" customFormat="1" ht="21.4" customHeight="1" x14ac:dyDescent="0.2">
      <c r="A76" s="109" t="s">
        <v>381</v>
      </c>
      <c r="B76" s="109" t="s">
        <v>116</v>
      </c>
      <c r="C76" s="109" t="s">
        <v>122</v>
      </c>
      <c r="D76" s="110">
        <v>2.9588746057777802</v>
      </c>
      <c r="E76" s="111"/>
      <c r="F76" s="112">
        <v>0.02</v>
      </c>
      <c r="G76" s="112">
        <v>0.02</v>
      </c>
      <c r="H76" s="113"/>
      <c r="I76" s="114">
        <v>3</v>
      </c>
      <c r="J76" s="114">
        <v>3</v>
      </c>
      <c r="K76" s="111"/>
      <c r="L76" s="115">
        <v>0.11</v>
      </c>
      <c r="M76" s="116">
        <v>0.113</v>
      </c>
      <c r="N76" s="117">
        <v>0.7</v>
      </c>
      <c r="O76" s="118"/>
      <c r="P76" s="111"/>
      <c r="Q76" s="119">
        <v>131</v>
      </c>
      <c r="R76" s="120">
        <v>44.273589608764397</v>
      </c>
      <c r="S76" s="121">
        <v>36</v>
      </c>
      <c r="T76" s="122">
        <v>1.2298219335767899</v>
      </c>
      <c r="U76" s="123">
        <v>6.5000249876094802</v>
      </c>
      <c r="V76" s="124">
        <v>0.01</v>
      </c>
      <c r="W76" s="124">
        <v>0.01</v>
      </c>
      <c r="X76" s="125">
        <v>0</v>
      </c>
      <c r="Y76" s="125">
        <v>0</v>
      </c>
      <c r="Z76" s="111"/>
      <c r="AA76" s="126">
        <v>286</v>
      </c>
      <c r="AB76" s="110">
        <v>96.658371206920805</v>
      </c>
      <c r="AC76" s="121">
        <v>200</v>
      </c>
      <c r="AD76" s="116">
        <v>0.48329185603460401</v>
      </c>
      <c r="AE76" s="127">
        <v>-405.66652784661397</v>
      </c>
      <c r="AF76" s="112"/>
      <c r="AG76" s="112"/>
      <c r="AH76" s="128">
        <v>306</v>
      </c>
      <c r="AI76" s="125">
        <v>425</v>
      </c>
      <c r="AJ76" s="111"/>
      <c r="AK76" s="120">
        <v>1565.9166700000001</v>
      </c>
      <c r="AL76" s="120">
        <v>529.22711457330502</v>
      </c>
      <c r="AM76" s="129">
        <v>773.2</v>
      </c>
      <c r="AN76" s="116">
        <v>0.68446341770991403</v>
      </c>
      <c r="AO76" s="139">
        <v>-1108.0661266550101</v>
      </c>
      <c r="AP76" s="124"/>
      <c r="AQ76" s="124"/>
      <c r="AR76" s="125">
        <v>722</v>
      </c>
      <c r="AS76" s="125">
        <v>1180</v>
      </c>
      <c r="AT76" s="113"/>
      <c r="AU76" s="120">
        <v>1431.90615</v>
      </c>
      <c r="AV76" s="110">
        <v>483.93607056004498</v>
      </c>
      <c r="AW76" s="131">
        <v>573</v>
      </c>
      <c r="AX76" s="118">
        <v>0.84456556816761796</v>
      </c>
      <c r="AY76" s="120">
        <v>-549.71845228054895</v>
      </c>
      <c r="AZ76" s="112"/>
      <c r="BA76" s="112"/>
      <c r="BB76" s="125">
        <v>264</v>
      </c>
      <c r="BC76" s="125">
        <v>603</v>
      </c>
      <c r="BD76" s="111"/>
      <c r="BE76" s="120">
        <v>151.30000000000001</v>
      </c>
      <c r="BF76" s="110">
        <v>51.134306166458501</v>
      </c>
      <c r="BG76" s="132">
        <v>65</v>
      </c>
      <c r="BH76" s="118">
        <v>0.78668163333012997</v>
      </c>
      <c r="BI76" s="126">
        <v>-73.491621550149503</v>
      </c>
      <c r="BJ76" s="112"/>
      <c r="BK76" s="112"/>
      <c r="BL76" s="125">
        <v>42</v>
      </c>
      <c r="BM76" s="125">
        <v>80</v>
      </c>
      <c r="BN76" s="111"/>
      <c r="BO76" s="119">
        <v>420</v>
      </c>
      <c r="BP76" s="120">
        <v>141.94585981435901</v>
      </c>
      <c r="BQ76" s="132">
        <v>78</v>
      </c>
      <c r="BR76" s="122">
        <v>1.81981871556871</v>
      </c>
      <c r="BS76" s="123">
        <v>150.250054139821</v>
      </c>
      <c r="BT76" s="112">
        <v>7.4999999999999997E-3</v>
      </c>
      <c r="BU76" s="124">
        <v>7.4999999999999997E-3</v>
      </c>
      <c r="BV76" s="119">
        <v>0</v>
      </c>
      <c r="BW76" s="119">
        <v>0</v>
      </c>
      <c r="BX76" s="113"/>
      <c r="BY76" s="118">
        <v>0.99411561093804102</v>
      </c>
      <c r="BZ76" s="118">
        <v>1</v>
      </c>
      <c r="CA76" s="135">
        <v>0.99764624437521598</v>
      </c>
      <c r="CB76" s="117">
        <v>0.9</v>
      </c>
      <c r="CC76" s="124">
        <v>2.5000000000000001E-3</v>
      </c>
      <c r="CD76" s="113"/>
      <c r="CE76" s="113"/>
    </row>
    <row r="77" spans="1:83" s="85" customFormat="1" ht="21.4" customHeight="1" x14ac:dyDescent="0.2">
      <c r="A77" s="109" t="s">
        <v>381</v>
      </c>
      <c r="B77" s="109" t="s">
        <v>116</v>
      </c>
      <c r="C77" s="109" t="s">
        <v>123</v>
      </c>
      <c r="D77" s="110">
        <v>5.5406124739999996</v>
      </c>
      <c r="E77" s="111"/>
      <c r="F77" s="112">
        <v>0.02</v>
      </c>
      <c r="G77" s="112">
        <v>0.02</v>
      </c>
      <c r="H77" s="113"/>
      <c r="I77" s="114">
        <v>3</v>
      </c>
      <c r="J77" s="114">
        <v>3</v>
      </c>
      <c r="K77" s="111"/>
      <c r="L77" s="136">
        <v>0.78647604327666099</v>
      </c>
      <c r="M77" s="118">
        <v>0.622</v>
      </c>
      <c r="N77" s="117">
        <v>0.7</v>
      </c>
      <c r="O77" s="118"/>
      <c r="P77" s="111"/>
      <c r="Q77" s="119">
        <v>263</v>
      </c>
      <c r="R77" s="120">
        <v>47.4676764047584</v>
      </c>
      <c r="S77" s="121">
        <v>36</v>
      </c>
      <c r="T77" s="122">
        <v>1.3185465667988401</v>
      </c>
      <c r="U77" s="123">
        <v>29.868757053996699</v>
      </c>
      <c r="V77" s="124">
        <v>0.01</v>
      </c>
      <c r="W77" s="124">
        <v>0.01</v>
      </c>
      <c r="X77" s="125">
        <v>0</v>
      </c>
      <c r="Y77" s="125">
        <v>0</v>
      </c>
      <c r="Z77" s="111"/>
      <c r="AA77" s="126">
        <v>586</v>
      </c>
      <c r="AB77" s="110">
        <v>105.76448050642</v>
      </c>
      <c r="AC77" s="121">
        <v>200</v>
      </c>
      <c r="AD77" s="116">
        <v>0.5288224025321</v>
      </c>
      <c r="AE77" s="127">
        <v>-709.17357192223994</v>
      </c>
      <c r="AF77" s="112"/>
      <c r="AG77" s="112"/>
      <c r="AH77" s="128">
        <v>523</v>
      </c>
      <c r="AI77" s="125">
        <v>744</v>
      </c>
      <c r="AJ77" s="111"/>
      <c r="AK77" s="120">
        <v>3498.2386200000001</v>
      </c>
      <c r="AL77" s="120">
        <v>631.38121217029902</v>
      </c>
      <c r="AM77" s="129">
        <v>810.1</v>
      </c>
      <c r="AN77" s="118">
        <v>0.77938675740068997</v>
      </c>
      <c r="AO77" s="120">
        <v>-1747.8619330710301</v>
      </c>
      <c r="AP77" s="124"/>
      <c r="AQ77" s="124"/>
      <c r="AR77" s="125">
        <v>991</v>
      </c>
      <c r="AS77" s="125">
        <v>1888</v>
      </c>
      <c r="AT77" s="113"/>
      <c r="AU77" s="120">
        <v>2834.0036300000002</v>
      </c>
      <c r="AV77" s="110">
        <v>511.49645337928001</v>
      </c>
      <c r="AW77" s="131">
        <v>573</v>
      </c>
      <c r="AX77" s="118">
        <v>0.89266396750310695</v>
      </c>
      <c r="AY77" s="120">
        <v>-876.66865355721802</v>
      </c>
      <c r="AZ77" s="112"/>
      <c r="BA77" s="112"/>
      <c r="BB77" s="125">
        <v>341</v>
      </c>
      <c r="BC77" s="125">
        <v>976</v>
      </c>
      <c r="BD77" s="111"/>
      <c r="BE77" s="120">
        <v>234.7</v>
      </c>
      <c r="BF77" s="110">
        <v>42.359937841052499</v>
      </c>
      <c r="BG77" s="132">
        <v>65</v>
      </c>
      <c r="BH77" s="116">
        <v>0.65169135140080703</v>
      </c>
      <c r="BI77" s="127">
        <v>-186.231410874728</v>
      </c>
      <c r="BJ77" s="112"/>
      <c r="BK77" s="112"/>
      <c r="BL77" s="125">
        <v>126</v>
      </c>
      <c r="BM77" s="125">
        <v>198</v>
      </c>
      <c r="BN77" s="111"/>
      <c r="BO77" s="119">
        <v>519</v>
      </c>
      <c r="BP77" s="120">
        <v>93.671954578211498</v>
      </c>
      <c r="BQ77" s="132">
        <v>78</v>
      </c>
      <c r="BR77" s="122">
        <v>1.2009224945924499</v>
      </c>
      <c r="BS77" s="123">
        <v>13.882306950326299</v>
      </c>
      <c r="BT77" s="112">
        <v>7.4999999999999997E-3</v>
      </c>
      <c r="BU77" s="124">
        <v>7.4999999999999997E-3</v>
      </c>
      <c r="BV77" s="119">
        <v>0</v>
      </c>
      <c r="BW77" s="119">
        <v>0</v>
      </c>
      <c r="BX77" s="113"/>
      <c r="BY77" s="118">
        <v>0.98904974016332603</v>
      </c>
      <c r="BZ77" s="118">
        <v>1</v>
      </c>
      <c r="CA77" s="135">
        <v>0.99561989606532997</v>
      </c>
      <c r="CB77" s="117">
        <v>0.9</v>
      </c>
      <c r="CC77" s="124">
        <v>2.5000000000000001E-3</v>
      </c>
      <c r="CD77" s="113"/>
      <c r="CE77" s="113"/>
    </row>
    <row r="78" spans="1:83" s="85" customFormat="1" ht="21.4" customHeight="1" x14ac:dyDescent="0.2">
      <c r="A78" s="109" t="s">
        <v>381</v>
      </c>
      <c r="B78" s="109" t="s">
        <v>116</v>
      </c>
      <c r="C78" s="109" t="s">
        <v>124</v>
      </c>
      <c r="D78" s="110">
        <v>5.8590003444444401</v>
      </c>
      <c r="E78" s="111"/>
      <c r="F78" s="112">
        <v>1.6E-2</v>
      </c>
      <c r="G78" s="112">
        <v>1.4999999999999999E-2</v>
      </c>
      <c r="H78" s="113"/>
      <c r="I78" s="114">
        <v>3</v>
      </c>
      <c r="J78" s="114">
        <v>3</v>
      </c>
      <c r="K78" s="111"/>
      <c r="L78" s="115">
        <v>0.63416951469583005</v>
      </c>
      <c r="M78" s="118">
        <v>0.627</v>
      </c>
      <c r="N78" s="117">
        <v>0.7</v>
      </c>
      <c r="O78" s="118"/>
      <c r="P78" s="111"/>
      <c r="Q78" s="119">
        <v>231</v>
      </c>
      <c r="R78" s="120">
        <v>39.4265209796474</v>
      </c>
      <c r="S78" s="121">
        <v>36</v>
      </c>
      <c r="T78" s="133">
        <v>1.0951811383235399</v>
      </c>
      <c r="U78" s="134">
        <v>-15.5279856931199</v>
      </c>
      <c r="V78" s="124">
        <v>6.0000000000000001E-3</v>
      </c>
      <c r="W78" s="124">
        <v>5.0000000000000001E-3</v>
      </c>
      <c r="X78" s="125">
        <v>0</v>
      </c>
      <c r="Y78" s="125">
        <v>23</v>
      </c>
      <c r="Z78" s="111"/>
      <c r="AA78" s="126">
        <v>649</v>
      </c>
      <c r="AB78" s="110">
        <v>110.769749419009</v>
      </c>
      <c r="AC78" s="121">
        <v>200</v>
      </c>
      <c r="AD78" s="116">
        <v>0.55384874709504495</v>
      </c>
      <c r="AE78" s="127">
        <v>-720.59992051733298</v>
      </c>
      <c r="AF78" s="112"/>
      <c r="AG78" s="112"/>
      <c r="AH78" s="128">
        <v>523</v>
      </c>
      <c r="AI78" s="125">
        <v>758</v>
      </c>
      <c r="AJ78" s="111"/>
      <c r="AK78" s="120">
        <v>3890.2442000000001</v>
      </c>
      <c r="AL78" s="120">
        <v>663.97746565909699</v>
      </c>
      <c r="AM78" s="129">
        <v>748.1</v>
      </c>
      <c r="AN78" s="118">
        <v>0.88755175198382197</v>
      </c>
      <c r="AO78" s="120">
        <v>-1232.74430269508</v>
      </c>
      <c r="AP78" s="124"/>
      <c r="AQ78" s="124"/>
      <c r="AR78" s="125">
        <v>493</v>
      </c>
      <c r="AS78" s="125">
        <v>1370</v>
      </c>
      <c r="AT78" s="113"/>
      <c r="AU78" s="120">
        <v>3127.4114100000002</v>
      </c>
      <c r="AV78" s="110">
        <v>533.77901111841402</v>
      </c>
      <c r="AW78" s="131">
        <v>573</v>
      </c>
      <c r="AX78" s="118">
        <v>0.93155150282445698</v>
      </c>
      <c r="AY78" s="120">
        <v>-796.49236228215705</v>
      </c>
      <c r="AZ78" s="112"/>
      <c r="BA78" s="112"/>
      <c r="BB78" s="125">
        <v>230</v>
      </c>
      <c r="BC78" s="125">
        <v>902</v>
      </c>
      <c r="BD78" s="111"/>
      <c r="BE78" s="120">
        <v>301.2</v>
      </c>
      <c r="BF78" s="110">
        <v>51.408087095540203</v>
      </c>
      <c r="BG78" s="132">
        <v>65</v>
      </c>
      <c r="BH78" s="118">
        <v>0.79089364762369496</v>
      </c>
      <c r="BI78" s="126">
        <v>-143.919974168133</v>
      </c>
      <c r="BJ78" s="112"/>
      <c r="BK78" s="112"/>
      <c r="BL78" s="125">
        <v>80</v>
      </c>
      <c r="BM78" s="125">
        <v>156</v>
      </c>
      <c r="BN78" s="111"/>
      <c r="BO78" s="119">
        <v>594</v>
      </c>
      <c r="BP78" s="120">
        <v>101.382482519093</v>
      </c>
      <c r="BQ78" s="132">
        <v>78</v>
      </c>
      <c r="BR78" s="122">
        <v>1.2997754169114499</v>
      </c>
      <c r="BS78" s="123">
        <v>59.856030998240399</v>
      </c>
      <c r="BT78" s="112">
        <v>7.4999999999999997E-3</v>
      </c>
      <c r="BU78" s="124">
        <v>7.4999999999999997E-3</v>
      </c>
      <c r="BV78" s="119">
        <v>0</v>
      </c>
      <c r="BW78" s="119">
        <v>0</v>
      </c>
      <c r="BX78" s="113"/>
      <c r="BY78" s="118">
        <v>0.99381554181231502</v>
      </c>
      <c r="BZ78" s="118">
        <v>1</v>
      </c>
      <c r="CA78" s="135">
        <v>0.99752621672492603</v>
      </c>
      <c r="CB78" s="117">
        <v>0.9</v>
      </c>
      <c r="CC78" s="124">
        <v>2.5000000000000001E-3</v>
      </c>
      <c r="CD78" s="113"/>
      <c r="CE78" s="113"/>
    </row>
    <row r="79" spans="1:83" s="85" customFormat="1" ht="21.4" customHeight="1" x14ac:dyDescent="0.2">
      <c r="A79" s="109" t="s">
        <v>381</v>
      </c>
      <c r="B79" s="109" t="s">
        <v>116</v>
      </c>
      <c r="C79" s="109" t="s">
        <v>125</v>
      </c>
      <c r="D79" s="110">
        <v>5.55393447588889</v>
      </c>
      <c r="E79" s="111"/>
      <c r="F79" s="112">
        <v>1.2500000000000001E-2</v>
      </c>
      <c r="G79" s="112">
        <v>9.8750000000000001E-3</v>
      </c>
      <c r="H79" s="113"/>
      <c r="I79" s="114">
        <v>3</v>
      </c>
      <c r="J79" s="114">
        <v>3</v>
      </c>
      <c r="K79" s="111"/>
      <c r="L79" s="138">
        <v>0.65436213991769498</v>
      </c>
      <c r="M79" s="118">
        <v>0.6</v>
      </c>
      <c r="N79" s="117">
        <v>0.7</v>
      </c>
      <c r="O79" s="118"/>
      <c r="P79" s="111"/>
      <c r="Q79" s="119">
        <v>185</v>
      </c>
      <c r="R79" s="120">
        <v>33.309719587642697</v>
      </c>
      <c r="S79" s="121">
        <v>36</v>
      </c>
      <c r="T79" s="118">
        <v>0.92526998854562903</v>
      </c>
      <c r="U79" s="126">
        <v>-48.691790155081698</v>
      </c>
      <c r="V79" s="124"/>
      <c r="W79" s="124"/>
      <c r="X79" s="125">
        <v>15</v>
      </c>
      <c r="Y79" s="125">
        <v>55</v>
      </c>
      <c r="Z79" s="111"/>
      <c r="AA79" s="126">
        <v>660</v>
      </c>
      <c r="AB79" s="110">
        <v>118.834675285644</v>
      </c>
      <c r="AC79" s="121">
        <v>200</v>
      </c>
      <c r="AD79" s="116">
        <v>0.59417337642821999</v>
      </c>
      <c r="AE79" s="127">
        <v>-638.287723083787</v>
      </c>
      <c r="AF79" s="112"/>
      <c r="AG79" s="112"/>
      <c r="AH79" s="128">
        <v>451</v>
      </c>
      <c r="AI79" s="125">
        <v>673</v>
      </c>
      <c r="AJ79" s="111"/>
      <c r="AK79" s="120">
        <v>4694.6274199999998</v>
      </c>
      <c r="AL79" s="120">
        <v>845.27958339815302</v>
      </c>
      <c r="AM79" s="129">
        <v>828</v>
      </c>
      <c r="AN79" s="133">
        <v>1.02086906207506</v>
      </c>
      <c r="AO79" s="137">
        <v>-680.28375356687798</v>
      </c>
      <c r="AP79" s="124">
        <v>2.5000000000000001E-3</v>
      </c>
      <c r="AQ79" s="124">
        <v>1E-3</v>
      </c>
      <c r="AR79" s="125">
        <v>0</v>
      </c>
      <c r="AS79" s="125">
        <v>824</v>
      </c>
      <c r="AT79" s="113"/>
      <c r="AU79" s="120">
        <v>2116.2382299999999</v>
      </c>
      <c r="AV79" s="110">
        <v>381.03406498350898</v>
      </c>
      <c r="AW79" s="131">
        <v>573</v>
      </c>
      <c r="AX79" s="116">
        <v>0.66498091620158695</v>
      </c>
      <c r="AY79" s="139">
        <v>-1603.3560966350501</v>
      </c>
      <c r="AZ79" s="112"/>
      <c r="BA79" s="112"/>
      <c r="BB79" s="125">
        <v>1067</v>
      </c>
      <c r="BC79" s="125">
        <v>1703</v>
      </c>
      <c r="BD79" s="111"/>
      <c r="BE79" s="120">
        <v>266.3</v>
      </c>
      <c r="BF79" s="110">
        <v>47.947990952374298</v>
      </c>
      <c r="BG79" s="132">
        <v>65</v>
      </c>
      <c r="BH79" s="116">
        <v>0.73766139926729701</v>
      </c>
      <c r="BI79" s="127">
        <v>-155.64351000223101</v>
      </c>
      <c r="BJ79" s="112"/>
      <c r="BK79" s="112"/>
      <c r="BL79" s="125">
        <v>95</v>
      </c>
      <c r="BM79" s="125">
        <v>167</v>
      </c>
      <c r="BN79" s="111"/>
      <c r="BO79" s="119">
        <v>506</v>
      </c>
      <c r="BP79" s="120">
        <v>91.106584385660497</v>
      </c>
      <c r="BQ79" s="132">
        <v>78</v>
      </c>
      <c r="BR79" s="122">
        <v>1.16803313314949</v>
      </c>
      <c r="BS79" s="123">
        <v>-0.332212002676954</v>
      </c>
      <c r="BT79" s="112">
        <v>7.4999999999999997E-3</v>
      </c>
      <c r="BU79" s="124">
        <v>6.3749999999999996E-3</v>
      </c>
      <c r="BV79" s="119">
        <v>0</v>
      </c>
      <c r="BW79" s="119">
        <v>14</v>
      </c>
      <c r="BX79" s="113"/>
      <c r="BY79" s="118">
        <v>0.99109962675854102</v>
      </c>
      <c r="BZ79" s="118">
        <v>1</v>
      </c>
      <c r="CA79" s="135">
        <v>0.99643985070341701</v>
      </c>
      <c r="CB79" s="117">
        <v>0.9</v>
      </c>
      <c r="CC79" s="124">
        <v>2.5000000000000001E-3</v>
      </c>
      <c r="CD79" s="113"/>
      <c r="CE79" s="113"/>
    </row>
    <row r="80" spans="1:83" s="85" customFormat="1" ht="21.4" customHeight="1" x14ac:dyDescent="0.2">
      <c r="A80" s="109" t="s">
        <v>381</v>
      </c>
      <c r="B80" s="109" t="s">
        <v>116</v>
      </c>
      <c r="C80" s="109" t="s">
        <v>126</v>
      </c>
      <c r="D80" s="110">
        <v>4.87851531188889</v>
      </c>
      <c r="E80" s="111"/>
      <c r="F80" s="112">
        <v>4.3749999999999997E-2</v>
      </c>
      <c r="G80" s="112">
        <v>4.1000000000000002E-2</v>
      </c>
      <c r="H80" s="113"/>
      <c r="I80" s="114">
        <v>6</v>
      </c>
      <c r="J80" s="114">
        <v>6</v>
      </c>
      <c r="K80" s="111"/>
      <c r="L80" s="136">
        <v>0.7</v>
      </c>
      <c r="M80" s="133">
        <v>0.70099999999999996</v>
      </c>
      <c r="N80" s="117">
        <v>0.7</v>
      </c>
      <c r="O80" s="118">
        <v>1E-3</v>
      </c>
      <c r="P80" s="111"/>
      <c r="Q80" s="119">
        <v>217</v>
      </c>
      <c r="R80" s="120">
        <v>44.480745908734399</v>
      </c>
      <c r="S80" s="121">
        <v>36</v>
      </c>
      <c r="T80" s="122">
        <v>1.23557627524262</v>
      </c>
      <c r="U80" s="123">
        <v>11.727686924713501</v>
      </c>
      <c r="V80" s="124">
        <v>0.01</v>
      </c>
      <c r="W80" s="124">
        <v>0.01</v>
      </c>
      <c r="X80" s="125">
        <v>0</v>
      </c>
      <c r="Y80" s="125">
        <v>0</v>
      </c>
      <c r="Z80" s="111"/>
      <c r="AA80" s="126">
        <v>674</v>
      </c>
      <c r="AB80" s="110">
        <v>138.15678683173701</v>
      </c>
      <c r="AC80" s="121">
        <v>200</v>
      </c>
      <c r="AD80" s="116">
        <v>0.690783934158685</v>
      </c>
      <c r="AE80" s="127">
        <v>-466.40173930714701</v>
      </c>
      <c r="AF80" s="112"/>
      <c r="AG80" s="112"/>
      <c r="AH80" s="128">
        <v>302</v>
      </c>
      <c r="AI80" s="125">
        <v>497</v>
      </c>
      <c r="AJ80" s="111"/>
      <c r="AK80" s="120">
        <v>4786.2641700000004</v>
      </c>
      <c r="AL80" s="120">
        <v>981.09032441405395</v>
      </c>
      <c r="AM80" s="129">
        <v>826.9</v>
      </c>
      <c r="AN80" s="122">
        <v>1.18646792165202</v>
      </c>
      <c r="AO80" s="130">
        <v>71.273178834600898</v>
      </c>
      <c r="AP80" s="124">
        <v>0.01</v>
      </c>
      <c r="AQ80" s="124">
        <v>9.4999999999999998E-3</v>
      </c>
      <c r="AR80" s="125">
        <v>0</v>
      </c>
      <c r="AS80" s="125">
        <v>55</v>
      </c>
      <c r="AT80" s="113"/>
      <c r="AU80" s="120">
        <v>3175.91482</v>
      </c>
      <c r="AV80" s="110">
        <v>651.00027712536405</v>
      </c>
      <c r="AW80" s="131">
        <v>573</v>
      </c>
      <c r="AX80" s="133">
        <v>1.1361261380896399</v>
      </c>
      <c r="AY80" s="137">
        <v>-91.336163114976003</v>
      </c>
      <c r="AZ80" s="112">
        <v>1.2749999999999999E-2</v>
      </c>
      <c r="BA80" s="112">
        <v>1.0500000000000001E-2</v>
      </c>
      <c r="BB80" s="125">
        <v>0</v>
      </c>
      <c r="BC80" s="125">
        <v>179</v>
      </c>
      <c r="BD80" s="111"/>
      <c r="BE80" s="120">
        <v>250.5</v>
      </c>
      <c r="BF80" s="110">
        <v>51.347589171142701</v>
      </c>
      <c r="BG80" s="132">
        <v>65</v>
      </c>
      <c r="BH80" s="118">
        <v>0.78996291032527299</v>
      </c>
      <c r="BI80" s="126">
        <v>-120.130565274823</v>
      </c>
      <c r="BJ80" s="112"/>
      <c r="BK80" s="112"/>
      <c r="BL80" s="125">
        <v>67</v>
      </c>
      <c r="BM80" s="125">
        <v>131</v>
      </c>
      <c r="BN80" s="111"/>
      <c r="BO80" s="119">
        <v>665</v>
      </c>
      <c r="BP80" s="120">
        <v>136.31196326870199</v>
      </c>
      <c r="BQ80" s="132">
        <v>78</v>
      </c>
      <c r="BR80" s="122">
        <v>1.7475892726756701</v>
      </c>
      <c r="BS80" s="123">
        <v>220.24332167021299</v>
      </c>
      <c r="BT80" s="112">
        <v>7.4999999999999997E-3</v>
      </c>
      <c r="BU80" s="124">
        <v>7.4999999999999997E-3</v>
      </c>
      <c r="BV80" s="119">
        <v>0</v>
      </c>
      <c r="BW80" s="119">
        <v>0</v>
      </c>
      <c r="BX80" s="113"/>
      <c r="BY80" s="118">
        <v>0.98927875243664698</v>
      </c>
      <c r="BZ80" s="118">
        <v>1</v>
      </c>
      <c r="CA80" s="135">
        <v>0.99571150097465899</v>
      </c>
      <c r="CB80" s="117">
        <v>0.9</v>
      </c>
      <c r="CC80" s="124">
        <v>2.5000000000000001E-3</v>
      </c>
      <c r="CD80" s="113"/>
      <c r="CE80" s="113"/>
    </row>
    <row r="81" spans="1:83" s="85" customFormat="1" ht="21.4" customHeight="1" x14ac:dyDescent="0.2">
      <c r="A81" s="109" t="s">
        <v>381</v>
      </c>
      <c r="B81" s="109" t="s">
        <v>116</v>
      </c>
      <c r="C81" s="109" t="s">
        <v>128</v>
      </c>
      <c r="D81" s="110">
        <v>3.5880949928888901</v>
      </c>
      <c r="E81" s="111"/>
      <c r="F81" s="112">
        <v>3.0499999999999999E-2</v>
      </c>
      <c r="G81" s="112">
        <v>2.3375E-2</v>
      </c>
      <c r="H81" s="113"/>
      <c r="I81" s="114">
        <v>5</v>
      </c>
      <c r="J81" s="114">
        <v>5</v>
      </c>
      <c r="K81" s="111"/>
      <c r="L81" s="138">
        <v>0.68</v>
      </c>
      <c r="M81" s="116">
        <v>0.505</v>
      </c>
      <c r="N81" s="117">
        <v>0.7</v>
      </c>
      <c r="O81" s="118"/>
      <c r="P81" s="111"/>
      <c r="Q81" s="119">
        <v>147</v>
      </c>
      <c r="R81" s="120">
        <v>40.968815009450402</v>
      </c>
      <c r="S81" s="121">
        <v>36</v>
      </c>
      <c r="T81" s="133">
        <v>1.1380226391513999</v>
      </c>
      <c r="U81" s="134">
        <v>-3.9755553967872901</v>
      </c>
      <c r="V81" s="124">
        <v>8.5000000000000006E-3</v>
      </c>
      <c r="W81" s="124">
        <v>7.0000000000000001E-3</v>
      </c>
      <c r="X81" s="125">
        <v>0</v>
      </c>
      <c r="Y81" s="125">
        <v>9</v>
      </c>
      <c r="Z81" s="111"/>
      <c r="AA81" s="126">
        <v>293</v>
      </c>
      <c r="AB81" s="110">
        <v>81.658930597067695</v>
      </c>
      <c r="AC81" s="121">
        <v>200</v>
      </c>
      <c r="AD81" s="116">
        <v>0.40829465298533901</v>
      </c>
      <c r="AE81" s="127">
        <v>-545.75308553770697</v>
      </c>
      <c r="AF81" s="112"/>
      <c r="AG81" s="112"/>
      <c r="AH81" s="128">
        <v>425</v>
      </c>
      <c r="AI81" s="125">
        <v>569</v>
      </c>
      <c r="AJ81" s="111"/>
      <c r="AK81" s="120">
        <v>1864.5884599999999</v>
      </c>
      <c r="AL81" s="120">
        <v>519.65972575847604</v>
      </c>
      <c r="AM81" s="129">
        <v>750.3</v>
      </c>
      <c r="AN81" s="116">
        <v>0.692602593307311</v>
      </c>
      <c r="AO81" s="139">
        <v>-1281.9937403947099</v>
      </c>
      <c r="AP81" s="124"/>
      <c r="AQ81" s="124"/>
      <c r="AR81" s="125">
        <v>828</v>
      </c>
      <c r="AS81" s="125">
        <v>1366</v>
      </c>
      <c r="AT81" s="113"/>
      <c r="AU81" s="120">
        <v>2216.86787</v>
      </c>
      <c r="AV81" s="110">
        <v>617.83979364914501</v>
      </c>
      <c r="AW81" s="131">
        <v>573</v>
      </c>
      <c r="AX81" s="133">
        <v>1.07825443917826</v>
      </c>
      <c r="AY81" s="137">
        <v>-186.15972006553099</v>
      </c>
      <c r="AZ81" s="112">
        <v>8.2500000000000004E-3</v>
      </c>
      <c r="BA81" s="112">
        <v>6.0000000000000001E-3</v>
      </c>
      <c r="BB81" s="125">
        <v>0</v>
      </c>
      <c r="BC81" s="125">
        <v>251</v>
      </c>
      <c r="BD81" s="111"/>
      <c r="BE81" s="120">
        <v>242.1</v>
      </c>
      <c r="BF81" s="110">
        <v>67.473130025768199</v>
      </c>
      <c r="BG81" s="132">
        <v>65</v>
      </c>
      <c r="BH81" s="133">
        <v>1.0380481542425899</v>
      </c>
      <c r="BI81" s="134">
        <v>-30.494752799754799</v>
      </c>
      <c r="BJ81" s="112">
        <v>5.2500000000000003E-3</v>
      </c>
      <c r="BK81" s="112">
        <v>3.0000000000000001E-3</v>
      </c>
      <c r="BL81" s="125">
        <v>0</v>
      </c>
      <c r="BM81" s="125">
        <v>38</v>
      </c>
      <c r="BN81" s="111"/>
      <c r="BO81" s="119">
        <v>317</v>
      </c>
      <c r="BP81" s="120">
        <v>88.347716721059598</v>
      </c>
      <c r="BQ81" s="132">
        <v>78</v>
      </c>
      <c r="BR81" s="133">
        <v>1.1326630348853799</v>
      </c>
      <c r="BS81" s="134">
        <v>-10.1137033597058</v>
      </c>
      <c r="BT81" s="112">
        <v>6.0000000000000001E-3</v>
      </c>
      <c r="BU81" s="124">
        <v>4.875E-3</v>
      </c>
      <c r="BV81" s="119">
        <v>0</v>
      </c>
      <c r="BW81" s="119">
        <v>19</v>
      </c>
      <c r="BX81" s="113"/>
      <c r="BY81" s="118">
        <v>0.99116950247684699</v>
      </c>
      <c r="BZ81" s="118">
        <v>1</v>
      </c>
      <c r="CA81" s="135">
        <v>0.99646780099073895</v>
      </c>
      <c r="CB81" s="117">
        <v>0.9</v>
      </c>
      <c r="CC81" s="124">
        <v>2.5000000000000001E-3</v>
      </c>
      <c r="CD81" s="113"/>
      <c r="CE81" s="113"/>
    </row>
    <row r="82" spans="1:83" s="85" customFormat="1" ht="21.4" customHeight="1" x14ac:dyDescent="0.2">
      <c r="A82" s="109" t="s">
        <v>381</v>
      </c>
      <c r="B82" s="109" t="s">
        <v>116</v>
      </c>
      <c r="C82" s="109" t="s">
        <v>129</v>
      </c>
      <c r="D82" s="110">
        <v>5.0163980773333297</v>
      </c>
      <c r="E82" s="111"/>
      <c r="F82" s="112">
        <v>1.2E-2</v>
      </c>
      <c r="G82" s="112">
        <v>9.3749999999999997E-3</v>
      </c>
      <c r="H82" s="113"/>
      <c r="I82" s="114">
        <v>3</v>
      </c>
      <c r="J82" s="114">
        <v>3</v>
      </c>
      <c r="K82" s="111"/>
      <c r="L82" s="115">
        <v>0.395293265749457</v>
      </c>
      <c r="M82" s="116">
        <v>0.36899999999999999</v>
      </c>
      <c r="N82" s="117">
        <v>0.7</v>
      </c>
      <c r="O82" s="118"/>
      <c r="P82" s="111"/>
      <c r="Q82" s="119">
        <v>149</v>
      </c>
      <c r="R82" s="120">
        <v>29.702586936483101</v>
      </c>
      <c r="S82" s="121">
        <v>36</v>
      </c>
      <c r="T82" s="118">
        <v>0.82507185934675298</v>
      </c>
      <c r="U82" s="126">
        <v>-62.073978620339098</v>
      </c>
      <c r="V82" s="124"/>
      <c r="W82" s="124"/>
      <c r="X82" s="125">
        <v>32</v>
      </c>
      <c r="Y82" s="125">
        <v>68</v>
      </c>
      <c r="Z82" s="111"/>
      <c r="AA82" s="126">
        <v>596</v>
      </c>
      <c r="AB82" s="110">
        <v>118.81034774593201</v>
      </c>
      <c r="AC82" s="121">
        <v>200</v>
      </c>
      <c r="AD82" s="116">
        <v>0.59405173872965999</v>
      </c>
      <c r="AE82" s="127">
        <v>-576.63321455743903</v>
      </c>
      <c r="AF82" s="112"/>
      <c r="AG82" s="112"/>
      <c r="AH82" s="128">
        <v>408</v>
      </c>
      <c r="AI82" s="125">
        <v>608</v>
      </c>
      <c r="AJ82" s="111"/>
      <c r="AK82" s="120">
        <v>4455.1743399999996</v>
      </c>
      <c r="AL82" s="120">
        <v>888.12216879891798</v>
      </c>
      <c r="AM82" s="129">
        <v>828</v>
      </c>
      <c r="AN82" s="133">
        <v>1.07261131497454</v>
      </c>
      <c r="AO82" s="137">
        <v>-399.52716826779903</v>
      </c>
      <c r="AP82" s="124">
        <v>5.0000000000000001E-3</v>
      </c>
      <c r="AQ82" s="124">
        <v>3.5000000000000001E-3</v>
      </c>
      <c r="AR82" s="125">
        <v>0</v>
      </c>
      <c r="AS82" s="125">
        <v>530</v>
      </c>
      <c r="AT82" s="113"/>
      <c r="AU82" s="120">
        <v>1888.4111</v>
      </c>
      <c r="AV82" s="110">
        <v>376.44761657429302</v>
      </c>
      <c r="AW82" s="131">
        <v>573</v>
      </c>
      <c r="AX82" s="116">
        <v>0.65697664323611304</v>
      </c>
      <c r="AY82" s="139">
        <v>-1471.18305970706</v>
      </c>
      <c r="AZ82" s="112"/>
      <c r="BA82" s="112"/>
      <c r="BB82" s="125">
        <v>986</v>
      </c>
      <c r="BC82" s="125">
        <v>1561</v>
      </c>
      <c r="BD82" s="111"/>
      <c r="BE82" s="120">
        <v>178.3</v>
      </c>
      <c r="BF82" s="110">
        <v>35.5434312132546</v>
      </c>
      <c r="BG82" s="132">
        <v>65</v>
      </c>
      <c r="BH82" s="116">
        <v>0.54682201866545499</v>
      </c>
      <c r="BI82" s="127">
        <v>-202.80579473116799</v>
      </c>
      <c r="BJ82" s="112"/>
      <c r="BK82" s="112"/>
      <c r="BL82" s="125">
        <v>148</v>
      </c>
      <c r="BM82" s="125">
        <v>213</v>
      </c>
      <c r="BN82" s="111"/>
      <c r="BO82" s="119">
        <v>426</v>
      </c>
      <c r="BP82" s="120">
        <v>84.921490167394595</v>
      </c>
      <c r="BQ82" s="132">
        <v>78</v>
      </c>
      <c r="BR82" s="133">
        <v>1.08873705342814</v>
      </c>
      <c r="BS82" s="134">
        <v>-31.326953677401299</v>
      </c>
      <c r="BT82" s="112">
        <v>4.4999999999999997E-3</v>
      </c>
      <c r="BU82" s="124">
        <v>3.375E-3</v>
      </c>
      <c r="BV82" s="119">
        <v>0</v>
      </c>
      <c r="BW82" s="119">
        <v>44</v>
      </c>
      <c r="BX82" s="113"/>
      <c r="BY82" s="118">
        <v>0.99157681940700804</v>
      </c>
      <c r="BZ82" s="118">
        <v>1</v>
      </c>
      <c r="CA82" s="135">
        <v>0.99663072776280304</v>
      </c>
      <c r="CB82" s="117">
        <v>0.9</v>
      </c>
      <c r="CC82" s="124">
        <v>2.5000000000000001E-3</v>
      </c>
      <c r="CD82" s="113"/>
      <c r="CE82" s="113"/>
    </row>
    <row r="83" spans="1:83" s="85" customFormat="1" ht="21.4" customHeight="1" x14ac:dyDescent="0.2">
      <c r="A83" s="109" t="s">
        <v>381</v>
      </c>
      <c r="B83" s="109" t="s">
        <v>116</v>
      </c>
      <c r="C83" s="109" t="s">
        <v>130</v>
      </c>
      <c r="D83" s="110">
        <v>4.9251896847777799</v>
      </c>
      <c r="E83" s="111"/>
      <c r="F83" s="112">
        <v>1.95E-2</v>
      </c>
      <c r="G83" s="112">
        <v>1.7999999999999999E-2</v>
      </c>
      <c r="H83" s="113"/>
      <c r="I83" s="114">
        <v>3</v>
      </c>
      <c r="J83" s="114">
        <v>3</v>
      </c>
      <c r="K83" s="111"/>
      <c r="L83" s="136">
        <v>0.77517133956386297</v>
      </c>
      <c r="M83" s="118">
        <v>0.65100000000000002</v>
      </c>
      <c r="N83" s="117">
        <v>0.7</v>
      </c>
      <c r="O83" s="118"/>
      <c r="P83" s="111"/>
      <c r="Q83" s="119">
        <v>206</v>
      </c>
      <c r="R83" s="120">
        <v>41.825800260380099</v>
      </c>
      <c r="S83" s="121">
        <v>36</v>
      </c>
      <c r="T83" s="133">
        <v>1.1618277850105601</v>
      </c>
      <c r="U83" s="134">
        <v>-1.23622132845767</v>
      </c>
      <c r="V83" s="124">
        <v>9.4999999999999998E-3</v>
      </c>
      <c r="W83" s="124">
        <v>8.0000000000000002E-3</v>
      </c>
      <c r="X83" s="125">
        <v>0</v>
      </c>
      <c r="Y83" s="125">
        <v>7</v>
      </c>
      <c r="Z83" s="111"/>
      <c r="AA83" s="126">
        <v>836</v>
      </c>
      <c r="AB83" s="110">
        <v>169.73965542561999</v>
      </c>
      <c r="AC83" s="121">
        <v>200</v>
      </c>
      <c r="AD83" s="118">
        <v>0.84869827712809998</v>
      </c>
      <c r="AE83" s="126">
        <v>-315.31234071365401</v>
      </c>
      <c r="AF83" s="112"/>
      <c r="AG83" s="112"/>
      <c r="AH83" s="128">
        <v>150</v>
      </c>
      <c r="AI83" s="125">
        <v>347</v>
      </c>
      <c r="AJ83" s="111"/>
      <c r="AK83" s="120">
        <v>3770.3273300000001</v>
      </c>
      <c r="AL83" s="120">
        <v>765.51921272248705</v>
      </c>
      <c r="AM83" s="129">
        <v>828</v>
      </c>
      <c r="AN83" s="118">
        <v>0.92454011198368002</v>
      </c>
      <c r="AO83" s="120">
        <v>-996.105760554526</v>
      </c>
      <c r="AP83" s="124"/>
      <c r="AQ83" s="124"/>
      <c r="AR83" s="125">
        <v>308</v>
      </c>
      <c r="AS83" s="125">
        <v>1124</v>
      </c>
      <c r="AT83" s="113"/>
      <c r="AU83" s="120">
        <v>2309.0474199999999</v>
      </c>
      <c r="AV83" s="110">
        <v>468.82405912944699</v>
      </c>
      <c r="AW83" s="131">
        <v>573</v>
      </c>
      <c r="AX83" s="118">
        <v>0.81819207526954096</v>
      </c>
      <c r="AY83" s="120">
        <v>-989.46243614461798</v>
      </c>
      <c r="AZ83" s="112"/>
      <c r="BA83" s="112"/>
      <c r="BB83" s="125">
        <v>514</v>
      </c>
      <c r="BC83" s="125">
        <v>1078</v>
      </c>
      <c r="BD83" s="111"/>
      <c r="BE83" s="120">
        <v>280.3</v>
      </c>
      <c r="BF83" s="110">
        <v>56.911513655264798</v>
      </c>
      <c r="BG83" s="132">
        <v>65</v>
      </c>
      <c r="BH83" s="118">
        <v>0.87556174854253599</v>
      </c>
      <c r="BI83" s="126">
        <v>-93.876510731937501</v>
      </c>
      <c r="BJ83" s="112"/>
      <c r="BK83" s="112"/>
      <c r="BL83" s="125">
        <v>40</v>
      </c>
      <c r="BM83" s="125">
        <v>104</v>
      </c>
      <c r="BN83" s="111"/>
      <c r="BO83" s="119">
        <v>520</v>
      </c>
      <c r="BP83" s="120">
        <v>105.579689977659</v>
      </c>
      <c r="BQ83" s="132">
        <v>78</v>
      </c>
      <c r="BR83" s="122">
        <v>1.35358576894435</v>
      </c>
      <c r="BS83" s="123">
        <v>70.988187121674997</v>
      </c>
      <c r="BT83" s="112">
        <v>7.4999999999999997E-3</v>
      </c>
      <c r="BU83" s="124">
        <v>7.4999999999999997E-3</v>
      </c>
      <c r="BV83" s="119">
        <v>0</v>
      </c>
      <c r="BW83" s="119">
        <v>0</v>
      </c>
      <c r="BX83" s="113"/>
      <c r="BY83" s="118">
        <v>0.98985377499253902</v>
      </c>
      <c r="BZ83" s="118">
        <v>1</v>
      </c>
      <c r="CA83" s="135">
        <v>0.99594150999701603</v>
      </c>
      <c r="CB83" s="117">
        <v>0.9</v>
      </c>
      <c r="CC83" s="124">
        <v>2.5000000000000001E-3</v>
      </c>
      <c r="CD83" s="113"/>
      <c r="CE83" s="113"/>
    </row>
    <row r="84" spans="1:83" s="85" customFormat="1" ht="21.4" customHeight="1" x14ac:dyDescent="0.2">
      <c r="A84" s="109" t="s">
        <v>381</v>
      </c>
      <c r="B84" s="109" t="s">
        <v>116</v>
      </c>
      <c r="C84" s="109" t="s">
        <v>131</v>
      </c>
      <c r="D84" s="110">
        <v>3.6932241753333299</v>
      </c>
      <c r="E84" s="111"/>
      <c r="F84" s="112">
        <v>4.1500000000000002E-2</v>
      </c>
      <c r="G84" s="112">
        <v>3.6249999999999998E-2</v>
      </c>
      <c r="H84" s="113"/>
      <c r="I84" s="114">
        <v>5</v>
      </c>
      <c r="J84" s="114">
        <v>5</v>
      </c>
      <c r="K84" s="111"/>
      <c r="L84" s="136">
        <v>0.70261194029850704</v>
      </c>
      <c r="M84" s="118">
        <v>0.68200000000000005</v>
      </c>
      <c r="N84" s="117">
        <v>0.7</v>
      </c>
      <c r="O84" s="118"/>
      <c r="P84" s="111"/>
      <c r="Q84" s="119">
        <v>141</v>
      </c>
      <c r="R84" s="120">
        <v>38.178023674198997</v>
      </c>
      <c r="S84" s="121">
        <v>36</v>
      </c>
      <c r="T84" s="133">
        <v>1.06050065761664</v>
      </c>
      <c r="U84" s="134">
        <v>-14.3990549806655</v>
      </c>
      <c r="V84" s="124">
        <v>4.4999999999999997E-3</v>
      </c>
      <c r="W84" s="124">
        <v>3.0000000000000001E-3</v>
      </c>
      <c r="X84" s="125">
        <v>0</v>
      </c>
      <c r="Y84" s="125">
        <v>19</v>
      </c>
      <c r="Z84" s="111"/>
      <c r="AA84" s="126">
        <v>292</v>
      </c>
      <c r="AB84" s="110">
        <v>79.0637086018872</v>
      </c>
      <c r="AC84" s="121">
        <v>200</v>
      </c>
      <c r="AD84" s="116">
        <v>0.39531854300943597</v>
      </c>
      <c r="AE84" s="127">
        <v>-571.32808322591904</v>
      </c>
      <c r="AF84" s="112"/>
      <c r="AG84" s="112"/>
      <c r="AH84" s="128">
        <v>447</v>
      </c>
      <c r="AI84" s="125">
        <v>595</v>
      </c>
      <c r="AJ84" s="111"/>
      <c r="AK84" s="120">
        <v>1906.20956</v>
      </c>
      <c r="AL84" s="120">
        <v>516.13697666428698</v>
      </c>
      <c r="AM84" s="129">
        <v>795.7</v>
      </c>
      <c r="AN84" s="116">
        <v>0.64865775627031097</v>
      </c>
      <c r="AO84" s="139">
        <v>-1528.54121911432</v>
      </c>
      <c r="AP84" s="124"/>
      <c r="AQ84" s="124"/>
      <c r="AR84" s="125">
        <v>1033</v>
      </c>
      <c r="AS84" s="125">
        <v>1621</v>
      </c>
      <c r="AT84" s="113"/>
      <c r="AU84" s="120">
        <v>2486.8951699999998</v>
      </c>
      <c r="AV84" s="110">
        <v>673.36696932986604</v>
      </c>
      <c r="AW84" s="131">
        <v>573</v>
      </c>
      <c r="AX84" s="122">
        <v>1.17516050493868</v>
      </c>
      <c r="AY84" s="130">
        <v>13.4602115577413</v>
      </c>
      <c r="AZ84" s="112">
        <v>1.4999999999999999E-2</v>
      </c>
      <c r="BA84" s="112">
        <v>1.35E-2</v>
      </c>
      <c r="BB84" s="125">
        <v>0</v>
      </c>
      <c r="BC84" s="125">
        <v>53</v>
      </c>
      <c r="BD84" s="111"/>
      <c r="BE84" s="120">
        <v>271.8</v>
      </c>
      <c r="BF84" s="110">
        <v>73.594232869838905</v>
      </c>
      <c r="BG84" s="132">
        <v>65</v>
      </c>
      <c r="BH84" s="133">
        <v>1.1322189672282901</v>
      </c>
      <c r="BI84" s="134">
        <v>-8.7816270484237897</v>
      </c>
      <c r="BJ84" s="112">
        <v>1.2E-2</v>
      </c>
      <c r="BK84" s="112">
        <v>9.75E-3</v>
      </c>
      <c r="BL84" s="125">
        <v>0</v>
      </c>
      <c r="BM84" s="125">
        <v>17</v>
      </c>
      <c r="BN84" s="111"/>
      <c r="BO84" s="119">
        <v>496</v>
      </c>
      <c r="BP84" s="120">
        <v>134.29999817306901</v>
      </c>
      <c r="BQ84" s="132">
        <v>78</v>
      </c>
      <c r="BR84" s="122">
        <v>1.7217948483726799</v>
      </c>
      <c r="BS84" s="123">
        <v>159.302047541891</v>
      </c>
      <c r="BT84" s="112">
        <v>7.4999999999999997E-3</v>
      </c>
      <c r="BU84" s="124">
        <v>7.4999999999999997E-3</v>
      </c>
      <c r="BV84" s="119">
        <v>0</v>
      </c>
      <c r="BW84" s="119">
        <v>0</v>
      </c>
      <c r="BX84" s="113"/>
      <c r="BY84" s="118">
        <v>0.98311972491403599</v>
      </c>
      <c r="BZ84" s="118">
        <v>1</v>
      </c>
      <c r="CA84" s="135">
        <v>0.99324788996561397</v>
      </c>
      <c r="CB84" s="117">
        <v>0.9</v>
      </c>
      <c r="CC84" s="124">
        <v>2.5000000000000001E-3</v>
      </c>
      <c r="CD84" s="113"/>
      <c r="CE84" s="113"/>
    </row>
    <row r="85" spans="1:83" s="85" customFormat="1" ht="21.4" customHeight="1" x14ac:dyDescent="0.2">
      <c r="A85" s="109" t="s">
        <v>381</v>
      </c>
      <c r="B85" s="109" t="s">
        <v>134</v>
      </c>
      <c r="C85" s="109" t="s">
        <v>135</v>
      </c>
      <c r="D85" s="110">
        <v>7.7764141098888899</v>
      </c>
      <c r="E85" s="111"/>
      <c r="F85" s="112">
        <v>1.6750000000000001E-2</v>
      </c>
      <c r="G85" s="112">
        <v>1.4125E-2</v>
      </c>
      <c r="H85" s="113"/>
      <c r="I85" s="114">
        <v>3</v>
      </c>
      <c r="J85" s="114">
        <v>3</v>
      </c>
      <c r="K85" s="111"/>
      <c r="L85" s="115">
        <v>0.271087071240105</v>
      </c>
      <c r="M85" s="116">
        <v>0.36099999999999999</v>
      </c>
      <c r="N85" s="117">
        <v>0.7</v>
      </c>
      <c r="O85" s="118"/>
      <c r="P85" s="111"/>
      <c r="Q85" s="119">
        <v>195</v>
      </c>
      <c r="R85" s="120">
        <v>25.075825083958399</v>
      </c>
      <c r="S85" s="121">
        <v>36</v>
      </c>
      <c r="T85" s="116">
        <v>0.69655069677662296</v>
      </c>
      <c r="U85" s="127">
        <v>-132.206621218973</v>
      </c>
      <c r="V85" s="124"/>
      <c r="W85" s="124"/>
      <c r="X85" s="125">
        <v>85</v>
      </c>
      <c r="Y85" s="125">
        <v>141</v>
      </c>
      <c r="Z85" s="111"/>
      <c r="AA85" s="126">
        <v>604</v>
      </c>
      <c r="AB85" s="110">
        <v>77.670760772876307</v>
      </c>
      <c r="AC85" s="121">
        <v>200</v>
      </c>
      <c r="AD85" s="116">
        <v>0.38835380386438201</v>
      </c>
      <c r="AE85" s="127">
        <v>-1213.81456232763</v>
      </c>
      <c r="AF85" s="112"/>
      <c r="AG85" s="112"/>
      <c r="AH85" s="128">
        <v>952</v>
      </c>
      <c r="AI85" s="125">
        <v>1263</v>
      </c>
      <c r="AJ85" s="111"/>
      <c r="AK85" s="120">
        <v>4729.7018799999996</v>
      </c>
      <c r="AL85" s="120">
        <v>608.21116431871405</v>
      </c>
      <c r="AM85" s="129">
        <v>821.3</v>
      </c>
      <c r="AN85" s="116">
        <v>0.74054689433667897</v>
      </c>
      <c r="AO85" s="139">
        <v>-2735.1536201983999</v>
      </c>
      <c r="AP85" s="124"/>
      <c r="AQ85" s="124"/>
      <c r="AR85" s="125">
        <v>1658</v>
      </c>
      <c r="AS85" s="125">
        <v>2935</v>
      </c>
      <c r="AT85" s="113"/>
      <c r="AU85" s="120">
        <v>4793.6094800000001</v>
      </c>
      <c r="AV85" s="110">
        <v>616.429296621974</v>
      </c>
      <c r="AW85" s="131">
        <v>573</v>
      </c>
      <c r="AX85" s="133">
        <v>1.0757928387818001</v>
      </c>
      <c r="AY85" s="137">
        <v>-414.42924106865098</v>
      </c>
      <c r="AZ85" s="112">
        <v>7.4999999999999997E-3</v>
      </c>
      <c r="BA85" s="112">
        <v>6.0000000000000001E-3</v>
      </c>
      <c r="BB85" s="125">
        <v>0</v>
      </c>
      <c r="BC85" s="125">
        <v>554</v>
      </c>
      <c r="BD85" s="111"/>
      <c r="BE85" s="120">
        <v>274.60000000000002</v>
      </c>
      <c r="BF85" s="110">
        <v>35.311905477205002</v>
      </c>
      <c r="BG85" s="132">
        <v>65</v>
      </c>
      <c r="BH85" s="116">
        <v>0.54326008426469297</v>
      </c>
      <c r="BI85" s="127">
        <v>-316.18973275647897</v>
      </c>
      <c r="BJ85" s="112"/>
      <c r="BK85" s="112"/>
      <c r="BL85" s="125">
        <v>231</v>
      </c>
      <c r="BM85" s="125">
        <v>332</v>
      </c>
      <c r="BN85" s="111"/>
      <c r="BO85" s="119">
        <v>697</v>
      </c>
      <c r="BP85" s="120">
        <v>89.630000428302594</v>
      </c>
      <c r="BQ85" s="132">
        <v>78</v>
      </c>
      <c r="BR85" s="133">
        <v>1.1491025695936199</v>
      </c>
      <c r="BS85" s="134">
        <v>-11.9476793077746</v>
      </c>
      <c r="BT85" s="112">
        <v>6.7499999999999999E-3</v>
      </c>
      <c r="BU85" s="124">
        <v>5.6249999999999998E-3</v>
      </c>
      <c r="BV85" s="119">
        <v>0</v>
      </c>
      <c r="BW85" s="119">
        <v>31</v>
      </c>
      <c r="BX85" s="113"/>
      <c r="BY85" s="118">
        <v>0.98556864821925105</v>
      </c>
      <c r="BZ85" s="118">
        <v>1</v>
      </c>
      <c r="CA85" s="135">
        <v>0.99422745928769996</v>
      </c>
      <c r="CB85" s="117">
        <v>0.9</v>
      </c>
      <c r="CC85" s="124">
        <v>2.5000000000000001E-3</v>
      </c>
      <c r="CD85" s="113"/>
      <c r="CE85" s="113"/>
    </row>
    <row r="86" spans="1:83" s="85" customFormat="1" ht="21.4" customHeight="1" x14ac:dyDescent="0.2">
      <c r="A86" s="109" t="s">
        <v>381</v>
      </c>
      <c r="B86" s="109" t="s">
        <v>134</v>
      </c>
      <c r="C86" s="109" t="s">
        <v>140</v>
      </c>
      <c r="D86" s="110">
        <v>5.1483945151111099</v>
      </c>
      <c r="E86" s="111"/>
      <c r="F86" s="112">
        <v>0.02</v>
      </c>
      <c r="G86" s="112">
        <v>0.02</v>
      </c>
      <c r="H86" s="113"/>
      <c r="I86" s="114">
        <v>3</v>
      </c>
      <c r="J86" s="114">
        <v>3</v>
      </c>
      <c r="K86" s="111"/>
      <c r="L86" s="115">
        <v>0.20842321219226301</v>
      </c>
      <c r="M86" s="116">
        <v>0.22600000000000001</v>
      </c>
      <c r="N86" s="117">
        <v>0.7</v>
      </c>
      <c r="O86" s="118"/>
      <c r="P86" s="111"/>
      <c r="Q86" s="119">
        <v>240</v>
      </c>
      <c r="R86" s="120">
        <v>46.6164741834708</v>
      </c>
      <c r="S86" s="121">
        <v>36</v>
      </c>
      <c r="T86" s="122">
        <v>1.2949020606519701</v>
      </c>
      <c r="U86" s="123">
        <v>23.372033666572801</v>
      </c>
      <c r="V86" s="124">
        <v>0.01</v>
      </c>
      <c r="W86" s="124">
        <v>0.01</v>
      </c>
      <c r="X86" s="125">
        <v>0</v>
      </c>
      <c r="Y86" s="125">
        <v>0</v>
      </c>
      <c r="Z86" s="111"/>
      <c r="AA86" s="126">
        <v>369</v>
      </c>
      <c r="AB86" s="110">
        <v>71.672829057086403</v>
      </c>
      <c r="AC86" s="121">
        <v>200</v>
      </c>
      <c r="AD86" s="116">
        <v>0.35836414528543198</v>
      </c>
      <c r="AE86" s="127">
        <v>-834.48870185237297</v>
      </c>
      <c r="AF86" s="112"/>
      <c r="AG86" s="112"/>
      <c r="AH86" s="128">
        <v>661</v>
      </c>
      <c r="AI86" s="125">
        <v>867</v>
      </c>
      <c r="AJ86" s="111"/>
      <c r="AK86" s="120">
        <v>2277.5623000000001</v>
      </c>
      <c r="AL86" s="120">
        <v>442.38301732998502</v>
      </c>
      <c r="AM86" s="129">
        <v>795.4</v>
      </c>
      <c r="AN86" s="116">
        <v>0.55617678819460104</v>
      </c>
      <c r="AO86" s="139">
        <v>-2508.7122672668902</v>
      </c>
      <c r="AP86" s="124"/>
      <c r="AQ86" s="124"/>
      <c r="AR86" s="125">
        <v>1818</v>
      </c>
      <c r="AS86" s="125">
        <v>2637</v>
      </c>
      <c r="AT86" s="113"/>
      <c r="AU86" s="120">
        <v>2434.3494799999999</v>
      </c>
      <c r="AV86" s="110">
        <v>472.836623699857</v>
      </c>
      <c r="AW86" s="131">
        <v>573</v>
      </c>
      <c r="AX86" s="118">
        <v>0.82519480575891302</v>
      </c>
      <c r="AY86" s="120">
        <v>-1013.6456508070499</v>
      </c>
      <c r="AZ86" s="112"/>
      <c r="BA86" s="112"/>
      <c r="BB86" s="125">
        <v>516</v>
      </c>
      <c r="BC86" s="125">
        <v>1106</v>
      </c>
      <c r="BD86" s="111"/>
      <c r="BE86" s="120">
        <v>192.6</v>
      </c>
      <c r="BF86" s="110">
        <v>37.409720532235298</v>
      </c>
      <c r="BG86" s="132">
        <v>65</v>
      </c>
      <c r="BH86" s="116">
        <v>0.57553416203439001</v>
      </c>
      <c r="BI86" s="127">
        <v>-198.533828102021</v>
      </c>
      <c r="BJ86" s="112"/>
      <c r="BK86" s="112"/>
      <c r="BL86" s="125">
        <v>143</v>
      </c>
      <c r="BM86" s="125">
        <v>209</v>
      </c>
      <c r="BN86" s="111"/>
      <c r="BO86" s="119">
        <v>510</v>
      </c>
      <c r="BP86" s="120">
        <v>99.060007639875494</v>
      </c>
      <c r="BQ86" s="132">
        <v>78</v>
      </c>
      <c r="BR86" s="122">
        <v>1.27000009794712</v>
      </c>
      <c r="BS86" s="123">
        <v>40.639406277574402</v>
      </c>
      <c r="BT86" s="112">
        <v>7.4999999999999997E-3</v>
      </c>
      <c r="BU86" s="124">
        <v>7.4999999999999997E-3</v>
      </c>
      <c r="BV86" s="119">
        <v>0</v>
      </c>
      <c r="BW86" s="119">
        <v>0</v>
      </c>
      <c r="BX86" s="113"/>
      <c r="BY86" s="118">
        <v>0.97843161700536097</v>
      </c>
      <c r="BZ86" s="118">
        <v>1</v>
      </c>
      <c r="CA86" s="135">
        <v>0.99137264680214399</v>
      </c>
      <c r="CB86" s="117">
        <v>0.9</v>
      </c>
      <c r="CC86" s="124">
        <v>2.5000000000000001E-3</v>
      </c>
      <c r="CD86" s="113"/>
      <c r="CE86" s="113"/>
    </row>
    <row r="87" spans="1:83" s="85" customFormat="1" ht="21.4" customHeight="1" x14ac:dyDescent="0.2">
      <c r="A87" s="109" t="s">
        <v>381</v>
      </c>
      <c r="B87" s="109" t="s">
        <v>134</v>
      </c>
      <c r="C87" s="109" t="s">
        <v>141</v>
      </c>
      <c r="D87" s="110">
        <v>10.993734849999999</v>
      </c>
      <c r="E87" s="111"/>
      <c r="F87" s="112">
        <v>1.7375000000000002E-2</v>
      </c>
      <c r="G87" s="112">
        <v>1.6250000000000001E-2</v>
      </c>
      <c r="H87" s="113"/>
      <c r="I87" s="114">
        <v>3</v>
      </c>
      <c r="J87" s="114">
        <v>3</v>
      </c>
      <c r="K87" s="111"/>
      <c r="L87" s="115">
        <v>0.45</v>
      </c>
      <c r="M87" s="116">
        <v>0.439</v>
      </c>
      <c r="N87" s="117">
        <v>0.7</v>
      </c>
      <c r="O87" s="118"/>
      <c r="P87" s="111"/>
      <c r="Q87" s="119">
        <v>577</v>
      </c>
      <c r="R87" s="120">
        <v>52.484438443592303</v>
      </c>
      <c r="S87" s="121">
        <v>36</v>
      </c>
      <c r="T87" s="122">
        <v>1.4579010678775599</v>
      </c>
      <c r="U87" s="123">
        <v>114.41881746352</v>
      </c>
      <c r="V87" s="124">
        <v>0.01</v>
      </c>
      <c r="W87" s="124">
        <v>0.01</v>
      </c>
      <c r="X87" s="125">
        <v>0</v>
      </c>
      <c r="Y87" s="125">
        <v>0</v>
      </c>
      <c r="Z87" s="111"/>
      <c r="AA87" s="126">
        <v>1268</v>
      </c>
      <c r="AB87" s="110">
        <v>115.33841931798101</v>
      </c>
      <c r="AC87" s="121">
        <v>200</v>
      </c>
      <c r="AD87" s="116">
        <v>0.57669209658990495</v>
      </c>
      <c r="AE87" s="127">
        <v>-1301.895458536</v>
      </c>
      <c r="AF87" s="112"/>
      <c r="AG87" s="112"/>
      <c r="AH87" s="128">
        <v>931</v>
      </c>
      <c r="AI87" s="125">
        <v>1371</v>
      </c>
      <c r="AJ87" s="111"/>
      <c r="AK87" s="120">
        <v>7912.3774199999998</v>
      </c>
      <c r="AL87" s="120">
        <v>719.71695951899403</v>
      </c>
      <c r="AM87" s="129">
        <v>828</v>
      </c>
      <c r="AN87" s="118">
        <v>0.86922338106158603</v>
      </c>
      <c r="AO87" s="120">
        <v>-2726.9897783390402</v>
      </c>
      <c r="AP87" s="124"/>
      <c r="AQ87" s="124"/>
      <c r="AR87" s="125">
        <v>1191</v>
      </c>
      <c r="AS87" s="125">
        <v>3011</v>
      </c>
      <c r="AT87" s="113"/>
      <c r="AU87" s="120">
        <v>5552.0792199999996</v>
      </c>
      <c r="AV87" s="110">
        <v>505.02211448186802</v>
      </c>
      <c r="AW87" s="131">
        <v>573</v>
      </c>
      <c r="AX87" s="118">
        <v>0.88136494673973398</v>
      </c>
      <c r="AY87" s="120">
        <v>-1810.6712687056399</v>
      </c>
      <c r="AZ87" s="112"/>
      <c r="BA87" s="112"/>
      <c r="BB87" s="125">
        <v>748</v>
      </c>
      <c r="BC87" s="125">
        <v>2008</v>
      </c>
      <c r="BD87" s="111"/>
      <c r="BE87" s="120">
        <v>649.6</v>
      </c>
      <c r="BF87" s="110">
        <v>59.0881996758363</v>
      </c>
      <c r="BG87" s="132">
        <v>65</v>
      </c>
      <c r="BH87" s="118">
        <v>0.90904922578209602</v>
      </c>
      <c r="BI87" s="126">
        <v>-185.61602402419999</v>
      </c>
      <c r="BJ87" s="112"/>
      <c r="BK87" s="112"/>
      <c r="BL87" s="125">
        <v>65</v>
      </c>
      <c r="BM87" s="125">
        <v>208</v>
      </c>
      <c r="BN87" s="111"/>
      <c r="BO87" s="119">
        <v>944</v>
      </c>
      <c r="BP87" s="120">
        <v>85.867088198875393</v>
      </c>
      <c r="BQ87" s="132">
        <v>78</v>
      </c>
      <c r="BR87" s="133">
        <v>1.1008601051137901</v>
      </c>
      <c r="BS87" s="134">
        <v>-58.259228829039998</v>
      </c>
      <c r="BT87" s="112">
        <v>4.875E-3</v>
      </c>
      <c r="BU87" s="124">
        <v>3.7499999999999999E-3</v>
      </c>
      <c r="BV87" s="119">
        <v>0</v>
      </c>
      <c r="BW87" s="119">
        <v>86</v>
      </c>
      <c r="BX87" s="113"/>
      <c r="BY87" s="118">
        <v>0.99478171394972803</v>
      </c>
      <c r="BZ87" s="118">
        <v>1</v>
      </c>
      <c r="CA87" s="135">
        <v>0.99791268557989099</v>
      </c>
      <c r="CB87" s="117">
        <v>0.9</v>
      </c>
      <c r="CC87" s="124">
        <v>2.5000000000000001E-3</v>
      </c>
      <c r="CD87" s="113"/>
      <c r="CE87" s="113"/>
    </row>
    <row r="88" spans="1:83" s="85" customFormat="1" ht="21.4" customHeight="1" x14ac:dyDescent="0.2">
      <c r="A88" s="109" t="s">
        <v>381</v>
      </c>
      <c r="B88" s="109" t="s">
        <v>134</v>
      </c>
      <c r="C88" s="109" t="s">
        <v>143</v>
      </c>
      <c r="D88" s="110">
        <v>3.3199164074444401</v>
      </c>
      <c r="E88" s="111"/>
      <c r="F88" s="112">
        <v>1.6625000000000001E-2</v>
      </c>
      <c r="G88" s="112">
        <v>1.55E-2</v>
      </c>
      <c r="H88" s="113"/>
      <c r="I88" s="114">
        <v>3</v>
      </c>
      <c r="J88" s="114">
        <v>3</v>
      </c>
      <c r="K88" s="111"/>
      <c r="L88" s="115">
        <v>0.42</v>
      </c>
      <c r="M88" s="116">
        <v>0.26200000000000001</v>
      </c>
      <c r="N88" s="117">
        <v>0.7</v>
      </c>
      <c r="O88" s="118"/>
      <c r="P88" s="111"/>
      <c r="Q88" s="119">
        <v>150</v>
      </c>
      <c r="R88" s="120">
        <v>45.1818605021639</v>
      </c>
      <c r="S88" s="121">
        <v>36</v>
      </c>
      <c r="T88" s="122">
        <v>1.25505168061566</v>
      </c>
      <c r="U88" s="123">
        <v>10.3085413072418</v>
      </c>
      <c r="V88" s="124">
        <v>0.01</v>
      </c>
      <c r="W88" s="124">
        <v>0.01</v>
      </c>
      <c r="X88" s="125">
        <v>0</v>
      </c>
      <c r="Y88" s="125">
        <v>0</v>
      </c>
      <c r="Z88" s="111"/>
      <c r="AA88" s="126">
        <v>264</v>
      </c>
      <c r="AB88" s="110">
        <v>79.520074483808401</v>
      </c>
      <c r="AC88" s="121">
        <v>200</v>
      </c>
      <c r="AD88" s="116">
        <v>0.397600372419042</v>
      </c>
      <c r="AE88" s="127">
        <v>-512.06365940421199</v>
      </c>
      <c r="AF88" s="112"/>
      <c r="AG88" s="112"/>
      <c r="AH88" s="128">
        <v>400</v>
      </c>
      <c r="AI88" s="125">
        <v>533</v>
      </c>
      <c r="AJ88" s="111"/>
      <c r="AK88" s="120">
        <v>991.08316000000002</v>
      </c>
      <c r="AL88" s="120">
        <v>298.526540541092</v>
      </c>
      <c r="AM88" s="129">
        <v>731.6</v>
      </c>
      <c r="AN88" s="116">
        <v>0.40804611883692099</v>
      </c>
      <c r="AO88" s="139">
        <v>-1847.75770610061</v>
      </c>
      <c r="AP88" s="124"/>
      <c r="AQ88" s="124"/>
      <c r="AR88" s="125">
        <v>1438</v>
      </c>
      <c r="AS88" s="125">
        <v>1924</v>
      </c>
      <c r="AT88" s="113"/>
      <c r="AU88" s="120">
        <v>1489.75215</v>
      </c>
      <c r="AV88" s="110">
        <v>448.73182549399201</v>
      </c>
      <c r="AW88" s="131">
        <v>573</v>
      </c>
      <c r="AX88" s="118">
        <v>0.78312709510295198</v>
      </c>
      <c r="AY88" s="120">
        <v>-733.67023419306804</v>
      </c>
      <c r="AZ88" s="112"/>
      <c r="BA88" s="112"/>
      <c r="BB88" s="125">
        <v>413</v>
      </c>
      <c r="BC88" s="125">
        <v>794</v>
      </c>
      <c r="BD88" s="111"/>
      <c r="BE88" s="120">
        <v>174.7</v>
      </c>
      <c r="BF88" s="110">
        <v>52.621806864853497</v>
      </c>
      <c r="BG88" s="132">
        <v>65</v>
      </c>
      <c r="BH88" s="118">
        <v>0.80956625945928495</v>
      </c>
      <c r="BI88" s="126">
        <v>-77.520689306368993</v>
      </c>
      <c r="BJ88" s="112"/>
      <c r="BK88" s="112"/>
      <c r="BL88" s="125">
        <v>42</v>
      </c>
      <c r="BM88" s="125">
        <v>85</v>
      </c>
      <c r="BN88" s="111"/>
      <c r="BO88" s="119">
        <v>280</v>
      </c>
      <c r="BP88" s="120">
        <v>84.339472937372605</v>
      </c>
      <c r="BQ88" s="132">
        <v>78</v>
      </c>
      <c r="BR88" s="133">
        <v>1.0812752940688799</v>
      </c>
      <c r="BS88" s="134">
        <v>-22.664827167642802</v>
      </c>
      <c r="BT88" s="112">
        <v>4.1250000000000002E-3</v>
      </c>
      <c r="BU88" s="124">
        <v>3.0000000000000001E-3</v>
      </c>
      <c r="BV88" s="119">
        <v>0</v>
      </c>
      <c r="BW88" s="119">
        <v>31</v>
      </c>
      <c r="BX88" s="113"/>
      <c r="BY88" s="118">
        <v>0.98619126133553203</v>
      </c>
      <c r="BZ88" s="118">
        <v>1</v>
      </c>
      <c r="CA88" s="135">
        <v>0.99447650453421299</v>
      </c>
      <c r="CB88" s="117">
        <v>0.9</v>
      </c>
      <c r="CC88" s="124">
        <v>2.5000000000000001E-3</v>
      </c>
      <c r="CD88" s="113"/>
      <c r="CE88" s="113"/>
    </row>
    <row r="89" spans="1:83" s="85" customFormat="1" ht="21.4" customHeight="1" x14ac:dyDescent="0.2">
      <c r="A89" s="109" t="s">
        <v>381</v>
      </c>
      <c r="B89" s="109" t="s">
        <v>134</v>
      </c>
      <c r="C89" s="109" t="s">
        <v>144</v>
      </c>
      <c r="D89" s="110">
        <v>3.5086654832222202</v>
      </c>
      <c r="E89" s="111"/>
      <c r="F89" s="112">
        <v>1.6500000000000001E-2</v>
      </c>
      <c r="G89" s="112">
        <v>1.4999999999999999E-2</v>
      </c>
      <c r="H89" s="113"/>
      <c r="I89" s="114">
        <v>3</v>
      </c>
      <c r="J89" s="114">
        <v>3</v>
      </c>
      <c r="K89" s="111"/>
      <c r="L89" s="115">
        <v>0.47</v>
      </c>
      <c r="M89" s="116">
        <v>0.58099999999999996</v>
      </c>
      <c r="N89" s="117">
        <v>0.7</v>
      </c>
      <c r="O89" s="118"/>
      <c r="P89" s="111"/>
      <c r="Q89" s="119">
        <v>117</v>
      </c>
      <c r="R89" s="120">
        <v>33.346011627347202</v>
      </c>
      <c r="S89" s="121">
        <v>36</v>
      </c>
      <c r="T89" s="118">
        <v>0.92627810075964401</v>
      </c>
      <c r="U89" s="126">
        <v>-30.633415804444699</v>
      </c>
      <c r="V89" s="124"/>
      <c r="W89" s="124"/>
      <c r="X89" s="125">
        <v>10</v>
      </c>
      <c r="Y89" s="125">
        <v>35</v>
      </c>
      <c r="Z89" s="111"/>
      <c r="AA89" s="126">
        <v>483</v>
      </c>
      <c r="AB89" s="110">
        <v>137.65917620520301</v>
      </c>
      <c r="AC89" s="121">
        <v>200</v>
      </c>
      <c r="AD89" s="116">
        <v>0.68829588102601502</v>
      </c>
      <c r="AE89" s="127">
        <v>-337.18564335802603</v>
      </c>
      <c r="AF89" s="112"/>
      <c r="AG89" s="112"/>
      <c r="AH89" s="128">
        <v>219</v>
      </c>
      <c r="AI89" s="125">
        <v>360</v>
      </c>
      <c r="AJ89" s="111"/>
      <c r="AK89" s="120">
        <v>3194.67328</v>
      </c>
      <c r="AL89" s="120">
        <v>910.50950718338004</v>
      </c>
      <c r="AM89" s="129">
        <v>828</v>
      </c>
      <c r="AN89" s="133">
        <v>1.0996491632649501</v>
      </c>
      <c r="AO89" s="137">
        <v>-200.89528350222801</v>
      </c>
      <c r="AP89" s="124">
        <v>6.4999999999999997E-3</v>
      </c>
      <c r="AQ89" s="124">
        <v>5.0000000000000001E-3</v>
      </c>
      <c r="AR89" s="125">
        <v>0</v>
      </c>
      <c r="AS89" s="125">
        <v>292</v>
      </c>
      <c r="AT89" s="113"/>
      <c r="AU89" s="120">
        <v>1409.2504899999999</v>
      </c>
      <c r="AV89" s="110">
        <v>401.64857457593803</v>
      </c>
      <c r="AW89" s="131">
        <v>573</v>
      </c>
      <c r="AX89" s="116">
        <v>0.70095737273287595</v>
      </c>
      <c r="AY89" s="139">
        <v>-940.58137822074502</v>
      </c>
      <c r="AZ89" s="112"/>
      <c r="BA89" s="112"/>
      <c r="BB89" s="125">
        <v>602</v>
      </c>
      <c r="BC89" s="125">
        <v>1004</v>
      </c>
      <c r="BD89" s="111"/>
      <c r="BE89" s="120">
        <v>160.69999999999999</v>
      </c>
      <c r="BF89" s="110">
        <v>45.800889474484599</v>
      </c>
      <c r="BG89" s="132">
        <v>65</v>
      </c>
      <c r="BH89" s="116">
        <v>0.70462906883822396</v>
      </c>
      <c r="BI89" s="127">
        <v>-105.86033409135899</v>
      </c>
      <c r="BJ89" s="112"/>
      <c r="BK89" s="112"/>
      <c r="BL89" s="125">
        <v>68</v>
      </c>
      <c r="BM89" s="125">
        <v>113</v>
      </c>
      <c r="BN89" s="111"/>
      <c r="BO89" s="119">
        <v>341</v>
      </c>
      <c r="BP89" s="120">
        <v>97.187948418165703</v>
      </c>
      <c r="BQ89" s="132">
        <v>78</v>
      </c>
      <c r="BR89" s="122">
        <v>1.2459993386944299</v>
      </c>
      <c r="BS89" s="123">
        <v>21.127599090369799</v>
      </c>
      <c r="BT89" s="112">
        <v>7.4999999999999997E-3</v>
      </c>
      <c r="BU89" s="124">
        <v>7.4999999999999997E-3</v>
      </c>
      <c r="BV89" s="119">
        <v>0</v>
      </c>
      <c r="BW89" s="119">
        <v>0</v>
      </c>
      <c r="BX89" s="113"/>
      <c r="BY89" s="118">
        <v>0.98381742738589195</v>
      </c>
      <c r="BZ89" s="118">
        <v>1</v>
      </c>
      <c r="CA89" s="135">
        <v>0.99352697095435705</v>
      </c>
      <c r="CB89" s="117">
        <v>0.9</v>
      </c>
      <c r="CC89" s="124">
        <v>2.5000000000000001E-3</v>
      </c>
      <c r="CD89" s="113"/>
      <c r="CE89" s="113"/>
    </row>
    <row r="90" spans="1:83" s="85" customFormat="1" ht="21.4" customHeight="1" x14ac:dyDescent="0.2">
      <c r="A90" s="109" t="s">
        <v>381</v>
      </c>
      <c r="B90" s="109" t="s">
        <v>134</v>
      </c>
      <c r="C90" s="109" t="s">
        <v>145</v>
      </c>
      <c r="D90" s="110">
        <v>2.8106058408888899</v>
      </c>
      <c r="E90" s="111"/>
      <c r="F90" s="112">
        <v>1.4999999999999999E-2</v>
      </c>
      <c r="G90" s="112">
        <v>1.2749999999999999E-2</v>
      </c>
      <c r="H90" s="113"/>
      <c r="I90" s="114">
        <v>2</v>
      </c>
      <c r="J90" s="114">
        <v>2</v>
      </c>
      <c r="K90" s="111"/>
      <c r="L90" s="135">
        <v>0.84</v>
      </c>
      <c r="M90" s="116">
        <v>8.1000000000000003E-2</v>
      </c>
      <c r="N90" s="117">
        <v>0.7</v>
      </c>
      <c r="O90" s="118"/>
      <c r="P90" s="111"/>
      <c r="Q90" s="119">
        <v>81</v>
      </c>
      <c r="R90" s="120">
        <v>28.819409261023502</v>
      </c>
      <c r="S90" s="121">
        <v>36</v>
      </c>
      <c r="T90" s="118">
        <v>0.80053914613954202</v>
      </c>
      <c r="U90" s="126">
        <v>-37.261299845913697</v>
      </c>
      <c r="V90" s="124"/>
      <c r="W90" s="124"/>
      <c r="X90" s="125">
        <v>21</v>
      </c>
      <c r="Y90" s="125">
        <v>41</v>
      </c>
      <c r="Z90" s="111"/>
      <c r="AA90" s="126">
        <v>290</v>
      </c>
      <c r="AB90" s="110">
        <v>103.180601057985</v>
      </c>
      <c r="AC90" s="121">
        <v>200</v>
      </c>
      <c r="AD90" s="116">
        <v>0.51590300528992505</v>
      </c>
      <c r="AE90" s="127">
        <v>-367.00722136618703</v>
      </c>
      <c r="AF90" s="112"/>
      <c r="AG90" s="112"/>
      <c r="AH90" s="128">
        <v>273</v>
      </c>
      <c r="AI90" s="125">
        <v>385</v>
      </c>
      <c r="AJ90" s="111"/>
      <c r="AK90" s="120">
        <v>1142.5871999999999</v>
      </c>
      <c r="AL90" s="120">
        <v>406.52701399020901</v>
      </c>
      <c r="AM90" s="129">
        <v>828</v>
      </c>
      <c r="AN90" s="116">
        <v>0.49097465457754702</v>
      </c>
      <c r="AO90" s="139">
        <v>-1577.42269645601</v>
      </c>
      <c r="AP90" s="124"/>
      <c r="AQ90" s="124"/>
      <c r="AR90" s="125">
        <v>1185</v>
      </c>
      <c r="AS90" s="125">
        <v>1651</v>
      </c>
      <c r="AT90" s="113"/>
      <c r="AU90" s="120">
        <v>1722.2808500000001</v>
      </c>
      <c r="AV90" s="110">
        <v>612.77921825399301</v>
      </c>
      <c r="AW90" s="131">
        <v>573</v>
      </c>
      <c r="AX90" s="133">
        <v>1.06942271946596</v>
      </c>
      <c r="AY90" s="137">
        <v>-160.04483921412501</v>
      </c>
      <c r="AZ90" s="112">
        <v>7.4999999999999997E-3</v>
      </c>
      <c r="BA90" s="112">
        <v>5.2500000000000003E-3</v>
      </c>
      <c r="BB90" s="125">
        <v>0</v>
      </c>
      <c r="BC90" s="125">
        <v>211</v>
      </c>
      <c r="BD90" s="111"/>
      <c r="BE90" s="120">
        <v>91.8</v>
      </c>
      <c r="BF90" s="110">
        <v>32.6619971624933</v>
      </c>
      <c r="BG90" s="132">
        <v>65</v>
      </c>
      <c r="BH90" s="116">
        <v>0.50249226403835801</v>
      </c>
      <c r="BI90" s="127">
        <v>-121.727346944011</v>
      </c>
      <c r="BJ90" s="112"/>
      <c r="BK90" s="112"/>
      <c r="BL90" s="125">
        <v>91</v>
      </c>
      <c r="BM90" s="125">
        <v>128</v>
      </c>
      <c r="BN90" s="111"/>
      <c r="BO90" s="119">
        <v>311</v>
      </c>
      <c r="BP90" s="120">
        <v>110.652299755288</v>
      </c>
      <c r="BQ90" s="132">
        <v>78</v>
      </c>
      <c r="BR90" s="122">
        <v>1.4186192276319001</v>
      </c>
      <c r="BS90" s="123">
        <v>54.767183667187098</v>
      </c>
      <c r="BT90" s="112">
        <v>7.4999999999999997E-3</v>
      </c>
      <c r="BU90" s="124">
        <v>7.4999999999999997E-3</v>
      </c>
      <c r="BV90" s="119">
        <v>0</v>
      </c>
      <c r="BW90" s="119">
        <v>0</v>
      </c>
      <c r="BX90" s="113"/>
      <c r="BY90" s="118">
        <v>0.98054679284963198</v>
      </c>
      <c r="BZ90" s="118">
        <v>0.8125</v>
      </c>
      <c r="CA90" s="138">
        <v>0.87971871713985295</v>
      </c>
      <c r="CB90" s="117">
        <v>0.9</v>
      </c>
      <c r="CC90" s="124"/>
      <c r="CD90" s="113"/>
      <c r="CE90" s="113"/>
    </row>
    <row r="91" spans="1:83" s="85" customFormat="1" ht="21.4" customHeight="1" x14ac:dyDescent="0.2">
      <c r="A91" s="109" t="s">
        <v>381</v>
      </c>
      <c r="B91" s="109" t="s">
        <v>134</v>
      </c>
      <c r="C91" s="109" t="s">
        <v>146</v>
      </c>
      <c r="D91" s="110">
        <v>7.4237973369999999</v>
      </c>
      <c r="E91" s="111"/>
      <c r="F91" s="112">
        <v>0.02</v>
      </c>
      <c r="G91" s="112">
        <v>1.7500000000000002E-2</v>
      </c>
      <c r="H91" s="113"/>
      <c r="I91" s="114">
        <v>4</v>
      </c>
      <c r="J91" s="114">
        <v>3</v>
      </c>
      <c r="K91" s="111"/>
      <c r="L91" s="115">
        <v>0.57022556390977397</v>
      </c>
      <c r="M91" s="116">
        <v>0.28999999999999998</v>
      </c>
      <c r="N91" s="117">
        <v>0.7</v>
      </c>
      <c r="O91" s="118"/>
      <c r="P91" s="111"/>
      <c r="Q91" s="119">
        <v>266</v>
      </c>
      <c r="R91" s="120">
        <v>35.8307194990714</v>
      </c>
      <c r="S91" s="121">
        <v>36</v>
      </c>
      <c r="T91" s="133">
        <v>0.99529776386309299</v>
      </c>
      <c r="U91" s="134">
        <v>-46.369635789481698</v>
      </c>
      <c r="V91" s="124">
        <v>1E-3</v>
      </c>
      <c r="W91" s="124">
        <v>0</v>
      </c>
      <c r="X91" s="125">
        <v>2</v>
      </c>
      <c r="Y91" s="125">
        <v>55</v>
      </c>
      <c r="Z91" s="111"/>
      <c r="AA91" s="126">
        <v>904</v>
      </c>
      <c r="AB91" s="110">
        <v>121.770565515641</v>
      </c>
      <c r="AC91" s="121">
        <v>200</v>
      </c>
      <c r="AD91" s="116">
        <v>0.60885282757820502</v>
      </c>
      <c r="AE91" s="127">
        <v>-831.38686549711997</v>
      </c>
      <c r="AF91" s="112"/>
      <c r="AG91" s="112"/>
      <c r="AH91" s="128">
        <v>581</v>
      </c>
      <c r="AI91" s="125">
        <v>878</v>
      </c>
      <c r="AJ91" s="111"/>
      <c r="AK91" s="120">
        <v>7064.9075700000003</v>
      </c>
      <c r="AL91" s="120">
        <v>951.65684747193995</v>
      </c>
      <c r="AM91" s="129">
        <v>828</v>
      </c>
      <c r="AN91" s="133">
        <v>1.1493440186859201</v>
      </c>
      <c r="AO91" s="137">
        <v>-119.59405315807599</v>
      </c>
      <c r="AP91" s="124">
        <v>8.9999999999999993E-3</v>
      </c>
      <c r="AQ91" s="124">
        <v>7.4999999999999997E-3</v>
      </c>
      <c r="AR91" s="125">
        <v>0</v>
      </c>
      <c r="AS91" s="125">
        <v>312</v>
      </c>
      <c r="AT91" s="113"/>
      <c r="AU91" s="120">
        <v>3361.27936</v>
      </c>
      <c r="AV91" s="110">
        <v>452.77089438412798</v>
      </c>
      <c r="AW91" s="131">
        <v>573</v>
      </c>
      <c r="AX91" s="118">
        <v>0.790176080949613</v>
      </c>
      <c r="AY91" s="120">
        <v>-1610.60400964925</v>
      </c>
      <c r="AZ91" s="112"/>
      <c r="BA91" s="112"/>
      <c r="BB91" s="125">
        <v>893</v>
      </c>
      <c r="BC91" s="125">
        <v>1744</v>
      </c>
      <c r="BD91" s="111"/>
      <c r="BE91" s="120">
        <v>313.7</v>
      </c>
      <c r="BF91" s="110">
        <v>42.256002657363503</v>
      </c>
      <c r="BG91" s="132">
        <v>65</v>
      </c>
      <c r="BH91" s="116">
        <v>0.65009234857482301</v>
      </c>
      <c r="BI91" s="127">
        <v>-250.300731286564</v>
      </c>
      <c r="BJ91" s="112"/>
      <c r="BK91" s="112"/>
      <c r="BL91" s="125">
        <v>169</v>
      </c>
      <c r="BM91" s="125">
        <v>266</v>
      </c>
      <c r="BN91" s="111"/>
      <c r="BO91" s="119">
        <v>743</v>
      </c>
      <c r="BP91" s="120">
        <v>100.08355108199299</v>
      </c>
      <c r="BQ91" s="132">
        <v>78</v>
      </c>
      <c r="BR91" s="122">
        <v>1.28312244976914</v>
      </c>
      <c r="BS91" s="123">
        <v>66.199122456123206</v>
      </c>
      <c r="BT91" s="112">
        <v>7.4999999999999997E-3</v>
      </c>
      <c r="BU91" s="124">
        <v>7.4999999999999997E-3</v>
      </c>
      <c r="BV91" s="119">
        <v>0</v>
      </c>
      <c r="BW91" s="119">
        <v>0</v>
      </c>
      <c r="BX91" s="113"/>
      <c r="BY91" s="118">
        <v>0.98692934267853805</v>
      </c>
      <c r="BZ91" s="118">
        <v>1</v>
      </c>
      <c r="CA91" s="135">
        <v>0.99477173707141497</v>
      </c>
      <c r="CB91" s="117">
        <v>0.9</v>
      </c>
      <c r="CC91" s="124">
        <v>2.5000000000000001E-3</v>
      </c>
      <c r="CD91" s="113"/>
      <c r="CE91" s="113"/>
    </row>
    <row r="92" spans="1:83" s="85" customFormat="1" ht="21.4" customHeight="1" x14ac:dyDescent="0.2">
      <c r="A92" s="109" t="s">
        <v>381</v>
      </c>
      <c r="B92" s="109" t="s">
        <v>134</v>
      </c>
      <c r="C92" s="109" t="s">
        <v>147</v>
      </c>
      <c r="D92" s="110">
        <v>11.573047969999999</v>
      </c>
      <c r="E92" s="111"/>
      <c r="F92" s="112">
        <v>2.35E-2</v>
      </c>
      <c r="G92" s="112">
        <v>1.925E-2</v>
      </c>
      <c r="H92" s="113"/>
      <c r="I92" s="114">
        <v>5</v>
      </c>
      <c r="J92" s="114">
        <v>5</v>
      </c>
      <c r="K92" s="111"/>
      <c r="L92" s="136">
        <v>0.78775304592314899</v>
      </c>
      <c r="M92" s="118">
        <v>0.68</v>
      </c>
      <c r="N92" s="117">
        <v>0.7</v>
      </c>
      <c r="O92" s="118"/>
      <c r="P92" s="111"/>
      <c r="Q92" s="119">
        <v>428</v>
      </c>
      <c r="R92" s="120">
        <v>36.982478696145897</v>
      </c>
      <c r="S92" s="121">
        <v>36</v>
      </c>
      <c r="T92" s="133">
        <v>1.02729107489294</v>
      </c>
      <c r="U92" s="134">
        <v>-58.956824824096003</v>
      </c>
      <c r="V92" s="124">
        <v>2.5000000000000001E-3</v>
      </c>
      <c r="W92" s="124">
        <v>1.5E-3</v>
      </c>
      <c r="X92" s="125">
        <v>0</v>
      </c>
      <c r="Y92" s="125">
        <v>72</v>
      </c>
      <c r="Z92" s="111"/>
      <c r="AA92" s="126">
        <v>1220</v>
      </c>
      <c r="AB92" s="110">
        <v>105.41734581611701</v>
      </c>
      <c r="AC92" s="121">
        <v>200</v>
      </c>
      <c r="AD92" s="116">
        <v>0.52708672908058496</v>
      </c>
      <c r="AE92" s="127">
        <v>-1485.3156934671999</v>
      </c>
      <c r="AF92" s="112"/>
      <c r="AG92" s="112"/>
      <c r="AH92" s="128">
        <v>1095</v>
      </c>
      <c r="AI92" s="125">
        <v>1558</v>
      </c>
      <c r="AJ92" s="111"/>
      <c r="AK92" s="120">
        <v>9084.4120399999993</v>
      </c>
      <c r="AL92" s="120">
        <v>784.96279143998004</v>
      </c>
      <c r="AM92" s="129">
        <v>750.7</v>
      </c>
      <c r="AN92" s="133">
        <v>1.0456411235380101</v>
      </c>
      <c r="AO92" s="137">
        <v>-1069.9904154291401</v>
      </c>
      <c r="AP92" s="124">
        <v>3.5000000000000001E-3</v>
      </c>
      <c r="AQ92" s="124">
        <v>2.5000000000000001E-3</v>
      </c>
      <c r="AR92" s="125">
        <v>0</v>
      </c>
      <c r="AS92" s="125">
        <v>1342</v>
      </c>
      <c r="AT92" s="113"/>
      <c r="AU92" s="120">
        <v>7097.3223099999996</v>
      </c>
      <c r="AV92" s="110">
        <v>613.26301665714095</v>
      </c>
      <c r="AW92" s="131">
        <v>573</v>
      </c>
      <c r="AX92" s="133">
        <v>1.0702670447768601</v>
      </c>
      <c r="AY92" s="137">
        <v>-653.40715178352798</v>
      </c>
      <c r="AZ92" s="112">
        <v>7.4999999999999997E-3</v>
      </c>
      <c r="BA92" s="112">
        <v>5.2500000000000003E-3</v>
      </c>
      <c r="BB92" s="125">
        <v>0</v>
      </c>
      <c r="BC92" s="125">
        <v>861</v>
      </c>
      <c r="BD92" s="111"/>
      <c r="BE92" s="120">
        <v>411.8</v>
      </c>
      <c r="BF92" s="110">
        <v>35.582674595964697</v>
      </c>
      <c r="BG92" s="132">
        <v>65</v>
      </c>
      <c r="BH92" s="116">
        <v>0.54742576301484203</v>
      </c>
      <c r="BI92" s="127">
        <v>-467.42760037684002</v>
      </c>
      <c r="BJ92" s="112"/>
      <c r="BK92" s="112"/>
      <c r="BL92" s="125">
        <v>341</v>
      </c>
      <c r="BM92" s="125">
        <v>491</v>
      </c>
      <c r="BN92" s="111"/>
      <c r="BO92" s="119">
        <v>1328</v>
      </c>
      <c r="BP92" s="120">
        <v>114.749373150658</v>
      </c>
      <c r="BQ92" s="132">
        <v>78</v>
      </c>
      <c r="BR92" s="122">
        <v>1.4711458096238199</v>
      </c>
      <c r="BS92" s="123">
        <v>272.926879547792</v>
      </c>
      <c r="BT92" s="112">
        <v>7.4999999999999997E-3</v>
      </c>
      <c r="BU92" s="124">
        <v>7.4999999999999997E-3</v>
      </c>
      <c r="BV92" s="119">
        <v>0</v>
      </c>
      <c r="BW92" s="119">
        <v>0</v>
      </c>
      <c r="BX92" s="113"/>
      <c r="BY92" s="118">
        <v>0.97629444791016795</v>
      </c>
      <c r="BZ92" s="118">
        <v>1</v>
      </c>
      <c r="CA92" s="135">
        <v>0.99051777916406702</v>
      </c>
      <c r="CB92" s="117">
        <v>0.9</v>
      </c>
      <c r="CC92" s="124">
        <v>2.5000000000000001E-3</v>
      </c>
      <c r="CD92" s="113"/>
      <c r="CE92" s="113"/>
    </row>
    <row r="93" spans="1:83" s="85" customFormat="1" ht="21.4" customHeight="1" x14ac:dyDescent="0.2">
      <c r="A93" s="109" t="s">
        <v>381</v>
      </c>
      <c r="B93" s="109" t="s">
        <v>134</v>
      </c>
      <c r="C93" s="109" t="s">
        <v>148</v>
      </c>
      <c r="D93" s="110">
        <v>3.39170396188889</v>
      </c>
      <c r="E93" s="111"/>
      <c r="F93" s="112">
        <v>3.5249999999999997E-2</v>
      </c>
      <c r="G93" s="112">
        <v>3.15E-2</v>
      </c>
      <c r="H93" s="113"/>
      <c r="I93" s="114">
        <v>5</v>
      </c>
      <c r="J93" s="114">
        <v>5</v>
      </c>
      <c r="K93" s="111"/>
      <c r="L93" s="115">
        <v>0.63</v>
      </c>
      <c r="M93" s="116">
        <v>0.58199999999999996</v>
      </c>
      <c r="N93" s="117">
        <v>0.7</v>
      </c>
      <c r="O93" s="118"/>
      <c r="P93" s="111"/>
      <c r="Q93" s="119">
        <v>134</v>
      </c>
      <c r="R93" s="120">
        <v>39.508165071509801</v>
      </c>
      <c r="S93" s="121">
        <v>36</v>
      </c>
      <c r="T93" s="133">
        <v>1.0974490297641599</v>
      </c>
      <c r="U93" s="134">
        <v>-8.7120492636064704</v>
      </c>
      <c r="V93" s="124">
        <v>6.4999999999999997E-3</v>
      </c>
      <c r="W93" s="124">
        <v>5.0000000000000001E-3</v>
      </c>
      <c r="X93" s="125">
        <v>0</v>
      </c>
      <c r="Y93" s="125">
        <v>13</v>
      </c>
      <c r="Z93" s="111"/>
      <c r="AA93" s="126">
        <v>225</v>
      </c>
      <c r="AB93" s="110">
        <v>66.338336873803797</v>
      </c>
      <c r="AC93" s="121">
        <v>200</v>
      </c>
      <c r="AD93" s="116">
        <v>0.33169168436901902</v>
      </c>
      <c r="AE93" s="127">
        <v>-567.84471813114703</v>
      </c>
      <c r="AF93" s="112"/>
      <c r="AG93" s="112"/>
      <c r="AH93" s="128">
        <v>454</v>
      </c>
      <c r="AI93" s="125">
        <v>590</v>
      </c>
      <c r="AJ93" s="111"/>
      <c r="AK93" s="120">
        <v>891.44710999999995</v>
      </c>
      <c r="AL93" s="120">
        <v>262.83163861492801</v>
      </c>
      <c r="AM93" s="129">
        <v>681.5</v>
      </c>
      <c r="AN93" s="116">
        <v>0.38566638094633598</v>
      </c>
      <c r="AO93" s="139">
        <v>-1810.17126703188</v>
      </c>
      <c r="AP93" s="124"/>
      <c r="AQ93" s="124"/>
      <c r="AR93" s="125">
        <v>1420</v>
      </c>
      <c r="AS93" s="125">
        <v>1883</v>
      </c>
      <c r="AT93" s="113"/>
      <c r="AU93" s="120">
        <v>2989.32033</v>
      </c>
      <c r="AV93" s="110">
        <v>881.36239589000104</v>
      </c>
      <c r="AW93" s="131">
        <v>573</v>
      </c>
      <c r="AX93" s="122">
        <v>1.53815426856894</v>
      </c>
      <c r="AY93" s="130">
        <v>717.820212554264</v>
      </c>
      <c r="AZ93" s="112">
        <v>1.4999999999999999E-2</v>
      </c>
      <c r="BA93" s="112">
        <v>1.4999999999999999E-2</v>
      </c>
      <c r="BB93" s="125">
        <v>0</v>
      </c>
      <c r="BC93" s="125">
        <v>0</v>
      </c>
      <c r="BD93" s="111"/>
      <c r="BE93" s="120">
        <v>225</v>
      </c>
      <c r="BF93" s="110">
        <v>66.338336873803797</v>
      </c>
      <c r="BG93" s="132">
        <v>65</v>
      </c>
      <c r="BH93" s="133">
        <v>1.0205897980585199</v>
      </c>
      <c r="BI93" s="134">
        <v>-32.674533392622799</v>
      </c>
      <c r="BJ93" s="112">
        <v>3.7499999999999999E-3</v>
      </c>
      <c r="BK93" s="112">
        <v>1.5E-3</v>
      </c>
      <c r="BL93" s="125">
        <v>0</v>
      </c>
      <c r="BM93" s="125">
        <v>40</v>
      </c>
      <c r="BN93" s="111"/>
      <c r="BO93" s="119">
        <v>376</v>
      </c>
      <c r="BP93" s="120">
        <v>110.858731842445</v>
      </c>
      <c r="BQ93" s="132">
        <v>78</v>
      </c>
      <c r="BR93" s="122">
        <v>1.4212657928518599</v>
      </c>
      <c r="BS93" s="123">
        <v>66.790559928852602</v>
      </c>
      <c r="BT93" s="112">
        <v>7.4999999999999997E-3</v>
      </c>
      <c r="BU93" s="124">
        <v>7.4999999999999997E-3</v>
      </c>
      <c r="BV93" s="119">
        <v>0</v>
      </c>
      <c r="BW93" s="119">
        <v>0</v>
      </c>
      <c r="BX93" s="113"/>
      <c r="BY93" s="118">
        <v>0.98173605655930896</v>
      </c>
      <c r="BZ93" s="118">
        <v>1</v>
      </c>
      <c r="CA93" s="135">
        <v>0.99269442262372298</v>
      </c>
      <c r="CB93" s="117">
        <v>0.9</v>
      </c>
      <c r="CC93" s="124">
        <v>2.5000000000000001E-3</v>
      </c>
      <c r="CD93" s="113"/>
      <c r="CE93" s="113"/>
    </row>
    <row r="94" spans="1:83" s="85" customFormat="1" ht="21.4" customHeight="1" x14ac:dyDescent="0.2">
      <c r="A94" s="109" t="s">
        <v>381</v>
      </c>
      <c r="B94" s="109" t="s">
        <v>134</v>
      </c>
      <c r="C94" s="109" t="s">
        <v>149</v>
      </c>
      <c r="D94" s="110">
        <v>5.4532972122222203</v>
      </c>
      <c r="E94" s="111"/>
      <c r="F94" s="112">
        <v>8.1250000000000003E-3</v>
      </c>
      <c r="G94" s="112">
        <v>7.0000000000000001E-3</v>
      </c>
      <c r="H94" s="113"/>
      <c r="I94" s="114">
        <v>2</v>
      </c>
      <c r="J94" s="114">
        <v>2</v>
      </c>
      <c r="K94" s="111"/>
      <c r="L94" s="115">
        <v>0.16893719806763299</v>
      </c>
      <c r="M94" s="116">
        <v>0.17399999999999999</v>
      </c>
      <c r="N94" s="117">
        <v>0.7</v>
      </c>
      <c r="O94" s="118"/>
      <c r="P94" s="111"/>
      <c r="Q94" s="119">
        <v>113</v>
      </c>
      <c r="R94" s="120">
        <v>20.721408645532499</v>
      </c>
      <c r="S94" s="121">
        <v>36</v>
      </c>
      <c r="T94" s="116">
        <v>0.57559468459812602</v>
      </c>
      <c r="U94" s="127">
        <v>-116.457296139232</v>
      </c>
      <c r="V94" s="124"/>
      <c r="W94" s="124"/>
      <c r="X94" s="125">
        <v>84</v>
      </c>
      <c r="Y94" s="125">
        <v>123</v>
      </c>
      <c r="Z94" s="111"/>
      <c r="AA94" s="126">
        <v>355</v>
      </c>
      <c r="AB94" s="110">
        <v>65.098230700566802</v>
      </c>
      <c r="AC94" s="121">
        <v>200</v>
      </c>
      <c r="AD94" s="116">
        <v>0.32549115350283397</v>
      </c>
      <c r="AE94" s="127">
        <v>-919.76275632906595</v>
      </c>
      <c r="AF94" s="112"/>
      <c r="AG94" s="112"/>
      <c r="AH94" s="128">
        <v>736</v>
      </c>
      <c r="AI94" s="125">
        <v>954</v>
      </c>
      <c r="AJ94" s="111"/>
      <c r="AK94" s="120">
        <v>1630.80359</v>
      </c>
      <c r="AL94" s="120">
        <v>299.04909388487999</v>
      </c>
      <c r="AM94" s="129">
        <v>786.9</v>
      </c>
      <c r="AN94" s="116">
        <v>0.38003443116645103</v>
      </c>
      <c r="AO94" s="139">
        <v>-3384.7504747767098</v>
      </c>
      <c r="AP94" s="124"/>
      <c r="AQ94" s="124"/>
      <c r="AR94" s="125">
        <v>2661</v>
      </c>
      <c r="AS94" s="125">
        <v>3519</v>
      </c>
      <c r="AT94" s="113"/>
      <c r="AU94" s="120">
        <v>2296.2343500000002</v>
      </c>
      <c r="AV94" s="110">
        <v>421.072657630609</v>
      </c>
      <c r="AW94" s="131">
        <v>573</v>
      </c>
      <c r="AX94" s="116">
        <v>0.73485629603945701</v>
      </c>
      <c r="AY94" s="139">
        <v>-1355.96094688277</v>
      </c>
      <c r="AZ94" s="112"/>
      <c r="BA94" s="112"/>
      <c r="BB94" s="125">
        <v>829</v>
      </c>
      <c r="BC94" s="125">
        <v>1454</v>
      </c>
      <c r="BD94" s="111"/>
      <c r="BE94" s="120">
        <v>163.30000000000001</v>
      </c>
      <c r="BF94" s="110">
        <v>29.945186122260701</v>
      </c>
      <c r="BG94" s="132">
        <v>65</v>
      </c>
      <c r="BH94" s="116">
        <v>0.46069517111170299</v>
      </c>
      <c r="BI94" s="127">
        <v>-250.99789580694701</v>
      </c>
      <c r="BJ94" s="112"/>
      <c r="BK94" s="112"/>
      <c r="BL94" s="125">
        <v>192</v>
      </c>
      <c r="BM94" s="125">
        <v>263</v>
      </c>
      <c r="BN94" s="111"/>
      <c r="BO94" s="119">
        <v>478</v>
      </c>
      <c r="BP94" s="120">
        <v>87.653392323580107</v>
      </c>
      <c r="BQ94" s="132">
        <v>78</v>
      </c>
      <c r="BR94" s="133">
        <v>1.1237614400459</v>
      </c>
      <c r="BS94" s="134">
        <v>-19.157474968335901</v>
      </c>
      <c r="BT94" s="112">
        <v>5.6249999999999998E-3</v>
      </c>
      <c r="BU94" s="124">
        <v>4.4999999999999997E-3</v>
      </c>
      <c r="BV94" s="119">
        <v>0</v>
      </c>
      <c r="BW94" s="119">
        <v>33</v>
      </c>
      <c r="BX94" s="113"/>
      <c r="BY94" s="118">
        <v>0.98986486486486502</v>
      </c>
      <c r="BZ94" s="118">
        <v>1</v>
      </c>
      <c r="CA94" s="135">
        <v>0.99594594594594599</v>
      </c>
      <c r="CB94" s="117">
        <v>0.9</v>
      </c>
      <c r="CC94" s="124">
        <v>2.5000000000000001E-3</v>
      </c>
      <c r="CD94" s="113"/>
      <c r="CE94" s="113"/>
    </row>
    <row r="95" spans="1:83" s="85" customFormat="1" ht="21.4" customHeight="1" x14ac:dyDescent="0.2">
      <c r="A95" s="109" t="s">
        <v>382</v>
      </c>
      <c r="B95" s="109" t="s">
        <v>383</v>
      </c>
      <c r="C95" s="109" t="s">
        <v>150</v>
      </c>
      <c r="D95" s="110">
        <v>5.0076981035555601</v>
      </c>
      <c r="E95" s="111"/>
      <c r="F95" s="112">
        <v>4.9500000000000002E-2</v>
      </c>
      <c r="G95" s="112">
        <v>4.725E-2</v>
      </c>
      <c r="H95" s="113"/>
      <c r="I95" s="114">
        <v>7</v>
      </c>
      <c r="J95" s="114">
        <v>6</v>
      </c>
      <c r="K95" s="111"/>
      <c r="L95" s="136">
        <v>0.79</v>
      </c>
      <c r="M95" s="133">
        <v>0.80800000000000005</v>
      </c>
      <c r="N95" s="117">
        <v>0.7</v>
      </c>
      <c r="O95" s="118">
        <v>1.4999999999999999E-2</v>
      </c>
      <c r="P95" s="111"/>
      <c r="Q95" s="119">
        <v>218</v>
      </c>
      <c r="R95" s="120">
        <v>43.532975728951399</v>
      </c>
      <c r="S95" s="121">
        <v>36</v>
      </c>
      <c r="T95" s="122">
        <v>1.2092493258042101</v>
      </c>
      <c r="U95" s="123">
        <v>7.29208843631341</v>
      </c>
      <c r="V95" s="124">
        <v>0.01</v>
      </c>
      <c r="W95" s="124">
        <v>0.01</v>
      </c>
      <c r="X95" s="125">
        <v>0</v>
      </c>
      <c r="Y95" s="125">
        <v>0</v>
      </c>
      <c r="Z95" s="111"/>
      <c r="AA95" s="126">
        <v>910</v>
      </c>
      <c r="AB95" s="110">
        <v>181.72021978599</v>
      </c>
      <c r="AC95" s="121">
        <v>200</v>
      </c>
      <c r="AD95" s="118">
        <v>0.90860109892995</v>
      </c>
      <c r="AE95" s="126">
        <v>-260.59950868714799</v>
      </c>
      <c r="AF95" s="112"/>
      <c r="AG95" s="112"/>
      <c r="AH95" s="128">
        <v>92</v>
      </c>
      <c r="AI95" s="125">
        <v>292</v>
      </c>
      <c r="AJ95" s="111"/>
      <c r="AK95" s="120">
        <v>5294.39941</v>
      </c>
      <c r="AL95" s="120">
        <v>1057.2521147472701</v>
      </c>
      <c r="AM95" s="129">
        <v>675.8</v>
      </c>
      <c r="AN95" s="122">
        <v>1.5644452718959301</v>
      </c>
      <c r="AO95" s="130">
        <v>1338.94367014613</v>
      </c>
      <c r="AP95" s="124">
        <v>0.01</v>
      </c>
      <c r="AQ95" s="124">
        <v>0.01</v>
      </c>
      <c r="AR95" s="125">
        <v>0</v>
      </c>
      <c r="AS95" s="125">
        <v>0</v>
      </c>
      <c r="AT95" s="113"/>
      <c r="AU95" s="120">
        <v>2803.6029199999998</v>
      </c>
      <c r="AV95" s="110">
        <v>559.85861408246501</v>
      </c>
      <c r="AW95" s="131">
        <v>573</v>
      </c>
      <c r="AX95" s="133">
        <v>0.97706564412297503</v>
      </c>
      <c r="AY95" s="137">
        <v>-550.16467238867801</v>
      </c>
      <c r="AZ95" s="112">
        <v>7.5000000000000002E-4</v>
      </c>
      <c r="BA95" s="112"/>
      <c r="BB95" s="125">
        <v>66</v>
      </c>
      <c r="BC95" s="125">
        <v>640</v>
      </c>
      <c r="BD95" s="111"/>
      <c r="BE95" s="120">
        <v>333.7</v>
      </c>
      <c r="BF95" s="110">
        <v>66.637403673170098</v>
      </c>
      <c r="BG95" s="132">
        <v>65</v>
      </c>
      <c r="BH95" s="133">
        <v>1.02519082574108</v>
      </c>
      <c r="BI95" s="134">
        <v>-46.744840323322997</v>
      </c>
      <c r="BJ95" s="112">
        <v>3.7499999999999999E-3</v>
      </c>
      <c r="BK95" s="112">
        <v>2.2499999999999998E-3</v>
      </c>
      <c r="BL95" s="125">
        <v>0</v>
      </c>
      <c r="BM95" s="125">
        <v>57</v>
      </c>
      <c r="BN95" s="111"/>
      <c r="BO95" s="119">
        <v>482</v>
      </c>
      <c r="BP95" s="120">
        <v>96.251808721809994</v>
      </c>
      <c r="BQ95" s="132">
        <v>78</v>
      </c>
      <c r="BR95" s="122">
        <v>1.2339975477155101</v>
      </c>
      <c r="BS95" s="123">
        <v>25.466191612012398</v>
      </c>
      <c r="BT95" s="112">
        <v>7.4999999999999997E-3</v>
      </c>
      <c r="BU95" s="124">
        <v>7.4999999999999997E-3</v>
      </c>
      <c r="BV95" s="119">
        <v>0</v>
      </c>
      <c r="BW95" s="119">
        <v>0</v>
      </c>
      <c r="BX95" s="113"/>
      <c r="BY95" s="118">
        <v>0.99768160741885603</v>
      </c>
      <c r="BZ95" s="118">
        <v>1</v>
      </c>
      <c r="CA95" s="135">
        <v>0.99907264296754295</v>
      </c>
      <c r="CB95" s="117">
        <v>0.9</v>
      </c>
      <c r="CC95" s="124">
        <v>2.5000000000000001E-3</v>
      </c>
      <c r="CD95" s="113"/>
      <c r="CE95" s="113"/>
    </row>
    <row r="96" spans="1:83" s="85" customFormat="1" ht="21.4" customHeight="1" x14ac:dyDescent="0.2">
      <c r="A96" s="109" t="s">
        <v>382</v>
      </c>
      <c r="B96" s="109" t="s">
        <v>383</v>
      </c>
      <c r="C96" s="109" t="s">
        <v>151</v>
      </c>
      <c r="D96" s="110">
        <v>9.8045207810000008</v>
      </c>
      <c r="E96" s="111"/>
      <c r="F96" s="112">
        <v>5.3999999999999999E-2</v>
      </c>
      <c r="G96" s="112">
        <v>5.3999999999999999E-2</v>
      </c>
      <c r="H96" s="113"/>
      <c r="I96" s="114">
        <v>6</v>
      </c>
      <c r="J96" s="114">
        <v>6</v>
      </c>
      <c r="K96" s="111"/>
      <c r="L96" s="135">
        <v>0.95</v>
      </c>
      <c r="M96" s="133">
        <v>0.76900000000000002</v>
      </c>
      <c r="N96" s="117">
        <v>0.7</v>
      </c>
      <c r="O96" s="118">
        <v>8.9999999999999993E-3</v>
      </c>
      <c r="P96" s="111"/>
      <c r="Q96" s="119">
        <v>523</v>
      </c>
      <c r="R96" s="120">
        <v>53.342739709778797</v>
      </c>
      <c r="S96" s="121">
        <v>36</v>
      </c>
      <c r="T96" s="122">
        <v>1.4817427697160801</v>
      </c>
      <c r="U96" s="123">
        <v>110.457140002019</v>
      </c>
      <c r="V96" s="124">
        <v>0.01</v>
      </c>
      <c r="W96" s="124">
        <v>0.01</v>
      </c>
      <c r="X96" s="125">
        <v>0</v>
      </c>
      <c r="Y96" s="125">
        <v>0</v>
      </c>
      <c r="Z96" s="111"/>
      <c r="AA96" s="126">
        <v>1413</v>
      </c>
      <c r="AB96" s="110">
        <v>144.11719160596101</v>
      </c>
      <c r="AC96" s="121">
        <v>200</v>
      </c>
      <c r="AD96" s="116">
        <v>0.72058595802980496</v>
      </c>
      <c r="AE96" s="127">
        <v>-878.90477776656098</v>
      </c>
      <c r="AF96" s="112"/>
      <c r="AG96" s="112"/>
      <c r="AH96" s="128">
        <v>548</v>
      </c>
      <c r="AI96" s="125">
        <v>941</v>
      </c>
      <c r="AJ96" s="111"/>
      <c r="AK96" s="120">
        <v>11411.64942</v>
      </c>
      <c r="AL96" s="120">
        <v>1163.91710262009</v>
      </c>
      <c r="AM96" s="129">
        <v>705.5</v>
      </c>
      <c r="AN96" s="122">
        <v>1.64977619081515</v>
      </c>
      <c r="AO96" s="130">
        <v>3326.9553164284598</v>
      </c>
      <c r="AP96" s="124">
        <v>0.01</v>
      </c>
      <c r="AQ96" s="124">
        <v>0.01</v>
      </c>
      <c r="AR96" s="125">
        <v>0</v>
      </c>
      <c r="AS96" s="125">
        <v>0</v>
      </c>
      <c r="AT96" s="113"/>
      <c r="AU96" s="120">
        <v>7041.0098200000002</v>
      </c>
      <c r="AV96" s="110">
        <v>718.13910922037496</v>
      </c>
      <c r="AW96" s="131">
        <v>573</v>
      </c>
      <c r="AX96" s="122">
        <v>1.2532968747301501</v>
      </c>
      <c r="AY96" s="130">
        <v>474.70263169880502</v>
      </c>
      <c r="AZ96" s="112">
        <v>1.4999999999999999E-2</v>
      </c>
      <c r="BA96" s="112">
        <v>1.4999999999999999E-2</v>
      </c>
      <c r="BB96" s="125">
        <v>0</v>
      </c>
      <c r="BC96" s="125">
        <v>0</v>
      </c>
      <c r="BD96" s="111"/>
      <c r="BE96" s="120">
        <v>574</v>
      </c>
      <c r="BF96" s="110">
        <v>58.544421784728499</v>
      </c>
      <c r="BG96" s="132">
        <v>65</v>
      </c>
      <c r="BH96" s="118">
        <v>0.90068341207274705</v>
      </c>
      <c r="BI96" s="126">
        <v>-170.869052774132</v>
      </c>
      <c r="BJ96" s="112"/>
      <c r="BK96" s="112"/>
      <c r="BL96" s="125">
        <v>64</v>
      </c>
      <c r="BM96" s="125">
        <v>191</v>
      </c>
      <c r="BN96" s="111"/>
      <c r="BO96" s="119">
        <v>1534</v>
      </c>
      <c r="BP96" s="120">
        <v>156.458437313194</v>
      </c>
      <c r="BQ96" s="132">
        <v>78</v>
      </c>
      <c r="BR96" s="122">
        <v>2.00587740145121</v>
      </c>
      <c r="BS96" s="123">
        <v>640.15713667104103</v>
      </c>
      <c r="BT96" s="112">
        <v>7.4999999999999997E-3</v>
      </c>
      <c r="BU96" s="124">
        <v>7.4999999999999997E-3</v>
      </c>
      <c r="BV96" s="119">
        <v>0</v>
      </c>
      <c r="BW96" s="119">
        <v>0</v>
      </c>
      <c r="BX96" s="113"/>
      <c r="BY96" s="118">
        <v>0.99806557694167697</v>
      </c>
      <c r="BZ96" s="118">
        <v>1</v>
      </c>
      <c r="CA96" s="135">
        <v>0.99922623077667105</v>
      </c>
      <c r="CB96" s="117">
        <v>0.9</v>
      </c>
      <c r="CC96" s="124">
        <v>2.5000000000000001E-3</v>
      </c>
      <c r="CD96" s="113"/>
      <c r="CE96" s="113"/>
    </row>
    <row r="97" spans="1:83" s="85" customFormat="1" ht="21.4" customHeight="1" x14ac:dyDescent="0.2">
      <c r="A97" s="109" t="s">
        <v>382</v>
      </c>
      <c r="B97" s="109" t="s">
        <v>383</v>
      </c>
      <c r="C97" s="109" t="s">
        <v>152</v>
      </c>
      <c r="D97" s="110">
        <v>3.14377776755556</v>
      </c>
      <c r="E97" s="111"/>
      <c r="F97" s="112">
        <v>3.875E-2</v>
      </c>
      <c r="G97" s="112">
        <v>3.6499999999999998E-2</v>
      </c>
      <c r="H97" s="113"/>
      <c r="I97" s="114">
        <v>5</v>
      </c>
      <c r="J97" s="114">
        <v>5</v>
      </c>
      <c r="K97" s="111"/>
      <c r="L97" s="136">
        <v>0.79</v>
      </c>
      <c r="M97" s="133">
        <v>0.72199999999999998</v>
      </c>
      <c r="N97" s="117">
        <v>0.7</v>
      </c>
      <c r="O97" s="118">
        <v>3.0000000000000001E-3</v>
      </c>
      <c r="P97" s="111"/>
      <c r="Q97" s="119">
        <v>141</v>
      </c>
      <c r="R97" s="120">
        <v>44.850498484705099</v>
      </c>
      <c r="S97" s="121">
        <v>36</v>
      </c>
      <c r="T97" s="122">
        <v>1.2458471801307001</v>
      </c>
      <c r="U97" s="123">
        <v>8.7198916301181804</v>
      </c>
      <c r="V97" s="124">
        <v>0.01</v>
      </c>
      <c r="W97" s="124">
        <v>0.01</v>
      </c>
      <c r="X97" s="125">
        <v>0</v>
      </c>
      <c r="Y97" s="125">
        <v>0</v>
      </c>
      <c r="Z97" s="111"/>
      <c r="AA97" s="126">
        <v>364</v>
      </c>
      <c r="AB97" s="110">
        <v>115.784265591721</v>
      </c>
      <c r="AC97" s="121">
        <v>200</v>
      </c>
      <c r="AD97" s="116">
        <v>0.57892132795860496</v>
      </c>
      <c r="AE97" s="127">
        <v>-370.88949094378802</v>
      </c>
      <c r="AF97" s="112"/>
      <c r="AG97" s="112"/>
      <c r="AH97" s="128">
        <v>265</v>
      </c>
      <c r="AI97" s="125">
        <v>391</v>
      </c>
      <c r="AJ97" s="111"/>
      <c r="AK97" s="120">
        <v>1712.3856000000001</v>
      </c>
      <c r="AL97" s="120">
        <v>544.69040963142402</v>
      </c>
      <c r="AM97" s="129">
        <v>612</v>
      </c>
      <c r="AN97" s="118">
        <v>0.89001700920167404</v>
      </c>
      <c r="AO97" s="120">
        <v>-536.37624228799098</v>
      </c>
      <c r="AP97" s="124"/>
      <c r="AQ97" s="124"/>
      <c r="AR97" s="125">
        <v>212</v>
      </c>
      <c r="AS97" s="125">
        <v>597</v>
      </c>
      <c r="AT97" s="113"/>
      <c r="AU97" s="120">
        <v>2219.7561599999999</v>
      </c>
      <c r="AV97" s="110">
        <v>706.07922191840305</v>
      </c>
      <c r="AW97" s="131">
        <v>573</v>
      </c>
      <c r="AX97" s="122">
        <v>1.23224995099198</v>
      </c>
      <c r="AY97" s="130">
        <v>114.297768446048</v>
      </c>
      <c r="AZ97" s="112">
        <v>1.4999999999999999E-2</v>
      </c>
      <c r="BA97" s="112">
        <v>1.4999999999999999E-2</v>
      </c>
      <c r="BB97" s="125">
        <v>0</v>
      </c>
      <c r="BC97" s="125">
        <v>0</v>
      </c>
      <c r="BD97" s="111"/>
      <c r="BE97" s="120">
        <v>220.4</v>
      </c>
      <c r="BF97" s="110">
        <v>70.106736638503605</v>
      </c>
      <c r="BG97" s="132">
        <v>65</v>
      </c>
      <c r="BH97" s="133">
        <v>1.0785651790538999</v>
      </c>
      <c r="BI97" s="134">
        <v>-18.439084556731</v>
      </c>
      <c r="BJ97" s="112">
        <v>8.2500000000000004E-3</v>
      </c>
      <c r="BK97" s="112">
        <v>6.0000000000000001E-3</v>
      </c>
      <c r="BL97" s="125">
        <v>0</v>
      </c>
      <c r="BM97" s="125">
        <v>25</v>
      </c>
      <c r="BN97" s="111"/>
      <c r="BO97" s="119">
        <v>198</v>
      </c>
      <c r="BP97" s="120">
        <v>62.981551063628402</v>
      </c>
      <c r="BQ97" s="132">
        <v>78</v>
      </c>
      <c r="BR97" s="118">
        <v>0.80745578286703101</v>
      </c>
      <c r="BS97" s="126">
        <v>-88.606901468077197</v>
      </c>
      <c r="BT97" s="112"/>
      <c r="BU97" s="124"/>
      <c r="BV97" s="119">
        <v>48</v>
      </c>
      <c r="BW97" s="119">
        <v>97</v>
      </c>
      <c r="BX97" s="113"/>
      <c r="BY97" s="118">
        <v>0.99733527131782895</v>
      </c>
      <c r="BZ97" s="118">
        <v>1</v>
      </c>
      <c r="CA97" s="135">
        <v>0.99893410852713205</v>
      </c>
      <c r="CB97" s="117">
        <v>0.9</v>
      </c>
      <c r="CC97" s="124">
        <v>2.5000000000000001E-3</v>
      </c>
      <c r="CD97" s="113"/>
      <c r="CE97" s="113"/>
    </row>
    <row r="98" spans="1:83" s="85" customFormat="1" ht="21.4" customHeight="1" x14ac:dyDescent="0.2">
      <c r="A98" s="109" t="s">
        <v>382</v>
      </c>
      <c r="B98" s="109" t="s">
        <v>383</v>
      </c>
      <c r="C98" s="109" t="s">
        <v>153</v>
      </c>
      <c r="D98" s="110">
        <v>2.91919191911111</v>
      </c>
      <c r="E98" s="111"/>
      <c r="F98" s="112">
        <v>6.2E-2</v>
      </c>
      <c r="G98" s="112">
        <v>5.9249999999999997E-2</v>
      </c>
      <c r="H98" s="113"/>
      <c r="I98" s="114">
        <v>7</v>
      </c>
      <c r="J98" s="114">
        <v>7</v>
      </c>
      <c r="K98" s="111"/>
      <c r="L98" s="136">
        <v>0.71</v>
      </c>
      <c r="M98" s="133">
        <v>0.74099999999999999</v>
      </c>
      <c r="N98" s="117">
        <v>0.7</v>
      </c>
      <c r="O98" s="118">
        <v>5.0000000000000001E-3</v>
      </c>
      <c r="P98" s="111"/>
      <c r="Q98" s="119">
        <v>126</v>
      </c>
      <c r="R98" s="120">
        <v>43.162629758980302</v>
      </c>
      <c r="S98" s="121">
        <v>36</v>
      </c>
      <c r="T98" s="122">
        <v>1.19896193774945</v>
      </c>
      <c r="U98" s="123">
        <v>3.1697454579456501</v>
      </c>
      <c r="V98" s="124">
        <v>0.01</v>
      </c>
      <c r="W98" s="124">
        <v>0.01</v>
      </c>
      <c r="X98" s="125">
        <v>0</v>
      </c>
      <c r="Y98" s="125">
        <v>1</v>
      </c>
      <c r="Z98" s="111"/>
      <c r="AA98" s="126">
        <v>388</v>
      </c>
      <c r="AB98" s="110">
        <v>132.913494813368</v>
      </c>
      <c r="AC98" s="121">
        <v>200</v>
      </c>
      <c r="AD98" s="116">
        <v>0.66456747406684002</v>
      </c>
      <c r="AE98" s="127">
        <v>-294.39030301141298</v>
      </c>
      <c r="AF98" s="112"/>
      <c r="AG98" s="112"/>
      <c r="AH98" s="128">
        <v>196</v>
      </c>
      <c r="AI98" s="125">
        <v>313</v>
      </c>
      <c r="AJ98" s="111"/>
      <c r="AK98" s="120">
        <v>2158.4652299999998</v>
      </c>
      <c r="AL98" s="120">
        <v>739.40504420731895</v>
      </c>
      <c r="AM98" s="129">
        <v>619</v>
      </c>
      <c r="AN98" s="122">
        <v>1.19451541875173</v>
      </c>
      <c r="AO98" s="130">
        <v>46.467242179676802</v>
      </c>
      <c r="AP98" s="124">
        <v>0.01</v>
      </c>
      <c r="AQ98" s="124">
        <v>9.4999999999999998E-3</v>
      </c>
      <c r="AR98" s="125">
        <v>0</v>
      </c>
      <c r="AS98" s="125">
        <v>10</v>
      </c>
      <c r="AT98" s="113"/>
      <c r="AU98" s="120">
        <v>2260.76116</v>
      </c>
      <c r="AV98" s="110">
        <v>774.44759462351396</v>
      </c>
      <c r="AW98" s="131">
        <v>573</v>
      </c>
      <c r="AX98" s="122">
        <v>1.3515664827635501</v>
      </c>
      <c r="AY98" s="130">
        <v>305.712941872302</v>
      </c>
      <c r="AZ98" s="112">
        <v>1.4999999999999999E-2</v>
      </c>
      <c r="BA98" s="112">
        <v>1.4999999999999999E-2</v>
      </c>
      <c r="BB98" s="125">
        <v>0</v>
      </c>
      <c r="BC98" s="125">
        <v>0</v>
      </c>
      <c r="BD98" s="111"/>
      <c r="BE98" s="120">
        <v>214.2</v>
      </c>
      <c r="BF98" s="110">
        <v>73.376470590266507</v>
      </c>
      <c r="BG98" s="132">
        <v>65</v>
      </c>
      <c r="BH98" s="133">
        <v>1.1288687783117901</v>
      </c>
      <c r="BI98" s="134">
        <v>-7.5768484787092198</v>
      </c>
      <c r="BJ98" s="112">
        <v>1.2E-2</v>
      </c>
      <c r="BK98" s="112">
        <v>9.75E-3</v>
      </c>
      <c r="BL98" s="125">
        <v>0</v>
      </c>
      <c r="BM98" s="125">
        <v>14</v>
      </c>
      <c r="BN98" s="111"/>
      <c r="BO98" s="119">
        <v>288</v>
      </c>
      <c r="BP98" s="120">
        <v>98.657439449097794</v>
      </c>
      <c r="BQ98" s="132">
        <v>78</v>
      </c>
      <c r="BR98" s="122">
        <v>1.26483896729613</v>
      </c>
      <c r="BS98" s="123">
        <v>21.867781825548899</v>
      </c>
      <c r="BT98" s="112">
        <v>7.4999999999999997E-3</v>
      </c>
      <c r="BU98" s="124">
        <v>7.4999999999999997E-3</v>
      </c>
      <c r="BV98" s="119">
        <v>0</v>
      </c>
      <c r="BW98" s="119">
        <v>0</v>
      </c>
      <c r="BX98" s="113"/>
      <c r="BY98" s="118">
        <v>0.99449877750611204</v>
      </c>
      <c r="BZ98" s="118">
        <v>1</v>
      </c>
      <c r="CA98" s="135">
        <v>0.99779951100244502</v>
      </c>
      <c r="CB98" s="117">
        <v>0.9</v>
      </c>
      <c r="CC98" s="124">
        <v>2.5000000000000001E-3</v>
      </c>
      <c r="CD98" s="113"/>
      <c r="CE98" s="113"/>
    </row>
    <row r="99" spans="1:83" s="85" customFormat="1" ht="21.4" customHeight="1" x14ac:dyDescent="0.2">
      <c r="A99" s="109" t="s">
        <v>382</v>
      </c>
      <c r="B99" s="109" t="s">
        <v>383</v>
      </c>
      <c r="C99" s="109" t="s">
        <v>154</v>
      </c>
      <c r="D99" s="110">
        <v>2.90071348411111</v>
      </c>
      <c r="E99" s="111"/>
      <c r="F99" s="112">
        <v>8.8749999999999996E-2</v>
      </c>
      <c r="G99" s="112">
        <v>8.4500000000000006E-2</v>
      </c>
      <c r="H99" s="113"/>
      <c r="I99" s="114">
        <v>8</v>
      </c>
      <c r="J99" s="114">
        <v>8</v>
      </c>
      <c r="K99" s="111"/>
      <c r="L99" s="136">
        <v>0.76726582278481004</v>
      </c>
      <c r="M99" s="122">
        <v>0.84199999999999997</v>
      </c>
      <c r="N99" s="117">
        <v>0.7</v>
      </c>
      <c r="O99" s="118">
        <v>0.02</v>
      </c>
      <c r="P99" s="111"/>
      <c r="Q99" s="119">
        <v>159</v>
      </c>
      <c r="R99" s="120">
        <v>54.814100348391896</v>
      </c>
      <c r="S99" s="121">
        <v>36</v>
      </c>
      <c r="T99" s="122">
        <v>1.5226138985664399</v>
      </c>
      <c r="U99" s="123">
        <v>36.947258871753597</v>
      </c>
      <c r="V99" s="124">
        <v>0.01</v>
      </c>
      <c r="W99" s="124">
        <v>0.01</v>
      </c>
      <c r="X99" s="125">
        <v>0</v>
      </c>
      <c r="Y99" s="125">
        <v>0</v>
      </c>
      <c r="Z99" s="111"/>
      <c r="AA99" s="126">
        <v>689</v>
      </c>
      <c r="AB99" s="110">
        <v>237.52776817636499</v>
      </c>
      <c r="AC99" s="121">
        <v>200</v>
      </c>
      <c r="AD99" s="122">
        <v>1.1876388408818299</v>
      </c>
      <c r="AE99" s="123">
        <v>10.929215954186899</v>
      </c>
      <c r="AF99" s="112">
        <v>0.01</v>
      </c>
      <c r="AG99" s="112">
        <v>9.4999999999999998E-3</v>
      </c>
      <c r="AH99" s="128">
        <v>0</v>
      </c>
      <c r="AI99" s="125">
        <v>8</v>
      </c>
      <c r="AJ99" s="111"/>
      <c r="AK99" s="120">
        <v>2216.33763</v>
      </c>
      <c r="AL99" s="120">
        <v>764.06637268388101</v>
      </c>
      <c r="AM99" s="129">
        <v>656.6</v>
      </c>
      <c r="AN99" s="133">
        <v>1.16367099098977</v>
      </c>
      <c r="AO99" s="137">
        <v>-9.7687540224042095</v>
      </c>
      <c r="AP99" s="124">
        <v>9.4999999999999998E-3</v>
      </c>
      <c r="AQ99" s="124">
        <v>8.0000000000000002E-3</v>
      </c>
      <c r="AR99" s="125">
        <v>0</v>
      </c>
      <c r="AS99" s="125">
        <v>70</v>
      </c>
      <c r="AT99" s="113"/>
      <c r="AU99" s="120">
        <v>2425.8964599999999</v>
      </c>
      <c r="AV99" s="110">
        <v>836.31026410848301</v>
      </c>
      <c r="AW99" s="131">
        <v>573</v>
      </c>
      <c r="AX99" s="122">
        <v>1.45952925673383</v>
      </c>
      <c r="AY99" s="130">
        <v>483.22366370874602</v>
      </c>
      <c r="AZ99" s="112">
        <v>1.4999999999999999E-2</v>
      </c>
      <c r="BA99" s="112">
        <v>1.4999999999999999E-2</v>
      </c>
      <c r="BB99" s="125">
        <v>0</v>
      </c>
      <c r="BC99" s="125">
        <v>0</v>
      </c>
      <c r="BD99" s="111"/>
      <c r="BE99" s="120">
        <v>218.9</v>
      </c>
      <c r="BF99" s="110">
        <v>75.464192240647705</v>
      </c>
      <c r="BG99" s="132">
        <v>65</v>
      </c>
      <c r="BH99" s="133">
        <v>1.1609875729330399</v>
      </c>
      <c r="BI99" s="134">
        <v>-1.4730048148892401</v>
      </c>
      <c r="BJ99" s="112">
        <v>1.4250000000000001E-2</v>
      </c>
      <c r="BK99" s="112">
        <v>1.2E-2</v>
      </c>
      <c r="BL99" s="125">
        <v>0</v>
      </c>
      <c r="BM99" s="125">
        <v>8</v>
      </c>
      <c r="BN99" s="111"/>
      <c r="BO99" s="119">
        <v>328</v>
      </c>
      <c r="BP99" s="120">
        <v>113.07562839165099</v>
      </c>
      <c r="BQ99" s="132">
        <v>78</v>
      </c>
      <c r="BR99" s="122">
        <v>1.4496875434827099</v>
      </c>
      <c r="BS99" s="123">
        <v>63.552394222132897</v>
      </c>
      <c r="BT99" s="112">
        <v>7.4999999999999997E-3</v>
      </c>
      <c r="BU99" s="124">
        <v>7.4999999999999997E-3</v>
      </c>
      <c r="BV99" s="119">
        <v>0</v>
      </c>
      <c r="BW99" s="119">
        <v>0</v>
      </c>
      <c r="BX99" s="113"/>
      <c r="BY99" s="118">
        <v>0.99412751677852296</v>
      </c>
      <c r="BZ99" s="118">
        <v>1</v>
      </c>
      <c r="CA99" s="135">
        <v>0.99765100671140905</v>
      </c>
      <c r="CB99" s="117">
        <v>0.9</v>
      </c>
      <c r="CC99" s="124">
        <v>2.5000000000000001E-3</v>
      </c>
      <c r="CD99" s="113"/>
      <c r="CE99" s="113"/>
    </row>
    <row r="100" spans="1:83" s="85" customFormat="1" ht="21.4" customHeight="1" x14ac:dyDescent="0.2">
      <c r="A100" s="109" t="s">
        <v>382</v>
      </c>
      <c r="B100" s="109" t="s">
        <v>383</v>
      </c>
      <c r="C100" s="109" t="s">
        <v>155</v>
      </c>
      <c r="D100" s="110">
        <v>3.1829015997777801</v>
      </c>
      <c r="E100" s="111"/>
      <c r="F100" s="112">
        <v>4.5499999999999999E-2</v>
      </c>
      <c r="G100" s="112">
        <v>3.95E-2</v>
      </c>
      <c r="H100" s="113"/>
      <c r="I100" s="114">
        <v>7</v>
      </c>
      <c r="J100" s="114">
        <v>7</v>
      </c>
      <c r="K100" s="111"/>
      <c r="L100" s="136">
        <v>0.82</v>
      </c>
      <c r="M100" s="133">
        <v>0.72599999999999998</v>
      </c>
      <c r="N100" s="117">
        <v>0.7</v>
      </c>
      <c r="O100" s="118">
        <v>3.0000000000000001E-3</v>
      </c>
      <c r="P100" s="111"/>
      <c r="Q100" s="119">
        <v>132</v>
      </c>
      <c r="R100" s="120">
        <v>41.4715930926724</v>
      </c>
      <c r="S100" s="121">
        <v>36</v>
      </c>
      <c r="T100" s="133">
        <v>1.1519886970186799</v>
      </c>
      <c r="U100" s="134">
        <v>-1.92631403352971</v>
      </c>
      <c r="V100" s="124">
        <v>8.9999999999999993E-3</v>
      </c>
      <c r="W100" s="124">
        <v>7.4999999999999997E-3</v>
      </c>
      <c r="X100" s="125">
        <v>0</v>
      </c>
      <c r="Y100" s="125">
        <v>6</v>
      </c>
      <c r="Z100" s="111"/>
      <c r="AA100" s="126">
        <v>529</v>
      </c>
      <c r="AB100" s="110">
        <v>166.20055110624</v>
      </c>
      <c r="AC100" s="121">
        <v>200</v>
      </c>
      <c r="AD100" s="118">
        <v>0.83100275553119995</v>
      </c>
      <c r="AE100" s="126">
        <v>-215.03507796405401</v>
      </c>
      <c r="AF100" s="112"/>
      <c r="AG100" s="112"/>
      <c r="AH100" s="128">
        <v>108</v>
      </c>
      <c r="AI100" s="125">
        <v>235</v>
      </c>
      <c r="AJ100" s="111"/>
      <c r="AK100" s="120">
        <v>2626.31412</v>
      </c>
      <c r="AL100" s="120">
        <v>825.13204938015099</v>
      </c>
      <c r="AM100" s="129">
        <v>642.5</v>
      </c>
      <c r="AN100" s="122">
        <v>1.28425221693409</v>
      </c>
      <c r="AO100" s="130">
        <v>236.10143204047699</v>
      </c>
      <c r="AP100" s="124">
        <v>0.01</v>
      </c>
      <c r="AQ100" s="124">
        <v>0.01</v>
      </c>
      <c r="AR100" s="125">
        <v>0</v>
      </c>
      <c r="AS100" s="125">
        <v>0</v>
      </c>
      <c r="AT100" s="113"/>
      <c r="AU100" s="120">
        <v>1948.1886199999999</v>
      </c>
      <c r="AV100" s="110">
        <v>612.07943724556799</v>
      </c>
      <c r="AW100" s="131">
        <v>573</v>
      </c>
      <c r="AX100" s="133">
        <v>1.06820146116155</v>
      </c>
      <c r="AY100" s="137">
        <v>-183.471878367014</v>
      </c>
      <c r="AZ100" s="112">
        <v>7.4999999999999997E-3</v>
      </c>
      <c r="BA100" s="112">
        <v>5.2500000000000003E-3</v>
      </c>
      <c r="BB100" s="125">
        <v>0</v>
      </c>
      <c r="BC100" s="125">
        <v>241</v>
      </c>
      <c r="BD100" s="111"/>
      <c r="BE100" s="120">
        <v>217</v>
      </c>
      <c r="BF100" s="110">
        <v>68.176785614468997</v>
      </c>
      <c r="BG100" s="132">
        <v>65</v>
      </c>
      <c r="BH100" s="133">
        <v>1.04887362483798</v>
      </c>
      <c r="BI100" s="134">
        <v>-24.811400338317501</v>
      </c>
      <c r="BJ100" s="112">
        <v>6.0000000000000001E-3</v>
      </c>
      <c r="BK100" s="112">
        <v>3.7499999999999999E-3</v>
      </c>
      <c r="BL100" s="125">
        <v>0</v>
      </c>
      <c r="BM100" s="125">
        <v>32</v>
      </c>
      <c r="BN100" s="111"/>
      <c r="BO100" s="119">
        <v>342</v>
      </c>
      <c r="BP100" s="120">
        <v>107.449127558288</v>
      </c>
      <c r="BQ100" s="132">
        <v>78</v>
      </c>
      <c r="BR100" s="122">
        <v>1.37755291741395</v>
      </c>
      <c r="BS100" s="123">
        <v>51.826319594018997</v>
      </c>
      <c r="BT100" s="112">
        <v>7.4999999999999997E-3</v>
      </c>
      <c r="BU100" s="124">
        <v>7.4999999999999997E-3</v>
      </c>
      <c r="BV100" s="119">
        <v>0</v>
      </c>
      <c r="BW100" s="119">
        <v>0</v>
      </c>
      <c r="BX100" s="113"/>
      <c r="BY100" s="118">
        <v>0.99570200573065903</v>
      </c>
      <c r="BZ100" s="118">
        <v>1</v>
      </c>
      <c r="CA100" s="135">
        <v>0.99828080229226301</v>
      </c>
      <c r="CB100" s="117">
        <v>0.9</v>
      </c>
      <c r="CC100" s="124">
        <v>2.5000000000000001E-3</v>
      </c>
      <c r="CD100" s="113"/>
      <c r="CE100" s="113"/>
    </row>
    <row r="101" spans="1:83" s="85" customFormat="1" ht="21.4" customHeight="1" x14ac:dyDescent="0.2">
      <c r="A101" s="109" t="s">
        <v>382</v>
      </c>
      <c r="B101" s="109" t="s">
        <v>383</v>
      </c>
      <c r="C101" s="109" t="s">
        <v>156</v>
      </c>
      <c r="D101" s="110">
        <v>2.5011000000000001</v>
      </c>
      <c r="E101" s="111"/>
      <c r="F101" s="112">
        <v>5.6250000000000001E-2</v>
      </c>
      <c r="G101" s="112">
        <v>5.2499999999999998E-2</v>
      </c>
      <c r="H101" s="113"/>
      <c r="I101" s="114">
        <v>6</v>
      </c>
      <c r="J101" s="114">
        <v>6</v>
      </c>
      <c r="K101" s="111"/>
      <c r="L101" s="135">
        <v>1</v>
      </c>
      <c r="M101" s="122">
        <v>0.84499999999999997</v>
      </c>
      <c r="N101" s="117">
        <v>0.7</v>
      </c>
      <c r="O101" s="118">
        <v>0.02</v>
      </c>
      <c r="P101" s="111"/>
      <c r="Q101" s="119">
        <v>102</v>
      </c>
      <c r="R101" s="120">
        <v>40.782055895406003</v>
      </c>
      <c r="S101" s="121">
        <v>36</v>
      </c>
      <c r="T101" s="133">
        <v>1.1328348859835</v>
      </c>
      <c r="U101" s="134">
        <v>-3.2382844800000199</v>
      </c>
      <c r="V101" s="124">
        <v>8.0000000000000002E-3</v>
      </c>
      <c r="W101" s="124">
        <v>6.4999999999999997E-3</v>
      </c>
      <c r="X101" s="125">
        <v>0</v>
      </c>
      <c r="Y101" s="125">
        <v>7</v>
      </c>
      <c r="Z101" s="111"/>
      <c r="AA101" s="126">
        <v>395</v>
      </c>
      <c r="AB101" s="110">
        <v>157.930510575347</v>
      </c>
      <c r="AC101" s="121">
        <v>200</v>
      </c>
      <c r="AD101" s="118">
        <v>0.78965255287673497</v>
      </c>
      <c r="AE101" s="126">
        <v>-189.65713600000001</v>
      </c>
      <c r="AF101" s="112"/>
      <c r="AG101" s="112"/>
      <c r="AH101" s="128">
        <v>106</v>
      </c>
      <c r="AI101" s="125">
        <v>206</v>
      </c>
      <c r="AJ101" s="111"/>
      <c r="AK101" s="120">
        <v>2467.11033</v>
      </c>
      <c r="AL101" s="120">
        <v>986.41011155091701</v>
      </c>
      <c r="AM101" s="129">
        <v>654</v>
      </c>
      <c r="AN101" s="122">
        <v>1.50827234182097</v>
      </c>
      <c r="AO101" s="130">
        <v>555.28149527999994</v>
      </c>
      <c r="AP101" s="124">
        <v>0.01</v>
      </c>
      <c r="AQ101" s="124">
        <v>0.01</v>
      </c>
      <c r="AR101" s="125">
        <v>0</v>
      </c>
      <c r="AS101" s="125">
        <v>0</v>
      </c>
      <c r="AT101" s="113"/>
      <c r="AU101" s="120">
        <v>1548.6811499999999</v>
      </c>
      <c r="AV101" s="110">
        <v>619.20001199472199</v>
      </c>
      <c r="AW101" s="131">
        <v>573</v>
      </c>
      <c r="AX101" s="133">
        <v>1.0806282931845099</v>
      </c>
      <c r="AY101" s="137">
        <v>-126.36154464000001</v>
      </c>
      <c r="AZ101" s="112">
        <v>8.2500000000000004E-3</v>
      </c>
      <c r="BA101" s="112">
        <v>6.0000000000000001E-3</v>
      </c>
      <c r="BB101" s="125">
        <v>0</v>
      </c>
      <c r="BC101" s="125">
        <v>172</v>
      </c>
      <c r="BD101" s="111"/>
      <c r="BE101" s="120">
        <v>134.69999999999999</v>
      </c>
      <c r="BF101" s="110">
        <v>53.856303226580302</v>
      </c>
      <c r="BG101" s="132">
        <v>65</v>
      </c>
      <c r="BH101" s="118">
        <v>0.82855851117815804</v>
      </c>
      <c r="BI101" s="126">
        <v>-55.313569200000003</v>
      </c>
      <c r="BJ101" s="112"/>
      <c r="BK101" s="112"/>
      <c r="BL101" s="125">
        <v>28</v>
      </c>
      <c r="BM101" s="125">
        <v>61</v>
      </c>
      <c r="BN101" s="111"/>
      <c r="BO101" s="119">
        <v>270</v>
      </c>
      <c r="BP101" s="120">
        <v>107.952500899604</v>
      </c>
      <c r="BQ101" s="132">
        <v>78</v>
      </c>
      <c r="BR101" s="122">
        <v>1.3840064217897901</v>
      </c>
      <c r="BS101" s="123">
        <v>41.983716960000002</v>
      </c>
      <c r="BT101" s="112">
        <v>7.4999999999999997E-3</v>
      </c>
      <c r="BU101" s="124">
        <v>7.4999999999999997E-3</v>
      </c>
      <c r="BV101" s="119">
        <v>0</v>
      </c>
      <c r="BW101" s="119">
        <v>0</v>
      </c>
      <c r="BX101" s="113"/>
      <c r="BY101" s="118">
        <v>1</v>
      </c>
      <c r="BZ101" s="118">
        <v>1</v>
      </c>
      <c r="CA101" s="135">
        <v>1</v>
      </c>
      <c r="CB101" s="117">
        <v>0.9</v>
      </c>
      <c r="CC101" s="124">
        <v>2.5000000000000001E-3</v>
      </c>
      <c r="CD101" s="113"/>
      <c r="CE101" s="113"/>
    </row>
    <row r="102" spans="1:83" s="85" customFormat="1" ht="21.4" customHeight="1" x14ac:dyDescent="0.2">
      <c r="A102" s="109" t="s">
        <v>382</v>
      </c>
      <c r="B102" s="109" t="s">
        <v>383</v>
      </c>
      <c r="C102" s="109" t="s">
        <v>157</v>
      </c>
      <c r="D102" s="110">
        <v>6.5518558193333298</v>
      </c>
      <c r="E102" s="111"/>
      <c r="F102" s="112">
        <v>3.5999999999999997E-2</v>
      </c>
      <c r="G102" s="112">
        <v>3.175E-2</v>
      </c>
      <c r="H102" s="113"/>
      <c r="I102" s="114">
        <v>6</v>
      </c>
      <c r="J102" s="114">
        <v>6</v>
      </c>
      <c r="K102" s="111"/>
      <c r="L102" s="135">
        <v>0.85</v>
      </c>
      <c r="M102" s="133">
        <v>0.71199999999999997</v>
      </c>
      <c r="N102" s="117">
        <v>0.7</v>
      </c>
      <c r="O102" s="118">
        <v>1E-3</v>
      </c>
      <c r="P102" s="111"/>
      <c r="Q102" s="119">
        <v>270</v>
      </c>
      <c r="R102" s="120">
        <v>41.209698052768402</v>
      </c>
      <c r="S102" s="121">
        <v>36</v>
      </c>
      <c r="T102" s="133">
        <v>1.1447138347991199</v>
      </c>
      <c r="U102" s="134">
        <v>-5.6811269389247103</v>
      </c>
      <c r="V102" s="124">
        <v>8.9999999999999993E-3</v>
      </c>
      <c r="W102" s="124">
        <v>7.0000000000000001E-3</v>
      </c>
      <c r="X102" s="125">
        <v>0</v>
      </c>
      <c r="Y102" s="125">
        <v>14</v>
      </c>
      <c r="Z102" s="111"/>
      <c r="AA102" s="126">
        <v>856</v>
      </c>
      <c r="AB102" s="110">
        <v>130.65000567840599</v>
      </c>
      <c r="AC102" s="121">
        <v>200</v>
      </c>
      <c r="AD102" s="116">
        <v>0.65325002839202995</v>
      </c>
      <c r="AE102" s="127">
        <v>-675.561816327359</v>
      </c>
      <c r="AF102" s="112"/>
      <c r="AG102" s="112"/>
      <c r="AH102" s="128">
        <v>455</v>
      </c>
      <c r="AI102" s="125">
        <v>717</v>
      </c>
      <c r="AJ102" s="111"/>
      <c r="AK102" s="120">
        <v>6201.0714399999997</v>
      </c>
      <c r="AL102" s="120">
        <v>946.46030239276104</v>
      </c>
      <c r="AM102" s="129">
        <v>783.4</v>
      </c>
      <c r="AN102" s="122">
        <v>1.2081443737461799</v>
      </c>
      <c r="AO102" s="130">
        <v>201.94380544573499</v>
      </c>
      <c r="AP102" s="124">
        <v>0.01</v>
      </c>
      <c r="AQ102" s="124">
        <v>0.01</v>
      </c>
      <c r="AR102" s="125">
        <v>0</v>
      </c>
      <c r="AS102" s="125">
        <v>0</v>
      </c>
      <c r="AT102" s="113"/>
      <c r="AU102" s="120">
        <v>3936.3129199999998</v>
      </c>
      <c r="AV102" s="110">
        <v>600.79358101633704</v>
      </c>
      <c r="AW102" s="131">
        <v>573</v>
      </c>
      <c r="AX102" s="133">
        <v>1.04850537699186</v>
      </c>
      <c r="AY102" s="137">
        <v>-451.61168377788402</v>
      </c>
      <c r="AZ102" s="112">
        <v>6.0000000000000001E-3</v>
      </c>
      <c r="BA102" s="112">
        <v>3.7499999999999999E-3</v>
      </c>
      <c r="BB102" s="125">
        <v>0</v>
      </c>
      <c r="BC102" s="125">
        <v>569</v>
      </c>
      <c r="BD102" s="111"/>
      <c r="BE102" s="120">
        <v>345.6</v>
      </c>
      <c r="BF102" s="110">
        <v>52.748413507543503</v>
      </c>
      <c r="BG102" s="132">
        <v>65</v>
      </c>
      <c r="BH102" s="118">
        <v>0.81151405396220799</v>
      </c>
      <c r="BI102" s="126">
        <v>-152.157590306392</v>
      </c>
      <c r="BJ102" s="112"/>
      <c r="BK102" s="112"/>
      <c r="BL102" s="125">
        <v>81</v>
      </c>
      <c r="BM102" s="125">
        <v>166</v>
      </c>
      <c r="BN102" s="111"/>
      <c r="BO102" s="119">
        <v>677</v>
      </c>
      <c r="BP102" s="120">
        <v>103.329502154534</v>
      </c>
      <c r="BQ102" s="132">
        <v>78</v>
      </c>
      <c r="BR102" s="122">
        <v>1.3247372071094099</v>
      </c>
      <c r="BS102" s="123">
        <v>79.690891632329894</v>
      </c>
      <c r="BT102" s="112">
        <v>7.4999999999999997E-3</v>
      </c>
      <c r="BU102" s="124">
        <v>7.4999999999999997E-3</v>
      </c>
      <c r="BV102" s="119">
        <v>0</v>
      </c>
      <c r="BW102" s="119">
        <v>0</v>
      </c>
      <c r="BX102" s="113"/>
      <c r="BY102" s="118">
        <v>0.99529885829415699</v>
      </c>
      <c r="BZ102" s="118">
        <v>1</v>
      </c>
      <c r="CA102" s="135">
        <v>0.99811954331766295</v>
      </c>
      <c r="CB102" s="117">
        <v>0.9</v>
      </c>
      <c r="CC102" s="124">
        <v>2.5000000000000001E-3</v>
      </c>
      <c r="CD102" s="113"/>
      <c r="CE102" s="113"/>
    </row>
    <row r="103" spans="1:83" s="85" customFormat="1" ht="21.4" customHeight="1" x14ac:dyDescent="0.2">
      <c r="A103" s="109" t="s">
        <v>382</v>
      </c>
      <c r="B103" s="109" t="s">
        <v>383</v>
      </c>
      <c r="C103" s="109" t="s">
        <v>158</v>
      </c>
      <c r="D103" s="110">
        <v>2.49277899066667</v>
      </c>
      <c r="E103" s="111"/>
      <c r="F103" s="112">
        <v>6.5250000000000002E-2</v>
      </c>
      <c r="G103" s="112">
        <v>6.225E-2</v>
      </c>
      <c r="H103" s="113"/>
      <c r="I103" s="114">
        <v>7</v>
      </c>
      <c r="J103" s="114">
        <v>7</v>
      </c>
      <c r="K103" s="111"/>
      <c r="L103" s="136">
        <v>0.78</v>
      </c>
      <c r="M103" s="122">
        <v>0.86099999999999999</v>
      </c>
      <c r="N103" s="117">
        <v>0.7</v>
      </c>
      <c r="O103" s="118">
        <v>0.02</v>
      </c>
      <c r="P103" s="111"/>
      <c r="Q103" s="119">
        <v>101</v>
      </c>
      <c r="R103" s="120">
        <v>40.517029539385099</v>
      </c>
      <c r="S103" s="121">
        <v>36</v>
      </c>
      <c r="T103" s="133">
        <v>1.1254730427607</v>
      </c>
      <c r="U103" s="134">
        <v>-3.8881630344833602</v>
      </c>
      <c r="V103" s="124">
        <v>8.0000000000000002E-3</v>
      </c>
      <c r="W103" s="124">
        <v>6.4999999999999997E-3</v>
      </c>
      <c r="X103" s="125">
        <v>0</v>
      </c>
      <c r="Y103" s="125">
        <v>7</v>
      </c>
      <c r="Z103" s="111"/>
      <c r="AA103" s="126">
        <v>420</v>
      </c>
      <c r="AB103" s="110">
        <v>168.48665749051199</v>
      </c>
      <c r="AC103" s="121">
        <v>200</v>
      </c>
      <c r="AD103" s="118">
        <v>0.84243328745255996</v>
      </c>
      <c r="AE103" s="126">
        <v>-162.71201685824099</v>
      </c>
      <c r="AF103" s="112"/>
      <c r="AG103" s="112"/>
      <c r="AH103" s="128">
        <v>79</v>
      </c>
      <c r="AI103" s="125">
        <v>179</v>
      </c>
      <c r="AJ103" s="111"/>
      <c r="AK103" s="120">
        <v>3509.8843400000001</v>
      </c>
      <c r="AL103" s="120">
        <v>1408.0206681545101</v>
      </c>
      <c r="AM103" s="129">
        <v>820.6</v>
      </c>
      <c r="AN103" s="122">
        <v>1.7158428810071999</v>
      </c>
      <c r="AO103" s="130">
        <v>1119.0169348306399</v>
      </c>
      <c r="AP103" s="124">
        <v>0.01</v>
      </c>
      <c r="AQ103" s="124">
        <v>0.01</v>
      </c>
      <c r="AR103" s="125">
        <v>0</v>
      </c>
      <c r="AS103" s="125">
        <v>0</v>
      </c>
      <c r="AT103" s="113"/>
      <c r="AU103" s="120">
        <v>1713.42831</v>
      </c>
      <c r="AV103" s="110">
        <v>687.35668762266096</v>
      </c>
      <c r="AW103" s="131">
        <v>573</v>
      </c>
      <c r="AX103" s="122">
        <v>1.1995753710692201</v>
      </c>
      <c r="AY103" s="130">
        <v>43.958381701140297</v>
      </c>
      <c r="AZ103" s="112">
        <v>1.4999999999999999E-2</v>
      </c>
      <c r="BA103" s="112">
        <v>1.4999999999999999E-2</v>
      </c>
      <c r="BB103" s="125">
        <v>0</v>
      </c>
      <c r="BC103" s="125">
        <v>1</v>
      </c>
      <c r="BD103" s="111"/>
      <c r="BE103" s="120">
        <v>162.1</v>
      </c>
      <c r="BF103" s="110">
        <v>65.027826617171598</v>
      </c>
      <c r="BG103" s="132">
        <v>65</v>
      </c>
      <c r="BH103" s="133">
        <v>1.00042810180264</v>
      </c>
      <c r="BI103" s="134">
        <v>-27.281405478928299</v>
      </c>
      <c r="BJ103" s="112">
        <v>2.2499999999999998E-3</v>
      </c>
      <c r="BK103" s="112">
        <v>7.5000000000000002E-4</v>
      </c>
      <c r="BL103" s="125">
        <v>0</v>
      </c>
      <c r="BM103" s="125">
        <v>33</v>
      </c>
      <c r="BN103" s="111"/>
      <c r="BO103" s="119">
        <v>238</v>
      </c>
      <c r="BP103" s="120">
        <v>95.475772577957002</v>
      </c>
      <c r="BQ103" s="132">
        <v>78</v>
      </c>
      <c r="BR103" s="122">
        <v>1.22404836638406</v>
      </c>
      <c r="BS103" s="123">
        <v>10.742313425286101</v>
      </c>
      <c r="BT103" s="112">
        <v>7.4999999999999997E-3</v>
      </c>
      <c r="BU103" s="124">
        <v>7.4999999999999997E-3</v>
      </c>
      <c r="BV103" s="119">
        <v>0</v>
      </c>
      <c r="BW103" s="119">
        <v>0</v>
      </c>
      <c r="BX103" s="113"/>
      <c r="BY103" s="118">
        <v>0.99678042498390196</v>
      </c>
      <c r="BZ103" s="118">
        <v>1</v>
      </c>
      <c r="CA103" s="135">
        <v>0.99871216999356105</v>
      </c>
      <c r="CB103" s="117">
        <v>0.9</v>
      </c>
      <c r="CC103" s="124">
        <v>2.5000000000000001E-3</v>
      </c>
      <c r="CD103" s="113"/>
      <c r="CE103" s="113"/>
    </row>
    <row r="104" spans="1:83" s="85" customFormat="1" ht="21.4" customHeight="1" x14ac:dyDescent="0.2">
      <c r="A104" s="109" t="s">
        <v>382</v>
      </c>
      <c r="B104" s="109" t="s">
        <v>383</v>
      </c>
      <c r="C104" s="109" t="s">
        <v>159</v>
      </c>
      <c r="D104" s="110">
        <v>6.3875329870000002</v>
      </c>
      <c r="E104" s="111"/>
      <c r="F104" s="112">
        <v>2.8000000000000001E-2</v>
      </c>
      <c r="G104" s="112">
        <v>2.7E-2</v>
      </c>
      <c r="H104" s="113"/>
      <c r="I104" s="114">
        <v>5</v>
      </c>
      <c r="J104" s="114">
        <v>5</v>
      </c>
      <c r="K104" s="111"/>
      <c r="L104" s="115">
        <v>0.5</v>
      </c>
      <c r="M104" s="133">
        <v>0.73899999999999999</v>
      </c>
      <c r="N104" s="117">
        <v>0.7</v>
      </c>
      <c r="O104" s="118">
        <v>5.0000000000000001E-3</v>
      </c>
      <c r="P104" s="111"/>
      <c r="Q104" s="119">
        <v>238</v>
      </c>
      <c r="R104" s="120">
        <v>37.260081550166703</v>
      </c>
      <c r="S104" s="121">
        <v>36</v>
      </c>
      <c r="T104" s="133">
        <v>1.03500226528241</v>
      </c>
      <c r="U104" s="134">
        <v>-30.766947987401601</v>
      </c>
      <c r="V104" s="124">
        <v>3.0000000000000001E-3</v>
      </c>
      <c r="W104" s="124">
        <v>2E-3</v>
      </c>
      <c r="X104" s="125">
        <v>0</v>
      </c>
      <c r="Y104" s="125">
        <v>38</v>
      </c>
      <c r="Z104" s="111"/>
      <c r="AA104" s="126">
        <v>583</v>
      </c>
      <c r="AB104" s="110">
        <v>91.271544301458803</v>
      </c>
      <c r="AC104" s="121">
        <v>200</v>
      </c>
      <c r="AD104" s="116">
        <v>0.45635772150729398</v>
      </c>
      <c r="AE104" s="127">
        <v>-910.14971104111999</v>
      </c>
      <c r="AF104" s="112"/>
      <c r="AG104" s="112"/>
      <c r="AH104" s="128">
        <v>695</v>
      </c>
      <c r="AI104" s="125">
        <v>951</v>
      </c>
      <c r="AJ104" s="111"/>
      <c r="AK104" s="120">
        <v>5595.4900500000003</v>
      </c>
      <c r="AL104" s="120">
        <v>876.00174611826196</v>
      </c>
      <c r="AM104" s="129">
        <v>622.70000000000005</v>
      </c>
      <c r="AN104" s="122">
        <v>1.4067797432443601</v>
      </c>
      <c r="AO104" s="130">
        <v>946.56842467347201</v>
      </c>
      <c r="AP104" s="124">
        <v>0.01</v>
      </c>
      <c r="AQ104" s="124">
        <v>0.01</v>
      </c>
      <c r="AR104" s="125">
        <v>0</v>
      </c>
      <c r="AS104" s="125">
        <v>0</v>
      </c>
      <c r="AT104" s="113"/>
      <c r="AU104" s="120">
        <v>3564.1297300000001</v>
      </c>
      <c r="AV104" s="110">
        <v>557.982203341066</v>
      </c>
      <c r="AW104" s="131">
        <v>573</v>
      </c>
      <c r="AX104" s="118">
        <v>0.97379093078720003</v>
      </c>
      <c r="AY104" s="120">
        <v>-713.74419213280896</v>
      </c>
      <c r="AZ104" s="112">
        <v>0</v>
      </c>
      <c r="BA104" s="112"/>
      <c r="BB104" s="125">
        <v>96</v>
      </c>
      <c r="BC104" s="125">
        <v>828</v>
      </c>
      <c r="BD104" s="111"/>
      <c r="BE104" s="120">
        <v>271.2</v>
      </c>
      <c r="BF104" s="110">
        <v>42.457706371450499</v>
      </c>
      <c r="BG104" s="132">
        <v>65</v>
      </c>
      <c r="BH104" s="116">
        <v>0.653195482637699</v>
      </c>
      <c r="BI104" s="127">
        <v>-214.073656088364</v>
      </c>
      <c r="BJ104" s="112"/>
      <c r="BK104" s="112"/>
      <c r="BL104" s="125">
        <v>144</v>
      </c>
      <c r="BM104" s="125">
        <v>228</v>
      </c>
      <c r="BN104" s="111"/>
      <c r="BO104" s="119">
        <v>747</v>
      </c>
      <c r="BP104" s="120">
        <v>116.946558478885</v>
      </c>
      <c r="BQ104" s="132">
        <v>78</v>
      </c>
      <c r="BR104" s="122">
        <v>1.4993148522933999</v>
      </c>
      <c r="BS104" s="123">
        <v>164.671612693963</v>
      </c>
      <c r="BT104" s="112">
        <v>7.4999999999999997E-3</v>
      </c>
      <c r="BU104" s="124">
        <v>7.4999999999999997E-3</v>
      </c>
      <c r="BV104" s="119">
        <v>0</v>
      </c>
      <c r="BW104" s="119">
        <v>0</v>
      </c>
      <c r="BX104" s="113"/>
      <c r="BY104" s="118">
        <v>0.99554273728369203</v>
      </c>
      <c r="BZ104" s="118">
        <v>0.952380952380952</v>
      </c>
      <c r="CA104" s="135">
        <v>0.96964566634204796</v>
      </c>
      <c r="CB104" s="117">
        <v>0.9</v>
      </c>
      <c r="CC104" s="124">
        <v>2.5000000000000001E-3</v>
      </c>
      <c r="CD104" s="113"/>
      <c r="CE104" s="113"/>
    </row>
    <row r="105" spans="1:83" s="85" customFormat="1" ht="21.4" customHeight="1" x14ac:dyDescent="0.2">
      <c r="A105" s="109" t="s">
        <v>382</v>
      </c>
      <c r="B105" s="109" t="s">
        <v>384</v>
      </c>
      <c r="C105" s="109" t="s">
        <v>161</v>
      </c>
      <c r="D105" s="110">
        <v>2.7744410984444401</v>
      </c>
      <c r="E105" s="111"/>
      <c r="F105" s="112">
        <v>6.0999999999999999E-2</v>
      </c>
      <c r="G105" s="112">
        <v>5.6500000000000002E-2</v>
      </c>
      <c r="H105" s="113"/>
      <c r="I105" s="114">
        <v>7</v>
      </c>
      <c r="J105" s="114">
        <v>7</v>
      </c>
      <c r="K105" s="111"/>
      <c r="L105" s="136">
        <v>0.8</v>
      </c>
      <c r="M105" s="133">
        <v>0.77100000000000002</v>
      </c>
      <c r="N105" s="117">
        <v>0.7</v>
      </c>
      <c r="O105" s="118">
        <v>0.01</v>
      </c>
      <c r="P105" s="111"/>
      <c r="Q105" s="119">
        <v>162</v>
      </c>
      <c r="R105" s="120">
        <v>58.390138500626001</v>
      </c>
      <c r="S105" s="121">
        <v>36</v>
      </c>
      <c r="T105" s="122">
        <v>1.62194829168406</v>
      </c>
      <c r="U105" s="123">
        <v>45.260396788972997</v>
      </c>
      <c r="V105" s="124">
        <v>0.01</v>
      </c>
      <c r="W105" s="124">
        <v>0.01</v>
      </c>
      <c r="X105" s="125">
        <v>0</v>
      </c>
      <c r="Y105" s="125">
        <v>0</v>
      </c>
      <c r="Z105" s="111"/>
      <c r="AA105" s="126">
        <v>452</v>
      </c>
      <c r="AB105" s="110">
        <v>162.91569507582099</v>
      </c>
      <c r="AC105" s="121">
        <v>200</v>
      </c>
      <c r="AD105" s="118">
        <v>0.81457847537910499</v>
      </c>
      <c r="AE105" s="126">
        <v>-196.553351172372</v>
      </c>
      <c r="AF105" s="112"/>
      <c r="AG105" s="112"/>
      <c r="AH105" s="128">
        <v>103</v>
      </c>
      <c r="AI105" s="125">
        <v>214</v>
      </c>
      <c r="AJ105" s="111"/>
      <c r="AK105" s="120">
        <v>2761.6666799999998</v>
      </c>
      <c r="AL105" s="120">
        <v>995.39567862817296</v>
      </c>
      <c r="AM105" s="129">
        <v>612</v>
      </c>
      <c r="AN105" s="122">
        <v>1.6264635271702199</v>
      </c>
      <c r="AO105" s="130">
        <v>777.09342541254102</v>
      </c>
      <c r="AP105" s="124">
        <v>0.01</v>
      </c>
      <c r="AQ105" s="124">
        <v>0.01</v>
      </c>
      <c r="AR105" s="125">
        <v>0</v>
      </c>
      <c r="AS105" s="125">
        <v>0</v>
      </c>
      <c r="AT105" s="113"/>
      <c r="AU105" s="120">
        <v>1819.03343</v>
      </c>
      <c r="AV105" s="110">
        <v>655.63959206770801</v>
      </c>
      <c r="AW105" s="131">
        <v>573</v>
      </c>
      <c r="AX105" s="133">
        <v>1.14422267376563</v>
      </c>
      <c r="AY105" s="137">
        <v>-39.071921108846702</v>
      </c>
      <c r="AZ105" s="112">
        <v>1.2749999999999999E-2</v>
      </c>
      <c r="BA105" s="112">
        <v>1.0500000000000001E-2</v>
      </c>
      <c r="BB105" s="125">
        <v>0</v>
      </c>
      <c r="BC105" s="125">
        <v>89</v>
      </c>
      <c r="BD105" s="111"/>
      <c r="BE105" s="120">
        <v>194.2</v>
      </c>
      <c r="BF105" s="110">
        <v>69.996079610009701</v>
      </c>
      <c r="BG105" s="132">
        <v>65</v>
      </c>
      <c r="BH105" s="133">
        <v>1.07686276323092</v>
      </c>
      <c r="BI105" s="134">
        <v>-16.579839131021</v>
      </c>
      <c r="BJ105" s="112">
        <v>8.2500000000000004E-3</v>
      </c>
      <c r="BK105" s="112">
        <v>6.0000000000000001E-3</v>
      </c>
      <c r="BL105" s="125">
        <v>0</v>
      </c>
      <c r="BM105" s="125">
        <v>23</v>
      </c>
      <c r="BN105" s="111"/>
      <c r="BO105" s="119">
        <v>307</v>
      </c>
      <c r="BP105" s="120">
        <v>110.652916788223</v>
      </c>
      <c r="BQ105" s="132">
        <v>78</v>
      </c>
      <c r="BR105" s="122">
        <v>1.41862713831055</v>
      </c>
      <c r="BS105" s="123">
        <v>54.064193042774797</v>
      </c>
      <c r="BT105" s="112">
        <v>7.4999999999999997E-3</v>
      </c>
      <c r="BU105" s="124">
        <v>7.4999999999999997E-3</v>
      </c>
      <c r="BV105" s="119">
        <v>0</v>
      </c>
      <c r="BW105" s="119">
        <v>0</v>
      </c>
      <c r="BX105" s="113"/>
      <c r="BY105" s="118">
        <v>0.99714625445897698</v>
      </c>
      <c r="BZ105" s="118">
        <v>1</v>
      </c>
      <c r="CA105" s="135">
        <v>0.99885850178359104</v>
      </c>
      <c r="CB105" s="117">
        <v>0.9</v>
      </c>
      <c r="CC105" s="124">
        <v>2.5000000000000001E-3</v>
      </c>
      <c r="CD105" s="113"/>
      <c r="CE105" s="113"/>
    </row>
    <row r="106" spans="1:83" s="85" customFormat="1" ht="21.4" customHeight="1" x14ac:dyDescent="0.2">
      <c r="A106" s="109" t="s">
        <v>382</v>
      </c>
      <c r="B106" s="109" t="s">
        <v>384</v>
      </c>
      <c r="C106" s="109" t="s">
        <v>162</v>
      </c>
      <c r="D106" s="110">
        <v>9.4982833303333294</v>
      </c>
      <c r="E106" s="111"/>
      <c r="F106" s="112">
        <v>2.9000000000000001E-2</v>
      </c>
      <c r="G106" s="112">
        <v>2.75E-2</v>
      </c>
      <c r="H106" s="113"/>
      <c r="I106" s="114">
        <v>5</v>
      </c>
      <c r="J106" s="114">
        <v>5</v>
      </c>
      <c r="K106" s="111"/>
      <c r="L106" s="136">
        <v>0.79</v>
      </c>
      <c r="M106" s="133">
        <v>0.72899999999999998</v>
      </c>
      <c r="N106" s="117">
        <v>0.7</v>
      </c>
      <c r="O106" s="118">
        <v>4.0000000000000001E-3</v>
      </c>
      <c r="P106" s="111"/>
      <c r="Q106" s="119">
        <v>542</v>
      </c>
      <c r="R106" s="120">
        <v>57.062942970872498</v>
      </c>
      <c r="S106" s="121">
        <v>36</v>
      </c>
      <c r="T106" s="122">
        <v>1.5850817491908999</v>
      </c>
      <c r="U106" s="123">
        <v>142.34263196622999</v>
      </c>
      <c r="V106" s="124">
        <v>0.01</v>
      </c>
      <c r="W106" s="124">
        <v>0.01</v>
      </c>
      <c r="X106" s="125">
        <v>0</v>
      </c>
      <c r="Y106" s="125">
        <v>0</v>
      </c>
      <c r="Z106" s="111"/>
      <c r="AA106" s="126">
        <v>1147</v>
      </c>
      <c r="AB106" s="110">
        <v>120.758663445739</v>
      </c>
      <c r="AC106" s="121">
        <v>200</v>
      </c>
      <c r="AD106" s="116">
        <v>0.603793317228695</v>
      </c>
      <c r="AE106" s="127">
        <v>-1073.31871129872</v>
      </c>
      <c r="AF106" s="112"/>
      <c r="AG106" s="112"/>
      <c r="AH106" s="128">
        <v>753</v>
      </c>
      <c r="AI106" s="125">
        <v>1133</v>
      </c>
      <c r="AJ106" s="111"/>
      <c r="AK106" s="120">
        <v>7200.6779200000001</v>
      </c>
      <c r="AL106" s="120">
        <v>758.10308763944795</v>
      </c>
      <c r="AM106" s="129">
        <v>709.6</v>
      </c>
      <c r="AN106" s="133">
        <v>1.06835271651557</v>
      </c>
      <c r="AO106" s="137">
        <v>-677.01286768785701</v>
      </c>
      <c r="AP106" s="124">
        <v>5.0000000000000001E-3</v>
      </c>
      <c r="AQ106" s="124">
        <v>3.5000000000000001E-3</v>
      </c>
      <c r="AR106" s="125">
        <v>0</v>
      </c>
      <c r="AS106" s="125">
        <v>888</v>
      </c>
      <c r="AT106" s="113"/>
      <c r="AU106" s="120">
        <v>5170.2891900000004</v>
      </c>
      <c r="AV106" s="110">
        <v>544.33933061234097</v>
      </c>
      <c r="AW106" s="131">
        <v>573</v>
      </c>
      <c r="AX106" s="118">
        <v>0.94998137977720898</v>
      </c>
      <c r="AY106" s="120">
        <v>-1190.9239178708301</v>
      </c>
      <c r="AZ106" s="112"/>
      <c r="BA106" s="112"/>
      <c r="BB106" s="125">
        <v>273</v>
      </c>
      <c r="BC106" s="125">
        <v>1361</v>
      </c>
      <c r="BD106" s="111"/>
      <c r="BE106" s="120">
        <v>553.9</v>
      </c>
      <c r="BF106" s="110">
        <v>58.315800943849197</v>
      </c>
      <c r="BG106" s="132">
        <v>65</v>
      </c>
      <c r="BH106" s="118">
        <v>0.89716616836691099</v>
      </c>
      <c r="BI106" s="126">
        <v>-167.703581172084</v>
      </c>
      <c r="BJ106" s="112"/>
      <c r="BK106" s="112"/>
      <c r="BL106" s="125">
        <v>64</v>
      </c>
      <c r="BM106" s="125">
        <v>187</v>
      </c>
      <c r="BN106" s="111"/>
      <c r="BO106" s="119">
        <v>1030</v>
      </c>
      <c r="BP106" s="120">
        <v>108.440648081178</v>
      </c>
      <c r="BQ106" s="132">
        <v>78</v>
      </c>
      <c r="BR106" s="122">
        <v>1.3902647189894599</v>
      </c>
      <c r="BS106" s="123">
        <v>164.07570259349899</v>
      </c>
      <c r="BT106" s="112">
        <v>7.4999999999999997E-3</v>
      </c>
      <c r="BU106" s="124">
        <v>7.4999999999999997E-3</v>
      </c>
      <c r="BV106" s="119">
        <v>0</v>
      </c>
      <c r="BW106" s="119">
        <v>0</v>
      </c>
      <c r="BX106" s="113"/>
      <c r="BY106" s="118">
        <v>0.99351000540832901</v>
      </c>
      <c r="BZ106" s="118">
        <v>1</v>
      </c>
      <c r="CA106" s="135">
        <v>0.99740400216333203</v>
      </c>
      <c r="CB106" s="117">
        <v>0.9</v>
      </c>
      <c r="CC106" s="124">
        <v>2.5000000000000001E-3</v>
      </c>
      <c r="CD106" s="113"/>
      <c r="CE106" s="113"/>
    </row>
    <row r="107" spans="1:83" s="85" customFormat="1" ht="21.4" customHeight="1" x14ac:dyDescent="0.2">
      <c r="A107" s="109" t="s">
        <v>382</v>
      </c>
      <c r="B107" s="109" t="s">
        <v>384</v>
      </c>
      <c r="C107" s="109" t="s">
        <v>160</v>
      </c>
      <c r="D107" s="110">
        <v>3.61985003966667</v>
      </c>
      <c r="E107" s="111"/>
      <c r="F107" s="112">
        <v>3.7499999999999999E-2</v>
      </c>
      <c r="G107" s="112">
        <v>3.7499999999999999E-2</v>
      </c>
      <c r="H107" s="113"/>
      <c r="I107" s="114">
        <v>4</v>
      </c>
      <c r="J107" s="114">
        <v>4</v>
      </c>
      <c r="K107" s="111"/>
      <c r="L107" s="115">
        <v>0.32</v>
      </c>
      <c r="M107" s="116">
        <v>0.58399999999999996</v>
      </c>
      <c r="N107" s="117">
        <v>0.7</v>
      </c>
      <c r="O107" s="118"/>
      <c r="P107" s="111"/>
      <c r="Q107" s="119">
        <v>283</v>
      </c>
      <c r="R107" s="120">
        <v>78.180034227622301</v>
      </c>
      <c r="S107" s="121">
        <v>36</v>
      </c>
      <c r="T107" s="122">
        <v>2.17166761743395</v>
      </c>
      <c r="U107" s="123">
        <v>130.68829385095299</v>
      </c>
      <c r="V107" s="124">
        <v>0.01</v>
      </c>
      <c r="W107" s="124">
        <v>0.01</v>
      </c>
      <c r="X107" s="125">
        <v>0</v>
      </c>
      <c r="Y107" s="125">
        <v>0</v>
      </c>
      <c r="Z107" s="111"/>
      <c r="AA107" s="126">
        <v>684</v>
      </c>
      <c r="AB107" s="110">
        <v>188.958103928246</v>
      </c>
      <c r="AC107" s="121">
        <v>200</v>
      </c>
      <c r="AD107" s="118">
        <v>0.94479051964122995</v>
      </c>
      <c r="AE107" s="126">
        <v>-162.17614527248099</v>
      </c>
      <c r="AF107" s="112"/>
      <c r="AG107" s="112"/>
      <c r="AH107" s="128">
        <v>40</v>
      </c>
      <c r="AI107" s="125">
        <v>185</v>
      </c>
      <c r="AJ107" s="111"/>
      <c r="AK107" s="120">
        <v>2726.9945699999998</v>
      </c>
      <c r="AL107" s="120">
        <v>753.34462480968295</v>
      </c>
      <c r="AM107" s="129">
        <v>612</v>
      </c>
      <c r="AN107" s="122">
        <v>1.2309552692968699</v>
      </c>
      <c r="AO107" s="130">
        <v>137.695565466208</v>
      </c>
      <c r="AP107" s="124">
        <v>0.01</v>
      </c>
      <c r="AQ107" s="124">
        <v>0.01</v>
      </c>
      <c r="AR107" s="125">
        <v>0</v>
      </c>
      <c r="AS107" s="125">
        <v>0</v>
      </c>
      <c r="AT107" s="113"/>
      <c r="AU107" s="120">
        <v>2002.98164</v>
      </c>
      <c r="AV107" s="110">
        <v>553.33276739399003</v>
      </c>
      <c r="AW107" s="131">
        <v>573</v>
      </c>
      <c r="AX107" s="118">
        <v>0.96567673192668402</v>
      </c>
      <c r="AY107" s="120">
        <v>-421.31301620565802</v>
      </c>
      <c r="AZ107" s="112"/>
      <c r="BA107" s="112"/>
      <c r="BB107" s="125">
        <v>72</v>
      </c>
      <c r="BC107" s="125">
        <v>487</v>
      </c>
      <c r="BD107" s="111"/>
      <c r="BE107" s="120">
        <v>370.5</v>
      </c>
      <c r="BF107" s="110">
        <v>102.352306294467</v>
      </c>
      <c r="BG107" s="132">
        <v>65</v>
      </c>
      <c r="BH107" s="122">
        <v>1.57465086606872</v>
      </c>
      <c r="BI107" s="123">
        <v>95.492752786443702</v>
      </c>
      <c r="BJ107" s="112">
        <v>1.4999999999999999E-2</v>
      </c>
      <c r="BK107" s="112">
        <v>1.4999999999999999E-2</v>
      </c>
      <c r="BL107" s="125">
        <v>0</v>
      </c>
      <c r="BM107" s="125">
        <v>0</v>
      </c>
      <c r="BN107" s="111"/>
      <c r="BO107" s="119">
        <v>230</v>
      </c>
      <c r="BP107" s="120">
        <v>63.538543718562302</v>
      </c>
      <c r="BQ107" s="132">
        <v>78</v>
      </c>
      <c r="BR107" s="118">
        <v>0.81459671434054204</v>
      </c>
      <c r="BS107" s="126">
        <v>-100.008696656268</v>
      </c>
      <c r="BT107" s="112"/>
      <c r="BU107" s="124"/>
      <c r="BV107" s="119">
        <v>53</v>
      </c>
      <c r="BW107" s="119">
        <v>109</v>
      </c>
      <c r="BX107" s="113"/>
      <c r="BY107" s="118">
        <v>0.99854197042282899</v>
      </c>
      <c r="BZ107" s="118">
        <v>1</v>
      </c>
      <c r="CA107" s="135">
        <v>0.99941678816913104</v>
      </c>
      <c r="CB107" s="117">
        <v>0.9</v>
      </c>
      <c r="CC107" s="124">
        <v>2.5000000000000001E-3</v>
      </c>
      <c r="CD107" s="113"/>
      <c r="CE107" s="113"/>
    </row>
    <row r="108" spans="1:83" s="85" customFormat="1" ht="21.4" customHeight="1" x14ac:dyDescent="0.2">
      <c r="A108" s="109" t="s">
        <v>382</v>
      </c>
      <c r="B108" s="109" t="s">
        <v>384</v>
      </c>
      <c r="C108" s="109" t="s">
        <v>163</v>
      </c>
      <c r="D108" s="110">
        <v>3.3746069082222201</v>
      </c>
      <c r="E108" s="111"/>
      <c r="F108" s="112">
        <v>2.4250000000000001E-2</v>
      </c>
      <c r="G108" s="112">
        <v>2.0500000000000001E-2</v>
      </c>
      <c r="H108" s="113"/>
      <c r="I108" s="114">
        <v>5</v>
      </c>
      <c r="J108" s="114">
        <v>4</v>
      </c>
      <c r="K108" s="111"/>
      <c r="L108" s="136">
        <v>0.75</v>
      </c>
      <c r="M108" s="133">
        <v>0.73299999999999998</v>
      </c>
      <c r="N108" s="117">
        <v>0.7</v>
      </c>
      <c r="O108" s="118">
        <v>4.0000000000000001E-3</v>
      </c>
      <c r="P108" s="111"/>
      <c r="Q108" s="119">
        <v>137</v>
      </c>
      <c r="R108" s="120">
        <v>40.597321029065597</v>
      </c>
      <c r="S108" s="121">
        <v>36</v>
      </c>
      <c r="T108" s="133">
        <v>1.12770336191849</v>
      </c>
      <c r="U108" s="134">
        <v>-4.9926599558847302</v>
      </c>
      <c r="V108" s="124">
        <v>8.0000000000000002E-3</v>
      </c>
      <c r="W108" s="124">
        <v>6.4999999999999997E-3</v>
      </c>
      <c r="X108" s="125">
        <v>0</v>
      </c>
      <c r="Y108" s="125">
        <v>9</v>
      </c>
      <c r="Z108" s="111"/>
      <c r="AA108" s="126">
        <v>354</v>
      </c>
      <c r="AB108" s="110">
        <v>104.901106892622</v>
      </c>
      <c r="AC108" s="121">
        <v>200</v>
      </c>
      <c r="AD108" s="116">
        <v>0.52450553446310999</v>
      </c>
      <c r="AE108" s="127">
        <v>-434.84811086602599</v>
      </c>
      <c r="AF108" s="112"/>
      <c r="AG108" s="112"/>
      <c r="AH108" s="128">
        <v>321</v>
      </c>
      <c r="AI108" s="125">
        <v>456</v>
      </c>
      <c r="AJ108" s="111"/>
      <c r="AK108" s="120">
        <v>2377.01431</v>
      </c>
      <c r="AL108" s="120">
        <v>704.38257688870704</v>
      </c>
      <c r="AM108" s="129">
        <v>612</v>
      </c>
      <c r="AN108" s="133">
        <v>1.1509519230207601</v>
      </c>
      <c r="AO108" s="137">
        <v>-36.8609092500405</v>
      </c>
      <c r="AP108" s="124">
        <v>8.9999999999999993E-3</v>
      </c>
      <c r="AQ108" s="124">
        <v>7.4999999999999997E-3</v>
      </c>
      <c r="AR108" s="125">
        <v>0</v>
      </c>
      <c r="AS108" s="125">
        <v>102</v>
      </c>
      <c r="AT108" s="113"/>
      <c r="AU108" s="120">
        <v>1383.94533</v>
      </c>
      <c r="AV108" s="110">
        <v>410.10564123128501</v>
      </c>
      <c r="AW108" s="131">
        <v>573</v>
      </c>
      <c r="AX108" s="116">
        <v>0.71571665136350004</v>
      </c>
      <c r="AY108" s="139">
        <v>-876.10450763116501</v>
      </c>
      <c r="AZ108" s="112"/>
      <c r="BA108" s="112"/>
      <c r="BB108" s="125">
        <v>550</v>
      </c>
      <c r="BC108" s="125">
        <v>937</v>
      </c>
      <c r="BD108" s="111"/>
      <c r="BE108" s="120">
        <v>122.3</v>
      </c>
      <c r="BF108" s="110">
        <v>36.241258115727902</v>
      </c>
      <c r="BG108" s="132">
        <v>65</v>
      </c>
      <c r="BH108" s="116">
        <v>0.55755781716504405</v>
      </c>
      <c r="BI108" s="127">
        <v>-134.075636031459</v>
      </c>
      <c r="BJ108" s="112"/>
      <c r="BK108" s="112"/>
      <c r="BL108" s="125">
        <v>98</v>
      </c>
      <c r="BM108" s="125">
        <v>141</v>
      </c>
      <c r="BN108" s="111"/>
      <c r="BO108" s="119">
        <v>262</v>
      </c>
      <c r="BP108" s="120">
        <v>77.638672332957498</v>
      </c>
      <c r="BQ108" s="132">
        <v>78</v>
      </c>
      <c r="BR108" s="133">
        <v>0.99536759401227604</v>
      </c>
      <c r="BS108" s="134">
        <v>-45.650763237750297</v>
      </c>
      <c r="BT108" s="112">
        <v>7.5000000000000002E-4</v>
      </c>
      <c r="BU108" s="124">
        <v>0</v>
      </c>
      <c r="BV108" s="119">
        <v>2</v>
      </c>
      <c r="BW108" s="119">
        <v>54</v>
      </c>
      <c r="BX108" s="113"/>
      <c r="BY108" s="118">
        <v>0.99535828256454895</v>
      </c>
      <c r="BZ108" s="118">
        <v>1</v>
      </c>
      <c r="CA108" s="135">
        <v>0.99814331302582004</v>
      </c>
      <c r="CB108" s="117">
        <v>0.9</v>
      </c>
      <c r="CC108" s="124">
        <v>2.5000000000000001E-3</v>
      </c>
      <c r="CD108" s="113"/>
      <c r="CE108" s="113"/>
    </row>
    <row r="109" spans="1:83" s="85" customFormat="1" ht="21.4" customHeight="1" x14ac:dyDescent="0.2">
      <c r="A109" s="109" t="s">
        <v>382</v>
      </c>
      <c r="B109" s="109" t="s">
        <v>384</v>
      </c>
      <c r="C109" s="109" t="s">
        <v>164</v>
      </c>
      <c r="D109" s="110">
        <v>3.0118807118888902</v>
      </c>
      <c r="E109" s="111"/>
      <c r="F109" s="112">
        <v>2.7125E-2</v>
      </c>
      <c r="G109" s="112">
        <v>2.2249999999999999E-2</v>
      </c>
      <c r="H109" s="113"/>
      <c r="I109" s="114">
        <v>5</v>
      </c>
      <c r="J109" s="114">
        <v>5</v>
      </c>
      <c r="K109" s="111"/>
      <c r="L109" s="138">
        <v>0.68</v>
      </c>
      <c r="M109" s="118">
        <v>0.61699999999999999</v>
      </c>
      <c r="N109" s="117">
        <v>0.7</v>
      </c>
      <c r="O109" s="118"/>
      <c r="P109" s="111"/>
      <c r="Q109" s="119">
        <v>132</v>
      </c>
      <c r="R109" s="120">
        <v>43.826436909985297</v>
      </c>
      <c r="S109" s="121">
        <v>36</v>
      </c>
      <c r="T109" s="122">
        <v>1.2174010252773699</v>
      </c>
      <c r="U109" s="123">
        <v>5.2696976619935496</v>
      </c>
      <c r="V109" s="124">
        <v>0.01</v>
      </c>
      <c r="W109" s="124">
        <v>0.01</v>
      </c>
      <c r="X109" s="125">
        <v>0</v>
      </c>
      <c r="Y109" s="125">
        <v>0</v>
      </c>
      <c r="Z109" s="111"/>
      <c r="AA109" s="126">
        <v>490</v>
      </c>
      <c r="AB109" s="110">
        <v>162.689046105248</v>
      </c>
      <c r="AC109" s="121">
        <v>200</v>
      </c>
      <c r="AD109" s="118">
        <v>0.81344523052623996</v>
      </c>
      <c r="AE109" s="126">
        <v>-214.057235211147</v>
      </c>
      <c r="AF109" s="112"/>
      <c r="AG109" s="112"/>
      <c r="AH109" s="128">
        <v>113</v>
      </c>
      <c r="AI109" s="125">
        <v>233</v>
      </c>
      <c r="AJ109" s="111"/>
      <c r="AK109" s="120">
        <v>1573.1540199999999</v>
      </c>
      <c r="AL109" s="120">
        <v>522.316177327422</v>
      </c>
      <c r="AM109" s="129">
        <v>626</v>
      </c>
      <c r="AN109" s="118">
        <v>0.83437089029939704</v>
      </c>
      <c r="AO109" s="120">
        <v>-630.54512621088998</v>
      </c>
      <c r="AP109" s="124"/>
      <c r="AQ109" s="124"/>
      <c r="AR109" s="125">
        <v>313</v>
      </c>
      <c r="AS109" s="125">
        <v>690</v>
      </c>
      <c r="AT109" s="113"/>
      <c r="AU109" s="120">
        <v>1763.24306</v>
      </c>
      <c r="AV109" s="110">
        <v>585.42924792469296</v>
      </c>
      <c r="AW109" s="131">
        <v>573</v>
      </c>
      <c r="AX109" s="133">
        <v>1.0216915321547899</v>
      </c>
      <c r="AY109" s="137">
        <v>-253.88091887993599</v>
      </c>
      <c r="AZ109" s="112">
        <v>3.7499999999999999E-3</v>
      </c>
      <c r="BA109" s="112">
        <v>1.5E-3</v>
      </c>
      <c r="BB109" s="125">
        <v>0</v>
      </c>
      <c r="BC109" s="125">
        <v>308</v>
      </c>
      <c r="BD109" s="111"/>
      <c r="BE109" s="120">
        <v>200.8</v>
      </c>
      <c r="BF109" s="110">
        <v>66.669307057007899</v>
      </c>
      <c r="BG109" s="132">
        <v>65</v>
      </c>
      <c r="BH109" s="133">
        <v>1.02568164703089</v>
      </c>
      <c r="BI109" s="134">
        <v>-28.0186014436227</v>
      </c>
      <c r="BJ109" s="112">
        <v>3.7499999999999999E-3</v>
      </c>
      <c r="BK109" s="112">
        <v>2.2499999999999998E-3</v>
      </c>
      <c r="BL109" s="125">
        <v>0</v>
      </c>
      <c r="BM109" s="125">
        <v>35</v>
      </c>
      <c r="BN109" s="111"/>
      <c r="BO109" s="119">
        <v>273</v>
      </c>
      <c r="BP109" s="120">
        <v>90.641039972924105</v>
      </c>
      <c r="BQ109" s="132">
        <v>78</v>
      </c>
      <c r="BR109" s="133">
        <v>1.16206461503749</v>
      </c>
      <c r="BS109" s="134">
        <v>-1.58232173234728</v>
      </c>
      <c r="BT109" s="112">
        <v>7.1250000000000003E-3</v>
      </c>
      <c r="BU109" s="124">
        <v>6.0000000000000001E-3</v>
      </c>
      <c r="BV109" s="119">
        <v>0</v>
      </c>
      <c r="BW109" s="119">
        <v>9</v>
      </c>
      <c r="BX109" s="113"/>
      <c r="BY109" s="118">
        <v>0.99940452560539905</v>
      </c>
      <c r="BZ109" s="118">
        <v>1</v>
      </c>
      <c r="CA109" s="135">
        <v>0.99976181024216004</v>
      </c>
      <c r="CB109" s="117">
        <v>0.9</v>
      </c>
      <c r="CC109" s="124">
        <v>2.5000000000000001E-3</v>
      </c>
      <c r="CD109" s="113"/>
      <c r="CE109" s="113"/>
    </row>
    <row r="110" spans="1:83" s="85" customFormat="1" ht="21.4" customHeight="1" x14ac:dyDescent="0.2">
      <c r="A110" s="109" t="s">
        <v>382</v>
      </c>
      <c r="B110" s="109" t="s">
        <v>384</v>
      </c>
      <c r="C110" s="109" t="s">
        <v>165</v>
      </c>
      <c r="D110" s="110">
        <v>3.5781069425555598</v>
      </c>
      <c r="E110" s="111"/>
      <c r="F110" s="112">
        <v>4.7E-2</v>
      </c>
      <c r="G110" s="112">
        <v>4.1500000000000002E-2</v>
      </c>
      <c r="H110" s="113"/>
      <c r="I110" s="114">
        <v>5</v>
      </c>
      <c r="J110" s="114">
        <v>5</v>
      </c>
      <c r="K110" s="111"/>
      <c r="L110" s="115">
        <v>0.47</v>
      </c>
      <c r="M110" s="118">
        <v>0.67</v>
      </c>
      <c r="N110" s="117">
        <v>0.7</v>
      </c>
      <c r="O110" s="118"/>
      <c r="P110" s="111"/>
      <c r="Q110" s="119">
        <v>200</v>
      </c>
      <c r="R110" s="120">
        <v>55.895478589903703</v>
      </c>
      <c r="S110" s="121">
        <v>36</v>
      </c>
      <c r="T110" s="122">
        <v>1.5526521830528801</v>
      </c>
      <c r="U110" s="123">
        <v>49.444709799478197</v>
      </c>
      <c r="V110" s="124">
        <v>0.01</v>
      </c>
      <c r="W110" s="124">
        <v>0.01</v>
      </c>
      <c r="X110" s="125">
        <v>0</v>
      </c>
      <c r="Y110" s="125">
        <v>0</v>
      </c>
      <c r="Z110" s="111"/>
      <c r="AA110" s="126">
        <v>555</v>
      </c>
      <c r="AB110" s="110">
        <v>155.10995308698301</v>
      </c>
      <c r="AC110" s="121">
        <v>200</v>
      </c>
      <c r="AD110" s="118">
        <v>0.77554976543491505</v>
      </c>
      <c r="AE110" s="126">
        <v>-281.41827889178802</v>
      </c>
      <c r="AF110" s="112"/>
      <c r="AG110" s="112"/>
      <c r="AH110" s="128">
        <v>161</v>
      </c>
      <c r="AI110" s="125">
        <v>304</v>
      </c>
      <c r="AJ110" s="111"/>
      <c r="AK110" s="120">
        <v>2443.6371800000002</v>
      </c>
      <c r="AL110" s="120">
        <v>682.94134838091395</v>
      </c>
      <c r="AM110" s="129">
        <v>623.5</v>
      </c>
      <c r="AN110" s="133">
        <v>1.0953349613166199</v>
      </c>
      <c r="AO110" s="137">
        <v>-163.89680444514801</v>
      </c>
      <c r="AP110" s="124">
        <v>6.0000000000000001E-3</v>
      </c>
      <c r="AQ110" s="124">
        <v>5.0000000000000001E-3</v>
      </c>
      <c r="AR110" s="125">
        <v>0</v>
      </c>
      <c r="AS110" s="125">
        <v>234</v>
      </c>
      <c r="AT110" s="113"/>
      <c r="AU110" s="120">
        <v>2357.38789</v>
      </c>
      <c r="AV110" s="110">
        <v>658.83662166796705</v>
      </c>
      <c r="AW110" s="131">
        <v>573</v>
      </c>
      <c r="AX110" s="133">
        <v>1.1498021320557901</v>
      </c>
      <c r="AY110" s="137">
        <v>-38.950479024972097</v>
      </c>
      <c r="AZ110" s="112">
        <v>1.35E-2</v>
      </c>
      <c r="BA110" s="112">
        <v>1.125E-2</v>
      </c>
      <c r="BB110" s="125">
        <v>0</v>
      </c>
      <c r="BC110" s="125">
        <v>103</v>
      </c>
      <c r="BD110" s="111"/>
      <c r="BE110" s="120">
        <v>272.7</v>
      </c>
      <c r="BF110" s="110">
        <v>76.213485057333699</v>
      </c>
      <c r="BG110" s="132">
        <v>65</v>
      </c>
      <c r="BH110" s="122">
        <v>1.17251515472821</v>
      </c>
      <c r="BI110" s="123">
        <v>0.86405936016893703</v>
      </c>
      <c r="BJ110" s="112">
        <v>1.4999999999999999E-2</v>
      </c>
      <c r="BK110" s="112">
        <v>1.2749999999999999E-2</v>
      </c>
      <c r="BL110" s="125">
        <v>0</v>
      </c>
      <c r="BM110" s="125">
        <v>7</v>
      </c>
      <c r="BN110" s="111"/>
      <c r="BO110" s="119">
        <v>224</v>
      </c>
      <c r="BP110" s="120">
        <v>62.602936020692198</v>
      </c>
      <c r="BQ110" s="132">
        <v>78</v>
      </c>
      <c r="BR110" s="118">
        <v>0.80260174385502803</v>
      </c>
      <c r="BS110" s="126">
        <v>-102.203128767797</v>
      </c>
      <c r="BT110" s="112"/>
      <c r="BU110" s="124"/>
      <c r="BV110" s="119">
        <v>56</v>
      </c>
      <c r="BW110" s="119">
        <v>111</v>
      </c>
      <c r="BX110" s="113"/>
      <c r="BY110" s="118">
        <v>0.99899421674629096</v>
      </c>
      <c r="BZ110" s="118">
        <v>1</v>
      </c>
      <c r="CA110" s="135">
        <v>0.99959768669851601</v>
      </c>
      <c r="CB110" s="117">
        <v>0.9</v>
      </c>
      <c r="CC110" s="124">
        <v>2.5000000000000001E-3</v>
      </c>
      <c r="CD110" s="113"/>
      <c r="CE110" s="113"/>
    </row>
    <row r="111" spans="1:83" s="85" customFormat="1" ht="21.4" customHeight="1" x14ac:dyDescent="0.2">
      <c r="A111" s="109" t="s">
        <v>382</v>
      </c>
      <c r="B111" s="109" t="s">
        <v>384</v>
      </c>
      <c r="C111" s="109" t="s">
        <v>166</v>
      </c>
      <c r="D111" s="110">
        <v>1.9797979798888901</v>
      </c>
      <c r="E111" s="111"/>
      <c r="F111" s="112">
        <v>2.9499999999999998E-2</v>
      </c>
      <c r="G111" s="112">
        <v>2.8500000000000001E-2</v>
      </c>
      <c r="H111" s="113"/>
      <c r="I111" s="114">
        <v>4</v>
      </c>
      <c r="J111" s="114">
        <v>4</v>
      </c>
      <c r="K111" s="111"/>
      <c r="L111" s="115">
        <v>0.53</v>
      </c>
      <c r="M111" s="116">
        <v>0.53100000000000003</v>
      </c>
      <c r="N111" s="117">
        <v>0.7</v>
      </c>
      <c r="O111" s="118"/>
      <c r="P111" s="111"/>
      <c r="Q111" s="119">
        <v>99</v>
      </c>
      <c r="R111" s="120">
        <v>50.005102038520199</v>
      </c>
      <c r="S111" s="121">
        <v>36</v>
      </c>
      <c r="T111" s="122">
        <v>1.38903061218112</v>
      </c>
      <c r="U111" s="123">
        <v>15.6964363598111</v>
      </c>
      <c r="V111" s="124">
        <v>0.01</v>
      </c>
      <c r="W111" s="124">
        <v>0.01</v>
      </c>
      <c r="X111" s="125">
        <v>0</v>
      </c>
      <c r="Y111" s="125">
        <v>0</v>
      </c>
      <c r="Z111" s="111"/>
      <c r="AA111" s="126">
        <v>184</v>
      </c>
      <c r="AB111" s="110">
        <v>92.938775505936505</v>
      </c>
      <c r="AC111" s="121">
        <v>200</v>
      </c>
      <c r="AD111" s="116">
        <v>0.464693877529682</v>
      </c>
      <c r="AE111" s="127">
        <v>-278.79757577882702</v>
      </c>
      <c r="AF111" s="112"/>
      <c r="AG111" s="112"/>
      <c r="AH111" s="128">
        <v>212</v>
      </c>
      <c r="AI111" s="125">
        <v>292</v>
      </c>
      <c r="AJ111" s="111"/>
      <c r="AK111" s="120">
        <v>1232.57034</v>
      </c>
      <c r="AL111" s="120">
        <v>622.57379415508603</v>
      </c>
      <c r="AM111" s="129">
        <v>612</v>
      </c>
      <c r="AN111" s="133">
        <v>1.01727744142988</v>
      </c>
      <c r="AO111" s="137">
        <v>-183.59024188321101</v>
      </c>
      <c r="AP111" s="124">
        <v>2E-3</v>
      </c>
      <c r="AQ111" s="124">
        <v>1E-3</v>
      </c>
      <c r="AR111" s="125">
        <v>0</v>
      </c>
      <c r="AS111" s="125">
        <v>222</v>
      </c>
      <c r="AT111" s="113"/>
      <c r="AU111" s="120">
        <v>1576.7616599999999</v>
      </c>
      <c r="AV111" s="110">
        <v>796.425532310368</v>
      </c>
      <c r="AW111" s="131">
        <v>573</v>
      </c>
      <c r="AX111" s="122">
        <v>1.3899223949570101</v>
      </c>
      <c r="AY111" s="130">
        <v>250.84660539366101</v>
      </c>
      <c r="AZ111" s="112">
        <v>1.4999999999999999E-2</v>
      </c>
      <c r="BA111" s="112">
        <v>1.4999999999999999E-2</v>
      </c>
      <c r="BB111" s="125">
        <v>0</v>
      </c>
      <c r="BC111" s="125">
        <v>0</v>
      </c>
      <c r="BD111" s="111"/>
      <c r="BE111" s="120">
        <v>120.8</v>
      </c>
      <c r="BF111" s="110">
        <v>61.016326527810499</v>
      </c>
      <c r="BG111" s="132">
        <v>65</v>
      </c>
      <c r="BH111" s="118">
        <v>0.93871271581246896</v>
      </c>
      <c r="BI111" s="126">
        <v>-29.609212128118799</v>
      </c>
      <c r="BJ111" s="112"/>
      <c r="BK111" s="112"/>
      <c r="BL111" s="125">
        <v>8</v>
      </c>
      <c r="BM111" s="125">
        <v>34</v>
      </c>
      <c r="BN111" s="111"/>
      <c r="BO111" s="119">
        <v>130</v>
      </c>
      <c r="BP111" s="120">
        <v>65.663265303107295</v>
      </c>
      <c r="BQ111" s="132">
        <v>78</v>
      </c>
      <c r="BR111" s="118">
        <v>0.84183673465522202</v>
      </c>
      <c r="BS111" s="126">
        <v>-50.491054553742501</v>
      </c>
      <c r="BT111" s="112"/>
      <c r="BU111" s="124"/>
      <c r="BV111" s="119">
        <v>25</v>
      </c>
      <c r="BW111" s="119">
        <v>56</v>
      </c>
      <c r="BX111" s="113"/>
      <c r="BY111" s="118">
        <v>0.99914175368330704</v>
      </c>
      <c r="BZ111" s="118">
        <v>1</v>
      </c>
      <c r="CA111" s="135">
        <v>0.99965670147332297</v>
      </c>
      <c r="CB111" s="117">
        <v>0.9</v>
      </c>
      <c r="CC111" s="124">
        <v>2.5000000000000001E-3</v>
      </c>
      <c r="CD111" s="113"/>
      <c r="CE111" s="113"/>
    </row>
    <row r="112" spans="1:83" s="85" customFormat="1" ht="21.4" customHeight="1" x14ac:dyDescent="0.2">
      <c r="A112" s="109" t="s">
        <v>382</v>
      </c>
      <c r="B112" s="109" t="s">
        <v>384</v>
      </c>
      <c r="C112" s="109" t="s">
        <v>167</v>
      </c>
      <c r="D112" s="110">
        <v>5.7496469177777803</v>
      </c>
      <c r="E112" s="111"/>
      <c r="F112" s="112">
        <v>1.2500000000000001E-2</v>
      </c>
      <c r="G112" s="112">
        <v>9.4999999999999998E-3</v>
      </c>
      <c r="H112" s="113"/>
      <c r="I112" s="114">
        <v>4</v>
      </c>
      <c r="J112" s="114">
        <v>4</v>
      </c>
      <c r="K112" s="111"/>
      <c r="L112" s="115">
        <v>0.47</v>
      </c>
      <c r="M112" s="133">
        <v>0.71399999999999997</v>
      </c>
      <c r="N112" s="117">
        <v>0.7</v>
      </c>
      <c r="O112" s="118">
        <v>2E-3</v>
      </c>
      <c r="P112" s="111"/>
      <c r="Q112" s="119">
        <v>222</v>
      </c>
      <c r="R112" s="120">
        <v>38.611066588033601</v>
      </c>
      <c r="S112" s="121">
        <v>36</v>
      </c>
      <c r="T112" s="133">
        <v>1.0725296274453799</v>
      </c>
      <c r="U112" s="134">
        <v>-19.926743429952101</v>
      </c>
      <c r="V112" s="124">
        <v>5.0000000000000001E-3</v>
      </c>
      <c r="W112" s="124">
        <v>3.5000000000000001E-3</v>
      </c>
      <c r="X112" s="125">
        <v>0</v>
      </c>
      <c r="Y112" s="125">
        <v>27</v>
      </c>
      <c r="Z112" s="111"/>
      <c r="AA112" s="126">
        <v>599</v>
      </c>
      <c r="AB112" s="110">
        <v>104.180310298343</v>
      </c>
      <c r="AC112" s="121">
        <v>200</v>
      </c>
      <c r="AD112" s="116">
        <v>0.52090155149171502</v>
      </c>
      <c r="AE112" s="127">
        <v>-745.03746349973403</v>
      </c>
      <c r="AF112" s="112"/>
      <c r="AG112" s="112"/>
      <c r="AH112" s="128">
        <v>551</v>
      </c>
      <c r="AI112" s="125">
        <v>781</v>
      </c>
      <c r="AJ112" s="111"/>
      <c r="AK112" s="120">
        <v>3692.0274300000001</v>
      </c>
      <c r="AL112" s="120">
        <v>642.13115740800299</v>
      </c>
      <c r="AM112" s="129">
        <v>622.9</v>
      </c>
      <c r="AN112" s="133">
        <v>1.0308735871054799</v>
      </c>
      <c r="AO112" s="137">
        <v>-493.97725006992101</v>
      </c>
      <c r="AP112" s="124">
        <v>3.0000000000000001E-3</v>
      </c>
      <c r="AQ112" s="124">
        <v>1.5E-3</v>
      </c>
      <c r="AR112" s="125">
        <v>0</v>
      </c>
      <c r="AS112" s="125">
        <v>606</v>
      </c>
      <c r="AT112" s="113"/>
      <c r="AU112" s="120">
        <v>2053.5269600000001</v>
      </c>
      <c r="AV112" s="110">
        <v>357.157054922893</v>
      </c>
      <c r="AW112" s="131">
        <v>573</v>
      </c>
      <c r="AX112" s="116">
        <v>0.62331074157572897</v>
      </c>
      <c r="AY112" s="139">
        <v>-1797.1403729267399</v>
      </c>
      <c r="AZ112" s="112"/>
      <c r="BA112" s="112"/>
      <c r="BB112" s="125">
        <v>1242</v>
      </c>
      <c r="BC112" s="125">
        <v>1900</v>
      </c>
      <c r="BD112" s="111"/>
      <c r="BE112" s="120">
        <v>358.9</v>
      </c>
      <c r="BF112" s="110">
        <v>62.421224317320998</v>
      </c>
      <c r="BG112" s="132">
        <v>65</v>
      </c>
      <c r="BH112" s="118">
        <v>0.96032652795878504</v>
      </c>
      <c r="BI112" s="126">
        <v>-77.912175637413398</v>
      </c>
      <c r="BJ112" s="112"/>
      <c r="BK112" s="112"/>
      <c r="BL112" s="125">
        <v>15</v>
      </c>
      <c r="BM112" s="125">
        <v>90</v>
      </c>
      <c r="BN112" s="111"/>
      <c r="BO112" s="119">
        <v>395</v>
      </c>
      <c r="BP112" s="120">
        <v>68.699870730960697</v>
      </c>
      <c r="BQ112" s="132">
        <v>78</v>
      </c>
      <c r="BR112" s="118">
        <v>0.88076757347385504</v>
      </c>
      <c r="BS112" s="126">
        <v>-129.17461076489599</v>
      </c>
      <c r="BT112" s="112"/>
      <c r="BU112" s="124"/>
      <c r="BV112" s="119">
        <v>54</v>
      </c>
      <c r="BW112" s="119">
        <v>144</v>
      </c>
      <c r="BX112" s="113"/>
      <c r="BY112" s="118">
        <v>0.99504214179474504</v>
      </c>
      <c r="BZ112" s="118">
        <v>1</v>
      </c>
      <c r="CA112" s="135">
        <v>0.99801685671789797</v>
      </c>
      <c r="CB112" s="117">
        <v>0.9</v>
      </c>
      <c r="CC112" s="124">
        <v>2.5000000000000001E-3</v>
      </c>
      <c r="CD112" s="113"/>
      <c r="CE112" s="113"/>
    </row>
    <row r="113" spans="1:83" s="85" customFormat="1" ht="21.4" customHeight="1" x14ac:dyDescent="0.2">
      <c r="A113" s="109" t="s">
        <v>382</v>
      </c>
      <c r="B113" s="109" t="s">
        <v>384</v>
      </c>
      <c r="C113" s="109" t="s">
        <v>168</v>
      </c>
      <c r="D113" s="110">
        <v>4.2173521322222198</v>
      </c>
      <c r="E113" s="111"/>
      <c r="F113" s="112">
        <v>2.0500000000000001E-2</v>
      </c>
      <c r="G113" s="112">
        <v>1.9E-2</v>
      </c>
      <c r="H113" s="113"/>
      <c r="I113" s="114">
        <v>3</v>
      </c>
      <c r="J113" s="114">
        <v>3</v>
      </c>
      <c r="K113" s="111"/>
      <c r="L113" s="115">
        <v>0.63</v>
      </c>
      <c r="M113" s="133">
        <v>0.76300000000000001</v>
      </c>
      <c r="N113" s="117">
        <v>0.7</v>
      </c>
      <c r="O113" s="118">
        <v>8.9999999999999993E-3</v>
      </c>
      <c r="P113" s="111"/>
      <c r="Q113" s="119">
        <v>174</v>
      </c>
      <c r="R113" s="120">
        <v>41.258115173872199</v>
      </c>
      <c r="S113" s="121">
        <v>36</v>
      </c>
      <c r="T113" s="133">
        <v>1.14605875482978</v>
      </c>
      <c r="U113" s="134">
        <v>-3.4526821970879098</v>
      </c>
      <c r="V113" s="124">
        <v>8.9999999999999993E-3</v>
      </c>
      <c r="W113" s="124">
        <v>7.4999999999999997E-3</v>
      </c>
      <c r="X113" s="125">
        <v>0</v>
      </c>
      <c r="Y113" s="125">
        <v>9</v>
      </c>
      <c r="Z113" s="111"/>
      <c r="AA113" s="126">
        <v>623</v>
      </c>
      <c r="AB113" s="110">
        <v>147.72302157081799</v>
      </c>
      <c r="AC113" s="121">
        <v>200</v>
      </c>
      <c r="AD113" s="116">
        <v>0.73861510785409001</v>
      </c>
      <c r="AE113" s="127">
        <v>-362.84823442826598</v>
      </c>
      <c r="AF113" s="112"/>
      <c r="AG113" s="112"/>
      <c r="AH113" s="128">
        <v>221</v>
      </c>
      <c r="AI113" s="125">
        <v>390</v>
      </c>
      <c r="AJ113" s="111"/>
      <c r="AK113" s="120">
        <v>2302.2122300000001</v>
      </c>
      <c r="AL113" s="120">
        <v>545.89044448297204</v>
      </c>
      <c r="AM113" s="129">
        <v>612</v>
      </c>
      <c r="AN113" s="118">
        <v>0.89197785046237299</v>
      </c>
      <c r="AO113" s="120">
        <v>-714.48336735049497</v>
      </c>
      <c r="AP113" s="124"/>
      <c r="AQ113" s="124"/>
      <c r="AR113" s="125">
        <v>279</v>
      </c>
      <c r="AS113" s="125">
        <v>796</v>
      </c>
      <c r="AT113" s="113"/>
      <c r="AU113" s="120">
        <v>2125.1310199999998</v>
      </c>
      <c r="AV113" s="110">
        <v>503.90172633752002</v>
      </c>
      <c r="AW113" s="131">
        <v>573</v>
      </c>
      <c r="AX113" s="118">
        <v>0.879409644568098</v>
      </c>
      <c r="AY113" s="120">
        <v>-699.32417163698301</v>
      </c>
      <c r="AZ113" s="112"/>
      <c r="BA113" s="112"/>
      <c r="BB113" s="125">
        <v>292</v>
      </c>
      <c r="BC113" s="125">
        <v>775</v>
      </c>
      <c r="BD113" s="111"/>
      <c r="BE113" s="120">
        <v>258.5</v>
      </c>
      <c r="BF113" s="110">
        <v>61.294383749689501</v>
      </c>
      <c r="BG113" s="132">
        <v>65</v>
      </c>
      <c r="BH113" s="118">
        <v>0.94299051922599197</v>
      </c>
      <c r="BI113" s="126">
        <v>-61.900676189186498</v>
      </c>
      <c r="BJ113" s="112"/>
      <c r="BK113" s="112"/>
      <c r="BL113" s="125">
        <v>16</v>
      </c>
      <c r="BM113" s="125">
        <v>71</v>
      </c>
      <c r="BN113" s="111"/>
      <c r="BO113" s="119">
        <v>225</v>
      </c>
      <c r="BP113" s="120">
        <v>53.351011000696801</v>
      </c>
      <c r="BQ113" s="132">
        <v>78</v>
      </c>
      <c r="BR113" s="116">
        <v>0.68398732052175404</v>
      </c>
      <c r="BS113" s="127">
        <v>-159.48081142702401</v>
      </c>
      <c r="BT113" s="112"/>
      <c r="BU113" s="124"/>
      <c r="BV113" s="119">
        <v>104</v>
      </c>
      <c r="BW113" s="119">
        <v>170</v>
      </c>
      <c r="BX113" s="113"/>
      <c r="BY113" s="118">
        <v>0.99796885578876104</v>
      </c>
      <c r="BZ113" s="118">
        <v>1</v>
      </c>
      <c r="CA113" s="135">
        <v>0.999187542315505</v>
      </c>
      <c r="CB113" s="117">
        <v>0.9</v>
      </c>
      <c r="CC113" s="124">
        <v>2.5000000000000001E-3</v>
      </c>
      <c r="CD113" s="113"/>
      <c r="CE113" s="113"/>
    </row>
    <row r="114" spans="1:83" s="85" customFormat="1" ht="21.4" customHeight="1" x14ac:dyDescent="0.2">
      <c r="A114" s="109" t="s">
        <v>382</v>
      </c>
      <c r="B114" s="109" t="s">
        <v>384</v>
      </c>
      <c r="C114" s="109" t="s">
        <v>169</v>
      </c>
      <c r="D114" s="110">
        <v>3.2068006302222201</v>
      </c>
      <c r="E114" s="111"/>
      <c r="F114" s="112">
        <v>2.875E-3</v>
      </c>
      <c r="G114" s="112">
        <v>2.5000000000000001E-3</v>
      </c>
      <c r="H114" s="113"/>
      <c r="I114" s="114">
        <v>2</v>
      </c>
      <c r="J114" s="114">
        <v>1</v>
      </c>
      <c r="K114" s="111"/>
      <c r="L114" s="115">
        <v>0.53</v>
      </c>
      <c r="M114" s="116">
        <v>0.49299999999999999</v>
      </c>
      <c r="N114" s="117">
        <v>0.7</v>
      </c>
      <c r="O114" s="118"/>
      <c r="P114" s="111"/>
      <c r="Q114" s="119">
        <v>93</v>
      </c>
      <c r="R114" s="120">
        <v>29.0008674451194</v>
      </c>
      <c r="S114" s="121">
        <v>36</v>
      </c>
      <c r="T114" s="118">
        <v>0.80557965125331599</v>
      </c>
      <c r="U114" s="126">
        <v>-41.931908757734298</v>
      </c>
      <c r="V114" s="124"/>
      <c r="W114" s="124"/>
      <c r="X114" s="125">
        <v>23</v>
      </c>
      <c r="Y114" s="125">
        <v>46</v>
      </c>
      <c r="Z114" s="111"/>
      <c r="AA114" s="126">
        <v>293</v>
      </c>
      <c r="AB114" s="110">
        <v>91.368324316343902</v>
      </c>
      <c r="AC114" s="121">
        <v>200</v>
      </c>
      <c r="AD114" s="116">
        <v>0.45684162158171898</v>
      </c>
      <c r="AE114" s="127">
        <v>-456.62171532074598</v>
      </c>
      <c r="AF114" s="112"/>
      <c r="AG114" s="112"/>
      <c r="AH114" s="128">
        <v>349</v>
      </c>
      <c r="AI114" s="125">
        <v>477</v>
      </c>
      <c r="AJ114" s="111"/>
      <c r="AK114" s="120">
        <v>1032.6744799999999</v>
      </c>
      <c r="AL114" s="120">
        <v>322.02640546707102</v>
      </c>
      <c r="AM114" s="129">
        <v>612</v>
      </c>
      <c r="AN114" s="116">
        <v>0.52618693703769803</v>
      </c>
      <c r="AO114" s="139">
        <v>-1261.16796888148</v>
      </c>
      <c r="AP114" s="124"/>
      <c r="AQ114" s="124"/>
      <c r="AR114" s="125">
        <v>930</v>
      </c>
      <c r="AS114" s="125">
        <v>1323</v>
      </c>
      <c r="AT114" s="113"/>
      <c r="AU114" s="120">
        <v>1642.2813000000001</v>
      </c>
      <c r="AV114" s="110">
        <v>512.12454074084303</v>
      </c>
      <c r="AW114" s="131">
        <v>573</v>
      </c>
      <c r="AX114" s="118">
        <v>0.89376010600496103</v>
      </c>
      <c r="AY114" s="120">
        <v>-505.384914393938</v>
      </c>
      <c r="AZ114" s="112"/>
      <c r="BA114" s="112"/>
      <c r="BB114" s="125">
        <v>196</v>
      </c>
      <c r="BC114" s="125">
        <v>563</v>
      </c>
      <c r="BD114" s="111"/>
      <c r="BE114" s="120">
        <v>180.4</v>
      </c>
      <c r="BF114" s="110">
        <v>56.255446097844498</v>
      </c>
      <c r="BG114" s="132">
        <v>65</v>
      </c>
      <c r="BH114" s="118">
        <v>0.86546840150530002</v>
      </c>
      <c r="BI114" s="126">
        <v>-63.227057479242497</v>
      </c>
      <c r="BJ114" s="112"/>
      <c r="BK114" s="112"/>
      <c r="BL114" s="125">
        <v>29</v>
      </c>
      <c r="BM114" s="125">
        <v>70</v>
      </c>
      <c r="BN114" s="111"/>
      <c r="BO114" s="119">
        <v>245</v>
      </c>
      <c r="BP114" s="120">
        <v>76.400134667250001</v>
      </c>
      <c r="BQ114" s="132">
        <v>78</v>
      </c>
      <c r="BR114" s="133">
        <v>0.97948890599038496</v>
      </c>
      <c r="BS114" s="134">
        <v>-47.352468975091</v>
      </c>
      <c r="BT114" s="112">
        <v>3.7500000000000001E-4</v>
      </c>
      <c r="BU114" s="124"/>
      <c r="BV114" s="119">
        <v>6</v>
      </c>
      <c r="BW114" s="119">
        <v>56</v>
      </c>
      <c r="BX114" s="113"/>
      <c r="BY114" s="118">
        <v>0.99909747292418805</v>
      </c>
      <c r="BZ114" s="118">
        <v>1</v>
      </c>
      <c r="CA114" s="135">
        <v>0.99963898916967497</v>
      </c>
      <c r="CB114" s="117">
        <v>0.9</v>
      </c>
      <c r="CC114" s="124">
        <v>2.5000000000000001E-3</v>
      </c>
      <c r="CD114" s="113"/>
      <c r="CE114" s="113"/>
    </row>
    <row r="115" spans="1:83" s="85" customFormat="1" ht="21.4" customHeight="1" x14ac:dyDescent="0.2">
      <c r="A115" s="109" t="s">
        <v>382</v>
      </c>
      <c r="B115" s="109" t="s">
        <v>384</v>
      </c>
      <c r="C115" s="109" t="s">
        <v>170</v>
      </c>
      <c r="D115" s="110">
        <v>9.4290395323333307</v>
      </c>
      <c r="E115" s="111"/>
      <c r="F115" s="112">
        <v>4.2625000000000003E-2</v>
      </c>
      <c r="G115" s="112">
        <v>3.7749999999999999E-2</v>
      </c>
      <c r="H115" s="113"/>
      <c r="I115" s="114">
        <v>6</v>
      </c>
      <c r="J115" s="114">
        <v>6</v>
      </c>
      <c r="K115" s="111"/>
      <c r="L115" s="136">
        <v>0.79</v>
      </c>
      <c r="M115" s="133">
        <v>0.78100000000000003</v>
      </c>
      <c r="N115" s="117">
        <v>0.7</v>
      </c>
      <c r="O115" s="118">
        <v>1.0999999999999999E-2</v>
      </c>
      <c r="P115" s="111"/>
      <c r="Q115" s="119">
        <v>381</v>
      </c>
      <c r="R115" s="120">
        <v>40.407084803654101</v>
      </c>
      <c r="S115" s="121">
        <v>36</v>
      </c>
      <c r="T115" s="133">
        <v>1.12241902232372</v>
      </c>
      <c r="U115" s="134">
        <v>-15.743810594083101</v>
      </c>
      <c r="V115" s="124">
        <v>7.4999999999999997E-3</v>
      </c>
      <c r="W115" s="124">
        <v>6.0000000000000001E-3</v>
      </c>
      <c r="X115" s="125">
        <v>0</v>
      </c>
      <c r="Y115" s="125">
        <v>27</v>
      </c>
      <c r="Z115" s="111"/>
      <c r="AA115" s="126">
        <v>986</v>
      </c>
      <c r="AB115" s="110">
        <v>104.570565922317</v>
      </c>
      <c r="AC115" s="121">
        <v>200</v>
      </c>
      <c r="AD115" s="116">
        <v>0.52285282961158497</v>
      </c>
      <c r="AE115" s="127">
        <v>-1218.1322810782401</v>
      </c>
      <c r="AF115" s="112"/>
      <c r="AG115" s="112"/>
      <c r="AH115" s="128">
        <v>900</v>
      </c>
      <c r="AI115" s="125">
        <v>1277</v>
      </c>
      <c r="AJ115" s="111"/>
      <c r="AK115" s="120">
        <v>8645.1665099999991</v>
      </c>
      <c r="AL115" s="120">
        <v>916.86607955716602</v>
      </c>
      <c r="AM115" s="129">
        <v>666.7</v>
      </c>
      <c r="AN115" s="122">
        <v>1.37523035781786</v>
      </c>
      <c r="AO115" s="130">
        <v>1297.6915510256899</v>
      </c>
      <c r="AP115" s="124">
        <v>0.01</v>
      </c>
      <c r="AQ115" s="124">
        <v>0.01</v>
      </c>
      <c r="AR115" s="125">
        <v>0</v>
      </c>
      <c r="AS115" s="125">
        <v>0</v>
      </c>
      <c r="AT115" s="113"/>
      <c r="AU115" s="120">
        <v>5624.10034</v>
      </c>
      <c r="AV115" s="110">
        <v>596.46587764472395</v>
      </c>
      <c r="AW115" s="131">
        <v>573</v>
      </c>
      <c r="AX115" s="133">
        <v>1.0409526660466399</v>
      </c>
      <c r="AY115" s="137">
        <v>-690.73864528915396</v>
      </c>
      <c r="AZ115" s="112">
        <v>5.2500000000000003E-3</v>
      </c>
      <c r="BA115" s="112">
        <v>3.0000000000000001E-3</v>
      </c>
      <c r="BB115" s="125">
        <v>0</v>
      </c>
      <c r="BC115" s="125">
        <v>860</v>
      </c>
      <c r="BD115" s="111"/>
      <c r="BE115" s="120">
        <v>426.9</v>
      </c>
      <c r="BF115" s="110">
        <v>45.275024941417101</v>
      </c>
      <c r="BG115" s="132">
        <v>65</v>
      </c>
      <c r="BH115" s="116">
        <v>0.69653884525257204</v>
      </c>
      <c r="BI115" s="127">
        <v>-289.44299135042797</v>
      </c>
      <c r="BJ115" s="112"/>
      <c r="BK115" s="112"/>
      <c r="BL115" s="125">
        <v>186</v>
      </c>
      <c r="BM115" s="125">
        <v>309</v>
      </c>
      <c r="BN115" s="111"/>
      <c r="BO115" s="119">
        <v>840</v>
      </c>
      <c r="BP115" s="120">
        <v>89.086486181284599</v>
      </c>
      <c r="BQ115" s="132">
        <v>78</v>
      </c>
      <c r="BR115" s="133">
        <v>1.1421344382216001</v>
      </c>
      <c r="BS115" s="134">
        <v>-19.6115896205133</v>
      </c>
      <c r="BT115" s="112">
        <v>6.3749999999999996E-3</v>
      </c>
      <c r="BU115" s="124">
        <v>5.2500000000000003E-3</v>
      </c>
      <c r="BV115" s="119">
        <v>0</v>
      </c>
      <c r="BW115" s="119">
        <v>43</v>
      </c>
      <c r="BX115" s="113"/>
      <c r="BY115" s="118">
        <v>0.99583429761629205</v>
      </c>
      <c r="BZ115" s="118">
        <v>1</v>
      </c>
      <c r="CA115" s="135">
        <v>0.99833371904651702</v>
      </c>
      <c r="CB115" s="117">
        <v>0.9</v>
      </c>
      <c r="CC115" s="124">
        <v>2.5000000000000001E-3</v>
      </c>
      <c r="CD115" s="113"/>
      <c r="CE115" s="113"/>
    </row>
    <row r="116" spans="1:83" s="85" customFormat="1" ht="21.4" customHeight="1" x14ac:dyDescent="0.2">
      <c r="A116" s="109" t="s">
        <v>382</v>
      </c>
      <c r="B116" s="109" t="s">
        <v>384</v>
      </c>
      <c r="C116" s="109" t="s">
        <v>171</v>
      </c>
      <c r="D116" s="110">
        <v>3.6511770079999999</v>
      </c>
      <c r="E116" s="111"/>
      <c r="F116" s="112">
        <v>4.4374999999999998E-2</v>
      </c>
      <c r="G116" s="112">
        <v>4.1000000000000002E-2</v>
      </c>
      <c r="H116" s="113"/>
      <c r="I116" s="114">
        <v>5</v>
      </c>
      <c r="J116" s="114">
        <v>5</v>
      </c>
      <c r="K116" s="111"/>
      <c r="L116" s="115">
        <v>0.55000000000000004</v>
      </c>
      <c r="M116" s="118">
        <v>0.66100000000000003</v>
      </c>
      <c r="N116" s="117">
        <v>0.7</v>
      </c>
      <c r="O116" s="118"/>
      <c r="P116" s="111"/>
      <c r="Q116" s="119">
        <v>228</v>
      </c>
      <c r="R116" s="120">
        <v>62.4456167149484</v>
      </c>
      <c r="S116" s="121">
        <v>36</v>
      </c>
      <c r="T116" s="122">
        <v>1.73460046430412</v>
      </c>
      <c r="U116" s="123">
        <v>74.370155269785599</v>
      </c>
      <c r="V116" s="124">
        <v>0.01</v>
      </c>
      <c r="W116" s="124">
        <v>0.01</v>
      </c>
      <c r="X116" s="125">
        <v>0</v>
      </c>
      <c r="Y116" s="125">
        <v>0</v>
      </c>
      <c r="Z116" s="111"/>
      <c r="AA116" s="126">
        <v>349</v>
      </c>
      <c r="AB116" s="110">
        <v>95.585615059285004</v>
      </c>
      <c r="AC116" s="121">
        <v>200</v>
      </c>
      <c r="AD116" s="116">
        <v>0.477928075296425</v>
      </c>
      <c r="AE116" s="127">
        <v>-504.49913739008002</v>
      </c>
      <c r="AF116" s="112"/>
      <c r="AG116" s="112"/>
      <c r="AH116" s="128">
        <v>382</v>
      </c>
      <c r="AI116" s="125">
        <v>528</v>
      </c>
      <c r="AJ116" s="111"/>
      <c r="AK116" s="120">
        <v>1986.2675099999999</v>
      </c>
      <c r="AL116" s="120">
        <v>544.00745448603004</v>
      </c>
      <c r="AM116" s="129">
        <v>612</v>
      </c>
      <c r="AN116" s="118">
        <v>0.88890106942161795</v>
      </c>
      <c r="AO116" s="120">
        <v>-625.43985041364499</v>
      </c>
      <c r="AP116" s="124"/>
      <c r="AQ116" s="124"/>
      <c r="AR116" s="125">
        <v>249</v>
      </c>
      <c r="AS116" s="125">
        <v>696</v>
      </c>
      <c r="AT116" s="113"/>
      <c r="AU116" s="120">
        <v>2300.14183</v>
      </c>
      <c r="AV116" s="110">
        <v>629.97269783420995</v>
      </c>
      <c r="AW116" s="131">
        <v>573</v>
      </c>
      <c r="AX116" s="133">
        <v>1.09942879203178</v>
      </c>
      <c r="AY116" s="137">
        <v>-145.13319862257899</v>
      </c>
      <c r="AZ116" s="112">
        <v>9.75E-3</v>
      </c>
      <c r="BA116" s="112">
        <v>7.4999999999999997E-3</v>
      </c>
      <c r="BB116" s="125">
        <v>0</v>
      </c>
      <c r="BC116" s="125">
        <v>211</v>
      </c>
      <c r="BD116" s="111"/>
      <c r="BE116" s="120">
        <v>294.2</v>
      </c>
      <c r="BF116" s="110">
        <v>80.576756304990397</v>
      </c>
      <c r="BG116" s="132">
        <v>65</v>
      </c>
      <c r="BH116" s="122">
        <v>1.2396424046921599</v>
      </c>
      <c r="BI116" s="123">
        <v>16.812780348223999</v>
      </c>
      <c r="BJ116" s="112">
        <v>1.4999999999999999E-2</v>
      </c>
      <c r="BK116" s="112">
        <v>1.4999999999999999E-2</v>
      </c>
      <c r="BL116" s="125">
        <v>0</v>
      </c>
      <c r="BM116" s="125">
        <v>0</v>
      </c>
      <c r="BN116" s="111"/>
      <c r="BO116" s="119">
        <v>331</v>
      </c>
      <c r="BP116" s="120">
        <v>90.655697950210097</v>
      </c>
      <c r="BQ116" s="132">
        <v>78</v>
      </c>
      <c r="BR116" s="133">
        <v>1.16225253782321</v>
      </c>
      <c r="BS116" s="134">
        <v>-1.8646635821312401</v>
      </c>
      <c r="BT116" s="112">
        <v>7.1250000000000003E-3</v>
      </c>
      <c r="BU116" s="124">
        <v>6.0000000000000001E-3</v>
      </c>
      <c r="BV116" s="119">
        <v>0</v>
      </c>
      <c r="BW116" s="119">
        <v>11</v>
      </c>
      <c r="BX116" s="113"/>
      <c r="BY116" s="118">
        <v>0.99753320683111901</v>
      </c>
      <c r="BZ116" s="118">
        <v>1</v>
      </c>
      <c r="CA116" s="135">
        <v>0.99901328273244805</v>
      </c>
      <c r="CB116" s="117">
        <v>0.9</v>
      </c>
      <c r="CC116" s="124">
        <v>2.5000000000000001E-3</v>
      </c>
      <c r="CD116" s="113"/>
      <c r="CE116" s="113"/>
    </row>
    <row r="117" spans="1:83" s="85" customFormat="1" ht="21.4" customHeight="1" x14ac:dyDescent="0.2">
      <c r="A117" s="109" t="s">
        <v>382</v>
      </c>
      <c r="B117" s="109" t="s">
        <v>384</v>
      </c>
      <c r="C117" s="109" t="s">
        <v>172</v>
      </c>
      <c r="D117" s="110">
        <v>2.93764142466667</v>
      </c>
      <c r="E117" s="111"/>
      <c r="F117" s="112">
        <v>0.06</v>
      </c>
      <c r="G117" s="112">
        <v>0.06</v>
      </c>
      <c r="H117" s="113"/>
      <c r="I117" s="114">
        <v>6</v>
      </c>
      <c r="J117" s="114">
        <v>6</v>
      </c>
      <c r="K117" s="111"/>
      <c r="L117" s="136">
        <v>0.78</v>
      </c>
      <c r="M117" s="118">
        <v>0.65100000000000002</v>
      </c>
      <c r="N117" s="117">
        <v>0.7</v>
      </c>
      <c r="O117" s="118"/>
      <c r="P117" s="111"/>
      <c r="Q117" s="119">
        <v>135</v>
      </c>
      <c r="R117" s="120">
        <v>45.955234313635998</v>
      </c>
      <c r="S117" s="121">
        <v>36</v>
      </c>
      <c r="T117" s="122">
        <v>1.2765342864898901</v>
      </c>
      <c r="U117" s="123">
        <v>11.393449302585401</v>
      </c>
      <c r="V117" s="124">
        <v>0.01</v>
      </c>
      <c r="W117" s="124">
        <v>0.01</v>
      </c>
      <c r="X117" s="125">
        <v>0</v>
      </c>
      <c r="Y117" s="125">
        <v>0</v>
      </c>
      <c r="Z117" s="111"/>
      <c r="AA117" s="126">
        <v>461</v>
      </c>
      <c r="AB117" s="110">
        <v>156.92861495248999</v>
      </c>
      <c r="AC117" s="121">
        <v>200</v>
      </c>
      <c r="AD117" s="118">
        <v>0.78464307476244999</v>
      </c>
      <c r="AE117" s="126">
        <v>-225.703059430081</v>
      </c>
      <c r="AF117" s="112"/>
      <c r="AG117" s="112"/>
      <c r="AH117" s="128">
        <v>127</v>
      </c>
      <c r="AI117" s="125">
        <v>245</v>
      </c>
      <c r="AJ117" s="111"/>
      <c r="AK117" s="120">
        <v>2361.6444200000001</v>
      </c>
      <c r="AL117" s="120">
        <v>803.92535323400602</v>
      </c>
      <c r="AM117" s="129">
        <v>612</v>
      </c>
      <c r="AN117" s="122">
        <v>1.31360351835622</v>
      </c>
      <c r="AO117" s="130">
        <v>260.333058143953</v>
      </c>
      <c r="AP117" s="124">
        <v>0.01</v>
      </c>
      <c r="AQ117" s="124">
        <v>0.01</v>
      </c>
      <c r="AR117" s="125">
        <v>0</v>
      </c>
      <c r="AS117" s="125">
        <v>0</v>
      </c>
      <c r="AT117" s="113"/>
      <c r="AU117" s="120">
        <v>2166.3701299999998</v>
      </c>
      <c r="AV117" s="110">
        <v>737.45219951268098</v>
      </c>
      <c r="AW117" s="131">
        <v>573</v>
      </c>
      <c r="AX117" s="122">
        <v>1.2870020933903701</v>
      </c>
      <c r="AY117" s="130">
        <v>198.96586473281801</v>
      </c>
      <c r="AZ117" s="112">
        <v>1.4999999999999999E-2</v>
      </c>
      <c r="BA117" s="112">
        <v>1.4999999999999999E-2</v>
      </c>
      <c r="BB117" s="125">
        <v>0</v>
      </c>
      <c r="BC117" s="125">
        <v>0</v>
      </c>
      <c r="BD117" s="111"/>
      <c r="BE117" s="120">
        <v>232.5</v>
      </c>
      <c r="BF117" s="110">
        <v>79.145125762372999</v>
      </c>
      <c r="BG117" s="132">
        <v>65</v>
      </c>
      <c r="BH117" s="122">
        <v>1.2176173194211199</v>
      </c>
      <c r="BI117" s="123">
        <v>9.3215056852237108</v>
      </c>
      <c r="BJ117" s="112">
        <v>1.4999999999999999E-2</v>
      </c>
      <c r="BK117" s="112">
        <v>1.4999999999999999E-2</v>
      </c>
      <c r="BL117" s="125">
        <v>0</v>
      </c>
      <c r="BM117" s="125">
        <v>0</v>
      </c>
      <c r="BN117" s="111"/>
      <c r="BO117" s="119">
        <v>329</v>
      </c>
      <c r="BP117" s="120">
        <v>111.99460806804601</v>
      </c>
      <c r="BQ117" s="132">
        <v>78</v>
      </c>
      <c r="BR117" s="122">
        <v>1.4358283085646899</v>
      </c>
      <c r="BS117" s="123">
        <v>61.185806822268503</v>
      </c>
      <c r="BT117" s="112">
        <v>7.4999999999999997E-3</v>
      </c>
      <c r="BU117" s="124">
        <v>7.4999999999999997E-3</v>
      </c>
      <c r="BV117" s="119">
        <v>0</v>
      </c>
      <c r="BW117" s="119">
        <v>0</v>
      </c>
      <c r="BX117" s="113"/>
      <c r="BY117" s="118">
        <v>0.996592844974446</v>
      </c>
      <c r="BZ117" s="118">
        <v>1</v>
      </c>
      <c r="CA117" s="135">
        <v>0.99863713798977805</v>
      </c>
      <c r="CB117" s="117">
        <v>0.9</v>
      </c>
      <c r="CC117" s="124">
        <v>2.5000000000000001E-3</v>
      </c>
      <c r="CD117" s="113"/>
      <c r="CE117" s="113"/>
    </row>
    <row r="118" spans="1:83" s="85" customFormat="1" ht="21.4" customHeight="1" x14ac:dyDescent="0.2">
      <c r="A118" s="109" t="s">
        <v>382</v>
      </c>
      <c r="B118" s="109" t="s">
        <v>174</v>
      </c>
      <c r="C118" s="109" t="s">
        <v>175</v>
      </c>
      <c r="D118" s="110">
        <v>2.45315055322222</v>
      </c>
      <c r="E118" s="111"/>
      <c r="F118" s="112">
        <v>5.2499999999999998E-2</v>
      </c>
      <c r="G118" s="112">
        <v>4.65E-2</v>
      </c>
      <c r="H118" s="113"/>
      <c r="I118" s="114">
        <v>6</v>
      </c>
      <c r="J118" s="114">
        <v>6</v>
      </c>
      <c r="K118" s="111"/>
      <c r="L118" s="115">
        <v>0.63</v>
      </c>
      <c r="M118" s="118">
        <v>0.64600000000000002</v>
      </c>
      <c r="N118" s="117">
        <v>0.7</v>
      </c>
      <c r="O118" s="118"/>
      <c r="P118" s="111"/>
      <c r="Q118" s="119">
        <v>148</v>
      </c>
      <c r="R118" s="120">
        <v>60.3305817515364</v>
      </c>
      <c r="S118" s="121">
        <v>36</v>
      </c>
      <c r="T118" s="122">
        <v>1.6758494930982299</v>
      </c>
      <c r="U118" s="123">
        <v>44.779274802179302</v>
      </c>
      <c r="V118" s="124">
        <v>0.01</v>
      </c>
      <c r="W118" s="124">
        <v>0.01</v>
      </c>
      <c r="X118" s="125">
        <v>0</v>
      </c>
      <c r="Y118" s="125">
        <v>0</v>
      </c>
      <c r="Z118" s="111"/>
      <c r="AA118" s="126">
        <v>250</v>
      </c>
      <c r="AB118" s="110">
        <v>101.90976647219</v>
      </c>
      <c r="AC118" s="121">
        <v>200</v>
      </c>
      <c r="AD118" s="116">
        <v>0.50954883236095005</v>
      </c>
      <c r="AE118" s="127">
        <v>-323.448473321226</v>
      </c>
      <c r="AF118" s="112"/>
      <c r="AG118" s="112"/>
      <c r="AH118" s="128">
        <v>241</v>
      </c>
      <c r="AI118" s="125">
        <v>339</v>
      </c>
      <c r="AJ118" s="111"/>
      <c r="AK118" s="120">
        <v>2306.0401900000002</v>
      </c>
      <c r="AL118" s="120">
        <v>940.03206895353696</v>
      </c>
      <c r="AM118" s="129">
        <v>828</v>
      </c>
      <c r="AN118" s="133">
        <v>1.13530443110331</v>
      </c>
      <c r="AO118" s="137">
        <v>-68.036489549875995</v>
      </c>
      <c r="AP118" s="124">
        <v>8.5000000000000006E-3</v>
      </c>
      <c r="AQ118" s="124">
        <v>7.0000000000000001E-3</v>
      </c>
      <c r="AR118" s="125">
        <v>0</v>
      </c>
      <c r="AS118" s="125">
        <v>132</v>
      </c>
      <c r="AT118" s="113"/>
      <c r="AU118" s="120">
        <v>1641.63204</v>
      </c>
      <c r="AV118" s="110">
        <v>669.19335131865796</v>
      </c>
      <c r="AW118" s="131">
        <v>573</v>
      </c>
      <c r="AX118" s="122">
        <v>1.1678767038719999</v>
      </c>
      <c r="AY118" s="130">
        <v>-1.29783606531282</v>
      </c>
      <c r="AZ118" s="112">
        <v>1.4999999999999999E-2</v>
      </c>
      <c r="BA118" s="112">
        <v>1.2749999999999999E-2</v>
      </c>
      <c r="BB118" s="125">
        <v>0</v>
      </c>
      <c r="BC118" s="125">
        <v>46</v>
      </c>
      <c r="BD118" s="111"/>
      <c r="BE118" s="120">
        <v>173.2</v>
      </c>
      <c r="BF118" s="110">
        <v>70.603086211933103</v>
      </c>
      <c r="BG118" s="132">
        <v>65</v>
      </c>
      <c r="BH118" s="133">
        <v>1.0862013263374299</v>
      </c>
      <c r="BI118" s="134">
        <v>-13.1707538293985</v>
      </c>
      <c r="BJ118" s="112">
        <v>8.9999999999999993E-3</v>
      </c>
      <c r="BK118" s="112">
        <v>6.7499999999999999E-3</v>
      </c>
      <c r="BL118" s="125">
        <v>0</v>
      </c>
      <c r="BM118" s="125">
        <v>19</v>
      </c>
      <c r="BN118" s="111"/>
      <c r="BO118" s="119">
        <v>279</v>
      </c>
      <c r="BP118" s="120">
        <v>113.731299382964</v>
      </c>
      <c r="BQ118" s="132">
        <v>78</v>
      </c>
      <c r="BR118" s="122">
        <v>1.45809358183287</v>
      </c>
      <c r="BS118" s="123">
        <v>55.355095404721801</v>
      </c>
      <c r="BT118" s="112">
        <v>7.4999999999999997E-3</v>
      </c>
      <c r="BU118" s="124">
        <v>7.4999999999999997E-3</v>
      </c>
      <c r="BV118" s="119">
        <v>0</v>
      </c>
      <c r="BW118" s="119">
        <v>0</v>
      </c>
      <c r="BX118" s="113"/>
      <c r="BY118" s="118">
        <v>0.98973481608212099</v>
      </c>
      <c r="BZ118" s="118">
        <v>1</v>
      </c>
      <c r="CA118" s="135">
        <v>0.99589392643284902</v>
      </c>
      <c r="CB118" s="117">
        <v>0.9</v>
      </c>
      <c r="CC118" s="124">
        <v>2.5000000000000001E-3</v>
      </c>
      <c r="CD118" s="113"/>
      <c r="CE118" s="113"/>
    </row>
    <row r="119" spans="1:83" s="85" customFormat="1" ht="21.4" customHeight="1" x14ac:dyDescent="0.2">
      <c r="A119" s="109" t="s">
        <v>382</v>
      </c>
      <c r="B119" s="109" t="s">
        <v>174</v>
      </c>
      <c r="C119" s="109" t="s">
        <v>176</v>
      </c>
      <c r="D119" s="110">
        <v>2.9722222222222201</v>
      </c>
      <c r="E119" s="111"/>
      <c r="F119" s="112">
        <v>0.06</v>
      </c>
      <c r="G119" s="112">
        <v>0.06</v>
      </c>
      <c r="H119" s="113"/>
      <c r="I119" s="114">
        <v>6</v>
      </c>
      <c r="J119" s="114">
        <v>6</v>
      </c>
      <c r="K119" s="111"/>
      <c r="L119" s="135">
        <v>0.84</v>
      </c>
      <c r="M119" s="118">
        <v>0.61499999999999999</v>
      </c>
      <c r="N119" s="117">
        <v>0.7</v>
      </c>
      <c r="O119" s="118"/>
      <c r="P119" s="111"/>
      <c r="Q119" s="119">
        <v>213</v>
      </c>
      <c r="R119" s="120">
        <v>71.6635514018691</v>
      </c>
      <c r="S119" s="121">
        <v>36</v>
      </c>
      <c r="T119" s="122">
        <v>1.9906542056074801</v>
      </c>
      <c r="U119" s="123">
        <v>87.938400000000101</v>
      </c>
      <c r="V119" s="124">
        <v>0.01</v>
      </c>
      <c r="W119" s="124">
        <v>0.01</v>
      </c>
      <c r="X119" s="125">
        <v>0</v>
      </c>
      <c r="Y119" s="125">
        <v>0</v>
      </c>
      <c r="Z119" s="111"/>
      <c r="AA119" s="126">
        <v>531</v>
      </c>
      <c r="AB119" s="110">
        <v>178.654205607477</v>
      </c>
      <c r="AC119" s="121">
        <v>200</v>
      </c>
      <c r="AD119" s="118">
        <v>0.89327102803738501</v>
      </c>
      <c r="AE119" s="126">
        <v>-163.78666666666601</v>
      </c>
      <c r="AF119" s="112"/>
      <c r="AG119" s="112"/>
      <c r="AH119" s="128">
        <v>64</v>
      </c>
      <c r="AI119" s="125">
        <v>183</v>
      </c>
      <c r="AJ119" s="111"/>
      <c r="AK119" s="120">
        <v>3794.5691000000002</v>
      </c>
      <c r="AL119" s="120">
        <v>1276.67745420561</v>
      </c>
      <c r="AM119" s="129">
        <v>793.4</v>
      </c>
      <c r="AN119" s="122">
        <v>1.6091220748747299</v>
      </c>
      <c r="AO119" s="130">
        <v>1038.35039333334</v>
      </c>
      <c r="AP119" s="124">
        <v>0.01</v>
      </c>
      <c r="AQ119" s="124">
        <v>0.01</v>
      </c>
      <c r="AR119" s="125">
        <v>0</v>
      </c>
      <c r="AS119" s="125">
        <v>0</v>
      </c>
      <c r="AT119" s="113"/>
      <c r="AU119" s="120">
        <v>2447.998</v>
      </c>
      <c r="AV119" s="110">
        <v>823.62549532710295</v>
      </c>
      <c r="AW119" s="131">
        <v>573</v>
      </c>
      <c r="AX119" s="122">
        <v>1.43739178940158</v>
      </c>
      <c r="AY119" s="130">
        <v>457.43420000000202</v>
      </c>
      <c r="AZ119" s="112">
        <v>1.4999999999999999E-2</v>
      </c>
      <c r="BA119" s="112">
        <v>1.4999999999999999E-2</v>
      </c>
      <c r="BB119" s="125">
        <v>0</v>
      </c>
      <c r="BC119" s="125">
        <v>0</v>
      </c>
      <c r="BD119" s="111"/>
      <c r="BE119" s="120">
        <v>231.9</v>
      </c>
      <c r="BF119" s="110">
        <v>78.022429906542101</v>
      </c>
      <c r="BG119" s="132">
        <v>65</v>
      </c>
      <c r="BH119" s="122">
        <v>1.20034507548526</v>
      </c>
      <c r="BI119" s="123">
        <v>6.0943333333334797</v>
      </c>
      <c r="BJ119" s="112">
        <v>1.4999999999999999E-2</v>
      </c>
      <c r="BK119" s="112">
        <v>1.4999999999999999E-2</v>
      </c>
      <c r="BL119" s="125">
        <v>0</v>
      </c>
      <c r="BM119" s="125">
        <v>0</v>
      </c>
      <c r="BN119" s="111"/>
      <c r="BO119" s="119">
        <v>341</v>
      </c>
      <c r="BP119" s="120">
        <v>114.728971962617</v>
      </c>
      <c r="BQ119" s="132">
        <v>78</v>
      </c>
      <c r="BR119" s="122">
        <v>1.47088425593099</v>
      </c>
      <c r="BS119" s="123">
        <v>70.033200000000093</v>
      </c>
      <c r="BT119" s="112">
        <v>7.4999999999999997E-3</v>
      </c>
      <c r="BU119" s="124">
        <v>7.4999999999999997E-3</v>
      </c>
      <c r="BV119" s="119">
        <v>0</v>
      </c>
      <c r="BW119" s="119">
        <v>0</v>
      </c>
      <c r="BX119" s="113"/>
      <c r="BY119" s="118">
        <v>0.99609184171958998</v>
      </c>
      <c r="BZ119" s="118">
        <v>1</v>
      </c>
      <c r="CA119" s="135">
        <v>0.99843673668783595</v>
      </c>
      <c r="CB119" s="117">
        <v>0.9</v>
      </c>
      <c r="CC119" s="124">
        <v>2.5000000000000001E-3</v>
      </c>
      <c r="CD119" s="113"/>
      <c r="CE119" s="113"/>
    </row>
    <row r="120" spans="1:83" s="85" customFormat="1" ht="21.4" customHeight="1" x14ac:dyDescent="0.2">
      <c r="A120" s="109" t="s">
        <v>382</v>
      </c>
      <c r="B120" s="109" t="s">
        <v>174</v>
      </c>
      <c r="C120" s="109" t="s">
        <v>177</v>
      </c>
      <c r="D120" s="110">
        <v>2.2077294685555602</v>
      </c>
      <c r="E120" s="111"/>
      <c r="F120" s="112">
        <v>5.7750000000000003E-2</v>
      </c>
      <c r="G120" s="112">
        <v>5.5500000000000001E-2</v>
      </c>
      <c r="H120" s="113"/>
      <c r="I120" s="114">
        <v>6</v>
      </c>
      <c r="J120" s="114">
        <v>6</v>
      </c>
      <c r="K120" s="111"/>
      <c r="L120" s="115">
        <v>0.59</v>
      </c>
      <c r="M120" s="116">
        <v>0.41399999999999998</v>
      </c>
      <c r="N120" s="117">
        <v>0.7</v>
      </c>
      <c r="O120" s="118"/>
      <c r="P120" s="111"/>
      <c r="Q120" s="119">
        <v>138</v>
      </c>
      <c r="R120" s="120">
        <v>62.507658644556997</v>
      </c>
      <c r="S120" s="121">
        <v>36</v>
      </c>
      <c r="T120" s="122">
        <v>1.7363238512376999</v>
      </c>
      <c r="U120" s="123">
        <v>45.1058086974814</v>
      </c>
      <c r="V120" s="124">
        <v>0.01</v>
      </c>
      <c r="W120" s="124">
        <v>0.01</v>
      </c>
      <c r="X120" s="125">
        <v>0</v>
      </c>
      <c r="Y120" s="125">
        <v>0</v>
      </c>
      <c r="Z120" s="111"/>
      <c r="AA120" s="126">
        <v>241</v>
      </c>
      <c r="AB120" s="110">
        <v>109.1619256039</v>
      </c>
      <c r="AC120" s="121">
        <v>200</v>
      </c>
      <c r="AD120" s="116">
        <v>0.54580962801949995</v>
      </c>
      <c r="AE120" s="127">
        <v>-275.07884056954799</v>
      </c>
      <c r="AF120" s="112"/>
      <c r="AG120" s="112"/>
      <c r="AH120" s="128">
        <v>201</v>
      </c>
      <c r="AI120" s="125">
        <v>289</v>
      </c>
      <c r="AJ120" s="111"/>
      <c r="AK120" s="120">
        <v>2873.55251</v>
      </c>
      <c r="AL120" s="120">
        <v>1301.5872419731199</v>
      </c>
      <c r="AM120" s="129">
        <v>828</v>
      </c>
      <c r="AN120" s="122">
        <v>1.5719652680834799</v>
      </c>
      <c r="AO120" s="130">
        <v>736.98611004207305</v>
      </c>
      <c r="AP120" s="124">
        <v>0.01</v>
      </c>
      <c r="AQ120" s="124">
        <v>0.01</v>
      </c>
      <c r="AR120" s="125">
        <v>0</v>
      </c>
      <c r="AS120" s="125">
        <v>0</v>
      </c>
      <c r="AT120" s="113"/>
      <c r="AU120" s="120">
        <v>1584.79988</v>
      </c>
      <c r="AV120" s="110">
        <v>717.84152115199299</v>
      </c>
      <c r="AW120" s="131">
        <v>573</v>
      </c>
      <c r="AX120" s="122">
        <v>1.2527775238254699</v>
      </c>
      <c r="AY120" s="130">
        <v>106.234001768246</v>
      </c>
      <c r="AZ120" s="112">
        <v>1.4999999999999999E-2</v>
      </c>
      <c r="BA120" s="112">
        <v>1.4999999999999999E-2</v>
      </c>
      <c r="BB120" s="125">
        <v>0</v>
      </c>
      <c r="BC120" s="125">
        <v>0</v>
      </c>
      <c r="BD120" s="111"/>
      <c r="BE120" s="120">
        <v>163.1</v>
      </c>
      <c r="BF120" s="110">
        <v>73.876805253095995</v>
      </c>
      <c r="BG120" s="132">
        <v>65</v>
      </c>
      <c r="BH120" s="133">
        <v>1.1365662346630201</v>
      </c>
      <c r="BI120" s="134">
        <v>-4.6256231851030503</v>
      </c>
      <c r="BJ120" s="112">
        <v>1.2749999999999999E-2</v>
      </c>
      <c r="BK120" s="112">
        <v>1.0500000000000001E-2</v>
      </c>
      <c r="BL120" s="125">
        <v>0</v>
      </c>
      <c r="BM120" s="125">
        <v>10</v>
      </c>
      <c r="BN120" s="111"/>
      <c r="BO120" s="119">
        <v>213</v>
      </c>
      <c r="BP120" s="120">
        <v>96.479212255729294</v>
      </c>
      <c r="BQ120" s="132">
        <v>78</v>
      </c>
      <c r="BR120" s="122">
        <v>1.23691297763756</v>
      </c>
      <c r="BS120" s="123">
        <v>11.729252177876401</v>
      </c>
      <c r="BT120" s="112">
        <v>7.4999999999999997E-3</v>
      </c>
      <c r="BU120" s="124">
        <v>7.4999999999999997E-3</v>
      </c>
      <c r="BV120" s="119">
        <v>0</v>
      </c>
      <c r="BW120" s="119">
        <v>0</v>
      </c>
      <c r="BX120" s="113"/>
      <c r="BY120" s="118">
        <v>0.997165800661313</v>
      </c>
      <c r="BZ120" s="118">
        <v>1</v>
      </c>
      <c r="CA120" s="135">
        <v>0.99886632026452504</v>
      </c>
      <c r="CB120" s="117">
        <v>0.9</v>
      </c>
      <c r="CC120" s="124">
        <v>2.5000000000000001E-3</v>
      </c>
      <c r="CD120" s="113"/>
      <c r="CE120" s="113"/>
    </row>
    <row r="121" spans="1:83" s="85" customFormat="1" ht="21.4" customHeight="1" x14ac:dyDescent="0.2">
      <c r="A121" s="109" t="s">
        <v>382</v>
      </c>
      <c r="B121" s="109" t="s">
        <v>174</v>
      </c>
      <c r="C121" s="109" t="s">
        <v>178</v>
      </c>
      <c r="D121" s="110">
        <v>2.4580710486666701</v>
      </c>
      <c r="E121" s="111"/>
      <c r="F121" s="112">
        <v>2.4250000000000001E-2</v>
      </c>
      <c r="G121" s="112">
        <v>2.0500000000000001E-2</v>
      </c>
      <c r="H121" s="113"/>
      <c r="I121" s="114">
        <v>4</v>
      </c>
      <c r="J121" s="114">
        <v>4</v>
      </c>
      <c r="K121" s="111"/>
      <c r="L121" s="138">
        <v>0.67</v>
      </c>
      <c r="M121" s="118">
        <v>0.65500000000000003</v>
      </c>
      <c r="N121" s="117">
        <v>0.7</v>
      </c>
      <c r="O121" s="118"/>
      <c r="P121" s="111"/>
      <c r="Q121" s="119">
        <v>94</v>
      </c>
      <c r="R121" s="120">
        <v>38.2413681862404</v>
      </c>
      <c r="S121" s="121">
        <v>36</v>
      </c>
      <c r="T121" s="133">
        <v>1.0622602273955699</v>
      </c>
      <c r="U121" s="134">
        <v>-9.4277639005377498</v>
      </c>
      <c r="V121" s="124">
        <v>4.4999999999999997E-3</v>
      </c>
      <c r="W121" s="124">
        <v>3.0000000000000001E-3</v>
      </c>
      <c r="X121" s="125">
        <v>0</v>
      </c>
      <c r="Y121" s="125">
        <v>13</v>
      </c>
      <c r="Z121" s="111"/>
      <c r="AA121" s="126">
        <v>274</v>
      </c>
      <c r="AB121" s="110">
        <v>111.46952003223301</v>
      </c>
      <c r="AC121" s="121">
        <v>200</v>
      </c>
      <c r="AD121" s="116">
        <v>0.55734760016116502</v>
      </c>
      <c r="AE121" s="127">
        <v>-300.598688336321</v>
      </c>
      <c r="AF121" s="112"/>
      <c r="AG121" s="112"/>
      <c r="AH121" s="128">
        <v>218</v>
      </c>
      <c r="AI121" s="125">
        <v>316</v>
      </c>
      <c r="AJ121" s="111"/>
      <c r="AK121" s="120">
        <v>1824.9388899999999</v>
      </c>
      <c r="AL121" s="120">
        <v>742.42723414764703</v>
      </c>
      <c r="AM121" s="129">
        <v>768.6</v>
      </c>
      <c r="AN121" s="118">
        <v>0.965947481326629</v>
      </c>
      <c r="AO121" s="120">
        <v>-383.24386927648101</v>
      </c>
      <c r="AP121" s="124"/>
      <c r="AQ121" s="124"/>
      <c r="AR121" s="125">
        <v>65</v>
      </c>
      <c r="AS121" s="125">
        <v>443</v>
      </c>
      <c r="AT121" s="113"/>
      <c r="AU121" s="120">
        <v>1546.61509</v>
      </c>
      <c r="AV121" s="110">
        <v>629.19869254346099</v>
      </c>
      <c r="AW121" s="131">
        <v>573</v>
      </c>
      <c r="AX121" s="133">
        <v>1.0980779974580499</v>
      </c>
      <c r="AY121" s="137">
        <v>-99.6101520835591</v>
      </c>
      <c r="AZ121" s="112">
        <v>9.75E-3</v>
      </c>
      <c r="BA121" s="112">
        <v>7.4999999999999997E-3</v>
      </c>
      <c r="BB121" s="125">
        <v>0</v>
      </c>
      <c r="BC121" s="125">
        <v>144</v>
      </c>
      <c r="BD121" s="111"/>
      <c r="BE121" s="120">
        <v>154.80000000000001</v>
      </c>
      <c r="BF121" s="110">
        <v>62.976210587553297</v>
      </c>
      <c r="BG121" s="132">
        <v>65</v>
      </c>
      <c r="BH121" s="118">
        <v>0.96886477827005102</v>
      </c>
      <c r="BI121" s="126">
        <v>-31.944573709304301</v>
      </c>
      <c r="BJ121" s="112"/>
      <c r="BK121" s="112"/>
      <c r="BL121" s="125">
        <v>5</v>
      </c>
      <c r="BM121" s="125">
        <v>37</v>
      </c>
      <c r="BN121" s="111"/>
      <c r="BO121" s="119">
        <v>234</v>
      </c>
      <c r="BP121" s="120">
        <v>95.196597399789894</v>
      </c>
      <c r="BQ121" s="132">
        <v>78</v>
      </c>
      <c r="BR121" s="122">
        <v>1.2204691974332</v>
      </c>
      <c r="BS121" s="123">
        <v>9.9065115488348603</v>
      </c>
      <c r="BT121" s="112">
        <v>7.4999999999999997E-3</v>
      </c>
      <c r="BU121" s="124">
        <v>7.4999999999999997E-3</v>
      </c>
      <c r="BV121" s="119">
        <v>0</v>
      </c>
      <c r="BW121" s="119">
        <v>0</v>
      </c>
      <c r="BX121" s="113"/>
      <c r="BY121" s="118">
        <v>0.99659574468085099</v>
      </c>
      <c r="BZ121" s="118">
        <v>1</v>
      </c>
      <c r="CA121" s="135">
        <v>0.99863829787234004</v>
      </c>
      <c r="CB121" s="117">
        <v>0.9</v>
      </c>
      <c r="CC121" s="124">
        <v>2.5000000000000001E-3</v>
      </c>
      <c r="CD121" s="113"/>
      <c r="CE121" s="113"/>
    </row>
    <row r="122" spans="1:83" s="85" customFormat="1" ht="21.4" customHeight="1" x14ac:dyDescent="0.2">
      <c r="A122" s="109" t="s">
        <v>382</v>
      </c>
      <c r="B122" s="109" t="s">
        <v>174</v>
      </c>
      <c r="C122" s="109" t="s">
        <v>179</v>
      </c>
      <c r="D122" s="110">
        <v>11.432992857111101</v>
      </c>
      <c r="E122" s="111"/>
      <c r="F122" s="112">
        <v>3.9750000000000001E-2</v>
      </c>
      <c r="G122" s="112">
        <v>3.7499999999999999E-2</v>
      </c>
      <c r="H122" s="113"/>
      <c r="I122" s="114">
        <v>6</v>
      </c>
      <c r="J122" s="114">
        <v>6</v>
      </c>
      <c r="K122" s="111"/>
      <c r="L122" s="115">
        <v>0.55140813464235605</v>
      </c>
      <c r="M122" s="133">
        <v>0.72699999999999998</v>
      </c>
      <c r="N122" s="117">
        <v>0.7</v>
      </c>
      <c r="O122" s="118">
        <v>3.0000000000000001E-3</v>
      </c>
      <c r="P122" s="111"/>
      <c r="Q122" s="119">
        <v>503</v>
      </c>
      <c r="R122" s="120">
        <v>43.995479249087701</v>
      </c>
      <c r="S122" s="121">
        <v>36</v>
      </c>
      <c r="T122" s="122">
        <v>1.22209664580799</v>
      </c>
      <c r="U122" s="123">
        <v>21.936246149907301</v>
      </c>
      <c r="V122" s="124">
        <v>0.01</v>
      </c>
      <c r="W122" s="124">
        <v>0.01</v>
      </c>
      <c r="X122" s="125">
        <v>0</v>
      </c>
      <c r="Y122" s="125">
        <v>0</v>
      </c>
      <c r="Z122" s="111"/>
      <c r="AA122" s="126">
        <v>1073</v>
      </c>
      <c r="AB122" s="110">
        <v>93.851191320618497</v>
      </c>
      <c r="AC122" s="121">
        <v>200</v>
      </c>
      <c r="AD122" s="116">
        <v>0.46925595660309299</v>
      </c>
      <c r="AE122" s="127">
        <v>-1599.57641027829</v>
      </c>
      <c r="AF122" s="112"/>
      <c r="AG122" s="112"/>
      <c r="AH122" s="128">
        <v>1214</v>
      </c>
      <c r="AI122" s="125">
        <v>1671</v>
      </c>
      <c r="AJ122" s="111"/>
      <c r="AK122" s="120">
        <v>11653.202569999999</v>
      </c>
      <c r="AL122" s="120">
        <v>1019.26089831779</v>
      </c>
      <c r="AM122" s="129">
        <v>828</v>
      </c>
      <c r="AN122" s="122">
        <v>1.2309914230891199</v>
      </c>
      <c r="AO122" s="130">
        <v>588.73623144786905</v>
      </c>
      <c r="AP122" s="124">
        <v>0.01</v>
      </c>
      <c r="AQ122" s="124">
        <v>0.01</v>
      </c>
      <c r="AR122" s="125">
        <v>0</v>
      </c>
      <c r="AS122" s="125">
        <v>0</v>
      </c>
      <c r="AT122" s="113"/>
      <c r="AU122" s="120">
        <v>6938.9082500000004</v>
      </c>
      <c r="AV122" s="110">
        <v>606.91966982942097</v>
      </c>
      <c r="AW122" s="131">
        <v>573</v>
      </c>
      <c r="AX122" s="133">
        <v>1.0591966314649599</v>
      </c>
      <c r="AY122" s="137">
        <v>-718.02316544730797</v>
      </c>
      <c r="AZ122" s="112">
        <v>6.7499999999999999E-3</v>
      </c>
      <c r="BA122" s="112">
        <v>4.4999999999999997E-3</v>
      </c>
      <c r="BB122" s="125">
        <v>0</v>
      </c>
      <c r="BC122" s="125">
        <v>923</v>
      </c>
      <c r="BD122" s="111"/>
      <c r="BE122" s="120">
        <v>591.79999999999995</v>
      </c>
      <c r="BF122" s="110">
        <v>51.762474392862998</v>
      </c>
      <c r="BG122" s="132">
        <v>65</v>
      </c>
      <c r="BH122" s="118">
        <v>0.79634575989020095</v>
      </c>
      <c r="BI122" s="126">
        <v>-276.787333340445</v>
      </c>
      <c r="BJ122" s="112"/>
      <c r="BK122" s="112"/>
      <c r="BL122" s="125">
        <v>152</v>
      </c>
      <c r="BM122" s="125">
        <v>300</v>
      </c>
      <c r="BN122" s="111"/>
      <c r="BO122" s="119">
        <v>1630</v>
      </c>
      <c r="BP122" s="120">
        <v>142.569843292272</v>
      </c>
      <c r="BQ122" s="132">
        <v>78</v>
      </c>
      <c r="BR122" s="122">
        <v>1.82781850374708</v>
      </c>
      <c r="BS122" s="123">
        <v>587.69519999146598</v>
      </c>
      <c r="BT122" s="112">
        <v>7.4999999999999997E-3</v>
      </c>
      <c r="BU122" s="124">
        <v>7.4999999999999997E-3</v>
      </c>
      <c r="BV122" s="119">
        <v>0</v>
      </c>
      <c r="BW122" s="119">
        <v>0</v>
      </c>
      <c r="BX122" s="113"/>
      <c r="BY122" s="118">
        <v>0.99555641421947405</v>
      </c>
      <c r="BZ122" s="118">
        <v>1</v>
      </c>
      <c r="CA122" s="135">
        <v>0.99822256568779</v>
      </c>
      <c r="CB122" s="117">
        <v>0.9</v>
      </c>
      <c r="CC122" s="124">
        <v>2.5000000000000001E-3</v>
      </c>
      <c r="CD122" s="113"/>
      <c r="CE122" s="113"/>
    </row>
    <row r="123" spans="1:83" s="85" customFormat="1" ht="21.4" customHeight="1" x14ac:dyDescent="0.2">
      <c r="A123" s="109" t="s">
        <v>382</v>
      </c>
      <c r="B123" s="109" t="s">
        <v>174</v>
      </c>
      <c r="C123" s="109" t="s">
        <v>180</v>
      </c>
      <c r="D123" s="110">
        <v>2.90588981611111</v>
      </c>
      <c r="E123" s="111"/>
      <c r="F123" s="112">
        <v>5.3249999999999999E-2</v>
      </c>
      <c r="G123" s="112">
        <v>5.0999999999999997E-2</v>
      </c>
      <c r="H123" s="113"/>
      <c r="I123" s="114">
        <v>6</v>
      </c>
      <c r="J123" s="114">
        <v>6</v>
      </c>
      <c r="K123" s="111"/>
      <c r="L123" s="136">
        <v>0.79</v>
      </c>
      <c r="M123" s="133">
        <v>0.79</v>
      </c>
      <c r="N123" s="117">
        <v>0.7</v>
      </c>
      <c r="O123" s="118">
        <v>1.2E-2</v>
      </c>
      <c r="P123" s="111"/>
      <c r="Q123" s="119">
        <v>149</v>
      </c>
      <c r="R123" s="120">
        <v>51.275171953836598</v>
      </c>
      <c r="S123" s="121">
        <v>36</v>
      </c>
      <c r="T123" s="122">
        <v>1.42431033205102</v>
      </c>
      <c r="U123" s="123">
        <v>26.729455385455999</v>
      </c>
      <c r="V123" s="124">
        <v>0.01</v>
      </c>
      <c r="W123" s="124">
        <v>0.01</v>
      </c>
      <c r="X123" s="125">
        <v>0</v>
      </c>
      <c r="Y123" s="125">
        <v>0</v>
      </c>
      <c r="Z123" s="111"/>
      <c r="AA123" s="126">
        <v>359</v>
      </c>
      <c r="AB123" s="110">
        <v>123.542192828372</v>
      </c>
      <c r="AC123" s="121">
        <v>200</v>
      </c>
      <c r="AD123" s="116">
        <v>0.61771096414186</v>
      </c>
      <c r="AE123" s="127">
        <v>-320.280803414133</v>
      </c>
      <c r="AF123" s="112"/>
      <c r="AG123" s="112"/>
      <c r="AH123" s="128">
        <v>223</v>
      </c>
      <c r="AI123" s="125">
        <v>339</v>
      </c>
      <c r="AJ123" s="111"/>
      <c r="AK123" s="120">
        <v>2159.7705500000002</v>
      </c>
      <c r="AL123" s="120">
        <v>743.23896867169401</v>
      </c>
      <c r="AM123" s="129">
        <v>617.6</v>
      </c>
      <c r="AN123" s="122">
        <v>1.2034309725901799</v>
      </c>
      <c r="AO123" s="130">
        <v>62.151429057157202</v>
      </c>
      <c r="AP123" s="124">
        <v>0.01</v>
      </c>
      <c r="AQ123" s="124">
        <v>0.01</v>
      </c>
      <c r="AR123" s="125">
        <v>0</v>
      </c>
      <c r="AS123" s="125">
        <v>0</v>
      </c>
      <c r="AT123" s="113"/>
      <c r="AU123" s="120">
        <v>1867.3395399999999</v>
      </c>
      <c r="AV123" s="110">
        <v>642.60507389059205</v>
      </c>
      <c r="AW123" s="131">
        <v>573</v>
      </c>
      <c r="AX123" s="133">
        <v>1.1214748235437899</v>
      </c>
      <c r="AY123" s="137">
        <v>-78.799961781491007</v>
      </c>
      <c r="AZ123" s="112">
        <v>1.125E-2</v>
      </c>
      <c r="BA123" s="112">
        <v>8.9999999999999993E-3</v>
      </c>
      <c r="BB123" s="125">
        <v>0</v>
      </c>
      <c r="BC123" s="125">
        <v>131</v>
      </c>
      <c r="BD123" s="111"/>
      <c r="BE123" s="120">
        <v>145.19999999999999</v>
      </c>
      <c r="BF123" s="110">
        <v>49.9674830046784</v>
      </c>
      <c r="BG123" s="132">
        <v>65</v>
      </c>
      <c r="BH123" s="116">
        <v>0.76873050776428298</v>
      </c>
      <c r="BI123" s="127">
        <v>-75.566261109593199</v>
      </c>
      <c r="BJ123" s="112"/>
      <c r="BK123" s="112"/>
      <c r="BL123" s="125">
        <v>44</v>
      </c>
      <c r="BM123" s="125">
        <v>82</v>
      </c>
      <c r="BN123" s="111"/>
      <c r="BO123" s="119">
        <v>307</v>
      </c>
      <c r="BP123" s="120">
        <v>105.647501945153</v>
      </c>
      <c r="BQ123" s="132">
        <v>78</v>
      </c>
      <c r="BR123" s="122">
        <v>1.35445515314299</v>
      </c>
      <c r="BS123" s="123">
        <v>42.080486668488099</v>
      </c>
      <c r="BT123" s="112">
        <v>7.4999999999999997E-3</v>
      </c>
      <c r="BU123" s="124">
        <v>7.4999999999999997E-3</v>
      </c>
      <c r="BV123" s="119">
        <v>0</v>
      </c>
      <c r="BW123" s="119">
        <v>0</v>
      </c>
      <c r="BX123" s="113"/>
      <c r="BY123" s="118">
        <v>0.99537170957477605</v>
      </c>
      <c r="BZ123" s="118">
        <v>1</v>
      </c>
      <c r="CA123" s="135">
        <v>0.99814868382990996</v>
      </c>
      <c r="CB123" s="117">
        <v>0.9</v>
      </c>
      <c r="CC123" s="124">
        <v>2.5000000000000001E-3</v>
      </c>
      <c r="CD123" s="113"/>
      <c r="CE123" s="113"/>
    </row>
    <row r="124" spans="1:83" s="85" customFormat="1" ht="21.4" customHeight="1" x14ac:dyDescent="0.2">
      <c r="A124" s="109" t="s">
        <v>382</v>
      </c>
      <c r="B124" s="109" t="s">
        <v>174</v>
      </c>
      <c r="C124" s="109" t="s">
        <v>181</v>
      </c>
      <c r="D124" s="110">
        <v>1.91400966188889</v>
      </c>
      <c r="E124" s="111"/>
      <c r="F124" s="112">
        <v>5.3999999999999999E-2</v>
      </c>
      <c r="G124" s="112">
        <v>4.9750000000000003E-2</v>
      </c>
      <c r="H124" s="113"/>
      <c r="I124" s="114">
        <v>7</v>
      </c>
      <c r="J124" s="114">
        <v>7</v>
      </c>
      <c r="K124" s="111"/>
      <c r="L124" s="136">
        <v>0.75</v>
      </c>
      <c r="M124" s="133">
        <v>0.78600000000000003</v>
      </c>
      <c r="N124" s="117">
        <v>0.7</v>
      </c>
      <c r="O124" s="118">
        <v>1.2E-2</v>
      </c>
      <c r="P124" s="111"/>
      <c r="Q124" s="119">
        <v>93</v>
      </c>
      <c r="R124" s="120">
        <v>48.589096414602501</v>
      </c>
      <c r="S124" s="121">
        <v>36</v>
      </c>
      <c r="T124" s="122">
        <v>1.34969712262785</v>
      </c>
      <c r="U124" s="123">
        <v>12.4645982586336</v>
      </c>
      <c r="V124" s="124">
        <v>0.01</v>
      </c>
      <c r="W124" s="124">
        <v>0.01</v>
      </c>
      <c r="X124" s="125">
        <v>0</v>
      </c>
      <c r="Y124" s="125">
        <v>0</v>
      </c>
      <c r="Z124" s="111"/>
      <c r="AA124" s="126">
        <v>316</v>
      </c>
      <c r="AB124" s="110">
        <v>165.09843512918701</v>
      </c>
      <c r="AC124" s="121">
        <v>200</v>
      </c>
      <c r="AD124" s="118">
        <v>0.82549217564593502</v>
      </c>
      <c r="AE124" s="126">
        <v>-131.418898563147</v>
      </c>
      <c r="AF124" s="112"/>
      <c r="AG124" s="112"/>
      <c r="AH124" s="128">
        <v>67</v>
      </c>
      <c r="AI124" s="125">
        <v>144</v>
      </c>
      <c r="AJ124" s="111"/>
      <c r="AK124" s="120">
        <v>1810.1956</v>
      </c>
      <c r="AL124" s="120">
        <v>945.76095201816395</v>
      </c>
      <c r="AM124" s="129">
        <v>791.5</v>
      </c>
      <c r="AN124" s="122">
        <v>1.1948969703324901</v>
      </c>
      <c r="AO124" s="130">
        <v>39.535308936346198</v>
      </c>
      <c r="AP124" s="124">
        <v>0.01</v>
      </c>
      <c r="AQ124" s="124">
        <v>9.4999999999999998E-3</v>
      </c>
      <c r="AR124" s="125">
        <v>0</v>
      </c>
      <c r="AS124" s="125">
        <v>8</v>
      </c>
      <c r="AT124" s="113"/>
      <c r="AU124" s="120">
        <v>1206.6236799999999</v>
      </c>
      <c r="AV124" s="110">
        <v>630.41671315766098</v>
      </c>
      <c r="AW124" s="131">
        <v>573</v>
      </c>
      <c r="AX124" s="133">
        <v>1.1002036878842301</v>
      </c>
      <c r="AY124" s="137">
        <v>-75.231464383415897</v>
      </c>
      <c r="AZ124" s="112">
        <v>9.75E-3</v>
      </c>
      <c r="BA124" s="112">
        <v>7.4999999999999997E-3</v>
      </c>
      <c r="BB124" s="125">
        <v>0</v>
      </c>
      <c r="BC124" s="125">
        <v>110</v>
      </c>
      <c r="BD124" s="111"/>
      <c r="BE124" s="120">
        <v>124.8</v>
      </c>
      <c r="BF124" s="110">
        <v>65.203432607982705</v>
      </c>
      <c r="BG124" s="132">
        <v>65</v>
      </c>
      <c r="BH124" s="133">
        <v>1.0031297324305</v>
      </c>
      <c r="BI124" s="134">
        <v>-20.611142033022698</v>
      </c>
      <c r="BJ124" s="112">
        <v>2.2499999999999998E-3</v>
      </c>
      <c r="BK124" s="112">
        <v>7.5000000000000002E-4</v>
      </c>
      <c r="BL124" s="125">
        <v>0</v>
      </c>
      <c r="BM124" s="125">
        <v>25</v>
      </c>
      <c r="BN124" s="111"/>
      <c r="BO124" s="119">
        <v>193</v>
      </c>
      <c r="BP124" s="120">
        <v>100.835436645358</v>
      </c>
      <c r="BQ124" s="132">
        <v>78</v>
      </c>
      <c r="BR124" s="122">
        <v>1.29276200827382</v>
      </c>
      <c r="BS124" s="123">
        <v>18.506629560372701</v>
      </c>
      <c r="BT124" s="112">
        <v>7.4999999999999997E-3</v>
      </c>
      <c r="BU124" s="124">
        <v>7.4999999999999997E-3</v>
      </c>
      <c r="BV124" s="119">
        <v>0</v>
      </c>
      <c r="BW124" s="119">
        <v>0</v>
      </c>
      <c r="BX124" s="113"/>
      <c r="BY124" s="118">
        <v>0.99244142101284905</v>
      </c>
      <c r="BZ124" s="118">
        <v>1</v>
      </c>
      <c r="CA124" s="135">
        <v>0.99697656840514004</v>
      </c>
      <c r="CB124" s="117">
        <v>0.9</v>
      </c>
      <c r="CC124" s="124">
        <v>2.5000000000000001E-3</v>
      </c>
      <c r="CD124" s="113"/>
      <c r="CE124" s="113"/>
    </row>
    <row r="125" spans="1:83" s="85" customFormat="1" ht="21.4" customHeight="1" x14ac:dyDescent="0.2">
      <c r="A125" s="109" t="s">
        <v>382</v>
      </c>
      <c r="B125" s="109" t="s">
        <v>174</v>
      </c>
      <c r="C125" s="109" t="s">
        <v>182</v>
      </c>
      <c r="D125" s="110">
        <v>7.3850812847777796</v>
      </c>
      <c r="E125" s="111"/>
      <c r="F125" s="112">
        <v>4.7E-2</v>
      </c>
      <c r="G125" s="112">
        <v>4.4749999999999998E-2</v>
      </c>
      <c r="H125" s="113"/>
      <c r="I125" s="114">
        <v>5</v>
      </c>
      <c r="J125" s="114">
        <v>5</v>
      </c>
      <c r="K125" s="111"/>
      <c r="L125" s="138">
        <v>0.67</v>
      </c>
      <c r="M125" s="118">
        <v>0.629</v>
      </c>
      <c r="N125" s="117">
        <v>0.7</v>
      </c>
      <c r="O125" s="118"/>
      <c r="P125" s="111"/>
      <c r="Q125" s="119">
        <v>439</v>
      </c>
      <c r="R125" s="120">
        <v>59.444166295755203</v>
      </c>
      <c r="S125" s="121">
        <v>36</v>
      </c>
      <c r="T125" s="122">
        <v>1.6512268415487601</v>
      </c>
      <c r="U125" s="123">
        <v>128.25941179666199</v>
      </c>
      <c r="V125" s="124">
        <v>0.01</v>
      </c>
      <c r="W125" s="124">
        <v>0.01</v>
      </c>
      <c r="X125" s="125">
        <v>0</v>
      </c>
      <c r="Y125" s="125">
        <v>0</v>
      </c>
      <c r="Z125" s="111"/>
      <c r="AA125" s="126">
        <v>614</v>
      </c>
      <c r="AB125" s="110">
        <v>83.140587939848999</v>
      </c>
      <c r="AC125" s="121">
        <v>200</v>
      </c>
      <c r="AD125" s="116">
        <v>0.41570293969924499</v>
      </c>
      <c r="AE125" s="127">
        <v>-1112.33660112965</v>
      </c>
      <c r="AF125" s="112"/>
      <c r="AG125" s="112"/>
      <c r="AH125" s="128">
        <v>864</v>
      </c>
      <c r="AI125" s="125">
        <v>1159</v>
      </c>
      <c r="AJ125" s="111"/>
      <c r="AK125" s="120">
        <v>5482.5571799999998</v>
      </c>
      <c r="AL125" s="120">
        <v>742.38278071504999</v>
      </c>
      <c r="AM125" s="129">
        <v>828</v>
      </c>
      <c r="AN125" s="118">
        <v>0.89659756125005996</v>
      </c>
      <c r="AO125" s="120">
        <v>-1664.4763486767699</v>
      </c>
      <c r="AP125" s="124"/>
      <c r="AQ125" s="124"/>
      <c r="AR125" s="125">
        <v>633</v>
      </c>
      <c r="AS125" s="125">
        <v>1856</v>
      </c>
      <c r="AT125" s="113"/>
      <c r="AU125" s="120">
        <v>5536.8189300000004</v>
      </c>
      <c r="AV125" s="110">
        <v>749.73026247017197</v>
      </c>
      <c r="AW125" s="131">
        <v>573</v>
      </c>
      <c r="AX125" s="122">
        <v>1.3084297774348601</v>
      </c>
      <c r="AY125" s="130">
        <v>590.864567763541</v>
      </c>
      <c r="AZ125" s="112">
        <v>1.4999999999999999E-2</v>
      </c>
      <c r="BA125" s="112">
        <v>1.4999999999999999E-2</v>
      </c>
      <c r="BB125" s="125">
        <v>0</v>
      </c>
      <c r="BC125" s="125">
        <v>0</v>
      </c>
      <c r="BD125" s="111"/>
      <c r="BE125" s="120">
        <v>540.29999999999995</v>
      </c>
      <c r="BF125" s="110">
        <v>73.161009224593499</v>
      </c>
      <c r="BG125" s="132">
        <v>65</v>
      </c>
      <c r="BH125" s="133">
        <v>1.12555398807067</v>
      </c>
      <c r="BI125" s="134">
        <v>-20.7593953671376</v>
      </c>
      <c r="BJ125" s="112">
        <v>1.2E-2</v>
      </c>
      <c r="BK125" s="112">
        <v>9.75E-3</v>
      </c>
      <c r="BL125" s="125">
        <v>0</v>
      </c>
      <c r="BM125" s="125">
        <v>36</v>
      </c>
      <c r="BN125" s="111"/>
      <c r="BO125" s="119">
        <v>1002</v>
      </c>
      <c r="BP125" s="120">
        <v>135.67893992789701</v>
      </c>
      <c r="BQ125" s="132">
        <v>78</v>
      </c>
      <c r="BR125" s="122">
        <v>1.7394735888191899</v>
      </c>
      <c r="BS125" s="123">
        <v>328.72872555943502</v>
      </c>
      <c r="BT125" s="112">
        <v>7.4999999999999997E-3</v>
      </c>
      <c r="BU125" s="124">
        <v>7.4999999999999997E-3</v>
      </c>
      <c r="BV125" s="119">
        <v>0</v>
      </c>
      <c r="BW125" s="119">
        <v>0</v>
      </c>
      <c r="BX125" s="113"/>
      <c r="BY125" s="118">
        <v>0.99786970863111601</v>
      </c>
      <c r="BZ125" s="118">
        <v>1</v>
      </c>
      <c r="CA125" s="135">
        <v>0.99914788345244598</v>
      </c>
      <c r="CB125" s="117">
        <v>0.9</v>
      </c>
      <c r="CC125" s="124">
        <v>2.5000000000000001E-3</v>
      </c>
      <c r="CD125" s="113"/>
      <c r="CE125" s="113"/>
    </row>
    <row r="126" spans="1:83" s="85" customFormat="1" ht="21.4" customHeight="1" x14ac:dyDescent="0.2">
      <c r="A126" s="109" t="s">
        <v>382</v>
      </c>
      <c r="B126" s="109" t="s">
        <v>174</v>
      </c>
      <c r="C126" s="109" t="s">
        <v>183</v>
      </c>
      <c r="D126" s="110">
        <v>4.0641848577777804</v>
      </c>
      <c r="E126" s="111"/>
      <c r="F126" s="112">
        <v>2.9749999999999999E-2</v>
      </c>
      <c r="G126" s="112">
        <v>2.5250000000000002E-2</v>
      </c>
      <c r="H126" s="113"/>
      <c r="I126" s="114">
        <v>5</v>
      </c>
      <c r="J126" s="114">
        <v>5</v>
      </c>
      <c r="K126" s="111"/>
      <c r="L126" s="115">
        <v>0.2</v>
      </c>
      <c r="M126" s="116">
        <v>0.59899999999999998</v>
      </c>
      <c r="N126" s="117">
        <v>0.7</v>
      </c>
      <c r="O126" s="118"/>
      <c r="P126" s="111"/>
      <c r="Q126" s="119">
        <v>226</v>
      </c>
      <c r="R126" s="120">
        <v>55.607706811735099</v>
      </c>
      <c r="S126" s="121">
        <v>36</v>
      </c>
      <c r="T126" s="122">
        <v>1.5446585225481999</v>
      </c>
      <c r="U126" s="123">
        <v>54.9921065762559</v>
      </c>
      <c r="V126" s="124">
        <v>0.01</v>
      </c>
      <c r="W126" s="124">
        <v>0.01</v>
      </c>
      <c r="X126" s="125">
        <v>0</v>
      </c>
      <c r="Y126" s="125">
        <v>0</v>
      </c>
      <c r="Z126" s="111"/>
      <c r="AA126" s="126">
        <v>566</v>
      </c>
      <c r="AB126" s="110">
        <v>139.26531882939</v>
      </c>
      <c r="AC126" s="121">
        <v>200</v>
      </c>
      <c r="AD126" s="116">
        <v>0.69632659414694997</v>
      </c>
      <c r="AE126" s="127">
        <v>-384.043852354134</v>
      </c>
      <c r="AF126" s="112"/>
      <c r="AG126" s="112"/>
      <c r="AH126" s="128">
        <v>247</v>
      </c>
      <c r="AI126" s="125">
        <v>410</v>
      </c>
      <c r="AJ126" s="111"/>
      <c r="AK126" s="120">
        <v>2653.1970500000002</v>
      </c>
      <c r="AL126" s="120">
        <v>652.82391004495798</v>
      </c>
      <c r="AM126" s="129">
        <v>723.5</v>
      </c>
      <c r="AN126" s="118">
        <v>0.902313628258407</v>
      </c>
      <c r="AO126" s="120">
        <v>-783.58658589107904</v>
      </c>
      <c r="AP126" s="124"/>
      <c r="AQ126" s="124"/>
      <c r="AR126" s="125">
        <v>288</v>
      </c>
      <c r="AS126" s="125">
        <v>876</v>
      </c>
      <c r="AT126" s="113"/>
      <c r="AU126" s="120">
        <v>2403.6412599999999</v>
      </c>
      <c r="AV126" s="110">
        <v>591.42025870207794</v>
      </c>
      <c r="AW126" s="131">
        <v>573</v>
      </c>
      <c r="AX126" s="133">
        <v>1.03214704834569</v>
      </c>
      <c r="AY126" s="137">
        <v>-318.23437699459299</v>
      </c>
      <c r="AZ126" s="112">
        <v>4.4999999999999997E-3</v>
      </c>
      <c r="BA126" s="112">
        <v>2.2499999999999998E-3</v>
      </c>
      <c r="BB126" s="125">
        <v>0</v>
      </c>
      <c r="BC126" s="125">
        <v>391</v>
      </c>
      <c r="BD126" s="111"/>
      <c r="BE126" s="120">
        <v>274.39999999999998</v>
      </c>
      <c r="BF126" s="110">
        <v>67.516613934248298</v>
      </c>
      <c r="BG126" s="132">
        <v>65</v>
      </c>
      <c r="BH126" s="133">
        <v>1.03871713744997</v>
      </c>
      <c r="BI126" s="134">
        <v>-34.364252015093498</v>
      </c>
      <c r="BJ126" s="112">
        <v>5.2500000000000003E-3</v>
      </c>
      <c r="BK126" s="112">
        <v>3.0000000000000001E-3</v>
      </c>
      <c r="BL126" s="125">
        <v>0</v>
      </c>
      <c r="BM126" s="125">
        <v>43</v>
      </c>
      <c r="BN126" s="111"/>
      <c r="BO126" s="119">
        <v>595</v>
      </c>
      <c r="BP126" s="120">
        <v>146.400821030896</v>
      </c>
      <c r="BQ126" s="132">
        <v>78</v>
      </c>
      <c r="BR126" s="122">
        <v>1.8769336029602099</v>
      </c>
      <c r="BS126" s="123">
        <v>224.48289758188801</v>
      </c>
      <c r="BT126" s="112">
        <v>7.4999999999999997E-3</v>
      </c>
      <c r="BU126" s="124">
        <v>7.4999999999999997E-3</v>
      </c>
      <c r="BV126" s="119">
        <v>0</v>
      </c>
      <c r="BW126" s="119">
        <v>0</v>
      </c>
      <c r="BX126" s="113"/>
      <c r="BY126" s="118">
        <v>0.99820547330641496</v>
      </c>
      <c r="BZ126" s="118">
        <v>1</v>
      </c>
      <c r="CA126" s="135">
        <v>0.99928218932256596</v>
      </c>
      <c r="CB126" s="117">
        <v>0.9</v>
      </c>
      <c r="CC126" s="124">
        <v>2.5000000000000001E-3</v>
      </c>
      <c r="CD126" s="113"/>
      <c r="CE126" s="113"/>
    </row>
    <row r="127" spans="1:83" s="85" customFormat="1" ht="21.4" customHeight="1" x14ac:dyDescent="0.2">
      <c r="A127" s="109" t="s">
        <v>382</v>
      </c>
      <c r="B127" s="109" t="s">
        <v>174</v>
      </c>
      <c r="C127" s="109" t="s">
        <v>184</v>
      </c>
      <c r="D127" s="110">
        <v>2.75378293722222</v>
      </c>
      <c r="E127" s="111"/>
      <c r="F127" s="112">
        <v>2.4125000000000001E-2</v>
      </c>
      <c r="G127" s="112">
        <v>0.02</v>
      </c>
      <c r="H127" s="113"/>
      <c r="I127" s="114">
        <v>5</v>
      </c>
      <c r="J127" s="114">
        <v>5</v>
      </c>
      <c r="K127" s="111"/>
      <c r="L127" s="115">
        <v>0.53</v>
      </c>
      <c r="M127" s="116">
        <v>0.52700000000000002</v>
      </c>
      <c r="N127" s="117">
        <v>0.7</v>
      </c>
      <c r="O127" s="118"/>
      <c r="P127" s="111"/>
      <c r="Q127" s="119">
        <v>102</v>
      </c>
      <c r="R127" s="120">
        <v>37.039956425501302</v>
      </c>
      <c r="S127" s="121">
        <v>36</v>
      </c>
      <c r="T127" s="133">
        <v>1.02888767848615</v>
      </c>
      <c r="U127" s="134">
        <v>-13.8703738929119</v>
      </c>
      <c r="V127" s="124">
        <v>3.0000000000000001E-3</v>
      </c>
      <c r="W127" s="124">
        <v>1.5E-3</v>
      </c>
      <c r="X127" s="125">
        <v>0</v>
      </c>
      <c r="Y127" s="125">
        <v>17</v>
      </c>
      <c r="Z127" s="111"/>
      <c r="AA127" s="126">
        <v>283</v>
      </c>
      <c r="AB127" s="110">
        <v>102.767722239381</v>
      </c>
      <c r="AC127" s="121">
        <v>200</v>
      </c>
      <c r="AD127" s="116">
        <v>0.51383861119690499</v>
      </c>
      <c r="AE127" s="127">
        <v>-360.72429940506601</v>
      </c>
      <c r="AF127" s="112"/>
      <c r="AG127" s="112"/>
      <c r="AH127" s="128">
        <v>268</v>
      </c>
      <c r="AI127" s="125">
        <v>378</v>
      </c>
      <c r="AJ127" s="111"/>
      <c r="AK127" s="120">
        <v>2326.45885</v>
      </c>
      <c r="AL127" s="120">
        <v>844.82288656590003</v>
      </c>
      <c r="AM127" s="129">
        <v>667.8</v>
      </c>
      <c r="AN127" s="122">
        <v>1.26508368757996</v>
      </c>
      <c r="AO127" s="130">
        <v>177.063414286485</v>
      </c>
      <c r="AP127" s="124">
        <v>0.01</v>
      </c>
      <c r="AQ127" s="124">
        <v>0.01</v>
      </c>
      <c r="AR127" s="125">
        <v>0</v>
      </c>
      <c r="AS127" s="125">
        <v>0</v>
      </c>
      <c r="AT127" s="113"/>
      <c r="AU127" s="120">
        <v>1491.2529500000001</v>
      </c>
      <c r="AV127" s="110">
        <v>541.528865562747</v>
      </c>
      <c r="AW127" s="131">
        <v>573</v>
      </c>
      <c r="AX127" s="118">
        <v>0.945076554210728</v>
      </c>
      <c r="AY127" s="120">
        <v>-353.01716779551401</v>
      </c>
      <c r="AZ127" s="112"/>
      <c r="BA127" s="112"/>
      <c r="BB127" s="125">
        <v>87</v>
      </c>
      <c r="BC127" s="125">
        <v>403</v>
      </c>
      <c r="BD127" s="111"/>
      <c r="BE127" s="120">
        <v>179</v>
      </c>
      <c r="BF127" s="110">
        <v>65.001492158477703</v>
      </c>
      <c r="BG127" s="132">
        <v>65</v>
      </c>
      <c r="BH127" s="133">
        <v>1.00002295628427</v>
      </c>
      <c r="BI127" s="134">
        <v>-30.210397306646499</v>
      </c>
      <c r="BJ127" s="112">
        <v>2.2499999999999998E-3</v>
      </c>
      <c r="BK127" s="112">
        <v>7.5000000000000002E-4</v>
      </c>
      <c r="BL127" s="125">
        <v>0</v>
      </c>
      <c r="BM127" s="125">
        <v>36</v>
      </c>
      <c r="BN127" s="111"/>
      <c r="BO127" s="119">
        <v>245</v>
      </c>
      <c r="BP127" s="120">
        <v>88.968522786743193</v>
      </c>
      <c r="BQ127" s="132">
        <v>78</v>
      </c>
      <c r="BR127" s="133">
        <v>1.1406220870095301</v>
      </c>
      <c r="BS127" s="134">
        <v>-6.0524767679757803</v>
      </c>
      <c r="BT127" s="112">
        <v>6.3749999999999996E-3</v>
      </c>
      <c r="BU127" s="124">
        <v>5.2500000000000003E-3</v>
      </c>
      <c r="BV127" s="119">
        <v>0</v>
      </c>
      <c r="BW127" s="119">
        <v>13</v>
      </c>
      <c r="BX127" s="113"/>
      <c r="BY127" s="118">
        <v>0.99867608120035301</v>
      </c>
      <c r="BZ127" s="118">
        <v>1</v>
      </c>
      <c r="CA127" s="135">
        <v>0.999470432480141</v>
      </c>
      <c r="CB127" s="117">
        <v>0.9</v>
      </c>
      <c r="CC127" s="124">
        <v>2.5000000000000001E-3</v>
      </c>
      <c r="CD127" s="113"/>
      <c r="CE127" s="113"/>
    </row>
    <row r="128" spans="1:83" s="85" customFormat="1" ht="21.4" customHeight="1" x14ac:dyDescent="0.2">
      <c r="A128" s="109" t="s">
        <v>382</v>
      </c>
      <c r="B128" s="109" t="s">
        <v>174</v>
      </c>
      <c r="C128" s="109" t="s">
        <v>185</v>
      </c>
      <c r="D128" s="110">
        <v>3.7780167788888899</v>
      </c>
      <c r="E128" s="111"/>
      <c r="F128" s="112">
        <v>5.425E-2</v>
      </c>
      <c r="G128" s="112">
        <v>5.0500000000000003E-2</v>
      </c>
      <c r="H128" s="113"/>
      <c r="I128" s="114">
        <v>7</v>
      </c>
      <c r="J128" s="114">
        <v>7</v>
      </c>
      <c r="K128" s="111"/>
      <c r="L128" s="136">
        <v>0.71</v>
      </c>
      <c r="M128" s="133">
        <v>0.76700000000000002</v>
      </c>
      <c r="N128" s="117">
        <v>0.7</v>
      </c>
      <c r="O128" s="118">
        <v>8.9999999999999993E-3</v>
      </c>
      <c r="P128" s="111"/>
      <c r="Q128" s="119">
        <v>269</v>
      </c>
      <c r="R128" s="120">
        <v>71.201377797774796</v>
      </c>
      <c r="S128" s="121">
        <v>36</v>
      </c>
      <c r="T128" s="122">
        <v>1.97781604993819</v>
      </c>
      <c r="U128" s="123">
        <v>110.033143598048</v>
      </c>
      <c r="V128" s="124">
        <v>0.01</v>
      </c>
      <c r="W128" s="124">
        <v>0.01</v>
      </c>
      <c r="X128" s="125">
        <v>0</v>
      </c>
      <c r="Y128" s="125">
        <v>0</v>
      </c>
      <c r="Z128" s="111"/>
      <c r="AA128" s="126">
        <v>420</v>
      </c>
      <c r="AB128" s="110">
        <v>111.169437453775</v>
      </c>
      <c r="AC128" s="121">
        <v>200</v>
      </c>
      <c r="AD128" s="116">
        <v>0.55584718726887505</v>
      </c>
      <c r="AE128" s="127">
        <v>-463.149202233067</v>
      </c>
      <c r="AF128" s="112"/>
      <c r="AG128" s="112"/>
      <c r="AH128" s="128">
        <v>336</v>
      </c>
      <c r="AI128" s="125">
        <v>487</v>
      </c>
      <c r="AJ128" s="111"/>
      <c r="AK128" s="120">
        <v>2898.1952000000001</v>
      </c>
      <c r="AL128" s="120">
        <v>767.12078575054795</v>
      </c>
      <c r="AM128" s="129">
        <v>715.1</v>
      </c>
      <c r="AN128" s="133">
        <v>1.0727461694176299</v>
      </c>
      <c r="AO128" s="137">
        <v>-259.50477258433102</v>
      </c>
      <c r="AP128" s="124">
        <v>5.0000000000000001E-3</v>
      </c>
      <c r="AQ128" s="124">
        <v>3.5000000000000001E-3</v>
      </c>
      <c r="AR128" s="125">
        <v>0</v>
      </c>
      <c r="AS128" s="125">
        <v>344</v>
      </c>
      <c r="AT128" s="113"/>
      <c r="AU128" s="120">
        <v>2599.0257299999998</v>
      </c>
      <c r="AV128" s="110">
        <v>687.93387698091999</v>
      </c>
      <c r="AW128" s="131">
        <v>573</v>
      </c>
      <c r="AX128" s="122">
        <v>1.20058268234017</v>
      </c>
      <c r="AY128" s="130">
        <v>68.803265602262897</v>
      </c>
      <c r="AZ128" s="112">
        <v>1.4999999999999999E-2</v>
      </c>
      <c r="BA128" s="112">
        <v>1.4999999999999999E-2</v>
      </c>
      <c r="BB128" s="125">
        <v>0</v>
      </c>
      <c r="BC128" s="125">
        <v>0</v>
      </c>
      <c r="BD128" s="111"/>
      <c r="BE128" s="120">
        <v>256.10000000000002</v>
      </c>
      <c r="BF128" s="110">
        <v>67.786887933123097</v>
      </c>
      <c r="BG128" s="132">
        <v>65</v>
      </c>
      <c r="BH128" s="133">
        <v>1.04287519897113</v>
      </c>
      <c r="BI128" s="134">
        <v>-30.923490725746799</v>
      </c>
      <c r="BJ128" s="112">
        <v>5.2500000000000003E-3</v>
      </c>
      <c r="BK128" s="112">
        <v>3.0000000000000001E-3</v>
      </c>
      <c r="BL128" s="125">
        <v>0</v>
      </c>
      <c r="BM128" s="125">
        <v>39</v>
      </c>
      <c r="BN128" s="111"/>
      <c r="BO128" s="119">
        <v>436</v>
      </c>
      <c r="BP128" s="120">
        <v>115.40446364249</v>
      </c>
      <c r="BQ128" s="132">
        <v>78</v>
      </c>
      <c r="BR128" s="122">
        <v>1.4795444056729501</v>
      </c>
      <c r="BS128" s="123">
        <v>91.571811129103807</v>
      </c>
      <c r="BT128" s="112">
        <v>7.4999999999999997E-3</v>
      </c>
      <c r="BU128" s="124">
        <v>7.4999999999999997E-3</v>
      </c>
      <c r="BV128" s="119">
        <v>0</v>
      </c>
      <c r="BW128" s="119">
        <v>0</v>
      </c>
      <c r="BX128" s="113"/>
      <c r="BY128" s="118">
        <v>0.99635701275045496</v>
      </c>
      <c r="BZ128" s="118">
        <v>1</v>
      </c>
      <c r="CA128" s="135">
        <v>0.99854280510018201</v>
      </c>
      <c r="CB128" s="117">
        <v>0.9</v>
      </c>
      <c r="CC128" s="124">
        <v>2.5000000000000001E-3</v>
      </c>
      <c r="CD128" s="113"/>
      <c r="CE128" s="113"/>
    </row>
    <row r="129" spans="1:83" s="85" customFormat="1" ht="21.4" customHeight="1" x14ac:dyDescent="0.2">
      <c r="A129" s="109" t="s">
        <v>382</v>
      </c>
      <c r="B129" s="109" t="s">
        <v>174</v>
      </c>
      <c r="C129" s="109" t="s">
        <v>186</v>
      </c>
      <c r="D129" s="110">
        <v>8.2147194804444403</v>
      </c>
      <c r="E129" s="111"/>
      <c r="F129" s="112">
        <v>4.0500000000000001E-2</v>
      </c>
      <c r="G129" s="112">
        <v>3.5999999999999997E-2</v>
      </c>
      <c r="H129" s="113"/>
      <c r="I129" s="114">
        <v>6</v>
      </c>
      <c r="J129" s="114">
        <v>6</v>
      </c>
      <c r="K129" s="111"/>
      <c r="L129" s="115">
        <v>0.59</v>
      </c>
      <c r="M129" s="118">
        <v>0.68100000000000005</v>
      </c>
      <c r="N129" s="117">
        <v>0.7</v>
      </c>
      <c r="O129" s="118"/>
      <c r="P129" s="111"/>
      <c r="Q129" s="119">
        <v>478</v>
      </c>
      <c r="R129" s="120">
        <v>58.188231641738099</v>
      </c>
      <c r="S129" s="121">
        <v>36</v>
      </c>
      <c r="T129" s="122">
        <v>1.61633976782606</v>
      </c>
      <c r="U129" s="123">
        <v>132.35089136523499</v>
      </c>
      <c r="V129" s="124">
        <v>0.01</v>
      </c>
      <c r="W129" s="124">
        <v>0.01</v>
      </c>
      <c r="X129" s="125">
        <v>0</v>
      </c>
      <c r="Y129" s="125">
        <v>0</v>
      </c>
      <c r="Z129" s="111"/>
      <c r="AA129" s="126">
        <v>911</v>
      </c>
      <c r="AB129" s="110">
        <v>110.89849168540501</v>
      </c>
      <c r="AC129" s="121">
        <v>200</v>
      </c>
      <c r="AD129" s="116">
        <v>0.55449245842702499</v>
      </c>
      <c r="AE129" s="127">
        <v>-1009.27282574869</v>
      </c>
      <c r="AF129" s="112"/>
      <c r="AG129" s="112"/>
      <c r="AH129" s="128">
        <v>732</v>
      </c>
      <c r="AI129" s="125">
        <v>1061</v>
      </c>
      <c r="AJ129" s="111"/>
      <c r="AK129" s="120">
        <v>11858.04096</v>
      </c>
      <c r="AL129" s="120">
        <v>1443.51136861443</v>
      </c>
      <c r="AM129" s="129">
        <v>828</v>
      </c>
      <c r="AN129" s="122">
        <v>1.74337121813337</v>
      </c>
      <c r="AO129" s="130">
        <v>3908.11146140042</v>
      </c>
      <c r="AP129" s="124">
        <v>0.01</v>
      </c>
      <c r="AQ129" s="124">
        <v>0.01</v>
      </c>
      <c r="AR129" s="125">
        <v>0</v>
      </c>
      <c r="AS129" s="125">
        <v>0</v>
      </c>
      <c r="AT129" s="113"/>
      <c r="AU129" s="120">
        <v>5005.3867</v>
      </c>
      <c r="AV129" s="110">
        <v>609.319248443672</v>
      </c>
      <c r="AW129" s="131">
        <v>573</v>
      </c>
      <c r="AX129" s="133">
        <v>1.0633843777376499</v>
      </c>
      <c r="AY129" s="137">
        <v>-496.19494577000199</v>
      </c>
      <c r="AZ129" s="112">
        <v>6.7499999999999999E-3</v>
      </c>
      <c r="BA129" s="112">
        <v>4.4999999999999997E-3</v>
      </c>
      <c r="BB129" s="125">
        <v>0</v>
      </c>
      <c r="BC129" s="125">
        <v>644</v>
      </c>
      <c r="BD129" s="111"/>
      <c r="BE129" s="120">
        <v>544.4</v>
      </c>
      <c r="BF129" s="110">
        <v>66.271283066448206</v>
      </c>
      <c r="BG129" s="132">
        <v>65</v>
      </c>
      <c r="BH129" s="133">
        <v>1.0195582010222799</v>
      </c>
      <c r="BI129" s="134">
        <v>-79.688668368324997</v>
      </c>
      <c r="BJ129" s="112">
        <v>3.7499999999999999E-3</v>
      </c>
      <c r="BK129" s="112">
        <v>1.5E-3</v>
      </c>
      <c r="BL129" s="125">
        <v>0</v>
      </c>
      <c r="BM129" s="125">
        <v>97</v>
      </c>
      <c r="BN129" s="111"/>
      <c r="BO129" s="119">
        <v>853</v>
      </c>
      <c r="BP129" s="120">
        <v>103.83799495900099</v>
      </c>
      <c r="BQ129" s="132">
        <v>78</v>
      </c>
      <c r="BR129" s="122">
        <v>1.33125634562822</v>
      </c>
      <c r="BS129" s="123">
        <v>104.09359795800999</v>
      </c>
      <c r="BT129" s="112">
        <v>7.4999999999999997E-3</v>
      </c>
      <c r="BU129" s="124">
        <v>7.4999999999999997E-3</v>
      </c>
      <c r="BV129" s="119">
        <v>0</v>
      </c>
      <c r="BW129" s="119">
        <v>0</v>
      </c>
      <c r="BX129" s="113"/>
      <c r="BY129" s="118">
        <v>0.996967576393749</v>
      </c>
      <c r="BZ129" s="118">
        <v>1</v>
      </c>
      <c r="CA129" s="135">
        <v>0.99878703055749896</v>
      </c>
      <c r="CB129" s="117">
        <v>0.9</v>
      </c>
      <c r="CC129" s="124">
        <v>2.5000000000000001E-3</v>
      </c>
      <c r="CD129" s="113"/>
      <c r="CE129" s="113"/>
    </row>
    <row r="130" spans="1:83" s="85" customFormat="1" ht="21.4" customHeight="1" x14ac:dyDescent="0.2">
      <c r="A130" s="109" t="s">
        <v>382</v>
      </c>
      <c r="B130" s="109" t="s">
        <v>174</v>
      </c>
      <c r="C130" s="109" t="s">
        <v>187</v>
      </c>
      <c r="D130" s="110">
        <v>4.2623949085555601</v>
      </c>
      <c r="E130" s="111"/>
      <c r="F130" s="112">
        <v>1.8874999999999999E-2</v>
      </c>
      <c r="G130" s="112">
        <v>1.7749999999999998E-2</v>
      </c>
      <c r="H130" s="113"/>
      <c r="I130" s="114">
        <v>3</v>
      </c>
      <c r="J130" s="114">
        <v>3</v>
      </c>
      <c r="K130" s="111"/>
      <c r="L130" s="115">
        <v>0.45</v>
      </c>
      <c r="M130" s="118">
        <v>0.67300000000000004</v>
      </c>
      <c r="N130" s="117">
        <v>0.7</v>
      </c>
      <c r="O130" s="118"/>
      <c r="P130" s="111"/>
      <c r="Q130" s="119">
        <v>208</v>
      </c>
      <c r="R130" s="120">
        <v>48.7988570891211</v>
      </c>
      <c r="S130" s="121">
        <v>36</v>
      </c>
      <c r="T130" s="122">
        <v>1.35552380803114</v>
      </c>
      <c r="U130" s="123">
        <v>28.652061911689401</v>
      </c>
      <c r="V130" s="124">
        <v>0.01</v>
      </c>
      <c r="W130" s="124">
        <v>0.01</v>
      </c>
      <c r="X130" s="125">
        <v>0</v>
      </c>
      <c r="Y130" s="125">
        <v>0</v>
      </c>
      <c r="Z130" s="111"/>
      <c r="AA130" s="126">
        <v>487</v>
      </c>
      <c r="AB130" s="110">
        <v>114.255016357702</v>
      </c>
      <c r="AC130" s="121">
        <v>200</v>
      </c>
      <c r="AD130" s="116">
        <v>0.57127508178851005</v>
      </c>
      <c r="AE130" s="127">
        <v>-509.37743382394802</v>
      </c>
      <c r="AF130" s="112"/>
      <c r="AG130" s="112"/>
      <c r="AH130" s="128">
        <v>366</v>
      </c>
      <c r="AI130" s="125">
        <v>536</v>
      </c>
      <c r="AJ130" s="111"/>
      <c r="AK130" s="120">
        <v>2155.9401400000002</v>
      </c>
      <c r="AL130" s="120">
        <v>505.80487877192201</v>
      </c>
      <c r="AM130" s="129">
        <v>675.8</v>
      </c>
      <c r="AN130" s="116">
        <v>0.74845350513749898</v>
      </c>
      <c r="AO130" s="139">
        <v>-1210.8192088911201</v>
      </c>
      <c r="AP130" s="124"/>
      <c r="AQ130" s="124"/>
      <c r="AR130" s="125">
        <v>725</v>
      </c>
      <c r="AS130" s="125">
        <v>1301</v>
      </c>
      <c r="AT130" s="113"/>
      <c r="AU130" s="120">
        <v>2172.5820100000001</v>
      </c>
      <c r="AV130" s="110">
        <v>509.70922605954598</v>
      </c>
      <c r="AW130" s="131">
        <v>573</v>
      </c>
      <c r="AX130" s="118">
        <v>0.88954489713707796</v>
      </c>
      <c r="AY130" s="120">
        <v>-682.03933790560995</v>
      </c>
      <c r="AZ130" s="112"/>
      <c r="BA130" s="112"/>
      <c r="BB130" s="125">
        <v>270</v>
      </c>
      <c r="BC130" s="125">
        <v>759</v>
      </c>
      <c r="BD130" s="111"/>
      <c r="BE130" s="120">
        <v>261.10000000000002</v>
      </c>
      <c r="BF130" s="110">
        <v>61.256642240238101</v>
      </c>
      <c r="BG130" s="132">
        <v>65</v>
      </c>
      <c r="BH130" s="118">
        <v>0.94240988061904696</v>
      </c>
      <c r="BI130" s="126">
        <v>-62.7226659927829</v>
      </c>
      <c r="BJ130" s="112"/>
      <c r="BK130" s="112"/>
      <c r="BL130" s="125">
        <v>16</v>
      </c>
      <c r="BM130" s="125">
        <v>72</v>
      </c>
      <c r="BN130" s="111"/>
      <c r="BO130" s="119">
        <v>380</v>
      </c>
      <c r="BP130" s="120">
        <v>89.151758143586605</v>
      </c>
      <c r="BQ130" s="132">
        <v>78</v>
      </c>
      <c r="BR130" s="133">
        <v>1.14297125825111</v>
      </c>
      <c r="BS130" s="134">
        <v>-8.5871991913396108</v>
      </c>
      <c r="BT130" s="112">
        <v>6.3749999999999996E-3</v>
      </c>
      <c r="BU130" s="124">
        <v>5.2500000000000003E-3</v>
      </c>
      <c r="BV130" s="119">
        <v>0</v>
      </c>
      <c r="BW130" s="119">
        <v>19</v>
      </c>
      <c r="BX130" s="113"/>
      <c r="BY130" s="118">
        <v>0.99912464985994398</v>
      </c>
      <c r="BZ130" s="118">
        <v>1</v>
      </c>
      <c r="CA130" s="135">
        <v>0.99964985994397804</v>
      </c>
      <c r="CB130" s="117">
        <v>0.9</v>
      </c>
      <c r="CC130" s="124">
        <v>2.5000000000000001E-3</v>
      </c>
      <c r="CD130" s="113"/>
      <c r="CE130" s="113"/>
    </row>
    <row r="131" spans="1:83" s="85" customFormat="1" ht="21.4" customHeight="1" x14ac:dyDescent="0.2">
      <c r="A131" s="109" t="s">
        <v>382</v>
      </c>
      <c r="B131" s="109" t="s">
        <v>174</v>
      </c>
      <c r="C131" s="109" t="s">
        <v>188</v>
      </c>
      <c r="D131" s="110">
        <v>1.9964803312222199</v>
      </c>
      <c r="E131" s="111"/>
      <c r="F131" s="112">
        <v>0.01</v>
      </c>
      <c r="G131" s="112">
        <v>0.01</v>
      </c>
      <c r="H131" s="113"/>
      <c r="I131" s="114">
        <v>2</v>
      </c>
      <c r="J131" s="114">
        <v>2</v>
      </c>
      <c r="K131" s="111"/>
      <c r="L131" s="115">
        <v>0.25</v>
      </c>
      <c r="M131" s="116">
        <v>0.53300000000000003</v>
      </c>
      <c r="N131" s="117">
        <v>0.7</v>
      </c>
      <c r="O131" s="118"/>
      <c r="P131" s="111"/>
      <c r="Q131" s="119">
        <v>57</v>
      </c>
      <c r="R131" s="120">
        <v>28.550243700675601</v>
      </c>
      <c r="S131" s="121">
        <v>36</v>
      </c>
      <c r="T131" s="118">
        <v>0.79306232501876694</v>
      </c>
      <c r="U131" s="126">
        <v>-27.0055036007711</v>
      </c>
      <c r="V131" s="124"/>
      <c r="W131" s="124"/>
      <c r="X131" s="125">
        <v>15</v>
      </c>
      <c r="Y131" s="125">
        <v>30</v>
      </c>
      <c r="Z131" s="111"/>
      <c r="AA131" s="126">
        <v>140</v>
      </c>
      <c r="AB131" s="110">
        <v>70.1234055806067</v>
      </c>
      <c r="AC131" s="121">
        <v>200</v>
      </c>
      <c r="AD131" s="116">
        <v>0.35061702790303401</v>
      </c>
      <c r="AE131" s="127">
        <v>-326.69724222650598</v>
      </c>
      <c r="AF131" s="112"/>
      <c r="AG131" s="112"/>
      <c r="AH131" s="128">
        <v>260</v>
      </c>
      <c r="AI131" s="125">
        <v>340</v>
      </c>
      <c r="AJ131" s="111"/>
      <c r="AK131" s="120">
        <v>1200.1869099999999</v>
      </c>
      <c r="AL131" s="120">
        <v>601.151381874751</v>
      </c>
      <c r="AM131" s="129">
        <v>687.4</v>
      </c>
      <c r="AN131" s="118">
        <v>0.874529214248983</v>
      </c>
      <c r="AO131" s="120">
        <v>-403.851511532502</v>
      </c>
      <c r="AP131" s="124"/>
      <c r="AQ131" s="124"/>
      <c r="AR131" s="125">
        <v>173</v>
      </c>
      <c r="AS131" s="125">
        <v>447</v>
      </c>
      <c r="AT131" s="113"/>
      <c r="AU131" s="120">
        <v>774.27668000000006</v>
      </c>
      <c r="AV131" s="110">
        <v>387.82084045175498</v>
      </c>
      <c r="AW131" s="131">
        <v>573</v>
      </c>
      <c r="AX131" s="116">
        <v>0.67682520148648295</v>
      </c>
      <c r="AY131" s="139">
        <v>-562.81091897893998</v>
      </c>
      <c r="AZ131" s="112"/>
      <c r="BA131" s="112"/>
      <c r="BB131" s="125">
        <v>370</v>
      </c>
      <c r="BC131" s="125">
        <v>599</v>
      </c>
      <c r="BD131" s="111"/>
      <c r="BE131" s="120">
        <v>75.900000000000006</v>
      </c>
      <c r="BF131" s="110">
        <v>38.016903454057498</v>
      </c>
      <c r="BG131" s="132">
        <v>65</v>
      </c>
      <c r="BH131" s="116">
        <v>0.58487543775473105</v>
      </c>
      <c r="BI131" s="127">
        <v>-75.7766037236145</v>
      </c>
      <c r="BJ131" s="112"/>
      <c r="BK131" s="112"/>
      <c r="BL131" s="125">
        <v>54</v>
      </c>
      <c r="BM131" s="125">
        <v>80</v>
      </c>
      <c r="BN131" s="111"/>
      <c r="BO131" s="119">
        <v>238</v>
      </c>
      <c r="BP131" s="120">
        <v>119.209789487031</v>
      </c>
      <c r="BQ131" s="132">
        <v>78</v>
      </c>
      <c r="BR131" s="122">
        <v>1.5283306344491201</v>
      </c>
      <c r="BS131" s="123">
        <v>55.988075531662602</v>
      </c>
      <c r="BT131" s="112">
        <v>7.4999999999999997E-3</v>
      </c>
      <c r="BU131" s="124">
        <v>7.4999999999999997E-3</v>
      </c>
      <c r="BV131" s="119">
        <v>0</v>
      </c>
      <c r="BW131" s="119">
        <v>0</v>
      </c>
      <c r="BX131" s="113"/>
      <c r="BY131" s="118">
        <v>0.99883551673944704</v>
      </c>
      <c r="BZ131" s="118">
        <v>1</v>
      </c>
      <c r="CA131" s="135">
        <v>0.99953420669577897</v>
      </c>
      <c r="CB131" s="117">
        <v>0.9</v>
      </c>
      <c r="CC131" s="124">
        <v>2.5000000000000001E-3</v>
      </c>
      <c r="CD131" s="113"/>
      <c r="CE131" s="113"/>
    </row>
    <row r="132" spans="1:83" s="85" customFormat="1" ht="21.4" customHeight="1" x14ac:dyDescent="0.2">
      <c r="A132" s="109" t="s">
        <v>382</v>
      </c>
      <c r="B132" s="109" t="s">
        <v>174</v>
      </c>
      <c r="C132" s="109" t="s">
        <v>189</v>
      </c>
      <c r="D132" s="110">
        <v>4.6556036556666696</v>
      </c>
      <c r="E132" s="111"/>
      <c r="F132" s="112">
        <v>3.0499999999999999E-2</v>
      </c>
      <c r="G132" s="112">
        <v>2.4875000000000001E-2</v>
      </c>
      <c r="H132" s="113"/>
      <c r="I132" s="114">
        <v>5</v>
      </c>
      <c r="J132" s="114">
        <v>5</v>
      </c>
      <c r="K132" s="111"/>
      <c r="L132" s="136">
        <v>0.7</v>
      </c>
      <c r="M132" s="118">
        <v>0.66400000000000003</v>
      </c>
      <c r="N132" s="117">
        <v>0.7</v>
      </c>
      <c r="O132" s="118"/>
      <c r="P132" s="111"/>
      <c r="Q132" s="119">
        <v>208</v>
      </c>
      <c r="R132" s="120">
        <v>44.6773427000875</v>
      </c>
      <c r="S132" s="121">
        <v>36</v>
      </c>
      <c r="T132" s="122">
        <v>1.2410372972246499</v>
      </c>
      <c r="U132" s="123">
        <v>12.1070961012447</v>
      </c>
      <c r="V132" s="124">
        <v>0.01</v>
      </c>
      <c r="W132" s="124">
        <v>0.01</v>
      </c>
      <c r="X132" s="125">
        <v>0</v>
      </c>
      <c r="Y132" s="125">
        <v>0</v>
      </c>
      <c r="Z132" s="111"/>
      <c r="AA132" s="126">
        <v>416</v>
      </c>
      <c r="AB132" s="110">
        <v>89.3546854001751</v>
      </c>
      <c r="AC132" s="121">
        <v>200</v>
      </c>
      <c r="AD132" s="116">
        <v>0.44677342700087502</v>
      </c>
      <c r="AE132" s="127">
        <v>-672.29391054864095</v>
      </c>
      <c r="AF132" s="112"/>
      <c r="AG132" s="112"/>
      <c r="AH132" s="128">
        <v>516</v>
      </c>
      <c r="AI132" s="125">
        <v>702</v>
      </c>
      <c r="AJ132" s="111"/>
      <c r="AK132" s="120">
        <v>3230.69929</v>
      </c>
      <c r="AL132" s="120">
        <v>693.93778528970904</v>
      </c>
      <c r="AM132" s="129">
        <v>828</v>
      </c>
      <c r="AN132" s="118">
        <v>0.83808911266873098</v>
      </c>
      <c r="AO132" s="120">
        <v>-1274.8374996713701</v>
      </c>
      <c r="AP132" s="124"/>
      <c r="AQ132" s="124"/>
      <c r="AR132" s="125">
        <v>625</v>
      </c>
      <c r="AS132" s="125">
        <v>1396</v>
      </c>
      <c r="AT132" s="113"/>
      <c r="AU132" s="120">
        <v>2882.5131200000001</v>
      </c>
      <c r="AV132" s="110">
        <v>619.14916586412801</v>
      </c>
      <c r="AW132" s="131">
        <v>573</v>
      </c>
      <c r="AX132" s="133">
        <v>1.0805395564819</v>
      </c>
      <c r="AY132" s="137">
        <v>-235.44893372185601</v>
      </c>
      <c r="AZ132" s="112">
        <v>8.2500000000000004E-3</v>
      </c>
      <c r="BA132" s="112">
        <v>6.0000000000000001E-3</v>
      </c>
      <c r="BB132" s="125">
        <v>0</v>
      </c>
      <c r="BC132" s="125">
        <v>319</v>
      </c>
      <c r="BD132" s="111"/>
      <c r="BE132" s="120">
        <v>306.89999999999998</v>
      </c>
      <c r="BF132" s="110">
        <v>65.9205599743118</v>
      </c>
      <c r="BG132" s="132">
        <v>65</v>
      </c>
      <c r="BH132" s="133">
        <v>1.01416246114326</v>
      </c>
      <c r="BI132" s="134">
        <v>-46.7955209283082</v>
      </c>
      <c r="BJ132" s="112">
        <v>3.0000000000000001E-3</v>
      </c>
      <c r="BK132" s="112">
        <v>7.5000000000000002E-4</v>
      </c>
      <c r="BL132" s="125">
        <v>0</v>
      </c>
      <c r="BM132" s="125">
        <v>57</v>
      </c>
      <c r="BN132" s="111"/>
      <c r="BO132" s="119">
        <v>419</v>
      </c>
      <c r="BP132" s="120">
        <v>89.999070150657104</v>
      </c>
      <c r="BQ132" s="132">
        <v>78</v>
      </c>
      <c r="BR132" s="133">
        <v>1.15383423270073</v>
      </c>
      <c r="BS132" s="134">
        <v>-5.4346251139698998</v>
      </c>
      <c r="BT132" s="112">
        <v>6.7499999999999999E-3</v>
      </c>
      <c r="BU132" s="124">
        <v>5.6249999999999998E-3</v>
      </c>
      <c r="BV132" s="119">
        <v>0</v>
      </c>
      <c r="BW132" s="119">
        <v>17</v>
      </c>
      <c r="BX132" s="113"/>
      <c r="BY132" s="118">
        <v>0.993985967256933</v>
      </c>
      <c r="BZ132" s="118">
        <v>1</v>
      </c>
      <c r="CA132" s="135">
        <v>0.99759438690277302</v>
      </c>
      <c r="CB132" s="117">
        <v>0.9</v>
      </c>
      <c r="CC132" s="124">
        <v>2.5000000000000001E-3</v>
      </c>
      <c r="CD132" s="113"/>
      <c r="CE132" s="113"/>
    </row>
    <row r="133" spans="1:83" s="85" customFormat="1" ht="21.4" customHeight="1" x14ac:dyDescent="0.2">
      <c r="A133" s="109" t="s">
        <v>382</v>
      </c>
      <c r="B133" s="109" t="s">
        <v>174</v>
      </c>
      <c r="C133" s="109" t="s">
        <v>190</v>
      </c>
      <c r="D133" s="110">
        <v>2.9848484848888899</v>
      </c>
      <c r="E133" s="111"/>
      <c r="F133" s="112">
        <v>5.6500000000000002E-2</v>
      </c>
      <c r="G133" s="112">
        <v>5.3124999999999999E-2</v>
      </c>
      <c r="H133" s="113"/>
      <c r="I133" s="114">
        <v>7</v>
      </c>
      <c r="J133" s="114">
        <v>7</v>
      </c>
      <c r="K133" s="111"/>
      <c r="L133" s="135">
        <v>0.89</v>
      </c>
      <c r="M133" s="133">
        <v>0.71499999999999997</v>
      </c>
      <c r="N133" s="117">
        <v>0.7</v>
      </c>
      <c r="O133" s="118">
        <v>2E-3</v>
      </c>
      <c r="P133" s="111"/>
      <c r="Q133" s="119">
        <v>224</v>
      </c>
      <c r="R133" s="120">
        <v>75.045685278172002</v>
      </c>
      <c r="S133" s="121">
        <v>36</v>
      </c>
      <c r="T133" s="122">
        <v>2.0846023688381101</v>
      </c>
      <c r="U133" s="123">
        <v>98.407127271027093</v>
      </c>
      <c r="V133" s="124">
        <v>0.01</v>
      </c>
      <c r="W133" s="124">
        <v>0.01</v>
      </c>
      <c r="X133" s="125">
        <v>0</v>
      </c>
      <c r="Y133" s="125">
        <v>0</v>
      </c>
      <c r="Z133" s="111"/>
      <c r="AA133" s="126">
        <v>467</v>
      </c>
      <c r="AB133" s="110">
        <v>156.45685278976001</v>
      </c>
      <c r="AC133" s="121">
        <v>200</v>
      </c>
      <c r="AD133" s="118">
        <v>0.78228426394880002</v>
      </c>
      <c r="AE133" s="126">
        <v>-230.73818182762699</v>
      </c>
      <c r="AF133" s="112"/>
      <c r="AG133" s="112"/>
      <c r="AH133" s="128">
        <v>130</v>
      </c>
      <c r="AI133" s="125">
        <v>250</v>
      </c>
      <c r="AJ133" s="111"/>
      <c r="AK133" s="120">
        <v>2433.7796899999998</v>
      </c>
      <c r="AL133" s="120">
        <v>815.37796719708399</v>
      </c>
      <c r="AM133" s="129">
        <v>766.8</v>
      </c>
      <c r="AN133" s="133">
        <v>1.0633515482486799</v>
      </c>
      <c r="AO133" s="137">
        <v>-241.34849912712201</v>
      </c>
      <c r="AP133" s="124">
        <v>4.4999999999999997E-3</v>
      </c>
      <c r="AQ133" s="124">
        <v>3.0000000000000001E-3</v>
      </c>
      <c r="AR133" s="125">
        <v>0</v>
      </c>
      <c r="AS133" s="125">
        <v>313</v>
      </c>
      <c r="AT133" s="113"/>
      <c r="AU133" s="120">
        <v>2033.4147700000001</v>
      </c>
      <c r="AV133" s="110">
        <v>681.24555745270698</v>
      </c>
      <c r="AW133" s="131">
        <v>573</v>
      </c>
      <c r="AX133" s="122">
        <v>1.1889102224305499</v>
      </c>
      <c r="AY133" s="130">
        <v>34.394879063848698</v>
      </c>
      <c r="AZ133" s="112">
        <v>1.4999999999999999E-2</v>
      </c>
      <c r="BA133" s="112">
        <v>1.4250000000000001E-2</v>
      </c>
      <c r="BB133" s="125">
        <v>0</v>
      </c>
      <c r="BC133" s="125">
        <v>19</v>
      </c>
      <c r="BD133" s="111"/>
      <c r="BE133" s="120">
        <v>244.4</v>
      </c>
      <c r="BF133" s="110">
        <v>81.880203044576902</v>
      </c>
      <c r="BG133" s="132">
        <v>65</v>
      </c>
      <c r="BH133" s="122">
        <v>1.2596954314550299</v>
      </c>
      <c r="BI133" s="123">
        <v>17.635090906021201</v>
      </c>
      <c r="BJ133" s="112">
        <v>1.4999999999999999E-2</v>
      </c>
      <c r="BK133" s="112">
        <v>1.4999999999999999E-2</v>
      </c>
      <c r="BL133" s="125">
        <v>0</v>
      </c>
      <c r="BM133" s="125">
        <v>0</v>
      </c>
      <c r="BN133" s="111"/>
      <c r="BO133" s="119">
        <v>273</v>
      </c>
      <c r="BP133" s="120">
        <v>91.461928932772096</v>
      </c>
      <c r="BQ133" s="132">
        <v>78</v>
      </c>
      <c r="BR133" s="122">
        <v>1.17258883247144</v>
      </c>
      <c r="BS133" s="123">
        <v>0.88210908722544401</v>
      </c>
      <c r="BT133" s="112">
        <v>7.4999999999999997E-3</v>
      </c>
      <c r="BU133" s="124">
        <v>6.3749999999999996E-3</v>
      </c>
      <c r="BV133" s="119">
        <v>0</v>
      </c>
      <c r="BW133" s="119">
        <v>7</v>
      </c>
      <c r="BX133" s="113"/>
      <c r="BY133" s="118">
        <v>0.99917355371900796</v>
      </c>
      <c r="BZ133" s="118">
        <v>1</v>
      </c>
      <c r="CA133" s="135">
        <v>0.99966942148760296</v>
      </c>
      <c r="CB133" s="117">
        <v>0.9</v>
      </c>
      <c r="CC133" s="124">
        <v>2.5000000000000001E-3</v>
      </c>
      <c r="CD133" s="113"/>
      <c r="CE133" s="113"/>
    </row>
    <row r="134" spans="1:83" s="85" customFormat="1" ht="21.4" customHeight="1" x14ac:dyDescent="0.2">
      <c r="A134" s="109" t="s">
        <v>382</v>
      </c>
      <c r="B134" s="109" t="s">
        <v>174</v>
      </c>
      <c r="C134" s="109" t="s">
        <v>191</v>
      </c>
      <c r="D134" s="110">
        <v>7.4745092368888901</v>
      </c>
      <c r="E134" s="111"/>
      <c r="F134" s="112">
        <v>4.4999999999999998E-2</v>
      </c>
      <c r="G134" s="112">
        <v>4.2750000000000003E-2</v>
      </c>
      <c r="H134" s="113"/>
      <c r="I134" s="114">
        <v>5</v>
      </c>
      <c r="J134" s="114">
        <v>5</v>
      </c>
      <c r="K134" s="111"/>
      <c r="L134" s="115">
        <v>0.17</v>
      </c>
      <c r="M134" s="116">
        <v>0.41199999999999998</v>
      </c>
      <c r="N134" s="117">
        <v>0.7</v>
      </c>
      <c r="O134" s="118"/>
      <c r="P134" s="111"/>
      <c r="Q134" s="119">
        <v>376</v>
      </c>
      <c r="R134" s="120">
        <v>50.3043060197625</v>
      </c>
      <c r="S134" s="121">
        <v>36</v>
      </c>
      <c r="T134" s="122">
        <v>1.3973418338822901</v>
      </c>
      <c r="U134" s="123">
        <v>61.496569741273603</v>
      </c>
      <c r="V134" s="124">
        <v>0.01</v>
      </c>
      <c r="W134" s="124">
        <v>0.01</v>
      </c>
      <c r="X134" s="125">
        <v>0</v>
      </c>
      <c r="Y134" s="125">
        <v>0</v>
      </c>
      <c r="Z134" s="111"/>
      <c r="AA134" s="126">
        <v>816</v>
      </c>
      <c r="AB134" s="110">
        <v>109.171047106719</v>
      </c>
      <c r="AC134" s="121">
        <v>200</v>
      </c>
      <c r="AD134" s="116">
        <v>0.54585523553359505</v>
      </c>
      <c r="AE134" s="127">
        <v>-931.24127921514696</v>
      </c>
      <c r="AF134" s="112"/>
      <c r="AG134" s="112"/>
      <c r="AH134" s="128">
        <v>679</v>
      </c>
      <c r="AI134" s="125">
        <v>978</v>
      </c>
      <c r="AJ134" s="111"/>
      <c r="AK134" s="120">
        <v>8960.7768099999994</v>
      </c>
      <c r="AL134" s="120">
        <v>1198.8448373006099</v>
      </c>
      <c r="AM134" s="129">
        <v>726</v>
      </c>
      <c r="AN134" s="122">
        <v>1.65130142878872</v>
      </c>
      <c r="AO134" s="130">
        <v>2618.2909664490198</v>
      </c>
      <c r="AP134" s="124">
        <v>0.01</v>
      </c>
      <c r="AQ134" s="124">
        <v>0.01</v>
      </c>
      <c r="AR134" s="125">
        <v>0</v>
      </c>
      <c r="AS134" s="125">
        <v>0</v>
      </c>
      <c r="AT134" s="113"/>
      <c r="AU134" s="120">
        <v>5006.2190300000002</v>
      </c>
      <c r="AV134" s="110">
        <v>669.77227150818703</v>
      </c>
      <c r="AW134" s="131">
        <v>573</v>
      </c>
      <c r="AX134" s="122">
        <v>1.1688870357909</v>
      </c>
      <c r="AY134" s="130">
        <v>0.37276504860437898</v>
      </c>
      <c r="AZ134" s="112">
        <v>1.4999999999999999E-2</v>
      </c>
      <c r="BA134" s="112">
        <v>1.2749999999999999E-2</v>
      </c>
      <c r="BB134" s="125">
        <v>0</v>
      </c>
      <c r="BC134" s="125">
        <v>134</v>
      </c>
      <c r="BD134" s="111"/>
      <c r="BE134" s="120">
        <v>400.9</v>
      </c>
      <c r="BF134" s="110">
        <v>53.635628413092498</v>
      </c>
      <c r="BG134" s="132">
        <v>65</v>
      </c>
      <c r="BH134" s="118">
        <v>0.82516351404757704</v>
      </c>
      <c r="BI134" s="126">
        <v>-166.95341574492301</v>
      </c>
      <c r="BJ134" s="112"/>
      <c r="BK134" s="112"/>
      <c r="BL134" s="125">
        <v>85</v>
      </c>
      <c r="BM134" s="125">
        <v>183</v>
      </c>
      <c r="BN134" s="111"/>
      <c r="BO134" s="119">
        <v>848</v>
      </c>
      <c r="BP134" s="120">
        <v>113.45226464031499</v>
      </c>
      <c r="BQ134" s="132">
        <v>78</v>
      </c>
      <c r="BR134" s="122">
        <v>1.4545162133373699</v>
      </c>
      <c r="BS134" s="123">
        <v>166.575901106093</v>
      </c>
      <c r="BT134" s="112">
        <v>7.4999999999999997E-3</v>
      </c>
      <c r="BU134" s="124">
        <v>7.4999999999999997E-3</v>
      </c>
      <c r="BV134" s="119">
        <v>0</v>
      </c>
      <c r="BW134" s="119">
        <v>0</v>
      </c>
      <c r="BX134" s="113"/>
      <c r="BY134" s="118">
        <v>0.99835057729794596</v>
      </c>
      <c r="BZ134" s="118">
        <v>1</v>
      </c>
      <c r="CA134" s="135">
        <v>0.99934023091917801</v>
      </c>
      <c r="CB134" s="117">
        <v>0.9</v>
      </c>
      <c r="CC134" s="124">
        <v>2.5000000000000001E-3</v>
      </c>
      <c r="CD134" s="113"/>
      <c r="CE134" s="113"/>
    </row>
    <row r="135" spans="1:83" s="85" customFormat="1" ht="21.4" customHeight="1" x14ac:dyDescent="0.2">
      <c r="A135" s="109" t="s">
        <v>382</v>
      </c>
      <c r="B135" s="109" t="s">
        <v>174</v>
      </c>
      <c r="C135" s="109" t="s">
        <v>192</v>
      </c>
      <c r="D135" s="110">
        <v>5.8164502165555598</v>
      </c>
      <c r="E135" s="111"/>
      <c r="F135" s="112">
        <v>4.2750000000000003E-2</v>
      </c>
      <c r="G135" s="112">
        <v>3.8249999999999999E-2</v>
      </c>
      <c r="H135" s="113"/>
      <c r="I135" s="114">
        <v>6</v>
      </c>
      <c r="J135" s="114">
        <v>6</v>
      </c>
      <c r="K135" s="111"/>
      <c r="L135" s="115">
        <v>0.62</v>
      </c>
      <c r="M135" s="118">
        <v>0.69</v>
      </c>
      <c r="N135" s="117">
        <v>0.7</v>
      </c>
      <c r="O135" s="118"/>
      <c r="P135" s="111"/>
      <c r="Q135" s="119">
        <v>392</v>
      </c>
      <c r="R135" s="120">
        <v>67.3950580517714</v>
      </c>
      <c r="S135" s="121">
        <v>36</v>
      </c>
      <c r="T135" s="122">
        <v>1.8720849458825399</v>
      </c>
      <c r="U135" s="123">
        <v>147.26238752803499</v>
      </c>
      <c r="V135" s="124">
        <v>0.01</v>
      </c>
      <c r="W135" s="124">
        <v>0.01</v>
      </c>
      <c r="X135" s="125">
        <v>0</v>
      </c>
      <c r="Y135" s="125">
        <v>0</v>
      </c>
      <c r="Z135" s="111"/>
      <c r="AA135" s="126">
        <v>696</v>
      </c>
      <c r="AB135" s="110">
        <v>119.660613275594</v>
      </c>
      <c r="AC135" s="121">
        <v>200</v>
      </c>
      <c r="AD135" s="116">
        <v>0.59830306637797004</v>
      </c>
      <c r="AE135" s="127">
        <v>-663.65340262202801</v>
      </c>
      <c r="AF135" s="112"/>
      <c r="AG135" s="112"/>
      <c r="AH135" s="128">
        <v>468</v>
      </c>
      <c r="AI135" s="125">
        <v>700</v>
      </c>
      <c r="AJ135" s="111"/>
      <c r="AK135" s="120">
        <v>5570.0425599999999</v>
      </c>
      <c r="AL135" s="120">
        <v>957.63607571948296</v>
      </c>
      <c r="AM135" s="129">
        <v>772.8</v>
      </c>
      <c r="AN135" s="122">
        <v>1.23917711661424</v>
      </c>
      <c r="AO135" s="130">
        <v>316.341812268485</v>
      </c>
      <c r="AP135" s="124">
        <v>0.01</v>
      </c>
      <c r="AQ135" s="124">
        <v>0.01</v>
      </c>
      <c r="AR135" s="125">
        <v>0</v>
      </c>
      <c r="AS135" s="125">
        <v>0</v>
      </c>
      <c r="AT135" s="113"/>
      <c r="AU135" s="120">
        <v>3433.5852399999999</v>
      </c>
      <c r="AV135" s="110">
        <v>590.32315452935097</v>
      </c>
      <c r="AW135" s="131">
        <v>573</v>
      </c>
      <c r="AX135" s="133">
        <v>1.03023238137758</v>
      </c>
      <c r="AY135" s="137">
        <v>-461.821758512109</v>
      </c>
      <c r="AZ135" s="112">
        <v>4.4999999999999997E-3</v>
      </c>
      <c r="BA135" s="112">
        <v>2.2499999999999998E-3</v>
      </c>
      <c r="BB135" s="125">
        <v>0</v>
      </c>
      <c r="BC135" s="125">
        <v>566</v>
      </c>
      <c r="BD135" s="111"/>
      <c r="BE135" s="120">
        <v>408.5</v>
      </c>
      <c r="BF135" s="110">
        <v>70.231839832011801</v>
      </c>
      <c r="BG135" s="132">
        <v>65</v>
      </c>
      <c r="BH135" s="133">
        <v>1.0804898435694099</v>
      </c>
      <c r="BI135" s="134">
        <v>-33.387355852158997</v>
      </c>
      <c r="BJ135" s="112">
        <v>8.2500000000000004E-3</v>
      </c>
      <c r="BK135" s="112">
        <v>6.0000000000000001E-3</v>
      </c>
      <c r="BL135" s="125">
        <v>0</v>
      </c>
      <c r="BM135" s="125">
        <v>46</v>
      </c>
      <c r="BN135" s="111"/>
      <c r="BO135" s="119">
        <v>631</v>
      </c>
      <c r="BP135" s="120">
        <v>108.485412323132</v>
      </c>
      <c r="BQ135" s="132">
        <v>78</v>
      </c>
      <c r="BR135" s="122">
        <v>1.3908386195273299</v>
      </c>
      <c r="BS135" s="123">
        <v>100.73517297740899</v>
      </c>
      <c r="BT135" s="112">
        <v>7.4999999999999997E-3</v>
      </c>
      <c r="BU135" s="124">
        <v>7.4999999999999997E-3</v>
      </c>
      <c r="BV135" s="119">
        <v>0</v>
      </c>
      <c r="BW135" s="119">
        <v>0</v>
      </c>
      <c r="BX135" s="113"/>
      <c r="BY135" s="118">
        <v>0.99706118087095896</v>
      </c>
      <c r="BZ135" s="118">
        <v>1</v>
      </c>
      <c r="CA135" s="135">
        <v>0.99882447234838401</v>
      </c>
      <c r="CB135" s="117">
        <v>0.9</v>
      </c>
      <c r="CC135" s="124">
        <v>2.5000000000000001E-3</v>
      </c>
      <c r="CD135" s="113"/>
      <c r="CE135" s="113"/>
    </row>
    <row r="136" spans="1:83" s="85" customFormat="1" ht="21.4" customHeight="1" x14ac:dyDescent="0.2">
      <c r="A136" s="109" t="s">
        <v>385</v>
      </c>
      <c r="B136" s="109" t="s">
        <v>193</v>
      </c>
      <c r="C136" s="109" t="s">
        <v>194</v>
      </c>
      <c r="D136" s="110">
        <v>2.7217334636666699</v>
      </c>
      <c r="E136" s="111"/>
      <c r="F136" s="112">
        <v>2.5999999999999999E-2</v>
      </c>
      <c r="G136" s="112">
        <v>2.1749999999999999E-2</v>
      </c>
      <c r="H136" s="113"/>
      <c r="I136" s="114">
        <v>7</v>
      </c>
      <c r="J136" s="114">
        <v>4</v>
      </c>
      <c r="K136" s="111"/>
      <c r="L136" s="136">
        <v>0.8</v>
      </c>
      <c r="M136" s="133">
        <v>0.77900000000000003</v>
      </c>
      <c r="N136" s="117">
        <v>0.7</v>
      </c>
      <c r="O136" s="118">
        <v>1.0999999999999999E-2</v>
      </c>
      <c r="P136" s="111"/>
      <c r="Q136" s="119">
        <v>97</v>
      </c>
      <c r="R136" s="120">
        <v>35.639051837693003</v>
      </c>
      <c r="S136" s="121">
        <v>36</v>
      </c>
      <c r="T136" s="133">
        <v>0.98997366215813798</v>
      </c>
      <c r="U136" s="134">
        <v>-17.521834604009801</v>
      </c>
      <c r="V136" s="124">
        <v>1E-3</v>
      </c>
      <c r="W136" s="124"/>
      <c r="X136" s="125">
        <v>1</v>
      </c>
      <c r="Y136" s="125">
        <v>21</v>
      </c>
      <c r="Z136" s="111"/>
      <c r="AA136" s="126">
        <v>303</v>
      </c>
      <c r="AB136" s="110">
        <v>111.32611037959801</v>
      </c>
      <c r="AC136" s="121">
        <v>200</v>
      </c>
      <c r="AD136" s="116">
        <v>0.55663055189799004</v>
      </c>
      <c r="AE136" s="127">
        <v>-333.23241446672102</v>
      </c>
      <c r="AF136" s="112"/>
      <c r="AG136" s="112"/>
      <c r="AH136" s="128">
        <v>242</v>
      </c>
      <c r="AI136" s="125">
        <v>351</v>
      </c>
      <c r="AJ136" s="111"/>
      <c r="AK136" s="120">
        <v>1962.9833699999999</v>
      </c>
      <c r="AL136" s="120">
        <v>721.22542350473498</v>
      </c>
      <c r="AM136" s="129">
        <v>724.7</v>
      </c>
      <c r="AN136" s="133">
        <v>0.99520549676381198</v>
      </c>
      <c r="AO136" s="137">
        <v>-342.404783820163</v>
      </c>
      <c r="AP136" s="124">
        <v>1E-3</v>
      </c>
      <c r="AQ136" s="124">
        <v>0</v>
      </c>
      <c r="AR136" s="125">
        <v>10</v>
      </c>
      <c r="AS136" s="125">
        <v>404</v>
      </c>
      <c r="AT136" s="113"/>
      <c r="AU136" s="120">
        <v>1564.6321399999999</v>
      </c>
      <c r="AV136" s="110">
        <v>574.86604066371603</v>
      </c>
      <c r="AW136" s="131">
        <v>573</v>
      </c>
      <c r="AX136" s="133">
        <v>1.0032566154689599</v>
      </c>
      <c r="AY136" s="137">
        <v>-258.17372744715499</v>
      </c>
      <c r="AZ136" s="112">
        <v>2.2499999999999998E-3</v>
      </c>
      <c r="BA136" s="112">
        <v>7.5000000000000002E-4</v>
      </c>
      <c r="BB136" s="125">
        <v>0</v>
      </c>
      <c r="BC136" s="125">
        <v>307</v>
      </c>
      <c r="BD136" s="111"/>
      <c r="BE136" s="120">
        <v>174.7</v>
      </c>
      <c r="BF136" s="110">
        <v>64.187034598401695</v>
      </c>
      <c r="BG136" s="132">
        <v>65</v>
      </c>
      <c r="BH136" s="133">
        <v>0.98749283997541004</v>
      </c>
      <c r="BI136" s="134">
        <v>-32.075534701684298</v>
      </c>
      <c r="BJ136" s="112">
        <v>7.5000000000000002E-4</v>
      </c>
      <c r="BK136" s="112"/>
      <c r="BL136" s="125">
        <v>3</v>
      </c>
      <c r="BM136" s="125">
        <v>38</v>
      </c>
      <c r="BN136" s="111"/>
      <c r="BO136" s="119">
        <v>283</v>
      </c>
      <c r="BP136" s="120">
        <v>103.977852268733</v>
      </c>
      <c r="BQ136" s="132">
        <v>78</v>
      </c>
      <c r="BR136" s="122">
        <v>1.33304938806068</v>
      </c>
      <c r="BS136" s="123">
        <v>34.869358357978797</v>
      </c>
      <c r="BT136" s="112">
        <v>7.4999999999999997E-3</v>
      </c>
      <c r="BU136" s="124">
        <v>7.4999999999999997E-3</v>
      </c>
      <c r="BV136" s="119">
        <v>0</v>
      </c>
      <c r="BW136" s="119">
        <v>0</v>
      </c>
      <c r="BX136" s="113"/>
      <c r="BY136" s="118">
        <v>0.99631336405530002</v>
      </c>
      <c r="BZ136" s="118">
        <v>1</v>
      </c>
      <c r="CA136" s="135">
        <v>0.99852534562212003</v>
      </c>
      <c r="CB136" s="117">
        <v>0.9</v>
      </c>
      <c r="CC136" s="124">
        <v>2.5000000000000001E-3</v>
      </c>
      <c r="CD136" s="113"/>
      <c r="CE136" s="113"/>
    </row>
    <row r="137" spans="1:83" s="85" customFormat="1" ht="21.4" customHeight="1" x14ac:dyDescent="0.2">
      <c r="A137" s="109" t="s">
        <v>385</v>
      </c>
      <c r="B137" s="109" t="s">
        <v>193</v>
      </c>
      <c r="C137" s="109" t="s">
        <v>196</v>
      </c>
      <c r="D137" s="110">
        <v>3.3126850600000002</v>
      </c>
      <c r="E137" s="111"/>
      <c r="F137" s="112">
        <v>5.0250000000000003E-2</v>
      </c>
      <c r="G137" s="112">
        <v>4.5749999999999999E-2</v>
      </c>
      <c r="H137" s="113"/>
      <c r="I137" s="114">
        <v>6</v>
      </c>
      <c r="J137" s="114">
        <v>6</v>
      </c>
      <c r="K137" s="111"/>
      <c r="L137" s="136">
        <v>0.73770053475935804</v>
      </c>
      <c r="M137" s="116">
        <v>0.48799999999999999</v>
      </c>
      <c r="N137" s="117">
        <v>0.7</v>
      </c>
      <c r="O137" s="118"/>
      <c r="P137" s="111"/>
      <c r="Q137" s="119">
        <v>158</v>
      </c>
      <c r="R137" s="120">
        <v>47.695448597821098</v>
      </c>
      <c r="S137" s="121">
        <v>36</v>
      </c>
      <c r="T137" s="122">
        <v>1.3248735721617</v>
      </c>
      <c r="U137" s="123">
        <v>18.612813267391999</v>
      </c>
      <c r="V137" s="124">
        <v>0.01</v>
      </c>
      <c r="W137" s="124">
        <v>0.01</v>
      </c>
      <c r="X137" s="125">
        <v>0</v>
      </c>
      <c r="Y137" s="125">
        <v>0</v>
      </c>
      <c r="Z137" s="111"/>
      <c r="AA137" s="126">
        <v>410</v>
      </c>
      <c r="AB137" s="110">
        <v>123.766670412067</v>
      </c>
      <c r="AC137" s="121">
        <v>200</v>
      </c>
      <c r="AD137" s="116">
        <v>0.61883335206033496</v>
      </c>
      <c r="AE137" s="127">
        <v>-364.37325962559999</v>
      </c>
      <c r="AF137" s="112"/>
      <c r="AG137" s="112"/>
      <c r="AH137" s="128">
        <v>253</v>
      </c>
      <c r="AI137" s="125">
        <v>386</v>
      </c>
      <c r="AJ137" s="111"/>
      <c r="AK137" s="120">
        <v>3614.1948200000002</v>
      </c>
      <c r="AL137" s="120">
        <v>1091.01672949254</v>
      </c>
      <c r="AM137" s="129">
        <v>647</v>
      </c>
      <c r="AN137" s="122">
        <v>1.6862700610394701</v>
      </c>
      <c r="AO137" s="130">
        <v>1109.09732511118</v>
      </c>
      <c r="AP137" s="124">
        <v>0.01</v>
      </c>
      <c r="AQ137" s="124">
        <v>0.01</v>
      </c>
      <c r="AR137" s="125">
        <v>0</v>
      </c>
      <c r="AS137" s="125">
        <v>0</v>
      </c>
      <c r="AT137" s="113"/>
      <c r="AU137" s="120">
        <v>2130.0400800000002</v>
      </c>
      <c r="AV137" s="110">
        <v>642.99504523379005</v>
      </c>
      <c r="AW137" s="131">
        <v>573</v>
      </c>
      <c r="AX137" s="133">
        <v>1.1221554018041699</v>
      </c>
      <c r="AY137" s="137">
        <v>-88.539308827344001</v>
      </c>
      <c r="AZ137" s="112">
        <v>1.125E-2</v>
      </c>
      <c r="BA137" s="112">
        <v>8.9999999999999993E-3</v>
      </c>
      <c r="BB137" s="125">
        <v>0</v>
      </c>
      <c r="BC137" s="125">
        <v>148</v>
      </c>
      <c r="BD137" s="111"/>
      <c r="BE137" s="120">
        <v>235.7</v>
      </c>
      <c r="BF137" s="110">
        <v>71.150741990547104</v>
      </c>
      <c r="BG137" s="132">
        <v>65</v>
      </c>
      <c r="BH137" s="133">
        <v>1.09462679985457</v>
      </c>
      <c r="BI137" s="134">
        <v>-15.971309378320001</v>
      </c>
      <c r="BJ137" s="112">
        <v>8.9999999999999993E-3</v>
      </c>
      <c r="BK137" s="112">
        <v>6.7499999999999999E-3</v>
      </c>
      <c r="BL137" s="125">
        <v>0</v>
      </c>
      <c r="BM137" s="125">
        <v>23</v>
      </c>
      <c r="BN137" s="111"/>
      <c r="BO137" s="119">
        <v>432</v>
      </c>
      <c r="BP137" s="120">
        <v>130.40780882442201</v>
      </c>
      <c r="BQ137" s="132">
        <v>78</v>
      </c>
      <c r="BR137" s="122">
        <v>1.6718949849284901</v>
      </c>
      <c r="BS137" s="123">
        <v>129.99442874601601</v>
      </c>
      <c r="BT137" s="112">
        <v>7.4999999999999997E-3</v>
      </c>
      <c r="BU137" s="124">
        <v>7.4999999999999997E-3</v>
      </c>
      <c r="BV137" s="119">
        <v>0</v>
      </c>
      <c r="BW137" s="119">
        <v>0</v>
      </c>
      <c r="BX137" s="113"/>
      <c r="BY137" s="118">
        <v>0.99849567506581405</v>
      </c>
      <c r="BZ137" s="118">
        <v>1</v>
      </c>
      <c r="CA137" s="135">
        <v>0.99939827002632597</v>
      </c>
      <c r="CB137" s="117">
        <v>0.9</v>
      </c>
      <c r="CC137" s="124">
        <v>2.5000000000000001E-3</v>
      </c>
      <c r="CD137" s="113"/>
      <c r="CE137" s="113"/>
    </row>
    <row r="138" spans="1:83" s="85" customFormat="1" ht="21.4" customHeight="1" x14ac:dyDescent="0.2">
      <c r="A138" s="109" t="s">
        <v>385</v>
      </c>
      <c r="B138" s="109" t="s">
        <v>193</v>
      </c>
      <c r="C138" s="109" t="s">
        <v>197</v>
      </c>
      <c r="D138" s="110">
        <v>1.55082247377778</v>
      </c>
      <c r="E138" s="111"/>
      <c r="F138" s="112">
        <v>0.02</v>
      </c>
      <c r="G138" s="112">
        <v>1.7375000000000002E-2</v>
      </c>
      <c r="H138" s="113"/>
      <c r="I138" s="114">
        <v>4</v>
      </c>
      <c r="J138" s="114">
        <v>4</v>
      </c>
      <c r="K138" s="111"/>
      <c r="L138" s="115">
        <v>0.35</v>
      </c>
      <c r="M138" s="116"/>
      <c r="N138" s="117">
        <v>0.7</v>
      </c>
      <c r="O138" s="118"/>
      <c r="P138" s="111"/>
      <c r="Q138" s="119">
        <v>81</v>
      </c>
      <c r="R138" s="120">
        <v>52.230349617442201</v>
      </c>
      <c r="S138" s="121">
        <v>36</v>
      </c>
      <c r="T138" s="122">
        <v>1.45084304492895</v>
      </c>
      <c r="U138" s="123">
        <v>15.746352935347099</v>
      </c>
      <c r="V138" s="124">
        <v>0.01</v>
      </c>
      <c r="W138" s="124">
        <v>0.01</v>
      </c>
      <c r="X138" s="125">
        <v>0</v>
      </c>
      <c r="Y138" s="125">
        <v>0</v>
      </c>
      <c r="Z138" s="111"/>
      <c r="AA138" s="126">
        <v>102</v>
      </c>
      <c r="AB138" s="110">
        <v>65.771551370112505</v>
      </c>
      <c r="AC138" s="121">
        <v>200</v>
      </c>
      <c r="AD138" s="116">
        <v>0.32885775685056201</v>
      </c>
      <c r="AE138" s="127">
        <v>-260.52026147029397</v>
      </c>
      <c r="AF138" s="112"/>
      <c r="AG138" s="112"/>
      <c r="AH138" s="128">
        <v>209</v>
      </c>
      <c r="AI138" s="125">
        <v>271</v>
      </c>
      <c r="AJ138" s="111"/>
      <c r="AK138" s="120">
        <v>628.50095999999996</v>
      </c>
      <c r="AL138" s="120">
        <v>405.26944290985301</v>
      </c>
      <c r="AM138" s="129">
        <v>612</v>
      </c>
      <c r="AN138" s="116">
        <v>0.66220497207492302</v>
      </c>
      <c r="AO138" s="139">
        <v>-480.81104009909899</v>
      </c>
      <c r="AP138" s="124"/>
      <c r="AQ138" s="124"/>
      <c r="AR138" s="125">
        <v>321</v>
      </c>
      <c r="AS138" s="125">
        <v>511</v>
      </c>
      <c r="AT138" s="113"/>
      <c r="AU138" s="120">
        <v>806.37941000000001</v>
      </c>
      <c r="AV138" s="110">
        <v>519.96887047662699</v>
      </c>
      <c r="AW138" s="131">
        <v>573</v>
      </c>
      <c r="AX138" s="118">
        <v>0.90745003573582395</v>
      </c>
      <c r="AY138" s="120">
        <v>-232.24113911239201</v>
      </c>
      <c r="AZ138" s="112"/>
      <c r="BA138" s="112"/>
      <c r="BB138" s="125">
        <v>83</v>
      </c>
      <c r="BC138" s="125">
        <v>260</v>
      </c>
      <c r="BD138" s="111"/>
      <c r="BE138" s="120">
        <v>106.4</v>
      </c>
      <c r="BF138" s="110">
        <v>68.608755546862398</v>
      </c>
      <c r="BG138" s="132">
        <v>65</v>
      </c>
      <c r="BH138" s="133">
        <v>1.05551931610558</v>
      </c>
      <c r="BI138" s="134">
        <v>-11.4190849778455</v>
      </c>
      <c r="BJ138" s="112">
        <v>6.0000000000000001E-3</v>
      </c>
      <c r="BK138" s="112">
        <v>4.4999999999999997E-3</v>
      </c>
      <c r="BL138" s="125">
        <v>0</v>
      </c>
      <c r="BM138" s="125">
        <v>15</v>
      </c>
      <c r="BN138" s="111"/>
      <c r="BO138" s="119">
        <v>122</v>
      </c>
      <c r="BP138" s="120">
        <v>78.667933991703094</v>
      </c>
      <c r="BQ138" s="132">
        <v>78</v>
      </c>
      <c r="BR138" s="133">
        <v>1.00856325630389</v>
      </c>
      <c r="BS138" s="134">
        <v>-19.382901973414601</v>
      </c>
      <c r="BT138" s="112">
        <v>1.5E-3</v>
      </c>
      <c r="BU138" s="124">
        <v>3.7500000000000001E-4</v>
      </c>
      <c r="BV138" s="119">
        <v>0</v>
      </c>
      <c r="BW138" s="119">
        <v>24</v>
      </c>
      <c r="BX138" s="113"/>
      <c r="BY138" s="118">
        <v>0.99725490196078403</v>
      </c>
      <c r="BZ138" s="118">
        <v>1</v>
      </c>
      <c r="CA138" s="135">
        <v>0.99890196078431404</v>
      </c>
      <c r="CB138" s="117">
        <v>0.9</v>
      </c>
      <c r="CC138" s="124">
        <v>2.5000000000000001E-3</v>
      </c>
      <c r="CD138" s="113"/>
      <c r="CE138" s="113"/>
    </row>
    <row r="139" spans="1:83" s="85" customFormat="1" ht="21.4" customHeight="1" x14ac:dyDescent="0.2">
      <c r="A139" s="109" t="s">
        <v>385</v>
      </c>
      <c r="B139" s="109" t="s">
        <v>193</v>
      </c>
      <c r="C139" s="109" t="s">
        <v>198</v>
      </c>
      <c r="D139" s="110">
        <v>3.65746904188889</v>
      </c>
      <c r="E139" s="111"/>
      <c r="F139" s="112">
        <v>0.06</v>
      </c>
      <c r="G139" s="112">
        <v>0.06</v>
      </c>
      <c r="H139" s="113"/>
      <c r="I139" s="114">
        <v>6</v>
      </c>
      <c r="J139" s="114">
        <v>6</v>
      </c>
      <c r="K139" s="111"/>
      <c r="L139" s="115">
        <v>0.56000000000000005</v>
      </c>
      <c r="M139" s="116">
        <v>0.45700000000000002</v>
      </c>
      <c r="N139" s="117">
        <v>0.7</v>
      </c>
      <c r="O139" s="118"/>
      <c r="P139" s="111"/>
      <c r="Q139" s="119">
        <v>176</v>
      </c>
      <c r="R139" s="120">
        <v>48.120708059118797</v>
      </c>
      <c r="S139" s="121">
        <v>36</v>
      </c>
      <c r="T139" s="122">
        <v>1.33668633497552</v>
      </c>
      <c r="U139" s="123">
        <v>22.1054066182495</v>
      </c>
      <c r="V139" s="124">
        <v>0.01</v>
      </c>
      <c r="W139" s="124">
        <v>0.01</v>
      </c>
      <c r="X139" s="125">
        <v>0</v>
      </c>
      <c r="Y139" s="125">
        <v>0</v>
      </c>
      <c r="Z139" s="111"/>
      <c r="AA139" s="126">
        <v>511</v>
      </c>
      <c r="AB139" s="110">
        <v>139.71410123982801</v>
      </c>
      <c r="AC139" s="121">
        <v>200</v>
      </c>
      <c r="AD139" s="116">
        <v>0.69857050619913996</v>
      </c>
      <c r="AE139" s="127">
        <v>-343.96996323194702</v>
      </c>
      <c r="AF139" s="112"/>
      <c r="AG139" s="112"/>
      <c r="AH139" s="128">
        <v>221</v>
      </c>
      <c r="AI139" s="125">
        <v>367</v>
      </c>
      <c r="AJ139" s="111"/>
      <c r="AK139" s="120">
        <v>4441.3134099999997</v>
      </c>
      <c r="AL139" s="120">
        <v>1214.3133295548801</v>
      </c>
      <c r="AM139" s="129">
        <v>704.9</v>
      </c>
      <c r="AN139" s="122">
        <v>1.7226746056956701</v>
      </c>
      <c r="AO139" s="130">
        <v>1427.971774589</v>
      </c>
      <c r="AP139" s="124">
        <v>0.01</v>
      </c>
      <c r="AQ139" s="124">
        <v>0.01</v>
      </c>
      <c r="AR139" s="125">
        <v>0</v>
      </c>
      <c r="AS139" s="125">
        <v>0</v>
      </c>
      <c r="AT139" s="113"/>
      <c r="AU139" s="120">
        <v>2703.44677</v>
      </c>
      <c r="AV139" s="110">
        <v>739.15779984396397</v>
      </c>
      <c r="AW139" s="131">
        <v>573</v>
      </c>
      <c r="AX139" s="122">
        <v>1.28997870827917</v>
      </c>
      <c r="AY139" s="130">
        <v>253.957825340472</v>
      </c>
      <c r="AZ139" s="112">
        <v>1.4999999999999999E-2</v>
      </c>
      <c r="BA139" s="112">
        <v>1.4999999999999999E-2</v>
      </c>
      <c r="BB139" s="125">
        <v>0</v>
      </c>
      <c r="BC139" s="125">
        <v>0</v>
      </c>
      <c r="BD139" s="111"/>
      <c r="BE139" s="120">
        <v>292.5</v>
      </c>
      <c r="BF139" s="110">
        <v>79.973335836887699</v>
      </c>
      <c r="BG139" s="132">
        <v>65</v>
      </c>
      <c r="BH139" s="122">
        <v>1.2303590128752</v>
      </c>
      <c r="BI139" s="123">
        <v>14.6347619496172</v>
      </c>
      <c r="BJ139" s="112">
        <v>1.4999999999999999E-2</v>
      </c>
      <c r="BK139" s="112">
        <v>1.4999999999999999E-2</v>
      </c>
      <c r="BL139" s="125">
        <v>0</v>
      </c>
      <c r="BM139" s="125">
        <v>0</v>
      </c>
      <c r="BN139" s="111"/>
      <c r="BO139" s="119">
        <v>422</v>
      </c>
      <c r="BP139" s="120">
        <v>115.380334096296</v>
      </c>
      <c r="BQ139" s="132">
        <v>78</v>
      </c>
      <c r="BR139" s="122">
        <v>1.47923505251662</v>
      </c>
      <c r="BS139" s="123">
        <v>88.5617143395407</v>
      </c>
      <c r="BT139" s="112">
        <v>7.4999999999999997E-3</v>
      </c>
      <c r="BU139" s="124">
        <v>7.4999999999999997E-3</v>
      </c>
      <c r="BV139" s="119">
        <v>0</v>
      </c>
      <c r="BW139" s="119">
        <v>0</v>
      </c>
      <c r="BX139" s="113"/>
      <c r="BY139" s="118">
        <v>0.99674502712477397</v>
      </c>
      <c r="BZ139" s="118">
        <v>1</v>
      </c>
      <c r="CA139" s="135">
        <v>0.99869801084990895</v>
      </c>
      <c r="CB139" s="117">
        <v>0.9</v>
      </c>
      <c r="CC139" s="124">
        <v>2.5000000000000001E-3</v>
      </c>
      <c r="CD139" s="113"/>
      <c r="CE139" s="113"/>
    </row>
    <row r="140" spans="1:83" s="85" customFormat="1" ht="21.4" customHeight="1" x14ac:dyDescent="0.2">
      <c r="A140" s="109" t="s">
        <v>385</v>
      </c>
      <c r="B140" s="109" t="s">
        <v>193</v>
      </c>
      <c r="C140" s="109" t="s">
        <v>199</v>
      </c>
      <c r="D140" s="110">
        <v>3.92618385377778</v>
      </c>
      <c r="E140" s="111"/>
      <c r="F140" s="112">
        <v>2.4E-2</v>
      </c>
      <c r="G140" s="112">
        <v>2.2499999999999999E-2</v>
      </c>
      <c r="H140" s="113"/>
      <c r="I140" s="114">
        <v>4</v>
      </c>
      <c r="J140" s="114">
        <v>4</v>
      </c>
      <c r="K140" s="111"/>
      <c r="L140" s="138">
        <v>0.68</v>
      </c>
      <c r="M140" s="133">
        <v>0.73499999999999999</v>
      </c>
      <c r="N140" s="117">
        <v>0.7</v>
      </c>
      <c r="O140" s="118">
        <v>5.0000000000000001E-3</v>
      </c>
      <c r="P140" s="111"/>
      <c r="Q140" s="119">
        <v>162</v>
      </c>
      <c r="R140" s="120">
        <v>41.261440124390397</v>
      </c>
      <c r="S140" s="121">
        <v>36</v>
      </c>
      <c r="T140" s="133">
        <v>1.1461511145664001</v>
      </c>
      <c r="U140" s="134">
        <v>-3.2012527786369298</v>
      </c>
      <c r="V140" s="124">
        <v>8.9999999999999993E-3</v>
      </c>
      <c r="W140" s="124">
        <v>7.4999999999999997E-3</v>
      </c>
      <c r="X140" s="125">
        <v>0</v>
      </c>
      <c r="Y140" s="125">
        <v>8</v>
      </c>
      <c r="Z140" s="111"/>
      <c r="AA140" s="126">
        <v>281</v>
      </c>
      <c r="AB140" s="110">
        <v>71.5707695984796</v>
      </c>
      <c r="AC140" s="121">
        <v>200</v>
      </c>
      <c r="AD140" s="116">
        <v>0.357853847992398</v>
      </c>
      <c r="AE140" s="127">
        <v>-636.78473765909405</v>
      </c>
      <c r="AF140" s="112"/>
      <c r="AG140" s="112"/>
      <c r="AH140" s="128">
        <v>505</v>
      </c>
      <c r="AI140" s="125">
        <v>662</v>
      </c>
      <c r="AJ140" s="111"/>
      <c r="AK140" s="120">
        <v>2389.4225299999998</v>
      </c>
      <c r="AL140" s="120">
        <v>608.58651020656998</v>
      </c>
      <c r="AM140" s="129">
        <v>787.3</v>
      </c>
      <c r="AN140" s="116">
        <v>0.77300458555387996</v>
      </c>
      <c r="AO140" s="139">
        <v>-1223.43708979502</v>
      </c>
      <c r="AP140" s="124"/>
      <c r="AQ140" s="124"/>
      <c r="AR140" s="125">
        <v>702</v>
      </c>
      <c r="AS140" s="125">
        <v>1320</v>
      </c>
      <c r="AT140" s="113"/>
      <c r="AU140" s="120">
        <v>2171.9211599999999</v>
      </c>
      <c r="AV140" s="110">
        <v>553.18885739652103</v>
      </c>
      <c r="AW140" s="131">
        <v>573</v>
      </c>
      <c r="AX140" s="118">
        <v>0.96542558009864099</v>
      </c>
      <c r="AY140" s="120">
        <v>-457.53211339330397</v>
      </c>
      <c r="AZ140" s="112"/>
      <c r="BA140" s="112"/>
      <c r="BB140" s="125">
        <v>78</v>
      </c>
      <c r="BC140" s="125">
        <v>528</v>
      </c>
      <c r="BD140" s="111"/>
      <c r="BE140" s="120">
        <v>179.3</v>
      </c>
      <c r="BF140" s="110">
        <v>45.667754409278999</v>
      </c>
      <c r="BG140" s="132">
        <v>65</v>
      </c>
      <c r="BH140" s="116">
        <v>0.70258083706582997</v>
      </c>
      <c r="BI140" s="127">
        <v>-118.98003973920601</v>
      </c>
      <c r="BJ140" s="112"/>
      <c r="BK140" s="112"/>
      <c r="BL140" s="125">
        <v>76</v>
      </c>
      <c r="BM140" s="125">
        <v>127</v>
      </c>
      <c r="BN140" s="111"/>
      <c r="BO140" s="119">
        <v>691</v>
      </c>
      <c r="BP140" s="120">
        <v>175.99787114786301</v>
      </c>
      <c r="BQ140" s="132">
        <v>78</v>
      </c>
      <c r="BR140" s="122">
        <v>2.2563829634341399</v>
      </c>
      <c r="BS140" s="123">
        <v>333.06395231295301</v>
      </c>
      <c r="BT140" s="112">
        <v>7.4999999999999997E-3</v>
      </c>
      <c r="BU140" s="124">
        <v>7.4999999999999997E-3</v>
      </c>
      <c r="BV140" s="119">
        <v>0</v>
      </c>
      <c r="BW140" s="119">
        <v>0</v>
      </c>
      <c r="BX140" s="113"/>
      <c r="BY140" s="118">
        <v>0.99871794871794894</v>
      </c>
      <c r="BZ140" s="118">
        <v>1</v>
      </c>
      <c r="CA140" s="135">
        <v>0.99948717948717902</v>
      </c>
      <c r="CB140" s="117">
        <v>0.9</v>
      </c>
      <c r="CC140" s="124">
        <v>2.5000000000000001E-3</v>
      </c>
      <c r="CD140" s="113"/>
      <c r="CE140" s="113"/>
    </row>
    <row r="141" spans="1:83" s="85" customFormat="1" ht="21.4" customHeight="1" x14ac:dyDescent="0.2">
      <c r="A141" s="109" t="s">
        <v>385</v>
      </c>
      <c r="B141" s="109" t="s">
        <v>193</v>
      </c>
      <c r="C141" s="109" t="s">
        <v>200</v>
      </c>
      <c r="D141" s="110">
        <v>3.3504192676666702</v>
      </c>
      <c r="E141" s="111"/>
      <c r="F141" s="112">
        <v>5.6250000000000001E-2</v>
      </c>
      <c r="G141" s="112">
        <v>5.2499999999999998E-2</v>
      </c>
      <c r="H141" s="113"/>
      <c r="I141" s="114">
        <v>7</v>
      </c>
      <c r="J141" s="114">
        <v>7</v>
      </c>
      <c r="K141" s="111"/>
      <c r="L141" s="136">
        <v>0.7</v>
      </c>
      <c r="M141" s="133">
        <v>0.70199999999999996</v>
      </c>
      <c r="N141" s="117">
        <v>0.7</v>
      </c>
      <c r="O141" s="118">
        <v>1E-3</v>
      </c>
      <c r="P141" s="111"/>
      <c r="Q141" s="119">
        <v>209</v>
      </c>
      <c r="R141" s="120">
        <v>62.380252530470301</v>
      </c>
      <c r="S141" s="121">
        <v>36</v>
      </c>
      <c r="T141" s="122">
        <v>1.7327847925130599</v>
      </c>
      <c r="U141" s="123">
        <v>68.025078558242996</v>
      </c>
      <c r="V141" s="124">
        <v>0.01</v>
      </c>
      <c r="W141" s="124">
        <v>0.01</v>
      </c>
      <c r="X141" s="125">
        <v>0</v>
      </c>
      <c r="Y141" s="125">
        <v>0</v>
      </c>
      <c r="Z141" s="111"/>
      <c r="AA141" s="126">
        <v>458</v>
      </c>
      <c r="AB141" s="110">
        <v>136.69930937299199</v>
      </c>
      <c r="AC141" s="121">
        <v>200</v>
      </c>
      <c r="AD141" s="116">
        <v>0.68349654686495998</v>
      </c>
      <c r="AE141" s="127">
        <v>-325.19400800976098</v>
      </c>
      <c r="AF141" s="112"/>
      <c r="AG141" s="112"/>
      <c r="AH141" s="128">
        <v>213</v>
      </c>
      <c r="AI141" s="125">
        <v>347</v>
      </c>
      <c r="AJ141" s="111"/>
      <c r="AK141" s="120">
        <v>2674.6548499999999</v>
      </c>
      <c r="AL141" s="120">
        <v>798.30452141075205</v>
      </c>
      <c r="AM141" s="129">
        <v>733.2</v>
      </c>
      <c r="AN141" s="133">
        <v>1.0887950373851001</v>
      </c>
      <c r="AO141" s="137">
        <v>-196.53438336378301</v>
      </c>
      <c r="AP141" s="124">
        <v>6.0000000000000001E-3</v>
      </c>
      <c r="AQ141" s="124">
        <v>4.4999999999999997E-3</v>
      </c>
      <c r="AR141" s="125">
        <v>0</v>
      </c>
      <c r="AS141" s="125">
        <v>274</v>
      </c>
      <c r="AT141" s="113"/>
      <c r="AU141" s="120">
        <v>2219.0016999999998</v>
      </c>
      <c r="AV141" s="110">
        <v>662.30567661025304</v>
      </c>
      <c r="AW141" s="131">
        <v>573</v>
      </c>
      <c r="AX141" s="133">
        <v>1.1558563291627499</v>
      </c>
      <c r="AY141" s="137">
        <v>-24.8491329479643</v>
      </c>
      <c r="AZ141" s="112">
        <v>1.4250000000000001E-2</v>
      </c>
      <c r="BA141" s="112">
        <v>1.2E-2</v>
      </c>
      <c r="BB141" s="125">
        <v>0</v>
      </c>
      <c r="BC141" s="125">
        <v>85</v>
      </c>
      <c r="BD141" s="111"/>
      <c r="BE141" s="120">
        <v>335</v>
      </c>
      <c r="BF141" s="110">
        <v>99.987486113433206</v>
      </c>
      <c r="BG141" s="132">
        <v>65</v>
      </c>
      <c r="BH141" s="122">
        <v>1.53826901712974</v>
      </c>
      <c r="BI141" s="123">
        <v>80.461947396827696</v>
      </c>
      <c r="BJ141" s="112">
        <v>1.4999999999999999E-2</v>
      </c>
      <c r="BK141" s="112">
        <v>1.4999999999999999E-2</v>
      </c>
      <c r="BL141" s="125">
        <v>0</v>
      </c>
      <c r="BM141" s="125">
        <v>0</v>
      </c>
      <c r="BN141" s="111"/>
      <c r="BO141" s="119">
        <v>419</v>
      </c>
      <c r="BP141" s="120">
        <v>125.05897516874199</v>
      </c>
      <c r="BQ141" s="132">
        <v>78</v>
      </c>
      <c r="BR141" s="122">
        <v>1.60332019447105</v>
      </c>
      <c r="BS141" s="123">
        <v>113.55433687619301</v>
      </c>
      <c r="BT141" s="112">
        <v>7.4999999999999997E-3</v>
      </c>
      <c r="BU141" s="124">
        <v>7.4999999999999997E-3</v>
      </c>
      <c r="BV141" s="119">
        <v>0</v>
      </c>
      <c r="BW141" s="119">
        <v>0</v>
      </c>
      <c r="BX141" s="113"/>
      <c r="BY141" s="118">
        <v>0.99693486590038305</v>
      </c>
      <c r="BZ141" s="118">
        <v>1</v>
      </c>
      <c r="CA141" s="135">
        <v>0.99877394636015304</v>
      </c>
      <c r="CB141" s="117">
        <v>0.9</v>
      </c>
      <c r="CC141" s="124">
        <v>2.5000000000000001E-3</v>
      </c>
      <c r="CD141" s="113"/>
      <c r="CE141" s="113"/>
    </row>
    <row r="142" spans="1:83" s="85" customFormat="1" ht="21.4" customHeight="1" x14ac:dyDescent="0.2">
      <c r="A142" s="109" t="s">
        <v>385</v>
      </c>
      <c r="B142" s="109" t="s">
        <v>193</v>
      </c>
      <c r="C142" s="109" t="s">
        <v>201</v>
      </c>
      <c r="D142" s="110">
        <v>9.9631956672222195</v>
      </c>
      <c r="E142" s="111"/>
      <c r="F142" s="112">
        <v>5.8500000000000003E-2</v>
      </c>
      <c r="G142" s="112">
        <v>5.6250000000000001E-2</v>
      </c>
      <c r="H142" s="113"/>
      <c r="I142" s="114">
        <v>6</v>
      </c>
      <c r="J142" s="114">
        <v>6</v>
      </c>
      <c r="K142" s="111"/>
      <c r="L142" s="136">
        <v>0.75</v>
      </c>
      <c r="M142" s="116">
        <v>0.54300000000000004</v>
      </c>
      <c r="N142" s="117">
        <v>0.7</v>
      </c>
      <c r="O142" s="118"/>
      <c r="P142" s="111"/>
      <c r="Q142" s="119">
        <v>492</v>
      </c>
      <c r="R142" s="120">
        <v>49.3817462221106</v>
      </c>
      <c r="S142" s="121">
        <v>36</v>
      </c>
      <c r="T142" s="122">
        <v>1.3717151728364101</v>
      </c>
      <c r="U142" s="123">
        <v>72.780608549424102</v>
      </c>
      <c r="V142" s="124">
        <v>0.01</v>
      </c>
      <c r="W142" s="124">
        <v>0.01</v>
      </c>
      <c r="X142" s="125">
        <v>0</v>
      </c>
      <c r="Y142" s="125">
        <v>0</v>
      </c>
      <c r="Z142" s="111"/>
      <c r="AA142" s="126">
        <v>1095</v>
      </c>
      <c r="AB142" s="110">
        <v>109.90449616506299</v>
      </c>
      <c r="AC142" s="121">
        <v>200</v>
      </c>
      <c r="AD142" s="116">
        <v>0.54952248082531496</v>
      </c>
      <c r="AE142" s="127">
        <v>-1233.99661916987</v>
      </c>
      <c r="AF142" s="112"/>
      <c r="AG142" s="112"/>
      <c r="AH142" s="128">
        <v>898</v>
      </c>
      <c r="AI142" s="125">
        <v>1297</v>
      </c>
      <c r="AJ142" s="111"/>
      <c r="AK142" s="120">
        <v>11084.633110000001</v>
      </c>
      <c r="AL142" s="120">
        <v>1112.5580065106201</v>
      </c>
      <c r="AM142" s="129">
        <v>668.9</v>
      </c>
      <c r="AN142" s="122">
        <v>1.66326507177548</v>
      </c>
      <c r="AO142" s="130">
        <v>3295.3039171863802</v>
      </c>
      <c r="AP142" s="124">
        <v>0.01</v>
      </c>
      <c r="AQ142" s="124">
        <v>0.01</v>
      </c>
      <c r="AR142" s="125">
        <v>0</v>
      </c>
      <c r="AS142" s="125">
        <v>0</v>
      </c>
      <c r="AT142" s="113"/>
      <c r="AU142" s="120">
        <v>7160.1473999999998</v>
      </c>
      <c r="AV142" s="110">
        <v>718.65971914574197</v>
      </c>
      <c r="AW142" s="131">
        <v>573</v>
      </c>
      <c r="AX142" s="122">
        <v>1.25420544353533</v>
      </c>
      <c r="AY142" s="130">
        <v>487.57208607833502</v>
      </c>
      <c r="AZ142" s="112">
        <v>1.4999999999999999E-2</v>
      </c>
      <c r="BA142" s="112">
        <v>1.4999999999999999E-2</v>
      </c>
      <c r="BB142" s="125">
        <v>0</v>
      </c>
      <c r="BC142" s="125">
        <v>0</v>
      </c>
      <c r="BD142" s="111"/>
      <c r="BE142" s="120">
        <v>746.2</v>
      </c>
      <c r="BF142" s="110">
        <v>74.895648436867802</v>
      </c>
      <c r="BG142" s="132">
        <v>65</v>
      </c>
      <c r="BH142" s="133">
        <v>1.15224074518258</v>
      </c>
      <c r="BI142" s="134">
        <v>-10.723901230206501</v>
      </c>
      <c r="BJ142" s="112">
        <v>1.35E-2</v>
      </c>
      <c r="BK142" s="112">
        <v>1.125E-2</v>
      </c>
      <c r="BL142" s="125">
        <v>0</v>
      </c>
      <c r="BM142" s="125">
        <v>31</v>
      </c>
      <c r="BN142" s="111"/>
      <c r="BO142" s="119">
        <v>1023</v>
      </c>
      <c r="BP142" s="120">
        <v>102.67789915695001</v>
      </c>
      <c r="BQ142" s="132">
        <v>78</v>
      </c>
      <c r="BR142" s="122">
        <v>1.3163833225249999</v>
      </c>
      <c r="BS142" s="123">
        <v>114.691318523752</v>
      </c>
      <c r="BT142" s="112">
        <v>7.4999999999999997E-3</v>
      </c>
      <c r="BU142" s="124">
        <v>7.4999999999999997E-3</v>
      </c>
      <c r="BV142" s="119">
        <v>0</v>
      </c>
      <c r="BW142" s="119">
        <v>0</v>
      </c>
      <c r="BX142" s="113"/>
      <c r="BY142" s="118">
        <v>0.99092307692307702</v>
      </c>
      <c r="BZ142" s="118">
        <v>1</v>
      </c>
      <c r="CA142" s="135">
        <v>0.99636923076923101</v>
      </c>
      <c r="CB142" s="117">
        <v>0.9</v>
      </c>
      <c r="CC142" s="124">
        <v>2.5000000000000001E-3</v>
      </c>
      <c r="CD142" s="113"/>
      <c r="CE142" s="113"/>
    </row>
    <row r="143" spans="1:83" s="85" customFormat="1" ht="21.4" customHeight="1" x14ac:dyDescent="0.2">
      <c r="A143" s="109" t="s">
        <v>385</v>
      </c>
      <c r="B143" s="109" t="s">
        <v>193</v>
      </c>
      <c r="C143" s="109" t="s">
        <v>203</v>
      </c>
      <c r="D143" s="110">
        <v>2.5343916946666698</v>
      </c>
      <c r="E143" s="111"/>
      <c r="F143" s="112">
        <v>5.0750000000000003E-2</v>
      </c>
      <c r="G143" s="112">
        <v>4.9250000000000002E-2</v>
      </c>
      <c r="H143" s="113"/>
      <c r="I143" s="114">
        <v>6</v>
      </c>
      <c r="J143" s="114">
        <v>6</v>
      </c>
      <c r="K143" s="111"/>
      <c r="L143" s="136">
        <v>0.75</v>
      </c>
      <c r="M143" s="133">
        <v>0.76900000000000002</v>
      </c>
      <c r="N143" s="117">
        <v>0.7</v>
      </c>
      <c r="O143" s="118">
        <v>8.9999999999999993E-3</v>
      </c>
      <c r="P143" s="111"/>
      <c r="Q143" s="119">
        <v>135</v>
      </c>
      <c r="R143" s="120">
        <v>53.267220013422502</v>
      </c>
      <c r="S143" s="121">
        <v>36</v>
      </c>
      <c r="T143" s="122">
        <v>1.4796450003728501</v>
      </c>
      <c r="U143" s="123">
        <v>28.3609075418494</v>
      </c>
      <c r="V143" s="124">
        <v>0.01</v>
      </c>
      <c r="W143" s="124">
        <v>0.01</v>
      </c>
      <c r="X143" s="125">
        <v>0</v>
      </c>
      <c r="Y143" s="125">
        <v>0</v>
      </c>
      <c r="Z143" s="111"/>
      <c r="AA143" s="126">
        <v>259</v>
      </c>
      <c r="AB143" s="110">
        <v>102.19414802575101</v>
      </c>
      <c r="AC143" s="121">
        <v>200</v>
      </c>
      <c r="AD143" s="116">
        <v>0.51097074012875499</v>
      </c>
      <c r="AE143" s="127">
        <v>-333.43940254528098</v>
      </c>
      <c r="AF143" s="112"/>
      <c r="AG143" s="112"/>
      <c r="AH143" s="128">
        <v>248</v>
      </c>
      <c r="AI143" s="125">
        <v>350</v>
      </c>
      <c r="AJ143" s="111"/>
      <c r="AK143" s="120">
        <v>1844.4167</v>
      </c>
      <c r="AL143" s="120">
        <v>727.75518633578304</v>
      </c>
      <c r="AM143" s="129">
        <v>775.3</v>
      </c>
      <c r="AN143" s="118">
        <v>0.93867559181708105</v>
      </c>
      <c r="AO143" s="120">
        <v>-452.17464396678099</v>
      </c>
      <c r="AP143" s="124"/>
      <c r="AQ143" s="124"/>
      <c r="AR143" s="125">
        <v>121</v>
      </c>
      <c r="AS143" s="125">
        <v>514</v>
      </c>
      <c r="AT143" s="113"/>
      <c r="AU143" s="120">
        <v>1781.8349900000001</v>
      </c>
      <c r="AV143" s="110">
        <v>703.06219585144004</v>
      </c>
      <c r="AW143" s="131">
        <v>573</v>
      </c>
      <c r="AX143" s="122">
        <v>1.2269846349937901</v>
      </c>
      <c r="AY143" s="130">
        <v>84.496101707770507</v>
      </c>
      <c r="AZ143" s="112">
        <v>1.4999999999999999E-2</v>
      </c>
      <c r="BA143" s="112">
        <v>1.4999999999999999E-2</v>
      </c>
      <c r="BB143" s="125">
        <v>0</v>
      </c>
      <c r="BC143" s="125">
        <v>0</v>
      </c>
      <c r="BD143" s="111"/>
      <c r="BE143" s="120">
        <v>175.5</v>
      </c>
      <c r="BF143" s="110">
        <v>69.247386017449202</v>
      </c>
      <c r="BG143" s="132">
        <v>65</v>
      </c>
      <c r="BH143" s="133">
        <v>1.06534440026845</v>
      </c>
      <c r="BI143" s="134">
        <v>-17.042805827216299</v>
      </c>
      <c r="BJ143" s="112">
        <v>6.7499999999999999E-3</v>
      </c>
      <c r="BK143" s="112">
        <v>5.2500000000000003E-3</v>
      </c>
      <c r="BL143" s="125">
        <v>0</v>
      </c>
      <c r="BM143" s="125">
        <v>23</v>
      </c>
      <c r="BN143" s="111"/>
      <c r="BO143" s="119">
        <v>292</v>
      </c>
      <c r="BP143" s="120">
        <v>115.21502402903199</v>
      </c>
      <c r="BQ143" s="132">
        <v>78</v>
      </c>
      <c r="BR143" s="122">
        <v>1.4771156926799001</v>
      </c>
      <c r="BS143" s="123">
        <v>60.948633007340398</v>
      </c>
      <c r="BT143" s="112">
        <v>7.4999999999999997E-3</v>
      </c>
      <c r="BU143" s="124">
        <v>7.4999999999999997E-3</v>
      </c>
      <c r="BV143" s="119">
        <v>0</v>
      </c>
      <c r="BW143" s="119">
        <v>0</v>
      </c>
      <c r="BX143" s="113"/>
      <c r="BY143" s="118">
        <v>0.99727241732015004</v>
      </c>
      <c r="BZ143" s="118">
        <v>1</v>
      </c>
      <c r="CA143" s="135">
        <v>0.99890896692805997</v>
      </c>
      <c r="CB143" s="117">
        <v>0.9</v>
      </c>
      <c r="CC143" s="124">
        <v>2.5000000000000001E-3</v>
      </c>
      <c r="CD143" s="113"/>
      <c r="CE143" s="113"/>
    </row>
    <row r="144" spans="1:83" s="85" customFormat="1" ht="21.4" customHeight="1" x14ac:dyDescent="0.2">
      <c r="A144" s="109" t="s">
        <v>385</v>
      </c>
      <c r="B144" s="109" t="s">
        <v>193</v>
      </c>
      <c r="C144" s="109" t="s">
        <v>205</v>
      </c>
      <c r="D144" s="110">
        <v>11.4250822111111</v>
      </c>
      <c r="E144" s="111"/>
      <c r="F144" s="112">
        <v>4.6249999999999999E-2</v>
      </c>
      <c r="G144" s="112">
        <v>4.2500000000000003E-2</v>
      </c>
      <c r="H144" s="113"/>
      <c r="I144" s="114">
        <v>6</v>
      </c>
      <c r="J144" s="114">
        <v>6</v>
      </c>
      <c r="K144" s="111"/>
      <c r="L144" s="115">
        <v>0.33</v>
      </c>
      <c r="M144" s="116">
        <v>0.54700000000000004</v>
      </c>
      <c r="N144" s="117">
        <v>0.7</v>
      </c>
      <c r="O144" s="118"/>
      <c r="P144" s="111"/>
      <c r="Q144" s="119">
        <v>1057</v>
      </c>
      <c r="R144" s="120">
        <v>92.515745661072501</v>
      </c>
      <c r="S144" s="121">
        <v>36</v>
      </c>
      <c r="T144" s="122">
        <v>2.56988182391868</v>
      </c>
      <c r="U144" s="123">
        <v>576.26910081951996</v>
      </c>
      <c r="V144" s="124">
        <v>0.01</v>
      </c>
      <c r="W144" s="124">
        <v>0.01</v>
      </c>
      <c r="X144" s="125">
        <v>0</v>
      </c>
      <c r="Y144" s="125">
        <v>0</v>
      </c>
      <c r="Z144" s="111"/>
      <c r="AA144" s="126">
        <v>1422</v>
      </c>
      <c r="AB144" s="110">
        <v>124.46299936617299</v>
      </c>
      <c r="AC144" s="121">
        <v>200</v>
      </c>
      <c r="AD144" s="116">
        <v>0.622314996830865</v>
      </c>
      <c r="AE144" s="127">
        <v>-1248.72721766933</v>
      </c>
      <c r="AF144" s="112"/>
      <c r="AG144" s="112"/>
      <c r="AH144" s="128">
        <v>864</v>
      </c>
      <c r="AI144" s="125">
        <v>1321</v>
      </c>
      <c r="AJ144" s="111"/>
      <c r="AK144" s="120">
        <v>10046.53486</v>
      </c>
      <c r="AL144" s="120">
        <v>879.34026857413301</v>
      </c>
      <c r="AM144" s="129">
        <v>828</v>
      </c>
      <c r="AN144" s="133">
        <v>1.0620051552827701</v>
      </c>
      <c r="AO144" s="137">
        <v>-1010.27582115104</v>
      </c>
      <c r="AP144" s="124">
        <v>4.4999999999999997E-3</v>
      </c>
      <c r="AQ144" s="124">
        <v>3.0000000000000001E-3</v>
      </c>
      <c r="AR144" s="125">
        <v>0</v>
      </c>
      <c r="AS144" s="125">
        <v>1306</v>
      </c>
      <c r="AT144" s="113"/>
      <c r="AU144" s="120">
        <v>6955.5385699999997</v>
      </c>
      <c r="AV144" s="110">
        <v>608.79549411343396</v>
      </c>
      <c r="AW144" s="131">
        <v>573</v>
      </c>
      <c r="AX144" s="133">
        <v>1.0624703213148901</v>
      </c>
      <c r="AY144" s="137">
        <v>-696.09490862263897</v>
      </c>
      <c r="AZ144" s="112">
        <v>6.7499999999999999E-3</v>
      </c>
      <c r="BA144" s="112">
        <v>4.4999999999999997E-3</v>
      </c>
      <c r="BB144" s="125">
        <v>0</v>
      </c>
      <c r="BC144" s="125">
        <v>901</v>
      </c>
      <c r="BD144" s="111"/>
      <c r="BE144" s="120">
        <v>1114.8</v>
      </c>
      <c r="BF144" s="110">
        <v>97.5747902204008</v>
      </c>
      <c r="BG144" s="132">
        <v>65</v>
      </c>
      <c r="BH144" s="122">
        <v>1.5011506187754</v>
      </c>
      <c r="BI144" s="123">
        <v>246.81365425746699</v>
      </c>
      <c r="BJ144" s="112">
        <v>1.4999999999999999E-2</v>
      </c>
      <c r="BK144" s="112">
        <v>1.4999999999999999E-2</v>
      </c>
      <c r="BL144" s="125">
        <v>0</v>
      </c>
      <c r="BM144" s="125">
        <v>0</v>
      </c>
      <c r="BN144" s="111"/>
      <c r="BO144" s="119">
        <v>1171</v>
      </c>
      <c r="BP144" s="120">
        <v>102.493792023762</v>
      </c>
      <c r="BQ144" s="132">
        <v>78</v>
      </c>
      <c r="BR144" s="122">
        <v>1.3140229746636201</v>
      </c>
      <c r="BS144" s="123">
        <v>129.41638510895999</v>
      </c>
      <c r="BT144" s="112">
        <v>7.4999999999999997E-3</v>
      </c>
      <c r="BU144" s="124">
        <v>7.4999999999999997E-3</v>
      </c>
      <c r="BV144" s="119">
        <v>0</v>
      </c>
      <c r="BW144" s="119">
        <v>0</v>
      </c>
      <c r="BX144" s="113"/>
      <c r="BY144" s="118">
        <v>0.99668680569089796</v>
      </c>
      <c r="BZ144" s="118">
        <v>1</v>
      </c>
      <c r="CA144" s="135">
        <v>0.99867472227635901</v>
      </c>
      <c r="CB144" s="117">
        <v>0.9</v>
      </c>
      <c r="CC144" s="124">
        <v>2.5000000000000001E-3</v>
      </c>
      <c r="CD144" s="113"/>
      <c r="CE144" s="113"/>
    </row>
    <row r="145" spans="1:83" s="85" customFormat="1" ht="21.4" customHeight="1" x14ac:dyDescent="0.2">
      <c r="A145" s="109" t="s">
        <v>385</v>
      </c>
      <c r="B145" s="109" t="s">
        <v>193</v>
      </c>
      <c r="C145" s="109" t="s">
        <v>206</v>
      </c>
      <c r="D145" s="110">
        <v>4.0800280235555597</v>
      </c>
      <c r="E145" s="111"/>
      <c r="F145" s="112">
        <v>1.8499999999999999E-2</v>
      </c>
      <c r="G145" s="112">
        <v>1.6625000000000001E-2</v>
      </c>
      <c r="H145" s="113"/>
      <c r="I145" s="114">
        <v>4</v>
      </c>
      <c r="J145" s="114">
        <v>3</v>
      </c>
      <c r="K145" s="111"/>
      <c r="L145" s="115">
        <v>0.11</v>
      </c>
      <c r="M145" s="116">
        <v>0.56499999999999995</v>
      </c>
      <c r="N145" s="117">
        <v>0.7</v>
      </c>
      <c r="O145" s="118"/>
      <c r="P145" s="111"/>
      <c r="Q145" s="119">
        <v>209</v>
      </c>
      <c r="R145" s="120">
        <v>51.225138355266999</v>
      </c>
      <c r="S145" s="121">
        <v>36</v>
      </c>
      <c r="T145" s="122">
        <v>1.42292050986853</v>
      </c>
      <c r="U145" s="123">
        <v>37.325476858457399</v>
      </c>
      <c r="V145" s="124">
        <v>0.01</v>
      </c>
      <c r="W145" s="124">
        <v>0.01</v>
      </c>
      <c r="X145" s="125">
        <v>0</v>
      </c>
      <c r="Y145" s="125">
        <v>0</v>
      </c>
      <c r="Z145" s="111"/>
      <c r="AA145" s="126">
        <v>341</v>
      </c>
      <c r="AB145" s="110">
        <v>83.577857316488306</v>
      </c>
      <c r="AC145" s="121">
        <v>200</v>
      </c>
      <c r="AD145" s="116">
        <v>0.41788928658244101</v>
      </c>
      <c r="AE145" s="127">
        <v>-612.74735078634797</v>
      </c>
      <c r="AF145" s="112"/>
      <c r="AG145" s="112"/>
      <c r="AH145" s="128">
        <v>476</v>
      </c>
      <c r="AI145" s="125">
        <v>639</v>
      </c>
      <c r="AJ145" s="111"/>
      <c r="AK145" s="120">
        <v>1561.0115800000001</v>
      </c>
      <c r="AL145" s="120">
        <v>382.59824956781802</v>
      </c>
      <c r="AM145" s="129">
        <v>733.3</v>
      </c>
      <c r="AN145" s="116">
        <v>0.52174860161982495</v>
      </c>
      <c r="AO145" s="139">
        <v>-1935.9030816581401</v>
      </c>
      <c r="AP145" s="124"/>
      <c r="AQ145" s="124"/>
      <c r="AR145" s="125">
        <v>1431</v>
      </c>
      <c r="AS145" s="125">
        <v>2030</v>
      </c>
      <c r="AT145" s="113"/>
      <c r="AU145" s="120">
        <v>2279.5260499999999</v>
      </c>
      <c r="AV145" s="110">
        <v>558.70352773055197</v>
      </c>
      <c r="AW145" s="131">
        <v>573</v>
      </c>
      <c r="AX145" s="133">
        <v>0.97504978661527397</v>
      </c>
      <c r="AY145" s="137">
        <v>-452.96011000288598</v>
      </c>
      <c r="AZ145" s="112">
        <v>7.5000000000000002E-4</v>
      </c>
      <c r="BA145" s="112"/>
      <c r="BB145" s="125">
        <v>59</v>
      </c>
      <c r="BC145" s="125">
        <v>526</v>
      </c>
      <c r="BD145" s="111"/>
      <c r="BE145" s="120">
        <v>223.2</v>
      </c>
      <c r="BF145" s="110">
        <v>54.705506607156003</v>
      </c>
      <c r="BG145" s="132">
        <v>65</v>
      </c>
      <c r="BH145" s="118">
        <v>0.84162317857163005</v>
      </c>
      <c r="BI145" s="126">
        <v>-86.767889005563006</v>
      </c>
      <c r="BJ145" s="112"/>
      <c r="BK145" s="112"/>
      <c r="BL145" s="125">
        <v>43</v>
      </c>
      <c r="BM145" s="125">
        <v>96</v>
      </c>
      <c r="BN145" s="111"/>
      <c r="BO145" s="119">
        <v>354</v>
      </c>
      <c r="BP145" s="120">
        <v>86.764109941456994</v>
      </c>
      <c r="BQ145" s="132">
        <v>78</v>
      </c>
      <c r="BR145" s="133">
        <v>1.1123603838648299</v>
      </c>
      <c r="BS145" s="134">
        <v>-17.961466806675599</v>
      </c>
      <c r="BT145" s="112">
        <v>5.2500000000000003E-3</v>
      </c>
      <c r="BU145" s="124">
        <v>4.1250000000000002E-3</v>
      </c>
      <c r="BV145" s="119">
        <v>0</v>
      </c>
      <c r="BW145" s="119">
        <v>28</v>
      </c>
      <c r="BX145" s="113"/>
      <c r="BY145" s="118">
        <v>0.996603453155958</v>
      </c>
      <c r="BZ145" s="118">
        <v>1</v>
      </c>
      <c r="CA145" s="135">
        <v>0.998641381262383</v>
      </c>
      <c r="CB145" s="117">
        <v>0.9</v>
      </c>
      <c r="CC145" s="124">
        <v>2.5000000000000001E-3</v>
      </c>
      <c r="CD145" s="113"/>
      <c r="CE145" s="113"/>
    </row>
    <row r="146" spans="1:83" s="85" customFormat="1" ht="21.4" customHeight="1" x14ac:dyDescent="0.2">
      <c r="A146" s="109" t="s">
        <v>385</v>
      </c>
      <c r="B146" s="109" t="s">
        <v>193</v>
      </c>
      <c r="C146" s="109" t="s">
        <v>207</v>
      </c>
      <c r="D146" s="110">
        <v>5.2236563733333297</v>
      </c>
      <c r="E146" s="111"/>
      <c r="F146" s="112">
        <v>1.0500000000000001E-2</v>
      </c>
      <c r="G146" s="112">
        <v>0.01</v>
      </c>
      <c r="H146" s="113"/>
      <c r="I146" s="114">
        <v>3</v>
      </c>
      <c r="J146" s="114">
        <v>2</v>
      </c>
      <c r="K146" s="111"/>
      <c r="L146" s="135">
        <v>0.89649028801071695</v>
      </c>
      <c r="M146" s="118">
        <v>0.625</v>
      </c>
      <c r="N146" s="117">
        <v>0.7</v>
      </c>
      <c r="O146" s="118"/>
      <c r="P146" s="111"/>
      <c r="Q146" s="119">
        <v>163</v>
      </c>
      <c r="R146" s="120">
        <v>31.204196514937699</v>
      </c>
      <c r="S146" s="121">
        <v>36</v>
      </c>
      <c r="T146" s="118">
        <v>0.86678323652604605</v>
      </c>
      <c r="U146" s="126">
        <v>-56.794744489471903</v>
      </c>
      <c r="V146" s="124"/>
      <c r="W146" s="124"/>
      <c r="X146" s="125">
        <v>26</v>
      </c>
      <c r="Y146" s="125">
        <v>63</v>
      </c>
      <c r="Z146" s="111"/>
      <c r="AA146" s="126">
        <v>439</v>
      </c>
      <c r="AB146" s="110">
        <v>84.040750123053002</v>
      </c>
      <c r="AC146" s="121">
        <v>200</v>
      </c>
      <c r="AD146" s="116">
        <v>0.42020375061526499</v>
      </c>
      <c r="AE146" s="127">
        <v>-782.081913830399</v>
      </c>
      <c r="AF146" s="112"/>
      <c r="AG146" s="112"/>
      <c r="AH146" s="128">
        <v>606</v>
      </c>
      <c r="AI146" s="125">
        <v>815</v>
      </c>
      <c r="AJ146" s="111"/>
      <c r="AK146" s="120">
        <v>4160.7967200000003</v>
      </c>
      <c r="AL146" s="120">
        <v>796.52956140851597</v>
      </c>
      <c r="AM146" s="129">
        <v>808.7</v>
      </c>
      <c r="AN146" s="133">
        <v>0.984950613835188</v>
      </c>
      <c r="AO146" s="137">
        <v>-776.64799857321805</v>
      </c>
      <c r="AP146" s="124">
        <v>5.0000000000000001E-4</v>
      </c>
      <c r="AQ146" s="124"/>
      <c r="AR146" s="125">
        <v>64</v>
      </c>
      <c r="AS146" s="125">
        <v>909</v>
      </c>
      <c r="AT146" s="113"/>
      <c r="AU146" s="120">
        <v>2077.2935600000001</v>
      </c>
      <c r="AV146" s="110">
        <v>397.670407763524</v>
      </c>
      <c r="AW146" s="131">
        <v>573</v>
      </c>
      <c r="AX146" s="116">
        <v>0.69401467323477195</v>
      </c>
      <c r="AY146" s="139">
        <v>-1421.1061231240899</v>
      </c>
      <c r="AZ146" s="112"/>
      <c r="BA146" s="112"/>
      <c r="BB146" s="125">
        <v>916</v>
      </c>
      <c r="BC146" s="125">
        <v>1515</v>
      </c>
      <c r="BD146" s="111"/>
      <c r="BE146" s="120">
        <v>291.8</v>
      </c>
      <c r="BF146" s="110">
        <v>55.861254865391501</v>
      </c>
      <c r="BG146" s="132">
        <v>65</v>
      </c>
      <c r="BH146" s="118">
        <v>0.85940392100602303</v>
      </c>
      <c r="BI146" s="126">
        <v>-105.05162199487999</v>
      </c>
      <c r="BJ146" s="112"/>
      <c r="BK146" s="112"/>
      <c r="BL146" s="125">
        <v>48</v>
      </c>
      <c r="BM146" s="125">
        <v>116</v>
      </c>
      <c r="BN146" s="111"/>
      <c r="BO146" s="119">
        <v>533</v>
      </c>
      <c r="BP146" s="120">
        <v>102.03580823596199</v>
      </c>
      <c r="BQ146" s="132">
        <v>78</v>
      </c>
      <c r="BR146" s="122">
        <v>1.30815138764054</v>
      </c>
      <c r="BS146" s="123">
        <v>56.778053606144297</v>
      </c>
      <c r="BT146" s="112">
        <v>7.4999999999999997E-3</v>
      </c>
      <c r="BU146" s="124">
        <v>7.4999999999999997E-3</v>
      </c>
      <c r="BV146" s="119">
        <v>0</v>
      </c>
      <c r="BW146" s="119">
        <v>0</v>
      </c>
      <c r="BX146" s="113"/>
      <c r="BY146" s="118">
        <v>0.99518743667679799</v>
      </c>
      <c r="BZ146" s="118">
        <v>1</v>
      </c>
      <c r="CA146" s="135">
        <v>0.99807497467071904</v>
      </c>
      <c r="CB146" s="117">
        <v>0.9</v>
      </c>
      <c r="CC146" s="124">
        <v>2.5000000000000001E-3</v>
      </c>
      <c r="CD146" s="113"/>
      <c r="CE146" s="113"/>
    </row>
    <row r="147" spans="1:83" s="85" customFormat="1" ht="21.4" customHeight="1" x14ac:dyDescent="0.2">
      <c r="A147" s="109" t="s">
        <v>385</v>
      </c>
      <c r="B147" s="109" t="s">
        <v>193</v>
      </c>
      <c r="C147" s="109" t="s">
        <v>208</v>
      </c>
      <c r="D147" s="110">
        <v>3.9957692869999999</v>
      </c>
      <c r="E147" s="111"/>
      <c r="F147" s="112">
        <v>4.8250000000000001E-2</v>
      </c>
      <c r="G147" s="112">
        <v>4.3999999999999997E-2</v>
      </c>
      <c r="H147" s="113"/>
      <c r="I147" s="114">
        <v>8</v>
      </c>
      <c r="J147" s="114">
        <v>7</v>
      </c>
      <c r="K147" s="111"/>
      <c r="L147" s="138">
        <v>0.65</v>
      </c>
      <c r="M147" s="133">
        <v>0.70599999999999996</v>
      </c>
      <c r="N147" s="117">
        <v>0.7</v>
      </c>
      <c r="O147" s="118">
        <v>1E-3</v>
      </c>
      <c r="P147" s="111"/>
      <c r="Q147" s="119">
        <v>158</v>
      </c>
      <c r="R147" s="120">
        <v>39.541822525650701</v>
      </c>
      <c r="S147" s="121">
        <v>36</v>
      </c>
      <c r="T147" s="133">
        <v>1.09838395904585</v>
      </c>
      <c r="U147" s="134">
        <v>-10.129185135241601</v>
      </c>
      <c r="V147" s="124">
        <v>6.4999999999999997E-3</v>
      </c>
      <c r="W147" s="124">
        <v>5.0000000000000001E-3</v>
      </c>
      <c r="X147" s="125">
        <v>0</v>
      </c>
      <c r="Y147" s="125">
        <v>15</v>
      </c>
      <c r="Z147" s="111"/>
      <c r="AA147" s="126">
        <v>790</v>
      </c>
      <c r="AB147" s="110">
        <v>197.70911262825399</v>
      </c>
      <c r="AC147" s="121">
        <v>200</v>
      </c>
      <c r="AD147" s="133">
        <v>0.98854556314126996</v>
      </c>
      <c r="AE147" s="134">
        <v>-144.05102852912</v>
      </c>
      <c r="AF147" s="112">
        <v>5.0000000000000001E-4</v>
      </c>
      <c r="AG147" s="112"/>
      <c r="AH147" s="128">
        <v>10</v>
      </c>
      <c r="AI147" s="125">
        <v>169</v>
      </c>
      <c r="AJ147" s="111"/>
      <c r="AK147" s="120">
        <v>4027.9597800000001</v>
      </c>
      <c r="AL147" s="120">
        <v>1008.05614405835</v>
      </c>
      <c r="AM147" s="129">
        <v>771.1</v>
      </c>
      <c r="AN147" s="122">
        <v>1.3072962573704401</v>
      </c>
      <c r="AO147" s="130">
        <v>426.72603950597698</v>
      </c>
      <c r="AP147" s="124">
        <v>0.01</v>
      </c>
      <c r="AQ147" s="124">
        <v>0.01</v>
      </c>
      <c r="AR147" s="125">
        <v>0</v>
      </c>
      <c r="AS147" s="125">
        <v>0</v>
      </c>
      <c r="AT147" s="113"/>
      <c r="AU147" s="120">
        <v>2386.9992900000002</v>
      </c>
      <c r="AV147" s="110">
        <v>597.38166008882502</v>
      </c>
      <c r="AW147" s="131">
        <v>573</v>
      </c>
      <c r="AX147" s="133">
        <v>1.0425508902073699</v>
      </c>
      <c r="AY147" s="137">
        <v>-289.05690673592898</v>
      </c>
      <c r="AZ147" s="112">
        <v>5.2500000000000003E-3</v>
      </c>
      <c r="BA147" s="112">
        <v>3.0000000000000001E-3</v>
      </c>
      <c r="BB147" s="125">
        <v>0</v>
      </c>
      <c r="BC147" s="125">
        <v>361</v>
      </c>
      <c r="BD147" s="111"/>
      <c r="BE147" s="120">
        <v>329.4</v>
      </c>
      <c r="BF147" s="110">
        <v>82.437192024995895</v>
      </c>
      <c r="BG147" s="132">
        <v>65</v>
      </c>
      <c r="BH147" s="122">
        <v>1.26826449269224</v>
      </c>
      <c r="BI147" s="123">
        <v>25.833415728036002</v>
      </c>
      <c r="BJ147" s="112">
        <v>1.4999999999999999E-2</v>
      </c>
      <c r="BK147" s="112">
        <v>1.4999999999999999E-2</v>
      </c>
      <c r="BL147" s="125">
        <v>0</v>
      </c>
      <c r="BM147" s="125">
        <v>0</v>
      </c>
      <c r="BN147" s="111"/>
      <c r="BO147" s="119">
        <v>494</v>
      </c>
      <c r="BP147" s="120">
        <v>123.630761567541</v>
      </c>
      <c r="BQ147" s="132">
        <v>78</v>
      </c>
      <c r="BR147" s="122">
        <v>1.58500976368642</v>
      </c>
      <c r="BS147" s="123">
        <v>129.720098873643</v>
      </c>
      <c r="BT147" s="112">
        <v>7.4999999999999997E-3</v>
      </c>
      <c r="BU147" s="124">
        <v>7.4999999999999997E-3</v>
      </c>
      <c r="BV147" s="119">
        <v>0</v>
      </c>
      <c r="BW147" s="119">
        <v>0</v>
      </c>
      <c r="BX147" s="113"/>
      <c r="BY147" s="118">
        <v>0.99912739965095998</v>
      </c>
      <c r="BZ147" s="118">
        <v>1</v>
      </c>
      <c r="CA147" s="135">
        <v>0.99965095986038399</v>
      </c>
      <c r="CB147" s="117">
        <v>0.9</v>
      </c>
      <c r="CC147" s="124">
        <v>2.5000000000000001E-3</v>
      </c>
      <c r="CD147" s="113"/>
      <c r="CE147" s="113"/>
    </row>
    <row r="148" spans="1:83" s="85" customFormat="1" ht="21.4" customHeight="1" x14ac:dyDescent="0.2">
      <c r="A148" s="109" t="s">
        <v>385</v>
      </c>
      <c r="B148" s="109" t="s">
        <v>193</v>
      </c>
      <c r="C148" s="109" t="s">
        <v>209</v>
      </c>
      <c r="D148" s="110">
        <v>2.8863636363333298</v>
      </c>
      <c r="E148" s="111"/>
      <c r="F148" s="112">
        <v>1.7000000000000001E-2</v>
      </c>
      <c r="G148" s="112">
        <v>1.5875E-2</v>
      </c>
      <c r="H148" s="113"/>
      <c r="I148" s="114">
        <v>3</v>
      </c>
      <c r="J148" s="114">
        <v>3</v>
      </c>
      <c r="K148" s="111"/>
      <c r="L148" s="115">
        <v>0.39</v>
      </c>
      <c r="M148" s="116">
        <v>0.53700000000000003</v>
      </c>
      <c r="N148" s="117">
        <v>0.7</v>
      </c>
      <c r="O148" s="118"/>
      <c r="P148" s="111"/>
      <c r="Q148" s="119">
        <v>125</v>
      </c>
      <c r="R148" s="120">
        <v>43.307086614627899</v>
      </c>
      <c r="S148" s="121">
        <v>36</v>
      </c>
      <c r="T148" s="122">
        <v>1.2029746281841101</v>
      </c>
      <c r="U148" s="123">
        <v>3.5510545467297301</v>
      </c>
      <c r="V148" s="124">
        <v>0.01</v>
      </c>
      <c r="W148" s="124">
        <v>0.01</v>
      </c>
      <c r="X148" s="125">
        <v>0</v>
      </c>
      <c r="Y148" s="125">
        <v>0</v>
      </c>
      <c r="Z148" s="111"/>
      <c r="AA148" s="126">
        <v>246</v>
      </c>
      <c r="AB148" s="110">
        <v>85.228346457587705</v>
      </c>
      <c r="AC148" s="121">
        <v>200</v>
      </c>
      <c r="AD148" s="116">
        <v>0.426141732287938</v>
      </c>
      <c r="AE148" s="127">
        <v>-428.71636362927899</v>
      </c>
      <c r="AF148" s="112"/>
      <c r="AG148" s="112"/>
      <c r="AH148" s="128">
        <v>332</v>
      </c>
      <c r="AI148" s="125">
        <v>447</v>
      </c>
      <c r="AJ148" s="111"/>
      <c r="AK148" s="120">
        <v>1308.27136</v>
      </c>
      <c r="AL148" s="120">
        <v>453.25936882365602</v>
      </c>
      <c r="AM148" s="129">
        <v>713.4</v>
      </c>
      <c r="AN148" s="116">
        <v>0.63535095153302001</v>
      </c>
      <c r="AO148" s="139">
        <v>-1098.4419090656399</v>
      </c>
      <c r="AP148" s="124"/>
      <c r="AQ148" s="124"/>
      <c r="AR148" s="125">
        <v>751</v>
      </c>
      <c r="AS148" s="125">
        <v>1163</v>
      </c>
      <c r="AT148" s="113"/>
      <c r="AU148" s="120">
        <v>1283.97264</v>
      </c>
      <c r="AV148" s="110">
        <v>444.84091465033998</v>
      </c>
      <c r="AW148" s="131">
        <v>573</v>
      </c>
      <c r="AX148" s="118">
        <v>0.77633667478244195</v>
      </c>
      <c r="AY148" s="120">
        <v>-649.08974179788504</v>
      </c>
      <c r="AZ148" s="112"/>
      <c r="BA148" s="112"/>
      <c r="BB148" s="125">
        <v>370</v>
      </c>
      <c r="BC148" s="125">
        <v>701</v>
      </c>
      <c r="BD148" s="111"/>
      <c r="BE148" s="120">
        <v>119.4</v>
      </c>
      <c r="BF148" s="110">
        <v>41.366929134292597</v>
      </c>
      <c r="BG148" s="132">
        <v>65</v>
      </c>
      <c r="BH148" s="116">
        <v>0.63641429437373198</v>
      </c>
      <c r="BI148" s="127">
        <v>-99.882818179515695</v>
      </c>
      <c r="BJ148" s="112"/>
      <c r="BK148" s="112"/>
      <c r="BL148" s="125">
        <v>69</v>
      </c>
      <c r="BM148" s="125">
        <v>106</v>
      </c>
      <c r="BN148" s="111"/>
      <c r="BO148" s="119">
        <v>245</v>
      </c>
      <c r="BP148" s="120">
        <v>84.881889764670703</v>
      </c>
      <c r="BQ148" s="132">
        <v>78</v>
      </c>
      <c r="BR148" s="133">
        <v>1.08822935595732</v>
      </c>
      <c r="BS148" s="134">
        <v>-18.139381815418901</v>
      </c>
      <c r="BT148" s="112">
        <v>4.4999999999999997E-3</v>
      </c>
      <c r="BU148" s="124">
        <v>3.375E-3</v>
      </c>
      <c r="BV148" s="119">
        <v>0</v>
      </c>
      <c r="BW148" s="119">
        <v>26</v>
      </c>
      <c r="BX148" s="113"/>
      <c r="BY148" s="118">
        <v>1</v>
      </c>
      <c r="BZ148" s="118">
        <v>1</v>
      </c>
      <c r="CA148" s="135">
        <v>1</v>
      </c>
      <c r="CB148" s="117">
        <v>0.9</v>
      </c>
      <c r="CC148" s="124">
        <v>2.5000000000000001E-3</v>
      </c>
      <c r="CD148" s="113"/>
      <c r="CE148" s="113"/>
    </row>
    <row r="149" spans="1:83" s="85" customFormat="1" ht="21.4" customHeight="1" x14ac:dyDescent="0.2">
      <c r="A149" s="109" t="s">
        <v>385</v>
      </c>
      <c r="B149" s="109" t="s">
        <v>193</v>
      </c>
      <c r="C149" s="109" t="s">
        <v>210</v>
      </c>
      <c r="D149" s="110">
        <v>2.6953904121111099</v>
      </c>
      <c r="E149" s="111"/>
      <c r="F149" s="112">
        <v>4.6249999999999999E-2</v>
      </c>
      <c r="G149" s="112">
        <v>4.2500000000000003E-2</v>
      </c>
      <c r="H149" s="113"/>
      <c r="I149" s="114">
        <v>6</v>
      </c>
      <c r="J149" s="114">
        <v>5</v>
      </c>
      <c r="K149" s="111"/>
      <c r="L149" s="115">
        <v>0.4</v>
      </c>
      <c r="M149" s="133">
        <v>0.78400000000000003</v>
      </c>
      <c r="N149" s="117">
        <v>0.7</v>
      </c>
      <c r="O149" s="118">
        <v>1.2E-2</v>
      </c>
      <c r="P149" s="111"/>
      <c r="Q149" s="119">
        <v>111</v>
      </c>
      <c r="R149" s="120">
        <v>41.181418284062801</v>
      </c>
      <c r="S149" s="121">
        <v>36</v>
      </c>
      <c r="T149" s="133">
        <v>1.1439282856684101</v>
      </c>
      <c r="U149" s="134">
        <v>-2.4134032923167599</v>
      </c>
      <c r="V149" s="124">
        <v>8.5000000000000006E-3</v>
      </c>
      <c r="W149" s="124">
        <v>7.0000000000000001E-3</v>
      </c>
      <c r="X149" s="125">
        <v>0</v>
      </c>
      <c r="Y149" s="125">
        <v>6</v>
      </c>
      <c r="Z149" s="111"/>
      <c r="AA149" s="126">
        <v>369</v>
      </c>
      <c r="AB149" s="110">
        <v>136.90039051188401</v>
      </c>
      <c r="AC149" s="121">
        <v>200</v>
      </c>
      <c r="AD149" s="116">
        <v>0.68450195255942003</v>
      </c>
      <c r="AE149" s="127">
        <v>-261.07446273509299</v>
      </c>
      <c r="AF149" s="112"/>
      <c r="AG149" s="112"/>
      <c r="AH149" s="128">
        <v>171</v>
      </c>
      <c r="AI149" s="125">
        <v>278</v>
      </c>
      <c r="AJ149" s="111"/>
      <c r="AK149" s="120">
        <v>1730.3879300000001</v>
      </c>
      <c r="AL149" s="120">
        <v>641.98044269390596</v>
      </c>
      <c r="AM149" s="129">
        <v>690.5</v>
      </c>
      <c r="AN149" s="118">
        <v>0.92973271932499002</v>
      </c>
      <c r="AO149" s="120">
        <v>-444.94415259290901</v>
      </c>
      <c r="AP149" s="124"/>
      <c r="AQ149" s="124"/>
      <c r="AR149" s="125">
        <v>131</v>
      </c>
      <c r="AS149" s="125">
        <v>504</v>
      </c>
      <c r="AT149" s="113"/>
      <c r="AU149" s="120">
        <v>1505.6569300000001</v>
      </c>
      <c r="AV149" s="110">
        <v>558.60439483448499</v>
      </c>
      <c r="AW149" s="131">
        <v>573</v>
      </c>
      <c r="AX149" s="133">
        <v>0.97487677981585497</v>
      </c>
      <c r="AY149" s="137">
        <v>-299.50640573604198</v>
      </c>
      <c r="AZ149" s="112">
        <v>7.5000000000000002E-4</v>
      </c>
      <c r="BA149" s="112"/>
      <c r="BB149" s="125">
        <v>39</v>
      </c>
      <c r="BC149" s="125">
        <v>348</v>
      </c>
      <c r="BD149" s="111"/>
      <c r="BE149" s="120">
        <v>206.4</v>
      </c>
      <c r="BF149" s="110">
        <v>76.575177782257299</v>
      </c>
      <c r="BG149" s="132">
        <v>65</v>
      </c>
      <c r="BH149" s="122">
        <v>1.17807965818857</v>
      </c>
      <c r="BI149" s="123">
        <v>1.6257996110947499</v>
      </c>
      <c r="BJ149" s="112">
        <v>1.4999999999999999E-2</v>
      </c>
      <c r="BK149" s="112">
        <v>1.35E-2</v>
      </c>
      <c r="BL149" s="125">
        <v>0</v>
      </c>
      <c r="BM149" s="125">
        <v>4</v>
      </c>
      <c r="BN149" s="111"/>
      <c r="BO149" s="119">
        <v>295</v>
      </c>
      <c r="BP149" s="120">
        <v>109.446111655843</v>
      </c>
      <c r="BQ149" s="132">
        <v>78</v>
      </c>
      <c r="BR149" s="122">
        <v>1.4031552776390099</v>
      </c>
      <c r="BS149" s="123">
        <v>49.2709595333137</v>
      </c>
      <c r="BT149" s="112">
        <v>7.4999999999999997E-3</v>
      </c>
      <c r="BU149" s="124">
        <v>7.4999999999999997E-3</v>
      </c>
      <c r="BV149" s="119">
        <v>0</v>
      </c>
      <c r="BW149" s="119">
        <v>0</v>
      </c>
      <c r="BX149" s="113"/>
      <c r="BY149" s="118">
        <v>0.997314921365554</v>
      </c>
      <c r="BZ149" s="118">
        <v>1</v>
      </c>
      <c r="CA149" s="135">
        <v>0.99892596854622195</v>
      </c>
      <c r="CB149" s="117">
        <v>0.9</v>
      </c>
      <c r="CC149" s="124">
        <v>2.5000000000000001E-3</v>
      </c>
      <c r="CD149" s="113"/>
      <c r="CE149" s="113"/>
    </row>
    <row r="150" spans="1:83" s="85" customFormat="1" ht="21.4" customHeight="1" x14ac:dyDescent="0.2">
      <c r="A150" s="109" t="s">
        <v>385</v>
      </c>
      <c r="B150" s="109" t="s">
        <v>193</v>
      </c>
      <c r="C150" s="109" t="s">
        <v>211</v>
      </c>
      <c r="D150" s="110">
        <v>4.3847949821111101</v>
      </c>
      <c r="E150" s="111"/>
      <c r="F150" s="112">
        <v>2.35E-2</v>
      </c>
      <c r="G150" s="112">
        <v>2.1999999999999999E-2</v>
      </c>
      <c r="H150" s="113"/>
      <c r="I150" s="114">
        <v>4</v>
      </c>
      <c r="J150" s="114">
        <v>4</v>
      </c>
      <c r="K150" s="111"/>
      <c r="L150" s="115">
        <v>-0.06</v>
      </c>
      <c r="M150" s="116">
        <v>0.44800000000000001</v>
      </c>
      <c r="N150" s="117">
        <v>0.7</v>
      </c>
      <c r="O150" s="118"/>
      <c r="P150" s="111"/>
      <c r="Q150" s="119">
        <v>231</v>
      </c>
      <c r="R150" s="120">
        <v>52.682052625589897</v>
      </c>
      <c r="S150" s="121">
        <v>36</v>
      </c>
      <c r="T150" s="122">
        <v>1.4633903507108299</v>
      </c>
      <c r="U150" s="123">
        <v>46.5018584967073</v>
      </c>
      <c r="V150" s="124">
        <v>0.01</v>
      </c>
      <c r="W150" s="124">
        <v>0.01</v>
      </c>
      <c r="X150" s="125">
        <v>0</v>
      </c>
      <c r="Y150" s="125">
        <v>0</v>
      </c>
      <c r="Z150" s="111"/>
      <c r="AA150" s="126">
        <v>344</v>
      </c>
      <c r="AB150" s="110">
        <v>78.452926853692304</v>
      </c>
      <c r="AC150" s="121">
        <v>200</v>
      </c>
      <c r="AD150" s="116">
        <v>0.39226463426846098</v>
      </c>
      <c r="AE150" s="127">
        <v>-680.98967501829304</v>
      </c>
      <c r="AF150" s="112"/>
      <c r="AG150" s="112"/>
      <c r="AH150" s="128">
        <v>533</v>
      </c>
      <c r="AI150" s="125">
        <v>709</v>
      </c>
      <c r="AJ150" s="111"/>
      <c r="AK150" s="120">
        <v>3443.2869900000001</v>
      </c>
      <c r="AL150" s="120">
        <v>785.27890221726796</v>
      </c>
      <c r="AM150" s="129">
        <v>753.1</v>
      </c>
      <c r="AN150" s="133">
        <v>1.0427285914450499</v>
      </c>
      <c r="AO150" s="137">
        <v>-416.31163128138201</v>
      </c>
      <c r="AP150" s="124">
        <v>3.5000000000000001E-3</v>
      </c>
      <c r="AQ150" s="124">
        <v>2E-3</v>
      </c>
      <c r="AR150" s="125">
        <v>0</v>
      </c>
      <c r="AS150" s="125">
        <v>520</v>
      </c>
      <c r="AT150" s="113"/>
      <c r="AU150" s="120">
        <v>2183.0674399999998</v>
      </c>
      <c r="AV150" s="110">
        <v>497.87218077615501</v>
      </c>
      <c r="AW150" s="131">
        <v>573</v>
      </c>
      <c r="AX150" s="118">
        <v>0.86888687744529602</v>
      </c>
      <c r="AY150" s="120">
        <v>-753.52797892740898</v>
      </c>
      <c r="AZ150" s="112"/>
      <c r="BA150" s="112"/>
      <c r="BB150" s="125">
        <v>330</v>
      </c>
      <c r="BC150" s="125">
        <v>832</v>
      </c>
      <c r="BD150" s="111"/>
      <c r="BE150" s="120">
        <v>218.7</v>
      </c>
      <c r="BF150" s="110">
        <v>49.876904368902601</v>
      </c>
      <c r="BG150" s="132">
        <v>65</v>
      </c>
      <c r="BH150" s="116">
        <v>0.76733699029080904</v>
      </c>
      <c r="BI150" s="127">
        <v>-114.421644380945</v>
      </c>
      <c r="BJ150" s="112"/>
      <c r="BK150" s="112"/>
      <c r="BL150" s="125">
        <v>67</v>
      </c>
      <c r="BM150" s="125">
        <v>124</v>
      </c>
      <c r="BN150" s="111"/>
      <c r="BO150" s="119">
        <v>458</v>
      </c>
      <c r="BP150" s="120">
        <v>104.451861915672</v>
      </c>
      <c r="BQ150" s="132">
        <v>78</v>
      </c>
      <c r="BR150" s="122">
        <v>1.3391264348163101</v>
      </c>
      <c r="BS150" s="123">
        <v>58.254026742865697</v>
      </c>
      <c r="BT150" s="112">
        <v>7.4999999999999997E-3</v>
      </c>
      <c r="BU150" s="124">
        <v>7.4999999999999997E-3</v>
      </c>
      <c r="BV150" s="119">
        <v>0</v>
      </c>
      <c r="BW150" s="119">
        <v>0</v>
      </c>
      <c r="BX150" s="113"/>
      <c r="BY150" s="118">
        <v>0.99774618585298203</v>
      </c>
      <c r="BZ150" s="118">
        <v>1</v>
      </c>
      <c r="CA150" s="135">
        <v>0.99909847434119303</v>
      </c>
      <c r="CB150" s="117">
        <v>0.9</v>
      </c>
      <c r="CC150" s="124">
        <v>2.5000000000000001E-3</v>
      </c>
      <c r="CD150" s="113"/>
      <c r="CE150" s="113"/>
    </row>
    <row r="151" spans="1:83" s="85" customFormat="1" ht="21.4" customHeight="1" x14ac:dyDescent="0.2">
      <c r="A151" s="109" t="s">
        <v>385</v>
      </c>
      <c r="B151" s="109" t="s">
        <v>386</v>
      </c>
      <c r="C151" s="109" t="s">
        <v>212</v>
      </c>
      <c r="D151" s="110">
        <v>4.6634968929999996</v>
      </c>
      <c r="E151" s="111"/>
      <c r="F151" s="112">
        <v>2.9000000000000001E-2</v>
      </c>
      <c r="G151" s="112">
        <v>2.6749999999999999E-2</v>
      </c>
      <c r="H151" s="113"/>
      <c r="I151" s="114">
        <v>4</v>
      </c>
      <c r="J151" s="114">
        <v>4</v>
      </c>
      <c r="K151" s="111"/>
      <c r="L151" s="115">
        <v>0.64795389048991403</v>
      </c>
      <c r="M151" s="118">
        <v>0.63200000000000001</v>
      </c>
      <c r="N151" s="117">
        <v>0.7</v>
      </c>
      <c r="O151" s="118"/>
      <c r="P151" s="111"/>
      <c r="Q151" s="119">
        <v>152</v>
      </c>
      <c r="R151" s="120">
        <v>32.593567335308997</v>
      </c>
      <c r="S151" s="121">
        <v>36</v>
      </c>
      <c r="T151" s="118">
        <v>0.90537687042525095</v>
      </c>
      <c r="U151" s="126">
        <v>-44.225026067382501</v>
      </c>
      <c r="V151" s="124"/>
      <c r="W151" s="124"/>
      <c r="X151" s="125">
        <v>16</v>
      </c>
      <c r="Y151" s="125">
        <v>50</v>
      </c>
      <c r="Z151" s="111"/>
      <c r="AA151" s="126">
        <v>467</v>
      </c>
      <c r="AB151" s="110">
        <v>100.139447010456</v>
      </c>
      <c r="AC151" s="121">
        <v>200</v>
      </c>
      <c r="AD151" s="116">
        <v>0.50069723505228003</v>
      </c>
      <c r="AE151" s="127">
        <v>-623.13903370768003</v>
      </c>
      <c r="AF151" s="112"/>
      <c r="AG151" s="112"/>
      <c r="AH151" s="128">
        <v>466</v>
      </c>
      <c r="AI151" s="125">
        <v>653</v>
      </c>
      <c r="AJ151" s="111"/>
      <c r="AK151" s="120">
        <v>4605.3262299999997</v>
      </c>
      <c r="AL151" s="120">
        <v>987.52638538532904</v>
      </c>
      <c r="AM151" s="129">
        <v>660.5</v>
      </c>
      <c r="AN151" s="122">
        <v>1.4951194328316899</v>
      </c>
      <c r="AO151" s="130">
        <v>1005.14207118039</v>
      </c>
      <c r="AP151" s="124">
        <v>0.01</v>
      </c>
      <c r="AQ151" s="124">
        <v>0.01</v>
      </c>
      <c r="AR151" s="125">
        <v>0</v>
      </c>
      <c r="AS151" s="125">
        <v>0</v>
      </c>
      <c r="AT151" s="113"/>
      <c r="AU151" s="120">
        <v>2914.35664</v>
      </c>
      <c r="AV151" s="110">
        <v>624.92946963779605</v>
      </c>
      <c r="AW151" s="131">
        <v>573</v>
      </c>
      <c r="AX151" s="133">
        <v>1.09062734666282</v>
      </c>
      <c r="AY151" s="137">
        <v>-208.89169157250399</v>
      </c>
      <c r="AZ151" s="112">
        <v>8.9999999999999993E-3</v>
      </c>
      <c r="BA151" s="112">
        <v>6.7499999999999999E-3</v>
      </c>
      <c r="BB151" s="125">
        <v>0</v>
      </c>
      <c r="BC151" s="125">
        <v>293</v>
      </c>
      <c r="BD151" s="111"/>
      <c r="BE151" s="120">
        <v>250.3</v>
      </c>
      <c r="BF151" s="110">
        <v>53.672170421235897</v>
      </c>
      <c r="BG151" s="132">
        <v>65</v>
      </c>
      <c r="BH151" s="118">
        <v>0.82572569878824398</v>
      </c>
      <c r="BI151" s="126">
        <v>-103.995185954996</v>
      </c>
      <c r="BJ151" s="112"/>
      <c r="BK151" s="112"/>
      <c r="BL151" s="125">
        <v>53</v>
      </c>
      <c r="BM151" s="125">
        <v>114</v>
      </c>
      <c r="BN151" s="111"/>
      <c r="BO151" s="119">
        <v>721</v>
      </c>
      <c r="BP151" s="120">
        <v>154.60501347867</v>
      </c>
      <c r="BQ151" s="132">
        <v>78</v>
      </c>
      <c r="BR151" s="122">
        <v>1.98211555741885</v>
      </c>
      <c r="BS151" s="123">
        <v>295.84577685400501</v>
      </c>
      <c r="BT151" s="112">
        <v>7.4999999999999997E-3</v>
      </c>
      <c r="BU151" s="124">
        <v>7.4999999999999997E-3</v>
      </c>
      <c r="BV151" s="119">
        <v>0</v>
      </c>
      <c r="BW151" s="119">
        <v>0</v>
      </c>
      <c r="BX151" s="113"/>
      <c r="BY151" s="118">
        <v>0.99307832422586495</v>
      </c>
      <c r="BZ151" s="118">
        <v>1</v>
      </c>
      <c r="CA151" s="135">
        <v>0.997231329690346</v>
      </c>
      <c r="CB151" s="117">
        <v>0.9</v>
      </c>
      <c r="CC151" s="124">
        <v>2.5000000000000001E-3</v>
      </c>
      <c r="CD151" s="113"/>
      <c r="CE151" s="113"/>
    </row>
    <row r="152" spans="1:83" s="85" customFormat="1" ht="21.4" customHeight="1" x14ac:dyDescent="0.2">
      <c r="A152" s="109" t="s">
        <v>385</v>
      </c>
      <c r="B152" s="109" t="s">
        <v>386</v>
      </c>
      <c r="C152" s="109" t="s">
        <v>213</v>
      </c>
      <c r="D152" s="110">
        <v>3.7516059208888901</v>
      </c>
      <c r="E152" s="111"/>
      <c r="F152" s="112">
        <v>3.7749999999999999E-2</v>
      </c>
      <c r="G152" s="112">
        <v>3.3500000000000002E-2</v>
      </c>
      <c r="H152" s="113"/>
      <c r="I152" s="114">
        <v>6</v>
      </c>
      <c r="J152" s="114">
        <v>5</v>
      </c>
      <c r="K152" s="111"/>
      <c r="L152" s="115">
        <v>0.53</v>
      </c>
      <c r="M152" s="116">
        <v>0.39400000000000002</v>
      </c>
      <c r="N152" s="117">
        <v>0.7</v>
      </c>
      <c r="O152" s="118"/>
      <c r="P152" s="111"/>
      <c r="Q152" s="119">
        <v>237</v>
      </c>
      <c r="R152" s="120">
        <v>63.1729464655089</v>
      </c>
      <c r="S152" s="121">
        <v>36</v>
      </c>
      <c r="T152" s="122">
        <v>1.7548040684863599</v>
      </c>
      <c r="U152" s="123">
        <v>79.144427987942294</v>
      </c>
      <c r="V152" s="124">
        <v>0.01</v>
      </c>
      <c r="W152" s="124">
        <v>0.01</v>
      </c>
      <c r="X152" s="125">
        <v>0</v>
      </c>
      <c r="Y152" s="125">
        <v>0</v>
      </c>
      <c r="Z152" s="111"/>
      <c r="AA152" s="126">
        <v>370</v>
      </c>
      <c r="AB152" s="110">
        <v>98.624431190878894</v>
      </c>
      <c r="AC152" s="121">
        <v>200</v>
      </c>
      <c r="AD152" s="116">
        <v>0.49312215595439401</v>
      </c>
      <c r="AE152" s="127">
        <v>-506.97540006698699</v>
      </c>
      <c r="AF152" s="112"/>
      <c r="AG152" s="112"/>
      <c r="AH152" s="128">
        <v>381</v>
      </c>
      <c r="AI152" s="125">
        <v>531</v>
      </c>
      <c r="AJ152" s="111"/>
      <c r="AK152" s="120">
        <v>2646.49811</v>
      </c>
      <c r="AL152" s="120">
        <v>705.43073174725896</v>
      </c>
      <c r="AM152" s="129">
        <v>714.6</v>
      </c>
      <c r="AN152" s="133">
        <v>0.98716867023126098</v>
      </c>
      <c r="AO152" s="137">
        <v>-486.934994439344</v>
      </c>
      <c r="AP152" s="124">
        <v>5.0000000000000001E-4</v>
      </c>
      <c r="AQ152" s="124"/>
      <c r="AR152" s="125">
        <v>35</v>
      </c>
      <c r="AS152" s="125">
        <v>571</v>
      </c>
      <c r="AT152" s="113"/>
      <c r="AU152" s="120">
        <v>2186.9050400000001</v>
      </c>
      <c r="AV152" s="110">
        <v>582.92504226612505</v>
      </c>
      <c r="AW152" s="131">
        <v>573</v>
      </c>
      <c r="AX152" s="133">
        <v>1.01732119069132</v>
      </c>
      <c r="AY152" s="137">
        <v>-325.62948119191702</v>
      </c>
      <c r="AZ152" s="112">
        <v>3.0000000000000001E-3</v>
      </c>
      <c r="BA152" s="112">
        <v>1.5E-3</v>
      </c>
      <c r="BB152" s="125">
        <v>0</v>
      </c>
      <c r="BC152" s="125">
        <v>393</v>
      </c>
      <c r="BD152" s="111"/>
      <c r="BE152" s="120">
        <v>282</v>
      </c>
      <c r="BF152" s="110">
        <v>75.167809718453597</v>
      </c>
      <c r="BG152" s="132">
        <v>65</v>
      </c>
      <c r="BH152" s="133">
        <v>1.1564278418223599</v>
      </c>
      <c r="BI152" s="134">
        <v>-3.0170050217707902</v>
      </c>
      <c r="BJ152" s="112">
        <v>1.4250000000000001E-2</v>
      </c>
      <c r="BK152" s="112">
        <v>1.2E-2</v>
      </c>
      <c r="BL152" s="125">
        <v>0</v>
      </c>
      <c r="BM152" s="125">
        <v>11</v>
      </c>
      <c r="BN152" s="111"/>
      <c r="BO152" s="119">
        <v>600</v>
      </c>
      <c r="BP152" s="120">
        <v>159.931510039263</v>
      </c>
      <c r="BQ152" s="132">
        <v>78</v>
      </c>
      <c r="BR152" s="122">
        <v>2.0504039748623502</v>
      </c>
      <c r="BS152" s="123">
        <v>257.97959397387501</v>
      </c>
      <c r="BT152" s="112">
        <v>7.4999999999999997E-3</v>
      </c>
      <c r="BU152" s="124">
        <v>7.4999999999999997E-3</v>
      </c>
      <c r="BV152" s="119">
        <v>0</v>
      </c>
      <c r="BW152" s="119">
        <v>0</v>
      </c>
      <c r="BX152" s="113"/>
      <c r="BY152" s="118">
        <v>0.99697100822154905</v>
      </c>
      <c r="BZ152" s="118">
        <v>1</v>
      </c>
      <c r="CA152" s="135">
        <v>0.99878840328861995</v>
      </c>
      <c r="CB152" s="117">
        <v>0.9</v>
      </c>
      <c r="CC152" s="124">
        <v>2.5000000000000001E-3</v>
      </c>
      <c r="CD152" s="113"/>
      <c r="CE152" s="113"/>
    </row>
    <row r="153" spans="1:83" s="85" customFormat="1" ht="21.4" customHeight="1" x14ac:dyDescent="0.2">
      <c r="A153" s="109" t="s">
        <v>385</v>
      </c>
      <c r="B153" s="109" t="s">
        <v>386</v>
      </c>
      <c r="C153" s="109" t="s">
        <v>214</v>
      </c>
      <c r="D153" s="110">
        <v>3.61486575144444</v>
      </c>
      <c r="E153" s="111"/>
      <c r="F153" s="112">
        <v>0.01</v>
      </c>
      <c r="G153" s="112">
        <v>0.01</v>
      </c>
      <c r="H153" s="113"/>
      <c r="I153" s="114">
        <v>2</v>
      </c>
      <c r="J153" s="114">
        <v>2</v>
      </c>
      <c r="K153" s="111"/>
      <c r="L153" s="115">
        <v>0.38</v>
      </c>
      <c r="M153" s="116">
        <v>0.56200000000000006</v>
      </c>
      <c r="N153" s="117">
        <v>0.7</v>
      </c>
      <c r="O153" s="118"/>
      <c r="P153" s="111"/>
      <c r="Q153" s="119">
        <v>123</v>
      </c>
      <c r="R153" s="120">
        <v>34.026159879063599</v>
      </c>
      <c r="S153" s="121">
        <v>36</v>
      </c>
      <c r="T153" s="118">
        <v>0.94517110775176605</v>
      </c>
      <c r="U153" s="126">
        <v>-29.101983250377401</v>
      </c>
      <c r="V153" s="124"/>
      <c r="W153" s="124"/>
      <c r="X153" s="125">
        <v>8</v>
      </c>
      <c r="Y153" s="125">
        <v>34</v>
      </c>
      <c r="Z153" s="111"/>
      <c r="AA153" s="126">
        <v>385</v>
      </c>
      <c r="AB153" s="110">
        <v>106.50464677593099</v>
      </c>
      <c r="AC153" s="121">
        <v>200</v>
      </c>
      <c r="AD153" s="116">
        <v>0.53252323387965494</v>
      </c>
      <c r="AE153" s="127">
        <v>-460.011018057652</v>
      </c>
      <c r="AF153" s="112"/>
      <c r="AG153" s="112"/>
      <c r="AH153" s="128">
        <v>338</v>
      </c>
      <c r="AI153" s="125">
        <v>483</v>
      </c>
      <c r="AJ153" s="111"/>
      <c r="AK153" s="120">
        <v>1532.40338</v>
      </c>
      <c r="AL153" s="120">
        <v>423.91709274062998</v>
      </c>
      <c r="AM153" s="129">
        <v>712.6</v>
      </c>
      <c r="AN153" s="116">
        <v>0.59488786519875003</v>
      </c>
      <c r="AO153" s="139">
        <v>-1478.3708773394201</v>
      </c>
      <c r="AP153" s="124"/>
      <c r="AQ153" s="124"/>
      <c r="AR153" s="125">
        <v>1044</v>
      </c>
      <c r="AS153" s="125">
        <v>1559</v>
      </c>
      <c r="AT153" s="113"/>
      <c r="AU153" s="120">
        <v>1702.2469599999999</v>
      </c>
      <c r="AV153" s="110">
        <v>470.90184727325197</v>
      </c>
      <c r="AW153" s="131">
        <v>573</v>
      </c>
      <c r="AX153" s="118">
        <v>0.82181823258857201</v>
      </c>
      <c r="AY153" s="120">
        <v>-718.70960673517402</v>
      </c>
      <c r="AZ153" s="112"/>
      <c r="BA153" s="112"/>
      <c r="BB153" s="125">
        <v>370</v>
      </c>
      <c r="BC153" s="125">
        <v>784</v>
      </c>
      <c r="BD153" s="111"/>
      <c r="BE153" s="120">
        <v>224.3</v>
      </c>
      <c r="BF153" s="110">
        <v>62.049330576211098</v>
      </c>
      <c r="BG153" s="132">
        <v>65</v>
      </c>
      <c r="BH153" s="118">
        <v>0.95460508578786296</v>
      </c>
      <c r="BI153" s="126">
        <v>-50.328580868736999</v>
      </c>
      <c r="BJ153" s="112"/>
      <c r="BK153" s="112"/>
      <c r="BL153" s="125">
        <v>11</v>
      </c>
      <c r="BM153" s="125">
        <v>58</v>
      </c>
      <c r="BN153" s="111"/>
      <c r="BO153" s="119">
        <v>523</v>
      </c>
      <c r="BP153" s="120">
        <v>144.68033834756301</v>
      </c>
      <c r="BQ153" s="132">
        <v>78</v>
      </c>
      <c r="BR153" s="122">
        <v>1.8548761326610601</v>
      </c>
      <c r="BS153" s="123">
        <v>193.445702957516</v>
      </c>
      <c r="BT153" s="112">
        <v>7.4999999999999997E-3</v>
      </c>
      <c r="BU153" s="124">
        <v>7.4999999999999997E-3</v>
      </c>
      <c r="BV153" s="119">
        <v>0</v>
      </c>
      <c r="BW153" s="119">
        <v>0</v>
      </c>
      <c r="BX153" s="113"/>
      <c r="BY153" s="118">
        <v>0.99908980582524298</v>
      </c>
      <c r="BZ153" s="118">
        <v>1</v>
      </c>
      <c r="CA153" s="135">
        <v>0.99963592233009702</v>
      </c>
      <c r="CB153" s="117">
        <v>0.9</v>
      </c>
      <c r="CC153" s="124">
        <v>2.5000000000000001E-3</v>
      </c>
      <c r="CD153" s="113"/>
      <c r="CE153" s="113"/>
    </row>
    <row r="154" spans="1:83" s="85" customFormat="1" ht="21.4" customHeight="1" x14ac:dyDescent="0.2">
      <c r="A154" s="109" t="s">
        <v>385</v>
      </c>
      <c r="B154" s="109" t="s">
        <v>386</v>
      </c>
      <c r="C154" s="109" t="s">
        <v>215</v>
      </c>
      <c r="D154" s="110">
        <v>3.4197320584444402</v>
      </c>
      <c r="E154" s="111"/>
      <c r="F154" s="112">
        <v>1.2E-2</v>
      </c>
      <c r="G154" s="112">
        <v>1.2E-2</v>
      </c>
      <c r="H154" s="113"/>
      <c r="I154" s="114">
        <v>3</v>
      </c>
      <c r="J154" s="114">
        <v>3</v>
      </c>
      <c r="K154" s="111"/>
      <c r="L154" s="135">
        <v>0.94</v>
      </c>
      <c r="M154" s="133">
        <v>0.71799999999999997</v>
      </c>
      <c r="N154" s="117">
        <v>0.7</v>
      </c>
      <c r="O154" s="118">
        <v>2E-3</v>
      </c>
      <c r="P154" s="111"/>
      <c r="Q154" s="119">
        <v>92</v>
      </c>
      <c r="R154" s="120">
        <v>26.9026924997886</v>
      </c>
      <c r="S154" s="121">
        <v>36</v>
      </c>
      <c r="T154" s="116">
        <v>0.74729701388301695</v>
      </c>
      <c r="U154" s="127">
        <v>-51.891381876754998</v>
      </c>
      <c r="V154" s="124"/>
      <c r="W154" s="124"/>
      <c r="X154" s="125">
        <v>32</v>
      </c>
      <c r="Y154" s="125">
        <v>56</v>
      </c>
      <c r="Z154" s="111"/>
      <c r="AA154" s="126">
        <v>230</v>
      </c>
      <c r="AB154" s="110">
        <v>67.2567312494715</v>
      </c>
      <c r="AC154" s="121">
        <v>200</v>
      </c>
      <c r="AD154" s="116">
        <v>0.33628365624735801</v>
      </c>
      <c r="AE154" s="127">
        <v>-569.396565981972</v>
      </c>
      <c r="AF154" s="112"/>
      <c r="AG154" s="112"/>
      <c r="AH154" s="128">
        <v>454</v>
      </c>
      <c r="AI154" s="125">
        <v>591</v>
      </c>
      <c r="AJ154" s="111"/>
      <c r="AK154" s="120">
        <v>1546.0996</v>
      </c>
      <c r="AL154" s="120">
        <v>452.11132731354502</v>
      </c>
      <c r="AM154" s="129">
        <v>680.5</v>
      </c>
      <c r="AN154" s="116">
        <v>0.664381083487943</v>
      </c>
      <c r="AO154" s="139">
        <v>-1173.8472157536601</v>
      </c>
      <c r="AP154" s="124"/>
      <c r="AQ154" s="124"/>
      <c r="AR154" s="125">
        <v>782</v>
      </c>
      <c r="AS154" s="125">
        <v>1247</v>
      </c>
      <c r="AT154" s="113"/>
      <c r="AU154" s="120">
        <v>1891.5219199999999</v>
      </c>
      <c r="AV154" s="110">
        <v>553.11991924314896</v>
      </c>
      <c r="AW154" s="131">
        <v>573</v>
      </c>
      <c r="AX154" s="118">
        <v>0.96530526918525195</v>
      </c>
      <c r="AY154" s="120">
        <v>-398.74924153835099</v>
      </c>
      <c r="AZ154" s="112"/>
      <c r="BA154" s="112"/>
      <c r="BB154" s="125">
        <v>68</v>
      </c>
      <c r="BC154" s="125">
        <v>460</v>
      </c>
      <c r="BD154" s="111"/>
      <c r="BE154" s="120">
        <v>155</v>
      </c>
      <c r="BF154" s="110">
        <v>45.325188450730799</v>
      </c>
      <c r="BG154" s="132">
        <v>65</v>
      </c>
      <c r="BH154" s="116">
        <v>0.69731059154970498</v>
      </c>
      <c r="BI154" s="127">
        <v>-104.80388394414101</v>
      </c>
      <c r="BJ154" s="112"/>
      <c r="BK154" s="112"/>
      <c r="BL154" s="125">
        <v>68</v>
      </c>
      <c r="BM154" s="125">
        <v>112</v>
      </c>
      <c r="BN154" s="111"/>
      <c r="BO154" s="119">
        <v>342</v>
      </c>
      <c r="BP154" s="120">
        <v>100.007835162258</v>
      </c>
      <c r="BQ154" s="132">
        <v>78</v>
      </c>
      <c r="BR154" s="122">
        <v>1.28215173284946</v>
      </c>
      <c r="BS154" s="123">
        <v>30.235339267030799</v>
      </c>
      <c r="BT154" s="112">
        <v>7.4999999999999997E-3</v>
      </c>
      <c r="BU154" s="124">
        <v>7.4999999999999997E-3</v>
      </c>
      <c r="BV154" s="119">
        <v>0</v>
      </c>
      <c r="BW154" s="119">
        <v>0</v>
      </c>
      <c r="BX154" s="113"/>
      <c r="BY154" s="118">
        <v>0.98865069356872604</v>
      </c>
      <c r="BZ154" s="118">
        <v>1</v>
      </c>
      <c r="CA154" s="135">
        <v>0.99546027742749099</v>
      </c>
      <c r="CB154" s="117">
        <v>0.9</v>
      </c>
      <c r="CC154" s="124">
        <v>2.5000000000000001E-3</v>
      </c>
      <c r="CD154" s="113"/>
      <c r="CE154" s="113"/>
    </row>
    <row r="155" spans="1:83" s="85" customFormat="1" ht="21.4" customHeight="1" x14ac:dyDescent="0.2">
      <c r="A155" s="109" t="s">
        <v>385</v>
      </c>
      <c r="B155" s="109" t="s">
        <v>386</v>
      </c>
      <c r="C155" s="109" t="s">
        <v>216</v>
      </c>
      <c r="D155" s="110">
        <v>2.8888888888888902</v>
      </c>
      <c r="E155" s="111"/>
      <c r="F155" s="112">
        <v>2.1499999999999998E-2</v>
      </c>
      <c r="G155" s="112">
        <v>0.02</v>
      </c>
      <c r="H155" s="113"/>
      <c r="I155" s="114">
        <v>4</v>
      </c>
      <c r="J155" s="114">
        <v>3</v>
      </c>
      <c r="K155" s="111"/>
      <c r="L155" s="115">
        <v>0.44</v>
      </c>
      <c r="M155" s="116">
        <v>0.499</v>
      </c>
      <c r="N155" s="117">
        <v>0.7</v>
      </c>
      <c r="O155" s="118"/>
      <c r="P155" s="111"/>
      <c r="Q155" s="119">
        <v>104</v>
      </c>
      <c r="R155" s="120">
        <v>36</v>
      </c>
      <c r="S155" s="121">
        <v>36</v>
      </c>
      <c r="T155" s="133">
        <v>0.999999999999999</v>
      </c>
      <c r="U155" s="134">
        <v>-17.555200000000099</v>
      </c>
      <c r="V155" s="124">
        <v>1.5E-3</v>
      </c>
      <c r="W155" s="124">
        <v>0</v>
      </c>
      <c r="X155" s="125">
        <v>0</v>
      </c>
      <c r="Y155" s="125">
        <v>21</v>
      </c>
      <c r="Z155" s="111"/>
      <c r="AA155" s="126">
        <v>252</v>
      </c>
      <c r="AB155" s="110">
        <v>87.230769230769198</v>
      </c>
      <c r="AC155" s="121">
        <v>200</v>
      </c>
      <c r="AD155" s="116">
        <v>0.436153846153846</v>
      </c>
      <c r="AE155" s="127">
        <v>-423.30666666666701</v>
      </c>
      <c r="AF155" s="112"/>
      <c r="AG155" s="112"/>
      <c r="AH155" s="128">
        <v>326</v>
      </c>
      <c r="AI155" s="125">
        <v>442</v>
      </c>
      <c r="AJ155" s="111"/>
      <c r="AK155" s="120">
        <v>2695.6355600000002</v>
      </c>
      <c r="AL155" s="120">
        <v>933.10461692307695</v>
      </c>
      <c r="AM155" s="129">
        <v>695.1</v>
      </c>
      <c r="AN155" s="122">
        <v>1.34240341954118</v>
      </c>
      <c r="AO155" s="130">
        <v>348.60723999999999</v>
      </c>
      <c r="AP155" s="124">
        <v>0.01</v>
      </c>
      <c r="AQ155" s="124">
        <v>0.01</v>
      </c>
      <c r="AR155" s="125">
        <v>0</v>
      </c>
      <c r="AS155" s="125">
        <v>0</v>
      </c>
      <c r="AT155" s="113"/>
      <c r="AU155" s="120">
        <v>1384.7345299999999</v>
      </c>
      <c r="AV155" s="110">
        <v>479.33118346153799</v>
      </c>
      <c r="AW155" s="131">
        <v>573</v>
      </c>
      <c r="AX155" s="118">
        <v>0.83652911598872304</v>
      </c>
      <c r="AY155" s="120">
        <v>-550.01907000000097</v>
      </c>
      <c r="AZ155" s="112"/>
      <c r="BA155" s="112"/>
      <c r="BB155" s="125">
        <v>271</v>
      </c>
      <c r="BC155" s="125">
        <v>602</v>
      </c>
      <c r="BD155" s="111"/>
      <c r="BE155" s="120">
        <v>159.4</v>
      </c>
      <c r="BF155" s="110">
        <v>55.176923076923103</v>
      </c>
      <c r="BG155" s="132">
        <v>65</v>
      </c>
      <c r="BH155" s="118">
        <v>0.84887573964496998</v>
      </c>
      <c r="BI155" s="126">
        <v>-60.074666666666801</v>
      </c>
      <c r="BJ155" s="112"/>
      <c r="BK155" s="112"/>
      <c r="BL155" s="125">
        <v>29</v>
      </c>
      <c r="BM155" s="125">
        <v>66</v>
      </c>
      <c r="BN155" s="111"/>
      <c r="BO155" s="119">
        <v>347</v>
      </c>
      <c r="BP155" s="120">
        <v>120.115384615385</v>
      </c>
      <c r="BQ155" s="132">
        <v>78</v>
      </c>
      <c r="BR155" s="122">
        <v>1.5399408284023699</v>
      </c>
      <c r="BS155" s="123">
        <v>83.630399999999895</v>
      </c>
      <c r="BT155" s="112">
        <v>7.4999999999999997E-3</v>
      </c>
      <c r="BU155" s="124">
        <v>7.4999999999999997E-3</v>
      </c>
      <c r="BV155" s="119">
        <v>0</v>
      </c>
      <c r="BW155" s="119">
        <v>0</v>
      </c>
      <c r="BX155" s="113"/>
      <c r="BY155" s="118">
        <v>0.99555308504724804</v>
      </c>
      <c r="BZ155" s="118">
        <v>1</v>
      </c>
      <c r="CA155" s="135">
        <v>0.99822123401889895</v>
      </c>
      <c r="CB155" s="117">
        <v>0.9</v>
      </c>
      <c r="CC155" s="124">
        <v>2.5000000000000001E-3</v>
      </c>
      <c r="CD155" s="113"/>
      <c r="CE155" s="113"/>
    </row>
    <row r="156" spans="1:83" s="85" customFormat="1" ht="21.4" customHeight="1" x14ac:dyDescent="0.2">
      <c r="A156" s="109" t="s">
        <v>385</v>
      </c>
      <c r="B156" s="109" t="s">
        <v>386</v>
      </c>
      <c r="C156" s="109" t="s">
        <v>217</v>
      </c>
      <c r="D156" s="110">
        <v>4.8964903952222203</v>
      </c>
      <c r="E156" s="111"/>
      <c r="F156" s="112">
        <v>2.1999999999999999E-2</v>
      </c>
      <c r="G156" s="112">
        <v>0.02</v>
      </c>
      <c r="H156" s="113"/>
      <c r="I156" s="114">
        <v>5</v>
      </c>
      <c r="J156" s="114">
        <v>3</v>
      </c>
      <c r="K156" s="111"/>
      <c r="L156" s="115">
        <v>0.47</v>
      </c>
      <c r="M156" s="118">
        <v>0.627</v>
      </c>
      <c r="N156" s="117">
        <v>0.7</v>
      </c>
      <c r="O156" s="118"/>
      <c r="P156" s="111"/>
      <c r="Q156" s="119">
        <v>172</v>
      </c>
      <c r="R156" s="120">
        <v>35.127200528735798</v>
      </c>
      <c r="S156" s="121">
        <v>36</v>
      </c>
      <c r="T156" s="133">
        <v>0.97575557024266202</v>
      </c>
      <c r="U156" s="134">
        <v>-34.0286470616863</v>
      </c>
      <c r="V156" s="124">
        <v>5.0000000000000001E-4</v>
      </c>
      <c r="W156" s="124"/>
      <c r="X156" s="125">
        <v>5</v>
      </c>
      <c r="Y156" s="125">
        <v>40</v>
      </c>
      <c r="Z156" s="111"/>
      <c r="AA156" s="126">
        <v>486</v>
      </c>
      <c r="AB156" s="110">
        <v>99.254764284683802</v>
      </c>
      <c r="AC156" s="121">
        <v>200</v>
      </c>
      <c r="AD156" s="116">
        <v>0.49627382142341903</v>
      </c>
      <c r="AE156" s="127">
        <v>-658.60359478714599</v>
      </c>
      <c r="AF156" s="112"/>
      <c r="AG156" s="112"/>
      <c r="AH156" s="128">
        <v>494</v>
      </c>
      <c r="AI156" s="125">
        <v>690</v>
      </c>
      <c r="AJ156" s="111"/>
      <c r="AK156" s="120">
        <v>5266.0588399999997</v>
      </c>
      <c r="AL156" s="120">
        <v>1075.4761910976899</v>
      </c>
      <c r="AM156" s="129">
        <v>762</v>
      </c>
      <c r="AN156" s="122">
        <v>1.4113860775560201</v>
      </c>
      <c r="AO156" s="130">
        <v>905.11914386097203</v>
      </c>
      <c r="AP156" s="124">
        <v>0.01</v>
      </c>
      <c r="AQ156" s="124">
        <v>0.01</v>
      </c>
      <c r="AR156" s="125">
        <v>0</v>
      </c>
      <c r="AS156" s="125">
        <v>0</v>
      </c>
      <c r="AT156" s="113"/>
      <c r="AU156" s="120">
        <v>1919.4329299999999</v>
      </c>
      <c r="AV156" s="110">
        <v>392.00177577656399</v>
      </c>
      <c r="AW156" s="131">
        <v>573</v>
      </c>
      <c r="AX156" s="116">
        <v>0.68412177273396801</v>
      </c>
      <c r="AY156" s="139">
        <v>-1359.8563690651699</v>
      </c>
      <c r="AZ156" s="112"/>
      <c r="BA156" s="112"/>
      <c r="BB156" s="125">
        <v>887</v>
      </c>
      <c r="BC156" s="125">
        <v>1448</v>
      </c>
      <c r="BD156" s="111"/>
      <c r="BE156" s="120">
        <v>317.39999999999998</v>
      </c>
      <c r="BF156" s="110">
        <v>64.8219386501207</v>
      </c>
      <c r="BG156" s="132">
        <v>65</v>
      </c>
      <c r="BH156" s="133">
        <v>0.99726059461724104</v>
      </c>
      <c r="BI156" s="134">
        <v>-54.596168305822502</v>
      </c>
      <c r="BJ156" s="112">
        <v>1.5E-3</v>
      </c>
      <c r="BK156" s="112">
        <v>0</v>
      </c>
      <c r="BL156" s="125">
        <v>1</v>
      </c>
      <c r="BM156" s="125">
        <v>65</v>
      </c>
      <c r="BN156" s="111"/>
      <c r="BO156" s="119">
        <v>540</v>
      </c>
      <c r="BP156" s="120">
        <v>110.28307142742599</v>
      </c>
      <c r="BQ156" s="132">
        <v>78</v>
      </c>
      <c r="BR156" s="122">
        <v>1.41388553112085</v>
      </c>
      <c r="BS156" s="123">
        <v>93.604598033012905</v>
      </c>
      <c r="BT156" s="112">
        <v>7.4999999999999997E-3</v>
      </c>
      <c r="BU156" s="124">
        <v>7.4999999999999997E-3</v>
      </c>
      <c r="BV156" s="119">
        <v>0</v>
      </c>
      <c r="BW156" s="119">
        <v>0</v>
      </c>
      <c r="BX156" s="113"/>
      <c r="BY156" s="118">
        <v>0.99882456655891905</v>
      </c>
      <c r="BZ156" s="118">
        <v>1</v>
      </c>
      <c r="CA156" s="135">
        <v>0.99952982662356704</v>
      </c>
      <c r="CB156" s="117">
        <v>0.9</v>
      </c>
      <c r="CC156" s="124">
        <v>2.5000000000000001E-3</v>
      </c>
      <c r="CD156" s="113"/>
      <c r="CE156" s="113"/>
    </row>
    <row r="157" spans="1:83" s="85" customFormat="1" ht="21.4" customHeight="1" x14ac:dyDescent="0.2">
      <c r="A157" s="109" t="s">
        <v>385</v>
      </c>
      <c r="B157" s="109" t="s">
        <v>386</v>
      </c>
      <c r="C157" s="109" t="s">
        <v>218</v>
      </c>
      <c r="D157" s="110">
        <v>3.7933702101111102</v>
      </c>
      <c r="E157" s="111"/>
      <c r="F157" s="112">
        <v>3.875E-2</v>
      </c>
      <c r="G157" s="112">
        <v>3.6499999999999998E-2</v>
      </c>
      <c r="H157" s="113"/>
      <c r="I157" s="114">
        <v>4</v>
      </c>
      <c r="J157" s="114">
        <v>4</v>
      </c>
      <c r="K157" s="111"/>
      <c r="L157" s="115">
        <v>0.47</v>
      </c>
      <c r="M157" s="118">
        <v>0.63400000000000001</v>
      </c>
      <c r="N157" s="117">
        <v>0.7</v>
      </c>
      <c r="O157" s="118"/>
      <c r="P157" s="111"/>
      <c r="Q157" s="119">
        <v>177</v>
      </c>
      <c r="R157" s="120">
        <v>46.660354828593299</v>
      </c>
      <c r="S157" s="121">
        <v>36</v>
      </c>
      <c r="T157" s="122">
        <v>1.29612096746092</v>
      </c>
      <c r="U157" s="123">
        <v>17.387120343196798</v>
      </c>
      <c r="V157" s="124">
        <v>0.01</v>
      </c>
      <c r="W157" s="124">
        <v>0.01</v>
      </c>
      <c r="X157" s="125">
        <v>0</v>
      </c>
      <c r="Y157" s="125">
        <v>0</v>
      </c>
      <c r="Z157" s="111"/>
      <c r="AA157" s="126">
        <v>207</v>
      </c>
      <c r="AB157" s="110">
        <v>54.568889545304003</v>
      </c>
      <c r="AC157" s="121">
        <v>200</v>
      </c>
      <c r="AD157" s="116">
        <v>0.27284444772652</v>
      </c>
      <c r="AE157" s="127">
        <v>-679.73822031557302</v>
      </c>
      <c r="AF157" s="112"/>
      <c r="AG157" s="112"/>
      <c r="AH157" s="128">
        <v>552</v>
      </c>
      <c r="AI157" s="125">
        <v>704</v>
      </c>
      <c r="AJ157" s="111"/>
      <c r="AK157" s="120">
        <v>1204.3904399999999</v>
      </c>
      <c r="AL157" s="120">
        <v>317.49878690715002</v>
      </c>
      <c r="AM157" s="129">
        <v>635.29999999999995</v>
      </c>
      <c r="AN157" s="116">
        <v>0.49976198159475899</v>
      </c>
      <c r="AO157" s="139">
        <v>-1612.3335168324199</v>
      </c>
      <c r="AP157" s="124"/>
      <c r="AQ157" s="124"/>
      <c r="AR157" s="125">
        <v>1206</v>
      </c>
      <c r="AS157" s="125">
        <v>1688</v>
      </c>
      <c r="AT157" s="113"/>
      <c r="AU157" s="120">
        <v>2625.4263299999998</v>
      </c>
      <c r="AV157" s="110">
        <v>692.10917589904795</v>
      </c>
      <c r="AW157" s="131">
        <v>573</v>
      </c>
      <c r="AX157" s="122">
        <v>1.2078694169267901</v>
      </c>
      <c r="AY157" s="130">
        <v>84.921328795883696</v>
      </c>
      <c r="AZ157" s="112">
        <v>1.4999999999999999E-2</v>
      </c>
      <c r="BA157" s="112">
        <v>1.4999999999999999E-2</v>
      </c>
      <c r="BB157" s="125">
        <v>0</v>
      </c>
      <c r="BC157" s="125">
        <v>0</v>
      </c>
      <c r="BD157" s="111"/>
      <c r="BE157" s="120">
        <v>276</v>
      </c>
      <c r="BF157" s="110">
        <v>72.758519393738695</v>
      </c>
      <c r="BG157" s="132">
        <v>65</v>
      </c>
      <c r="BH157" s="133">
        <v>1.1193618368267499</v>
      </c>
      <c r="BI157" s="134">
        <v>-12.189921602561199</v>
      </c>
      <c r="BJ157" s="112">
        <v>1.125E-2</v>
      </c>
      <c r="BK157" s="112">
        <v>8.9999999999999993E-3</v>
      </c>
      <c r="BL157" s="125">
        <v>0</v>
      </c>
      <c r="BM157" s="125">
        <v>20</v>
      </c>
      <c r="BN157" s="111"/>
      <c r="BO157" s="119">
        <v>219</v>
      </c>
      <c r="BP157" s="120">
        <v>57.732303431988299</v>
      </c>
      <c r="BQ157" s="132">
        <v>78</v>
      </c>
      <c r="BR157" s="116">
        <v>0.740157736307543</v>
      </c>
      <c r="BS157" s="127">
        <v>-126.827905923074</v>
      </c>
      <c r="BT157" s="112"/>
      <c r="BU157" s="124"/>
      <c r="BV157" s="119">
        <v>77</v>
      </c>
      <c r="BW157" s="119">
        <v>137</v>
      </c>
      <c r="BX157" s="113"/>
      <c r="BY157" s="118">
        <v>0.99792638672887501</v>
      </c>
      <c r="BZ157" s="118">
        <v>1</v>
      </c>
      <c r="CA157" s="135">
        <v>0.99917055469155003</v>
      </c>
      <c r="CB157" s="117">
        <v>0.9</v>
      </c>
      <c r="CC157" s="124">
        <v>2.5000000000000001E-3</v>
      </c>
      <c r="CD157" s="113"/>
      <c r="CE157" s="113"/>
    </row>
    <row r="158" spans="1:83" s="85" customFormat="1" ht="21.4" customHeight="1" x14ac:dyDescent="0.2">
      <c r="A158" s="109" t="s">
        <v>385</v>
      </c>
      <c r="B158" s="109" t="s">
        <v>386</v>
      </c>
      <c r="C158" s="109" t="s">
        <v>219</v>
      </c>
      <c r="D158" s="110">
        <v>3.9038862538888899</v>
      </c>
      <c r="E158" s="111"/>
      <c r="F158" s="112">
        <v>3.3750000000000002E-2</v>
      </c>
      <c r="G158" s="112">
        <v>3.2250000000000001E-2</v>
      </c>
      <c r="H158" s="113"/>
      <c r="I158" s="114">
        <v>5</v>
      </c>
      <c r="J158" s="114">
        <v>5</v>
      </c>
      <c r="K158" s="111"/>
      <c r="L158" s="115">
        <v>0.5</v>
      </c>
      <c r="M158" s="118">
        <v>0.63500000000000001</v>
      </c>
      <c r="N158" s="117">
        <v>0.7</v>
      </c>
      <c r="O158" s="118"/>
      <c r="P158" s="111"/>
      <c r="Q158" s="119">
        <v>221</v>
      </c>
      <c r="R158" s="120">
        <v>56.610255941716801</v>
      </c>
      <c r="S158" s="121">
        <v>36</v>
      </c>
      <c r="T158" s="122">
        <v>1.5725071094921299</v>
      </c>
      <c r="U158" s="123">
        <v>56.7369588723679</v>
      </c>
      <c r="V158" s="124">
        <v>0.01</v>
      </c>
      <c r="W158" s="124">
        <v>0.01</v>
      </c>
      <c r="X158" s="125">
        <v>0</v>
      </c>
      <c r="Y158" s="125">
        <v>0</v>
      </c>
      <c r="Z158" s="111"/>
      <c r="AA158" s="126">
        <v>493</v>
      </c>
      <c r="AB158" s="110">
        <v>126.284417100753</v>
      </c>
      <c r="AC158" s="121">
        <v>200</v>
      </c>
      <c r="AD158" s="116">
        <v>0.631422085503765</v>
      </c>
      <c r="AE158" s="127">
        <v>-419.57245070906703</v>
      </c>
      <c r="AF158" s="112"/>
      <c r="AG158" s="112"/>
      <c r="AH158" s="128">
        <v>288</v>
      </c>
      <c r="AI158" s="125">
        <v>444</v>
      </c>
      <c r="AJ158" s="111"/>
      <c r="AK158" s="120">
        <v>3893.6467699999998</v>
      </c>
      <c r="AL158" s="120">
        <v>997.37710496080899</v>
      </c>
      <c r="AM158" s="129">
        <v>828</v>
      </c>
      <c r="AN158" s="122">
        <v>1.20456172096716</v>
      </c>
      <c r="AO158" s="130">
        <v>115.596824064462</v>
      </c>
      <c r="AP158" s="124">
        <v>0.01</v>
      </c>
      <c r="AQ158" s="124">
        <v>0.01</v>
      </c>
      <c r="AR158" s="125">
        <v>0</v>
      </c>
      <c r="AS158" s="125">
        <v>0</v>
      </c>
      <c r="AT158" s="113"/>
      <c r="AU158" s="120">
        <v>2297.3072999999999</v>
      </c>
      <c r="AV158" s="110">
        <v>588.466761220698</v>
      </c>
      <c r="AW158" s="131">
        <v>573</v>
      </c>
      <c r="AX158" s="133">
        <v>1.0269926024794001</v>
      </c>
      <c r="AY158" s="137">
        <v>-317.21277128147699</v>
      </c>
      <c r="AZ158" s="112">
        <v>3.7499999999999999E-3</v>
      </c>
      <c r="BA158" s="112">
        <v>2.2499999999999998E-3</v>
      </c>
      <c r="BB158" s="125">
        <v>0</v>
      </c>
      <c r="BC158" s="125">
        <v>388</v>
      </c>
      <c r="BD158" s="111"/>
      <c r="BE158" s="120">
        <v>214.1</v>
      </c>
      <c r="BF158" s="110">
        <v>54.842786412314801</v>
      </c>
      <c r="BG158" s="132">
        <v>65</v>
      </c>
      <c r="BH158" s="118">
        <v>0.84373517557407296</v>
      </c>
      <c r="BI158" s="126">
        <v>-82.486046480446802</v>
      </c>
      <c r="BJ158" s="112"/>
      <c r="BK158" s="112"/>
      <c r="BL158" s="125">
        <v>40</v>
      </c>
      <c r="BM158" s="125">
        <v>91</v>
      </c>
      <c r="BN158" s="111"/>
      <c r="BO158" s="119">
        <v>623</v>
      </c>
      <c r="BP158" s="120">
        <v>159.58456765470399</v>
      </c>
      <c r="BQ158" s="132">
        <v>78</v>
      </c>
      <c r="BR158" s="122">
        <v>2.0459559955731299</v>
      </c>
      <c r="BS158" s="123">
        <v>267.09674422346399</v>
      </c>
      <c r="BT158" s="112">
        <v>7.4999999999999997E-3</v>
      </c>
      <c r="BU158" s="124">
        <v>7.4999999999999997E-3</v>
      </c>
      <c r="BV158" s="119">
        <v>0</v>
      </c>
      <c r="BW158" s="119">
        <v>0</v>
      </c>
      <c r="BX158" s="113"/>
      <c r="BY158" s="118">
        <v>0.99687926662765702</v>
      </c>
      <c r="BZ158" s="118">
        <v>1</v>
      </c>
      <c r="CA158" s="135">
        <v>0.99875170665106305</v>
      </c>
      <c r="CB158" s="117">
        <v>0.9</v>
      </c>
      <c r="CC158" s="124">
        <v>2.5000000000000001E-3</v>
      </c>
      <c r="CD158" s="113"/>
      <c r="CE158" s="113"/>
    </row>
    <row r="159" spans="1:83" s="85" customFormat="1" ht="21.4" customHeight="1" x14ac:dyDescent="0.2">
      <c r="A159" s="109" t="s">
        <v>385</v>
      </c>
      <c r="B159" s="109" t="s">
        <v>386</v>
      </c>
      <c r="C159" s="109" t="s">
        <v>477</v>
      </c>
      <c r="D159" s="110">
        <v>3.18581675966667</v>
      </c>
      <c r="E159" s="111"/>
      <c r="F159" s="112">
        <v>3.7499999999999999E-2</v>
      </c>
      <c r="G159" s="112">
        <v>3.0374999999999999E-2</v>
      </c>
      <c r="H159" s="113"/>
      <c r="I159" s="114">
        <v>6</v>
      </c>
      <c r="J159" s="114">
        <v>6</v>
      </c>
      <c r="K159" s="111"/>
      <c r="L159" s="138">
        <v>0.68</v>
      </c>
      <c r="M159" s="116">
        <v>0.47899999999999998</v>
      </c>
      <c r="N159" s="117">
        <v>0.7</v>
      </c>
      <c r="O159" s="118"/>
      <c r="P159" s="111"/>
      <c r="Q159" s="119">
        <v>192</v>
      </c>
      <c r="R159" s="120">
        <v>60.267119700911202</v>
      </c>
      <c r="S159" s="121">
        <v>36</v>
      </c>
      <c r="T159" s="122">
        <v>1.67408665835864</v>
      </c>
      <c r="U159" s="123">
        <v>57.951025366857401</v>
      </c>
      <c r="V159" s="124">
        <v>0.01</v>
      </c>
      <c r="W159" s="124">
        <v>0.01</v>
      </c>
      <c r="X159" s="125">
        <v>0</v>
      </c>
      <c r="Y159" s="125">
        <v>0</v>
      </c>
      <c r="Z159" s="111"/>
      <c r="AA159" s="126">
        <v>235</v>
      </c>
      <c r="AB159" s="110">
        <v>73.764443383927798</v>
      </c>
      <c r="AC159" s="121">
        <v>200</v>
      </c>
      <c r="AD159" s="116">
        <v>0.36882221691963901</v>
      </c>
      <c r="AE159" s="127">
        <v>-509.716525739681</v>
      </c>
      <c r="AF159" s="112"/>
      <c r="AG159" s="112"/>
      <c r="AH159" s="128">
        <v>403</v>
      </c>
      <c r="AI159" s="125">
        <v>530</v>
      </c>
      <c r="AJ159" s="111"/>
      <c r="AK159" s="120">
        <v>2572.6231200000002</v>
      </c>
      <c r="AL159" s="120">
        <v>807.52388290818499</v>
      </c>
      <c r="AM159" s="129">
        <v>790.4</v>
      </c>
      <c r="AN159" s="133">
        <v>1.02166483161461</v>
      </c>
      <c r="AO159" s="137">
        <v>-370.49658972321799</v>
      </c>
      <c r="AP159" s="124">
        <v>2.5000000000000001E-3</v>
      </c>
      <c r="AQ159" s="124">
        <v>1E-3</v>
      </c>
      <c r="AR159" s="125">
        <v>0</v>
      </c>
      <c r="AS159" s="125">
        <v>450</v>
      </c>
      <c r="AT159" s="113"/>
      <c r="AU159" s="120">
        <v>2000.83014</v>
      </c>
      <c r="AV159" s="110">
        <v>628.04307056547304</v>
      </c>
      <c r="AW159" s="131">
        <v>573</v>
      </c>
      <c r="AX159" s="133">
        <v>1.09606120517535</v>
      </c>
      <c r="AY159" s="137">
        <v>-132.78270624418499</v>
      </c>
      <c r="AZ159" s="112">
        <v>9.75E-3</v>
      </c>
      <c r="BA159" s="112">
        <v>7.4999999999999997E-3</v>
      </c>
      <c r="BB159" s="125">
        <v>0</v>
      </c>
      <c r="BC159" s="125">
        <v>190</v>
      </c>
      <c r="BD159" s="111"/>
      <c r="BE159" s="120">
        <v>216.3</v>
      </c>
      <c r="BF159" s="110">
        <v>67.894677038057694</v>
      </c>
      <c r="BG159" s="132">
        <v>65</v>
      </c>
      <c r="BH159" s="133">
        <v>1.0445334928932</v>
      </c>
      <c r="BI159" s="134">
        <v>-25.732870865396301</v>
      </c>
      <c r="BJ159" s="112">
        <v>5.2500000000000003E-3</v>
      </c>
      <c r="BK159" s="112">
        <v>3.0000000000000001E-3</v>
      </c>
      <c r="BL159" s="125">
        <v>0</v>
      </c>
      <c r="BM159" s="125">
        <v>33</v>
      </c>
      <c r="BN159" s="111"/>
      <c r="BO159" s="119">
        <v>290</v>
      </c>
      <c r="BP159" s="120">
        <v>91.028462048251299</v>
      </c>
      <c r="BQ159" s="132">
        <v>78</v>
      </c>
      <c r="BR159" s="122">
        <v>1.16703156472117</v>
      </c>
      <c r="BS159" s="123">
        <v>-0.43944503847552602</v>
      </c>
      <c r="BT159" s="112">
        <v>7.4999999999999997E-3</v>
      </c>
      <c r="BU159" s="124">
        <v>6.3749999999999996E-3</v>
      </c>
      <c r="BV159" s="119">
        <v>0</v>
      </c>
      <c r="BW159" s="119">
        <v>9</v>
      </c>
      <c r="BX159" s="113"/>
      <c r="BY159" s="118">
        <v>0.99830914470903198</v>
      </c>
      <c r="BZ159" s="118">
        <v>1</v>
      </c>
      <c r="CA159" s="135">
        <v>0.99932365788361299</v>
      </c>
      <c r="CB159" s="117">
        <v>0.9</v>
      </c>
      <c r="CC159" s="124">
        <v>2.5000000000000001E-3</v>
      </c>
      <c r="CD159" s="113"/>
      <c r="CE159" s="113"/>
    </row>
    <row r="160" spans="1:83" s="85" customFormat="1" ht="21.4" customHeight="1" x14ac:dyDescent="0.2">
      <c r="A160" s="109" t="s">
        <v>385</v>
      </c>
      <c r="B160" s="109" t="s">
        <v>386</v>
      </c>
      <c r="C160" s="109" t="s">
        <v>221</v>
      </c>
      <c r="D160" s="110">
        <v>3.8422318423333301</v>
      </c>
      <c r="E160" s="111"/>
      <c r="F160" s="112">
        <v>3.7999999999999999E-2</v>
      </c>
      <c r="G160" s="112">
        <v>3.4250000000000003E-2</v>
      </c>
      <c r="H160" s="113"/>
      <c r="I160" s="114">
        <v>6</v>
      </c>
      <c r="J160" s="114">
        <v>6</v>
      </c>
      <c r="K160" s="111"/>
      <c r="L160" s="135">
        <v>0.87</v>
      </c>
      <c r="M160" s="133">
        <v>0.75800000000000001</v>
      </c>
      <c r="N160" s="117">
        <v>0.7</v>
      </c>
      <c r="O160" s="118">
        <v>8.0000000000000002E-3</v>
      </c>
      <c r="P160" s="111"/>
      <c r="Q160" s="119">
        <v>220</v>
      </c>
      <c r="R160" s="120">
        <v>57.258387579859601</v>
      </c>
      <c r="S160" s="121">
        <v>36</v>
      </c>
      <c r="T160" s="122">
        <v>1.59051076610721</v>
      </c>
      <c r="U160" s="123">
        <v>58.3311792165089</v>
      </c>
      <c r="V160" s="124">
        <v>0.01</v>
      </c>
      <c r="W160" s="124">
        <v>0.01</v>
      </c>
      <c r="X160" s="125">
        <v>0</v>
      </c>
      <c r="Y160" s="125">
        <v>0</v>
      </c>
      <c r="Z160" s="111"/>
      <c r="AA160" s="126">
        <v>512</v>
      </c>
      <c r="AB160" s="110">
        <v>133.255883822219</v>
      </c>
      <c r="AC160" s="121">
        <v>200</v>
      </c>
      <c r="AD160" s="116">
        <v>0.66627941911109501</v>
      </c>
      <c r="AE160" s="127">
        <v>-386.16011546383902</v>
      </c>
      <c r="AF160" s="112"/>
      <c r="AG160" s="112"/>
      <c r="AH160" s="128">
        <v>257</v>
      </c>
      <c r="AI160" s="125">
        <v>411</v>
      </c>
      <c r="AJ160" s="111"/>
      <c r="AK160" s="120">
        <v>3289.82179</v>
      </c>
      <c r="AL160" s="120">
        <v>856.22677782039796</v>
      </c>
      <c r="AM160" s="129">
        <v>811.8</v>
      </c>
      <c r="AN160" s="133">
        <v>1.05472625994136</v>
      </c>
      <c r="AO160" s="137">
        <v>-355.810118667724</v>
      </c>
      <c r="AP160" s="124">
        <v>4.0000000000000001E-3</v>
      </c>
      <c r="AQ160" s="124">
        <v>2.5000000000000001E-3</v>
      </c>
      <c r="AR160" s="125">
        <v>0</v>
      </c>
      <c r="AS160" s="125">
        <v>454</v>
      </c>
      <c r="AT160" s="113"/>
      <c r="AU160" s="120">
        <v>2321.3324899999998</v>
      </c>
      <c r="AV160" s="110">
        <v>604.16252460972999</v>
      </c>
      <c r="AW160" s="131">
        <v>573</v>
      </c>
      <c r="AX160" s="133">
        <v>1.05438485970284</v>
      </c>
      <c r="AY160" s="137">
        <v>-251.89624080389899</v>
      </c>
      <c r="AZ160" s="112">
        <v>6.0000000000000001E-3</v>
      </c>
      <c r="BA160" s="112">
        <v>3.7499999999999999E-3</v>
      </c>
      <c r="BB160" s="125">
        <v>0</v>
      </c>
      <c r="BC160" s="125">
        <v>321</v>
      </c>
      <c r="BD160" s="111"/>
      <c r="BE160" s="120">
        <v>155.19999999999999</v>
      </c>
      <c r="BF160" s="110">
        <v>40.393189783609998</v>
      </c>
      <c r="BG160" s="132">
        <v>65</v>
      </c>
      <c r="BH160" s="116">
        <v>0.62143368897861595</v>
      </c>
      <c r="BI160" s="127">
        <v>-136.70203752574801</v>
      </c>
      <c r="BJ160" s="112"/>
      <c r="BK160" s="112"/>
      <c r="BL160" s="125">
        <v>95</v>
      </c>
      <c r="BM160" s="125">
        <v>145</v>
      </c>
      <c r="BN160" s="111"/>
      <c r="BO160" s="119">
        <v>463</v>
      </c>
      <c r="BP160" s="120">
        <v>120.502879315795</v>
      </c>
      <c r="BQ160" s="132">
        <v>78</v>
      </c>
      <c r="BR160" s="122">
        <v>1.5449087091768601</v>
      </c>
      <c r="BS160" s="123">
        <v>112.71755496910301</v>
      </c>
      <c r="BT160" s="112">
        <v>7.4999999999999997E-3</v>
      </c>
      <c r="BU160" s="124">
        <v>7.4999999999999997E-3</v>
      </c>
      <c r="BV160" s="119">
        <v>0</v>
      </c>
      <c r="BW160" s="119">
        <v>0</v>
      </c>
      <c r="BX160" s="113"/>
      <c r="BY160" s="118">
        <v>0.99425287356321801</v>
      </c>
      <c r="BZ160" s="118">
        <v>1</v>
      </c>
      <c r="CA160" s="135">
        <v>0.99770114942528698</v>
      </c>
      <c r="CB160" s="117">
        <v>0.9</v>
      </c>
      <c r="CC160" s="124">
        <v>2.5000000000000001E-3</v>
      </c>
      <c r="CD160" s="113"/>
      <c r="CE160" s="113"/>
    </row>
    <row r="161" spans="1:83" s="85" customFormat="1" ht="21.4" customHeight="1" x14ac:dyDescent="0.2">
      <c r="A161" s="109" t="s">
        <v>385</v>
      </c>
      <c r="B161" s="109" t="s">
        <v>386</v>
      </c>
      <c r="C161" s="109" t="s">
        <v>222</v>
      </c>
      <c r="D161" s="110">
        <v>1.10394265233333</v>
      </c>
      <c r="E161" s="111"/>
      <c r="F161" s="112">
        <v>1.7500000000000002E-2</v>
      </c>
      <c r="G161" s="112">
        <v>1.7500000000000002E-2</v>
      </c>
      <c r="H161" s="113"/>
      <c r="I161" s="114">
        <v>2</v>
      </c>
      <c r="J161" s="114">
        <v>2</v>
      </c>
      <c r="K161" s="111"/>
      <c r="L161" s="135">
        <v>0.9</v>
      </c>
      <c r="M161" s="116"/>
      <c r="N161" s="117">
        <v>0.7</v>
      </c>
      <c r="O161" s="118"/>
      <c r="P161" s="111"/>
      <c r="Q161" s="119">
        <v>37</v>
      </c>
      <c r="R161" s="120">
        <v>33.516233766124898</v>
      </c>
      <c r="S161" s="121">
        <v>36</v>
      </c>
      <c r="T161" s="118">
        <v>0.93100649350347098</v>
      </c>
      <c r="U161" s="126">
        <v>-9.4503741936990693</v>
      </c>
      <c r="V161" s="124"/>
      <c r="W161" s="124"/>
      <c r="X161" s="125">
        <v>3</v>
      </c>
      <c r="Y161" s="125">
        <v>11</v>
      </c>
      <c r="Z161" s="111"/>
      <c r="AA161" s="126">
        <v>51</v>
      </c>
      <c r="AB161" s="110">
        <v>46.198051947902002</v>
      </c>
      <c r="AC161" s="121">
        <v>200</v>
      </c>
      <c r="AD161" s="116">
        <v>0.23099025973951001</v>
      </c>
      <c r="AE161" s="127">
        <v>-207.057634409439</v>
      </c>
      <c r="AF161" s="112"/>
      <c r="AG161" s="112"/>
      <c r="AH161" s="128">
        <v>170</v>
      </c>
      <c r="AI161" s="125">
        <v>214</v>
      </c>
      <c r="AJ161" s="111"/>
      <c r="AK161" s="120">
        <v>155.20959999999999</v>
      </c>
      <c r="AL161" s="120">
        <v>140.595709090453</v>
      </c>
      <c r="AM161" s="129">
        <v>612</v>
      </c>
      <c r="AN161" s="116">
        <v>0.22973155080139299</v>
      </c>
      <c r="AO161" s="139">
        <v>-634.44676129288405</v>
      </c>
      <c r="AP161" s="124"/>
      <c r="AQ161" s="124"/>
      <c r="AR161" s="125">
        <v>521</v>
      </c>
      <c r="AS161" s="125">
        <v>656</v>
      </c>
      <c r="AT161" s="113"/>
      <c r="AU161" s="120">
        <v>778.83099000000004</v>
      </c>
      <c r="AV161" s="110">
        <v>705.49950067952705</v>
      </c>
      <c r="AW161" s="131">
        <v>573</v>
      </c>
      <c r="AX161" s="122">
        <v>1.2312382210812001</v>
      </c>
      <c r="AY161" s="130">
        <v>39.495867416956699</v>
      </c>
      <c r="AZ161" s="112">
        <v>1.4999999999999999E-2</v>
      </c>
      <c r="BA161" s="112">
        <v>1.4999999999999999E-2</v>
      </c>
      <c r="BB161" s="125">
        <v>0</v>
      </c>
      <c r="BC161" s="125">
        <v>0</v>
      </c>
      <c r="BD161" s="111"/>
      <c r="BE161" s="120">
        <v>69.7</v>
      </c>
      <c r="BF161" s="110">
        <v>63.137337662132701</v>
      </c>
      <c r="BG161" s="132">
        <v>65</v>
      </c>
      <c r="BH161" s="118">
        <v>0.97134365634050301</v>
      </c>
      <c r="BI161" s="126">
        <v>-14.168731183067701</v>
      </c>
      <c r="BJ161" s="112">
        <v>0</v>
      </c>
      <c r="BK161" s="112"/>
      <c r="BL161" s="125">
        <v>3</v>
      </c>
      <c r="BM161" s="125">
        <v>17</v>
      </c>
      <c r="BN161" s="111"/>
      <c r="BO161" s="119">
        <v>75</v>
      </c>
      <c r="BP161" s="120">
        <v>67.938311688091105</v>
      </c>
      <c r="BQ161" s="132">
        <v>78</v>
      </c>
      <c r="BR161" s="118">
        <v>0.87100399600116796</v>
      </c>
      <c r="BS161" s="126">
        <v>-25.642477419681299</v>
      </c>
      <c r="BT161" s="112"/>
      <c r="BU161" s="124"/>
      <c r="BV161" s="119">
        <v>12</v>
      </c>
      <c r="BW161" s="119">
        <v>29</v>
      </c>
      <c r="BX161" s="113"/>
      <c r="BY161" s="118">
        <v>0.98945147679324896</v>
      </c>
      <c r="BZ161" s="118">
        <v>1</v>
      </c>
      <c r="CA161" s="135">
        <v>0.99578059071729996</v>
      </c>
      <c r="CB161" s="117">
        <v>0.9</v>
      </c>
      <c r="CC161" s="124">
        <v>2.5000000000000001E-3</v>
      </c>
      <c r="CD161" s="113"/>
      <c r="CE161" s="113"/>
    </row>
    <row r="162" spans="1:83" s="85" customFormat="1" ht="21.4" customHeight="1" x14ac:dyDescent="0.2">
      <c r="A162" s="109" t="s">
        <v>385</v>
      </c>
      <c r="B162" s="109" t="s">
        <v>386</v>
      </c>
      <c r="C162" s="109" t="s">
        <v>223</v>
      </c>
      <c r="D162" s="110">
        <v>2.74460928066667</v>
      </c>
      <c r="E162" s="111"/>
      <c r="F162" s="112">
        <v>3.3000000000000002E-2</v>
      </c>
      <c r="G162" s="112">
        <v>2.9250000000000002E-2</v>
      </c>
      <c r="H162" s="113"/>
      <c r="I162" s="114">
        <v>5</v>
      </c>
      <c r="J162" s="114">
        <v>5</v>
      </c>
      <c r="K162" s="111"/>
      <c r="L162" s="115">
        <v>0.5</v>
      </c>
      <c r="M162" s="116">
        <v>0.47199999999999998</v>
      </c>
      <c r="N162" s="117">
        <v>0.7</v>
      </c>
      <c r="O162" s="118"/>
      <c r="P162" s="111"/>
      <c r="Q162" s="119">
        <v>110</v>
      </c>
      <c r="R162" s="120">
        <v>40.078564469941902</v>
      </c>
      <c r="S162" s="121">
        <v>36</v>
      </c>
      <c r="T162" s="133">
        <v>1.1132934574983899</v>
      </c>
      <c r="U162" s="134">
        <v>-5.4843757807553697</v>
      </c>
      <c r="V162" s="124">
        <v>7.0000000000000001E-3</v>
      </c>
      <c r="W162" s="124">
        <v>5.4999999999999997E-3</v>
      </c>
      <c r="X162" s="125">
        <v>0</v>
      </c>
      <c r="Y162" s="125">
        <v>9</v>
      </c>
      <c r="Z162" s="111"/>
      <c r="AA162" s="126">
        <v>360</v>
      </c>
      <c r="AB162" s="110">
        <v>131.166210992537</v>
      </c>
      <c r="AC162" s="121">
        <v>200</v>
      </c>
      <c r="AD162" s="116">
        <v>0.65583105496268501</v>
      </c>
      <c r="AE162" s="127">
        <v>-281.57986544864099</v>
      </c>
      <c r="AF162" s="112"/>
      <c r="AG162" s="112"/>
      <c r="AH162" s="128">
        <v>189</v>
      </c>
      <c r="AI162" s="125">
        <v>299</v>
      </c>
      <c r="AJ162" s="111"/>
      <c r="AK162" s="120">
        <v>2747.1358599999999</v>
      </c>
      <c r="AL162" s="120">
        <v>1000.9205606609</v>
      </c>
      <c r="AM162" s="129">
        <v>783.2</v>
      </c>
      <c r="AN162" s="122">
        <v>1.2779884584536501</v>
      </c>
      <c r="AO162" s="130">
        <v>234.70910690312201</v>
      </c>
      <c r="AP162" s="124">
        <v>0.01</v>
      </c>
      <c r="AQ162" s="124">
        <v>0.01</v>
      </c>
      <c r="AR162" s="125">
        <v>0</v>
      </c>
      <c r="AS162" s="125">
        <v>0</v>
      </c>
      <c r="AT162" s="113"/>
      <c r="AU162" s="120">
        <v>1648.0561</v>
      </c>
      <c r="AV162" s="110">
        <v>600.47020594482797</v>
      </c>
      <c r="AW162" s="131">
        <v>573</v>
      </c>
      <c r="AX162" s="133">
        <v>1.0479410225913199</v>
      </c>
      <c r="AY162" s="137">
        <v>-190.07021451035601</v>
      </c>
      <c r="AZ162" s="112">
        <v>6.0000000000000001E-3</v>
      </c>
      <c r="BA162" s="112">
        <v>3.7499999999999999E-3</v>
      </c>
      <c r="BB162" s="125">
        <v>0</v>
      </c>
      <c r="BC162" s="125">
        <v>240</v>
      </c>
      <c r="BD162" s="111"/>
      <c r="BE162" s="120">
        <v>155.4</v>
      </c>
      <c r="BF162" s="110">
        <v>56.620081078445303</v>
      </c>
      <c r="BG162" s="132">
        <v>65</v>
      </c>
      <c r="BH162" s="118">
        <v>0.87107817043761904</v>
      </c>
      <c r="BI162" s="126">
        <v>-53.1134562708083</v>
      </c>
      <c r="BJ162" s="112"/>
      <c r="BK162" s="112"/>
      <c r="BL162" s="125">
        <v>23</v>
      </c>
      <c r="BM162" s="125">
        <v>59</v>
      </c>
      <c r="BN162" s="111"/>
      <c r="BO162" s="119">
        <v>274</v>
      </c>
      <c r="BP162" s="120">
        <v>99.832060588764506</v>
      </c>
      <c r="BQ162" s="132">
        <v>78</v>
      </c>
      <c r="BR162" s="122">
        <v>1.27989821267647</v>
      </c>
      <c r="BS162" s="123">
        <v>23.783852475029999</v>
      </c>
      <c r="BT162" s="112">
        <v>7.4999999999999997E-3</v>
      </c>
      <c r="BU162" s="124">
        <v>7.4999999999999997E-3</v>
      </c>
      <c r="BV162" s="119">
        <v>0</v>
      </c>
      <c r="BW162" s="119">
        <v>0</v>
      </c>
      <c r="BX162" s="113"/>
      <c r="BY162" s="118">
        <v>0.996745321399512</v>
      </c>
      <c r="BZ162" s="118">
        <v>1</v>
      </c>
      <c r="CA162" s="135">
        <v>0.998698128559805</v>
      </c>
      <c r="CB162" s="117">
        <v>0.9</v>
      </c>
      <c r="CC162" s="124">
        <v>2.5000000000000001E-3</v>
      </c>
      <c r="CD162" s="113"/>
      <c r="CE162" s="113"/>
    </row>
    <row r="163" spans="1:83" s="85" customFormat="1" ht="21.4" customHeight="1" x14ac:dyDescent="0.2">
      <c r="A163" s="109" t="s">
        <v>385</v>
      </c>
      <c r="B163" s="109" t="s">
        <v>386</v>
      </c>
      <c r="C163" s="109" t="s">
        <v>224</v>
      </c>
      <c r="D163" s="110">
        <v>2.7979320464444402</v>
      </c>
      <c r="E163" s="111"/>
      <c r="F163" s="112">
        <v>3.6749999999999998E-2</v>
      </c>
      <c r="G163" s="112">
        <v>3.1875000000000001E-2</v>
      </c>
      <c r="H163" s="113"/>
      <c r="I163" s="114">
        <v>6</v>
      </c>
      <c r="J163" s="114">
        <v>6</v>
      </c>
      <c r="K163" s="111"/>
      <c r="L163" s="115">
        <v>0.62</v>
      </c>
      <c r="M163" s="116">
        <v>0.48799999999999999</v>
      </c>
      <c r="N163" s="117">
        <v>0.7</v>
      </c>
      <c r="O163" s="118"/>
      <c r="P163" s="111"/>
      <c r="Q163" s="119">
        <v>129</v>
      </c>
      <c r="R163" s="120">
        <v>46.105479996889301</v>
      </c>
      <c r="S163" s="121">
        <v>36</v>
      </c>
      <c r="T163" s="122">
        <v>1.28070777769137</v>
      </c>
      <c r="U163" s="123">
        <v>11.2719728681666</v>
      </c>
      <c r="V163" s="124">
        <v>0.01</v>
      </c>
      <c r="W163" s="124">
        <v>0.01</v>
      </c>
      <c r="X163" s="125">
        <v>0</v>
      </c>
      <c r="Y163" s="125">
        <v>0</v>
      </c>
      <c r="Z163" s="111"/>
      <c r="AA163" s="126">
        <v>419</v>
      </c>
      <c r="AB163" s="110">
        <v>149.75345828447001</v>
      </c>
      <c r="AC163" s="121">
        <v>200</v>
      </c>
      <c r="AD163" s="116">
        <v>0.74876729142234999</v>
      </c>
      <c r="AE163" s="127">
        <v>-235.044595176852</v>
      </c>
      <c r="AF163" s="112"/>
      <c r="AG163" s="112"/>
      <c r="AH163" s="128">
        <v>141</v>
      </c>
      <c r="AI163" s="125">
        <v>253</v>
      </c>
      <c r="AJ163" s="111"/>
      <c r="AK163" s="120">
        <v>2704.6093999999998</v>
      </c>
      <c r="AL163" s="120">
        <v>966.64584954340205</v>
      </c>
      <c r="AM163" s="129">
        <v>716.7</v>
      </c>
      <c r="AN163" s="122">
        <v>1.3487454298080099</v>
      </c>
      <c r="AO163" s="130">
        <v>360.84059318375</v>
      </c>
      <c r="AP163" s="124">
        <v>0.01</v>
      </c>
      <c r="AQ163" s="124">
        <v>0.01</v>
      </c>
      <c r="AR163" s="125">
        <v>0</v>
      </c>
      <c r="AS163" s="125">
        <v>0</v>
      </c>
      <c r="AT163" s="113"/>
      <c r="AU163" s="120">
        <v>1612.7322099999999</v>
      </c>
      <c r="AV163" s="110">
        <v>576.401493399179</v>
      </c>
      <c r="AW163" s="131">
        <v>573</v>
      </c>
      <c r="AX163" s="133">
        <v>1.00593628865476</v>
      </c>
      <c r="AY163" s="137">
        <v>-261.10555518168201</v>
      </c>
      <c r="AZ163" s="112">
        <v>2.2499999999999998E-3</v>
      </c>
      <c r="BA163" s="112">
        <v>7.5000000000000002E-4</v>
      </c>
      <c r="BB163" s="125">
        <v>0</v>
      </c>
      <c r="BC163" s="125">
        <v>312</v>
      </c>
      <c r="BD163" s="111"/>
      <c r="BE163" s="120">
        <v>192.8</v>
      </c>
      <c r="BF163" s="110">
        <v>68.908035220157103</v>
      </c>
      <c r="BG163" s="132">
        <v>65</v>
      </c>
      <c r="BH163" s="133">
        <v>1.0601236187716501</v>
      </c>
      <c r="BI163" s="134">
        <v>-19.764493432477</v>
      </c>
      <c r="BJ163" s="112">
        <v>6.7499999999999999E-3</v>
      </c>
      <c r="BK163" s="112">
        <v>4.4999999999999997E-3</v>
      </c>
      <c r="BL163" s="125">
        <v>0</v>
      </c>
      <c r="BM163" s="125">
        <v>26</v>
      </c>
      <c r="BN163" s="111"/>
      <c r="BO163" s="119">
        <v>242</v>
      </c>
      <c r="BP163" s="120">
        <v>86.492450846877702</v>
      </c>
      <c r="BQ163" s="132">
        <v>78</v>
      </c>
      <c r="BR163" s="133">
        <v>1.10887757495997</v>
      </c>
      <c r="BS163" s="134">
        <v>-13.0773921189724</v>
      </c>
      <c r="BT163" s="112">
        <v>5.2500000000000003E-3</v>
      </c>
      <c r="BU163" s="124">
        <v>4.1250000000000002E-3</v>
      </c>
      <c r="BV163" s="119">
        <v>0</v>
      </c>
      <c r="BW163" s="119">
        <v>20</v>
      </c>
      <c r="BX163" s="113"/>
      <c r="BY163" s="118">
        <v>0.99524779361846605</v>
      </c>
      <c r="BZ163" s="118">
        <v>1</v>
      </c>
      <c r="CA163" s="135">
        <v>0.998099117447386</v>
      </c>
      <c r="CB163" s="117">
        <v>0.9</v>
      </c>
      <c r="CC163" s="124">
        <v>2.5000000000000001E-3</v>
      </c>
      <c r="CD163" s="113"/>
      <c r="CE163" s="113"/>
    </row>
    <row r="164" spans="1:83" s="85" customFormat="1" ht="21.4" customHeight="1" x14ac:dyDescent="0.2">
      <c r="A164" s="109" t="s">
        <v>385</v>
      </c>
      <c r="B164" s="109" t="s">
        <v>386</v>
      </c>
      <c r="C164" s="109" t="s">
        <v>225</v>
      </c>
      <c r="D164" s="110">
        <v>2.6327641494444398</v>
      </c>
      <c r="E164" s="111"/>
      <c r="F164" s="112">
        <v>6.3E-2</v>
      </c>
      <c r="G164" s="112">
        <v>6.1499999999999999E-2</v>
      </c>
      <c r="H164" s="113"/>
      <c r="I164" s="114">
        <v>7</v>
      </c>
      <c r="J164" s="114">
        <v>7</v>
      </c>
      <c r="K164" s="111"/>
      <c r="L164" s="136">
        <v>0.78</v>
      </c>
      <c r="M164" s="118">
        <v>0.65</v>
      </c>
      <c r="N164" s="117">
        <v>0.7</v>
      </c>
      <c r="O164" s="118"/>
      <c r="P164" s="111"/>
      <c r="Q164" s="119">
        <v>193</v>
      </c>
      <c r="R164" s="120">
        <v>73.306984235836694</v>
      </c>
      <c r="S164" s="121">
        <v>36</v>
      </c>
      <c r="T164" s="122">
        <v>2.0363051176621298</v>
      </c>
      <c r="U164" s="123">
        <v>82.221709436656198</v>
      </c>
      <c r="V164" s="124">
        <v>0.01</v>
      </c>
      <c r="W164" s="124">
        <v>0.01</v>
      </c>
      <c r="X164" s="125">
        <v>0</v>
      </c>
      <c r="Y164" s="125">
        <v>0</v>
      </c>
      <c r="Z164" s="111"/>
      <c r="AA164" s="126">
        <v>542</v>
      </c>
      <c r="AB164" s="110">
        <v>205.86728215452601</v>
      </c>
      <c r="AC164" s="121">
        <v>200</v>
      </c>
      <c r="AD164" s="133">
        <v>1.0293364107726299</v>
      </c>
      <c r="AE164" s="134">
        <v>-73.434947574132195</v>
      </c>
      <c r="AF164" s="112">
        <v>3.0000000000000001E-3</v>
      </c>
      <c r="AG164" s="112">
        <v>1.5E-3</v>
      </c>
      <c r="AH164" s="128">
        <v>0</v>
      </c>
      <c r="AI164" s="125">
        <v>90</v>
      </c>
      <c r="AJ164" s="111"/>
      <c r="AK164" s="120">
        <v>2987.5618599999998</v>
      </c>
      <c r="AL164" s="120">
        <v>1134.76243613786</v>
      </c>
      <c r="AM164" s="129">
        <v>666.2</v>
      </c>
      <c r="AN164" s="122">
        <v>1.70333598939937</v>
      </c>
      <c r="AO164" s="130">
        <v>937.54804963056495</v>
      </c>
      <c r="AP164" s="124">
        <v>0.01</v>
      </c>
      <c r="AQ164" s="124">
        <v>0.01</v>
      </c>
      <c r="AR164" s="125">
        <v>0</v>
      </c>
      <c r="AS164" s="125">
        <v>0</v>
      </c>
      <c r="AT164" s="113"/>
      <c r="AU164" s="120">
        <v>2434.7487599999999</v>
      </c>
      <c r="AV164" s="110">
        <v>924.78802573856501</v>
      </c>
      <c r="AW164" s="131">
        <v>573</v>
      </c>
      <c r="AX164" s="122">
        <v>1.6139407080952299</v>
      </c>
      <c r="AY164" s="130">
        <v>671.52763520011104</v>
      </c>
      <c r="AZ164" s="112">
        <v>1.4999999999999999E-2</v>
      </c>
      <c r="BA164" s="112">
        <v>1.4999999999999999E-2</v>
      </c>
      <c r="BB164" s="125">
        <v>0</v>
      </c>
      <c r="BC164" s="125">
        <v>0</v>
      </c>
      <c r="BD164" s="111"/>
      <c r="BE164" s="120">
        <v>288.60000000000002</v>
      </c>
      <c r="BF164" s="110">
        <v>109.618630313277</v>
      </c>
      <c r="BG164" s="132">
        <v>65</v>
      </c>
      <c r="BH164" s="122">
        <v>1.6864404663581101</v>
      </c>
      <c r="BI164" s="123">
        <v>88.583642038407007</v>
      </c>
      <c r="BJ164" s="112">
        <v>1.4999999999999999E-2</v>
      </c>
      <c r="BK164" s="112">
        <v>1.4999999999999999E-2</v>
      </c>
      <c r="BL164" s="125">
        <v>0</v>
      </c>
      <c r="BM164" s="125">
        <v>0</v>
      </c>
      <c r="BN164" s="111"/>
      <c r="BO164" s="119">
        <v>267</v>
      </c>
      <c r="BP164" s="120">
        <v>101.414325341805</v>
      </c>
      <c r="BQ164" s="132">
        <v>78</v>
      </c>
      <c r="BR164" s="122">
        <v>1.30018365822827</v>
      </c>
      <c r="BS164" s="123">
        <v>26.980370446088401</v>
      </c>
      <c r="BT164" s="112">
        <v>7.4999999999999997E-3</v>
      </c>
      <c r="BU164" s="124">
        <v>7.4999999999999997E-3</v>
      </c>
      <c r="BV164" s="119">
        <v>0</v>
      </c>
      <c r="BW164" s="119">
        <v>0</v>
      </c>
      <c r="BX164" s="113"/>
      <c r="BY164" s="118">
        <v>0.99698340874811497</v>
      </c>
      <c r="BZ164" s="118">
        <v>1</v>
      </c>
      <c r="CA164" s="135">
        <v>0.99879336349924597</v>
      </c>
      <c r="CB164" s="117">
        <v>0.9</v>
      </c>
      <c r="CC164" s="124">
        <v>2.5000000000000001E-3</v>
      </c>
      <c r="CD164" s="113"/>
      <c r="CE164" s="113"/>
    </row>
    <row r="165" spans="1:83" s="85" customFormat="1" ht="21.4" customHeight="1" x14ac:dyDescent="0.2">
      <c r="A165" s="109" t="s">
        <v>385</v>
      </c>
      <c r="B165" s="109" t="s">
        <v>386</v>
      </c>
      <c r="C165" s="109" t="s">
        <v>226</v>
      </c>
      <c r="D165" s="110">
        <v>2.5551501970000001</v>
      </c>
      <c r="E165" s="111"/>
      <c r="F165" s="112">
        <v>3.075E-2</v>
      </c>
      <c r="G165" s="112">
        <v>2.8500000000000001E-2</v>
      </c>
      <c r="H165" s="113"/>
      <c r="I165" s="114">
        <v>4</v>
      </c>
      <c r="J165" s="114">
        <v>4</v>
      </c>
      <c r="K165" s="111"/>
      <c r="L165" s="115">
        <v>0.35</v>
      </c>
      <c r="M165" s="116">
        <v>0.48599999999999999</v>
      </c>
      <c r="N165" s="117">
        <v>0.7</v>
      </c>
      <c r="O165" s="118"/>
      <c r="P165" s="111"/>
      <c r="Q165" s="119">
        <v>142</v>
      </c>
      <c r="R165" s="120">
        <v>55.574032464597202</v>
      </c>
      <c r="S165" s="121">
        <v>36</v>
      </c>
      <c r="T165" s="122">
        <v>1.5437231240165901</v>
      </c>
      <c r="U165" s="123">
        <v>34.487456190870397</v>
      </c>
      <c r="V165" s="124">
        <v>0.01</v>
      </c>
      <c r="W165" s="124">
        <v>0.01</v>
      </c>
      <c r="X165" s="125">
        <v>0</v>
      </c>
      <c r="Y165" s="125">
        <v>0</v>
      </c>
      <c r="Z165" s="111"/>
      <c r="AA165" s="126">
        <v>235</v>
      </c>
      <c r="AB165" s="110">
        <v>91.971110064650304</v>
      </c>
      <c r="AC165" s="121">
        <v>200</v>
      </c>
      <c r="AD165" s="116">
        <v>0.45985555032325198</v>
      </c>
      <c r="AE165" s="127">
        <v>-362.29191005071999</v>
      </c>
      <c r="AF165" s="112"/>
      <c r="AG165" s="112"/>
      <c r="AH165" s="128">
        <v>277</v>
      </c>
      <c r="AI165" s="125">
        <v>379</v>
      </c>
      <c r="AJ165" s="111"/>
      <c r="AK165" s="120">
        <v>2342.8173000000002</v>
      </c>
      <c r="AL165" s="120">
        <v>916.90003301985905</v>
      </c>
      <c r="AM165" s="129">
        <v>701.3</v>
      </c>
      <c r="AN165" s="122">
        <v>1.3074291074003399</v>
      </c>
      <c r="AO165" s="130">
        <v>248.41321740715</v>
      </c>
      <c r="AP165" s="124">
        <v>0.01</v>
      </c>
      <c r="AQ165" s="124">
        <v>0.01</v>
      </c>
      <c r="AR165" s="125">
        <v>0</v>
      </c>
      <c r="AS165" s="125">
        <v>0</v>
      </c>
      <c r="AT165" s="113"/>
      <c r="AU165" s="120">
        <v>1584.1206999999999</v>
      </c>
      <c r="AV165" s="110">
        <v>619.97165640591902</v>
      </c>
      <c r="AW165" s="131">
        <v>573</v>
      </c>
      <c r="AX165" s="133">
        <v>1.0819749675496</v>
      </c>
      <c r="AY165" s="137">
        <v>-127.120622295313</v>
      </c>
      <c r="AZ165" s="112">
        <v>8.2500000000000004E-3</v>
      </c>
      <c r="BA165" s="112">
        <v>6.0000000000000001E-3</v>
      </c>
      <c r="BB165" s="125">
        <v>0</v>
      </c>
      <c r="BC165" s="125">
        <v>173</v>
      </c>
      <c r="BD165" s="111"/>
      <c r="BE165" s="120">
        <v>134.30000000000001</v>
      </c>
      <c r="BF165" s="110">
        <v>52.560510985883198</v>
      </c>
      <c r="BG165" s="132">
        <v>65</v>
      </c>
      <c r="BH165" s="118">
        <v>0.80862324593666401</v>
      </c>
      <c r="BI165" s="126">
        <v>-59.819870766484001</v>
      </c>
      <c r="BJ165" s="112"/>
      <c r="BK165" s="112"/>
      <c r="BL165" s="125">
        <v>32</v>
      </c>
      <c r="BM165" s="125">
        <v>66</v>
      </c>
      <c r="BN165" s="111"/>
      <c r="BO165" s="119">
        <v>180</v>
      </c>
      <c r="BP165" s="120">
        <v>70.445956645264104</v>
      </c>
      <c r="BQ165" s="132">
        <v>78</v>
      </c>
      <c r="BR165" s="118">
        <v>0.90315329032389902</v>
      </c>
      <c r="BS165" s="126">
        <v>-52.943844919780801</v>
      </c>
      <c r="BT165" s="112"/>
      <c r="BU165" s="124"/>
      <c r="BV165" s="119">
        <v>20</v>
      </c>
      <c r="BW165" s="119">
        <v>60</v>
      </c>
      <c r="BX165" s="113"/>
      <c r="BY165" s="118">
        <v>0.99500831946755397</v>
      </c>
      <c r="BZ165" s="118">
        <v>1</v>
      </c>
      <c r="CA165" s="135">
        <v>0.99800332778702205</v>
      </c>
      <c r="CB165" s="117">
        <v>0.9</v>
      </c>
      <c r="CC165" s="124">
        <v>2.5000000000000001E-3</v>
      </c>
      <c r="CD165" s="113"/>
      <c r="CE165" s="113"/>
    </row>
    <row r="166" spans="1:83" s="85" customFormat="1" ht="21.4" customHeight="1" x14ac:dyDescent="0.2">
      <c r="A166" s="109" t="s">
        <v>385</v>
      </c>
      <c r="B166" s="109" t="s">
        <v>386</v>
      </c>
      <c r="C166" s="109" t="s">
        <v>227</v>
      </c>
      <c r="D166" s="110">
        <v>7.6313462515555601</v>
      </c>
      <c r="E166" s="111"/>
      <c r="F166" s="112">
        <v>3.6749999999999998E-2</v>
      </c>
      <c r="G166" s="112">
        <v>3.3375000000000002E-2</v>
      </c>
      <c r="H166" s="113"/>
      <c r="I166" s="114">
        <v>5</v>
      </c>
      <c r="J166" s="114">
        <v>5</v>
      </c>
      <c r="K166" s="111"/>
      <c r="L166" s="115">
        <v>0.17</v>
      </c>
      <c r="M166" s="116">
        <v>0.32600000000000001</v>
      </c>
      <c r="N166" s="117">
        <v>0.7</v>
      </c>
      <c r="O166" s="118"/>
      <c r="P166" s="111"/>
      <c r="Q166" s="119">
        <v>392</v>
      </c>
      <c r="R166" s="120">
        <v>51.367083484135698</v>
      </c>
      <c r="S166" s="121">
        <v>36</v>
      </c>
      <c r="T166" s="122">
        <v>1.4268634301148799</v>
      </c>
      <c r="U166" s="123">
        <v>70.897370042546996</v>
      </c>
      <c r="V166" s="124">
        <v>0.01</v>
      </c>
      <c r="W166" s="124">
        <v>0.01</v>
      </c>
      <c r="X166" s="125">
        <v>0</v>
      </c>
      <c r="Y166" s="125">
        <v>0</v>
      </c>
      <c r="Z166" s="111"/>
      <c r="AA166" s="126">
        <v>864</v>
      </c>
      <c r="AB166" s="110">
        <v>113.21724523034</v>
      </c>
      <c r="AC166" s="121">
        <v>200</v>
      </c>
      <c r="AD166" s="116">
        <v>0.56608622615170001</v>
      </c>
      <c r="AE166" s="127">
        <v>-919.90349976362802</v>
      </c>
      <c r="AF166" s="112"/>
      <c r="AG166" s="112"/>
      <c r="AH166" s="128">
        <v>663</v>
      </c>
      <c r="AI166" s="125">
        <v>968</v>
      </c>
      <c r="AJ166" s="111"/>
      <c r="AK166" s="120">
        <v>8005.2664100000002</v>
      </c>
      <c r="AL166" s="120">
        <v>1048.9979285592301</v>
      </c>
      <c r="AM166" s="129">
        <v>753.3</v>
      </c>
      <c r="AN166" s="122">
        <v>1.39253674307611</v>
      </c>
      <c r="AO166" s="130">
        <v>1286.1938781403001</v>
      </c>
      <c r="AP166" s="124">
        <v>0.01</v>
      </c>
      <c r="AQ166" s="124">
        <v>0.01</v>
      </c>
      <c r="AR166" s="125">
        <v>0</v>
      </c>
      <c r="AS166" s="125">
        <v>0</v>
      </c>
      <c r="AT166" s="113"/>
      <c r="AU166" s="120">
        <v>3867.7215200000001</v>
      </c>
      <c r="AV166" s="110">
        <v>506.82034237558202</v>
      </c>
      <c r="AW166" s="131">
        <v>573</v>
      </c>
      <c r="AX166" s="118">
        <v>0.88450321531515197</v>
      </c>
      <c r="AY166" s="120">
        <v>-1243.1620068227901</v>
      </c>
      <c r="AZ166" s="112"/>
      <c r="BA166" s="112"/>
      <c r="BB166" s="125">
        <v>506</v>
      </c>
      <c r="BC166" s="125">
        <v>1380</v>
      </c>
      <c r="BD166" s="111"/>
      <c r="BE166" s="120">
        <v>536.9</v>
      </c>
      <c r="BF166" s="110">
        <v>70.354558986307197</v>
      </c>
      <c r="BG166" s="132">
        <v>65</v>
      </c>
      <c r="BH166" s="133">
        <v>1.0823778305585701</v>
      </c>
      <c r="BI166" s="134">
        <v>-42.868637423179102</v>
      </c>
      <c r="BJ166" s="112">
        <v>8.2500000000000004E-3</v>
      </c>
      <c r="BK166" s="112">
        <v>6.0000000000000001E-3</v>
      </c>
      <c r="BL166" s="125">
        <v>0</v>
      </c>
      <c r="BM166" s="125">
        <v>59</v>
      </c>
      <c r="BN166" s="111"/>
      <c r="BO166" s="119">
        <v>675</v>
      </c>
      <c r="BP166" s="120">
        <v>88.450972836202993</v>
      </c>
      <c r="BQ166" s="132">
        <v>78</v>
      </c>
      <c r="BR166" s="133">
        <v>1.1339868312333701</v>
      </c>
      <c r="BS166" s="134">
        <v>-20.7223649078148</v>
      </c>
      <c r="BT166" s="112">
        <v>6.0000000000000001E-3</v>
      </c>
      <c r="BU166" s="124">
        <v>4.875E-3</v>
      </c>
      <c r="BV166" s="119">
        <v>0</v>
      </c>
      <c r="BW166" s="119">
        <v>40</v>
      </c>
      <c r="BX166" s="113"/>
      <c r="BY166" s="118">
        <v>0.99775533108866499</v>
      </c>
      <c r="BZ166" s="118">
        <v>1</v>
      </c>
      <c r="CA166" s="135">
        <v>0.99910213243546597</v>
      </c>
      <c r="CB166" s="117">
        <v>0.9</v>
      </c>
      <c r="CC166" s="124">
        <v>2.5000000000000001E-3</v>
      </c>
      <c r="CD166" s="113"/>
      <c r="CE166" s="113"/>
    </row>
    <row r="167" spans="1:83" s="85" customFormat="1" ht="21.4" customHeight="1" x14ac:dyDescent="0.2">
      <c r="A167" s="109" t="s">
        <v>385</v>
      </c>
      <c r="B167" s="109" t="s">
        <v>386</v>
      </c>
      <c r="C167" s="109" t="s">
        <v>228</v>
      </c>
      <c r="D167" s="110">
        <v>10.832197240333301</v>
      </c>
      <c r="E167" s="111"/>
      <c r="F167" s="112">
        <v>5.9249999999999997E-2</v>
      </c>
      <c r="G167" s="112">
        <v>5.6250000000000001E-2</v>
      </c>
      <c r="H167" s="113"/>
      <c r="I167" s="114">
        <v>6</v>
      </c>
      <c r="J167" s="114">
        <v>6</v>
      </c>
      <c r="K167" s="111"/>
      <c r="L167" s="115">
        <v>-0.1</v>
      </c>
      <c r="M167" s="116">
        <v>0.186</v>
      </c>
      <c r="N167" s="117">
        <v>0.7</v>
      </c>
      <c r="O167" s="118"/>
      <c r="P167" s="111"/>
      <c r="Q167" s="119">
        <v>693</v>
      </c>
      <c r="R167" s="120">
        <v>63.975939933925602</v>
      </c>
      <c r="S167" s="121">
        <v>36</v>
      </c>
      <c r="T167" s="122">
        <v>1.7771094426090399</v>
      </c>
      <c r="U167" s="123">
        <v>237.21580315794299</v>
      </c>
      <c r="V167" s="124">
        <v>0.01</v>
      </c>
      <c r="W167" s="124">
        <v>0.01</v>
      </c>
      <c r="X167" s="125">
        <v>0</v>
      </c>
      <c r="Y167" s="125">
        <v>0</v>
      </c>
      <c r="Z167" s="111"/>
      <c r="AA167" s="126">
        <v>926</v>
      </c>
      <c r="AB167" s="110">
        <v>85.485887992518201</v>
      </c>
      <c r="AC167" s="121">
        <v>200</v>
      </c>
      <c r="AD167" s="116">
        <v>0.42742943996259097</v>
      </c>
      <c r="AE167" s="127">
        <v>-1606.13442690032</v>
      </c>
      <c r="AF167" s="112"/>
      <c r="AG167" s="112"/>
      <c r="AH167" s="128">
        <v>1241</v>
      </c>
      <c r="AI167" s="125">
        <v>1674</v>
      </c>
      <c r="AJ167" s="111"/>
      <c r="AK167" s="120">
        <v>9040.3029600000009</v>
      </c>
      <c r="AL167" s="120">
        <v>834.57702619545398</v>
      </c>
      <c r="AM167" s="129">
        <v>695.9</v>
      </c>
      <c r="AN167" s="122">
        <v>1.1992772326418399</v>
      </c>
      <c r="AO167" s="130">
        <v>229.74122160034099</v>
      </c>
      <c r="AP167" s="124">
        <v>0.01</v>
      </c>
      <c r="AQ167" s="124">
        <v>0.01</v>
      </c>
      <c r="AR167" s="125">
        <v>0</v>
      </c>
      <c r="AS167" s="125">
        <v>6</v>
      </c>
      <c r="AT167" s="113"/>
      <c r="AU167" s="120">
        <v>7779.5872099999997</v>
      </c>
      <c r="AV167" s="110">
        <v>718.19105924631401</v>
      </c>
      <c r="AW167" s="131">
        <v>573</v>
      </c>
      <c r="AX167" s="122">
        <v>1.2533875379516799</v>
      </c>
      <c r="AY167" s="130">
        <v>525.02207693058597</v>
      </c>
      <c r="AZ167" s="112">
        <v>1.4999999999999999E-2</v>
      </c>
      <c r="BA167" s="112">
        <v>1.4999999999999999E-2</v>
      </c>
      <c r="BB167" s="125">
        <v>0</v>
      </c>
      <c r="BC167" s="125">
        <v>0</v>
      </c>
      <c r="BD167" s="111"/>
      <c r="BE167" s="120">
        <v>815.2</v>
      </c>
      <c r="BF167" s="110">
        <v>75.257122992981394</v>
      </c>
      <c r="BG167" s="132">
        <v>65</v>
      </c>
      <c r="BH167" s="133">
        <v>1.15780189219971</v>
      </c>
      <c r="BI167" s="134">
        <v>-7.7436887426036902</v>
      </c>
      <c r="BJ167" s="112">
        <v>1.4250000000000001E-2</v>
      </c>
      <c r="BK167" s="112">
        <v>1.2E-2</v>
      </c>
      <c r="BL167" s="125">
        <v>0</v>
      </c>
      <c r="BM167" s="125">
        <v>30</v>
      </c>
      <c r="BN167" s="111"/>
      <c r="BO167" s="119">
        <v>993</v>
      </c>
      <c r="BP167" s="120">
        <v>91.671152026534102</v>
      </c>
      <c r="BQ167" s="132">
        <v>78</v>
      </c>
      <c r="BR167" s="122">
        <v>1.1752711798273601</v>
      </c>
      <c r="BS167" s="123">
        <v>5.46757350887549</v>
      </c>
      <c r="BT167" s="112">
        <v>7.4999999999999997E-3</v>
      </c>
      <c r="BU167" s="124">
        <v>6.7499999999999999E-3</v>
      </c>
      <c r="BV167" s="119">
        <v>0</v>
      </c>
      <c r="BW167" s="119">
        <v>21</v>
      </c>
      <c r="BX167" s="113"/>
      <c r="BY167" s="118">
        <v>0.99489361702127599</v>
      </c>
      <c r="BZ167" s="118">
        <v>1</v>
      </c>
      <c r="CA167" s="135">
        <v>0.99795744680851095</v>
      </c>
      <c r="CB167" s="117">
        <v>0.9</v>
      </c>
      <c r="CC167" s="124">
        <v>2.5000000000000001E-3</v>
      </c>
      <c r="CD167" s="113"/>
      <c r="CE167" s="113"/>
    </row>
    <row r="168" spans="1:83" s="85" customFormat="1" ht="21.4" customHeight="1" x14ac:dyDescent="0.2">
      <c r="A168" s="109" t="s">
        <v>385</v>
      </c>
      <c r="B168" s="109" t="s">
        <v>386</v>
      </c>
      <c r="C168" s="109" t="s">
        <v>229</v>
      </c>
      <c r="D168" s="110">
        <v>1.97474747477778</v>
      </c>
      <c r="E168" s="111"/>
      <c r="F168" s="112">
        <v>2.1000000000000001E-2</v>
      </c>
      <c r="G168" s="112">
        <v>2.1000000000000001E-2</v>
      </c>
      <c r="H168" s="113"/>
      <c r="I168" s="114">
        <v>3</v>
      </c>
      <c r="J168" s="114">
        <v>3</v>
      </c>
      <c r="K168" s="111"/>
      <c r="L168" s="136">
        <v>0.83</v>
      </c>
      <c r="M168" s="133">
        <v>0.77700000000000002</v>
      </c>
      <c r="N168" s="117">
        <v>0.7</v>
      </c>
      <c r="O168" s="118">
        <v>1.0999999999999999E-2</v>
      </c>
      <c r="P168" s="111"/>
      <c r="Q168" s="119">
        <v>31</v>
      </c>
      <c r="R168" s="120">
        <v>15.698209718429201</v>
      </c>
      <c r="S168" s="121">
        <v>36</v>
      </c>
      <c r="T168" s="116">
        <v>0.43606138106747699</v>
      </c>
      <c r="U168" s="127">
        <v>-52.091054546729701</v>
      </c>
      <c r="V168" s="124"/>
      <c r="W168" s="124"/>
      <c r="X168" s="125">
        <v>41</v>
      </c>
      <c r="Y168" s="125">
        <v>55</v>
      </c>
      <c r="Z168" s="111"/>
      <c r="AA168" s="126">
        <v>132</v>
      </c>
      <c r="AB168" s="110">
        <v>66.843989768795197</v>
      </c>
      <c r="AC168" s="121">
        <v>200</v>
      </c>
      <c r="AD168" s="116">
        <v>0.33421994884397599</v>
      </c>
      <c r="AE168" s="127">
        <v>-329.61696970405399</v>
      </c>
      <c r="AF168" s="112"/>
      <c r="AG168" s="112"/>
      <c r="AH168" s="128">
        <v>263</v>
      </c>
      <c r="AI168" s="125">
        <v>342</v>
      </c>
      <c r="AJ168" s="111"/>
      <c r="AK168" s="120">
        <v>532.62012000000004</v>
      </c>
      <c r="AL168" s="120">
        <v>269.71555948435201</v>
      </c>
      <c r="AM168" s="129">
        <v>661.5</v>
      </c>
      <c r="AN168" s="116">
        <v>0.407733272085188</v>
      </c>
      <c r="AO168" s="139">
        <v>-994.17800729615794</v>
      </c>
      <c r="AP168" s="124"/>
      <c r="AQ168" s="124"/>
      <c r="AR168" s="125">
        <v>774</v>
      </c>
      <c r="AS168" s="125">
        <v>1035</v>
      </c>
      <c r="AT168" s="113"/>
      <c r="AU168" s="120">
        <v>637.83695999999998</v>
      </c>
      <c r="AV168" s="110">
        <v>322.99672142726899</v>
      </c>
      <c r="AW168" s="131">
        <v>573</v>
      </c>
      <c r="AX168" s="116">
        <v>0.56369410371251005</v>
      </c>
      <c r="AY168" s="139">
        <v>-684.69565820211403</v>
      </c>
      <c r="AZ168" s="112"/>
      <c r="BA168" s="112"/>
      <c r="BB168" s="125">
        <v>494</v>
      </c>
      <c r="BC168" s="125">
        <v>720</v>
      </c>
      <c r="BD168" s="111"/>
      <c r="BE168" s="120">
        <v>88</v>
      </c>
      <c r="BF168" s="110">
        <v>44.5626598458635</v>
      </c>
      <c r="BG168" s="132">
        <v>65</v>
      </c>
      <c r="BH168" s="116">
        <v>0.68557938224405401</v>
      </c>
      <c r="BI168" s="127">
        <v>-62.025515153817501</v>
      </c>
      <c r="BJ168" s="112"/>
      <c r="BK168" s="112"/>
      <c r="BL168" s="125">
        <v>41</v>
      </c>
      <c r="BM168" s="125">
        <v>67</v>
      </c>
      <c r="BN168" s="111"/>
      <c r="BO168" s="119">
        <v>213</v>
      </c>
      <c r="BP168" s="120">
        <v>107.861892581465</v>
      </c>
      <c r="BQ168" s="132">
        <v>78</v>
      </c>
      <c r="BR168" s="122">
        <v>1.3828447766854499</v>
      </c>
      <c r="BS168" s="123">
        <v>32.969381815418998</v>
      </c>
      <c r="BT168" s="112">
        <v>7.4999999999999997E-3</v>
      </c>
      <c r="BU168" s="124">
        <v>7.4999999999999997E-3</v>
      </c>
      <c r="BV168" s="119">
        <v>0</v>
      </c>
      <c r="BW168" s="119">
        <v>0</v>
      </c>
      <c r="BX168" s="113"/>
      <c r="BY168" s="118">
        <v>0.99159663865546199</v>
      </c>
      <c r="BZ168" s="118">
        <v>1</v>
      </c>
      <c r="CA168" s="135">
        <v>0.996638655462185</v>
      </c>
      <c r="CB168" s="117">
        <v>0.9</v>
      </c>
      <c r="CC168" s="124">
        <v>2.5000000000000001E-3</v>
      </c>
      <c r="CD168" s="113"/>
      <c r="CE168" s="113"/>
    </row>
    <row r="169" spans="1:83" s="85" customFormat="1" ht="21.4" customHeight="1" x14ac:dyDescent="0.2">
      <c r="A169" s="109" t="s">
        <v>385</v>
      </c>
      <c r="B169" s="109" t="s">
        <v>386</v>
      </c>
      <c r="C169" s="109" t="s">
        <v>230</v>
      </c>
      <c r="D169" s="110">
        <v>6.0456881835555603</v>
      </c>
      <c r="E169" s="111"/>
      <c r="F169" s="112">
        <v>2.0500000000000001E-2</v>
      </c>
      <c r="G169" s="112">
        <v>0.02</v>
      </c>
      <c r="H169" s="113"/>
      <c r="I169" s="114">
        <v>4</v>
      </c>
      <c r="J169" s="114">
        <v>3</v>
      </c>
      <c r="K169" s="111"/>
      <c r="L169" s="136">
        <v>0.73</v>
      </c>
      <c r="M169" s="118">
        <v>0.68</v>
      </c>
      <c r="N169" s="117">
        <v>0.7</v>
      </c>
      <c r="O169" s="118"/>
      <c r="P169" s="111"/>
      <c r="Q169" s="119">
        <v>212</v>
      </c>
      <c r="R169" s="120">
        <v>35.066313968465302</v>
      </c>
      <c r="S169" s="121">
        <v>36</v>
      </c>
      <c r="T169" s="133">
        <v>0.97406427690181496</v>
      </c>
      <c r="U169" s="134">
        <v>-42.383212561830597</v>
      </c>
      <c r="V169" s="124">
        <v>5.0000000000000001E-4</v>
      </c>
      <c r="W169" s="124"/>
      <c r="X169" s="125">
        <v>6</v>
      </c>
      <c r="Y169" s="125">
        <v>50</v>
      </c>
      <c r="Z169" s="111"/>
      <c r="AA169" s="126">
        <v>846</v>
      </c>
      <c r="AB169" s="110">
        <v>139.93444159114</v>
      </c>
      <c r="AC169" s="121">
        <v>200</v>
      </c>
      <c r="AD169" s="116">
        <v>0.69967220795569995</v>
      </c>
      <c r="AE169" s="127">
        <v>-567.24006978794796</v>
      </c>
      <c r="AF169" s="112"/>
      <c r="AG169" s="112"/>
      <c r="AH169" s="128">
        <v>364</v>
      </c>
      <c r="AI169" s="125">
        <v>605</v>
      </c>
      <c r="AJ169" s="111"/>
      <c r="AK169" s="120">
        <v>6107.13508</v>
      </c>
      <c r="AL169" s="120">
        <v>1010.1637554863599</v>
      </c>
      <c r="AM169" s="129">
        <v>828</v>
      </c>
      <c r="AN169" s="122">
        <v>1.2200045356115501</v>
      </c>
      <c r="AO169" s="130">
        <v>256.32119107789703</v>
      </c>
      <c r="AP169" s="124">
        <v>0.01</v>
      </c>
      <c r="AQ169" s="124">
        <v>0.01</v>
      </c>
      <c r="AR169" s="125">
        <v>0</v>
      </c>
      <c r="AS169" s="125">
        <v>0</v>
      </c>
      <c r="AT169" s="113"/>
      <c r="AU169" s="120">
        <v>3000.56934</v>
      </c>
      <c r="AV169" s="110">
        <v>496.31559698391902</v>
      </c>
      <c r="AW169" s="131">
        <v>573</v>
      </c>
      <c r="AX169" s="118">
        <v>0.866170326324466</v>
      </c>
      <c r="AY169" s="120">
        <v>-1048.3634599424699</v>
      </c>
      <c r="AZ169" s="112"/>
      <c r="BA169" s="112"/>
      <c r="BB169" s="125">
        <v>464</v>
      </c>
      <c r="BC169" s="125">
        <v>1157</v>
      </c>
      <c r="BD169" s="111"/>
      <c r="BE169" s="120">
        <v>311.8</v>
      </c>
      <c r="BF169" s="110">
        <v>51.573946676261698</v>
      </c>
      <c r="BG169" s="132">
        <v>65</v>
      </c>
      <c r="BH169" s="118">
        <v>0.79344533348095003</v>
      </c>
      <c r="BI169" s="126">
        <v>-147.503022681083</v>
      </c>
      <c r="BJ169" s="112"/>
      <c r="BK169" s="112"/>
      <c r="BL169" s="125">
        <v>82</v>
      </c>
      <c r="BM169" s="125">
        <v>160</v>
      </c>
      <c r="BN169" s="111"/>
      <c r="BO169" s="119">
        <v>899</v>
      </c>
      <c r="BP169" s="120">
        <v>148.701020083256</v>
      </c>
      <c r="BQ169" s="132">
        <v>78</v>
      </c>
      <c r="BR169" s="122">
        <v>1.90642333440072</v>
      </c>
      <c r="BS169" s="123">
        <v>347.83637278269998</v>
      </c>
      <c r="BT169" s="112">
        <v>7.4999999999999997E-3</v>
      </c>
      <c r="BU169" s="124">
        <v>7.4999999999999997E-3</v>
      </c>
      <c r="BV169" s="119">
        <v>0</v>
      </c>
      <c r="BW169" s="119">
        <v>0</v>
      </c>
      <c r="BX169" s="113"/>
      <c r="BY169" s="118">
        <v>0.994108019639935</v>
      </c>
      <c r="BZ169" s="118">
        <v>1</v>
      </c>
      <c r="CA169" s="135">
        <v>0.99764320785597405</v>
      </c>
      <c r="CB169" s="117">
        <v>0.9</v>
      </c>
      <c r="CC169" s="124">
        <v>2.5000000000000001E-3</v>
      </c>
      <c r="CD169" s="113"/>
      <c r="CE169" s="113"/>
    </row>
    <row r="170" spans="1:83" s="85" customFormat="1" ht="21.4" customHeight="1" x14ac:dyDescent="0.2">
      <c r="A170" s="109" t="s">
        <v>385</v>
      </c>
      <c r="B170" s="109" t="s">
        <v>231</v>
      </c>
      <c r="C170" s="109" t="s">
        <v>232</v>
      </c>
      <c r="D170" s="110">
        <v>9.06721068444444</v>
      </c>
      <c r="E170" s="111"/>
      <c r="F170" s="112">
        <v>3.5000000000000003E-2</v>
      </c>
      <c r="G170" s="112">
        <v>3.2750000000000001E-2</v>
      </c>
      <c r="H170" s="113"/>
      <c r="I170" s="114">
        <v>4</v>
      </c>
      <c r="J170" s="114">
        <v>4</v>
      </c>
      <c r="K170" s="111"/>
      <c r="L170" s="115">
        <v>0.44</v>
      </c>
      <c r="M170" s="118">
        <v>0.66700000000000004</v>
      </c>
      <c r="N170" s="117">
        <v>0.7</v>
      </c>
      <c r="O170" s="118"/>
      <c r="P170" s="111"/>
      <c r="Q170" s="119">
        <v>411</v>
      </c>
      <c r="R170" s="120">
        <v>45.328162574308003</v>
      </c>
      <c r="S170" s="121">
        <v>36</v>
      </c>
      <c r="T170" s="122">
        <v>1.25911562706411</v>
      </c>
      <c r="U170" s="123">
        <v>29.480789472768201</v>
      </c>
      <c r="V170" s="124">
        <v>0.01</v>
      </c>
      <c r="W170" s="124">
        <v>0.01</v>
      </c>
      <c r="X170" s="125">
        <v>0</v>
      </c>
      <c r="Y170" s="125">
        <v>0</v>
      </c>
      <c r="Z170" s="111"/>
      <c r="AA170" s="126">
        <v>668</v>
      </c>
      <c r="AB170" s="110">
        <v>73.672050120772994</v>
      </c>
      <c r="AC170" s="121">
        <v>200</v>
      </c>
      <c r="AD170" s="116">
        <v>0.36836025060386501</v>
      </c>
      <c r="AE170" s="127">
        <v>-1451.55116959573</v>
      </c>
      <c r="AF170" s="112"/>
      <c r="AG170" s="112"/>
      <c r="AH170" s="128">
        <v>1146</v>
      </c>
      <c r="AI170" s="125">
        <v>1509</v>
      </c>
      <c r="AJ170" s="111"/>
      <c r="AK170" s="120">
        <v>6521.3962099999999</v>
      </c>
      <c r="AL170" s="120">
        <v>719.22848568943004</v>
      </c>
      <c r="AM170" s="129">
        <v>780.7</v>
      </c>
      <c r="AN170" s="118">
        <v>0.92126102944720101</v>
      </c>
      <c r="AO170" s="120">
        <v>-1752.27178051694</v>
      </c>
      <c r="AP170" s="124"/>
      <c r="AQ170" s="124"/>
      <c r="AR170" s="125">
        <v>558</v>
      </c>
      <c r="AS170" s="125">
        <v>1974</v>
      </c>
      <c r="AT170" s="113"/>
      <c r="AU170" s="120">
        <v>6053.6313</v>
      </c>
      <c r="AV170" s="110">
        <v>667.639863093234</v>
      </c>
      <c r="AW170" s="131">
        <v>573</v>
      </c>
      <c r="AX170" s="122">
        <v>1.1651655551365301</v>
      </c>
      <c r="AY170" s="130">
        <v>-18.8828008917726</v>
      </c>
      <c r="AZ170" s="112">
        <v>1.4999999999999999E-2</v>
      </c>
      <c r="BA170" s="112">
        <v>1.2749999999999999E-2</v>
      </c>
      <c r="BB170" s="125">
        <v>0</v>
      </c>
      <c r="BC170" s="125">
        <v>181</v>
      </c>
      <c r="BD170" s="111"/>
      <c r="BE170" s="120">
        <v>538</v>
      </c>
      <c r="BF170" s="110">
        <v>59.334675097269297</v>
      </c>
      <c r="BG170" s="132">
        <v>65</v>
      </c>
      <c r="BH170" s="118">
        <v>0.91284115534260502</v>
      </c>
      <c r="BI170" s="126">
        <v>-150.854130118613</v>
      </c>
      <c r="BJ170" s="112"/>
      <c r="BK170" s="112"/>
      <c r="BL170" s="125">
        <v>52</v>
      </c>
      <c r="BM170" s="125">
        <v>170</v>
      </c>
      <c r="BN170" s="111"/>
      <c r="BO170" s="119">
        <v>1110</v>
      </c>
      <c r="BP170" s="120">
        <v>122.419125200686</v>
      </c>
      <c r="BQ170" s="132">
        <v>78</v>
      </c>
      <c r="BR170" s="122">
        <v>1.56947596411136</v>
      </c>
      <c r="BS170" s="123">
        <v>283.37504385766402</v>
      </c>
      <c r="BT170" s="112">
        <v>7.4999999999999997E-3</v>
      </c>
      <c r="BU170" s="124">
        <v>7.4999999999999997E-3</v>
      </c>
      <c r="BV170" s="119">
        <v>0</v>
      </c>
      <c r="BW170" s="119">
        <v>0</v>
      </c>
      <c r="BX170" s="113"/>
      <c r="BY170" s="118">
        <v>0.99652294853963796</v>
      </c>
      <c r="BZ170" s="118">
        <v>1</v>
      </c>
      <c r="CA170" s="135">
        <v>0.99860917941585503</v>
      </c>
      <c r="CB170" s="117">
        <v>0.9</v>
      </c>
      <c r="CC170" s="124">
        <v>2.5000000000000001E-3</v>
      </c>
      <c r="CD170" s="113"/>
      <c r="CE170" s="113"/>
    </row>
    <row r="171" spans="1:83" s="85" customFormat="1" ht="21.4" customHeight="1" x14ac:dyDescent="0.2">
      <c r="A171" s="109" t="s">
        <v>385</v>
      </c>
      <c r="B171" s="109" t="s">
        <v>231</v>
      </c>
      <c r="C171" s="109" t="s">
        <v>233</v>
      </c>
      <c r="D171" s="110">
        <v>4.6499736225555601</v>
      </c>
      <c r="E171" s="111"/>
      <c r="F171" s="112">
        <v>4.4999999999999998E-2</v>
      </c>
      <c r="G171" s="112">
        <v>4.3499999999999997E-2</v>
      </c>
      <c r="H171" s="113"/>
      <c r="I171" s="114">
        <v>5</v>
      </c>
      <c r="J171" s="114">
        <v>5</v>
      </c>
      <c r="K171" s="111"/>
      <c r="L171" s="115">
        <v>0.4</v>
      </c>
      <c r="M171" s="116">
        <v>0.58799999999999997</v>
      </c>
      <c r="N171" s="117">
        <v>0.7</v>
      </c>
      <c r="O171" s="118"/>
      <c r="P171" s="111"/>
      <c r="Q171" s="119">
        <v>196</v>
      </c>
      <c r="R171" s="120">
        <v>42.150776737585304</v>
      </c>
      <c r="S171" s="121">
        <v>36</v>
      </c>
      <c r="T171" s="122">
        <v>1.1708549093773699</v>
      </c>
      <c r="U171" s="123">
        <v>0.343989878454181</v>
      </c>
      <c r="V171" s="124">
        <v>0.01</v>
      </c>
      <c r="W171" s="124">
        <v>8.5000000000000006E-3</v>
      </c>
      <c r="X171" s="125">
        <v>0</v>
      </c>
      <c r="Y171" s="125">
        <v>5</v>
      </c>
      <c r="Z171" s="111"/>
      <c r="AA171" s="126">
        <v>403</v>
      </c>
      <c r="AB171" s="110">
        <v>86.667158292075896</v>
      </c>
      <c r="AC171" s="121">
        <v>200</v>
      </c>
      <c r="AD171" s="116">
        <v>0.43333579146037998</v>
      </c>
      <c r="AE171" s="127">
        <v>-683.97783400858805</v>
      </c>
      <c r="AF171" s="112"/>
      <c r="AG171" s="112"/>
      <c r="AH171" s="128">
        <v>527</v>
      </c>
      <c r="AI171" s="125">
        <v>713</v>
      </c>
      <c r="AJ171" s="111"/>
      <c r="AK171" s="120">
        <v>4180.9175400000004</v>
      </c>
      <c r="AL171" s="120">
        <v>899.12715197344096</v>
      </c>
      <c r="AM171" s="129">
        <v>643.6</v>
      </c>
      <c r="AN171" s="122">
        <v>1.3970278930600399</v>
      </c>
      <c r="AO171" s="130">
        <v>683.02287016036496</v>
      </c>
      <c r="AP171" s="124">
        <v>0.01</v>
      </c>
      <c r="AQ171" s="124">
        <v>0.01</v>
      </c>
      <c r="AR171" s="125">
        <v>0</v>
      </c>
      <c r="AS171" s="125">
        <v>0</v>
      </c>
      <c r="AT171" s="113"/>
      <c r="AU171" s="120">
        <v>3242.8435399999998</v>
      </c>
      <c r="AV171" s="110">
        <v>697.38966351765703</v>
      </c>
      <c r="AW171" s="131">
        <v>573</v>
      </c>
      <c r="AX171" s="122">
        <v>1.21708492760499</v>
      </c>
      <c r="AY171" s="130">
        <v>128.65204556539601</v>
      </c>
      <c r="AZ171" s="112">
        <v>1.4999999999999999E-2</v>
      </c>
      <c r="BA171" s="112">
        <v>1.4999999999999999E-2</v>
      </c>
      <c r="BB171" s="125">
        <v>0</v>
      </c>
      <c r="BC171" s="125">
        <v>0</v>
      </c>
      <c r="BD171" s="111"/>
      <c r="BE171" s="120">
        <v>240.7</v>
      </c>
      <c r="BF171" s="110">
        <v>51.763734493554999</v>
      </c>
      <c r="BG171" s="132">
        <v>65</v>
      </c>
      <c r="BH171" s="118">
        <v>0.796365146054692</v>
      </c>
      <c r="BI171" s="126">
        <v>-112.567796052791</v>
      </c>
      <c r="BJ171" s="112"/>
      <c r="BK171" s="112"/>
      <c r="BL171" s="125">
        <v>62</v>
      </c>
      <c r="BM171" s="125">
        <v>122</v>
      </c>
      <c r="BN171" s="111"/>
      <c r="BO171" s="119">
        <v>483</v>
      </c>
      <c r="BP171" s="120">
        <v>103.871556960478</v>
      </c>
      <c r="BQ171" s="132">
        <v>78</v>
      </c>
      <c r="BR171" s="122">
        <v>1.33168662769844</v>
      </c>
      <c r="BS171" s="123">
        <v>59.078644736650702</v>
      </c>
      <c r="BT171" s="112">
        <v>7.4999999999999997E-3</v>
      </c>
      <c r="BU171" s="124">
        <v>7.4999999999999997E-3</v>
      </c>
      <c r="BV171" s="119">
        <v>0</v>
      </c>
      <c r="BW171" s="119">
        <v>0</v>
      </c>
      <c r="BX171" s="113"/>
      <c r="BY171" s="118">
        <v>0.99204516294585599</v>
      </c>
      <c r="BZ171" s="118">
        <v>1</v>
      </c>
      <c r="CA171" s="135">
        <v>0.99681806517834204</v>
      </c>
      <c r="CB171" s="117">
        <v>0.9</v>
      </c>
      <c r="CC171" s="124">
        <v>2.5000000000000001E-3</v>
      </c>
      <c r="CD171" s="113"/>
      <c r="CE171" s="113"/>
    </row>
    <row r="172" spans="1:83" s="85" customFormat="1" ht="21.4" customHeight="1" x14ac:dyDescent="0.2">
      <c r="A172" s="109" t="s">
        <v>385</v>
      </c>
      <c r="B172" s="109" t="s">
        <v>231</v>
      </c>
      <c r="C172" s="109" t="s">
        <v>234</v>
      </c>
      <c r="D172" s="110">
        <v>1.442080808</v>
      </c>
      <c r="E172" s="111"/>
      <c r="F172" s="112">
        <v>5.3499999999999999E-2</v>
      </c>
      <c r="G172" s="112">
        <v>5.1999999999999998E-2</v>
      </c>
      <c r="H172" s="113"/>
      <c r="I172" s="114">
        <v>6</v>
      </c>
      <c r="J172" s="114">
        <v>6</v>
      </c>
      <c r="K172" s="111"/>
      <c r="L172" s="115">
        <v>0.38</v>
      </c>
      <c r="M172" s="116">
        <v>0.46400000000000002</v>
      </c>
      <c r="N172" s="117">
        <v>0.7</v>
      </c>
      <c r="O172" s="118"/>
      <c r="P172" s="111"/>
      <c r="Q172" s="119">
        <v>65</v>
      </c>
      <c r="R172" s="120">
        <v>45.073757059528099</v>
      </c>
      <c r="S172" s="121">
        <v>36</v>
      </c>
      <c r="T172" s="122">
        <v>1.25204880720911</v>
      </c>
      <c r="U172" s="123">
        <v>4.3218542579455903</v>
      </c>
      <c r="V172" s="124">
        <v>0.01</v>
      </c>
      <c r="W172" s="124">
        <v>0.01</v>
      </c>
      <c r="X172" s="125">
        <v>0</v>
      </c>
      <c r="Y172" s="125">
        <v>0</v>
      </c>
      <c r="Z172" s="111"/>
      <c r="AA172" s="126">
        <v>177</v>
      </c>
      <c r="AB172" s="110">
        <v>122.739307685177</v>
      </c>
      <c r="AC172" s="121">
        <v>200</v>
      </c>
      <c r="AD172" s="116">
        <v>0.61369653842588501</v>
      </c>
      <c r="AE172" s="127">
        <v>-160.10080967808</v>
      </c>
      <c r="AF172" s="112"/>
      <c r="AG172" s="112"/>
      <c r="AH172" s="128">
        <v>112</v>
      </c>
      <c r="AI172" s="125">
        <v>170</v>
      </c>
      <c r="AJ172" s="111"/>
      <c r="AK172" s="120">
        <v>917.83498999999995</v>
      </c>
      <c r="AL172" s="120">
        <v>636.46571323068304</v>
      </c>
      <c r="AM172" s="129">
        <v>612</v>
      </c>
      <c r="AN172" s="133">
        <v>1.03997665560569</v>
      </c>
      <c r="AO172" s="137">
        <v>-113.693487614925</v>
      </c>
      <c r="AP172" s="124">
        <v>3.5000000000000001E-3</v>
      </c>
      <c r="AQ172" s="124">
        <v>2E-3</v>
      </c>
      <c r="AR172" s="125">
        <v>0</v>
      </c>
      <c r="AS172" s="125">
        <v>142</v>
      </c>
      <c r="AT172" s="113"/>
      <c r="AU172" s="120">
        <v>1381.83089</v>
      </c>
      <c r="AV172" s="110">
        <v>958.22015128017699</v>
      </c>
      <c r="AW172" s="131">
        <v>573</v>
      </c>
      <c r="AX172" s="122">
        <v>1.67228647692876</v>
      </c>
      <c r="AY172" s="130">
        <v>416.03707027230098</v>
      </c>
      <c r="AZ172" s="112">
        <v>1.4999999999999999E-2</v>
      </c>
      <c r="BA172" s="112">
        <v>1.4999999999999999E-2</v>
      </c>
      <c r="BB172" s="125">
        <v>0</v>
      </c>
      <c r="BC172" s="125">
        <v>0</v>
      </c>
      <c r="BD172" s="111"/>
      <c r="BE172" s="120">
        <v>122.7</v>
      </c>
      <c r="BF172" s="110">
        <v>85.085384480063098</v>
      </c>
      <c r="BG172" s="132">
        <v>65</v>
      </c>
      <c r="BH172" s="122">
        <v>1.3090059150778901</v>
      </c>
      <c r="BI172" s="123">
        <v>13.142236854624</v>
      </c>
      <c r="BJ172" s="112">
        <v>1.4999999999999999E-2</v>
      </c>
      <c r="BK172" s="112">
        <v>1.4999999999999999E-2</v>
      </c>
      <c r="BL172" s="125">
        <v>0</v>
      </c>
      <c r="BM172" s="125">
        <v>0</v>
      </c>
      <c r="BN172" s="111"/>
      <c r="BO172" s="119">
        <v>148</v>
      </c>
      <c r="BP172" s="120">
        <v>102.629477612464</v>
      </c>
      <c r="BQ172" s="132">
        <v>78</v>
      </c>
      <c r="BR172" s="122">
        <v>1.31576253349313</v>
      </c>
      <c r="BS172" s="123">
        <v>16.5306842255488</v>
      </c>
      <c r="BT172" s="112">
        <v>7.4999999999999997E-3</v>
      </c>
      <c r="BU172" s="124">
        <v>7.4999999999999997E-3</v>
      </c>
      <c r="BV172" s="119">
        <v>0</v>
      </c>
      <c r="BW172" s="119">
        <v>0</v>
      </c>
      <c r="BX172" s="113"/>
      <c r="BY172" s="118">
        <v>0.97837837837837804</v>
      </c>
      <c r="BZ172" s="118">
        <v>1</v>
      </c>
      <c r="CA172" s="135">
        <v>0.991351351351351</v>
      </c>
      <c r="CB172" s="117">
        <v>0.9</v>
      </c>
      <c r="CC172" s="124">
        <v>2.5000000000000001E-3</v>
      </c>
      <c r="CD172" s="113"/>
      <c r="CE172" s="113"/>
    </row>
    <row r="173" spans="1:83" s="85" customFormat="1" ht="21.4" customHeight="1" x14ac:dyDescent="0.2">
      <c r="A173" s="109" t="s">
        <v>385</v>
      </c>
      <c r="B173" s="109" t="s">
        <v>231</v>
      </c>
      <c r="C173" s="109" t="s">
        <v>235</v>
      </c>
      <c r="D173" s="110">
        <v>2.8776006351111101</v>
      </c>
      <c r="E173" s="111"/>
      <c r="F173" s="112">
        <v>2.4E-2</v>
      </c>
      <c r="G173" s="112">
        <v>2.1749999999999999E-2</v>
      </c>
      <c r="H173" s="113"/>
      <c r="I173" s="114">
        <v>4</v>
      </c>
      <c r="J173" s="114">
        <v>4</v>
      </c>
      <c r="K173" s="111"/>
      <c r="L173" s="136">
        <v>0.79</v>
      </c>
      <c r="M173" s="133">
        <v>0.78300000000000003</v>
      </c>
      <c r="N173" s="117">
        <v>0.7</v>
      </c>
      <c r="O173" s="118">
        <v>1.0999999999999999E-2</v>
      </c>
      <c r="P173" s="111"/>
      <c r="Q173" s="119">
        <v>94</v>
      </c>
      <c r="R173" s="120">
        <v>32.666103438071602</v>
      </c>
      <c r="S173" s="121">
        <v>36</v>
      </c>
      <c r="T173" s="118">
        <v>0.90739176216865403</v>
      </c>
      <c r="U173" s="126">
        <v>-27.080226403443099</v>
      </c>
      <c r="V173" s="124"/>
      <c r="W173" s="124"/>
      <c r="X173" s="125">
        <v>10</v>
      </c>
      <c r="Y173" s="125">
        <v>31</v>
      </c>
      <c r="Z173" s="111"/>
      <c r="AA173" s="126">
        <v>241</v>
      </c>
      <c r="AB173" s="110">
        <v>83.750329027396205</v>
      </c>
      <c r="AC173" s="121">
        <v>200</v>
      </c>
      <c r="AD173" s="116">
        <v>0.41875164513698099</v>
      </c>
      <c r="AE173" s="127">
        <v>-431.667924463573</v>
      </c>
      <c r="AF173" s="112"/>
      <c r="AG173" s="112"/>
      <c r="AH173" s="128">
        <v>335</v>
      </c>
      <c r="AI173" s="125">
        <v>450</v>
      </c>
      <c r="AJ173" s="111"/>
      <c r="AK173" s="120">
        <v>1624.6932300000001</v>
      </c>
      <c r="AL173" s="120">
        <v>564.59996921611298</v>
      </c>
      <c r="AM173" s="129">
        <v>689.4</v>
      </c>
      <c r="AN173" s="118">
        <v>0.81897297536424796</v>
      </c>
      <c r="AO173" s="120">
        <v>-693.99310562593598</v>
      </c>
      <c r="AP173" s="124"/>
      <c r="AQ173" s="124"/>
      <c r="AR173" s="125">
        <v>360</v>
      </c>
      <c r="AS173" s="125">
        <v>756</v>
      </c>
      <c r="AT173" s="113"/>
      <c r="AU173" s="120">
        <v>1671.77478</v>
      </c>
      <c r="AV173" s="110">
        <v>580.96136051743997</v>
      </c>
      <c r="AW173" s="131">
        <v>573</v>
      </c>
      <c r="AX173" s="133">
        <v>1.0138941719326999</v>
      </c>
      <c r="AY173" s="137">
        <v>-255.418823588137</v>
      </c>
      <c r="AZ173" s="112">
        <v>3.0000000000000001E-3</v>
      </c>
      <c r="BA173" s="112">
        <v>7.5000000000000002E-4</v>
      </c>
      <c r="BB173" s="125">
        <v>0</v>
      </c>
      <c r="BC173" s="125">
        <v>307</v>
      </c>
      <c r="BD173" s="111"/>
      <c r="BE173" s="120">
        <v>146.1</v>
      </c>
      <c r="BF173" s="110">
        <v>50.771465024492102</v>
      </c>
      <c r="BG173" s="132">
        <v>65</v>
      </c>
      <c r="BH173" s="118">
        <v>0.78109946191526303</v>
      </c>
      <c r="BI173" s="126">
        <v>-72.517075450661295</v>
      </c>
      <c r="BJ173" s="112"/>
      <c r="BK173" s="112"/>
      <c r="BL173" s="125">
        <v>41</v>
      </c>
      <c r="BM173" s="125">
        <v>79</v>
      </c>
      <c r="BN173" s="111"/>
      <c r="BO173" s="119">
        <v>323</v>
      </c>
      <c r="BP173" s="120">
        <v>112.24629160103299</v>
      </c>
      <c r="BQ173" s="132">
        <v>78</v>
      </c>
      <c r="BR173" s="122">
        <v>1.4390550205260599</v>
      </c>
      <c r="BS173" s="123">
        <v>60.659509459206497</v>
      </c>
      <c r="BT173" s="112">
        <v>7.4999999999999997E-3</v>
      </c>
      <c r="BU173" s="124">
        <v>7.4999999999999997E-3</v>
      </c>
      <c r="BV173" s="119">
        <v>0</v>
      </c>
      <c r="BW173" s="119">
        <v>0</v>
      </c>
      <c r="BX173" s="113"/>
      <c r="BY173" s="118">
        <v>0.993472584856397</v>
      </c>
      <c r="BZ173" s="118">
        <v>1</v>
      </c>
      <c r="CA173" s="135">
        <v>0.99738903394255896</v>
      </c>
      <c r="CB173" s="117">
        <v>0.9</v>
      </c>
      <c r="CC173" s="124">
        <v>2.5000000000000001E-3</v>
      </c>
      <c r="CD173" s="113"/>
      <c r="CE173" s="113"/>
    </row>
    <row r="174" spans="1:83" s="85" customFormat="1" ht="21.4" customHeight="1" x14ac:dyDescent="0.2">
      <c r="A174" s="109" t="s">
        <v>385</v>
      </c>
      <c r="B174" s="109" t="s">
        <v>231</v>
      </c>
      <c r="C174" s="109" t="s">
        <v>236</v>
      </c>
      <c r="D174" s="110">
        <v>2.80953112911111</v>
      </c>
      <c r="E174" s="111"/>
      <c r="F174" s="112">
        <v>3.6999999999999998E-2</v>
      </c>
      <c r="G174" s="112">
        <v>3.5125000000000003E-2</v>
      </c>
      <c r="H174" s="113"/>
      <c r="I174" s="114">
        <v>5</v>
      </c>
      <c r="J174" s="114">
        <v>5</v>
      </c>
      <c r="K174" s="111"/>
      <c r="L174" s="138">
        <v>0.65</v>
      </c>
      <c r="M174" s="133">
        <v>0.74099999999999999</v>
      </c>
      <c r="N174" s="117">
        <v>0.7</v>
      </c>
      <c r="O174" s="118">
        <v>5.0000000000000001E-3</v>
      </c>
      <c r="P174" s="111"/>
      <c r="Q174" s="119">
        <v>112</v>
      </c>
      <c r="R174" s="120">
        <v>39.864302922116003</v>
      </c>
      <c r="S174" s="121">
        <v>36</v>
      </c>
      <c r="T174" s="133">
        <v>1.1073417478365599</v>
      </c>
      <c r="U174" s="134">
        <v>-6.2160794133823503</v>
      </c>
      <c r="V174" s="124">
        <v>7.0000000000000001E-3</v>
      </c>
      <c r="W174" s="124">
        <v>5.4999999999999997E-3</v>
      </c>
      <c r="X174" s="125">
        <v>0</v>
      </c>
      <c r="Y174" s="125">
        <v>10</v>
      </c>
      <c r="Z174" s="111"/>
      <c r="AA174" s="126">
        <v>235</v>
      </c>
      <c r="AB174" s="110">
        <v>83.643849881225606</v>
      </c>
      <c r="AC174" s="121">
        <v>200</v>
      </c>
      <c r="AD174" s="116">
        <v>0.41821924940612798</v>
      </c>
      <c r="AE174" s="127">
        <v>-421.75599674101301</v>
      </c>
      <c r="AF174" s="112"/>
      <c r="AG174" s="112"/>
      <c r="AH174" s="128">
        <v>327</v>
      </c>
      <c r="AI174" s="125">
        <v>440</v>
      </c>
      <c r="AJ174" s="111"/>
      <c r="AK174" s="120">
        <v>1520.18012</v>
      </c>
      <c r="AL174" s="120">
        <v>541.07964999873798</v>
      </c>
      <c r="AM174" s="129">
        <v>650.1</v>
      </c>
      <c r="AN174" s="118">
        <v>0.83230218427740099</v>
      </c>
      <c r="AO174" s="120">
        <v>-614.60524740666199</v>
      </c>
      <c r="AP174" s="124"/>
      <c r="AQ174" s="124"/>
      <c r="AR174" s="125">
        <v>307</v>
      </c>
      <c r="AS174" s="125">
        <v>672</v>
      </c>
      <c r="AT174" s="113"/>
      <c r="AU174" s="120">
        <v>2309.7073399999999</v>
      </c>
      <c r="AV174" s="110">
        <v>822.09708092138203</v>
      </c>
      <c r="AW174" s="131">
        <v>573</v>
      </c>
      <c r="AX174" s="122">
        <v>1.43472439951376</v>
      </c>
      <c r="AY174" s="130">
        <v>428.10140933699802</v>
      </c>
      <c r="AZ174" s="112">
        <v>1.4999999999999999E-2</v>
      </c>
      <c r="BA174" s="112">
        <v>1.4999999999999999E-2</v>
      </c>
      <c r="BB174" s="125">
        <v>0</v>
      </c>
      <c r="BC174" s="125">
        <v>0</v>
      </c>
      <c r="BD174" s="111"/>
      <c r="BE174" s="120">
        <v>166.2</v>
      </c>
      <c r="BF174" s="110">
        <v>59.155778086211399</v>
      </c>
      <c r="BG174" s="132">
        <v>65</v>
      </c>
      <c r="BH174" s="118">
        <v>0.91008889363402201</v>
      </c>
      <c r="BI174" s="126">
        <v>-47.2456989408292</v>
      </c>
      <c r="BJ174" s="112"/>
      <c r="BK174" s="112"/>
      <c r="BL174" s="125">
        <v>17</v>
      </c>
      <c r="BM174" s="125">
        <v>53</v>
      </c>
      <c r="BN174" s="111"/>
      <c r="BO174" s="119">
        <v>261</v>
      </c>
      <c r="BP174" s="120">
        <v>92.8980630595739</v>
      </c>
      <c r="BQ174" s="132">
        <v>78</v>
      </c>
      <c r="BR174" s="122">
        <v>1.1910008084560799</v>
      </c>
      <c r="BS174" s="123">
        <v>4.8651612710049204</v>
      </c>
      <c r="BT174" s="112">
        <v>7.4999999999999997E-3</v>
      </c>
      <c r="BU174" s="124">
        <v>7.1250000000000003E-3</v>
      </c>
      <c r="BV174" s="119">
        <v>0</v>
      </c>
      <c r="BW174" s="119">
        <v>2</v>
      </c>
      <c r="BX174" s="113"/>
      <c r="BY174" s="118">
        <v>0.99804592085979504</v>
      </c>
      <c r="BZ174" s="118">
        <v>1</v>
      </c>
      <c r="CA174" s="135">
        <v>0.99921836834391797</v>
      </c>
      <c r="CB174" s="117">
        <v>0.9</v>
      </c>
      <c r="CC174" s="124">
        <v>2.5000000000000001E-3</v>
      </c>
      <c r="CD174" s="113"/>
      <c r="CE174" s="113"/>
    </row>
    <row r="175" spans="1:83" s="85" customFormat="1" ht="21.4" customHeight="1" x14ac:dyDescent="0.2">
      <c r="A175" s="109" t="s">
        <v>385</v>
      </c>
      <c r="B175" s="109" t="s">
        <v>231</v>
      </c>
      <c r="C175" s="109" t="s">
        <v>237</v>
      </c>
      <c r="D175" s="110">
        <v>3.7338744588888901</v>
      </c>
      <c r="E175" s="111"/>
      <c r="F175" s="112">
        <v>5.2624999999999998E-2</v>
      </c>
      <c r="G175" s="112">
        <v>4.7750000000000001E-2</v>
      </c>
      <c r="H175" s="113"/>
      <c r="I175" s="114">
        <v>7</v>
      </c>
      <c r="J175" s="114">
        <v>7</v>
      </c>
      <c r="K175" s="111"/>
      <c r="L175" s="115">
        <v>0.5</v>
      </c>
      <c r="M175" s="133">
        <v>0.70299999999999996</v>
      </c>
      <c r="N175" s="117">
        <v>0.7</v>
      </c>
      <c r="O175" s="118">
        <v>1E-3</v>
      </c>
      <c r="P175" s="111"/>
      <c r="Q175" s="119">
        <v>152</v>
      </c>
      <c r="R175" s="120">
        <v>40.708385264037901</v>
      </c>
      <c r="S175" s="121">
        <v>36</v>
      </c>
      <c r="T175" s="133">
        <v>1.1307884795566101</v>
      </c>
      <c r="U175" s="134">
        <v>-5.1094888317760496</v>
      </c>
      <c r="V175" s="124">
        <v>8.0000000000000002E-3</v>
      </c>
      <c r="W175" s="124">
        <v>6.4999999999999997E-3</v>
      </c>
      <c r="X175" s="125">
        <v>0</v>
      </c>
      <c r="Y175" s="125">
        <v>10</v>
      </c>
      <c r="Z175" s="111"/>
      <c r="AA175" s="126">
        <v>490</v>
      </c>
      <c r="AB175" s="110">
        <v>131.23097881170099</v>
      </c>
      <c r="AC175" s="121">
        <v>200</v>
      </c>
      <c r="AD175" s="116">
        <v>0.65615489405850502</v>
      </c>
      <c r="AE175" s="127">
        <v>-382.83049350986698</v>
      </c>
      <c r="AF175" s="112"/>
      <c r="AG175" s="112"/>
      <c r="AH175" s="128">
        <v>257</v>
      </c>
      <c r="AI175" s="125">
        <v>407</v>
      </c>
      <c r="AJ175" s="111"/>
      <c r="AK175" s="120">
        <v>3891.4063099999998</v>
      </c>
      <c r="AL175" s="120">
        <v>1042.18991635782</v>
      </c>
      <c r="AM175" s="129">
        <v>699.1</v>
      </c>
      <c r="AN175" s="122">
        <v>1.49075942834762</v>
      </c>
      <c r="AO175" s="130">
        <v>840.42731993626001</v>
      </c>
      <c r="AP175" s="124">
        <v>0.01</v>
      </c>
      <c r="AQ175" s="124">
        <v>0.01</v>
      </c>
      <c r="AR175" s="125">
        <v>0</v>
      </c>
      <c r="AS175" s="125">
        <v>0</v>
      </c>
      <c r="AT175" s="113"/>
      <c r="AU175" s="120">
        <v>2754.0467199999998</v>
      </c>
      <c r="AV175" s="110">
        <v>737.58417705868396</v>
      </c>
      <c r="AW175" s="131">
        <v>573</v>
      </c>
      <c r="AX175" s="122">
        <v>1.2872324206957799</v>
      </c>
      <c r="AY175" s="130">
        <v>253.38735609423199</v>
      </c>
      <c r="AZ175" s="112">
        <v>1.4999999999999999E-2</v>
      </c>
      <c r="BA175" s="112">
        <v>1.4999999999999999E-2</v>
      </c>
      <c r="BB175" s="125">
        <v>0</v>
      </c>
      <c r="BC175" s="125">
        <v>0</v>
      </c>
      <c r="BD175" s="111"/>
      <c r="BE175" s="120">
        <v>265.39999999999998</v>
      </c>
      <c r="BF175" s="110">
        <v>71.078983217602996</v>
      </c>
      <c r="BG175" s="132">
        <v>65</v>
      </c>
      <c r="BH175" s="133">
        <v>1.09352281873235</v>
      </c>
      <c r="BI175" s="134">
        <v>-18.269910390706801</v>
      </c>
      <c r="BJ175" s="112">
        <v>8.9999999999999993E-3</v>
      </c>
      <c r="BK175" s="112">
        <v>6.7499999999999999E-3</v>
      </c>
      <c r="BL175" s="125">
        <v>0</v>
      </c>
      <c r="BM175" s="125">
        <v>26</v>
      </c>
      <c r="BN175" s="111"/>
      <c r="BO175" s="119">
        <v>338</v>
      </c>
      <c r="BP175" s="120">
        <v>90.522593547663305</v>
      </c>
      <c r="BQ175" s="132">
        <v>78</v>
      </c>
      <c r="BR175" s="133">
        <v>1.16054607112389</v>
      </c>
      <c r="BS175" s="134">
        <v>-2.4038924688480798</v>
      </c>
      <c r="BT175" s="112">
        <v>7.1250000000000003E-3</v>
      </c>
      <c r="BU175" s="124">
        <v>6.0000000000000001E-3</v>
      </c>
      <c r="BV175" s="119">
        <v>0</v>
      </c>
      <c r="BW175" s="119">
        <v>12</v>
      </c>
      <c r="BX175" s="113"/>
      <c r="BY175" s="118">
        <v>0.99082007343941203</v>
      </c>
      <c r="BZ175" s="118">
        <v>1</v>
      </c>
      <c r="CA175" s="135">
        <v>0.99632802937576503</v>
      </c>
      <c r="CB175" s="117">
        <v>0.9</v>
      </c>
      <c r="CC175" s="124">
        <v>2.5000000000000001E-3</v>
      </c>
      <c r="CD175" s="113"/>
      <c r="CE175" s="113"/>
    </row>
    <row r="176" spans="1:83" s="85" customFormat="1" ht="21.4" customHeight="1" x14ac:dyDescent="0.2">
      <c r="A176" s="109" t="s">
        <v>385</v>
      </c>
      <c r="B176" s="109" t="s">
        <v>231</v>
      </c>
      <c r="C176" s="109" t="s">
        <v>238</v>
      </c>
      <c r="D176" s="110">
        <v>3.6793334813333298</v>
      </c>
      <c r="E176" s="111"/>
      <c r="F176" s="112">
        <v>5.1749999999999997E-2</v>
      </c>
      <c r="G176" s="112">
        <v>4.725E-2</v>
      </c>
      <c r="H176" s="113"/>
      <c r="I176" s="114">
        <v>6</v>
      </c>
      <c r="J176" s="114">
        <v>6</v>
      </c>
      <c r="K176" s="111"/>
      <c r="L176" s="135">
        <v>0.9</v>
      </c>
      <c r="M176" s="118">
        <v>0.622</v>
      </c>
      <c r="N176" s="117">
        <v>0.7</v>
      </c>
      <c r="O176" s="118"/>
      <c r="P176" s="111"/>
      <c r="Q176" s="119">
        <v>161</v>
      </c>
      <c r="R176" s="120">
        <v>43.757925400569</v>
      </c>
      <c r="S176" s="121">
        <v>36</v>
      </c>
      <c r="T176" s="122">
        <v>1.21549792779358</v>
      </c>
      <c r="U176" s="123">
        <v>6.1854209726337199</v>
      </c>
      <c r="V176" s="124">
        <v>0.01</v>
      </c>
      <c r="W176" s="124">
        <v>0.01</v>
      </c>
      <c r="X176" s="125">
        <v>0</v>
      </c>
      <c r="Y176" s="125">
        <v>0</v>
      </c>
      <c r="Z176" s="111"/>
      <c r="AA176" s="126">
        <v>475</v>
      </c>
      <c r="AB176" s="110">
        <v>129.099469349505</v>
      </c>
      <c r="AC176" s="121">
        <v>200</v>
      </c>
      <c r="AD176" s="116">
        <v>0.64549734674752501</v>
      </c>
      <c r="AE176" s="127">
        <v>-385.080994596479</v>
      </c>
      <c r="AF176" s="112"/>
      <c r="AG176" s="112"/>
      <c r="AH176" s="128">
        <v>261</v>
      </c>
      <c r="AI176" s="125">
        <v>409</v>
      </c>
      <c r="AJ176" s="111"/>
      <c r="AK176" s="120">
        <v>4251.9322199999997</v>
      </c>
      <c r="AL176" s="120">
        <v>1155.62567013066</v>
      </c>
      <c r="AM176" s="129">
        <v>738.1</v>
      </c>
      <c r="AN176" s="122">
        <v>1.5656762906525701</v>
      </c>
      <c r="AO176" s="130">
        <v>1077.8033094416901</v>
      </c>
      <c r="AP176" s="124">
        <v>0.01</v>
      </c>
      <c r="AQ176" s="124">
        <v>0.01</v>
      </c>
      <c r="AR176" s="125">
        <v>0</v>
      </c>
      <c r="AS176" s="125">
        <v>0</v>
      </c>
      <c r="AT176" s="113"/>
      <c r="AU176" s="120">
        <v>2432.0878699999998</v>
      </c>
      <c r="AV176" s="110">
        <v>661.01316511235302</v>
      </c>
      <c r="AW176" s="131">
        <v>573</v>
      </c>
      <c r="AX176" s="133">
        <v>1.1536006371943299</v>
      </c>
      <c r="AY176" s="137">
        <v>-32.0441795189126</v>
      </c>
      <c r="AZ176" s="112">
        <v>1.35E-2</v>
      </c>
      <c r="BA176" s="112">
        <v>1.125E-2</v>
      </c>
      <c r="BB176" s="125">
        <v>0</v>
      </c>
      <c r="BC176" s="125">
        <v>98</v>
      </c>
      <c r="BD176" s="111"/>
      <c r="BE176" s="120">
        <v>258.3</v>
      </c>
      <c r="BF176" s="110">
        <v>70.202932490478105</v>
      </c>
      <c r="BG176" s="132">
        <v>65</v>
      </c>
      <c r="BH176" s="133">
        <v>1.0800451152381301</v>
      </c>
      <c r="BI176" s="134">
        <v>-21.226323243855699</v>
      </c>
      <c r="BJ176" s="112">
        <v>8.2500000000000004E-3</v>
      </c>
      <c r="BK176" s="112">
        <v>6.0000000000000001E-3</v>
      </c>
      <c r="BL176" s="125">
        <v>0</v>
      </c>
      <c r="BM176" s="125">
        <v>29</v>
      </c>
      <c r="BN176" s="111"/>
      <c r="BO176" s="119">
        <v>370</v>
      </c>
      <c r="BP176" s="120">
        <v>100.561691914351</v>
      </c>
      <c r="BQ176" s="132">
        <v>78</v>
      </c>
      <c r="BR176" s="122">
        <v>1.2892524604404001</v>
      </c>
      <c r="BS176" s="123">
        <v>34.568412107373099</v>
      </c>
      <c r="BT176" s="112">
        <v>7.4999999999999997E-3</v>
      </c>
      <c r="BU176" s="124">
        <v>7.4999999999999997E-3</v>
      </c>
      <c r="BV176" s="119">
        <v>0</v>
      </c>
      <c r="BW176" s="119">
        <v>0</v>
      </c>
      <c r="BX176" s="113"/>
      <c r="BY176" s="118">
        <v>0.99632521819016995</v>
      </c>
      <c r="BZ176" s="118">
        <v>1</v>
      </c>
      <c r="CA176" s="135">
        <v>0.99853008727606796</v>
      </c>
      <c r="CB176" s="117">
        <v>0.9</v>
      </c>
      <c r="CC176" s="124">
        <v>2.5000000000000001E-3</v>
      </c>
      <c r="CD176" s="113"/>
      <c r="CE176" s="113"/>
    </row>
    <row r="177" spans="1:83" s="85" customFormat="1" ht="21.4" customHeight="1" x14ac:dyDescent="0.2">
      <c r="A177" s="109" t="s">
        <v>385</v>
      </c>
      <c r="B177" s="109" t="s">
        <v>231</v>
      </c>
      <c r="C177" s="109" t="s">
        <v>239</v>
      </c>
      <c r="D177" s="110">
        <v>1.7548989418888901</v>
      </c>
      <c r="E177" s="111"/>
      <c r="F177" s="112">
        <v>5.0250000000000003E-2</v>
      </c>
      <c r="G177" s="112">
        <v>4.8000000000000001E-2</v>
      </c>
      <c r="H177" s="113"/>
      <c r="I177" s="114">
        <v>6</v>
      </c>
      <c r="J177" s="114">
        <v>6</v>
      </c>
      <c r="K177" s="111"/>
      <c r="L177" s="135">
        <v>0.9</v>
      </c>
      <c r="M177" s="116">
        <v>0.52100000000000002</v>
      </c>
      <c r="N177" s="117">
        <v>0.7</v>
      </c>
      <c r="O177" s="118"/>
      <c r="P177" s="111"/>
      <c r="Q177" s="119">
        <v>88</v>
      </c>
      <c r="R177" s="120">
        <v>50.145337659888803</v>
      </c>
      <c r="S177" s="121">
        <v>36</v>
      </c>
      <c r="T177" s="122">
        <v>1.39292604610802</v>
      </c>
      <c r="U177" s="123">
        <v>14.159468201929601</v>
      </c>
      <c r="V177" s="124">
        <v>0.01</v>
      </c>
      <c r="W177" s="124">
        <v>0.01</v>
      </c>
      <c r="X177" s="125">
        <v>0</v>
      </c>
      <c r="Y177" s="125">
        <v>0</v>
      </c>
      <c r="Z177" s="111"/>
      <c r="AA177" s="126">
        <v>259</v>
      </c>
      <c r="AB177" s="110">
        <v>147.58684606717301</v>
      </c>
      <c r="AC177" s="121">
        <v>200</v>
      </c>
      <c r="AD177" s="116">
        <v>0.73793423033586503</v>
      </c>
      <c r="AE177" s="127">
        <v>-151.225176655947</v>
      </c>
      <c r="AF177" s="112"/>
      <c r="AG177" s="112"/>
      <c r="AH177" s="128">
        <v>92</v>
      </c>
      <c r="AI177" s="125">
        <v>163</v>
      </c>
      <c r="AJ177" s="111"/>
      <c r="AK177" s="120">
        <v>1934.55783</v>
      </c>
      <c r="AL177" s="120">
        <v>1102.37563190832</v>
      </c>
      <c r="AM177" s="129">
        <v>694.2</v>
      </c>
      <c r="AN177" s="122">
        <v>1.5879798788653401</v>
      </c>
      <c r="AO177" s="130">
        <v>510.66624182720801</v>
      </c>
      <c r="AP177" s="124">
        <v>0.01</v>
      </c>
      <c r="AQ177" s="124">
        <v>0.01</v>
      </c>
      <c r="AR177" s="125">
        <v>0</v>
      </c>
      <c r="AS177" s="125">
        <v>0</v>
      </c>
      <c r="AT177" s="113"/>
      <c r="AU177" s="120">
        <v>1796.9864700000001</v>
      </c>
      <c r="AV177" s="110">
        <v>1023.98287850457</v>
      </c>
      <c r="AW177" s="131">
        <v>573</v>
      </c>
      <c r="AX177" s="122">
        <v>1.7870556343884301</v>
      </c>
      <c r="AY177" s="130">
        <v>621.69133888071201</v>
      </c>
      <c r="AZ177" s="112">
        <v>1.4999999999999999E-2</v>
      </c>
      <c r="BA177" s="112">
        <v>1.4999999999999999E-2</v>
      </c>
      <c r="BB177" s="125">
        <v>0</v>
      </c>
      <c r="BC177" s="125">
        <v>0</v>
      </c>
      <c r="BD177" s="111"/>
      <c r="BE177" s="120">
        <v>119.1</v>
      </c>
      <c r="BF177" s="110">
        <v>67.867155855599606</v>
      </c>
      <c r="BG177" s="132">
        <v>65</v>
      </c>
      <c r="BH177" s="133">
        <v>1.04411009008615</v>
      </c>
      <c r="BI177" s="134">
        <v>-14.2231824131828</v>
      </c>
      <c r="BJ177" s="112">
        <v>5.2500000000000003E-3</v>
      </c>
      <c r="BK177" s="112">
        <v>3.0000000000000001E-3</v>
      </c>
      <c r="BL177" s="125">
        <v>0</v>
      </c>
      <c r="BM177" s="125">
        <v>18</v>
      </c>
      <c r="BN177" s="111"/>
      <c r="BO177" s="119">
        <v>183</v>
      </c>
      <c r="BP177" s="120">
        <v>104.27950899726901</v>
      </c>
      <c r="BQ177" s="132">
        <v>78</v>
      </c>
      <c r="BR177" s="122">
        <v>1.33691678201627</v>
      </c>
      <c r="BS177" s="123">
        <v>23.012181104180701</v>
      </c>
      <c r="BT177" s="112">
        <v>7.4999999999999997E-3</v>
      </c>
      <c r="BU177" s="124">
        <v>7.4999999999999997E-3</v>
      </c>
      <c r="BV177" s="119">
        <v>0</v>
      </c>
      <c r="BW177" s="119">
        <v>0</v>
      </c>
      <c r="BX177" s="113"/>
      <c r="BY177" s="118">
        <v>0.98688750862663899</v>
      </c>
      <c r="BZ177" s="118">
        <v>1</v>
      </c>
      <c r="CA177" s="135">
        <v>0.99475500345065604</v>
      </c>
      <c r="CB177" s="117">
        <v>0.9</v>
      </c>
      <c r="CC177" s="124">
        <v>2.5000000000000001E-3</v>
      </c>
      <c r="CD177" s="113"/>
      <c r="CE177" s="113"/>
    </row>
    <row r="178" spans="1:83" s="85" customFormat="1" ht="21.4" customHeight="1" x14ac:dyDescent="0.2">
      <c r="A178" s="109" t="s">
        <v>385</v>
      </c>
      <c r="B178" s="109" t="s">
        <v>231</v>
      </c>
      <c r="C178" s="109" t="s">
        <v>240</v>
      </c>
      <c r="D178" s="110">
        <v>3.1835253849999998</v>
      </c>
      <c r="E178" s="111"/>
      <c r="F178" s="112">
        <v>1.6E-2</v>
      </c>
      <c r="G178" s="112">
        <v>1.375E-2</v>
      </c>
      <c r="H178" s="113"/>
      <c r="I178" s="114">
        <v>4</v>
      </c>
      <c r="J178" s="114">
        <v>4</v>
      </c>
      <c r="K178" s="111"/>
      <c r="L178" s="136">
        <v>0.74</v>
      </c>
      <c r="M178" s="133">
        <v>0.73099999999999998</v>
      </c>
      <c r="N178" s="117">
        <v>0.7</v>
      </c>
      <c r="O178" s="118">
        <v>4.0000000000000001E-3</v>
      </c>
      <c r="P178" s="111"/>
      <c r="Q178" s="119">
        <v>116</v>
      </c>
      <c r="R178" s="120">
        <v>36.437592282619697</v>
      </c>
      <c r="S178" s="121">
        <v>36</v>
      </c>
      <c r="T178" s="133">
        <v>1.01215534118388</v>
      </c>
      <c r="U178" s="134">
        <v>-17.952560919568</v>
      </c>
      <c r="V178" s="124">
        <v>2E-3</v>
      </c>
      <c r="W178" s="124">
        <v>5.0000000000000001E-4</v>
      </c>
      <c r="X178" s="125">
        <v>0</v>
      </c>
      <c r="Y178" s="125">
        <v>22</v>
      </c>
      <c r="Z178" s="111"/>
      <c r="AA178" s="126">
        <v>326</v>
      </c>
      <c r="AB178" s="110">
        <v>102.402199001155</v>
      </c>
      <c r="AC178" s="121">
        <v>200</v>
      </c>
      <c r="AD178" s="116">
        <v>0.51201099500577496</v>
      </c>
      <c r="AE178" s="127">
        <v>-418.18089399759998</v>
      </c>
      <c r="AF178" s="112"/>
      <c r="AG178" s="112"/>
      <c r="AH178" s="128">
        <v>311</v>
      </c>
      <c r="AI178" s="125">
        <v>439</v>
      </c>
      <c r="AJ178" s="111"/>
      <c r="AK178" s="120">
        <v>1588.54294</v>
      </c>
      <c r="AL178" s="120">
        <v>498.98862044098303</v>
      </c>
      <c r="AM178" s="129">
        <v>642.70000000000005</v>
      </c>
      <c r="AN178" s="118">
        <v>0.77639430596076398</v>
      </c>
      <c r="AO178" s="120">
        <v>-802.88236286128802</v>
      </c>
      <c r="AP178" s="124"/>
      <c r="AQ178" s="124"/>
      <c r="AR178" s="125">
        <v>458</v>
      </c>
      <c r="AS178" s="125">
        <v>867</v>
      </c>
      <c r="AT178" s="113"/>
      <c r="AU178" s="120">
        <v>1710.46326</v>
      </c>
      <c r="AV178" s="110">
        <v>537.28588691621201</v>
      </c>
      <c r="AW178" s="131">
        <v>573</v>
      </c>
      <c r="AX178" s="118">
        <v>0.93767170491485496</v>
      </c>
      <c r="AY178" s="120">
        <v>-421.61500130312402</v>
      </c>
      <c r="AZ178" s="112"/>
      <c r="BA178" s="112"/>
      <c r="BB178" s="125">
        <v>114</v>
      </c>
      <c r="BC178" s="125">
        <v>479</v>
      </c>
      <c r="BD178" s="111"/>
      <c r="BE178" s="120">
        <v>174.4</v>
      </c>
      <c r="BF178" s="110">
        <v>54.782035293869697</v>
      </c>
      <c r="BG178" s="132">
        <v>65</v>
      </c>
      <c r="BH178" s="118">
        <v>0.84280054298260998</v>
      </c>
      <c r="BI178" s="126">
        <v>-67.458790549220097</v>
      </c>
      <c r="BJ178" s="112"/>
      <c r="BK178" s="112"/>
      <c r="BL178" s="125">
        <v>33</v>
      </c>
      <c r="BM178" s="125">
        <v>74</v>
      </c>
      <c r="BN178" s="111"/>
      <c r="BO178" s="119">
        <v>292</v>
      </c>
      <c r="BP178" s="120">
        <v>91.722215056249695</v>
      </c>
      <c r="BQ178" s="132">
        <v>78</v>
      </c>
      <c r="BR178" s="122">
        <v>1.17592583405448</v>
      </c>
      <c r="BS178" s="123">
        <v>1.76945134093592</v>
      </c>
      <c r="BT178" s="112">
        <v>7.4999999999999997E-3</v>
      </c>
      <c r="BU178" s="124">
        <v>6.7499999999999999E-3</v>
      </c>
      <c r="BV178" s="119">
        <v>0</v>
      </c>
      <c r="BW178" s="119">
        <v>6</v>
      </c>
      <c r="BX178" s="113"/>
      <c r="BY178" s="118">
        <v>0.99529964747356103</v>
      </c>
      <c r="BZ178" s="118">
        <v>1</v>
      </c>
      <c r="CA178" s="135">
        <v>0.99811985898942401</v>
      </c>
      <c r="CB178" s="117">
        <v>0.9</v>
      </c>
      <c r="CC178" s="124">
        <v>2.5000000000000001E-3</v>
      </c>
      <c r="CD178" s="113"/>
      <c r="CE178" s="113"/>
    </row>
    <row r="179" spans="1:83" s="85" customFormat="1" ht="21.4" customHeight="1" x14ac:dyDescent="0.2">
      <c r="A179" s="109" t="s">
        <v>385</v>
      </c>
      <c r="B179" s="109" t="s">
        <v>231</v>
      </c>
      <c r="C179" s="109" t="s">
        <v>241</v>
      </c>
      <c r="D179" s="110">
        <v>2.8062222222222202</v>
      </c>
      <c r="E179" s="111"/>
      <c r="F179" s="112">
        <v>4.5999999999999999E-2</v>
      </c>
      <c r="G179" s="112">
        <v>4.4999999999999998E-2</v>
      </c>
      <c r="H179" s="113"/>
      <c r="I179" s="114">
        <v>6</v>
      </c>
      <c r="J179" s="114">
        <v>5</v>
      </c>
      <c r="K179" s="111"/>
      <c r="L179" s="136">
        <v>0.82</v>
      </c>
      <c r="M179" s="118">
        <v>0.625</v>
      </c>
      <c r="N179" s="117">
        <v>0.7</v>
      </c>
      <c r="O179" s="118"/>
      <c r="P179" s="111"/>
      <c r="Q179" s="119">
        <v>154</v>
      </c>
      <c r="R179" s="120">
        <v>54.878048780487802</v>
      </c>
      <c r="S179" s="121">
        <v>36</v>
      </c>
      <c r="T179" s="122">
        <v>1.5243902439024399</v>
      </c>
      <c r="U179" s="123">
        <v>35.923148800000099</v>
      </c>
      <c r="V179" s="124">
        <v>0.01</v>
      </c>
      <c r="W179" s="124">
        <v>0.01</v>
      </c>
      <c r="X179" s="125">
        <v>0</v>
      </c>
      <c r="Y179" s="125">
        <v>0</v>
      </c>
      <c r="Z179" s="111"/>
      <c r="AA179" s="126">
        <v>555</v>
      </c>
      <c r="AB179" s="110">
        <v>197.77478618942001</v>
      </c>
      <c r="AC179" s="121">
        <v>200</v>
      </c>
      <c r="AD179" s="133">
        <v>0.98887393094709997</v>
      </c>
      <c r="AE179" s="134">
        <v>-100.982506666666</v>
      </c>
      <c r="AF179" s="112">
        <v>1E-3</v>
      </c>
      <c r="AG179" s="112"/>
      <c r="AH179" s="128">
        <v>7</v>
      </c>
      <c r="AI179" s="125">
        <v>119</v>
      </c>
      <c r="AJ179" s="111"/>
      <c r="AK179" s="120">
        <v>2827.8543100000002</v>
      </c>
      <c r="AL179" s="120">
        <v>1007.70861537852</v>
      </c>
      <c r="AM179" s="129">
        <v>622.6</v>
      </c>
      <c r="AN179" s="122">
        <v>1.6185490128148401</v>
      </c>
      <c r="AO179" s="130">
        <v>785.78076674666795</v>
      </c>
      <c r="AP179" s="124">
        <v>0.01</v>
      </c>
      <c r="AQ179" s="124">
        <v>0.01</v>
      </c>
      <c r="AR179" s="125">
        <v>0</v>
      </c>
      <c r="AS179" s="125">
        <v>0</v>
      </c>
      <c r="AT179" s="113"/>
      <c r="AU179" s="120">
        <v>2077.24631</v>
      </c>
      <c r="AV179" s="110">
        <v>740.22872941083301</v>
      </c>
      <c r="AW179" s="131">
        <v>573</v>
      </c>
      <c r="AX179" s="122">
        <v>1.2918476953068601</v>
      </c>
      <c r="AY179" s="130">
        <v>197.85642840000099</v>
      </c>
      <c r="AZ179" s="112">
        <v>1.4999999999999999E-2</v>
      </c>
      <c r="BA179" s="112">
        <v>1.4999999999999999E-2</v>
      </c>
      <c r="BB179" s="125">
        <v>0</v>
      </c>
      <c r="BC179" s="125">
        <v>0</v>
      </c>
      <c r="BD179" s="111"/>
      <c r="BE179" s="120">
        <v>171.4</v>
      </c>
      <c r="BF179" s="110">
        <v>61.078555590750703</v>
      </c>
      <c r="BG179" s="132">
        <v>65</v>
      </c>
      <c r="BH179" s="118">
        <v>0.939670086011549</v>
      </c>
      <c r="BI179" s="126">
        <v>-41.794314666666502</v>
      </c>
      <c r="BJ179" s="112"/>
      <c r="BK179" s="112"/>
      <c r="BL179" s="125">
        <v>12</v>
      </c>
      <c r="BM179" s="125">
        <v>48</v>
      </c>
      <c r="BN179" s="111"/>
      <c r="BO179" s="119">
        <v>338</v>
      </c>
      <c r="BP179" s="120">
        <v>120.44662654418801</v>
      </c>
      <c r="BQ179" s="132">
        <v>78</v>
      </c>
      <c r="BR179" s="122">
        <v>1.5441875197972801</v>
      </c>
      <c r="BS179" s="123">
        <v>82.1668224000002</v>
      </c>
      <c r="BT179" s="112">
        <v>7.4999999999999997E-3</v>
      </c>
      <c r="BU179" s="124">
        <v>7.4999999999999997E-3</v>
      </c>
      <c r="BV179" s="119">
        <v>0</v>
      </c>
      <c r="BW179" s="119">
        <v>0</v>
      </c>
      <c r="BX179" s="113"/>
      <c r="BY179" s="118">
        <v>0.996889140271493</v>
      </c>
      <c r="BZ179" s="118">
        <v>1</v>
      </c>
      <c r="CA179" s="135">
        <v>0.99875565610859696</v>
      </c>
      <c r="CB179" s="117">
        <v>0.9</v>
      </c>
      <c r="CC179" s="124">
        <v>2.5000000000000001E-3</v>
      </c>
      <c r="CD179" s="113"/>
      <c r="CE179" s="113"/>
    </row>
    <row r="180" spans="1:83" s="85" customFormat="1" ht="21.4" customHeight="1" x14ac:dyDescent="0.2">
      <c r="A180" s="109" t="s">
        <v>385</v>
      </c>
      <c r="B180" s="109" t="s">
        <v>231</v>
      </c>
      <c r="C180" s="109" t="s">
        <v>242</v>
      </c>
      <c r="D180" s="110">
        <v>1.7720298219999999</v>
      </c>
      <c r="E180" s="111"/>
      <c r="F180" s="112">
        <v>4.5499999999999999E-2</v>
      </c>
      <c r="G180" s="112">
        <v>4.2125000000000003E-2</v>
      </c>
      <c r="H180" s="113"/>
      <c r="I180" s="114">
        <v>5</v>
      </c>
      <c r="J180" s="114">
        <v>5</v>
      </c>
      <c r="K180" s="111"/>
      <c r="L180" s="136">
        <v>0.72</v>
      </c>
      <c r="M180" s="116">
        <v>0.54100000000000004</v>
      </c>
      <c r="N180" s="117">
        <v>0.7</v>
      </c>
      <c r="O180" s="118"/>
      <c r="P180" s="111"/>
      <c r="Q180" s="119">
        <v>77</v>
      </c>
      <c r="R180" s="120">
        <v>43.4529933097255</v>
      </c>
      <c r="S180" s="121">
        <v>36</v>
      </c>
      <c r="T180" s="122">
        <v>1.2070275919368201</v>
      </c>
      <c r="U180" s="123">
        <v>2.4386555856703902</v>
      </c>
      <c r="V180" s="124">
        <v>0.01</v>
      </c>
      <c r="W180" s="124">
        <v>0.01</v>
      </c>
      <c r="X180" s="125">
        <v>0</v>
      </c>
      <c r="Y180" s="125">
        <v>0</v>
      </c>
      <c r="Z180" s="111"/>
      <c r="AA180" s="126">
        <v>136</v>
      </c>
      <c r="AB180" s="110">
        <v>76.748144027566994</v>
      </c>
      <c r="AC180" s="121">
        <v>200</v>
      </c>
      <c r="AD180" s="116">
        <v>0.383740720137835</v>
      </c>
      <c r="AE180" s="127">
        <v>-278.22969119072002</v>
      </c>
      <c r="AF180" s="112"/>
      <c r="AG180" s="112"/>
      <c r="AH180" s="128">
        <v>219</v>
      </c>
      <c r="AI180" s="125">
        <v>290</v>
      </c>
      <c r="AJ180" s="111"/>
      <c r="AK180" s="120">
        <v>846.30136000000005</v>
      </c>
      <c r="AL180" s="120">
        <v>477.58866667651398</v>
      </c>
      <c r="AM180" s="129">
        <v>612</v>
      </c>
      <c r="AN180" s="118">
        <v>0.78037363836031703</v>
      </c>
      <c r="AO180" s="120">
        <v>-421.24149504360298</v>
      </c>
      <c r="AP180" s="124"/>
      <c r="AQ180" s="124"/>
      <c r="AR180" s="125">
        <v>239</v>
      </c>
      <c r="AS180" s="125">
        <v>456</v>
      </c>
      <c r="AT180" s="113"/>
      <c r="AU180" s="120">
        <v>1154.3764799999999</v>
      </c>
      <c r="AV180" s="110">
        <v>651.44303197849899</v>
      </c>
      <c r="AW180" s="131">
        <v>573</v>
      </c>
      <c r="AX180" s="133">
        <v>1.1368988341684101</v>
      </c>
      <c r="AY180" s="137">
        <v>-32.3915852614127</v>
      </c>
      <c r="AZ180" s="112">
        <v>1.2749999999999999E-2</v>
      </c>
      <c r="BA180" s="112">
        <v>1.0500000000000001E-2</v>
      </c>
      <c r="BB180" s="125">
        <v>0</v>
      </c>
      <c r="BC180" s="125">
        <v>65</v>
      </c>
      <c r="BD180" s="111"/>
      <c r="BE180" s="120">
        <v>144.9</v>
      </c>
      <c r="BF180" s="110">
        <v>81.770632864665203</v>
      </c>
      <c r="BG180" s="132">
        <v>65</v>
      </c>
      <c r="BH180" s="122">
        <v>1.25800973637946</v>
      </c>
      <c r="BI180" s="123">
        <v>10.275350363016001</v>
      </c>
      <c r="BJ180" s="112">
        <v>1.4999999999999999E-2</v>
      </c>
      <c r="BK180" s="112">
        <v>1.4999999999999999E-2</v>
      </c>
      <c r="BL180" s="125">
        <v>0</v>
      </c>
      <c r="BM180" s="125">
        <v>0</v>
      </c>
      <c r="BN180" s="111"/>
      <c r="BO180" s="119">
        <v>154</v>
      </c>
      <c r="BP180" s="120">
        <v>86.9059866194509</v>
      </c>
      <c r="BQ180" s="132">
        <v>78</v>
      </c>
      <c r="BR180" s="133">
        <v>1.1141793156339901</v>
      </c>
      <c r="BS180" s="134">
        <v>-7.5495795643808199</v>
      </c>
      <c r="BT180" s="112">
        <v>5.2500000000000003E-3</v>
      </c>
      <c r="BU180" s="124">
        <v>4.1250000000000002E-3</v>
      </c>
      <c r="BV180" s="119">
        <v>0</v>
      </c>
      <c r="BW180" s="119">
        <v>12</v>
      </c>
      <c r="BX180" s="113"/>
      <c r="BY180" s="118">
        <v>0.99054054054054097</v>
      </c>
      <c r="BZ180" s="118">
        <v>1</v>
      </c>
      <c r="CA180" s="135">
        <v>0.99621621621621603</v>
      </c>
      <c r="CB180" s="117">
        <v>0.9</v>
      </c>
      <c r="CC180" s="124">
        <v>2.5000000000000001E-3</v>
      </c>
      <c r="CD180" s="113"/>
      <c r="CE180" s="113"/>
    </row>
    <row r="181" spans="1:83" s="85" customFormat="1" ht="21.4" customHeight="1" x14ac:dyDescent="0.2">
      <c r="A181" s="109" t="s">
        <v>385</v>
      </c>
      <c r="B181" s="109" t="s">
        <v>231</v>
      </c>
      <c r="C181" s="109" t="s">
        <v>243</v>
      </c>
      <c r="D181" s="110">
        <v>10.524578593888901</v>
      </c>
      <c r="E181" s="111"/>
      <c r="F181" s="112">
        <v>2.4625000000000001E-2</v>
      </c>
      <c r="G181" s="112">
        <v>2.1999999999999999E-2</v>
      </c>
      <c r="H181" s="113"/>
      <c r="I181" s="114">
        <v>5</v>
      </c>
      <c r="J181" s="114">
        <v>5</v>
      </c>
      <c r="K181" s="111"/>
      <c r="L181" s="115">
        <v>0.57617297011372604</v>
      </c>
      <c r="M181" s="133">
        <v>0.753</v>
      </c>
      <c r="N181" s="117">
        <v>0.7</v>
      </c>
      <c r="O181" s="118">
        <v>7.0000000000000001E-3</v>
      </c>
      <c r="P181" s="111"/>
      <c r="Q181" s="119">
        <v>506</v>
      </c>
      <c r="R181" s="120">
        <v>48.077934473671903</v>
      </c>
      <c r="S181" s="121">
        <v>36</v>
      </c>
      <c r="T181" s="122">
        <v>1.33549817982422</v>
      </c>
      <c r="U181" s="123">
        <v>63.159411420656298</v>
      </c>
      <c r="V181" s="124">
        <v>0.01</v>
      </c>
      <c r="W181" s="124">
        <v>0.01</v>
      </c>
      <c r="X181" s="125">
        <v>0</v>
      </c>
      <c r="Y181" s="125">
        <v>0</v>
      </c>
      <c r="Z181" s="111"/>
      <c r="AA181" s="126">
        <v>897</v>
      </c>
      <c r="AB181" s="110">
        <v>85.229065657872894</v>
      </c>
      <c r="AC181" s="121">
        <v>200</v>
      </c>
      <c r="AD181" s="116">
        <v>0.42614532828936502</v>
      </c>
      <c r="AE181" s="127">
        <v>-1563.22549210746</v>
      </c>
      <c r="AF181" s="112"/>
      <c r="AG181" s="112"/>
      <c r="AH181" s="128">
        <v>1208</v>
      </c>
      <c r="AI181" s="125">
        <v>1629</v>
      </c>
      <c r="AJ181" s="111"/>
      <c r="AK181" s="120">
        <v>7025.3463599999995</v>
      </c>
      <c r="AL181" s="120">
        <v>667.51806709669802</v>
      </c>
      <c r="AM181" s="129">
        <v>654.1</v>
      </c>
      <c r="AN181" s="133">
        <v>1.0205137855017601</v>
      </c>
      <c r="AO181" s="137">
        <v>-1020.82111193746</v>
      </c>
      <c r="AP181" s="124">
        <v>2.5000000000000001E-3</v>
      </c>
      <c r="AQ181" s="124">
        <v>1E-3</v>
      </c>
      <c r="AR181" s="125">
        <v>0</v>
      </c>
      <c r="AS181" s="125">
        <v>1236</v>
      </c>
      <c r="AT181" s="113"/>
      <c r="AU181" s="120">
        <v>5733.3308900000002</v>
      </c>
      <c r="AV181" s="110">
        <v>544.75633763893097</v>
      </c>
      <c r="AW181" s="131">
        <v>573</v>
      </c>
      <c r="AX181" s="118">
        <v>0.95070914073111801</v>
      </c>
      <c r="AY181" s="120">
        <v>-1315.2151448878899</v>
      </c>
      <c r="AZ181" s="112"/>
      <c r="BA181" s="112"/>
      <c r="BB181" s="125">
        <v>298</v>
      </c>
      <c r="BC181" s="125">
        <v>1504</v>
      </c>
      <c r="BD181" s="111"/>
      <c r="BE181" s="120">
        <v>559.6</v>
      </c>
      <c r="BF181" s="110">
        <v>53.170774963373098</v>
      </c>
      <c r="BG181" s="132">
        <v>65</v>
      </c>
      <c r="BH181" s="118">
        <v>0.81801192251343202</v>
      </c>
      <c r="BI181" s="126">
        <v>-239.973284934926</v>
      </c>
      <c r="BJ181" s="112"/>
      <c r="BK181" s="112"/>
      <c r="BL181" s="125">
        <v>125</v>
      </c>
      <c r="BM181" s="125">
        <v>262</v>
      </c>
      <c r="BN181" s="111"/>
      <c r="BO181" s="119">
        <v>856</v>
      </c>
      <c r="BP181" s="120">
        <v>81.333422745974602</v>
      </c>
      <c r="BQ181" s="132">
        <v>78</v>
      </c>
      <c r="BR181" s="133">
        <v>1.0427361890509601</v>
      </c>
      <c r="BS181" s="134">
        <v>-103.487941921911</v>
      </c>
      <c r="BT181" s="112">
        <v>2.6250000000000002E-3</v>
      </c>
      <c r="BU181" s="124">
        <v>1.5E-3</v>
      </c>
      <c r="BV181" s="119">
        <v>0</v>
      </c>
      <c r="BW181" s="119">
        <v>130</v>
      </c>
      <c r="BX181" s="113"/>
      <c r="BY181" s="118">
        <v>0.99311854863934901</v>
      </c>
      <c r="BZ181" s="118">
        <v>1</v>
      </c>
      <c r="CA181" s="135">
        <v>0.99724741945574003</v>
      </c>
      <c r="CB181" s="117">
        <v>0.9</v>
      </c>
      <c r="CC181" s="124">
        <v>2.5000000000000001E-3</v>
      </c>
      <c r="CD181" s="113"/>
      <c r="CE181" s="113"/>
    </row>
    <row r="182" spans="1:83" s="85" customFormat="1" ht="21.4" customHeight="1" x14ac:dyDescent="0.2">
      <c r="A182" s="109" t="s">
        <v>385</v>
      </c>
      <c r="B182" s="109" t="s">
        <v>231</v>
      </c>
      <c r="C182" s="109" t="s">
        <v>244</v>
      </c>
      <c r="D182" s="110">
        <v>3.87598566311111</v>
      </c>
      <c r="E182" s="111"/>
      <c r="F182" s="112">
        <v>5.6000000000000001E-2</v>
      </c>
      <c r="G182" s="112">
        <v>5.6000000000000001E-2</v>
      </c>
      <c r="H182" s="113"/>
      <c r="I182" s="114">
        <v>6</v>
      </c>
      <c r="J182" s="114">
        <v>6</v>
      </c>
      <c r="K182" s="111"/>
      <c r="L182" s="136">
        <v>0.71</v>
      </c>
      <c r="M182" s="133">
        <v>0.77900000000000003</v>
      </c>
      <c r="N182" s="117">
        <v>0.7</v>
      </c>
      <c r="O182" s="118">
        <v>1.0999999999999999E-2</v>
      </c>
      <c r="P182" s="111"/>
      <c r="Q182" s="119">
        <v>173</v>
      </c>
      <c r="R182" s="120">
        <v>44.633808026301899</v>
      </c>
      <c r="S182" s="121">
        <v>36</v>
      </c>
      <c r="T182" s="122">
        <v>1.2398280007306099</v>
      </c>
      <c r="U182" s="123">
        <v>9.9109264504064392</v>
      </c>
      <c r="V182" s="124">
        <v>0.01</v>
      </c>
      <c r="W182" s="124">
        <v>0.01</v>
      </c>
      <c r="X182" s="125">
        <v>0</v>
      </c>
      <c r="Y182" s="125">
        <v>0</v>
      </c>
      <c r="Z182" s="111"/>
      <c r="AA182" s="126">
        <v>523</v>
      </c>
      <c r="AB182" s="110">
        <v>134.933419640208</v>
      </c>
      <c r="AC182" s="121">
        <v>200</v>
      </c>
      <c r="AD182" s="116">
        <v>0.67466709820103998</v>
      </c>
      <c r="AE182" s="127">
        <v>-383.05040860885299</v>
      </c>
      <c r="AF182" s="112"/>
      <c r="AG182" s="112"/>
      <c r="AH182" s="128">
        <v>253</v>
      </c>
      <c r="AI182" s="125">
        <v>408</v>
      </c>
      <c r="AJ182" s="111"/>
      <c r="AK182" s="120">
        <v>3500.6272800000002</v>
      </c>
      <c r="AL182" s="120">
        <v>903.15795368297995</v>
      </c>
      <c r="AM182" s="129">
        <v>652.9</v>
      </c>
      <c r="AN182" s="122">
        <v>1.3833021192877599</v>
      </c>
      <c r="AO182" s="130">
        <v>542.82572109639898</v>
      </c>
      <c r="AP182" s="124">
        <v>0.01</v>
      </c>
      <c r="AQ182" s="124">
        <v>0.01</v>
      </c>
      <c r="AR182" s="125">
        <v>0</v>
      </c>
      <c r="AS182" s="125">
        <v>0</v>
      </c>
      <c r="AT182" s="113"/>
      <c r="AU182" s="120">
        <v>2676.4839499999998</v>
      </c>
      <c r="AV182" s="110">
        <v>690.52988907386305</v>
      </c>
      <c r="AW182" s="131">
        <v>573</v>
      </c>
      <c r="AX182" s="122">
        <v>1.2051132444570001</v>
      </c>
      <c r="AY182" s="130">
        <v>80.649529335636103</v>
      </c>
      <c r="AZ182" s="112">
        <v>1.4999999999999999E-2</v>
      </c>
      <c r="BA182" s="112">
        <v>1.4999999999999999E-2</v>
      </c>
      <c r="BB182" s="125">
        <v>0</v>
      </c>
      <c r="BC182" s="125">
        <v>0</v>
      </c>
      <c r="BD182" s="111"/>
      <c r="BE182" s="120">
        <v>202.2</v>
      </c>
      <c r="BF182" s="110">
        <v>52.167375623804901</v>
      </c>
      <c r="BG182" s="132">
        <v>65</v>
      </c>
      <c r="BH182" s="118">
        <v>0.80257500959699901</v>
      </c>
      <c r="BI182" s="126">
        <v>-92.266382797877199</v>
      </c>
      <c r="BJ182" s="112"/>
      <c r="BK182" s="112"/>
      <c r="BL182" s="125">
        <v>50</v>
      </c>
      <c r="BM182" s="125">
        <v>101</v>
      </c>
      <c r="BN182" s="111"/>
      <c r="BO182" s="119">
        <v>385</v>
      </c>
      <c r="BP182" s="120">
        <v>99.329572775296199</v>
      </c>
      <c r="BQ182" s="132">
        <v>78</v>
      </c>
      <c r="BR182" s="122">
        <v>1.27345606122175</v>
      </c>
      <c r="BS182" s="123">
        <v>31.640340642547201</v>
      </c>
      <c r="BT182" s="112">
        <v>7.4999999999999997E-3</v>
      </c>
      <c r="BU182" s="124">
        <v>7.4999999999999997E-3</v>
      </c>
      <c r="BV182" s="119">
        <v>0</v>
      </c>
      <c r="BW182" s="119">
        <v>0</v>
      </c>
      <c r="BX182" s="113"/>
      <c r="BY182" s="118">
        <v>0.99897802759325505</v>
      </c>
      <c r="BZ182" s="118">
        <v>1</v>
      </c>
      <c r="CA182" s="135">
        <v>0.99959121103730197</v>
      </c>
      <c r="CB182" s="117">
        <v>0.9</v>
      </c>
      <c r="CC182" s="124">
        <v>2.5000000000000001E-3</v>
      </c>
      <c r="CD182" s="113"/>
      <c r="CE182" s="113"/>
    </row>
    <row r="183" spans="1:83" s="85" customFormat="1" ht="21.4" customHeight="1" x14ac:dyDescent="0.2">
      <c r="A183" s="109" t="s">
        <v>385</v>
      </c>
      <c r="B183" s="109" t="s">
        <v>231</v>
      </c>
      <c r="C183" s="109" t="s">
        <v>245</v>
      </c>
      <c r="D183" s="110">
        <v>2.7972150207777799</v>
      </c>
      <c r="E183" s="111"/>
      <c r="F183" s="112">
        <v>2.8250000000000001E-2</v>
      </c>
      <c r="G183" s="112">
        <v>2.4500000000000001E-2</v>
      </c>
      <c r="H183" s="113"/>
      <c r="I183" s="114">
        <v>5</v>
      </c>
      <c r="J183" s="114">
        <v>5</v>
      </c>
      <c r="K183" s="111"/>
      <c r="L183" s="136">
        <v>0.83</v>
      </c>
      <c r="M183" s="133">
        <v>0.73</v>
      </c>
      <c r="N183" s="117">
        <v>0.7</v>
      </c>
      <c r="O183" s="118">
        <v>4.0000000000000001E-3</v>
      </c>
      <c r="P183" s="111"/>
      <c r="Q183" s="119">
        <v>104</v>
      </c>
      <c r="R183" s="120">
        <v>37.179837526784901</v>
      </c>
      <c r="S183" s="121">
        <v>36</v>
      </c>
      <c r="T183" s="133">
        <v>1.03277326463291</v>
      </c>
      <c r="U183" s="134">
        <v>-13.697856986262501</v>
      </c>
      <c r="V183" s="124">
        <v>3.0000000000000001E-3</v>
      </c>
      <c r="W183" s="124">
        <v>1.5E-3</v>
      </c>
      <c r="X183" s="125">
        <v>0</v>
      </c>
      <c r="Y183" s="125">
        <v>17</v>
      </c>
      <c r="Z183" s="111"/>
      <c r="AA183" s="126">
        <v>259</v>
      </c>
      <c r="AB183" s="110">
        <v>92.592095379204693</v>
      </c>
      <c r="AC183" s="121">
        <v>200</v>
      </c>
      <c r="AD183" s="116">
        <v>0.46296047689602299</v>
      </c>
      <c r="AE183" s="127">
        <v>-394.87698325701399</v>
      </c>
      <c r="AF183" s="112"/>
      <c r="AG183" s="112"/>
      <c r="AH183" s="128">
        <v>301</v>
      </c>
      <c r="AI183" s="125">
        <v>413</v>
      </c>
      <c r="AJ183" s="111"/>
      <c r="AK183" s="120">
        <v>1610.9198799999999</v>
      </c>
      <c r="AL183" s="120">
        <v>575.90134045257503</v>
      </c>
      <c r="AM183" s="129">
        <v>756.3</v>
      </c>
      <c r="AN183" s="116">
        <v>0.76147208839425495</v>
      </c>
      <c r="AO183" s="139">
        <v>-861.71593218639805</v>
      </c>
      <c r="AP183" s="124"/>
      <c r="AQ183" s="124"/>
      <c r="AR183" s="125">
        <v>505</v>
      </c>
      <c r="AS183" s="125">
        <v>928</v>
      </c>
      <c r="AT183" s="113"/>
      <c r="AU183" s="120">
        <v>1798.7044599999999</v>
      </c>
      <c r="AV183" s="110">
        <v>643.034034437532</v>
      </c>
      <c r="AW183" s="131">
        <v>573</v>
      </c>
      <c r="AX183" s="133">
        <v>1.12222344578976</v>
      </c>
      <c r="AY183" s="137">
        <v>-74.653097031344899</v>
      </c>
      <c r="AZ183" s="112">
        <v>1.125E-2</v>
      </c>
      <c r="BA183" s="112">
        <v>8.9999999999999993E-3</v>
      </c>
      <c r="BB183" s="125">
        <v>0</v>
      </c>
      <c r="BC183" s="125">
        <v>125</v>
      </c>
      <c r="BD183" s="111"/>
      <c r="BE183" s="120">
        <v>150.80000000000001</v>
      </c>
      <c r="BF183" s="110">
        <v>53.910764413838102</v>
      </c>
      <c r="BG183" s="132">
        <v>65</v>
      </c>
      <c r="BH183" s="118">
        <v>0.82939637559750901</v>
      </c>
      <c r="BI183" s="126">
        <v>-61.710019558529602</v>
      </c>
      <c r="BJ183" s="112"/>
      <c r="BK183" s="112"/>
      <c r="BL183" s="125">
        <v>32</v>
      </c>
      <c r="BM183" s="125">
        <v>68</v>
      </c>
      <c r="BN183" s="111"/>
      <c r="BO183" s="119">
        <v>343</v>
      </c>
      <c r="BP183" s="120">
        <v>122.62196415083901</v>
      </c>
      <c r="BQ183" s="132">
        <v>78</v>
      </c>
      <c r="BR183" s="122">
        <v>1.5720764634722999</v>
      </c>
      <c r="BS183" s="123">
        <v>87.987976529764495</v>
      </c>
      <c r="BT183" s="112">
        <v>7.4999999999999997E-3</v>
      </c>
      <c r="BU183" s="124">
        <v>7.4999999999999997E-3</v>
      </c>
      <c r="BV183" s="119">
        <v>0</v>
      </c>
      <c r="BW183" s="119">
        <v>0</v>
      </c>
      <c r="BX183" s="113"/>
      <c r="BY183" s="118">
        <v>0.99453551912568305</v>
      </c>
      <c r="BZ183" s="118">
        <v>1</v>
      </c>
      <c r="CA183" s="135">
        <v>0.99781420765027296</v>
      </c>
      <c r="CB183" s="117">
        <v>0.9</v>
      </c>
      <c r="CC183" s="124">
        <v>2.5000000000000001E-3</v>
      </c>
      <c r="CD183" s="113"/>
      <c r="CE183" s="113"/>
    </row>
    <row r="184" spans="1:83" s="85" customFormat="1" ht="21.4" customHeight="1" x14ac:dyDescent="0.2">
      <c r="A184" s="109" t="s">
        <v>246</v>
      </c>
      <c r="B184" s="109" t="s">
        <v>247</v>
      </c>
      <c r="C184" s="109" t="s">
        <v>248</v>
      </c>
      <c r="D184" s="110">
        <v>3.4160287845555599</v>
      </c>
      <c r="E184" s="111"/>
      <c r="F184" s="112">
        <v>0.03</v>
      </c>
      <c r="G184" s="112">
        <v>2.9499999999999998E-2</v>
      </c>
      <c r="H184" s="113"/>
      <c r="I184" s="114">
        <v>4</v>
      </c>
      <c r="J184" s="114">
        <v>4</v>
      </c>
      <c r="K184" s="111"/>
      <c r="L184" s="115">
        <v>0.57999999999999996</v>
      </c>
      <c r="M184" s="116">
        <v>0.54</v>
      </c>
      <c r="N184" s="117">
        <v>0.7</v>
      </c>
      <c r="O184" s="118"/>
      <c r="P184" s="111"/>
      <c r="Q184" s="119">
        <v>155</v>
      </c>
      <c r="R184" s="120">
        <v>45.374324918098203</v>
      </c>
      <c r="S184" s="121">
        <v>36</v>
      </c>
      <c r="T184" s="122">
        <v>1.26039791439162</v>
      </c>
      <c r="U184" s="123">
        <v>11.2644400380126</v>
      </c>
      <c r="V184" s="124">
        <v>0.01</v>
      </c>
      <c r="W184" s="124">
        <v>0.01</v>
      </c>
      <c r="X184" s="125">
        <v>0</v>
      </c>
      <c r="Y184" s="125">
        <v>0</v>
      </c>
      <c r="Z184" s="111"/>
      <c r="AA184" s="126">
        <v>280</v>
      </c>
      <c r="AB184" s="110">
        <v>81.966522432693594</v>
      </c>
      <c r="AC184" s="121">
        <v>200</v>
      </c>
      <c r="AD184" s="116">
        <v>0.409832612163468</v>
      </c>
      <c r="AE184" s="127">
        <v>-518.53088867770805</v>
      </c>
      <c r="AF184" s="112"/>
      <c r="AG184" s="112"/>
      <c r="AH184" s="128">
        <v>404</v>
      </c>
      <c r="AI184" s="125">
        <v>540</v>
      </c>
      <c r="AJ184" s="111"/>
      <c r="AK184" s="120">
        <v>3367.10086</v>
      </c>
      <c r="AL184" s="120">
        <v>985.676957765471</v>
      </c>
      <c r="AM184" s="129">
        <v>828</v>
      </c>
      <c r="AN184" s="122">
        <v>1.1904311084124</v>
      </c>
      <c r="AO184" s="130">
        <v>61.1829808742905</v>
      </c>
      <c r="AP184" s="124">
        <v>0.01</v>
      </c>
      <c r="AQ184" s="124">
        <v>9.4999999999999998E-3</v>
      </c>
      <c r="AR184" s="125">
        <v>0</v>
      </c>
      <c r="AS184" s="125">
        <v>28</v>
      </c>
      <c r="AT184" s="113"/>
      <c r="AU184" s="120">
        <v>1855.731</v>
      </c>
      <c r="AV184" s="110">
        <v>543.24220228766001</v>
      </c>
      <c r="AW184" s="131">
        <v>573</v>
      </c>
      <c r="AX184" s="118">
        <v>0.948066670659093</v>
      </c>
      <c r="AY184" s="120">
        <v>-432.059996061633</v>
      </c>
      <c r="AZ184" s="112"/>
      <c r="BA184" s="112"/>
      <c r="BB184" s="125">
        <v>102</v>
      </c>
      <c r="BC184" s="125">
        <v>494</v>
      </c>
      <c r="BD184" s="111"/>
      <c r="BE184" s="120">
        <v>159.5</v>
      </c>
      <c r="BF184" s="110">
        <v>46.691644028623699</v>
      </c>
      <c r="BG184" s="132">
        <v>65</v>
      </c>
      <c r="BH184" s="116">
        <v>0.71833298505574905</v>
      </c>
      <c r="BI184" s="127">
        <v>-100.02253882025499</v>
      </c>
      <c r="BJ184" s="112"/>
      <c r="BK184" s="112"/>
      <c r="BL184" s="125">
        <v>63</v>
      </c>
      <c r="BM184" s="125">
        <v>107</v>
      </c>
      <c r="BN184" s="111"/>
      <c r="BO184" s="119">
        <v>361</v>
      </c>
      <c r="BP184" s="120">
        <v>105.678266422151</v>
      </c>
      <c r="BQ184" s="132">
        <v>78</v>
      </c>
      <c r="BR184" s="122">
        <v>1.35484956951476</v>
      </c>
      <c r="BS184" s="123">
        <v>49.572953415694002</v>
      </c>
      <c r="BT184" s="112">
        <v>7.4999999999999997E-3</v>
      </c>
      <c r="BU184" s="124">
        <v>7.4999999999999997E-3</v>
      </c>
      <c r="BV184" s="119">
        <v>0</v>
      </c>
      <c r="BW184" s="119">
        <v>0</v>
      </c>
      <c r="BX184" s="113"/>
      <c r="BY184" s="118">
        <v>0.99054820415878997</v>
      </c>
      <c r="BZ184" s="118">
        <v>1</v>
      </c>
      <c r="CA184" s="135">
        <v>0.99621928166351603</v>
      </c>
      <c r="CB184" s="117">
        <v>0.9</v>
      </c>
      <c r="CC184" s="124">
        <v>2.5000000000000001E-3</v>
      </c>
      <c r="CD184" s="113"/>
      <c r="CE184" s="113"/>
    </row>
    <row r="185" spans="1:83" s="85" customFormat="1" ht="21.4" customHeight="1" x14ac:dyDescent="0.2">
      <c r="A185" s="109" t="s">
        <v>246</v>
      </c>
      <c r="B185" s="109" t="s">
        <v>247</v>
      </c>
      <c r="C185" s="109" t="s">
        <v>249</v>
      </c>
      <c r="D185" s="110">
        <v>3.9896986036666702</v>
      </c>
      <c r="E185" s="111"/>
      <c r="F185" s="112">
        <v>2.1749999999999999E-2</v>
      </c>
      <c r="G185" s="112">
        <v>1.7999999999999999E-2</v>
      </c>
      <c r="H185" s="113"/>
      <c r="I185" s="114">
        <v>4</v>
      </c>
      <c r="J185" s="114">
        <v>4</v>
      </c>
      <c r="K185" s="111"/>
      <c r="L185" s="136">
        <v>0.793427109974425</v>
      </c>
      <c r="M185" s="118">
        <v>0.68600000000000005</v>
      </c>
      <c r="N185" s="117">
        <v>0.7</v>
      </c>
      <c r="O185" s="118"/>
      <c r="P185" s="111"/>
      <c r="Q185" s="119">
        <v>150</v>
      </c>
      <c r="R185" s="120">
        <v>37.596824948667802</v>
      </c>
      <c r="S185" s="121">
        <v>36</v>
      </c>
      <c r="T185" s="133">
        <v>1.04435624857411</v>
      </c>
      <c r="U185" s="134">
        <v>-17.873750206761802</v>
      </c>
      <c r="V185" s="124">
        <v>3.5000000000000001E-3</v>
      </c>
      <c r="W185" s="124">
        <v>2E-3</v>
      </c>
      <c r="X185" s="125">
        <v>0</v>
      </c>
      <c r="Y185" s="125">
        <v>23</v>
      </c>
      <c r="Z185" s="111"/>
      <c r="AA185" s="126">
        <v>257</v>
      </c>
      <c r="AB185" s="110">
        <v>64.415893412050806</v>
      </c>
      <c r="AC185" s="121">
        <v>200</v>
      </c>
      <c r="AD185" s="116">
        <v>0.32207946706025398</v>
      </c>
      <c r="AE185" s="127">
        <v>-675.63194559312103</v>
      </c>
      <c r="AF185" s="112"/>
      <c r="AG185" s="112"/>
      <c r="AH185" s="128">
        <v>541</v>
      </c>
      <c r="AI185" s="125">
        <v>701</v>
      </c>
      <c r="AJ185" s="111"/>
      <c r="AK185" s="120">
        <v>1124.46298</v>
      </c>
      <c r="AL185" s="120">
        <v>281.841585468782</v>
      </c>
      <c r="AM185" s="129">
        <v>643.70000000000005</v>
      </c>
      <c r="AN185" s="116">
        <v>0.43784617907221102</v>
      </c>
      <c r="AO185" s="139">
        <v>-1877.21293689146</v>
      </c>
      <c r="AP185" s="124"/>
      <c r="AQ185" s="124"/>
      <c r="AR185" s="125">
        <v>1444</v>
      </c>
      <c r="AS185" s="125">
        <v>1958</v>
      </c>
      <c r="AT185" s="113"/>
      <c r="AU185" s="120">
        <v>2466.1204499999999</v>
      </c>
      <c r="AV185" s="110">
        <v>618.12199240653194</v>
      </c>
      <c r="AW185" s="131">
        <v>573</v>
      </c>
      <c r="AX185" s="133">
        <v>1.0787469326466499</v>
      </c>
      <c r="AY185" s="137">
        <v>-205.87007412429099</v>
      </c>
      <c r="AZ185" s="112">
        <v>8.2500000000000004E-3</v>
      </c>
      <c r="BA185" s="112">
        <v>6.0000000000000001E-3</v>
      </c>
      <c r="BB185" s="125">
        <v>0</v>
      </c>
      <c r="BC185" s="125">
        <v>278</v>
      </c>
      <c r="BD185" s="111"/>
      <c r="BE185" s="120">
        <v>168.8</v>
      </c>
      <c r="BF185" s="110">
        <v>42.308960342234201</v>
      </c>
      <c r="BG185" s="132">
        <v>65</v>
      </c>
      <c r="BH185" s="116">
        <v>0.65090708218821802</v>
      </c>
      <c r="BI185" s="127">
        <v>-134.30538231776401</v>
      </c>
      <c r="BJ185" s="112"/>
      <c r="BK185" s="112"/>
      <c r="BL185" s="125">
        <v>91</v>
      </c>
      <c r="BM185" s="125">
        <v>143</v>
      </c>
      <c r="BN185" s="111"/>
      <c r="BO185" s="119">
        <v>373</v>
      </c>
      <c r="BP185" s="120">
        <v>93.490771372353905</v>
      </c>
      <c r="BQ185" s="132">
        <v>78</v>
      </c>
      <c r="BR185" s="122">
        <v>1.1985996329788999</v>
      </c>
      <c r="BS185" s="123">
        <v>9.2735412186828494</v>
      </c>
      <c r="BT185" s="112">
        <v>7.4999999999999997E-3</v>
      </c>
      <c r="BU185" s="124">
        <v>7.4999999999999997E-3</v>
      </c>
      <c r="BV185" s="119">
        <v>0</v>
      </c>
      <c r="BW185" s="119">
        <v>1</v>
      </c>
      <c r="BX185" s="113"/>
      <c r="BY185" s="118">
        <v>0.99682926829268304</v>
      </c>
      <c r="BZ185" s="118">
        <v>1</v>
      </c>
      <c r="CA185" s="135">
        <v>0.99873170731707295</v>
      </c>
      <c r="CB185" s="117">
        <v>0.9</v>
      </c>
      <c r="CC185" s="124">
        <v>2.5000000000000001E-3</v>
      </c>
      <c r="CD185" s="113"/>
      <c r="CE185" s="113"/>
    </row>
    <row r="186" spans="1:83" s="85" customFormat="1" ht="21.4" customHeight="1" x14ac:dyDescent="0.2">
      <c r="A186" s="109" t="s">
        <v>246</v>
      </c>
      <c r="B186" s="109" t="s">
        <v>247</v>
      </c>
      <c r="C186" s="109" t="s">
        <v>250</v>
      </c>
      <c r="D186" s="110">
        <v>2.6611608256666699</v>
      </c>
      <c r="E186" s="111"/>
      <c r="F186" s="112">
        <v>2.5000000000000001E-2</v>
      </c>
      <c r="G186" s="112">
        <v>2.5000000000000001E-2</v>
      </c>
      <c r="H186" s="113"/>
      <c r="I186" s="114">
        <v>3</v>
      </c>
      <c r="J186" s="114">
        <v>3</v>
      </c>
      <c r="K186" s="111"/>
      <c r="L186" s="115">
        <v>0.5</v>
      </c>
      <c r="M186" s="116">
        <v>0.55800000000000005</v>
      </c>
      <c r="N186" s="117">
        <v>0.7</v>
      </c>
      <c r="O186" s="118"/>
      <c r="P186" s="111"/>
      <c r="Q186" s="119">
        <v>90</v>
      </c>
      <c r="R186" s="120">
        <v>33.819827472266098</v>
      </c>
      <c r="S186" s="121">
        <v>36</v>
      </c>
      <c r="T186" s="118">
        <v>0.93943965200739299</v>
      </c>
      <c r="U186" s="126">
        <v>-21.9731318294114</v>
      </c>
      <c r="V186" s="124"/>
      <c r="W186" s="124"/>
      <c r="X186" s="125">
        <v>6</v>
      </c>
      <c r="Y186" s="125">
        <v>25</v>
      </c>
      <c r="Z186" s="111"/>
      <c r="AA186" s="126">
        <v>177</v>
      </c>
      <c r="AB186" s="110">
        <v>66.512327362123401</v>
      </c>
      <c r="AC186" s="121">
        <v>200</v>
      </c>
      <c r="AD186" s="116">
        <v>0.33256163681061701</v>
      </c>
      <c r="AE186" s="127">
        <v>-445.07295460784098</v>
      </c>
      <c r="AF186" s="112"/>
      <c r="AG186" s="112"/>
      <c r="AH186" s="128">
        <v>356</v>
      </c>
      <c r="AI186" s="125">
        <v>462</v>
      </c>
      <c r="AJ186" s="111"/>
      <c r="AK186" s="120">
        <v>887.69602999999995</v>
      </c>
      <c r="AL186" s="120">
        <v>333.57473980461799</v>
      </c>
      <c r="AM186" s="129">
        <v>675.5</v>
      </c>
      <c r="AN186" s="116">
        <v>0.49381900785287602</v>
      </c>
      <c r="AO186" s="139">
        <v>-1213.35537418798</v>
      </c>
      <c r="AP186" s="124"/>
      <c r="AQ186" s="124"/>
      <c r="AR186" s="125">
        <v>910</v>
      </c>
      <c r="AS186" s="125">
        <v>1270</v>
      </c>
      <c r="AT186" s="113"/>
      <c r="AU186" s="120">
        <v>2400.57789</v>
      </c>
      <c r="AV186" s="110">
        <v>902.07922303929695</v>
      </c>
      <c r="AW186" s="131">
        <v>573</v>
      </c>
      <c r="AX186" s="122">
        <v>1.5743092897719</v>
      </c>
      <c r="AY186" s="130">
        <v>618.33887504853601</v>
      </c>
      <c r="AZ186" s="112">
        <v>1.4999999999999999E-2</v>
      </c>
      <c r="BA186" s="112">
        <v>1.4999999999999999E-2</v>
      </c>
      <c r="BB186" s="125">
        <v>0</v>
      </c>
      <c r="BC186" s="125">
        <v>0</v>
      </c>
      <c r="BD186" s="111"/>
      <c r="BE186" s="120">
        <v>164.3</v>
      </c>
      <c r="BF186" s="110">
        <v>61.739973929925902</v>
      </c>
      <c r="BG186" s="132">
        <v>65</v>
      </c>
      <c r="BH186" s="118">
        <v>0.94984575276809002</v>
      </c>
      <c r="BI186" s="126">
        <v>-37.873710247548203</v>
      </c>
      <c r="BJ186" s="112"/>
      <c r="BK186" s="112"/>
      <c r="BL186" s="125">
        <v>9</v>
      </c>
      <c r="BM186" s="125">
        <v>44</v>
      </c>
      <c r="BN186" s="111"/>
      <c r="BO186" s="119">
        <v>285</v>
      </c>
      <c r="BP186" s="120">
        <v>107.096120328843</v>
      </c>
      <c r="BQ186" s="132">
        <v>78</v>
      </c>
      <c r="BR186" s="122">
        <v>1.37302718370312</v>
      </c>
      <c r="BS186" s="123">
        <v>42.391547702942098</v>
      </c>
      <c r="BT186" s="112">
        <v>7.4999999999999997E-3</v>
      </c>
      <c r="BU186" s="124">
        <v>7.4999999999999997E-3</v>
      </c>
      <c r="BV186" s="119">
        <v>0</v>
      </c>
      <c r="BW186" s="119">
        <v>0</v>
      </c>
      <c r="BX186" s="113"/>
      <c r="BY186" s="118">
        <v>0.998490793842439</v>
      </c>
      <c r="BZ186" s="118">
        <v>1</v>
      </c>
      <c r="CA186" s="135">
        <v>0.999396317536975</v>
      </c>
      <c r="CB186" s="117">
        <v>0.9</v>
      </c>
      <c r="CC186" s="124">
        <v>2.5000000000000001E-3</v>
      </c>
      <c r="CD186" s="113"/>
      <c r="CE186" s="113"/>
    </row>
    <row r="187" spans="1:83" s="85" customFormat="1" ht="21.4" customHeight="1" x14ac:dyDescent="0.2">
      <c r="A187" s="109" t="s">
        <v>246</v>
      </c>
      <c r="B187" s="109" t="s">
        <v>247</v>
      </c>
      <c r="C187" s="109" t="s">
        <v>251</v>
      </c>
      <c r="D187" s="110">
        <v>3.7347956884444402</v>
      </c>
      <c r="E187" s="111"/>
      <c r="F187" s="112">
        <v>2.4E-2</v>
      </c>
      <c r="G187" s="112">
        <v>2.1000000000000001E-2</v>
      </c>
      <c r="H187" s="113"/>
      <c r="I187" s="114">
        <v>4</v>
      </c>
      <c r="J187" s="114">
        <v>4</v>
      </c>
      <c r="K187" s="111"/>
      <c r="L187" s="115">
        <v>0.63</v>
      </c>
      <c r="M187" s="116">
        <v>0.51700000000000002</v>
      </c>
      <c r="N187" s="117">
        <v>0.7</v>
      </c>
      <c r="O187" s="118"/>
      <c r="P187" s="111"/>
      <c r="Q187" s="119">
        <v>156</v>
      </c>
      <c r="R187" s="120">
        <v>41.769353135612803</v>
      </c>
      <c r="S187" s="121">
        <v>36</v>
      </c>
      <c r="T187" s="133">
        <v>1.16025980932258</v>
      </c>
      <c r="U187" s="134">
        <v>-1.1482512235390301</v>
      </c>
      <c r="V187" s="124">
        <v>9.4999999999999998E-3</v>
      </c>
      <c r="W187" s="124">
        <v>8.0000000000000002E-3</v>
      </c>
      <c r="X187" s="125">
        <v>0</v>
      </c>
      <c r="Y187" s="125">
        <v>6</v>
      </c>
      <c r="Z187" s="111"/>
      <c r="AA187" s="126">
        <v>430</v>
      </c>
      <c r="AB187" s="110">
        <v>115.133473386625</v>
      </c>
      <c r="AC187" s="121">
        <v>200</v>
      </c>
      <c r="AD187" s="116">
        <v>0.57566736693312504</v>
      </c>
      <c r="AE187" s="127">
        <v>-443.04584013077198</v>
      </c>
      <c r="AF187" s="112"/>
      <c r="AG187" s="112"/>
      <c r="AH187" s="128">
        <v>317</v>
      </c>
      <c r="AI187" s="125">
        <v>467</v>
      </c>
      <c r="AJ187" s="111"/>
      <c r="AK187" s="120">
        <v>3022.8669</v>
      </c>
      <c r="AL187" s="120">
        <v>809.37945530804495</v>
      </c>
      <c r="AM187" s="129">
        <v>761.4</v>
      </c>
      <c r="AN187" s="133">
        <v>1.0630147823851399</v>
      </c>
      <c r="AO187" s="137">
        <v>-300.81861337785</v>
      </c>
      <c r="AP187" s="124">
        <v>4.4999999999999997E-3</v>
      </c>
      <c r="AQ187" s="124">
        <v>3.0000000000000001E-3</v>
      </c>
      <c r="AR187" s="125">
        <v>0</v>
      </c>
      <c r="AS187" s="125">
        <v>390</v>
      </c>
      <c r="AT187" s="113"/>
      <c r="AU187" s="120">
        <v>1528.46317</v>
      </c>
      <c r="AV187" s="110">
        <v>409.24947373402603</v>
      </c>
      <c r="AW187" s="131">
        <v>573</v>
      </c>
      <c r="AX187" s="116">
        <v>0.71422246724961003</v>
      </c>
      <c r="AY187" s="139">
        <v>-972.81316197466197</v>
      </c>
      <c r="AZ187" s="112"/>
      <c r="BA187" s="112"/>
      <c r="BB187" s="125">
        <v>612</v>
      </c>
      <c r="BC187" s="125">
        <v>1040</v>
      </c>
      <c r="BD187" s="111"/>
      <c r="BE187" s="120">
        <v>177.2</v>
      </c>
      <c r="BF187" s="110">
        <v>47.445701125837097</v>
      </c>
      <c r="BG187" s="132">
        <v>65</v>
      </c>
      <c r="BH187" s="116">
        <v>0.72993386347441602</v>
      </c>
      <c r="BI187" s="127">
        <v>-106.53989804250099</v>
      </c>
      <c r="BJ187" s="112"/>
      <c r="BK187" s="112"/>
      <c r="BL187" s="125">
        <v>66</v>
      </c>
      <c r="BM187" s="125">
        <v>115</v>
      </c>
      <c r="BN187" s="111"/>
      <c r="BO187" s="119">
        <v>430</v>
      </c>
      <c r="BP187" s="120">
        <v>115.133473386625</v>
      </c>
      <c r="BQ187" s="132">
        <v>78</v>
      </c>
      <c r="BR187" s="122">
        <v>1.4760701716233999</v>
      </c>
      <c r="BS187" s="123">
        <v>89.512122348998801</v>
      </c>
      <c r="BT187" s="112">
        <v>7.4999999999999997E-3</v>
      </c>
      <c r="BU187" s="124">
        <v>7.4999999999999997E-3</v>
      </c>
      <c r="BV187" s="119">
        <v>0</v>
      </c>
      <c r="BW187" s="119">
        <v>0</v>
      </c>
      <c r="BX187" s="113"/>
      <c r="BY187" s="118">
        <v>0.99526813880126197</v>
      </c>
      <c r="BZ187" s="118">
        <v>1</v>
      </c>
      <c r="CA187" s="135">
        <v>0.99810725552050505</v>
      </c>
      <c r="CB187" s="117">
        <v>0.9</v>
      </c>
      <c r="CC187" s="124">
        <v>2.5000000000000001E-3</v>
      </c>
      <c r="CD187" s="113"/>
      <c r="CE187" s="113"/>
    </row>
    <row r="188" spans="1:83" s="85" customFormat="1" ht="21.4" customHeight="1" x14ac:dyDescent="0.2">
      <c r="A188" s="109" t="s">
        <v>246</v>
      </c>
      <c r="B188" s="109" t="s">
        <v>247</v>
      </c>
      <c r="C188" s="109" t="s">
        <v>252</v>
      </c>
      <c r="D188" s="110">
        <v>2.75387745788889</v>
      </c>
      <c r="E188" s="111"/>
      <c r="F188" s="112">
        <v>2.1999999999999999E-2</v>
      </c>
      <c r="G188" s="112">
        <v>2.0500000000000001E-2</v>
      </c>
      <c r="H188" s="113"/>
      <c r="I188" s="114">
        <v>3</v>
      </c>
      <c r="J188" s="114">
        <v>3</v>
      </c>
      <c r="K188" s="111"/>
      <c r="L188" s="138">
        <v>0.65</v>
      </c>
      <c r="M188" s="116">
        <v>0.42899999999999999</v>
      </c>
      <c r="N188" s="117">
        <v>0.7</v>
      </c>
      <c r="O188" s="118"/>
      <c r="P188" s="111"/>
      <c r="Q188" s="119">
        <v>105</v>
      </c>
      <c r="R188" s="120">
        <v>38.128058203610998</v>
      </c>
      <c r="S188" s="121">
        <v>36</v>
      </c>
      <c r="T188" s="133">
        <v>1.0591127278780801</v>
      </c>
      <c r="U188" s="134">
        <v>-10.874351020099301</v>
      </c>
      <c r="V188" s="124">
        <v>4.4999999999999997E-3</v>
      </c>
      <c r="W188" s="124">
        <v>3.0000000000000001E-3</v>
      </c>
      <c r="X188" s="125">
        <v>0</v>
      </c>
      <c r="Y188" s="125">
        <v>14</v>
      </c>
      <c r="Z188" s="111"/>
      <c r="AA188" s="126">
        <v>277</v>
      </c>
      <c r="AB188" s="110">
        <v>100.585448784764</v>
      </c>
      <c r="AC188" s="121">
        <v>200</v>
      </c>
      <c r="AD188" s="116">
        <v>0.50292724392382004</v>
      </c>
      <c r="AE188" s="127">
        <v>-366.74639455610702</v>
      </c>
      <c r="AF188" s="112"/>
      <c r="AG188" s="112"/>
      <c r="AH188" s="128">
        <v>274</v>
      </c>
      <c r="AI188" s="125">
        <v>384</v>
      </c>
      <c r="AJ188" s="111"/>
      <c r="AK188" s="120">
        <v>1052.2983999999999</v>
      </c>
      <c r="AL188" s="120">
        <v>382.11518707396903</v>
      </c>
      <c r="AM188" s="129">
        <v>711.2</v>
      </c>
      <c r="AN188" s="116">
        <v>0.53728232153257804</v>
      </c>
      <c r="AO188" s="139">
        <v>-1236.86377904152</v>
      </c>
      <c r="AP188" s="124"/>
      <c r="AQ188" s="124"/>
      <c r="AR188" s="125">
        <v>907</v>
      </c>
      <c r="AS188" s="125">
        <v>1298</v>
      </c>
      <c r="AT188" s="113"/>
      <c r="AU188" s="120">
        <v>2223.5655200000001</v>
      </c>
      <c r="AV188" s="110">
        <v>807.43081491526402</v>
      </c>
      <c r="AW188" s="131">
        <v>573</v>
      </c>
      <c r="AX188" s="122">
        <v>1.40912882184165</v>
      </c>
      <c r="AY188" s="130">
        <v>379.23209959675398</v>
      </c>
      <c r="AZ188" s="112">
        <v>1.4999999999999999E-2</v>
      </c>
      <c r="BA188" s="112">
        <v>1.4999999999999999E-2</v>
      </c>
      <c r="BB188" s="125">
        <v>0</v>
      </c>
      <c r="BC188" s="125">
        <v>0</v>
      </c>
      <c r="BD188" s="111"/>
      <c r="BE188" s="120">
        <v>139</v>
      </c>
      <c r="BF188" s="110">
        <v>50.474286574304202</v>
      </c>
      <c r="BG188" s="132">
        <v>65</v>
      </c>
      <c r="BH188" s="118">
        <v>0.77652748575852504</v>
      </c>
      <c r="BI188" s="126">
        <v>-70.217578230734802</v>
      </c>
      <c r="BJ188" s="112"/>
      <c r="BK188" s="112"/>
      <c r="BL188" s="125">
        <v>41</v>
      </c>
      <c r="BM188" s="125">
        <v>76</v>
      </c>
      <c r="BN188" s="111"/>
      <c r="BO188" s="119">
        <v>68</v>
      </c>
      <c r="BP188" s="120">
        <v>24.692456741386199</v>
      </c>
      <c r="BQ188" s="132">
        <v>78</v>
      </c>
      <c r="BR188" s="116">
        <v>0.31656995822290002</v>
      </c>
      <c r="BS188" s="127">
        <v>-183.06109387688201</v>
      </c>
      <c r="BT188" s="112"/>
      <c r="BU188" s="124"/>
      <c r="BV188" s="119">
        <v>147</v>
      </c>
      <c r="BW188" s="119">
        <v>190</v>
      </c>
      <c r="BX188" s="113"/>
      <c r="BY188" s="118">
        <v>0.994098955969133</v>
      </c>
      <c r="BZ188" s="118">
        <v>1</v>
      </c>
      <c r="CA188" s="135">
        <v>0.99763958238765305</v>
      </c>
      <c r="CB188" s="117">
        <v>0.9</v>
      </c>
      <c r="CC188" s="124">
        <v>2.5000000000000001E-3</v>
      </c>
      <c r="CD188" s="113"/>
      <c r="CE188" s="113"/>
    </row>
    <row r="189" spans="1:83" s="85" customFormat="1" ht="21.4" customHeight="1" x14ac:dyDescent="0.2">
      <c r="A189" s="109" t="s">
        <v>246</v>
      </c>
      <c r="B189" s="109" t="s">
        <v>247</v>
      </c>
      <c r="C189" s="109" t="s">
        <v>253</v>
      </c>
      <c r="D189" s="110">
        <v>3.6626016123333298</v>
      </c>
      <c r="E189" s="111"/>
      <c r="F189" s="112">
        <v>2.375E-2</v>
      </c>
      <c r="G189" s="112">
        <v>1.9625E-2</v>
      </c>
      <c r="H189" s="113"/>
      <c r="I189" s="114">
        <v>5</v>
      </c>
      <c r="J189" s="114">
        <v>5</v>
      </c>
      <c r="K189" s="111"/>
      <c r="L189" s="136">
        <v>0.83</v>
      </c>
      <c r="M189" s="133">
        <v>0.78400000000000003</v>
      </c>
      <c r="N189" s="117">
        <v>0.7</v>
      </c>
      <c r="O189" s="118">
        <v>1.2E-2</v>
      </c>
      <c r="P189" s="111"/>
      <c r="Q189" s="119">
        <v>135</v>
      </c>
      <c r="R189" s="120">
        <v>36.859045642694298</v>
      </c>
      <c r="S189" s="121">
        <v>36</v>
      </c>
      <c r="T189" s="133">
        <v>1.02386237896373</v>
      </c>
      <c r="U189" s="134">
        <v>-19.110555521827099</v>
      </c>
      <c r="V189" s="124">
        <v>2.5000000000000001E-3</v>
      </c>
      <c r="W189" s="124">
        <v>1E-3</v>
      </c>
      <c r="X189" s="125">
        <v>0</v>
      </c>
      <c r="Y189" s="125">
        <v>24</v>
      </c>
      <c r="Z189" s="111"/>
      <c r="AA189" s="126">
        <v>428</v>
      </c>
      <c r="AB189" s="110">
        <v>116.856826185727</v>
      </c>
      <c r="AC189" s="121">
        <v>200</v>
      </c>
      <c r="AD189" s="116">
        <v>0.58428413092863496</v>
      </c>
      <c r="AE189" s="127">
        <v>-428.169752899039</v>
      </c>
      <c r="AF189" s="112"/>
      <c r="AG189" s="112"/>
      <c r="AH189" s="128">
        <v>305</v>
      </c>
      <c r="AI189" s="125">
        <v>452</v>
      </c>
      <c r="AJ189" s="111"/>
      <c r="AK189" s="120">
        <v>2912.10563</v>
      </c>
      <c r="AL189" s="120">
        <v>795.09210616679195</v>
      </c>
      <c r="AM189" s="129">
        <v>828</v>
      </c>
      <c r="AN189" s="118">
        <v>0.960256166868107</v>
      </c>
      <c r="AO189" s="120">
        <v>-632.43714700202202</v>
      </c>
      <c r="AP189" s="124"/>
      <c r="AQ189" s="124"/>
      <c r="AR189" s="125">
        <v>121</v>
      </c>
      <c r="AS189" s="125">
        <v>728</v>
      </c>
      <c r="AT189" s="113"/>
      <c r="AU189" s="120">
        <v>2115.2993700000002</v>
      </c>
      <c r="AV189" s="110">
        <v>577.54011871698106</v>
      </c>
      <c r="AW189" s="131">
        <v>573</v>
      </c>
      <c r="AX189" s="133">
        <v>1.00792341835424</v>
      </c>
      <c r="AY189" s="137">
        <v>-337.62697205574699</v>
      </c>
      <c r="AZ189" s="112">
        <v>2.2499999999999998E-3</v>
      </c>
      <c r="BA189" s="112">
        <v>7.5000000000000002E-4</v>
      </c>
      <c r="BB189" s="125">
        <v>0</v>
      </c>
      <c r="BC189" s="125">
        <v>404</v>
      </c>
      <c r="BD189" s="111"/>
      <c r="BE189" s="120">
        <v>130.6</v>
      </c>
      <c r="BF189" s="110">
        <v>35.657713784710197</v>
      </c>
      <c r="BG189" s="132">
        <v>65</v>
      </c>
      <c r="BH189" s="116">
        <v>0.54858021207246399</v>
      </c>
      <c r="BI189" s="127">
        <v>-147.655169692188</v>
      </c>
      <c r="BJ189" s="112"/>
      <c r="BK189" s="112"/>
      <c r="BL189" s="125">
        <v>108</v>
      </c>
      <c r="BM189" s="125">
        <v>156</v>
      </c>
      <c r="BN189" s="111"/>
      <c r="BO189" s="119">
        <v>312</v>
      </c>
      <c r="BP189" s="120">
        <v>85.185349929782305</v>
      </c>
      <c r="BQ189" s="132">
        <v>78</v>
      </c>
      <c r="BR189" s="133">
        <v>1.09211987089465</v>
      </c>
      <c r="BS189" s="134">
        <v>-21.906203630625299</v>
      </c>
      <c r="BT189" s="112">
        <v>4.4999999999999997E-3</v>
      </c>
      <c r="BU189" s="124">
        <v>3.375E-3</v>
      </c>
      <c r="BV189" s="119">
        <v>0</v>
      </c>
      <c r="BW189" s="119">
        <v>31</v>
      </c>
      <c r="BX189" s="113"/>
      <c r="BY189" s="118">
        <v>0.98099415204678397</v>
      </c>
      <c r="BZ189" s="118">
        <v>1</v>
      </c>
      <c r="CA189" s="135">
        <v>0.99239766081871295</v>
      </c>
      <c r="CB189" s="117">
        <v>0.9</v>
      </c>
      <c r="CC189" s="124">
        <v>2.5000000000000001E-3</v>
      </c>
      <c r="CD189" s="113"/>
      <c r="CE189" s="113"/>
    </row>
    <row r="190" spans="1:83" s="85" customFormat="1" ht="21.4" customHeight="1" x14ac:dyDescent="0.2">
      <c r="A190" s="109" t="s">
        <v>246</v>
      </c>
      <c r="B190" s="109" t="s">
        <v>247</v>
      </c>
      <c r="C190" s="109" t="s">
        <v>254</v>
      </c>
      <c r="D190" s="110">
        <v>4.74698357744444</v>
      </c>
      <c r="E190" s="111"/>
      <c r="F190" s="112">
        <v>3.2499999999999999E-3</v>
      </c>
      <c r="G190" s="112">
        <v>2.5000000000000001E-3</v>
      </c>
      <c r="H190" s="113"/>
      <c r="I190" s="114">
        <v>2</v>
      </c>
      <c r="J190" s="114">
        <v>1</v>
      </c>
      <c r="K190" s="111"/>
      <c r="L190" s="115">
        <v>0.6</v>
      </c>
      <c r="M190" s="116">
        <v>0.47699999999999998</v>
      </c>
      <c r="N190" s="117">
        <v>0.7</v>
      </c>
      <c r="O190" s="118"/>
      <c r="P190" s="111"/>
      <c r="Q190" s="119">
        <v>138</v>
      </c>
      <c r="R190" s="120">
        <v>29.071092778941701</v>
      </c>
      <c r="S190" s="121">
        <v>36</v>
      </c>
      <c r="T190" s="118">
        <v>0.80753035497060199</v>
      </c>
      <c r="U190" s="126">
        <v>-61.737878591414201</v>
      </c>
      <c r="V190" s="124"/>
      <c r="W190" s="124"/>
      <c r="X190" s="125">
        <v>33</v>
      </c>
      <c r="Y190" s="125">
        <v>68</v>
      </c>
      <c r="Z190" s="111"/>
      <c r="AA190" s="126">
        <v>426</v>
      </c>
      <c r="AB190" s="110">
        <v>89.741199448037406</v>
      </c>
      <c r="AC190" s="121">
        <v>200</v>
      </c>
      <c r="AD190" s="116">
        <v>0.448705997240187</v>
      </c>
      <c r="AE190" s="127">
        <v>-683.65488106341195</v>
      </c>
      <c r="AF190" s="112"/>
      <c r="AG190" s="112"/>
      <c r="AH190" s="128">
        <v>524</v>
      </c>
      <c r="AI190" s="125">
        <v>714</v>
      </c>
      <c r="AJ190" s="111"/>
      <c r="AK190" s="120">
        <v>2809.1209600000002</v>
      </c>
      <c r="AL190" s="120">
        <v>591.76968156108501</v>
      </c>
      <c r="AM190" s="129">
        <v>828</v>
      </c>
      <c r="AN190" s="116">
        <v>0.71469768304478898</v>
      </c>
      <c r="AO190" s="139">
        <v>-1784.8502476025301</v>
      </c>
      <c r="AP190" s="124"/>
      <c r="AQ190" s="124"/>
      <c r="AR190" s="125">
        <v>1122</v>
      </c>
      <c r="AS190" s="125">
        <v>1908</v>
      </c>
      <c r="AT190" s="113"/>
      <c r="AU190" s="120">
        <v>2396.1885299999999</v>
      </c>
      <c r="AV190" s="110">
        <v>504.78129761931802</v>
      </c>
      <c r="AW190" s="131">
        <v>573</v>
      </c>
      <c r="AX190" s="118">
        <v>0.88094467298310297</v>
      </c>
      <c r="AY190" s="120">
        <v>-782.97270424667602</v>
      </c>
      <c r="AZ190" s="112"/>
      <c r="BA190" s="112"/>
      <c r="BB190" s="125">
        <v>324</v>
      </c>
      <c r="BC190" s="125">
        <v>868</v>
      </c>
      <c r="BD190" s="111"/>
      <c r="BE190" s="120">
        <v>167.1</v>
      </c>
      <c r="BF190" s="110">
        <v>35.201301473631602</v>
      </c>
      <c r="BG190" s="132">
        <v>65</v>
      </c>
      <c r="BH190" s="116">
        <v>0.54155848420971697</v>
      </c>
      <c r="BI190" s="127">
        <v>-193.53783634560901</v>
      </c>
      <c r="BJ190" s="112"/>
      <c r="BK190" s="112"/>
      <c r="BL190" s="125">
        <v>142</v>
      </c>
      <c r="BM190" s="125">
        <v>204</v>
      </c>
      <c r="BN190" s="111"/>
      <c r="BO190" s="119">
        <v>368</v>
      </c>
      <c r="BP190" s="120">
        <v>77.522914077177802</v>
      </c>
      <c r="BQ190" s="132">
        <v>78</v>
      </c>
      <c r="BR190" s="133">
        <v>0.99388351380997197</v>
      </c>
      <c r="BS190" s="134">
        <v>-64.765403614730801</v>
      </c>
      <c r="BT190" s="112">
        <v>7.5000000000000002E-4</v>
      </c>
      <c r="BU190" s="124"/>
      <c r="BV190" s="119">
        <v>3</v>
      </c>
      <c r="BW190" s="119">
        <v>77</v>
      </c>
      <c r="BX190" s="113"/>
      <c r="BY190" s="118">
        <v>0.99258774798343097</v>
      </c>
      <c r="BZ190" s="118">
        <v>1</v>
      </c>
      <c r="CA190" s="135">
        <v>0.99703509919337296</v>
      </c>
      <c r="CB190" s="117">
        <v>0.9</v>
      </c>
      <c r="CC190" s="124">
        <v>2.5000000000000001E-3</v>
      </c>
      <c r="CD190" s="113"/>
      <c r="CE190" s="113"/>
    </row>
    <row r="191" spans="1:83" s="85" customFormat="1" ht="21.4" customHeight="1" x14ac:dyDescent="0.2">
      <c r="A191" s="109" t="s">
        <v>246</v>
      </c>
      <c r="B191" s="109" t="s">
        <v>247</v>
      </c>
      <c r="C191" s="109" t="s">
        <v>255</v>
      </c>
      <c r="D191" s="110">
        <v>2.8603574068888902</v>
      </c>
      <c r="E191" s="111"/>
      <c r="F191" s="112">
        <v>1.0999999999999999E-2</v>
      </c>
      <c r="G191" s="112">
        <v>0.01</v>
      </c>
      <c r="H191" s="113"/>
      <c r="I191" s="114">
        <v>3</v>
      </c>
      <c r="J191" s="114">
        <v>2</v>
      </c>
      <c r="K191" s="111"/>
      <c r="L191" s="115">
        <v>0.53</v>
      </c>
      <c r="M191" s="116">
        <v>0.59</v>
      </c>
      <c r="N191" s="117">
        <v>0.7</v>
      </c>
      <c r="O191" s="118"/>
      <c r="P191" s="111"/>
      <c r="Q191" s="119">
        <v>69</v>
      </c>
      <c r="R191" s="120">
        <v>24.122859553781701</v>
      </c>
      <c r="S191" s="121">
        <v>36</v>
      </c>
      <c r="T191" s="116">
        <v>0.67007943204949305</v>
      </c>
      <c r="U191" s="127">
        <v>-51.354686538182499</v>
      </c>
      <c r="V191" s="124"/>
      <c r="W191" s="124"/>
      <c r="X191" s="125">
        <v>34</v>
      </c>
      <c r="Y191" s="125">
        <v>55</v>
      </c>
      <c r="Z191" s="111"/>
      <c r="AA191" s="126">
        <v>204</v>
      </c>
      <c r="AB191" s="110">
        <v>71.319758680746006</v>
      </c>
      <c r="AC191" s="121">
        <v>200</v>
      </c>
      <c r="AD191" s="116">
        <v>0.35659879340373002</v>
      </c>
      <c r="AE191" s="127">
        <v>-464.63714743434701</v>
      </c>
      <c r="AF191" s="112"/>
      <c r="AG191" s="112"/>
      <c r="AH191" s="128">
        <v>369</v>
      </c>
      <c r="AI191" s="125">
        <v>483</v>
      </c>
      <c r="AJ191" s="111"/>
      <c r="AK191" s="120">
        <v>2347.3980700000002</v>
      </c>
      <c r="AL191" s="120">
        <v>820.66599941200502</v>
      </c>
      <c r="AM191" s="129">
        <v>828</v>
      </c>
      <c r="AN191" s="133">
        <v>0.99114251136715503</v>
      </c>
      <c r="AO191" s="137">
        <v>-420.75972037819702</v>
      </c>
      <c r="AP191" s="124">
        <v>1E-3</v>
      </c>
      <c r="AQ191" s="124"/>
      <c r="AR191" s="125">
        <v>21</v>
      </c>
      <c r="AS191" s="125">
        <v>495</v>
      </c>
      <c r="AT191" s="113"/>
      <c r="AU191" s="120">
        <v>1394.1559400000001</v>
      </c>
      <c r="AV191" s="110">
        <v>487.406201981023</v>
      </c>
      <c r="AW191" s="131">
        <v>573</v>
      </c>
      <c r="AX191" s="118">
        <v>0.85062164394593798</v>
      </c>
      <c r="AY191" s="120">
        <v>-521.48948739940397</v>
      </c>
      <c r="AZ191" s="112"/>
      <c r="BA191" s="112"/>
      <c r="BB191" s="125">
        <v>245</v>
      </c>
      <c r="BC191" s="125">
        <v>573</v>
      </c>
      <c r="BD191" s="111"/>
      <c r="BE191" s="120">
        <v>91</v>
      </c>
      <c r="BF191" s="110">
        <v>31.8142060781759</v>
      </c>
      <c r="BG191" s="132">
        <v>65</v>
      </c>
      <c r="BH191" s="116">
        <v>0.48944932427962901</v>
      </c>
      <c r="BI191" s="127">
        <v>-126.30707291616299</v>
      </c>
      <c r="BJ191" s="112"/>
      <c r="BK191" s="112"/>
      <c r="BL191" s="125">
        <v>95</v>
      </c>
      <c r="BM191" s="125">
        <v>133</v>
      </c>
      <c r="BN191" s="111"/>
      <c r="BO191" s="119">
        <v>319</v>
      </c>
      <c r="BP191" s="120">
        <v>111.524524603716</v>
      </c>
      <c r="BQ191" s="132">
        <v>78</v>
      </c>
      <c r="BR191" s="122">
        <v>1.4298015974835401</v>
      </c>
      <c r="BS191" s="123">
        <v>58.231512500604701</v>
      </c>
      <c r="BT191" s="112">
        <v>7.4999999999999997E-3</v>
      </c>
      <c r="BU191" s="124">
        <v>7.4999999999999997E-3</v>
      </c>
      <c r="BV191" s="119">
        <v>0</v>
      </c>
      <c r="BW191" s="119">
        <v>0</v>
      </c>
      <c r="BX191" s="113"/>
      <c r="BY191" s="118">
        <v>0.99556868537666199</v>
      </c>
      <c r="BZ191" s="118">
        <v>1</v>
      </c>
      <c r="CA191" s="135">
        <v>0.99822747415066504</v>
      </c>
      <c r="CB191" s="117">
        <v>0.9</v>
      </c>
      <c r="CC191" s="124">
        <v>2.5000000000000001E-3</v>
      </c>
      <c r="CD191" s="113"/>
      <c r="CE191" s="113"/>
    </row>
    <row r="192" spans="1:83" s="85" customFormat="1" ht="21.4" customHeight="1" x14ac:dyDescent="0.2">
      <c r="A192" s="109" t="s">
        <v>246</v>
      </c>
      <c r="B192" s="109" t="s">
        <v>247</v>
      </c>
      <c r="C192" s="109" t="s">
        <v>256</v>
      </c>
      <c r="D192" s="110">
        <v>3.0854458153333302</v>
      </c>
      <c r="E192" s="111"/>
      <c r="F192" s="112">
        <v>2.5000000000000001E-2</v>
      </c>
      <c r="G192" s="112">
        <v>2.5000000000000001E-2</v>
      </c>
      <c r="H192" s="113"/>
      <c r="I192" s="114">
        <v>3</v>
      </c>
      <c r="J192" s="114">
        <v>3</v>
      </c>
      <c r="K192" s="111"/>
      <c r="L192" s="136">
        <v>0.76</v>
      </c>
      <c r="M192" s="116">
        <v>0.52200000000000002</v>
      </c>
      <c r="N192" s="117">
        <v>0.7</v>
      </c>
      <c r="O192" s="118"/>
      <c r="P192" s="111"/>
      <c r="Q192" s="119">
        <v>92</v>
      </c>
      <c r="R192" s="120">
        <v>29.8174090573232</v>
      </c>
      <c r="S192" s="121">
        <v>36</v>
      </c>
      <c r="T192" s="118">
        <v>0.82826136270342099</v>
      </c>
      <c r="U192" s="126">
        <v>-37.825686482617499</v>
      </c>
      <c r="V192" s="124"/>
      <c r="W192" s="124"/>
      <c r="X192" s="125">
        <v>20</v>
      </c>
      <c r="Y192" s="125">
        <v>42</v>
      </c>
      <c r="Z192" s="111"/>
      <c r="AA192" s="126">
        <v>301</v>
      </c>
      <c r="AB192" s="110">
        <v>97.554783981024698</v>
      </c>
      <c r="AC192" s="121">
        <v>200</v>
      </c>
      <c r="AD192" s="116">
        <v>0.48777391990512398</v>
      </c>
      <c r="AE192" s="127">
        <v>-420.25381379231902</v>
      </c>
      <c r="AF192" s="112"/>
      <c r="AG192" s="112"/>
      <c r="AH192" s="128">
        <v>317</v>
      </c>
      <c r="AI192" s="125">
        <v>440</v>
      </c>
      <c r="AJ192" s="111"/>
      <c r="AK192" s="120">
        <v>2189.5379899999998</v>
      </c>
      <c r="AL192" s="120">
        <v>709.63423798238205</v>
      </c>
      <c r="AM192" s="129">
        <v>817.8</v>
      </c>
      <c r="AN192" s="118">
        <v>0.86773567862849399</v>
      </c>
      <c r="AO192" s="120">
        <v>-759.66885459679304</v>
      </c>
      <c r="AP192" s="124"/>
      <c r="AQ192" s="124"/>
      <c r="AR192" s="125">
        <v>334</v>
      </c>
      <c r="AS192" s="125">
        <v>839</v>
      </c>
      <c r="AT192" s="113"/>
      <c r="AU192" s="120">
        <v>2141.8294900000001</v>
      </c>
      <c r="AV192" s="110">
        <v>694.17180472139</v>
      </c>
      <c r="AW192" s="131">
        <v>573</v>
      </c>
      <c r="AX192" s="122">
        <v>1.21146911818742</v>
      </c>
      <c r="AY192" s="130">
        <v>75.437313485005205</v>
      </c>
      <c r="AZ192" s="112">
        <v>1.4999999999999999E-2</v>
      </c>
      <c r="BA192" s="112">
        <v>1.4999999999999999E-2</v>
      </c>
      <c r="BB192" s="125">
        <v>0</v>
      </c>
      <c r="BC192" s="125">
        <v>0</v>
      </c>
      <c r="BD192" s="111"/>
      <c r="BE192" s="120">
        <v>163</v>
      </c>
      <c r="BF192" s="110">
        <v>52.82867039504</v>
      </c>
      <c r="BG192" s="132">
        <v>65</v>
      </c>
      <c r="BH192" s="118">
        <v>0.81274877530830703</v>
      </c>
      <c r="BI192" s="126">
        <v>-71.407489482503806</v>
      </c>
      <c r="BJ192" s="112"/>
      <c r="BK192" s="112"/>
      <c r="BL192" s="125">
        <v>38</v>
      </c>
      <c r="BM192" s="125">
        <v>78</v>
      </c>
      <c r="BN192" s="111"/>
      <c r="BO192" s="119">
        <v>323</v>
      </c>
      <c r="BP192" s="120">
        <v>104.685033972993</v>
      </c>
      <c r="BQ192" s="132">
        <v>78</v>
      </c>
      <c r="BR192" s="122">
        <v>1.3421158201665799</v>
      </c>
      <c r="BS192" s="123">
        <v>41.711012620995497</v>
      </c>
      <c r="BT192" s="112">
        <v>7.4999999999999997E-3</v>
      </c>
      <c r="BU192" s="124">
        <v>7.4999999999999997E-3</v>
      </c>
      <c r="BV192" s="119">
        <v>0</v>
      </c>
      <c r="BW192" s="119">
        <v>0</v>
      </c>
      <c r="BX192" s="113"/>
      <c r="BY192" s="118">
        <v>0.99634308510638303</v>
      </c>
      <c r="BZ192" s="118">
        <v>1</v>
      </c>
      <c r="CA192" s="135">
        <v>0.99853723404255301</v>
      </c>
      <c r="CB192" s="117">
        <v>0.9</v>
      </c>
      <c r="CC192" s="124">
        <v>2.5000000000000001E-3</v>
      </c>
      <c r="CD192" s="113"/>
      <c r="CE192" s="113"/>
    </row>
    <row r="193" spans="1:83" s="85" customFormat="1" ht="21.4" customHeight="1" x14ac:dyDescent="0.2">
      <c r="A193" s="109" t="s">
        <v>246</v>
      </c>
      <c r="B193" s="109" t="s">
        <v>247</v>
      </c>
      <c r="C193" s="109" t="s">
        <v>257</v>
      </c>
      <c r="D193" s="110">
        <v>3.8887596261111099</v>
      </c>
      <c r="E193" s="111"/>
      <c r="F193" s="112">
        <v>2.1999999999999999E-2</v>
      </c>
      <c r="G193" s="112">
        <v>2.0500000000000001E-2</v>
      </c>
      <c r="H193" s="113"/>
      <c r="I193" s="114">
        <v>4</v>
      </c>
      <c r="J193" s="114">
        <v>4</v>
      </c>
      <c r="K193" s="111"/>
      <c r="L193" s="138">
        <v>0.65</v>
      </c>
      <c r="M193" s="118">
        <v>0.64400000000000002</v>
      </c>
      <c r="N193" s="117">
        <v>0.7</v>
      </c>
      <c r="O193" s="118"/>
      <c r="P193" s="111"/>
      <c r="Q193" s="119">
        <v>169</v>
      </c>
      <c r="R193" s="120">
        <v>43.458587377128701</v>
      </c>
      <c r="S193" s="121">
        <v>36</v>
      </c>
      <c r="T193" s="122">
        <v>1.20718298269802</v>
      </c>
      <c r="U193" s="123">
        <v>5.37343896404803</v>
      </c>
      <c r="V193" s="124">
        <v>0.01</v>
      </c>
      <c r="W193" s="124">
        <v>0.01</v>
      </c>
      <c r="X193" s="125">
        <v>0</v>
      </c>
      <c r="Y193" s="125">
        <v>0</v>
      </c>
      <c r="Z193" s="111"/>
      <c r="AA193" s="126">
        <v>485</v>
      </c>
      <c r="AB193" s="110">
        <v>124.718431230221</v>
      </c>
      <c r="AC193" s="121">
        <v>200</v>
      </c>
      <c r="AD193" s="116">
        <v>0.62359215615110497</v>
      </c>
      <c r="AE193" s="127">
        <v>-424.036450199733</v>
      </c>
      <c r="AF193" s="112"/>
      <c r="AG193" s="112"/>
      <c r="AH193" s="128">
        <v>293</v>
      </c>
      <c r="AI193" s="125">
        <v>449</v>
      </c>
      <c r="AJ193" s="111"/>
      <c r="AK193" s="120">
        <v>3215.3314300000002</v>
      </c>
      <c r="AL193" s="120">
        <v>826.82699347386495</v>
      </c>
      <c r="AM193" s="129">
        <v>814.9</v>
      </c>
      <c r="AN193" s="133">
        <v>1.0146361436665401</v>
      </c>
      <c r="AO193" s="137">
        <v>-488.53758633881199</v>
      </c>
      <c r="AP193" s="124">
        <v>2E-3</v>
      </c>
      <c r="AQ193" s="124">
        <v>5.0000000000000001E-4</v>
      </c>
      <c r="AR193" s="125">
        <v>0</v>
      </c>
      <c r="AS193" s="125">
        <v>588</v>
      </c>
      <c r="AT193" s="113"/>
      <c r="AU193" s="120">
        <v>1980.31951</v>
      </c>
      <c r="AV193" s="110">
        <v>509.24194355010502</v>
      </c>
      <c r="AW193" s="131">
        <v>573</v>
      </c>
      <c r="AX193" s="118">
        <v>0.88872939537540097</v>
      </c>
      <c r="AY193" s="120">
        <v>-624.06991982223497</v>
      </c>
      <c r="AZ193" s="112"/>
      <c r="BA193" s="112"/>
      <c r="BB193" s="125">
        <v>248</v>
      </c>
      <c r="BC193" s="125">
        <v>694</v>
      </c>
      <c r="BD193" s="111"/>
      <c r="BE193" s="120">
        <v>199.6</v>
      </c>
      <c r="BF193" s="110">
        <v>51.3274203578395</v>
      </c>
      <c r="BG193" s="132">
        <v>65</v>
      </c>
      <c r="BH193" s="118">
        <v>0.78965262088983901</v>
      </c>
      <c r="BI193" s="126">
        <v>-95.836846314913302</v>
      </c>
      <c r="BJ193" s="112"/>
      <c r="BK193" s="112"/>
      <c r="BL193" s="125">
        <v>54</v>
      </c>
      <c r="BM193" s="125">
        <v>104</v>
      </c>
      <c r="BN193" s="111"/>
      <c r="BO193" s="119">
        <v>382</v>
      </c>
      <c r="BP193" s="120">
        <v>98.2318365565867</v>
      </c>
      <c r="BQ193" s="132">
        <v>78</v>
      </c>
      <c r="BR193" s="122">
        <v>1.2593825199562401</v>
      </c>
      <c r="BS193" s="123">
        <v>27.475784422104098</v>
      </c>
      <c r="BT193" s="112">
        <v>7.4999999999999997E-3</v>
      </c>
      <c r="BU193" s="124">
        <v>7.4999999999999997E-3</v>
      </c>
      <c r="BV193" s="119">
        <v>0</v>
      </c>
      <c r="BW193" s="119">
        <v>0</v>
      </c>
      <c r="BX193" s="113"/>
      <c r="BY193" s="118">
        <v>0.99648609077598804</v>
      </c>
      <c r="BZ193" s="118">
        <v>1</v>
      </c>
      <c r="CA193" s="135">
        <v>0.99859443631039502</v>
      </c>
      <c r="CB193" s="117">
        <v>0.9</v>
      </c>
      <c r="CC193" s="124">
        <v>2.5000000000000001E-3</v>
      </c>
      <c r="CD193" s="113"/>
      <c r="CE193" s="113"/>
    </row>
    <row r="194" spans="1:83" s="85" customFormat="1" ht="21.4" customHeight="1" x14ac:dyDescent="0.2">
      <c r="A194" s="109" t="s">
        <v>246</v>
      </c>
      <c r="B194" s="109" t="s">
        <v>247</v>
      </c>
      <c r="C194" s="109" t="s">
        <v>258</v>
      </c>
      <c r="D194" s="110">
        <v>4.0950951938888904</v>
      </c>
      <c r="E194" s="111"/>
      <c r="F194" s="112">
        <v>2.775E-2</v>
      </c>
      <c r="G194" s="112">
        <v>2.7E-2</v>
      </c>
      <c r="H194" s="113"/>
      <c r="I194" s="114">
        <v>4</v>
      </c>
      <c r="J194" s="114">
        <v>3</v>
      </c>
      <c r="K194" s="111"/>
      <c r="L194" s="136">
        <v>0.75</v>
      </c>
      <c r="M194" s="133">
        <v>0.82499999999999996</v>
      </c>
      <c r="N194" s="117">
        <v>0.7</v>
      </c>
      <c r="O194" s="118">
        <v>1.7000000000000001E-2</v>
      </c>
      <c r="P194" s="111"/>
      <c r="Q194" s="119">
        <v>143</v>
      </c>
      <c r="R194" s="120">
        <v>34.919823161473502</v>
      </c>
      <c r="S194" s="121">
        <v>36</v>
      </c>
      <c r="T194" s="118">
        <v>0.96999508781870802</v>
      </c>
      <c r="U194" s="126">
        <v>-29.3085014542241</v>
      </c>
      <c r="V194" s="124">
        <v>0</v>
      </c>
      <c r="W194" s="124"/>
      <c r="X194" s="125">
        <v>5</v>
      </c>
      <c r="Y194" s="125">
        <v>34</v>
      </c>
      <c r="Z194" s="111"/>
      <c r="AA194" s="126">
        <v>290</v>
      </c>
      <c r="AB194" s="110">
        <v>70.816424593197993</v>
      </c>
      <c r="AC194" s="121">
        <v>200</v>
      </c>
      <c r="AD194" s="116">
        <v>0.35408212296599001</v>
      </c>
      <c r="AE194" s="127">
        <v>-667.26945252346695</v>
      </c>
      <c r="AF194" s="112"/>
      <c r="AG194" s="112"/>
      <c r="AH194" s="128">
        <v>530</v>
      </c>
      <c r="AI194" s="125">
        <v>693</v>
      </c>
      <c r="AJ194" s="111"/>
      <c r="AK194" s="120">
        <v>2070.7598899999998</v>
      </c>
      <c r="AL194" s="120">
        <v>505.66831586484102</v>
      </c>
      <c r="AM194" s="129">
        <v>828</v>
      </c>
      <c r="AN194" s="116">
        <v>0.610710526406813</v>
      </c>
      <c r="AO194" s="139">
        <v>-1892.33564344715</v>
      </c>
      <c r="AP194" s="124"/>
      <c r="AQ194" s="124"/>
      <c r="AR194" s="125">
        <v>1320</v>
      </c>
      <c r="AS194" s="125">
        <v>1999</v>
      </c>
      <c r="AT194" s="113"/>
      <c r="AU194" s="120">
        <v>2310.1478000000002</v>
      </c>
      <c r="AV194" s="110">
        <v>564.125543027042</v>
      </c>
      <c r="AW194" s="131">
        <v>573</v>
      </c>
      <c r="AX194" s="133">
        <v>0.98451229149571096</v>
      </c>
      <c r="AY194" s="137">
        <v>-432.42918147973302</v>
      </c>
      <c r="AZ194" s="112">
        <v>7.5000000000000002E-4</v>
      </c>
      <c r="BA194" s="112"/>
      <c r="BB194" s="125">
        <v>37</v>
      </c>
      <c r="BC194" s="125">
        <v>506</v>
      </c>
      <c r="BD194" s="111"/>
      <c r="BE194" s="120">
        <v>147.6</v>
      </c>
      <c r="BF194" s="110">
        <v>36.043118172262098</v>
      </c>
      <c r="BG194" s="132">
        <v>65</v>
      </c>
      <c r="BH194" s="116">
        <v>0.55450951034249496</v>
      </c>
      <c r="BI194" s="127">
        <v>-163.51257207012699</v>
      </c>
      <c r="BJ194" s="112"/>
      <c r="BK194" s="112"/>
      <c r="BL194" s="125">
        <v>119</v>
      </c>
      <c r="BM194" s="125">
        <v>172</v>
      </c>
      <c r="BN194" s="111"/>
      <c r="BO194" s="119">
        <v>413</v>
      </c>
      <c r="BP194" s="120">
        <v>100.852356403416</v>
      </c>
      <c r="BQ194" s="132">
        <v>78</v>
      </c>
      <c r="BR194" s="122">
        <v>1.2929789282489199</v>
      </c>
      <c r="BS194" s="123">
        <v>39.6649135158479</v>
      </c>
      <c r="BT194" s="112">
        <v>7.4999999999999997E-3</v>
      </c>
      <c r="BU194" s="124">
        <v>7.4999999999999997E-3</v>
      </c>
      <c r="BV194" s="119">
        <v>0</v>
      </c>
      <c r="BW194" s="119">
        <v>0</v>
      </c>
      <c r="BX194" s="113"/>
      <c r="BY194" s="118">
        <v>0.99175301332205501</v>
      </c>
      <c r="BZ194" s="118">
        <v>1</v>
      </c>
      <c r="CA194" s="135">
        <v>0.996701205328822</v>
      </c>
      <c r="CB194" s="117">
        <v>0.9</v>
      </c>
      <c r="CC194" s="124">
        <v>2.5000000000000001E-3</v>
      </c>
      <c r="CD194" s="113"/>
      <c r="CE194" s="113"/>
    </row>
    <row r="195" spans="1:83" s="85" customFormat="1" ht="21.4" customHeight="1" x14ac:dyDescent="0.2">
      <c r="A195" s="109" t="s">
        <v>246</v>
      </c>
      <c r="B195" s="109" t="s">
        <v>247</v>
      </c>
      <c r="C195" s="109" t="s">
        <v>259</v>
      </c>
      <c r="D195" s="110">
        <v>2.8735632856666702</v>
      </c>
      <c r="E195" s="111"/>
      <c r="F195" s="112">
        <v>1.2999999999999999E-2</v>
      </c>
      <c r="G195" s="112">
        <v>1.2999999999999999E-2</v>
      </c>
      <c r="H195" s="113"/>
      <c r="I195" s="114">
        <v>3</v>
      </c>
      <c r="J195" s="114">
        <v>3</v>
      </c>
      <c r="K195" s="111"/>
      <c r="L195" s="135">
        <v>0.9</v>
      </c>
      <c r="M195" s="133">
        <v>0.72099999999999997</v>
      </c>
      <c r="N195" s="117">
        <v>0.7</v>
      </c>
      <c r="O195" s="118">
        <v>3.0000000000000001E-3</v>
      </c>
      <c r="P195" s="111"/>
      <c r="Q195" s="119">
        <v>74</v>
      </c>
      <c r="R195" s="120">
        <v>25.751999397094199</v>
      </c>
      <c r="S195" s="121">
        <v>36</v>
      </c>
      <c r="T195" s="116">
        <v>0.71533331658595001</v>
      </c>
      <c r="U195" s="127">
        <v>-46.910347658339397</v>
      </c>
      <c r="V195" s="124"/>
      <c r="W195" s="124"/>
      <c r="X195" s="125">
        <v>30</v>
      </c>
      <c r="Y195" s="125">
        <v>51</v>
      </c>
      <c r="Z195" s="111"/>
      <c r="AA195" s="126">
        <v>196</v>
      </c>
      <c r="AB195" s="110">
        <v>68.207998403114303</v>
      </c>
      <c r="AC195" s="121">
        <v>200</v>
      </c>
      <c r="AD195" s="116">
        <v>0.341039992015572</v>
      </c>
      <c r="AE195" s="127">
        <v>-475.72415365744098</v>
      </c>
      <c r="AF195" s="112"/>
      <c r="AG195" s="112"/>
      <c r="AH195" s="128">
        <v>379</v>
      </c>
      <c r="AI195" s="125">
        <v>494</v>
      </c>
      <c r="AJ195" s="111"/>
      <c r="AK195" s="120">
        <v>1216.4605300000001</v>
      </c>
      <c r="AL195" s="120">
        <v>423.32825452903899</v>
      </c>
      <c r="AM195" s="129">
        <v>792.6</v>
      </c>
      <c r="AN195" s="116">
        <v>0.53410075009972102</v>
      </c>
      <c r="AO195" s="139">
        <v>-1445.58229094444</v>
      </c>
      <c r="AP195" s="124"/>
      <c r="AQ195" s="124"/>
      <c r="AR195" s="125">
        <v>1062</v>
      </c>
      <c r="AS195" s="125">
        <v>1517</v>
      </c>
      <c r="AT195" s="113"/>
      <c r="AU195" s="120">
        <v>1006.08919</v>
      </c>
      <c r="AV195" s="110">
        <v>350.11902992301299</v>
      </c>
      <c r="AW195" s="131">
        <v>573</v>
      </c>
      <c r="AX195" s="116">
        <v>0.61102797543283305</v>
      </c>
      <c r="AY195" s="139">
        <v>-918.40051022856801</v>
      </c>
      <c r="AZ195" s="112"/>
      <c r="BA195" s="112"/>
      <c r="BB195" s="125">
        <v>641</v>
      </c>
      <c r="BC195" s="125">
        <v>970</v>
      </c>
      <c r="BD195" s="111"/>
      <c r="BE195" s="120">
        <v>108.2</v>
      </c>
      <c r="BF195" s="110">
        <v>37.653599118453897</v>
      </c>
      <c r="BG195" s="132">
        <v>65</v>
      </c>
      <c r="BH195" s="116">
        <v>0.57928614028390701</v>
      </c>
      <c r="BI195" s="127">
        <v>-110.11034993866799</v>
      </c>
      <c r="BJ195" s="112"/>
      <c r="BK195" s="112"/>
      <c r="BL195" s="125">
        <v>79</v>
      </c>
      <c r="BM195" s="125">
        <v>116</v>
      </c>
      <c r="BN195" s="111"/>
      <c r="BO195" s="119">
        <v>271</v>
      </c>
      <c r="BP195" s="120">
        <v>94.307997792061101</v>
      </c>
      <c r="BQ195" s="132">
        <v>78</v>
      </c>
      <c r="BR195" s="122">
        <v>1.2090768947700099</v>
      </c>
      <c r="BS195" s="123">
        <v>9.0275800735980702</v>
      </c>
      <c r="BT195" s="112">
        <v>7.4999999999999997E-3</v>
      </c>
      <c r="BU195" s="124">
        <v>7.4999999999999997E-3</v>
      </c>
      <c r="BV195" s="119">
        <v>0</v>
      </c>
      <c r="BW195" s="119">
        <v>0</v>
      </c>
      <c r="BX195" s="113"/>
      <c r="BY195" s="118">
        <v>0.98361998361998404</v>
      </c>
      <c r="BZ195" s="118">
        <v>1</v>
      </c>
      <c r="CA195" s="135">
        <v>0.99344799344799295</v>
      </c>
      <c r="CB195" s="117">
        <v>0.9</v>
      </c>
      <c r="CC195" s="124">
        <v>2.5000000000000001E-3</v>
      </c>
      <c r="CD195" s="113"/>
      <c r="CE195" s="113"/>
    </row>
    <row r="196" spans="1:83" s="85" customFormat="1" ht="21.4" customHeight="1" x14ac:dyDescent="0.2">
      <c r="A196" s="109" t="s">
        <v>246</v>
      </c>
      <c r="B196" s="109" t="s">
        <v>247</v>
      </c>
      <c r="C196" s="109" t="s">
        <v>260</v>
      </c>
      <c r="D196" s="110">
        <v>6.7691988437777804</v>
      </c>
      <c r="E196" s="111"/>
      <c r="F196" s="112">
        <v>2.9250000000000002E-2</v>
      </c>
      <c r="G196" s="112">
        <v>2.6249999999999999E-2</v>
      </c>
      <c r="H196" s="113"/>
      <c r="I196" s="114">
        <v>5</v>
      </c>
      <c r="J196" s="114">
        <v>5</v>
      </c>
      <c r="K196" s="111"/>
      <c r="L196" s="138">
        <v>0.67</v>
      </c>
      <c r="M196" s="116">
        <v>0.55700000000000005</v>
      </c>
      <c r="N196" s="117">
        <v>0.7</v>
      </c>
      <c r="O196" s="118"/>
      <c r="P196" s="111"/>
      <c r="Q196" s="119">
        <v>270</v>
      </c>
      <c r="R196" s="120">
        <v>39.886551751716198</v>
      </c>
      <c r="S196" s="121">
        <v>36</v>
      </c>
      <c r="T196" s="133">
        <v>1.1079597708810101</v>
      </c>
      <c r="U196" s="134">
        <v>-14.826225909868899</v>
      </c>
      <c r="V196" s="124">
        <v>7.0000000000000001E-3</v>
      </c>
      <c r="W196" s="124">
        <v>5.4999999999999997E-3</v>
      </c>
      <c r="X196" s="125">
        <v>0</v>
      </c>
      <c r="Y196" s="125">
        <v>23</v>
      </c>
      <c r="Z196" s="111"/>
      <c r="AA196" s="126">
        <v>617</v>
      </c>
      <c r="AB196" s="110">
        <v>91.148157151144105</v>
      </c>
      <c r="AC196" s="121">
        <v>200</v>
      </c>
      <c r="AD196" s="116">
        <v>0.45574078575572102</v>
      </c>
      <c r="AE196" s="127">
        <v>-965.36792172149399</v>
      </c>
      <c r="AF196" s="112"/>
      <c r="AG196" s="112"/>
      <c r="AH196" s="128">
        <v>737</v>
      </c>
      <c r="AI196" s="125">
        <v>1008</v>
      </c>
      <c r="AJ196" s="111"/>
      <c r="AK196" s="120">
        <v>6782.3263100000004</v>
      </c>
      <c r="AL196" s="120">
        <v>1001.93929392904</v>
      </c>
      <c r="AM196" s="129">
        <v>828</v>
      </c>
      <c r="AN196" s="122">
        <v>1.2100716110254099</v>
      </c>
      <c r="AO196" s="130">
        <v>231.323114073016</v>
      </c>
      <c r="AP196" s="124">
        <v>0.01</v>
      </c>
      <c r="AQ196" s="124">
        <v>0.01</v>
      </c>
      <c r="AR196" s="125">
        <v>0</v>
      </c>
      <c r="AS196" s="125">
        <v>0</v>
      </c>
      <c r="AT196" s="113"/>
      <c r="AU196" s="120">
        <v>3880.9556400000001</v>
      </c>
      <c r="AV196" s="110">
        <v>573.32569622583298</v>
      </c>
      <c r="AW196" s="131">
        <v>573</v>
      </c>
      <c r="AX196" s="133">
        <v>1.00056840528069</v>
      </c>
      <c r="AY196" s="137">
        <v>-652.52845573207901</v>
      </c>
      <c r="AZ196" s="112">
        <v>2.2499999999999998E-3</v>
      </c>
      <c r="BA196" s="112">
        <v>7.5000000000000002E-4</v>
      </c>
      <c r="BB196" s="125">
        <v>0</v>
      </c>
      <c r="BC196" s="125">
        <v>774</v>
      </c>
      <c r="BD196" s="111"/>
      <c r="BE196" s="120">
        <v>238</v>
      </c>
      <c r="BF196" s="110">
        <v>35.159256729290597</v>
      </c>
      <c r="BG196" s="132">
        <v>65</v>
      </c>
      <c r="BH196" s="116">
        <v>0.54091164198908603</v>
      </c>
      <c r="BI196" s="127">
        <v>-276.26957455948502</v>
      </c>
      <c r="BJ196" s="112"/>
      <c r="BK196" s="112"/>
      <c r="BL196" s="125">
        <v>202</v>
      </c>
      <c r="BM196" s="125">
        <v>290</v>
      </c>
      <c r="BN196" s="111"/>
      <c r="BO196" s="119">
        <v>926</v>
      </c>
      <c r="BP196" s="120">
        <v>136.796099711442</v>
      </c>
      <c r="BQ196" s="132">
        <v>78</v>
      </c>
      <c r="BR196" s="122">
        <v>1.7537961501466901</v>
      </c>
      <c r="BS196" s="123">
        <v>308.87651052861702</v>
      </c>
      <c r="BT196" s="112">
        <v>7.4999999999999997E-3</v>
      </c>
      <c r="BU196" s="124">
        <v>7.4999999999999997E-3</v>
      </c>
      <c r="BV196" s="119">
        <v>0</v>
      </c>
      <c r="BW196" s="119">
        <v>0</v>
      </c>
      <c r="BX196" s="113"/>
      <c r="BY196" s="118">
        <v>0.98522696749932803</v>
      </c>
      <c r="BZ196" s="118">
        <v>1</v>
      </c>
      <c r="CA196" s="135">
        <v>0.99409078699973097</v>
      </c>
      <c r="CB196" s="117">
        <v>0.9</v>
      </c>
      <c r="CC196" s="124">
        <v>2.5000000000000001E-3</v>
      </c>
      <c r="CD196" s="113"/>
      <c r="CE196" s="113"/>
    </row>
    <row r="197" spans="1:83" s="85" customFormat="1" ht="21.4" customHeight="1" x14ac:dyDescent="0.2">
      <c r="A197" s="109" t="s">
        <v>246</v>
      </c>
      <c r="B197" s="109" t="s">
        <v>247</v>
      </c>
      <c r="C197" s="109" t="s">
        <v>261</v>
      </c>
      <c r="D197" s="110">
        <v>2.9682927161111099</v>
      </c>
      <c r="E197" s="111"/>
      <c r="F197" s="112">
        <v>1.925E-2</v>
      </c>
      <c r="G197" s="112">
        <v>1.6625000000000001E-2</v>
      </c>
      <c r="H197" s="113"/>
      <c r="I197" s="114">
        <v>4</v>
      </c>
      <c r="J197" s="114">
        <v>4</v>
      </c>
      <c r="K197" s="111"/>
      <c r="L197" s="136">
        <v>0.71</v>
      </c>
      <c r="M197" s="118">
        <v>0.68400000000000005</v>
      </c>
      <c r="N197" s="117">
        <v>0.7</v>
      </c>
      <c r="O197" s="118"/>
      <c r="P197" s="111"/>
      <c r="Q197" s="119">
        <v>262</v>
      </c>
      <c r="R197" s="120">
        <v>88.266227443787102</v>
      </c>
      <c r="S197" s="121">
        <v>36</v>
      </c>
      <c r="T197" s="122">
        <v>2.4518396512163099</v>
      </c>
      <c r="U197" s="123">
        <v>137.103741042736</v>
      </c>
      <c r="V197" s="124">
        <v>0.01</v>
      </c>
      <c r="W197" s="124">
        <v>0.01</v>
      </c>
      <c r="X197" s="125">
        <v>0</v>
      </c>
      <c r="Y197" s="125">
        <v>0</v>
      </c>
      <c r="Z197" s="111"/>
      <c r="AA197" s="126">
        <v>252</v>
      </c>
      <c r="AB197" s="110">
        <v>84.897287465016603</v>
      </c>
      <c r="AC197" s="121">
        <v>200</v>
      </c>
      <c r="AD197" s="116">
        <v>0.42448643732508301</v>
      </c>
      <c r="AE197" s="127">
        <v>-441.86810531813302</v>
      </c>
      <c r="AF197" s="112"/>
      <c r="AG197" s="112"/>
      <c r="AH197" s="128">
        <v>342</v>
      </c>
      <c r="AI197" s="125">
        <v>461</v>
      </c>
      <c r="AJ197" s="111"/>
      <c r="AK197" s="120">
        <v>1484.87853</v>
      </c>
      <c r="AL197" s="120">
        <v>500.24666433349699</v>
      </c>
      <c r="AM197" s="129">
        <v>806.1</v>
      </c>
      <c r="AN197" s="116">
        <v>0.62057643509923999</v>
      </c>
      <c r="AO197" s="139">
        <v>-1311.7568684847399</v>
      </c>
      <c r="AP197" s="124"/>
      <c r="AQ197" s="124"/>
      <c r="AR197" s="125">
        <v>908</v>
      </c>
      <c r="AS197" s="125">
        <v>1387</v>
      </c>
      <c r="AT197" s="113"/>
      <c r="AU197" s="120">
        <v>1780.0708500000001</v>
      </c>
      <c r="AV197" s="110">
        <v>599.69518516089897</v>
      </c>
      <c r="AW197" s="131">
        <v>573</v>
      </c>
      <c r="AX197" s="133">
        <v>1.0465884557781799</v>
      </c>
      <c r="AY197" s="137">
        <v>-207.86127173645099</v>
      </c>
      <c r="AZ197" s="112">
        <v>5.2500000000000003E-3</v>
      </c>
      <c r="BA197" s="112">
        <v>3.7499999999999999E-3</v>
      </c>
      <c r="BB197" s="125">
        <v>0</v>
      </c>
      <c r="BC197" s="125">
        <v>261</v>
      </c>
      <c r="BD197" s="111"/>
      <c r="BE197" s="120">
        <v>153.4</v>
      </c>
      <c r="BF197" s="110">
        <v>51.679539274339497</v>
      </c>
      <c r="BG197" s="132">
        <v>65</v>
      </c>
      <c r="BH197" s="118">
        <v>0.79506983498983796</v>
      </c>
      <c r="BI197" s="126">
        <v>-72.107134228393207</v>
      </c>
      <c r="BJ197" s="112"/>
      <c r="BK197" s="112"/>
      <c r="BL197" s="125">
        <v>40</v>
      </c>
      <c r="BM197" s="125">
        <v>79</v>
      </c>
      <c r="BN197" s="111"/>
      <c r="BO197" s="119">
        <v>234</v>
      </c>
      <c r="BP197" s="120">
        <v>78.833195503229703</v>
      </c>
      <c r="BQ197" s="132">
        <v>78</v>
      </c>
      <c r="BR197" s="133">
        <v>1.01068199363115</v>
      </c>
      <c r="BS197" s="134">
        <v>-36.608561074071901</v>
      </c>
      <c r="BT197" s="112">
        <v>1.5E-3</v>
      </c>
      <c r="BU197" s="124">
        <v>3.7500000000000001E-4</v>
      </c>
      <c r="BV197" s="119">
        <v>0</v>
      </c>
      <c r="BW197" s="119">
        <v>44</v>
      </c>
      <c r="BX197" s="113"/>
      <c r="BY197" s="118">
        <v>0.99326275264677599</v>
      </c>
      <c r="BZ197" s="118">
        <v>1</v>
      </c>
      <c r="CA197" s="135">
        <v>0.99730510105870995</v>
      </c>
      <c r="CB197" s="117">
        <v>0.9</v>
      </c>
      <c r="CC197" s="124">
        <v>2.5000000000000001E-3</v>
      </c>
      <c r="CD197" s="113"/>
      <c r="CE197" s="113"/>
    </row>
    <row r="198" spans="1:83" s="85" customFormat="1" ht="21.4" customHeight="1" x14ac:dyDescent="0.2">
      <c r="A198" s="109" t="s">
        <v>246</v>
      </c>
      <c r="B198" s="109" t="s">
        <v>247</v>
      </c>
      <c r="C198" s="109" t="s">
        <v>262</v>
      </c>
      <c r="D198" s="110">
        <v>3.91358108133333</v>
      </c>
      <c r="E198" s="111"/>
      <c r="F198" s="112">
        <v>0.02</v>
      </c>
      <c r="G198" s="112">
        <v>0.02</v>
      </c>
      <c r="H198" s="113"/>
      <c r="I198" s="114">
        <v>3</v>
      </c>
      <c r="J198" s="114">
        <v>3</v>
      </c>
      <c r="K198" s="111"/>
      <c r="L198" s="115">
        <v>0.17</v>
      </c>
      <c r="M198" s="116">
        <v>0.42299999999999999</v>
      </c>
      <c r="N198" s="117">
        <v>0.7</v>
      </c>
      <c r="O198" s="118"/>
      <c r="P198" s="111"/>
      <c r="Q198" s="119">
        <v>177</v>
      </c>
      <c r="R198" s="120">
        <v>45.2271196946039</v>
      </c>
      <c r="S198" s="121">
        <v>36</v>
      </c>
      <c r="T198" s="122">
        <v>1.2563088804056599</v>
      </c>
      <c r="U198" s="123">
        <v>12.3290315569537</v>
      </c>
      <c r="V198" s="124">
        <v>0.01</v>
      </c>
      <c r="W198" s="124">
        <v>0.01</v>
      </c>
      <c r="X198" s="125">
        <v>0</v>
      </c>
      <c r="Y198" s="125">
        <v>0</v>
      </c>
      <c r="Z198" s="111"/>
      <c r="AA198" s="126">
        <v>302</v>
      </c>
      <c r="AB198" s="110">
        <v>77.167175976103806</v>
      </c>
      <c r="AC198" s="121">
        <v>200</v>
      </c>
      <c r="AD198" s="116">
        <v>0.38583587988051898</v>
      </c>
      <c r="AE198" s="127">
        <v>-612.83871357247904</v>
      </c>
      <c r="AF198" s="112"/>
      <c r="AG198" s="112"/>
      <c r="AH198" s="128">
        <v>481</v>
      </c>
      <c r="AI198" s="125">
        <v>638</v>
      </c>
      <c r="AJ198" s="111"/>
      <c r="AK198" s="120">
        <v>1537.3779500000001</v>
      </c>
      <c r="AL198" s="120">
        <v>392.83150599149599</v>
      </c>
      <c r="AM198" s="129">
        <v>646.5</v>
      </c>
      <c r="AN198" s="116">
        <v>0.60762800617400803</v>
      </c>
      <c r="AO198" s="139">
        <v>-1419.8381916230401</v>
      </c>
      <c r="AP198" s="124"/>
      <c r="AQ198" s="124"/>
      <c r="AR198" s="125">
        <v>993</v>
      </c>
      <c r="AS198" s="125">
        <v>1499</v>
      </c>
      <c r="AT198" s="113"/>
      <c r="AU198" s="120">
        <v>2157.2999100000002</v>
      </c>
      <c r="AV198" s="110">
        <v>551.23424433179798</v>
      </c>
      <c r="AW198" s="131">
        <v>573</v>
      </c>
      <c r="AX198" s="118">
        <v>0.96201438801360895</v>
      </c>
      <c r="AY198" s="120">
        <v>-463.713004385153</v>
      </c>
      <c r="AZ198" s="112"/>
      <c r="BA198" s="112"/>
      <c r="BB198" s="125">
        <v>86</v>
      </c>
      <c r="BC198" s="125">
        <v>534</v>
      </c>
      <c r="BD198" s="111"/>
      <c r="BE198" s="120">
        <v>237.4</v>
      </c>
      <c r="BF198" s="110">
        <v>60.660554889824603</v>
      </c>
      <c r="BG198" s="132">
        <v>65</v>
      </c>
      <c r="BH198" s="118">
        <v>0.93323930599730198</v>
      </c>
      <c r="BI198" s="126">
        <v>-59.922581911055701</v>
      </c>
      <c r="BJ198" s="112"/>
      <c r="BK198" s="112"/>
      <c r="BL198" s="125">
        <v>17</v>
      </c>
      <c r="BM198" s="125">
        <v>68</v>
      </c>
      <c r="BN198" s="111"/>
      <c r="BO198" s="119">
        <v>407</v>
      </c>
      <c r="BP198" s="120">
        <v>103.996823252564</v>
      </c>
      <c r="BQ198" s="132">
        <v>78</v>
      </c>
      <c r="BR198" s="122">
        <v>1.3332926058021</v>
      </c>
      <c r="BS198" s="123">
        <v>50.212901706733099</v>
      </c>
      <c r="BT198" s="112">
        <v>7.4999999999999997E-3</v>
      </c>
      <c r="BU198" s="124">
        <v>7.4999999999999997E-3</v>
      </c>
      <c r="BV198" s="119">
        <v>0</v>
      </c>
      <c r="BW198" s="119">
        <v>0</v>
      </c>
      <c r="BX198" s="113"/>
      <c r="BY198" s="118">
        <v>0.99774901519414805</v>
      </c>
      <c r="BZ198" s="118">
        <v>1</v>
      </c>
      <c r="CA198" s="135">
        <v>0.99909960607765902</v>
      </c>
      <c r="CB198" s="117">
        <v>0.9</v>
      </c>
      <c r="CC198" s="124">
        <v>2.5000000000000001E-3</v>
      </c>
      <c r="CD198" s="113"/>
      <c r="CE198" s="113"/>
    </row>
    <row r="199" spans="1:83" s="85" customFormat="1" ht="21.4" customHeight="1" x14ac:dyDescent="0.2">
      <c r="A199" s="109" t="s">
        <v>246</v>
      </c>
      <c r="B199" s="109" t="s">
        <v>247</v>
      </c>
      <c r="C199" s="109" t="s">
        <v>263</v>
      </c>
      <c r="D199" s="110">
        <v>7.7894218750000004</v>
      </c>
      <c r="E199" s="111"/>
      <c r="F199" s="112">
        <v>4.5499999999999999E-2</v>
      </c>
      <c r="G199" s="112">
        <v>4.2500000000000003E-2</v>
      </c>
      <c r="H199" s="113"/>
      <c r="I199" s="114">
        <v>6</v>
      </c>
      <c r="J199" s="114">
        <v>6</v>
      </c>
      <c r="K199" s="111"/>
      <c r="L199" s="136">
        <v>0.79</v>
      </c>
      <c r="M199" s="133">
        <v>0.77600000000000002</v>
      </c>
      <c r="N199" s="117">
        <v>0.7</v>
      </c>
      <c r="O199" s="118">
        <v>0.01</v>
      </c>
      <c r="P199" s="111"/>
      <c r="Q199" s="119">
        <v>321</v>
      </c>
      <c r="R199" s="120">
        <v>41.209733552915303</v>
      </c>
      <c r="S199" s="121">
        <v>36</v>
      </c>
      <c r="T199" s="133">
        <v>1.1447148209143101</v>
      </c>
      <c r="U199" s="134">
        <v>-6.7539463500000396</v>
      </c>
      <c r="V199" s="124">
        <v>8.9999999999999993E-3</v>
      </c>
      <c r="W199" s="124">
        <v>7.0000000000000001E-3</v>
      </c>
      <c r="X199" s="125">
        <v>0</v>
      </c>
      <c r="Y199" s="125">
        <v>16</v>
      </c>
      <c r="Z199" s="111"/>
      <c r="AA199" s="126">
        <v>933</v>
      </c>
      <c r="AB199" s="110">
        <v>119.777823691184</v>
      </c>
      <c r="AC199" s="121">
        <v>200</v>
      </c>
      <c r="AD199" s="116">
        <v>0.59888911845591997</v>
      </c>
      <c r="AE199" s="127">
        <v>-887.85525749999999</v>
      </c>
      <c r="AF199" s="112"/>
      <c r="AG199" s="112"/>
      <c r="AH199" s="128">
        <v>625</v>
      </c>
      <c r="AI199" s="125">
        <v>937</v>
      </c>
      <c r="AJ199" s="111"/>
      <c r="AK199" s="120">
        <v>6491.7393599999996</v>
      </c>
      <c r="AL199" s="120">
        <v>833.40451501736095</v>
      </c>
      <c r="AM199" s="129">
        <v>828</v>
      </c>
      <c r="AN199" s="133">
        <v>1.0065271920499499</v>
      </c>
      <c r="AO199" s="137">
        <v>-1046.6014060499999</v>
      </c>
      <c r="AP199" s="124">
        <v>1.5E-3</v>
      </c>
      <c r="AQ199" s="124">
        <v>5.0000000000000001E-4</v>
      </c>
      <c r="AR199" s="125">
        <v>0</v>
      </c>
      <c r="AS199" s="125">
        <v>1248</v>
      </c>
      <c r="AT199" s="113"/>
      <c r="AU199" s="120">
        <v>5686.8594000000003</v>
      </c>
      <c r="AV199" s="110">
        <v>730.07464369748197</v>
      </c>
      <c r="AW199" s="131">
        <v>573</v>
      </c>
      <c r="AX199" s="122">
        <v>1.2741267778315599</v>
      </c>
      <c r="AY199" s="130">
        <v>470.1090872625</v>
      </c>
      <c r="AZ199" s="112">
        <v>1.4999999999999999E-2</v>
      </c>
      <c r="BA199" s="112">
        <v>1.4999999999999999E-2</v>
      </c>
      <c r="BB199" s="125">
        <v>0</v>
      </c>
      <c r="BC199" s="125">
        <v>0</v>
      </c>
      <c r="BD199" s="111"/>
      <c r="BE199" s="120">
        <v>258.7</v>
      </c>
      <c r="BF199" s="110">
        <v>33.211707383611198</v>
      </c>
      <c r="BG199" s="132">
        <v>65</v>
      </c>
      <c r="BH199" s="116">
        <v>0.51094934436324901</v>
      </c>
      <c r="BI199" s="127">
        <v>-333.07795868749997</v>
      </c>
      <c r="BJ199" s="112"/>
      <c r="BK199" s="112"/>
      <c r="BL199" s="125">
        <v>248</v>
      </c>
      <c r="BM199" s="125">
        <v>349</v>
      </c>
      <c r="BN199" s="111"/>
      <c r="BO199" s="119">
        <v>823</v>
      </c>
      <c r="BP199" s="120">
        <v>105.656108143456</v>
      </c>
      <c r="BQ199" s="132">
        <v>78</v>
      </c>
      <c r="BR199" s="122">
        <v>1.35456548901867</v>
      </c>
      <c r="BS199" s="123">
        <v>112.866449575</v>
      </c>
      <c r="BT199" s="112">
        <v>7.4999999999999997E-3</v>
      </c>
      <c r="BU199" s="124">
        <v>7.4999999999999997E-3</v>
      </c>
      <c r="BV199" s="119">
        <v>0</v>
      </c>
      <c r="BW199" s="119">
        <v>0</v>
      </c>
      <c r="BX199" s="113"/>
      <c r="BY199" s="118">
        <v>0.99175395587252102</v>
      </c>
      <c r="BZ199" s="118">
        <v>1</v>
      </c>
      <c r="CA199" s="135">
        <v>0.99670158234900796</v>
      </c>
      <c r="CB199" s="117">
        <v>0.9</v>
      </c>
      <c r="CC199" s="124">
        <v>2.5000000000000001E-3</v>
      </c>
      <c r="CD199" s="113"/>
      <c r="CE199" s="113"/>
    </row>
    <row r="200" spans="1:83" s="85" customFormat="1" ht="21.4" customHeight="1" x14ac:dyDescent="0.2">
      <c r="A200" s="109" t="s">
        <v>246</v>
      </c>
      <c r="B200" s="109" t="s">
        <v>247</v>
      </c>
      <c r="C200" s="109" t="s">
        <v>264</v>
      </c>
      <c r="D200" s="110">
        <v>2.62664236911111</v>
      </c>
      <c r="E200" s="111"/>
      <c r="F200" s="112">
        <v>2.5000000000000001E-3</v>
      </c>
      <c r="G200" s="112">
        <v>2.5000000000000001E-3</v>
      </c>
      <c r="H200" s="113"/>
      <c r="I200" s="114">
        <v>1</v>
      </c>
      <c r="J200" s="114">
        <v>1</v>
      </c>
      <c r="K200" s="111"/>
      <c r="L200" s="115">
        <v>0.53</v>
      </c>
      <c r="M200" s="116">
        <v>0.59799999999999998</v>
      </c>
      <c r="N200" s="117">
        <v>0.7</v>
      </c>
      <c r="O200" s="118"/>
      <c r="P200" s="111"/>
      <c r="Q200" s="119">
        <v>87</v>
      </c>
      <c r="R200" s="120">
        <v>33.122133802114</v>
      </c>
      <c r="S200" s="121">
        <v>36</v>
      </c>
      <c r="T200" s="118">
        <v>0.92005927228094497</v>
      </c>
      <c r="U200" s="126">
        <v>-23.520705636614402</v>
      </c>
      <c r="V200" s="124"/>
      <c r="W200" s="124"/>
      <c r="X200" s="125">
        <v>8</v>
      </c>
      <c r="Y200" s="125">
        <v>27</v>
      </c>
      <c r="Z200" s="111"/>
      <c r="AA200" s="126">
        <v>241</v>
      </c>
      <c r="AB200" s="110">
        <v>91.752117773672197</v>
      </c>
      <c r="AC200" s="121">
        <v>200</v>
      </c>
      <c r="AD200" s="116">
        <v>0.45876058886836102</v>
      </c>
      <c r="AE200" s="127">
        <v>-373.00392020341297</v>
      </c>
      <c r="AF200" s="112"/>
      <c r="AG200" s="112"/>
      <c r="AH200" s="128">
        <v>285</v>
      </c>
      <c r="AI200" s="125">
        <v>390</v>
      </c>
      <c r="AJ200" s="111"/>
      <c r="AK200" s="120">
        <v>975.08270000000005</v>
      </c>
      <c r="AL200" s="120">
        <v>371.22781215547798</v>
      </c>
      <c r="AM200" s="129">
        <v>828</v>
      </c>
      <c r="AN200" s="116">
        <v>0.448342768303718</v>
      </c>
      <c r="AO200" s="139">
        <v>-1566.89352964213</v>
      </c>
      <c r="AP200" s="124"/>
      <c r="AQ200" s="124"/>
      <c r="AR200" s="125">
        <v>1200</v>
      </c>
      <c r="AS200" s="125">
        <v>1635</v>
      </c>
      <c r="AT200" s="113"/>
      <c r="AU200" s="120">
        <v>1451.9355800000001</v>
      </c>
      <c r="AV200" s="110">
        <v>552.77246612425301</v>
      </c>
      <c r="AW200" s="131">
        <v>573</v>
      </c>
      <c r="AX200" s="118">
        <v>0.96469889375960405</v>
      </c>
      <c r="AY200" s="120">
        <v>-307.18565138277802</v>
      </c>
      <c r="AZ200" s="112"/>
      <c r="BA200" s="112"/>
      <c r="BB200" s="125">
        <v>54</v>
      </c>
      <c r="BC200" s="125">
        <v>355</v>
      </c>
      <c r="BD200" s="111"/>
      <c r="BE200" s="120">
        <v>111.2</v>
      </c>
      <c r="BF200" s="110">
        <v>42.3354169976446</v>
      </c>
      <c r="BG200" s="132">
        <v>65</v>
      </c>
      <c r="BH200" s="116">
        <v>0.65131410765607101</v>
      </c>
      <c r="BI200" s="127">
        <v>-88.351274066109298</v>
      </c>
      <c r="BJ200" s="112"/>
      <c r="BK200" s="112"/>
      <c r="BL200" s="125">
        <v>60</v>
      </c>
      <c r="BM200" s="125">
        <v>94</v>
      </c>
      <c r="BN200" s="111"/>
      <c r="BO200" s="119">
        <v>189</v>
      </c>
      <c r="BP200" s="120">
        <v>71.9549803287305</v>
      </c>
      <c r="BQ200" s="132">
        <v>78</v>
      </c>
      <c r="BR200" s="118">
        <v>0.92249974780423705</v>
      </c>
      <c r="BS200" s="126">
        <v>-50.461528879331098</v>
      </c>
      <c r="BT200" s="112"/>
      <c r="BU200" s="124"/>
      <c r="BV200" s="119">
        <v>16</v>
      </c>
      <c r="BW200" s="119">
        <v>57</v>
      </c>
      <c r="BX200" s="113"/>
      <c r="BY200" s="118">
        <v>0.98968105065666001</v>
      </c>
      <c r="BZ200" s="118">
        <v>1</v>
      </c>
      <c r="CA200" s="135">
        <v>0.99587242026266398</v>
      </c>
      <c r="CB200" s="117">
        <v>0.9</v>
      </c>
      <c r="CC200" s="124">
        <v>2.5000000000000001E-3</v>
      </c>
      <c r="CD200" s="113"/>
      <c r="CE200" s="113"/>
    </row>
    <row r="201" spans="1:83" s="85" customFormat="1" ht="21.4" customHeight="1" x14ac:dyDescent="0.2">
      <c r="A201" s="109" t="s">
        <v>246</v>
      </c>
      <c r="B201" s="109" t="s">
        <v>247</v>
      </c>
      <c r="C201" s="109" t="s">
        <v>265</v>
      </c>
      <c r="D201" s="110">
        <v>4.0835714029999997</v>
      </c>
      <c r="E201" s="111"/>
      <c r="F201" s="112">
        <v>2.5000000000000001E-2</v>
      </c>
      <c r="G201" s="112">
        <v>2.5000000000000001E-2</v>
      </c>
      <c r="H201" s="113"/>
      <c r="I201" s="114">
        <v>3</v>
      </c>
      <c r="J201" s="114">
        <v>3</v>
      </c>
      <c r="K201" s="111"/>
      <c r="L201" s="115">
        <v>0.3</v>
      </c>
      <c r="M201" s="116">
        <v>0.57299999999999995</v>
      </c>
      <c r="N201" s="117">
        <v>0.7</v>
      </c>
      <c r="O201" s="118"/>
      <c r="P201" s="111"/>
      <c r="Q201" s="119">
        <v>132</v>
      </c>
      <c r="R201" s="120">
        <v>32.324645995666003</v>
      </c>
      <c r="S201" s="121">
        <v>36</v>
      </c>
      <c r="T201" s="118">
        <v>0.89790683321294296</v>
      </c>
      <c r="U201" s="126">
        <v>-39.823617209750402</v>
      </c>
      <c r="V201" s="124"/>
      <c r="W201" s="124"/>
      <c r="X201" s="125">
        <v>16</v>
      </c>
      <c r="Y201" s="125">
        <v>45</v>
      </c>
      <c r="Z201" s="111"/>
      <c r="AA201" s="126">
        <v>342</v>
      </c>
      <c r="AB201" s="110">
        <v>83.750219170589105</v>
      </c>
      <c r="AC201" s="121">
        <v>200</v>
      </c>
      <c r="AD201" s="116">
        <v>0.41875109585294501</v>
      </c>
      <c r="AE201" s="127">
        <v>-612.57565116527996</v>
      </c>
      <c r="AF201" s="112"/>
      <c r="AG201" s="112"/>
      <c r="AH201" s="128">
        <v>475</v>
      </c>
      <c r="AI201" s="125">
        <v>639</v>
      </c>
      <c r="AJ201" s="111"/>
      <c r="AK201" s="120">
        <v>1524.08404</v>
      </c>
      <c r="AL201" s="120">
        <v>373.22331106548802</v>
      </c>
      <c r="AM201" s="129">
        <v>762.4</v>
      </c>
      <c r="AN201" s="116">
        <v>0.48953739646575001</v>
      </c>
      <c r="AO201" s="139">
        <v>-2114.7583422420498</v>
      </c>
      <c r="AP201" s="124"/>
      <c r="AQ201" s="124"/>
      <c r="AR201" s="125">
        <v>1590</v>
      </c>
      <c r="AS201" s="125">
        <v>2212</v>
      </c>
      <c r="AT201" s="113"/>
      <c r="AU201" s="120">
        <v>2876.27855</v>
      </c>
      <c r="AV201" s="110">
        <v>704.35368116422296</v>
      </c>
      <c r="AW201" s="131">
        <v>573</v>
      </c>
      <c r="AX201" s="122">
        <v>1.2292385360632201</v>
      </c>
      <c r="AY201" s="130">
        <v>141.41930941147299</v>
      </c>
      <c r="AZ201" s="112">
        <v>1.4999999999999999E-2</v>
      </c>
      <c r="BA201" s="112">
        <v>1.4999999999999999E-2</v>
      </c>
      <c r="BB201" s="125">
        <v>0</v>
      </c>
      <c r="BC201" s="125">
        <v>0</v>
      </c>
      <c r="BD201" s="111"/>
      <c r="BE201" s="120">
        <v>205.2</v>
      </c>
      <c r="BF201" s="110">
        <v>50.250131502353398</v>
      </c>
      <c r="BG201" s="132">
        <v>65</v>
      </c>
      <c r="BH201" s="116">
        <v>0.77307894619005302</v>
      </c>
      <c r="BI201" s="127">
        <v>-105.037086628716</v>
      </c>
      <c r="BJ201" s="112"/>
      <c r="BK201" s="112"/>
      <c r="BL201" s="125">
        <v>61</v>
      </c>
      <c r="BM201" s="125">
        <v>114</v>
      </c>
      <c r="BN201" s="111"/>
      <c r="BO201" s="119">
        <v>449</v>
      </c>
      <c r="BP201" s="120">
        <v>109.95277312162099</v>
      </c>
      <c r="BQ201" s="132">
        <v>78</v>
      </c>
      <c r="BR201" s="122">
        <v>1.4096509374566799</v>
      </c>
      <c r="BS201" s="123">
        <v>76.715496045540803</v>
      </c>
      <c r="BT201" s="112">
        <v>7.4999999999999997E-3</v>
      </c>
      <c r="BU201" s="124">
        <v>7.4999999999999997E-3</v>
      </c>
      <c r="BV201" s="119">
        <v>0</v>
      </c>
      <c r="BW201" s="119">
        <v>0</v>
      </c>
      <c r="BX201" s="113"/>
      <c r="BY201" s="118">
        <v>0.99791666666666701</v>
      </c>
      <c r="BZ201" s="118">
        <v>1</v>
      </c>
      <c r="CA201" s="135">
        <v>0.99916666666666698</v>
      </c>
      <c r="CB201" s="117">
        <v>0.9</v>
      </c>
      <c r="CC201" s="124">
        <v>2.5000000000000001E-3</v>
      </c>
      <c r="CD201" s="113"/>
      <c r="CE201" s="113"/>
    </row>
    <row r="202" spans="1:83" s="85" customFormat="1" ht="21.4" customHeight="1" x14ac:dyDescent="0.2">
      <c r="A202" s="109" t="s">
        <v>246</v>
      </c>
      <c r="B202" s="109" t="s">
        <v>247</v>
      </c>
      <c r="C202" s="109" t="s">
        <v>266</v>
      </c>
      <c r="D202" s="110">
        <v>3.29356989955556</v>
      </c>
      <c r="E202" s="111"/>
      <c r="F202" s="112">
        <v>2.5999999999999999E-2</v>
      </c>
      <c r="G202" s="112">
        <v>2.3E-2</v>
      </c>
      <c r="H202" s="113"/>
      <c r="I202" s="114">
        <v>4</v>
      </c>
      <c r="J202" s="114">
        <v>4</v>
      </c>
      <c r="K202" s="111"/>
      <c r="L202" s="115">
        <v>0.61</v>
      </c>
      <c r="M202" s="118">
        <v>0.69899999999999995</v>
      </c>
      <c r="N202" s="117">
        <v>0.7</v>
      </c>
      <c r="O202" s="118"/>
      <c r="P202" s="111"/>
      <c r="Q202" s="119">
        <v>134</v>
      </c>
      <c r="R202" s="120">
        <v>40.6853366063621</v>
      </c>
      <c r="S202" s="121">
        <v>36</v>
      </c>
      <c r="T202" s="133">
        <v>1.1301482390656099</v>
      </c>
      <c r="U202" s="134">
        <v>-4.5828819496194102</v>
      </c>
      <c r="V202" s="124">
        <v>8.0000000000000002E-3</v>
      </c>
      <c r="W202" s="124">
        <v>6.4999999999999997E-3</v>
      </c>
      <c r="X202" s="125">
        <v>0</v>
      </c>
      <c r="Y202" s="125">
        <v>9</v>
      </c>
      <c r="Z202" s="111"/>
      <c r="AA202" s="126">
        <v>546</v>
      </c>
      <c r="AB202" s="110">
        <v>165.77756557517699</v>
      </c>
      <c r="AC202" s="121">
        <v>200</v>
      </c>
      <c r="AD202" s="118">
        <v>0.828887827875885</v>
      </c>
      <c r="AE202" s="126">
        <v>-223.90489972010801</v>
      </c>
      <c r="AF202" s="112"/>
      <c r="AG202" s="112"/>
      <c r="AH202" s="128">
        <v>113</v>
      </c>
      <c r="AI202" s="125">
        <v>245</v>
      </c>
      <c r="AJ202" s="111"/>
      <c r="AK202" s="120">
        <v>2916.3375700000001</v>
      </c>
      <c r="AL202" s="120">
        <v>885.46399771067195</v>
      </c>
      <c r="AM202" s="129">
        <v>783.4</v>
      </c>
      <c r="AN202" s="133">
        <v>1.13028337721556</v>
      </c>
      <c r="AO202" s="137">
        <v>-99.379922203662304</v>
      </c>
      <c r="AP202" s="124">
        <v>8.0000000000000002E-3</v>
      </c>
      <c r="AQ202" s="124">
        <v>6.4999999999999997E-3</v>
      </c>
      <c r="AR202" s="125">
        <v>0</v>
      </c>
      <c r="AS202" s="125">
        <v>180</v>
      </c>
      <c r="AT202" s="113"/>
      <c r="AU202" s="120">
        <v>1417.6228900000001</v>
      </c>
      <c r="AV202" s="110">
        <v>430.42137657114802</v>
      </c>
      <c r="AW202" s="131">
        <v>573</v>
      </c>
      <c r="AX202" s="116">
        <v>0.75117168686064195</v>
      </c>
      <c r="AY202" s="139">
        <v>-788.15464769810899</v>
      </c>
      <c r="AZ202" s="112"/>
      <c r="BA202" s="112"/>
      <c r="BB202" s="125">
        <v>470</v>
      </c>
      <c r="BC202" s="125">
        <v>848</v>
      </c>
      <c r="BD202" s="111"/>
      <c r="BE202" s="120">
        <v>187.4</v>
      </c>
      <c r="BF202" s="110">
        <v>56.8987468659124</v>
      </c>
      <c r="BG202" s="132">
        <v>65</v>
      </c>
      <c r="BH202" s="118">
        <v>0.87536533639865199</v>
      </c>
      <c r="BI202" s="126">
        <v>-62.819092409035001</v>
      </c>
      <c r="BJ202" s="112"/>
      <c r="BK202" s="112"/>
      <c r="BL202" s="125">
        <v>27</v>
      </c>
      <c r="BM202" s="125">
        <v>70</v>
      </c>
      <c r="BN202" s="111"/>
      <c r="BO202" s="119">
        <v>366</v>
      </c>
      <c r="BP202" s="120">
        <v>111.12562088006401</v>
      </c>
      <c r="BQ202" s="132">
        <v>78</v>
      </c>
      <c r="BR202" s="122">
        <v>1.4246874471803099</v>
      </c>
      <c r="BS202" s="123">
        <v>65.737089109158006</v>
      </c>
      <c r="BT202" s="112">
        <v>7.4999999999999997E-3</v>
      </c>
      <c r="BU202" s="124">
        <v>7.4999999999999997E-3</v>
      </c>
      <c r="BV202" s="119">
        <v>0</v>
      </c>
      <c r="BW202" s="119">
        <v>0</v>
      </c>
      <c r="BX202" s="113"/>
      <c r="BY202" s="118">
        <v>1</v>
      </c>
      <c r="BZ202" s="118">
        <v>1</v>
      </c>
      <c r="CA202" s="135">
        <v>1</v>
      </c>
      <c r="CB202" s="117">
        <v>0.9</v>
      </c>
      <c r="CC202" s="124">
        <v>2.5000000000000001E-3</v>
      </c>
      <c r="CD202" s="113"/>
      <c r="CE202" s="113"/>
    </row>
    <row r="203" spans="1:83" s="85" customFormat="1" ht="21.4" customHeight="1" x14ac:dyDescent="0.2">
      <c r="A203" s="109" t="s">
        <v>246</v>
      </c>
      <c r="B203" s="109" t="s">
        <v>247</v>
      </c>
      <c r="C203" s="109" t="s">
        <v>267</v>
      </c>
      <c r="D203" s="110">
        <v>3.99435921433333</v>
      </c>
      <c r="E203" s="111"/>
      <c r="F203" s="112">
        <v>0.01</v>
      </c>
      <c r="G203" s="112">
        <v>0.01</v>
      </c>
      <c r="H203" s="113"/>
      <c r="I203" s="114">
        <v>2</v>
      </c>
      <c r="J203" s="114">
        <v>2</v>
      </c>
      <c r="K203" s="111"/>
      <c r="L203" s="136">
        <v>0.78</v>
      </c>
      <c r="M203" s="118">
        <v>0.66100000000000003</v>
      </c>
      <c r="N203" s="117">
        <v>0.7</v>
      </c>
      <c r="O203" s="118"/>
      <c r="P203" s="111"/>
      <c r="Q203" s="119">
        <v>96</v>
      </c>
      <c r="R203" s="120">
        <v>24.033892509094901</v>
      </c>
      <c r="S203" s="121">
        <v>36</v>
      </c>
      <c r="T203" s="116">
        <v>0.66760812525263502</v>
      </c>
      <c r="U203" s="127">
        <v>-72.069853789660698</v>
      </c>
      <c r="V203" s="124"/>
      <c r="W203" s="124"/>
      <c r="X203" s="125">
        <v>48</v>
      </c>
      <c r="Y203" s="125">
        <v>77</v>
      </c>
      <c r="Z203" s="111"/>
      <c r="AA203" s="126">
        <v>364</v>
      </c>
      <c r="AB203" s="110">
        <v>91.1285090969847</v>
      </c>
      <c r="AC203" s="121">
        <v>200</v>
      </c>
      <c r="AD203" s="116">
        <v>0.455642545484924</v>
      </c>
      <c r="AE203" s="127">
        <v>-569.72140994255903</v>
      </c>
      <c r="AF203" s="112"/>
      <c r="AG203" s="112"/>
      <c r="AH203" s="128">
        <v>435</v>
      </c>
      <c r="AI203" s="125">
        <v>595</v>
      </c>
      <c r="AJ203" s="111"/>
      <c r="AK203" s="120">
        <v>1424.3631</v>
      </c>
      <c r="AL203" s="120">
        <v>356.59364207626197</v>
      </c>
      <c r="AM203" s="129">
        <v>765.9</v>
      </c>
      <c r="AN203" s="116">
        <v>0.46558772956817102</v>
      </c>
      <c r="AO203" s="139">
        <v>-2151.32303937503</v>
      </c>
      <c r="AP203" s="124"/>
      <c r="AQ203" s="124"/>
      <c r="AR203" s="125">
        <v>1635</v>
      </c>
      <c r="AS203" s="125">
        <v>2247</v>
      </c>
      <c r="AT203" s="113"/>
      <c r="AU203" s="120">
        <v>1966.0523800000001</v>
      </c>
      <c r="AV203" s="110">
        <v>492.20720383510599</v>
      </c>
      <c r="AW203" s="131">
        <v>573</v>
      </c>
      <c r="AX203" s="118">
        <v>0.85900035573316902</v>
      </c>
      <c r="AY203" s="120">
        <v>-709.05945948543194</v>
      </c>
      <c r="AZ203" s="112"/>
      <c r="BA203" s="112"/>
      <c r="BB203" s="125">
        <v>323</v>
      </c>
      <c r="BC203" s="125">
        <v>781</v>
      </c>
      <c r="BD203" s="111"/>
      <c r="BE203" s="120">
        <v>176.6</v>
      </c>
      <c r="BF203" s="110">
        <v>44.212348094855798</v>
      </c>
      <c r="BG203" s="132">
        <v>65</v>
      </c>
      <c r="BH203" s="116">
        <v>0.68018997069008902</v>
      </c>
      <c r="BI203" s="127">
        <v>-126.859458231332</v>
      </c>
      <c r="BJ203" s="112"/>
      <c r="BK203" s="112"/>
      <c r="BL203" s="125">
        <v>84</v>
      </c>
      <c r="BM203" s="125">
        <v>135</v>
      </c>
      <c r="BN203" s="111"/>
      <c r="BO203" s="119">
        <v>375</v>
      </c>
      <c r="BP203" s="120">
        <v>93.882392613651902</v>
      </c>
      <c r="BQ203" s="132">
        <v>78</v>
      </c>
      <c r="BR203" s="122">
        <v>1.20362041812374</v>
      </c>
      <c r="BS203" s="123">
        <v>10.848650122401899</v>
      </c>
      <c r="BT203" s="112">
        <v>7.4999999999999997E-3</v>
      </c>
      <c r="BU203" s="124">
        <v>7.4999999999999997E-3</v>
      </c>
      <c r="BV203" s="119">
        <v>0</v>
      </c>
      <c r="BW203" s="119">
        <v>0</v>
      </c>
      <c r="BX203" s="113"/>
      <c r="BY203" s="118">
        <v>0.99518161601186095</v>
      </c>
      <c r="BZ203" s="118">
        <v>1</v>
      </c>
      <c r="CA203" s="135">
        <v>0.99807264640474402</v>
      </c>
      <c r="CB203" s="117">
        <v>0.9</v>
      </c>
      <c r="CC203" s="124">
        <v>2.5000000000000001E-3</v>
      </c>
      <c r="CD203" s="113"/>
      <c r="CE203" s="113"/>
    </row>
    <row r="204" spans="1:83" s="85" customFormat="1" ht="21.4" customHeight="1" x14ac:dyDescent="0.2">
      <c r="A204" s="109" t="s">
        <v>246</v>
      </c>
      <c r="B204" s="109" t="s">
        <v>247</v>
      </c>
      <c r="C204" s="109" t="s">
        <v>268</v>
      </c>
      <c r="D204" s="110">
        <v>4.8516961247777797</v>
      </c>
      <c r="E204" s="111"/>
      <c r="F204" s="112">
        <v>0.06</v>
      </c>
      <c r="G204" s="112">
        <v>5.9249999999999997E-2</v>
      </c>
      <c r="H204" s="113"/>
      <c r="I204" s="114">
        <v>6</v>
      </c>
      <c r="J204" s="114">
        <v>6</v>
      </c>
      <c r="K204" s="111"/>
      <c r="L204" s="115">
        <v>0.35</v>
      </c>
      <c r="M204" s="118">
        <v>0.61199999999999999</v>
      </c>
      <c r="N204" s="117">
        <v>0.7</v>
      </c>
      <c r="O204" s="118"/>
      <c r="P204" s="111"/>
      <c r="Q204" s="119">
        <v>218</v>
      </c>
      <c r="R204" s="120">
        <v>44.932739890008101</v>
      </c>
      <c r="S204" s="121">
        <v>36</v>
      </c>
      <c r="T204" s="122">
        <v>1.24813166361133</v>
      </c>
      <c r="U204" s="123">
        <v>13.856152496950299</v>
      </c>
      <c r="V204" s="124">
        <v>0.01</v>
      </c>
      <c r="W204" s="124">
        <v>0.01</v>
      </c>
      <c r="X204" s="125">
        <v>0</v>
      </c>
      <c r="Y204" s="125">
        <v>0</v>
      </c>
      <c r="Z204" s="111"/>
      <c r="AA204" s="126">
        <v>769</v>
      </c>
      <c r="AB204" s="110">
        <v>158.50127052943199</v>
      </c>
      <c r="AC204" s="121">
        <v>200</v>
      </c>
      <c r="AD204" s="118">
        <v>0.79250635264715996</v>
      </c>
      <c r="AE204" s="126">
        <v>-365.13248612805398</v>
      </c>
      <c r="AF204" s="112"/>
      <c r="AG204" s="112"/>
      <c r="AH204" s="128">
        <v>202</v>
      </c>
      <c r="AI204" s="125">
        <v>396</v>
      </c>
      <c r="AJ204" s="111"/>
      <c r="AK204" s="120">
        <v>5185.5282800000004</v>
      </c>
      <c r="AL204" s="120">
        <v>1068.8073091629401</v>
      </c>
      <c r="AM204" s="129">
        <v>828</v>
      </c>
      <c r="AN204" s="122">
        <v>1.2908300835301201</v>
      </c>
      <c r="AO204" s="130">
        <v>490.219787429858</v>
      </c>
      <c r="AP204" s="124">
        <v>0.01</v>
      </c>
      <c r="AQ204" s="124">
        <v>0.01</v>
      </c>
      <c r="AR204" s="125">
        <v>0</v>
      </c>
      <c r="AS204" s="125">
        <v>0</v>
      </c>
      <c r="AT204" s="113"/>
      <c r="AU204" s="120">
        <v>3856.0492599999998</v>
      </c>
      <c r="AV204" s="110">
        <v>794.78375414054199</v>
      </c>
      <c r="AW204" s="131">
        <v>573</v>
      </c>
      <c r="AX204" s="122">
        <v>1.3870571625489401</v>
      </c>
      <c r="AY204" s="130">
        <v>606.759687243126</v>
      </c>
      <c r="AZ204" s="112">
        <v>1.4999999999999999E-2</v>
      </c>
      <c r="BA204" s="112">
        <v>1.4999999999999999E-2</v>
      </c>
      <c r="BB204" s="125">
        <v>0</v>
      </c>
      <c r="BC204" s="125">
        <v>0</v>
      </c>
      <c r="BD204" s="111"/>
      <c r="BE204" s="120">
        <v>411.4</v>
      </c>
      <c r="BF204" s="110">
        <v>84.795088030960201</v>
      </c>
      <c r="BG204" s="132">
        <v>65</v>
      </c>
      <c r="BH204" s="122">
        <v>1.30453981586093</v>
      </c>
      <c r="BI204" s="123">
        <v>42.806942008382499</v>
      </c>
      <c r="BJ204" s="112">
        <v>1.4999999999999999E-2</v>
      </c>
      <c r="BK204" s="112">
        <v>1.4999999999999999E-2</v>
      </c>
      <c r="BL204" s="125">
        <v>0</v>
      </c>
      <c r="BM204" s="125">
        <v>0</v>
      </c>
      <c r="BN204" s="111"/>
      <c r="BO204" s="119">
        <v>448</v>
      </c>
      <c r="BP204" s="120">
        <v>92.338841608823898</v>
      </c>
      <c r="BQ204" s="132">
        <v>78</v>
      </c>
      <c r="BR204" s="122">
        <v>1.18383130267723</v>
      </c>
      <c r="BS204" s="123">
        <v>5.6883304100589998</v>
      </c>
      <c r="BT204" s="112">
        <v>7.4999999999999997E-3</v>
      </c>
      <c r="BU204" s="124">
        <v>6.7499999999999999E-3</v>
      </c>
      <c r="BV204" s="119">
        <v>0</v>
      </c>
      <c r="BW204" s="119">
        <v>7</v>
      </c>
      <c r="BX204" s="113"/>
      <c r="BY204" s="118">
        <v>0.99228928476469003</v>
      </c>
      <c r="BZ204" s="118">
        <v>1</v>
      </c>
      <c r="CA204" s="135">
        <v>0.99691571390587597</v>
      </c>
      <c r="CB204" s="117">
        <v>0.9</v>
      </c>
      <c r="CC204" s="124">
        <v>2.5000000000000001E-3</v>
      </c>
      <c r="CD204" s="113"/>
      <c r="CE204" s="113"/>
    </row>
    <row r="205" spans="1:83" s="85" customFormat="1" ht="21.4" customHeight="1" x14ac:dyDescent="0.2">
      <c r="A205" s="109" t="s">
        <v>246</v>
      </c>
      <c r="B205" s="109" t="s">
        <v>247</v>
      </c>
      <c r="C205" s="109" t="s">
        <v>269</v>
      </c>
      <c r="D205" s="110">
        <v>5.0354185194444403</v>
      </c>
      <c r="E205" s="111"/>
      <c r="F205" s="112">
        <v>0.02</v>
      </c>
      <c r="G205" s="112">
        <v>0.02</v>
      </c>
      <c r="H205" s="113"/>
      <c r="I205" s="114">
        <v>3</v>
      </c>
      <c r="J205" s="114">
        <v>3</v>
      </c>
      <c r="K205" s="111"/>
      <c r="L205" s="115">
        <v>0.42</v>
      </c>
      <c r="M205" s="116">
        <v>0.57699999999999996</v>
      </c>
      <c r="N205" s="117">
        <v>0.7</v>
      </c>
      <c r="O205" s="118"/>
      <c r="P205" s="111"/>
      <c r="Q205" s="119">
        <v>251</v>
      </c>
      <c r="R205" s="120">
        <v>49.846899325399598</v>
      </c>
      <c r="S205" s="121">
        <v>36</v>
      </c>
      <c r="T205" s="122">
        <v>1.3846360923722101</v>
      </c>
      <c r="U205" s="123">
        <v>39.1257020410401</v>
      </c>
      <c r="V205" s="124">
        <v>0.01</v>
      </c>
      <c r="W205" s="124">
        <v>0.01</v>
      </c>
      <c r="X205" s="125">
        <v>0</v>
      </c>
      <c r="Y205" s="125">
        <v>0</v>
      </c>
      <c r="Z205" s="111"/>
      <c r="AA205" s="126">
        <v>227</v>
      </c>
      <c r="AB205" s="110">
        <v>45.080661939704001</v>
      </c>
      <c r="AC205" s="121">
        <v>200</v>
      </c>
      <c r="AD205" s="116">
        <v>0.22540330969851999</v>
      </c>
      <c r="AE205" s="127">
        <v>-950.07943310533301</v>
      </c>
      <c r="AF205" s="112"/>
      <c r="AG205" s="112"/>
      <c r="AH205" s="128">
        <v>781</v>
      </c>
      <c r="AI205" s="125">
        <v>982</v>
      </c>
      <c r="AJ205" s="111"/>
      <c r="AK205" s="120">
        <v>1883.8521800000001</v>
      </c>
      <c r="AL205" s="120">
        <v>374.12027872667198</v>
      </c>
      <c r="AM205" s="129">
        <v>662</v>
      </c>
      <c r="AN205" s="116">
        <v>0.56513637269890005</v>
      </c>
      <c r="AO205" s="139">
        <v>-2012.2807435786499</v>
      </c>
      <c r="AP205" s="124"/>
      <c r="AQ205" s="124"/>
      <c r="AR205" s="125">
        <v>1450</v>
      </c>
      <c r="AS205" s="125">
        <v>2117</v>
      </c>
      <c r="AT205" s="113"/>
      <c r="AU205" s="120">
        <v>2209.7441600000002</v>
      </c>
      <c r="AV205" s="110">
        <v>438.84021784227002</v>
      </c>
      <c r="AW205" s="131">
        <v>573</v>
      </c>
      <c r="AX205" s="116">
        <v>0.76586425452403095</v>
      </c>
      <c r="AY205" s="139">
        <v>-1162.58841584678</v>
      </c>
      <c r="AZ205" s="112"/>
      <c r="BA205" s="112"/>
      <c r="BB205" s="125">
        <v>676</v>
      </c>
      <c r="BC205" s="125">
        <v>1253</v>
      </c>
      <c r="BD205" s="111"/>
      <c r="BE205" s="120">
        <v>256.39999999999998</v>
      </c>
      <c r="BF205" s="110">
        <v>50.919302737181098</v>
      </c>
      <c r="BG205" s="132">
        <v>65</v>
      </c>
      <c r="BH205" s="118">
        <v>0.78337388826432497</v>
      </c>
      <c r="BI205" s="126">
        <v>-126.150815759233</v>
      </c>
      <c r="BJ205" s="112"/>
      <c r="BK205" s="112"/>
      <c r="BL205" s="125">
        <v>71</v>
      </c>
      <c r="BM205" s="125">
        <v>137</v>
      </c>
      <c r="BN205" s="111"/>
      <c r="BO205" s="119">
        <v>491</v>
      </c>
      <c r="BP205" s="120">
        <v>97.5092731823554</v>
      </c>
      <c r="BQ205" s="132">
        <v>78</v>
      </c>
      <c r="BR205" s="122">
        <v>1.25011888695327</v>
      </c>
      <c r="BS205" s="123">
        <v>31.939021088920299</v>
      </c>
      <c r="BT205" s="112">
        <v>7.4999999999999997E-3</v>
      </c>
      <c r="BU205" s="124">
        <v>7.4999999999999997E-3</v>
      </c>
      <c r="BV205" s="119">
        <v>0</v>
      </c>
      <c r="BW205" s="119">
        <v>0</v>
      </c>
      <c r="BX205" s="113"/>
      <c r="BY205" s="118">
        <v>0.99848438920885096</v>
      </c>
      <c r="BZ205" s="118">
        <v>1</v>
      </c>
      <c r="CA205" s="135">
        <v>0.99939375568354005</v>
      </c>
      <c r="CB205" s="117">
        <v>0.9</v>
      </c>
      <c r="CC205" s="124">
        <v>2.5000000000000001E-3</v>
      </c>
      <c r="CD205" s="113"/>
      <c r="CE205" s="113"/>
    </row>
    <row r="206" spans="1:83" s="85" customFormat="1" ht="21.4" customHeight="1" x14ac:dyDescent="0.2">
      <c r="A206" s="109" t="s">
        <v>246</v>
      </c>
      <c r="B206" s="109" t="s">
        <v>373</v>
      </c>
      <c r="C206" s="109" t="s">
        <v>270</v>
      </c>
      <c r="D206" s="110">
        <v>2.2172783671111098</v>
      </c>
      <c r="E206" s="111"/>
      <c r="F206" s="112">
        <v>5.2999999999999999E-2</v>
      </c>
      <c r="G206" s="112">
        <v>5.0750000000000003E-2</v>
      </c>
      <c r="H206" s="113"/>
      <c r="I206" s="114">
        <v>6</v>
      </c>
      <c r="J206" s="114">
        <v>6</v>
      </c>
      <c r="K206" s="111"/>
      <c r="L206" s="136">
        <v>0.78</v>
      </c>
      <c r="M206" s="133">
        <v>0.72699999999999998</v>
      </c>
      <c r="N206" s="117">
        <v>0.7</v>
      </c>
      <c r="O206" s="118">
        <v>3.0000000000000001E-3</v>
      </c>
      <c r="P206" s="111"/>
      <c r="Q206" s="119">
        <v>137</v>
      </c>
      <c r="R206" s="120">
        <v>61.787460714054198</v>
      </c>
      <c r="S206" s="121">
        <v>36</v>
      </c>
      <c r="T206" s="122">
        <v>1.7163183531681701</v>
      </c>
      <c r="U206" s="123">
        <v>43.704021602739203</v>
      </c>
      <c r="V206" s="124">
        <v>0.01</v>
      </c>
      <c r="W206" s="124">
        <v>0.01</v>
      </c>
      <c r="X206" s="125">
        <v>0</v>
      </c>
      <c r="Y206" s="125">
        <v>0</v>
      </c>
      <c r="Z206" s="111"/>
      <c r="AA206" s="126">
        <v>192</v>
      </c>
      <c r="AB206" s="110">
        <v>86.592645672251095</v>
      </c>
      <c r="AC206" s="121">
        <v>200</v>
      </c>
      <c r="AD206" s="116">
        <v>0.432963228361256</v>
      </c>
      <c r="AE206" s="127">
        <v>-326.31099109589297</v>
      </c>
      <c r="AF206" s="112"/>
      <c r="AG206" s="112"/>
      <c r="AH206" s="128">
        <v>252</v>
      </c>
      <c r="AI206" s="125">
        <v>341</v>
      </c>
      <c r="AJ206" s="111"/>
      <c r="AK206" s="120">
        <v>414.78816</v>
      </c>
      <c r="AL206" s="120">
        <v>187.07085504127599</v>
      </c>
      <c r="AM206" s="129">
        <v>612</v>
      </c>
      <c r="AN206" s="116">
        <v>0.30567133176679101</v>
      </c>
      <c r="AO206" s="139">
        <v>-1171.2434727534301</v>
      </c>
      <c r="AP206" s="124"/>
      <c r="AQ206" s="124"/>
      <c r="AR206" s="125">
        <v>943</v>
      </c>
      <c r="AS206" s="125">
        <v>1214</v>
      </c>
      <c r="AT206" s="113"/>
      <c r="AU206" s="120">
        <v>2106.5812900000001</v>
      </c>
      <c r="AV206" s="110">
        <v>950.07524596231099</v>
      </c>
      <c r="AW206" s="131">
        <v>573</v>
      </c>
      <c r="AX206" s="122">
        <v>1.6580719824822201</v>
      </c>
      <c r="AY206" s="130">
        <v>621.62030051026704</v>
      </c>
      <c r="AZ206" s="112">
        <v>1.4999999999999999E-2</v>
      </c>
      <c r="BA206" s="112">
        <v>1.4999999999999999E-2</v>
      </c>
      <c r="BB206" s="125">
        <v>0</v>
      </c>
      <c r="BC206" s="125">
        <v>0</v>
      </c>
      <c r="BD206" s="111"/>
      <c r="BE206" s="120">
        <v>169.1</v>
      </c>
      <c r="BF206" s="110">
        <v>76.264668662383698</v>
      </c>
      <c r="BG206" s="132">
        <v>65</v>
      </c>
      <c r="BH206" s="122">
        <v>1.1733025948058999</v>
      </c>
      <c r="BI206" s="123">
        <v>0.64892789383475202</v>
      </c>
      <c r="BJ206" s="112">
        <v>1.4999999999999999E-2</v>
      </c>
      <c r="BK206" s="112">
        <v>1.2749999999999999E-2</v>
      </c>
      <c r="BL206" s="125">
        <v>0</v>
      </c>
      <c r="BM206" s="125">
        <v>4</v>
      </c>
      <c r="BN206" s="111"/>
      <c r="BO206" s="119">
        <v>208</v>
      </c>
      <c r="BP206" s="120">
        <v>93.808699478272104</v>
      </c>
      <c r="BQ206" s="132">
        <v>78</v>
      </c>
      <c r="BR206" s="122">
        <v>1.2026756343368199</v>
      </c>
      <c r="BS206" s="123">
        <v>5.8587134726016901</v>
      </c>
      <c r="BT206" s="112">
        <v>7.4999999999999997E-3</v>
      </c>
      <c r="BU206" s="124">
        <v>7.4999999999999997E-3</v>
      </c>
      <c r="BV206" s="119">
        <v>0</v>
      </c>
      <c r="BW206" s="119">
        <v>0</v>
      </c>
      <c r="BX206" s="113"/>
      <c r="BY206" s="118">
        <v>0.98975409836065598</v>
      </c>
      <c r="BZ206" s="118">
        <v>1</v>
      </c>
      <c r="CA206" s="135">
        <v>0.99590163934426201</v>
      </c>
      <c r="CB206" s="117">
        <v>0.9</v>
      </c>
      <c r="CC206" s="124">
        <v>2.5000000000000001E-3</v>
      </c>
      <c r="CD206" s="113"/>
      <c r="CE206" s="113"/>
    </row>
    <row r="207" spans="1:83" s="85" customFormat="1" ht="21.4" customHeight="1" x14ac:dyDescent="0.2">
      <c r="A207" s="109" t="s">
        <v>246</v>
      </c>
      <c r="B207" s="109" t="s">
        <v>373</v>
      </c>
      <c r="C207" s="109" t="s">
        <v>271</v>
      </c>
      <c r="D207" s="110">
        <v>2.2554520251111101</v>
      </c>
      <c r="E207" s="111"/>
      <c r="F207" s="112">
        <v>0.06</v>
      </c>
      <c r="G207" s="112">
        <v>0.06</v>
      </c>
      <c r="H207" s="113"/>
      <c r="I207" s="114">
        <v>6</v>
      </c>
      <c r="J207" s="114">
        <v>6</v>
      </c>
      <c r="K207" s="111"/>
      <c r="L207" s="136">
        <v>0.83</v>
      </c>
      <c r="M207" s="118">
        <v>0.66600000000000004</v>
      </c>
      <c r="N207" s="117">
        <v>0.7</v>
      </c>
      <c r="O207" s="118"/>
      <c r="P207" s="111"/>
      <c r="Q207" s="119">
        <v>130</v>
      </c>
      <c r="R207" s="120">
        <v>57.6381135810662</v>
      </c>
      <c r="S207" s="121">
        <v>36</v>
      </c>
      <c r="T207" s="122">
        <v>1.6010587105851699</v>
      </c>
      <c r="U207" s="123">
        <v>35.0977962298048</v>
      </c>
      <c r="V207" s="124">
        <v>0.01</v>
      </c>
      <c r="W207" s="124">
        <v>0.01</v>
      </c>
      <c r="X207" s="125">
        <v>0</v>
      </c>
      <c r="Y207" s="125">
        <v>0</v>
      </c>
      <c r="Z207" s="111"/>
      <c r="AA207" s="126">
        <v>380</v>
      </c>
      <c r="AB207" s="110">
        <v>168.48063969850099</v>
      </c>
      <c r="AC207" s="121">
        <v>200</v>
      </c>
      <c r="AD207" s="118">
        <v>0.842403198492505</v>
      </c>
      <c r="AE207" s="126">
        <v>-147.234465389973</v>
      </c>
      <c r="AF207" s="112"/>
      <c r="AG207" s="112"/>
      <c r="AH207" s="128">
        <v>72</v>
      </c>
      <c r="AI207" s="125">
        <v>162</v>
      </c>
      <c r="AJ207" s="111"/>
      <c r="AK207" s="120">
        <v>1843.3442600000001</v>
      </c>
      <c r="AL207" s="120">
        <v>817.28373712989605</v>
      </c>
      <c r="AM207" s="129">
        <v>642.79999999999995</v>
      </c>
      <c r="AN207" s="122">
        <v>1.2714432749376099</v>
      </c>
      <c r="AO207" s="130">
        <v>148.812688236626</v>
      </c>
      <c r="AP207" s="124">
        <v>0.01</v>
      </c>
      <c r="AQ207" s="124">
        <v>0.01</v>
      </c>
      <c r="AR207" s="125">
        <v>0</v>
      </c>
      <c r="AS207" s="125">
        <v>0</v>
      </c>
      <c r="AT207" s="113"/>
      <c r="AU207" s="120">
        <v>2124.3032800000001</v>
      </c>
      <c r="AV207" s="110">
        <v>941.85256717901098</v>
      </c>
      <c r="AW207" s="131">
        <v>573</v>
      </c>
      <c r="AX207" s="122">
        <v>1.64372175772951</v>
      </c>
      <c r="AY207" s="130">
        <v>613.77653665772698</v>
      </c>
      <c r="AZ207" s="112">
        <v>1.4999999999999999E-2</v>
      </c>
      <c r="BA207" s="112">
        <v>1.4999999999999999E-2</v>
      </c>
      <c r="BB207" s="125">
        <v>0</v>
      </c>
      <c r="BC207" s="125">
        <v>0</v>
      </c>
      <c r="BD207" s="111"/>
      <c r="BE207" s="120">
        <v>202.7</v>
      </c>
      <c r="BF207" s="110">
        <v>89.871120176016305</v>
      </c>
      <c r="BG207" s="132">
        <v>65</v>
      </c>
      <c r="BH207" s="122">
        <v>1.3826326180925601</v>
      </c>
      <c r="BI207" s="123">
        <v>31.348798748258702</v>
      </c>
      <c r="BJ207" s="112">
        <v>1.4999999999999999E-2</v>
      </c>
      <c r="BK207" s="112">
        <v>1.4999999999999999E-2</v>
      </c>
      <c r="BL207" s="125">
        <v>0</v>
      </c>
      <c r="BM207" s="125">
        <v>0</v>
      </c>
      <c r="BN207" s="111"/>
      <c r="BO207" s="119">
        <v>368</v>
      </c>
      <c r="BP207" s="120">
        <v>163.16019844486399</v>
      </c>
      <c r="BQ207" s="132">
        <v>78</v>
      </c>
      <c r="BR207" s="122">
        <v>2.0917974159597899</v>
      </c>
      <c r="BS207" s="123">
        <v>162.37855849791001</v>
      </c>
      <c r="BT207" s="112">
        <v>7.4999999999999997E-3</v>
      </c>
      <c r="BU207" s="124">
        <v>7.4999999999999997E-3</v>
      </c>
      <c r="BV207" s="119">
        <v>0</v>
      </c>
      <c r="BW207" s="119">
        <v>0</v>
      </c>
      <c r="BX207" s="113"/>
      <c r="BY207" s="118">
        <v>0.99559322033898301</v>
      </c>
      <c r="BZ207" s="118">
        <v>1</v>
      </c>
      <c r="CA207" s="135">
        <v>0.99823728813559298</v>
      </c>
      <c r="CB207" s="117">
        <v>0.9</v>
      </c>
      <c r="CC207" s="124">
        <v>2.5000000000000001E-3</v>
      </c>
      <c r="CD207" s="113"/>
      <c r="CE207" s="113"/>
    </row>
    <row r="208" spans="1:83" s="85" customFormat="1" ht="21.4" customHeight="1" x14ac:dyDescent="0.2">
      <c r="A208" s="109" t="s">
        <v>246</v>
      </c>
      <c r="B208" s="109" t="s">
        <v>373</v>
      </c>
      <c r="C208" s="109" t="s">
        <v>272</v>
      </c>
      <c r="D208" s="110">
        <v>2.6658372894444402</v>
      </c>
      <c r="E208" s="111"/>
      <c r="F208" s="112">
        <v>5.4875E-2</v>
      </c>
      <c r="G208" s="112">
        <v>4.9625000000000002E-2</v>
      </c>
      <c r="H208" s="113"/>
      <c r="I208" s="114">
        <v>6</v>
      </c>
      <c r="J208" s="114">
        <v>6</v>
      </c>
      <c r="K208" s="111"/>
      <c r="L208" s="136">
        <v>0.78</v>
      </c>
      <c r="M208" s="118">
        <v>0.66600000000000004</v>
      </c>
      <c r="N208" s="117">
        <v>0.7</v>
      </c>
      <c r="O208" s="118"/>
      <c r="P208" s="111"/>
      <c r="Q208" s="119">
        <v>155</v>
      </c>
      <c r="R208" s="120">
        <v>58.143083455892999</v>
      </c>
      <c r="S208" s="121">
        <v>36</v>
      </c>
      <c r="T208" s="122">
        <v>1.61508565155258</v>
      </c>
      <c r="U208" s="123">
        <v>42.830097539504202</v>
      </c>
      <c r="V208" s="124">
        <v>0.01</v>
      </c>
      <c r="W208" s="124">
        <v>0.01</v>
      </c>
      <c r="X208" s="125">
        <v>0</v>
      </c>
      <c r="Y208" s="125">
        <v>0</v>
      </c>
      <c r="Z208" s="111"/>
      <c r="AA208" s="126">
        <v>314</v>
      </c>
      <c r="AB208" s="110">
        <v>117.786633581616</v>
      </c>
      <c r="AC208" s="121">
        <v>200</v>
      </c>
      <c r="AD208" s="116">
        <v>0.58893316790808004</v>
      </c>
      <c r="AE208" s="127">
        <v>-309.16612478053202</v>
      </c>
      <c r="AF208" s="112"/>
      <c r="AG208" s="112"/>
      <c r="AH208" s="128">
        <v>220</v>
      </c>
      <c r="AI208" s="125">
        <v>326</v>
      </c>
      <c r="AJ208" s="111"/>
      <c r="AK208" s="120">
        <v>1819.6537599999999</v>
      </c>
      <c r="AL208" s="120">
        <v>682.58245437748099</v>
      </c>
      <c r="AM208" s="129">
        <v>612</v>
      </c>
      <c r="AN208" s="133">
        <v>1.11533080780634</v>
      </c>
      <c r="AO208" s="137">
        <v>-87.2345818284291</v>
      </c>
      <c r="AP208" s="124">
        <v>7.4999999999999997E-3</v>
      </c>
      <c r="AQ208" s="124">
        <v>6.0000000000000001E-3</v>
      </c>
      <c r="AR208" s="125">
        <v>0</v>
      </c>
      <c r="AS208" s="125">
        <v>139</v>
      </c>
      <c r="AT208" s="113"/>
      <c r="AU208" s="120">
        <v>1955.4848099999999</v>
      </c>
      <c r="AV208" s="110">
        <v>733.53494519071705</v>
      </c>
      <c r="AW208" s="131">
        <v>573</v>
      </c>
      <c r="AX208" s="122">
        <v>1.28016569841312</v>
      </c>
      <c r="AY208" s="130">
        <v>170.11386250377501</v>
      </c>
      <c r="AZ208" s="112">
        <v>1.4999999999999999E-2</v>
      </c>
      <c r="BA208" s="112">
        <v>1.4999999999999999E-2</v>
      </c>
      <c r="BB208" s="125">
        <v>0</v>
      </c>
      <c r="BC208" s="125">
        <v>0</v>
      </c>
      <c r="BD208" s="111"/>
      <c r="BE208" s="120">
        <v>197.1</v>
      </c>
      <c r="BF208" s="110">
        <v>73.9354951558485</v>
      </c>
      <c r="BG208" s="132">
        <v>65</v>
      </c>
      <c r="BH208" s="133">
        <v>1.1374691562438199</v>
      </c>
      <c r="BI208" s="134">
        <v>-5.4289905536729997</v>
      </c>
      <c r="BJ208" s="112">
        <v>1.2749999999999999E-2</v>
      </c>
      <c r="BK208" s="112">
        <v>1.0500000000000001E-2</v>
      </c>
      <c r="BL208" s="125">
        <v>0</v>
      </c>
      <c r="BM208" s="125">
        <v>11</v>
      </c>
      <c r="BN208" s="111"/>
      <c r="BO208" s="119">
        <v>240</v>
      </c>
      <c r="BP208" s="120">
        <v>90.028000189769799</v>
      </c>
      <c r="BQ208" s="132">
        <v>78</v>
      </c>
      <c r="BR208" s="133">
        <v>1.1542051306380701</v>
      </c>
      <c r="BS208" s="134">
        <v>-3.0347886644076101</v>
      </c>
      <c r="BT208" s="112">
        <v>7.1250000000000003E-3</v>
      </c>
      <c r="BU208" s="124">
        <v>5.6249999999999998E-3</v>
      </c>
      <c r="BV208" s="119">
        <v>0</v>
      </c>
      <c r="BW208" s="119">
        <v>10</v>
      </c>
      <c r="BX208" s="113"/>
      <c r="BY208" s="118">
        <v>0.99044776119403</v>
      </c>
      <c r="BZ208" s="118">
        <v>1</v>
      </c>
      <c r="CA208" s="135">
        <v>0.99617910447761204</v>
      </c>
      <c r="CB208" s="117">
        <v>0.9</v>
      </c>
      <c r="CC208" s="124">
        <v>2.5000000000000001E-3</v>
      </c>
      <c r="CD208" s="113"/>
      <c r="CE208" s="113"/>
    </row>
    <row r="209" spans="1:83" s="85" customFormat="1" ht="21.4" customHeight="1" x14ac:dyDescent="0.2">
      <c r="A209" s="109" t="s">
        <v>246</v>
      </c>
      <c r="B209" s="109" t="s">
        <v>373</v>
      </c>
      <c r="C209" s="109" t="s">
        <v>273</v>
      </c>
      <c r="D209" s="110">
        <v>2.6442969814444401</v>
      </c>
      <c r="E209" s="111"/>
      <c r="F209" s="112">
        <v>7.2999999999999995E-2</v>
      </c>
      <c r="G209" s="112">
        <v>7.2999999999999995E-2</v>
      </c>
      <c r="H209" s="113"/>
      <c r="I209" s="114">
        <v>7</v>
      </c>
      <c r="J209" s="114">
        <v>7</v>
      </c>
      <c r="K209" s="111"/>
      <c r="L209" s="136">
        <v>0.72</v>
      </c>
      <c r="M209" s="133">
        <v>0.79100000000000004</v>
      </c>
      <c r="N209" s="117">
        <v>0.7</v>
      </c>
      <c r="O209" s="118">
        <v>1.2999999999999999E-2</v>
      </c>
      <c r="P209" s="111"/>
      <c r="Q209" s="119">
        <v>116</v>
      </c>
      <c r="R209" s="120">
        <v>43.867992443358297</v>
      </c>
      <c r="S209" s="121">
        <v>36</v>
      </c>
      <c r="T209" s="122">
        <v>1.21855534564884</v>
      </c>
      <c r="U209" s="123">
        <v>4.73644477115859</v>
      </c>
      <c r="V209" s="124">
        <v>0.01</v>
      </c>
      <c r="W209" s="124">
        <v>0.01</v>
      </c>
      <c r="X209" s="125">
        <v>0</v>
      </c>
      <c r="Y209" s="125">
        <v>0</v>
      </c>
      <c r="Z209" s="111"/>
      <c r="AA209" s="126">
        <v>425</v>
      </c>
      <c r="AB209" s="110">
        <v>160.723248176097</v>
      </c>
      <c r="AC209" s="121">
        <v>200</v>
      </c>
      <c r="AD209" s="118">
        <v>0.803616240880485</v>
      </c>
      <c r="AE209" s="126">
        <v>-193.13086238245199</v>
      </c>
      <c r="AF209" s="112"/>
      <c r="AG209" s="112"/>
      <c r="AH209" s="128">
        <v>104</v>
      </c>
      <c r="AI209" s="125">
        <v>210</v>
      </c>
      <c r="AJ209" s="111"/>
      <c r="AK209" s="120">
        <v>2144.8965499999999</v>
      </c>
      <c r="AL209" s="120">
        <v>811.14056592401096</v>
      </c>
      <c r="AM209" s="129">
        <v>673.3</v>
      </c>
      <c r="AN209" s="122">
        <v>1.2047238466122201</v>
      </c>
      <c r="AO209" s="130">
        <v>63.959001789474797</v>
      </c>
      <c r="AP209" s="124">
        <v>0.01</v>
      </c>
      <c r="AQ209" s="124">
        <v>0.01</v>
      </c>
      <c r="AR209" s="125">
        <v>0</v>
      </c>
      <c r="AS209" s="125">
        <v>0</v>
      </c>
      <c r="AT209" s="113"/>
      <c r="AU209" s="120">
        <v>2167.9187000000002</v>
      </c>
      <c r="AV209" s="110">
        <v>819.846906460475</v>
      </c>
      <c r="AW209" s="131">
        <v>573</v>
      </c>
      <c r="AX209" s="122">
        <v>1.4307973934737801</v>
      </c>
      <c r="AY209" s="130">
        <v>396.97377927427499</v>
      </c>
      <c r="AZ209" s="112">
        <v>1.4999999999999999E-2</v>
      </c>
      <c r="BA209" s="112">
        <v>1.4999999999999999E-2</v>
      </c>
      <c r="BB209" s="125">
        <v>0</v>
      </c>
      <c r="BC209" s="125">
        <v>0</v>
      </c>
      <c r="BD209" s="111"/>
      <c r="BE209" s="120">
        <v>214.6</v>
      </c>
      <c r="BF209" s="110">
        <v>81.155786020212801</v>
      </c>
      <c r="BG209" s="132">
        <v>65</v>
      </c>
      <c r="BH209" s="122">
        <v>1.24855055415712</v>
      </c>
      <c r="BI209" s="123">
        <v>13.707469725703</v>
      </c>
      <c r="BJ209" s="112">
        <v>1.4999999999999999E-2</v>
      </c>
      <c r="BK209" s="112">
        <v>1.4999999999999999E-2</v>
      </c>
      <c r="BL209" s="125">
        <v>0</v>
      </c>
      <c r="BM209" s="125">
        <v>0</v>
      </c>
      <c r="BN209" s="111"/>
      <c r="BO209" s="119">
        <v>310</v>
      </c>
      <c r="BP209" s="120">
        <v>117.23342808138899</v>
      </c>
      <c r="BQ209" s="132">
        <v>78</v>
      </c>
      <c r="BR209" s="122">
        <v>1.50299266771012</v>
      </c>
      <c r="BS209" s="123">
        <v>68.928963670843601</v>
      </c>
      <c r="BT209" s="112">
        <v>7.4999999999999997E-3</v>
      </c>
      <c r="BU209" s="124">
        <v>7.4999999999999997E-3</v>
      </c>
      <c r="BV209" s="119">
        <v>0</v>
      </c>
      <c r="BW209" s="119">
        <v>0</v>
      </c>
      <c r="BX209" s="113"/>
      <c r="BY209" s="118">
        <v>0.99371069182389904</v>
      </c>
      <c r="BZ209" s="118">
        <v>1</v>
      </c>
      <c r="CA209" s="135">
        <v>0.99748427672955997</v>
      </c>
      <c r="CB209" s="117">
        <v>0.9</v>
      </c>
      <c r="CC209" s="124">
        <v>2.5000000000000001E-3</v>
      </c>
      <c r="CD209" s="113"/>
      <c r="CE209" s="113"/>
    </row>
    <row r="210" spans="1:83" s="85" customFormat="1" ht="21.4" customHeight="1" x14ac:dyDescent="0.2">
      <c r="A210" s="109" t="s">
        <v>246</v>
      </c>
      <c r="B210" s="109" t="s">
        <v>373</v>
      </c>
      <c r="C210" s="109" t="s">
        <v>274</v>
      </c>
      <c r="D210" s="110">
        <v>3.3041643273333299</v>
      </c>
      <c r="E210" s="111"/>
      <c r="F210" s="112">
        <v>2.1000000000000001E-2</v>
      </c>
      <c r="G210" s="112">
        <v>0.02</v>
      </c>
      <c r="H210" s="113"/>
      <c r="I210" s="114">
        <v>4</v>
      </c>
      <c r="J210" s="114">
        <v>3</v>
      </c>
      <c r="K210" s="111"/>
      <c r="L210" s="115">
        <v>0.63</v>
      </c>
      <c r="M210" s="133">
        <v>0.77100000000000002</v>
      </c>
      <c r="N210" s="117">
        <v>0.7</v>
      </c>
      <c r="O210" s="118">
        <v>0.01</v>
      </c>
      <c r="P210" s="111"/>
      <c r="Q210" s="119">
        <v>118</v>
      </c>
      <c r="R210" s="120">
        <v>35.712509521351002</v>
      </c>
      <c r="S210" s="121">
        <v>36</v>
      </c>
      <c r="T210" s="133">
        <v>0.99201415337086096</v>
      </c>
      <c r="U210" s="134">
        <v>-21.0286615683391</v>
      </c>
      <c r="V210" s="124">
        <v>1E-3</v>
      </c>
      <c r="W210" s="124"/>
      <c r="X210" s="125">
        <v>1</v>
      </c>
      <c r="Y210" s="125">
        <v>25</v>
      </c>
      <c r="Z210" s="111"/>
      <c r="AA210" s="126">
        <v>287</v>
      </c>
      <c r="AB210" s="110">
        <v>86.860086717184203</v>
      </c>
      <c r="AC210" s="121">
        <v>200</v>
      </c>
      <c r="AD210" s="116">
        <v>0.43430043358592102</v>
      </c>
      <c r="AE210" s="127">
        <v>-485.38145315743901</v>
      </c>
      <c r="AF210" s="112"/>
      <c r="AG210" s="112"/>
      <c r="AH210" s="128">
        <v>374</v>
      </c>
      <c r="AI210" s="125">
        <v>506</v>
      </c>
      <c r="AJ210" s="111"/>
      <c r="AK210" s="120">
        <v>1794.7847200000001</v>
      </c>
      <c r="AL210" s="120">
        <v>543.18869832013002</v>
      </c>
      <c r="AM210" s="129">
        <v>722.4</v>
      </c>
      <c r="AN210" s="116">
        <v>0.75192233986728896</v>
      </c>
      <c r="AO210" s="139">
        <v>-995.05708880467103</v>
      </c>
      <c r="AP210" s="124"/>
      <c r="AQ210" s="124"/>
      <c r="AR210" s="125">
        <v>593</v>
      </c>
      <c r="AS210" s="125">
        <v>1070</v>
      </c>
      <c r="AT210" s="113"/>
      <c r="AU210" s="120">
        <v>1840.8782699999999</v>
      </c>
      <c r="AV210" s="110">
        <v>557.13883682223002</v>
      </c>
      <c r="AW210" s="131">
        <v>573</v>
      </c>
      <c r="AX210" s="118">
        <v>0.97231908694979097</v>
      </c>
      <c r="AY210" s="120">
        <v>-371.99459329606299</v>
      </c>
      <c r="AZ210" s="112">
        <v>0</v>
      </c>
      <c r="BA210" s="112"/>
      <c r="BB210" s="125">
        <v>53</v>
      </c>
      <c r="BC210" s="125">
        <v>432</v>
      </c>
      <c r="BD210" s="111"/>
      <c r="BE210" s="120">
        <v>182.1</v>
      </c>
      <c r="BF210" s="110">
        <v>55.1122710494747</v>
      </c>
      <c r="BG210" s="132">
        <v>65</v>
      </c>
      <c r="BH210" s="118">
        <v>0.84788109306884196</v>
      </c>
      <c r="BI210" s="126">
        <v>-68.923972276167802</v>
      </c>
      <c r="BJ210" s="112"/>
      <c r="BK210" s="112"/>
      <c r="BL210" s="125">
        <v>33</v>
      </c>
      <c r="BM210" s="125">
        <v>76</v>
      </c>
      <c r="BN210" s="111"/>
      <c r="BO210" s="119">
        <v>346</v>
      </c>
      <c r="BP210" s="120">
        <v>104.71634147786</v>
      </c>
      <c r="BQ210" s="132">
        <v>78</v>
      </c>
      <c r="BR210" s="122">
        <v>1.3425171984341</v>
      </c>
      <c r="BS210" s="123">
        <v>44.771233268598699</v>
      </c>
      <c r="BT210" s="112">
        <v>7.4999999999999997E-3</v>
      </c>
      <c r="BU210" s="124">
        <v>7.4999999999999997E-3</v>
      </c>
      <c r="BV210" s="119">
        <v>0</v>
      </c>
      <c r="BW210" s="119">
        <v>0</v>
      </c>
      <c r="BX210" s="113"/>
      <c r="BY210" s="118">
        <v>0.99760191846522805</v>
      </c>
      <c r="BZ210" s="118">
        <v>1</v>
      </c>
      <c r="CA210" s="135">
        <v>0.99904076738609104</v>
      </c>
      <c r="CB210" s="117">
        <v>0.9</v>
      </c>
      <c r="CC210" s="124">
        <v>2.5000000000000001E-3</v>
      </c>
      <c r="CD210" s="113"/>
      <c r="CE210" s="113"/>
    </row>
    <row r="211" spans="1:83" s="85" customFormat="1" ht="21.4" customHeight="1" x14ac:dyDescent="0.2">
      <c r="A211" s="109" t="s">
        <v>246</v>
      </c>
      <c r="B211" s="109" t="s">
        <v>373</v>
      </c>
      <c r="C211" s="109" t="s">
        <v>275</v>
      </c>
      <c r="D211" s="110">
        <v>4.6618358364444399</v>
      </c>
      <c r="E211" s="111"/>
      <c r="F211" s="112">
        <v>3.5749999999999997E-2</v>
      </c>
      <c r="G211" s="112">
        <v>3.5000000000000003E-2</v>
      </c>
      <c r="H211" s="113"/>
      <c r="I211" s="114">
        <v>5</v>
      </c>
      <c r="J211" s="114">
        <v>4</v>
      </c>
      <c r="K211" s="111"/>
      <c r="L211" s="115">
        <v>0.33063829787234</v>
      </c>
      <c r="M211" s="116">
        <v>0.56399999999999995</v>
      </c>
      <c r="N211" s="117">
        <v>0.7</v>
      </c>
      <c r="O211" s="118"/>
      <c r="P211" s="111"/>
      <c r="Q211" s="119">
        <v>217</v>
      </c>
      <c r="R211" s="120">
        <v>46.548185653295</v>
      </c>
      <c r="S211" s="121">
        <v>36</v>
      </c>
      <c r="T211" s="122">
        <v>1.29300515703597</v>
      </c>
      <c r="U211" s="123">
        <v>20.844865877094598</v>
      </c>
      <c r="V211" s="124">
        <v>0.01</v>
      </c>
      <c r="W211" s="124">
        <v>0.01</v>
      </c>
      <c r="X211" s="125">
        <v>0</v>
      </c>
      <c r="Y211" s="125">
        <v>0</v>
      </c>
      <c r="Z211" s="111"/>
      <c r="AA211" s="126">
        <v>343</v>
      </c>
      <c r="AB211" s="110">
        <v>73.576164419724407</v>
      </c>
      <c r="AC211" s="121">
        <v>200</v>
      </c>
      <c r="AD211" s="116">
        <v>0.367880822098622</v>
      </c>
      <c r="AE211" s="127">
        <v>-746.750745127252</v>
      </c>
      <c r="AF211" s="112"/>
      <c r="AG211" s="112"/>
      <c r="AH211" s="128">
        <v>590</v>
      </c>
      <c r="AI211" s="125">
        <v>776</v>
      </c>
      <c r="AJ211" s="111"/>
      <c r="AK211" s="120">
        <v>1187.749</v>
      </c>
      <c r="AL211" s="120">
        <v>254.78138691942601</v>
      </c>
      <c r="AM211" s="129">
        <v>631.29999999999995</v>
      </c>
      <c r="AN211" s="116">
        <v>0.40358211138828798</v>
      </c>
      <c r="AO211" s="139">
        <v>-2252.0492269941701</v>
      </c>
      <c r="AP211" s="124"/>
      <c r="AQ211" s="124"/>
      <c r="AR211" s="125">
        <v>1756</v>
      </c>
      <c r="AS211" s="125">
        <v>2344</v>
      </c>
      <c r="AT211" s="113"/>
      <c r="AU211" s="120">
        <v>3217.98641</v>
      </c>
      <c r="AV211" s="110">
        <v>690.28308222331998</v>
      </c>
      <c r="AW211" s="131">
        <v>573</v>
      </c>
      <c r="AX211" s="122">
        <v>1.20468251696914</v>
      </c>
      <c r="AY211" s="130">
        <v>95.850525210422404</v>
      </c>
      <c r="AZ211" s="112">
        <v>1.4999999999999999E-2</v>
      </c>
      <c r="BA211" s="112">
        <v>1.4999999999999999E-2</v>
      </c>
      <c r="BB211" s="125">
        <v>0</v>
      </c>
      <c r="BC211" s="125">
        <v>0</v>
      </c>
      <c r="BD211" s="111"/>
      <c r="BE211" s="120">
        <v>296.39999999999998</v>
      </c>
      <c r="BF211" s="110">
        <v>63.580102431505303</v>
      </c>
      <c r="BG211" s="132">
        <v>65</v>
      </c>
      <c r="BH211" s="133">
        <v>0.97815542202315797</v>
      </c>
      <c r="BI211" s="134">
        <v>-57.768992166357002</v>
      </c>
      <c r="BJ211" s="112">
        <v>7.5000000000000002E-4</v>
      </c>
      <c r="BK211" s="112"/>
      <c r="BL211" s="125">
        <v>7</v>
      </c>
      <c r="BM211" s="125">
        <v>68</v>
      </c>
      <c r="BN211" s="111"/>
      <c r="BO211" s="119">
        <v>546</v>
      </c>
      <c r="BP211" s="120">
        <v>117.12124132119401</v>
      </c>
      <c r="BQ211" s="132">
        <v>78</v>
      </c>
      <c r="BR211" s="122">
        <v>1.5015543759127401</v>
      </c>
      <c r="BS211" s="123">
        <v>120.997209400372</v>
      </c>
      <c r="BT211" s="112">
        <v>7.4999999999999997E-3</v>
      </c>
      <c r="BU211" s="124">
        <v>7.4999999999999997E-3</v>
      </c>
      <c r="BV211" s="119">
        <v>0</v>
      </c>
      <c r="BW211" s="119">
        <v>0</v>
      </c>
      <c r="BX211" s="113"/>
      <c r="BY211" s="118">
        <v>0.996595233326657</v>
      </c>
      <c r="BZ211" s="118">
        <v>1</v>
      </c>
      <c r="CA211" s="135">
        <v>0.998638093330663</v>
      </c>
      <c r="CB211" s="117">
        <v>0.9</v>
      </c>
      <c r="CC211" s="124">
        <v>2.5000000000000001E-3</v>
      </c>
      <c r="CD211" s="113"/>
      <c r="CE211" s="113"/>
    </row>
    <row r="212" spans="1:83" s="85" customFormat="1" ht="21.4" customHeight="1" x14ac:dyDescent="0.2">
      <c r="A212" s="109" t="s">
        <v>246</v>
      </c>
      <c r="B212" s="109" t="s">
        <v>373</v>
      </c>
      <c r="C212" s="109" t="s">
        <v>276</v>
      </c>
      <c r="D212" s="110">
        <v>11.0702866436667</v>
      </c>
      <c r="E212" s="111"/>
      <c r="F212" s="112">
        <v>4.2750000000000003E-2</v>
      </c>
      <c r="G212" s="112">
        <v>3.8249999999999999E-2</v>
      </c>
      <c r="H212" s="113"/>
      <c r="I212" s="114">
        <v>5</v>
      </c>
      <c r="J212" s="114">
        <v>5</v>
      </c>
      <c r="K212" s="111"/>
      <c r="L212" s="138">
        <v>0.68171832681312095</v>
      </c>
      <c r="M212" s="118">
        <v>0.67</v>
      </c>
      <c r="N212" s="117">
        <v>0.7</v>
      </c>
      <c r="O212" s="118"/>
      <c r="P212" s="111"/>
      <c r="Q212" s="119">
        <v>477</v>
      </c>
      <c r="R212" s="120">
        <v>43.088315176815499</v>
      </c>
      <c r="S212" s="121">
        <v>36</v>
      </c>
      <c r="T212" s="122">
        <v>1.19689764380043</v>
      </c>
      <c r="U212" s="123">
        <v>11.1977629517667</v>
      </c>
      <c r="V212" s="124">
        <v>0.01</v>
      </c>
      <c r="W212" s="124">
        <v>0.01</v>
      </c>
      <c r="X212" s="125">
        <v>0</v>
      </c>
      <c r="Y212" s="125">
        <v>2</v>
      </c>
      <c r="Z212" s="111"/>
      <c r="AA212" s="126">
        <v>1431</v>
      </c>
      <c r="AB212" s="110">
        <v>129.264945530446</v>
      </c>
      <c r="AC212" s="121">
        <v>200</v>
      </c>
      <c r="AD212" s="116">
        <v>0.64632472765223004</v>
      </c>
      <c r="AE212" s="127">
        <v>-1156.79020582352</v>
      </c>
      <c r="AF212" s="112"/>
      <c r="AG212" s="112"/>
      <c r="AH212" s="128">
        <v>784</v>
      </c>
      <c r="AI212" s="125">
        <v>1226</v>
      </c>
      <c r="AJ212" s="111"/>
      <c r="AK212" s="120">
        <v>9307.7559399999991</v>
      </c>
      <c r="AL212" s="120">
        <v>840.78725687965698</v>
      </c>
      <c r="AM212" s="129">
        <v>664.5</v>
      </c>
      <c r="AN212" s="122">
        <v>1.2652930878550099</v>
      </c>
      <c r="AO212" s="130">
        <v>709.82298115135904</v>
      </c>
      <c r="AP212" s="124">
        <v>0.01</v>
      </c>
      <c r="AQ212" s="124">
        <v>0.01</v>
      </c>
      <c r="AR212" s="125">
        <v>0</v>
      </c>
      <c r="AS212" s="125">
        <v>0</v>
      </c>
      <c r="AT212" s="113"/>
      <c r="AU212" s="120">
        <v>7423.5301600000003</v>
      </c>
      <c r="AV212" s="110">
        <v>670.58156658003202</v>
      </c>
      <c r="AW212" s="131">
        <v>573</v>
      </c>
      <c r="AX212" s="122">
        <v>1.17029941811524</v>
      </c>
      <c r="AY212" s="130">
        <v>9.5112203156204504</v>
      </c>
      <c r="AZ212" s="112">
        <v>1.4999999999999999E-2</v>
      </c>
      <c r="BA212" s="112">
        <v>1.2749999999999999E-2</v>
      </c>
      <c r="BB212" s="125">
        <v>0</v>
      </c>
      <c r="BC212" s="125">
        <v>189</v>
      </c>
      <c r="BD212" s="111"/>
      <c r="BE212" s="120">
        <v>748.7</v>
      </c>
      <c r="BF212" s="110">
        <v>67.631491767047706</v>
      </c>
      <c r="BG212" s="132">
        <v>65</v>
      </c>
      <c r="BH212" s="133">
        <v>1.0404844887238101</v>
      </c>
      <c r="BI212" s="134">
        <v>-92.331816892643502</v>
      </c>
      <c r="BJ212" s="112">
        <v>5.2500000000000003E-3</v>
      </c>
      <c r="BK212" s="112">
        <v>3.0000000000000001E-3</v>
      </c>
      <c r="BL212" s="125">
        <v>0</v>
      </c>
      <c r="BM212" s="125">
        <v>115</v>
      </c>
      <c r="BN212" s="111"/>
      <c r="BO212" s="119">
        <v>837</v>
      </c>
      <c r="BP212" s="120">
        <v>75.607798329128997</v>
      </c>
      <c r="BQ212" s="132">
        <v>78</v>
      </c>
      <c r="BR212" s="118">
        <v>0.96933074780934603</v>
      </c>
      <c r="BS212" s="126">
        <v>-172.23818027117201</v>
      </c>
      <c r="BT212" s="112">
        <v>0</v>
      </c>
      <c r="BU212" s="124"/>
      <c r="BV212" s="119">
        <v>27</v>
      </c>
      <c r="BW212" s="119">
        <v>200</v>
      </c>
      <c r="BX212" s="113"/>
      <c r="BY212" s="118">
        <v>0.99152798789712504</v>
      </c>
      <c r="BZ212" s="118">
        <v>1</v>
      </c>
      <c r="CA212" s="135">
        <v>0.99661119515884999</v>
      </c>
      <c r="CB212" s="117">
        <v>0.9</v>
      </c>
      <c r="CC212" s="124">
        <v>2.5000000000000001E-3</v>
      </c>
      <c r="CD212" s="113"/>
      <c r="CE212" s="113"/>
    </row>
    <row r="213" spans="1:83" s="85" customFormat="1" ht="21.4" customHeight="1" x14ac:dyDescent="0.2">
      <c r="A213" s="109" t="s">
        <v>246</v>
      </c>
      <c r="B213" s="109" t="s">
        <v>373</v>
      </c>
      <c r="C213" s="109" t="s">
        <v>279</v>
      </c>
      <c r="D213" s="110">
        <v>3.9202090812222199</v>
      </c>
      <c r="E213" s="111"/>
      <c r="F213" s="112">
        <v>3.175E-2</v>
      </c>
      <c r="G213" s="112">
        <v>2.3125E-2</v>
      </c>
      <c r="H213" s="113"/>
      <c r="I213" s="114">
        <v>6</v>
      </c>
      <c r="J213" s="114">
        <v>6</v>
      </c>
      <c r="K213" s="111"/>
      <c r="L213" s="115">
        <v>0.57999999999999996</v>
      </c>
      <c r="M213" s="116">
        <v>0.42499999999999999</v>
      </c>
      <c r="N213" s="117">
        <v>0.7</v>
      </c>
      <c r="O213" s="118"/>
      <c r="P213" s="111"/>
      <c r="Q213" s="119">
        <v>159</v>
      </c>
      <c r="R213" s="120">
        <v>40.5590611892639</v>
      </c>
      <c r="S213" s="121">
        <v>36</v>
      </c>
      <c r="T213" s="133">
        <v>1.1266405885906601</v>
      </c>
      <c r="U213" s="134">
        <v>-5.9498534687711198</v>
      </c>
      <c r="V213" s="124">
        <v>8.0000000000000002E-3</v>
      </c>
      <c r="W213" s="124">
        <v>6.4999999999999997E-3</v>
      </c>
      <c r="X213" s="125">
        <v>0</v>
      </c>
      <c r="Y213" s="125">
        <v>11</v>
      </c>
      <c r="Z213" s="111"/>
      <c r="AA213" s="126">
        <v>443</v>
      </c>
      <c r="AB213" s="110">
        <v>113.004176772603</v>
      </c>
      <c r="AC213" s="121">
        <v>200</v>
      </c>
      <c r="AD213" s="116">
        <v>0.56502088386301497</v>
      </c>
      <c r="AE213" s="127">
        <v>-473.388074826506</v>
      </c>
      <c r="AF213" s="112"/>
      <c r="AG213" s="112"/>
      <c r="AH213" s="128">
        <v>342</v>
      </c>
      <c r="AI213" s="125">
        <v>498</v>
      </c>
      <c r="AJ213" s="111"/>
      <c r="AK213" s="120">
        <v>2504.21279</v>
      </c>
      <c r="AL213" s="120">
        <v>638.79572189023395</v>
      </c>
      <c r="AM213" s="129">
        <v>626.6</v>
      </c>
      <c r="AN213" s="133">
        <v>1.01946332890238</v>
      </c>
      <c r="AO213" s="137">
        <v>-366.831048431444</v>
      </c>
      <c r="AP213" s="124">
        <v>2.5000000000000001E-3</v>
      </c>
      <c r="AQ213" s="124">
        <v>1E-3</v>
      </c>
      <c r="AR213" s="125">
        <v>0</v>
      </c>
      <c r="AS213" s="125">
        <v>444</v>
      </c>
      <c r="AT213" s="113"/>
      <c r="AU213" s="120">
        <v>2354.4029700000001</v>
      </c>
      <c r="AV213" s="110">
        <v>600.58096933594095</v>
      </c>
      <c r="AW213" s="131">
        <v>573</v>
      </c>
      <c r="AX213" s="133">
        <v>1.0481343269388099</v>
      </c>
      <c r="AY213" s="137">
        <v>-271.04886437793999</v>
      </c>
      <c r="AZ213" s="112">
        <v>6.0000000000000001E-3</v>
      </c>
      <c r="BA213" s="112">
        <v>3.7499999999999999E-3</v>
      </c>
      <c r="BB213" s="125">
        <v>0</v>
      </c>
      <c r="BC213" s="125">
        <v>342</v>
      </c>
      <c r="BD213" s="111"/>
      <c r="BE213" s="120">
        <v>271.10000000000002</v>
      </c>
      <c r="BF213" s="110">
        <v>69.154474769870603</v>
      </c>
      <c r="BG213" s="132">
        <v>65</v>
      </c>
      <c r="BH213" s="133">
        <v>1.06391499645955</v>
      </c>
      <c r="BI213" s="134">
        <v>-26.726124318614499</v>
      </c>
      <c r="BJ213" s="112">
        <v>6.7499999999999999E-3</v>
      </c>
      <c r="BK213" s="112">
        <v>4.4999999999999997E-3</v>
      </c>
      <c r="BL213" s="125">
        <v>0</v>
      </c>
      <c r="BM213" s="125">
        <v>35</v>
      </c>
      <c r="BN213" s="111"/>
      <c r="BO213" s="119">
        <v>345</v>
      </c>
      <c r="BP213" s="120">
        <v>88.005510127647995</v>
      </c>
      <c r="BQ213" s="132">
        <v>78</v>
      </c>
      <c r="BR213" s="133">
        <v>1.1282757708672799</v>
      </c>
      <c r="BS213" s="134">
        <v>-12.3913491823374</v>
      </c>
      <c r="BT213" s="112">
        <v>6.0000000000000001E-3</v>
      </c>
      <c r="BU213" s="124">
        <v>4.875E-3</v>
      </c>
      <c r="BV213" s="119">
        <v>0</v>
      </c>
      <c r="BW213" s="119">
        <v>22</v>
      </c>
      <c r="BX213" s="113"/>
      <c r="BY213" s="118">
        <v>0.99576587795765903</v>
      </c>
      <c r="BZ213" s="118">
        <v>1</v>
      </c>
      <c r="CA213" s="135">
        <v>0.99830635118306299</v>
      </c>
      <c r="CB213" s="117">
        <v>0.9</v>
      </c>
      <c r="CC213" s="124">
        <v>2.5000000000000001E-3</v>
      </c>
      <c r="CD213" s="113"/>
      <c r="CE213" s="113"/>
    </row>
    <row r="214" spans="1:83" s="85" customFormat="1" ht="21.4" customHeight="1" x14ac:dyDescent="0.2">
      <c r="A214" s="109" t="s">
        <v>246</v>
      </c>
      <c r="B214" s="109" t="s">
        <v>373</v>
      </c>
      <c r="C214" s="109" t="s">
        <v>281</v>
      </c>
      <c r="D214" s="110">
        <v>3.8409492223333301</v>
      </c>
      <c r="E214" s="111"/>
      <c r="F214" s="112">
        <v>3.2250000000000001E-2</v>
      </c>
      <c r="G214" s="112">
        <v>0.03</v>
      </c>
      <c r="H214" s="113"/>
      <c r="I214" s="114">
        <v>4</v>
      </c>
      <c r="J214" s="114">
        <v>4</v>
      </c>
      <c r="K214" s="111"/>
      <c r="L214" s="135">
        <v>1</v>
      </c>
      <c r="M214" s="133">
        <v>0.79300000000000004</v>
      </c>
      <c r="N214" s="117">
        <v>0.7</v>
      </c>
      <c r="O214" s="118">
        <v>1.2999999999999999E-2</v>
      </c>
      <c r="P214" s="111"/>
      <c r="Q214" s="119">
        <v>118</v>
      </c>
      <c r="R214" s="120">
        <v>30.721572499288701</v>
      </c>
      <c r="S214" s="121">
        <v>36</v>
      </c>
      <c r="T214" s="118">
        <v>0.85337701386913001</v>
      </c>
      <c r="U214" s="126">
        <v>-43.614852238275098</v>
      </c>
      <c r="V214" s="124"/>
      <c r="W214" s="124"/>
      <c r="X214" s="125">
        <v>21</v>
      </c>
      <c r="Y214" s="125">
        <v>48</v>
      </c>
      <c r="Z214" s="111"/>
      <c r="AA214" s="126">
        <v>257</v>
      </c>
      <c r="AB214" s="110">
        <v>66.910543494213499</v>
      </c>
      <c r="AC214" s="121">
        <v>200</v>
      </c>
      <c r="AD214" s="116">
        <v>0.33455271747106702</v>
      </c>
      <c r="AE214" s="127">
        <v>-640.86029021263903</v>
      </c>
      <c r="AF214" s="112"/>
      <c r="AG214" s="112"/>
      <c r="AH214" s="128">
        <v>512</v>
      </c>
      <c r="AI214" s="125">
        <v>665</v>
      </c>
      <c r="AJ214" s="111"/>
      <c r="AK214" s="120">
        <v>3537.8694099999998</v>
      </c>
      <c r="AL214" s="120">
        <v>921.09247095195497</v>
      </c>
      <c r="AM214" s="129">
        <v>709.1</v>
      </c>
      <c r="AN214" s="122">
        <v>1.29895990826675</v>
      </c>
      <c r="AO214" s="130">
        <v>354.505751051088</v>
      </c>
      <c r="AP214" s="124">
        <v>0.01</v>
      </c>
      <c r="AQ214" s="124">
        <v>0.01</v>
      </c>
      <c r="AR214" s="125">
        <v>0</v>
      </c>
      <c r="AS214" s="125">
        <v>0</v>
      </c>
      <c r="AT214" s="113"/>
      <c r="AU214" s="120">
        <v>2332.8087999999998</v>
      </c>
      <c r="AV214" s="110">
        <v>607.35215827269997</v>
      </c>
      <c r="AW214" s="131">
        <v>573</v>
      </c>
      <c r="AX214" s="133">
        <v>1.0599514105980801</v>
      </c>
      <c r="AY214" s="137">
        <v>-239.56093145921099</v>
      </c>
      <c r="AZ214" s="112">
        <v>6.7499999999999999E-3</v>
      </c>
      <c r="BA214" s="112">
        <v>4.4999999999999997E-3</v>
      </c>
      <c r="BB214" s="125">
        <v>0</v>
      </c>
      <c r="BC214" s="125">
        <v>309</v>
      </c>
      <c r="BD214" s="111"/>
      <c r="BE214" s="120">
        <v>139</v>
      </c>
      <c r="BF214" s="110">
        <v>36.188970994924802</v>
      </c>
      <c r="BG214" s="132">
        <v>65</v>
      </c>
      <c r="BH214" s="116">
        <v>0.55675339992191997</v>
      </c>
      <c r="BI214" s="127">
        <v>-152.80459431910799</v>
      </c>
      <c r="BJ214" s="112"/>
      <c r="BK214" s="112"/>
      <c r="BL214" s="125">
        <v>111</v>
      </c>
      <c r="BM214" s="125">
        <v>161</v>
      </c>
      <c r="BN214" s="111"/>
      <c r="BO214" s="119">
        <v>273</v>
      </c>
      <c r="BP214" s="120">
        <v>71.076180443269607</v>
      </c>
      <c r="BQ214" s="132">
        <v>78</v>
      </c>
      <c r="BR214" s="118">
        <v>0.91123308260601998</v>
      </c>
      <c r="BS214" s="126">
        <v>-77.165513182929303</v>
      </c>
      <c r="BT214" s="112"/>
      <c r="BU214" s="124"/>
      <c r="BV214" s="119">
        <v>27</v>
      </c>
      <c r="BW214" s="119">
        <v>87</v>
      </c>
      <c r="BX214" s="113"/>
      <c r="BY214" s="118">
        <v>0.996174445294568</v>
      </c>
      <c r="BZ214" s="118">
        <v>1</v>
      </c>
      <c r="CA214" s="135">
        <v>0.998469778117827</v>
      </c>
      <c r="CB214" s="117">
        <v>0.9</v>
      </c>
      <c r="CC214" s="124">
        <v>2.5000000000000001E-3</v>
      </c>
      <c r="CD214" s="113"/>
      <c r="CE214" s="113"/>
    </row>
    <row r="215" spans="1:83" s="85" customFormat="1" ht="21.4" customHeight="1" x14ac:dyDescent="0.2">
      <c r="A215" s="109" t="s">
        <v>246</v>
      </c>
      <c r="B215" s="109" t="s">
        <v>373</v>
      </c>
      <c r="C215" s="109" t="s">
        <v>282</v>
      </c>
      <c r="D215" s="110">
        <v>2.2414874615555598</v>
      </c>
      <c r="E215" s="111"/>
      <c r="F215" s="112">
        <v>4.4999999999999998E-2</v>
      </c>
      <c r="G215" s="112">
        <v>3.925E-2</v>
      </c>
      <c r="H215" s="113"/>
      <c r="I215" s="114">
        <v>6</v>
      </c>
      <c r="J215" s="114">
        <v>6</v>
      </c>
      <c r="K215" s="111"/>
      <c r="L215" s="115">
        <v>0.47</v>
      </c>
      <c r="M215" s="116">
        <v>0.433</v>
      </c>
      <c r="N215" s="117">
        <v>0.7</v>
      </c>
      <c r="O215" s="118"/>
      <c r="P215" s="111"/>
      <c r="Q215" s="119">
        <v>90</v>
      </c>
      <c r="R215" s="120">
        <v>40.151908740788301</v>
      </c>
      <c r="S215" s="121">
        <v>36</v>
      </c>
      <c r="T215" s="133">
        <v>1.1153307983552301</v>
      </c>
      <c r="U215" s="134">
        <v>-4.3146196223809898</v>
      </c>
      <c r="V215" s="124">
        <v>7.4999999999999997E-3</v>
      </c>
      <c r="W215" s="124">
        <v>6.0000000000000001E-3</v>
      </c>
      <c r="X215" s="125">
        <v>0</v>
      </c>
      <c r="Y215" s="125">
        <v>7</v>
      </c>
      <c r="Z215" s="111"/>
      <c r="AA215" s="126">
        <v>196</v>
      </c>
      <c r="AB215" s="110">
        <v>87.441934591050199</v>
      </c>
      <c r="AC215" s="121">
        <v>200</v>
      </c>
      <c r="AD215" s="116">
        <v>0.43720967295525098</v>
      </c>
      <c r="AE215" s="127">
        <v>-327.97010901322801</v>
      </c>
      <c r="AF215" s="112"/>
      <c r="AG215" s="112"/>
      <c r="AH215" s="128">
        <v>253</v>
      </c>
      <c r="AI215" s="125">
        <v>342</v>
      </c>
      <c r="AJ215" s="111"/>
      <c r="AK215" s="120">
        <v>1642.16858</v>
      </c>
      <c r="AL215" s="120">
        <v>732.62447734611101</v>
      </c>
      <c r="AM215" s="129">
        <v>634.4</v>
      </c>
      <c r="AN215" s="133">
        <v>1.15483051284065</v>
      </c>
      <c r="AO215" s="137">
        <v>-19.8646057899584</v>
      </c>
      <c r="AP215" s="124">
        <v>9.4999999999999998E-3</v>
      </c>
      <c r="AQ215" s="124">
        <v>7.4999999999999997E-3</v>
      </c>
      <c r="AR215" s="125">
        <v>0</v>
      </c>
      <c r="AS215" s="125">
        <v>65</v>
      </c>
      <c r="AT215" s="113"/>
      <c r="AU215" s="120">
        <v>2242.3034699999998</v>
      </c>
      <c r="AV215" s="110">
        <v>1000.36404773992</v>
      </c>
      <c r="AW215" s="131">
        <v>573</v>
      </c>
      <c r="AX215" s="122">
        <v>1.74583603445012</v>
      </c>
      <c r="AY215" s="130">
        <v>741.12910767710298</v>
      </c>
      <c r="AZ215" s="112">
        <v>1.4999999999999999E-2</v>
      </c>
      <c r="BA215" s="112">
        <v>1.4999999999999999E-2</v>
      </c>
      <c r="BB215" s="125">
        <v>0</v>
      </c>
      <c r="BC215" s="125">
        <v>0</v>
      </c>
      <c r="BD215" s="111"/>
      <c r="BE215" s="120">
        <v>147.30000000000001</v>
      </c>
      <c r="BF215" s="110">
        <v>65.715290639090298</v>
      </c>
      <c r="BG215" s="132">
        <v>65</v>
      </c>
      <c r="BH215" s="133">
        <v>1.0110044713706201</v>
      </c>
      <c r="BI215" s="134">
        <v>-22.990285429299</v>
      </c>
      <c r="BJ215" s="112">
        <v>3.0000000000000001E-3</v>
      </c>
      <c r="BK215" s="112">
        <v>7.5000000000000002E-4</v>
      </c>
      <c r="BL215" s="125">
        <v>0</v>
      </c>
      <c r="BM215" s="125">
        <v>28</v>
      </c>
      <c r="BN215" s="111"/>
      <c r="BO215" s="119">
        <v>227</v>
      </c>
      <c r="BP215" s="120">
        <v>101.272036490655</v>
      </c>
      <c r="BQ215" s="132">
        <v>78</v>
      </c>
      <c r="BR215" s="122">
        <v>1.2983594421878799</v>
      </c>
      <c r="BS215" s="123">
        <v>22.651657484841198</v>
      </c>
      <c r="BT215" s="112">
        <v>7.4999999999999997E-3</v>
      </c>
      <c r="BU215" s="124">
        <v>7.4999999999999997E-3</v>
      </c>
      <c r="BV215" s="119">
        <v>0</v>
      </c>
      <c r="BW215" s="119">
        <v>0</v>
      </c>
      <c r="BX215" s="113"/>
      <c r="BY215" s="118">
        <v>0.99432809773123898</v>
      </c>
      <c r="BZ215" s="118">
        <v>1</v>
      </c>
      <c r="CA215" s="135">
        <v>0.99773123909249595</v>
      </c>
      <c r="CB215" s="117">
        <v>0.9</v>
      </c>
      <c r="CC215" s="124">
        <v>2.5000000000000001E-3</v>
      </c>
      <c r="CD215" s="113"/>
      <c r="CE215" s="113"/>
    </row>
    <row r="216" spans="1:83" s="85" customFormat="1" ht="21.4" customHeight="1" x14ac:dyDescent="0.2">
      <c r="A216" s="109" t="s">
        <v>246</v>
      </c>
      <c r="B216" s="109" t="s">
        <v>373</v>
      </c>
      <c r="C216" s="109" t="s">
        <v>283</v>
      </c>
      <c r="D216" s="110">
        <v>2.6404830146666698</v>
      </c>
      <c r="E216" s="111"/>
      <c r="F216" s="112">
        <v>0.01</v>
      </c>
      <c r="G216" s="112">
        <v>0.01</v>
      </c>
      <c r="H216" s="113"/>
      <c r="I216" s="114">
        <v>2</v>
      </c>
      <c r="J216" s="114">
        <v>2</v>
      </c>
      <c r="K216" s="111"/>
      <c r="L216" s="138">
        <v>0.65</v>
      </c>
      <c r="M216" s="116">
        <v>0.58099999999999996</v>
      </c>
      <c r="N216" s="117">
        <v>0.7</v>
      </c>
      <c r="O216" s="118"/>
      <c r="P216" s="111"/>
      <c r="Q216" s="119">
        <v>72</v>
      </c>
      <c r="R216" s="120">
        <v>27.267738364561801</v>
      </c>
      <c r="S216" s="121">
        <v>36</v>
      </c>
      <c r="T216" s="116">
        <v>0.75743717679338196</v>
      </c>
      <c r="U216" s="127">
        <v>-39.1030757115265</v>
      </c>
      <c r="V216" s="124"/>
      <c r="W216" s="124"/>
      <c r="X216" s="125">
        <v>24</v>
      </c>
      <c r="Y216" s="125">
        <v>43</v>
      </c>
      <c r="Z216" s="111"/>
      <c r="AA216" s="126">
        <v>226</v>
      </c>
      <c r="AB216" s="110">
        <v>85.590400977652195</v>
      </c>
      <c r="AC216" s="121">
        <v>200</v>
      </c>
      <c r="AD216" s="116">
        <v>0.42795200488826102</v>
      </c>
      <c r="AE216" s="127">
        <v>-391.23930950848103</v>
      </c>
      <c r="AF216" s="112"/>
      <c r="AG216" s="112"/>
      <c r="AH216" s="128">
        <v>303</v>
      </c>
      <c r="AI216" s="125">
        <v>408</v>
      </c>
      <c r="AJ216" s="111"/>
      <c r="AK216" s="120">
        <v>1733.25828</v>
      </c>
      <c r="AL216" s="120">
        <v>656.41712912847697</v>
      </c>
      <c r="AM216" s="129">
        <v>751.6</v>
      </c>
      <c r="AN216" s="118">
        <v>0.87335967153868699</v>
      </c>
      <c r="AO216" s="120">
        <v>-586.32704513287104</v>
      </c>
      <c r="AP216" s="124"/>
      <c r="AQ216" s="124"/>
      <c r="AR216" s="125">
        <v>252</v>
      </c>
      <c r="AS216" s="125">
        <v>649</v>
      </c>
      <c r="AT216" s="113"/>
      <c r="AU216" s="120">
        <v>1165.75378</v>
      </c>
      <c r="AV216" s="110">
        <v>441.49262597970699</v>
      </c>
      <c r="AW216" s="131">
        <v>573</v>
      </c>
      <c r="AX216" s="116">
        <v>0.77049323905708</v>
      </c>
      <c r="AY216" s="139">
        <v>-602.63684174179696</v>
      </c>
      <c r="AZ216" s="112"/>
      <c r="BA216" s="112"/>
      <c r="BB216" s="125">
        <v>348</v>
      </c>
      <c r="BC216" s="125">
        <v>650</v>
      </c>
      <c r="BD216" s="111"/>
      <c r="BE216" s="120">
        <v>103.6</v>
      </c>
      <c r="BF216" s="110">
        <v>39.235245757897196</v>
      </c>
      <c r="BG216" s="132">
        <v>65</v>
      </c>
      <c r="BH216" s="116">
        <v>0.60361916550611106</v>
      </c>
      <c r="BI216" s="127">
        <v>-97.002775590256306</v>
      </c>
      <c r="BJ216" s="112"/>
      <c r="BK216" s="112"/>
      <c r="BL216" s="125">
        <v>69</v>
      </c>
      <c r="BM216" s="125">
        <v>103</v>
      </c>
      <c r="BN216" s="111"/>
      <c r="BO216" s="119">
        <v>274</v>
      </c>
      <c r="BP216" s="120">
        <v>103.768893220693</v>
      </c>
      <c r="BQ216" s="132">
        <v>78</v>
      </c>
      <c r="BR216" s="122">
        <v>1.33037042590632</v>
      </c>
      <c r="BS216" s="123">
        <v>33.2766692916925</v>
      </c>
      <c r="BT216" s="112">
        <v>7.4999999999999997E-3</v>
      </c>
      <c r="BU216" s="124">
        <v>7.4999999999999997E-3</v>
      </c>
      <c r="BV216" s="119">
        <v>0</v>
      </c>
      <c r="BW216" s="119">
        <v>0</v>
      </c>
      <c r="BX216" s="113"/>
      <c r="BY216" s="118">
        <v>1</v>
      </c>
      <c r="BZ216" s="118">
        <v>1</v>
      </c>
      <c r="CA216" s="135">
        <v>1</v>
      </c>
      <c r="CB216" s="117">
        <v>0.9</v>
      </c>
      <c r="CC216" s="124">
        <v>2.5000000000000001E-3</v>
      </c>
      <c r="CD216" s="113"/>
      <c r="CE216" s="113"/>
    </row>
    <row r="217" spans="1:83" s="85" customFormat="1" ht="21.4" customHeight="1" x14ac:dyDescent="0.2">
      <c r="A217" s="109" t="s">
        <v>246</v>
      </c>
      <c r="B217" s="109" t="s">
        <v>373</v>
      </c>
      <c r="C217" s="109" t="s">
        <v>284</v>
      </c>
      <c r="D217" s="110">
        <v>7.5859845611111103</v>
      </c>
      <c r="E217" s="111"/>
      <c r="F217" s="112">
        <v>0.02</v>
      </c>
      <c r="G217" s="112">
        <v>1.8124999999999999E-2</v>
      </c>
      <c r="H217" s="113"/>
      <c r="I217" s="114">
        <v>4</v>
      </c>
      <c r="J217" s="114">
        <v>3</v>
      </c>
      <c r="K217" s="111"/>
      <c r="L217" s="115">
        <v>0.5</v>
      </c>
      <c r="M217" s="116">
        <v>0.55200000000000005</v>
      </c>
      <c r="N217" s="117">
        <v>0.7</v>
      </c>
      <c r="O217" s="118"/>
      <c r="P217" s="111"/>
      <c r="Q217" s="119">
        <v>333</v>
      </c>
      <c r="R217" s="120">
        <v>43.896741064712302</v>
      </c>
      <c r="S217" s="121">
        <v>36</v>
      </c>
      <c r="T217" s="122">
        <v>1.2193539184642299</v>
      </c>
      <c r="U217" s="123">
        <v>13.80604481904</v>
      </c>
      <c r="V217" s="124">
        <v>0.01</v>
      </c>
      <c r="W217" s="124">
        <v>0.01</v>
      </c>
      <c r="X217" s="125">
        <v>0</v>
      </c>
      <c r="Y217" s="125">
        <v>0</v>
      </c>
      <c r="Z217" s="111"/>
      <c r="AA217" s="126">
        <v>456</v>
      </c>
      <c r="AB217" s="110">
        <v>60.110852629155602</v>
      </c>
      <c r="AC217" s="121">
        <v>200</v>
      </c>
      <c r="AD217" s="116">
        <v>0.30055426314577799</v>
      </c>
      <c r="AE217" s="127">
        <v>-1317.2997510053301</v>
      </c>
      <c r="AF217" s="112"/>
      <c r="AG217" s="112"/>
      <c r="AH217" s="128">
        <v>1062</v>
      </c>
      <c r="AI217" s="125">
        <v>1365</v>
      </c>
      <c r="AJ217" s="111"/>
      <c r="AK217" s="120">
        <v>3661.4827799999998</v>
      </c>
      <c r="AL217" s="120">
        <v>482.664148668358</v>
      </c>
      <c r="AM217" s="129">
        <v>649.79999999999995</v>
      </c>
      <c r="AN217" s="116">
        <v>0.742788779114124</v>
      </c>
      <c r="AO217" s="139">
        <v>-2099.9681110163301</v>
      </c>
      <c r="AP217" s="124"/>
      <c r="AQ217" s="124"/>
      <c r="AR217" s="125">
        <v>1268</v>
      </c>
      <c r="AS217" s="125">
        <v>2254</v>
      </c>
      <c r="AT217" s="113"/>
      <c r="AU217" s="120">
        <v>4259.6000599999998</v>
      </c>
      <c r="AV217" s="110">
        <v>561.50919181097004</v>
      </c>
      <c r="AW217" s="131">
        <v>573</v>
      </c>
      <c r="AX217" s="133">
        <v>0.97994623352699906</v>
      </c>
      <c r="AY217" s="137">
        <v>-820.90372663027904</v>
      </c>
      <c r="AZ217" s="112">
        <v>7.5000000000000002E-4</v>
      </c>
      <c r="BA217" s="112"/>
      <c r="BB217" s="125">
        <v>88</v>
      </c>
      <c r="BC217" s="125">
        <v>957</v>
      </c>
      <c r="BD217" s="111"/>
      <c r="BE217" s="120">
        <v>455.9</v>
      </c>
      <c r="BF217" s="110">
        <v>60.097670424631701</v>
      </c>
      <c r="BG217" s="132">
        <v>65</v>
      </c>
      <c r="BH217" s="118">
        <v>0.92457954499433403</v>
      </c>
      <c r="BI217" s="126">
        <v>-120.42241907673299</v>
      </c>
      <c r="BJ217" s="112"/>
      <c r="BK217" s="112"/>
      <c r="BL217" s="125">
        <v>38</v>
      </c>
      <c r="BM217" s="125">
        <v>136</v>
      </c>
      <c r="BN217" s="111"/>
      <c r="BO217" s="119">
        <v>680</v>
      </c>
      <c r="BP217" s="120">
        <v>89.638990762776004</v>
      </c>
      <c r="BQ217" s="132">
        <v>78</v>
      </c>
      <c r="BR217" s="133">
        <v>1.149217830292</v>
      </c>
      <c r="BS217" s="134">
        <v>-11.5869028920799</v>
      </c>
      <c r="BT217" s="112">
        <v>6.7499999999999999E-3</v>
      </c>
      <c r="BU217" s="124">
        <v>5.6249999999999998E-3</v>
      </c>
      <c r="BV217" s="119">
        <v>0</v>
      </c>
      <c r="BW217" s="119">
        <v>31</v>
      </c>
      <c r="BX217" s="113"/>
      <c r="BY217" s="118">
        <v>0.99364870784056103</v>
      </c>
      <c r="BZ217" s="118">
        <v>1</v>
      </c>
      <c r="CA217" s="135">
        <v>0.99745948313622401</v>
      </c>
      <c r="CB217" s="117">
        <v>0.9</v>
      </c>
      <c r="CC217" s="124">
        <v>2.5000000000000001E-3</v>
      </c>
      <c r="CD217" s="113"/>
      <c r="CE217" s="113"/>
    </row>
    <row r="218" spans="1:83" s="85" customFormat="1" ht="21.4" customHeight="1" x14ac:dyDescent="0.2">
      <c r="A218" s="109" t="s">
        <v>246</v>
      </c>
      <c r="B218" s="109" t="s">
        <v>373</v>
      </c>
      <c r="C218" s="109" t="s">
        <v>285</v>
      </c>
      <c r="D218" s="110">
        <v>8.959468266</v>
      </c>
      <c r="E218" s="111"/>
      <c r="F218" s="112">
        <v>3.6499999999999998E-2</v>
      </c>
      <c r="G218" s="112">
        <v>3.3250000000000002E-2</v>
      </c>
      <c r="H218" s="113"/>
      <c r="I218" s="114">
        <v>5</v>
      </c>
      <c r="J218" s="114">
        <v>5</v>
      </c>
      <c r="K218" s="111"/>
      <c r="L218" s="115">
        <v>0.63</v>
      </c>
      <c r="M218" s="116">
        <v>0.51200000000000001</v>
      </c>
      <c r="N218" s="117">
        <v>0.7</v>
      </c>
      <c r="O218" s="118"/>
      <c r="P218" s="111"/>
      <c r="Q218" s="119">
        <v>325</v>
      </c>
      <c r="R218" s="120">
        <v>36.2744741485755</v>
      </c>
      <c r="S218" s="121">
        <v>36</v>
      </c>
      <c r="T218" s="133">
        <v>1.00762428190488</v>
      </c>
      <c r="U218" s="134">
        <v>-51.985754334828897</v>
      </c>
      <c r="V218" s="124">
        <v>1.5E-3</v>
      </c>
      <c r="W218" s="124">
        <v>5.0000000000000001E-4</v>
      </c>
      <c r="X218" s="125">
        <v>0</v>
      </c>
      <c r="Y218" s="125">
        <v>63</v>
      </c>
      <c r="Z218" s="111"/>
      <c r="AA218" s="126">
        <v>1026</v>
      </c>
      <c r="AB218" s="110">
        <v>114.51572454288799</v>
      </c>
      <c r="AC218" s="121">
        <v>200</v>
      </c>
      <c r="AD218" s="116">
        <v>0.57257862271444004</v>
      </c>
      <c r="AE218" s="127">
        <v>-1068.3653018601599</v>
      </c>
      <c r="AF218" s="112"/>
      <c r="AG218" s="112"/>
      <c r="AH218" s="128">
        <v>766</v>
      </c>
      <c r="AI218" s="125">
        <v>1125</v>
      </c>
      <c r="AJ218" s="111"/>
      <c r="AK218" s="120">
        <v>7322.8050599999997</v>
      </c>
      <c r="AL218" s="120">
        <v>817.32585490470206</v>
      </c>
      <c r="AM218" s="129">
        <v>636.9</v>
      </c>
      <c r="AN218" s="122">
        <v>1.2832875724677399</v>
      </c>
      <c r="AO218" s="130">
        <v>653.29875622631801</v>
      </c>
      <c r="AP218" s="124">
        <v>0.01</v>
      </c>
      <c r="AQ218" s="124">
        <v>0.01</v>
      </c>
      <c r="AR218" s="125">
        <v>0</v>
      </c>
      <c r="AS218" s="125">
        <v>0</v>
      </c>
      <c r="AT218" s="113"/>
      <c r="AU218" s="120">
        <v>6004.1041999999998</v>
      </c>
      <c r="AV218" s="110">
        <v>670.14068488693499</v>
      </c>
      <c r="AW218" s="131">
        <v>573</v>
      </c>
      <c r="AX218" s="122">
        <v>1.1695299910766801</v>
      </c>
      <c r="AY218" s="130">
        <v>3.7476101706406602</v>
      </c>
      <c r="AZ218" s="112">
        <v>1.4999999999999999E-2</v>
      </c>
      <c r="BA218" s="112">
        <v>1.2749999999999999E-2</v>
      </c>
      <c r="BB218" s="125">
        <v>0</v>
      </c>
      <c r="BC218" s="125">
        <v>157</v>
      </c>
      <c r="BD218" s="111"/>
      <c r="BE218" s="120">
        <v>523.4</v>
      </c>
      <c r="BF218" s="110">
        <v>58.418645444198297</v>
      </c>
      <c r="BG218" s="132">
        <v>65</v>
      </c>
      <c r="BH218" s="118">
        <v>0.89874839144920404</v>
      </c>
      <c r="BI218" s="126">
        <v>-157.26872310455201</v>
      </c>
      <c r="BJ218" s="112"/>
      <c r="BK218" s="112"/>
      <c r="BL218" s="125">
        <v>59</v>
      </c>
      <c r="BM218" s="125">
        <v>176</v>
      </c>
      <c r="BN218" s="111"/>
      <c r="BO218" s="119">
        <v>961</v>
      </c>
      <c r="BP218" s="120">
        <v>107.260829713173</v>
      </c>
      <c r="BQ218" s="132">
        <v>78</v>
      </c>
      <c r="BR218" s="122">
        <v>1.37513884247658</v>
      </c>
      <c r="BS218" s="123">
        <v>144.197532274537</v>
      </c>
      <c r="BT218" s="112">
        <v>7.4999999999999997E-3</v>
      </c>
      <c r="BU218" s="124">
        <v>7.4999999999999997E-3</v>
      </c>
      <c r="BV218" s="119">
        <v>0</v>
      </c>
      <c r="BW218" s="119">
        <v>0</v>
      </c>
      <c r="BX218" s="113"/>
      <c r="BY218" s="118">
        <v>0.99116375258507206</v>
      </c>
      <c r="BZ218" s="118">
        <v>1</v>
      </c>
      <c r="CA218" s="135">
        <v>0.99646550103402898</v>
      </c>
      <c r="CB218" s="117">
        <v>0.9</v>
      </c>
      <c r="CC218" s="124">
        <v>2.5000000000000001E-3</v>
      </c>
      <c r="CD218" s="113"/>
      <c r="CE218" s="113"/>
    </row>
    <row r="219" spans="1:83" s="85" customFormat="1" ht="21.4" customHeight="1" x14ac:dyDescent="0.2">
      <c r="A219" s="109" t="s">
        <v>246</v>
      </c>
      <c r="B219" s="109" t="s">
        <v>373</v>
      </c>
      <c r="C219" s="109" t="s">
        <v>286</v>
      </c>
      <c r="D219" s="110">
        <v>8.0775934538888894</v>
      </c>
      <c r="E219" s="111"/>
      <c r="F219" s="112">
        <v>0.01</v>
      </c>
      <c r="G219" s="112">
        <v>9.6249999999999999E-3</v>
      </c>
      <c r="H219" s="113"/>
      <c r="I219" s="114">
        <v>2</v>
      </c>
      <c r="J219" s="114">
        <v>2</v>
      </c>
      <c r="K219" s="111"/>
      <c r="L219" s="115">
        <v>0.56000000000000005</v>
      </c>
      <c r="M219" s="118">
        <v>0.65200000000000002</v>
      </c>
      <c r="N219" s="117">
        <v>0.7</v>
      </c>
      <c r="O219" s="118"/>
      <c r="P219" s="111"/>
      <c r="Q219" s="119">
        <v>283</v>
      </c>
      <c r="R219" s="120">
        <v>35.035187350726602</v>
      </c>
      <c r="S219" s="121">
        <v>36</v>
      </c>
      <c r="T219" s="118">
        <v>0.97319964863129405</v>
      </c>
      <c r="U219" s="126">
        <v>-56.879284240592099</v>
      </c>
      <c r="V219" s="124">
        <v>0</v>
      </c>
      <c r="W219" s="124"/>
      <c r="X219" s="125">
        <v>8</v>
      </c>
      <c r="Y219" s="125">
        <v>66</v>
      </c>
      <c r="Z219" s="111"/>
      <c r="AA219" s="126">
        <v>821</v>
      </c>
      <c r="AB219" s="110">
        <v>101.639183091684</v>
      </c>
      <c r="AC219" s="121">
        <v>200</v>
      </c>
      <c r="AD219" s="116">
        <v>0.50819591545842002</v>
      </c>
      <c r="AE219" s="127">
        <v>-1067.21824578107</v>
      </c>
      <c r="AF219" s="112"/>
      <c r="AG219" s="112"/>
      <c r="AH219" s="128">
        <v>795</v>
      </c>
      <c r="AI219" s="125">
        <v>1118</v>
      </c>
      <c r="AJ219" s="111"/>
      <c r="AK219" s="120">
        <v>4503.3722699999998</v>
      </c>
      <c r="AL219" s="120">
        <v>557.514103143169</v>
      </c>
      <c r="AM219" s="129">
        <v>735.7</v>
      </c>
      <c r="AN219" s="116">
        <v>0.75780087419215603</v>
      </c>
      <c r="AO219" s="139">
        <v>-2442.4385471056598</v>
      </c>
      <c r="AP219" s="124"/>
      <c r="AQ219" s="124"/>
      <c r="AR219" s="125">
        <v>1440</v>
      </c>
      <c r="AS219" s="125">
        <v>2628</v>
      </c>
      <c r="AT219" s="113"/>
      <c r="AU219" s="120">
        <v>4215.1045000000004</v>
      </c>
      <c r="AV219" s="110">
        <v>521.82676982470196</v>
      </c>
      <c r="AW219" s="131">
        <v>573</v>
      </c>
      <c r="AX219" s="118">
        <v>0.91069244297504703</v>
      </c>
      <c r="AY219" s="120">
        <v>-1194.64077416276</v>
      </c>
      <c r="AZ219" s="112"/>
      <c r="BA219" s="112"/>
      <c r="BB219" s="125">
        <v>414</v>
      </c>
      <c r="BC219" s="125">
        <v>1340</v>
      </c>
      <c r="BD219" s="111"/>
      <c r="BE219" s="120">
        <v>382.4</v>
      </c>
      <c r="BF219" s="110">
        <v>47.340832660487102</v>
      </c>
      <c r="BG219" s="132">
        <v>65</v>
      </c>
      <c r="BH219" s="116">
        <v>0.72832050246903302</v>
      </c>
      <c r="BI219" s="127">
        <v>-231.270929878847</v>
      </c>
      <c r="BJ219" s="112"/>
      <c r="BK219" s="112"/>
      <c r="BL219" s="125">
        <v>143</v>
      </c>
      <c r="BM219" s="125">
        <v>248</v>
      </c>
      <c r="BN219" s="111"/>
      <c r="BO219" s="119">
        <v>750</v>
      </c>
      <c r="BP219" s="120">
        <v>92.849436441854905</v>
      </c>
      <c r="BQ219" s="132">
        <v>78</v>
      </c>
      <c r="BR219" s="122">
        <v>1.19037739028019</v>
      </c>
      <c r="BS219" s="123">
        <v>13.5948841453837</v>
      </c>
      <c r="BT219" s="112">
        <v>7.4999999999999997E-3</v>
      </c>
      <c r="BU219" s="124">
        <v>7.1250000000000003E-3</v>
      </c>
      <c r="BV219" s="119">
        <v>0</v>
      </c>
      <c r="BW219" s="119">
        <v>7</v>
      </c>
      <c r="BX219" s="113"/>
      <c r="BY219" s="118">
        <v>0.99690402476780204</v>
      </c>
      <c r="BZ219" s="118">
        <v>1</v>
      </c>
      <c r="CA219" s="135">
        <v>0.99876160990712104</v>
      </c>
      <c r="CB219" s="117">
        <v>0.9</v>
      </c>
      <c r="CC219" s="124">
        <v>2.5000000000000001E-3</v>
      </c>
      <c r="CD219" s="113"/>
      <c r="CE219" s="113"/>
    </row>
    <row r="220" spans="1:83" s="85" customFormat="1" ht="21.4" customHeight="1" x14ac:dyDescent="0.2">
      <c r="A220" s="109" t="s">
        <v>246</v>
      </c>
      <c r="B220" s="109" t="s">
        <v>373</v>
      </c>
      <c r="C220" s="109" t="s">
        <v>287</v>
      </c>
      <c r="D220" s="110">
        <v>4.4826516391111104</v>
      </c>
      <c r="E220" s="111"/>
      <c r="F220" s="112">
        <v>1.35E-2</v>
      </c>
      <c r="G220" s="112">
        <v>1.35E-2</v>
      </c>
      <c r="H220" s="113"/>
      <c r="I220" s="114">
        <v>2</v>
      </c>
      <c r="J220" s="114">
        <v>2</v>
      </c>
      <c r="K220" s="111"/>
      <c r="L220" s="136">
        <v>0.79</v>
      </c>
      <c r="M220" s="133">
        <v>0.78300000000000003</v>
      </c>
      <c r="N220" s="117">
        <v>0.7</v>
      </c>
      <c r="O220" s="118">
        <v>1.0999999999999999E-2</v>
      </c>
      <c r="P220" s="111"/>
      <c r="Q220" s="119">
        <v>105</v>
      </c>
      <c r="R220" s="120">
        <v>23.423635930991299</v>
      </c>
      <c r="S220" s="121">
        <v>36</v>
      </c>
      <c r="T220" s="116">
        <v>0.65065655363864705</v>
      </c>
      <c r="U220" s="127">
        <v>-83.615636488550393</v>
      </c>
      <c r="V220" s="124"/>
      <c r="W220" s="124"/>
      <c r="X220" s="125">
        <v>57</v>
      </c>
      <c r="Y220" s="125">
        <v>89</v>
      </c>
      <c r="Z220" s="111"/>
      <c r="AA220" s="126">
        <v>384</v>
      </c>
      <c r="AB220" s="110">
        <v>85.663582833339603</v>
      </c>
      <c r="AC220" s="121">
        <v>200</v>
      </c>
      <c r="AD220" s="116">
        <v>0.42831791416669801</v>
      </c>
      <c r="AE220" s="127">
        <v>-663.86464715861302</v>
      </c>
      <c r="AF220" s="112"/>
      <c r="AG220" s="112"/>
      <c r="AH220" s="128">
        <v>513</v>
      </c>
      <c r="AI220" s="125">
        <v>692</v>
      </c>
      <c r="AJ220" s="111"/>
      <c r="AK220" s="120">
        <v>2143.1107200000001</v>
      </c>
      <c r="AL220" s="120">
        <v>478.08995490556799</v>
      </c>
      <c r="AM220" s="129">
        <v>684.4</v>
      </c>
      <c r="AN220" s="116">
        <v>0.69855341160953799</v>
      </c>
      <c r="AO220" s="139">
        <v>-1442.6821025767699</v>
      </c>
      <c r="AP220" s="124"/>
      <c r="AQ220" s="124"/>
      <c r="AR220" s="125">
        <v>925</v>
      </c>
      <c r="AS220" s="125">
        <v>1539</v>
      </c>
      <c r="AT220" s="113"/>
      <c r="AU220" s="120">
        <v>2107.0584600000002</v>
      </c>
      <c r="AV220" s="110">
        <v>470.04733573671598</v>
      </c>
      <c r="AW220" s="131">
        <v>573</v>
      </c>
      <c r="AX220" s="118">
        <v>0.82032693845849203</v>
      </c>
      <c r="AY220" s="120">
        <v>-895.07375410942598</v>
      </c>
      <c r="AZ220" s="112"/>
      <c r="BA220" s="112"/>
      <c r="BB220" s="125">
        <v>462</v>
      </c>
      <c r="BC220" s="125">
        <v>976</v>
      </c>
      <c r="BD220" s="111"/>
      <c r="BE220" s="120">
        <v>220.5</v>
      </c>
      <c r="BF220" s="110">
        <v>49.189635455081699</v>
      </c>
      <c r="BG220" s="132">
        <v>65</v>
      </c>
      <c r="BH220" s="116">
        <v>0.75676362238587203</v>
      </c>
      <c r="BI220" s="127">
        <v>-120.056010326549</v>
      </c>
      <c r="BJ220" s="112"/>
      <c r="BK220" s="112"/>
      <c r="BL220" s="125">
        <v>71</v>
      </c>
      <c r="BM220" s="125">
        <v>130</v>
      </c>
      <c r="BN220" s="111"/>
      <c r="BO220" s="119">
        <v>325</v>
      </c>
      <c r="BP220" s="120">
        <v>72.501730262592105</v>
      </c>
      <c r="BQ220" s="132">
        <v>78</v>
      </c>
      <c r="BR220" s="118">
        <v>0.92950936234092396</v>
      </c>
      <c r="BS220" s="126">
        <v>-83.667212391859096</v>
      </c>
      <c r="BT220" s="112"/>
      <c r="BU220" s="124"/>
      <c r="BV220" s="119">
        <v>25</v>
      </c>
      <c r="BW220" s="119">
        <v>95</v>
      </c>
      <c r="BX220" s="113"/>
      <c r="BY220" s="118">
        <v>0.99344827586206896</v>
      </c>
      <c r="BZ220" s="118">
        <v>1</v>
      </c>
      <c r="CA220" s="135">
        <v>0.99737931034482796</v>
      </c>
      <c r="CB220" s="117">
        <v>0.9</v>
      </c>
      <c r="CC220" s="124">
        <v>2.5000000000000001E-3</v>
      </c>
      <c r="CD220" s="113"/>
      <c r="CE220" s="113"/>
    </row>
    <row r="221" spans="1:83" s="85" customFormat="1" ht="21.4" customHeight="1" x14ac:dyDescent="0.2">
      <c r="A221" s="109" t="s">
        <v>246</v>
      </c>
      <c r="B221" s="109" t="s">
        <v>374</v>
      </c>
      <c r="C221" s="109" t="s">
        <v>288</v>
      </c>
      <c r="D221" s="110">
        <v>1.9638519855555601</v>
      </c>
      <c r="E221" s="111"/>
      <c r="F221" s="112">
        <v>0.05</v>
      </c>
      <c r="G221" s="112">
        <v>0.05</v>
      </c>
      <c r="H221" s="113"/>
      <c r="I221" s="114">
        <v>5</v>
      </c>
      <c r="J221" s="114">
        <v>5</v>
      </c>
      <c r="K221" s="111"/>
      <c r="L221" s="135">
        <v>0.89</v>
      </c>
      <c r="M221" s="118">
        <v>0.68300000000000005</v>
      </c>
      <c r="N221" s="117">
        <v>0.7</v>
      </c>
      <c r="O221" s="118"/>
      <c r="P221" s="111"/>
      <c r="Q221" s="119">
        <v>142</v>
      </c>
      <c r="R221" s="120">
        <v>72.306874980616001</v>
      </c>
      <c r="S221" s="121">
        <v>36</v>
      </c>
      <c r="T221" s="122">
        <v>2.0085243050171102</v>
      </c>
      <c r="U221" s="123">
        <v>59.367392774175798</v>
      </c>
      <c r="V221" s="124">
        <v>0.01</v>
      </c>
      <c r="W221" s="124">
        <v>0.01</v>
      </c>
      <c r="X221" s="125">
        <v>0</v>
      </c>
      <c r="Y221" s="125">
        <v>0</v>
      </c>
      <c r="Z221" s="111"/>
      <c r="AA221" s="126">
        <v>180</v>
      </c>
      <c r="AB221" s="110">
        <v>91.656602088104805</v>
      </c>
      <c r="AC221" s="121">
        <v>200</v>
      </c>
      <c r="AD221" s="116">
        <v>0.458283010440524</v>
      </c>
      <c r="AE221" s="127">
        <v>-279.07004014346802</v>
      </c>
      <c r="AF221" s="112"/>
      <c r="AG221" s="112"/>
      <c r="AH221" s="128">
        <v>213</v>
      </c>
      <c r="AI221" s="125">
        <v>292</v>
      </c>
      <c r="AJ221" s="111"/>
      <c r="AK221" s="120">
        <v>1031.6100799999999</v>
      </c>
      <c r="AL221" s="120">
        <v>525.29930340354395</v>
      </c>
      <c r="AM221" s="129">
        <v>691.5</v>
      </c>
      <c r="AN221" s="116">
        <v>0.75965192104634005</v>
      </c>
      <c r="AO221" s="139">
        <v>-555.62458379604004</v>
      </c>
      <c r="AP221" s="124"/>
      <c r="AQ221" s="124"/>
      <c r="AR221" s="125">
        <v>327</v>
      </c>
      <c r="AS221" s="125">
        <v>598</v>
      </c>
      <c r="AT221" s="113"/>
      <c r="AU221" s="120">
        <v>1601.5205900000001</v>
      </c>
      <c r="AV221" s="110">
        <v>815.49964140853797</v>
      </c>
      <c r="AW221" s="131">
        <v>573</v>
      </c>
      <c r="AX221" s="122">
        <v>1.4232105434704001</v>
      </c>
      <c r="AY221" s="130">
        <v>286.28492498896497</v>
      </c>
      <c r="AZ221" s="112">
        <v>1.4999999999999999E-2</v>
      </c>
      <c r="BA221" s="112">
        <v>1.4999999999999999E-2</v>
      </c>
      <c r="BB221" s="125">
        <v>0</v>
      </c>
      <c r="BC221" s="125">
        <v>0</v>
      </c>
      <c r="BD221" s="111"/>
      <c r="BE221" s="120">
        <v>175.4</v>
      </c>
      <c r="BF221" s="110">
        <v>89.314266701408698</v>
      </c>
      <c r="BG221" s="132">
        <v>65</v>
      </c>
      <c r="BH221" s="122">
        <v>1.37406564156013</v>
      </c>
      <c r="BI221" s="123">
        <v>26.202236953372999</v>
      </c>
      <c r="BJ221" s="112">
        <v>1.4999999999999999E-2</v>
      </c>
      <c r="BK221" s="112">
        <v>1.4999999999999999E-2</v>
      </c>
      <c r="BL221" s="125">
        <v>0</v>
      </c>
      <c r="BM221" s="125">
        <v>0</v>
      </c>
      <c r="BN221" s="111"/>
      <c r="BO221" s="119">
        <v>246</v>
      </c>
      <c r="BP221" s="120">
        <v>125.264022853743</v>
      </c>
      <c r="BQ221" s="132">
        <v>78</v>
      </c>
      <c r="BR221" s="122">
        <v>1.60594901094542</v>
      </c>
      <c r="BS221" s="123">
        <v>66.962684344047602</v>
      </c>
      <c r="BT221" s="112">
        <v>7.4999999999999997E-3</v>
      </c>
      <c r="BU221" s="124">
        <v>7.4999999999999997E-3</v>
      </c>
      <c r="BV221" s="119">
        <v>0</v>
      </c>
      <c r="BW221" s="119">
        <v>0</v>
      </c>
      <c r="BX221" s="113"/>
      <c r="BY221" s="118">
        <v>0.99719258843346403</v>
      </c>
      <c r="BZ221" s="118">
        <v>1</v>
      </c>
      <c r="CA221" s="135">
        <v>0.99887703537338601</v>
      </c>
      <c r="CB221" s="117">
        <v>0.9</v>
      </c>
      <c r="CC221" s="124">
        <v>2.5000000000000001E-3</v>
      </c>
      <c r="CD221" s="113"/>
      <c r="CE221" s="113"/>
    </row>
    <row r="222" spans="1:83" s="85" customFormat="1" ht="21.4" customHeight="1" x14ac:dyDescent="0.2">
      <c r="A222" s="109" t="s">
        <v>246</v>
      </c>
      <c r="B222" s="109" t="s">
        <v>374</v>
      </c>
      <c r="C222" s="109" t="s">
        <v>289</v>
      </c>
      <c r="D222" s="110">
        <v>2.5157127223333302</v>
      </c>
      <c r="E222" s="111"/>
      <c r="F222" s="112">
        <v>1.0500000000000001E-2</v>
      </c>
      <c r="G222" s="112">
        <v>1.0500000000000001E-2</v>
      </c>
      <c r="H222" s="113"/>
      <c r="I222" s="114">
        <v>2</v>
      </c>
      <c r="J222" s="114">
        <v>2</v>
      </c>
      <c r="K222" s="111"/>
      <c r="L222" s="136">
        <v>0.71</v>
      </c>
      <c r="M222" s="133">
        <v>0.76200000000000001</v>
      </c>
      <c r="N222" s="117">
        <v>0.7</v>
      </c>
      <c r="O222" s="118">
        <v>8.0000000000000002E-3</v>
      </c>
      <c r="P222" s="111"/>
      <c r="Q222" s="119">
        <v>51</v>
      </c>
      <c r="R222" s="120">
        <v>20.272585000364099</v>
      </c>
      <c r="S222" s="121">
        <v>36</v>
      </c>
      <c r="T222" s="116">
        <v>0.56312736112122597</v>
      </c>
      <c r="U222" s="127">
        <v>-54.853141075075101</v>
      </c>
      <c r="V222" s="124"/>
      <c r="W222" s="124"/>
      <c r="X222" s="125">
        <v>40</v>
      </c>
      <c r="Y222" s="125">
        <v>58</v>
      </c>
      <c r="Z222" s="111"/>
      <c r="AA222" s="126">
        <v>228</v>
      </c>
      <c r="AB222" s="110">
        <v>90.630380001627998</v>
      </c>
      <c r="AC222" s="121">
        <v>200</v>
      </c>
      <c r="AD222" s="116">
        <v>0.45315190000813999</v>
      </c>
      <c r="AE222" s="127">
        <v>-360.07300597263901</v>
      </c>
      <c r="AF222" s="112"/>
      <c r="AG222" s="112"/>
      <c r="AH222" s="128">
        <v>276</v>
      </c>
      <c r="AI222" s="125">
        <v>376</v>
      </c>
      <c r="AJ222" s="111"/>
      <c r="AK222" s="120">
        <v>670.17750000000001</v>
      </c>
      <c r="AL222" s="120">
        <v>266.39667321728501</v>
      </c>
      <c r="AM222" s="129">
        <v>772.1</v>
      </c>
      <c r="AN222" s="116">
        <v>0.34502871806409202</v>
      </c>
      <c r="AO222" s="139">
        <v>-1600.0783395573701</v>
      </c>
      <c r="AP222" s="124"/>
      <c r="AQ222" s="124"/>
      <c r="AR222" s="125">
        <v>1273</v>
      </c>
      <c r="AS222" s="125">
        <v>1661</v>
      </c>
      <c r="AT222" s="113"/>
      <c r="AU222" s="120">
        <v>1095.02415</v>
      </c>
      <c r="AV222" s="110">
        <v>435.27392467306902</v>
      </c>
      <c r="AW222" s="131">
        <v>573</v>
      </c>
      <c r="AX222" s="116">
        <v>0.75964035719558198</v>
      </c>
      <c r="AY222" s="139">
        <v>-589.80501211161095</v>
      </c>
      <c r="AZ222" s="112"/>
      <c r="BA222" s="112"/>
      <c r="BB222" s="125">
        <v>347</v>
      </c>
      <c r="BC222" s="125">
        <v>635</v>
      </c>
      <c r="BD222" s="111"/>
      <c r="BE222" s="120">
        <v>66.8</v>
      </c>
      <c r="BF222" s="110">
        <v>26.5531113338103</v>
      </c>
      <c r="BG222" s="132">
        <v>65</v>
      </c>
      <c r="BH222" s="116">
        <v>0.40850940513554301</v>
      </c>
      <c r="BI222" s="127">
        <v>-124.32372694110801</v>
      </c>
      <c r="BJ222" s="112"/>
      <c r="BK222" s="112"/>
      <c r="BL222" s="125">
        <v>97</v>
      </c>
      <c r="BM222" s="125">
        <v>130</v>
      </c>
      <c r="BN222" s="111"/>
      <c r="BO222" s="119">
        <v>151</v>
      </c>
      <c r="BP222" s="120">
        <v>60.022751667744799</v>
      </c>
      <c r="BQ222" s="132">
        <v>78</v>
      </c>
      <c r="BR222" s="116">
        <v>0.76952245727877999</v>
      </c>
      <c r="BS222" s="127">
        <v>-78.348472329329297</v>
      </c>
      <c r="BT222" s="112"/>
      <c r="BU222" s="124"/>
      <c r="BV222" s="119">
        <v>46</v>
      </c>
      <c r="BW222" s="119">
        <v>85</v>
      </c>
      <c r="BX222" s="113"/>
      <c r="BY222" s="118">
        <v>0.99771167048054898</v>
      </c>
      <c r="BZ222" s="118">
        <v>1</v>
      </c>
      <c r="CA222" s="135">
        <v>0.99908466819221997</v>
      </c>
      <c r="CB222" s="117">
        <v>0.9</v>
      </c>
      <c r="CC222" s="124">
        <v>2.5000000000000001E-3</v>
      </c>
      <c r="CD222" s="113"/>
      <c r="CE222" s="113"/>
    </row>
    <row r="223" spans="1:83" s="85" customFormat="1" ht="21.4" customHeight="1" x14ac:dyDescent="0.2">
      <c r="A223" s="109" t="s">
        <v>246</v>
      </c>
      <c r="B223" s="109" t="s">
        <v>374</v>
      </c>
      <c r="C223" s="109" t="s">
        <v>291</v>
      </c>
      <c r="D223" s="110">
        <v>2.8477018405555601</v>
      </c>
      <c r="E223" s="111"/>
      <c r="F223" s="112">
        <v>1.7500000000000002E-2</v>
      </c>
      <c r="G223" s="112">
        <v>1.375E-2</v>
      </c>
      <c r="H223" s="113"/>
      <c r="I223" s="114">
        <v>3</v>
      </c>
      <c r="J223" s="114">
        <v>3</v>
      </c>
      <c r="K223" s="111"/>
      <c r="L223" s="115">
        <v>0.56000000000000005</v>
      </c>
      <c r="M223" s="116">
        <v>0.501</v>
      </c>
      <c r="N223" s="117">
        <v>0.7</v>
      </c>
      <c r="O223" s="118"/>
      <c r="P223" s="111"/>
      <c r="Q223" s="119">
        <v>68</v>
      </c>
      <c r="R223" s="120">
        <v>23.878904396372398</v>
      </c>
      <c r="S223" s="121">
        <v>36</v>
      </c>
      <c r="T223" s="116">
        <v>0.66330289989923497</v>
      </c>
      <c r="U223" s="127">
        <v>-51.822180804688202</v>
      </c>
      <c r="V223" s="124"/>
      <c r="W223" s="124"/>
      <c r="X223" s="125">
        <v>35</v>
      </c>
      <c r="Y223" s="125">
        <v>56</v>
      </c>
      <c r="Z223" s="111"/>
      <c r="AA223" s="126">
        <v>221</v>
      </c>
      <c r="AB223" s="110">
        <v>77.606439288210495</v>
      </c>
      <c r="AC223" s="121">
        <v>200</v>
      </c>
      <c r="AD223" s="116">
        <v>0.38803219644105202</v>
      </c>
      <c r="AE223" s="127">
        <v>-444.67878224826802</v>
      </c>
      <c r="AF223" s="112"/>
      <c r="AG223" s="112"/>
      <c r="AH223" s="128">
        <v>349</v>
      </c>
      <c r="AI223" s="125">
        <v>463</v>
      </c>
      <c r="AJ223" s="111"/>
      <c r="AK223" s="120">
        <v>2495.9009500000002</v>
      </c>
      <c r="AL223" s="120">
        <v>876.46147305684099</v>
      </c>
      <c r="AM223" s="129">
        <v>828</v>
      </c>
      <c r="AN223" s="133">
        <v>1.05852834910247</v>
      </c>
      <c r="AO223" s="137">
        <v>-260.00920850782802</v>
      </c>
      <c r="AP223" s="124">
        <v>4.4999999999999997E-3</v>
      </c>
      <c r="AQ223" s="124">
        <v>3.0000000000000001E-3</v>
      </c>
      <c r="AR223" s="125">
        <v>0</v>
      </c>
      <c r="AS223" s="125">
        <v>334</v>
      </c>
      <c r="AT223" s="113"/>
      <c r="AU223" s="120">
        <v>1815.61302</v>
      </c>
      <c r="AV223" s="110">
        <v>637.57131949101597</v>
      </c>
      <c r="AW223" s="131">
        <v>573</v>
      </c>
      <c r="AX223" s="133">
        <v>1.11268991185169</v>
      </c>
      <c r="AY223" s="137">
        <v>-91.556691141287004</v>
      </c>
      <c r="AZ223" s="112">
        <v>1.0500000000000001E-2</v>
      </c>
      <c r="BA223" s="112">
        <v>8.2500000000000004E-3</v>
      </c>
      <c r="BB223" s="125">
        <v>0</v>
      </c>
      <c r="BC223" s="125">
        <v>143</v>
      </c>
      <c r="BD223" s="111"/>
      <c r="BE223" s="120">
        <v>149.9</v>
      </c>
      <c r="BF223" s="110">
        <v>52.638937779650497</v>
      </c>
      <c r="BG223" s="132">
        <v>65</v>
      </c>
      <c r="BH223" s="118">
        <v>0.80982981199462201</v>
      </c>
      <c r="BI223" s="126">
        <v>-66.445604230686996</v>
      </c>
      <c r="BJ223" s="112"/>
      <c r="BK223" s="112"/>
      <c r="BL223" s="125">
        <v>36</v>
      </c>
      <c r="BM223" s="125">
        <v>73</v>
      </c>
      <c r="BN223" s="111"/>
      <c r="BO223" s="119">
        <v>141</v>
      </c>
      <c r="BP223" s="120">
        <v>49.513610586595803</v>
      </c>
      <c r="BQ223" s="132">
        <v>78</v>
      </c>
      <c r="BR223" s="116">
        <v>0.63478987931533104</v>
      </c>
      <c r="BS223" s="127">
        <v>-118.614725076824</v>
      </c>
      <c r="BT223" s="112"/>
      <c r="BU223" s="124"/>
      <c r="BV223" s="119">
        <v>82</v>
      </c>
      <c r="BW223" s="119">
        <v>126</v>
      </c>
      <c r="BX223" s="113"/>
      <c r="BY223" s="118">
        <v>0.99490662139218999</v>
      </c>
      <c r="BZ223" s="118">
        <v>1</v>
      </c>
      <c r="CA223" s="135">
        <v>0.997962648556876</v>
      </c>
      <c r="CB223" s="117">
        <v>0.9</v>
      </c>
      <c r="CC223" s="124">
        <v>2.5000000000000001E-3</v>
      </c>
      <c r="CD223" s="113"/>
      <c r="CE223" s="113"/>
    </row>
    <row r="224" spans="1:83" s="85" customFormat="1" ht="21.4" customHeight="1" x14ac:dyDescent="0.2">
      <c r="A224" s="109" t="s">
        <v>246</v>
      </c>
      <c r="B224" s="109" t="s">
        <v>374</v>
      </c>
      <c r="C224" s="109" t="s">
        <v>292</v>
      </c>
      <c r="D224" s="110">
        <v>2.89440753444444</v>
      </c>
      <c r="E224" s="111"/>
      <c r="F224" s="112">
        <v>3.5000000000000003E-2</v>
      </c>
      <c r="G224" s="112">
        <v>3.5000000000000003E-2</v>
      </c>
      <c r="H224" s="113"/>
      <c r="I224" s="114">
        <v>4</v>
      </c>
      <c r="J224" s="114">
        <v>4</v>
      </c>
      <c r="K224" s="111"/>
      <c r="L224" s="136">
        <v>0.74</v>
      </c>
      <c r="M224" s="118">
        <v>0.63900000000000001</v>
      </c>
      <c r="N224" s="117">
        <v>0.7</v>
      </c>
      <c r="O224" s="118"/>
      <c r="P224" s="111"/>
      <c r="Q224" s="119">
        <v>155</v>
      </c>
      <c r="R224" s="120">
        <v>53.551546613753203</v>
      </c>
      <c r="S224" s="121">
        <v>36</v>
      </c>
      <c r="T224" s="122">
        <v>1.4875429614931399</v>
      </c>
      <c r="U224" s="123">
        <v>33.212593054688199</v>
      </c>
      <c r="V224" s="124">
        <v>0.01</v>
      </c>
      <c r="W224" s="124">
        <v>0.01</v>
      </c>
      <c r="X224" s="125">
        <v>0</v>
      </c>
      <c r="Y224" s="125">
        <v>0</v>
      </c>
      <c r="Z224" s="111"/>
      <c r="AA224" s="126">
        <v>314</v>
      </c>
      <c r="AB224" s="110">
        <v>108.48506862399</v>
      </c>
      <c r="AC224" s="121">
        <v>200</v>
      </c>
      <c r="AD224" s="116">
        <v>0.54242534311995005</v>
      </c>
      <c r="AE224" s="127">
        <v>-362.59670525173198</v>
      </c>
      <c r="AF224" s="112"/>
      <c r="AG224" s="112"/>
      <c r="AH224" s="128">
        <v>265</v>
      </c>
      <c r="AI224" s="125">
        <v>381</v>
      </c>
      <c r="AJ224" s="111"/>
      <c r="AK224" s="120">
        <v>1149.57024</v>
      </c>
      <c r="AL224" s="120">
        <v>397.16944705253798</v>
      </c>
      <c r="AM224" s="129">
        <v>691.9</v>
      </c>
      <c r="AN224" s="116">
        <v>0.574027239561408</v>
      </c>
      <c r="AO224" s="139">
        <v>-1191.1160618183701</v>
      </c>
      <c r="AP224" s="124"/>
      <c r="AQ224" s="124"/>
      <c r="AR224" s="125">
        <v>854</v>
      </c>
      <c r="AS224" s="125">
        <v>1254</v>
      </c>
      <c r="AT224" s="113"/>
      <c r="AU224" s="120">
        <v>2270.5119399999999</v>
      </c>
      <c r="AV224" s="110">
        <v>784.44790962576201</v>
      </c>
      <c r="AW224" s="131">
        <v>573</v>
      </c>
      <c r="AX224" s="122">
        <v>1.3690190394865001</v>
      </c>
      <c r="AY224" s="130">
        <v>332.062379453787</v>
      </c>
      <c r="AZ224" s="112">
        <v>1.4999999999999999E-2</v>
      </c>
      <c r="BA224" s="112">
        <v>1.4999999999999999E-2</v>
      </c>
      <c r="BB224" s="125">
        <v>0</v>
      </c>
      <c r="BC224" s="125">
        <v>0</v>
      </c>
      <c r="BD224" s="111"/>
      <c r="BE224" s="120">
        <v>107.7</v>
      </c>
      <c r="BF224" s="110">
        <v>37.209687550330401</v>
      </c>
      <c r="BG224" s="132">
        <v>65</v>
      </c>
      <c r="BH224" s="116">
        <v>0.57245673154354504</v>
      </c>
      <c r="BI224" s="127">
        <v>-112.193929206813</v>
      </c>
      <c r="BJ224" s="112"/>
      <c r="BK224" s="112"/>
      <c r="BL224" s="125">
        <v>81</v>
      </c>
      <c r="BM224" s="125">
        <v>119</v>
      </c>
      <c r="BN224" s="111"/>
      <c r="BO224" s="119">
        <v>307</v>
      </c>
      <c r="BP224" s="120">
        <v>106.066611680143</v>
      </c>
      <c r="BQ224" s="132">
        <v>78</v>
      </c>
      <c r="BR224" s="122">
        <v>1.3598283548736301</v>
      </c>
      <c r="BS224" s="123">
        <v>43.1272849518244</v>
      </c>
      <c r="BT224" s="112">
        <v>7.4999999999999997E-3</v>
      </c>
      <c r="BU224" s="124">
        <v>7.4999999999999997E-3</v>
      </c>
      <c r="BV224" s="119">
        <v>0</v>
      </c>
      <c r="BW224" s="119">
        <v>0</v>
      </c>
      <c r="BX224" s="113"/>
      <c r="BY224" s="118">
        <v>0.99809188316453801</v>
      </c>
      <c r="BZ224" s="118">
        <v>1</v>
      </c>
      <c r="CA224" s="135">
        <v>0.99923675326581496</v>
      </c>
      <c r="CB224" s="117">
        <v>0.9</v>
      </c>
      <c r="CC224" s="124">
        <v>2.5000000000000001E-3</v>
      </c>
      <c r="CD224" s="113"/>
      <c r="CE224" s="113"/>
    </row>
    <row r="225" spans="1:83" s="85" customFormat="1" ht="21.4" customHeight="1" x14ac:dyDescent="0.2">
      <c r="A225" s="109" t="s">
        <v>246</v>
      </c>
      <c r="B225" s="109" t="s">
        <v>374</v>
      </c>
      <c r="C225" s="109" t="s">
        <v>293</v>
      </c>
      <c r="D225" s="110">
        <v>5.5079016496666702</v>
      </c>
      <c r="E225" s="111"/>
      <c r="F225" s="112">
        <v>1.8874999999999999E-2</v>
      </c>
      <c r="G225" s="112">
        <v>1.55E-2</v>
      </c>
      <c r="H225" s="113"/>
      <c r="I225" s="114">
        <v>4</v>
      </c>
      <c r="J225" s="114">
        <v>3</v>
      </c>
      <c r="K225" s="111"/>
      <c r="L225" s="115">
        <v>0.40075692963752702</v>
      </c>
      <c r="M225" s="116">
        <v>0.41499999999999998</v>
      </c>
      <c r="N225" s="117">
        <v>0.7</v>
      </c>
      <c r="O225" s="118"/>
      <c r="P225" s="111"/>
      <c r="Q225" s="119">
        <v>255</v>
      </c>
      <c r="R225" s="120">
        <v>46.297122973398103</v>
      </c>
      <c r="S225" s="121">
        <v>36</v>
      </c>
      <c r="T225" s="122">
        <v>1.2860311937055</v>
      </c>
      <c r="U225" s="123">
        <v>23.245123867305502</v>
      </c>
      <c r="V225" s="124">
        <v>0.01</v>
      </c>
      <c r="W225" s="124">
        <v>0.01</v>
      </c>
      <c r="X225" s="125">
        <v>0</v>
      </c>
      <c r="Y225" s="125">
        <v>0</v>
      </c>
      <c r="Z225" s="111"/>
      <c r="AA225" s="126">
        <v>524</v>
      </c>
      <c r="AB225" s="110">
        <v>95.136048776708293</v>
      </c>
      <c r="AC225" s="121">
        <v>200</v>
      </c>
      <c r="AD225" s="116">
        <v>0.47568024388354102</v>
      </c>
      <c r="AE225" s="127">
        <v>-763.52708962608096</v>
      </c>
      <c r="AF225" s="112"/>
      <c r="AG225" s="112"/>
      <c r="AH225" s="128">
        <v>578</v>
      </c>
      <c r="AI225" s="125">
        <v>798</v>
      </c>
      <c r="AJ225" s="111"/>
      <c r="AK225" s="120">
        <v>3611.1846</v>
      </c>
      <c r="AL225" s="120">
        <v>655.63708825820197</v>
      </c>
      <c r="AM225" s="129">
        <v>782.6</v>
      </c>
      <c r="AN225" s="118">
        <v>0.83776781019448199</v>
      </c>
      <c r="AO225" s="120">
        <v>-1426.90890170685</v>
      </c>
      <c r="AP225" s="124"/>
      <c r="AQ225" s="124"/>
      <c r="AR225" s="125">
        <v>700</v>
      </c>
      <c r="AS225" s="125">
        <v>1562</v>
      </c>
      <c r="AT225" s="113"/>
      <c r="AU225" s="120">
        <v>3285.8904699999998</v>
      </c>
      <c r="AV225" s="110">
        <v>596.57754967335995</v>
      </c>
      <c r="AW225" s="131">
        <v>573</v>
      </c>
      <c r="AX225" s="133">
        <v>1.04114755614897</v>
      </c>
      <c r="AY225" s="137">
        <v>-402.87464177872101</v>
      </c>
      <c r="AZ225" s="112">
        <v>5.2500000000000003E-3</v>
      </c>
      <c r="BA225" s="112">
        <v>3.0000000000000001E-3</v>
      </c>
      <c r="BB225" s="125">
        <v>0</v>
      </c>
      <c r="BC225" s="125">
        <v>502</v>
      </c>
      <c r="BD225" s="111"/>
      <c r="BE225" s="120">
        <v>306.2</v>
      </c>
      <c r="BF225" s="110">
        <v>55.592859037076501</v>
      </c>
      <c r="BG225" s="132">
        <v>65</v>
      </c>
      <c r="BH225" s="118">
        <v>0.85527475441656098</v>
      </c>
      <c r="BI225" s="126">
        <v>-112.246304128476</v>
      </c>
      <c r="BJ225" s="112"/>
      <c r="BK225" s="112"/>
      <c r="BL225" s="125">
        <v>52</v>
      </c>
      <c r="BM225" s="125">
        <v>124</v>
      </c>
      <c r="BN225" s="111"/>
      <c r="BO225" s="119">
        <v>429</v>
      </c>
      <c r="BP225" s="120">
        <v>77.888101002305007</v>
      </c>
      <c r="BQ225" s="132">
        <v>78</v>
      </c>
      <c r="BR225" s="133">
        <v>0.99856539746544903</v>
      </c>
      <c r="BS225" s="134">
        <v>-73.1355649541715</v>
      </c>
      <c r="BT225" s="112">
        <v>1.1249999999999999E-3</v>
      </c>
      <c r="BU225" s="124">
        <v>0</v>
      </c>
      <c r="BV225" s="119">
        <v>1</v>
      </c>
      <c r="BW225" s="119">
        <v>87</v>
      </c>
      <c r="BX225" s="113"/>
      <c r="BY225" s="118">
        <v>0.99666454891994904</v>
      </c>
      <c r="BZ225" s="118">
        <v>1</v>
      </c>
      <c r="CA225" s="135">
        <v>0.99866581956797995</v>
      </c>
      <c r="CB225" s="117">
        <v>0.9</v>
      </c>
      <c r="CC225" s="124">
        <v>2.5000000000000001E-3</v>
      </c>
      <c r="CD225" s="113"/>
      <c r="CE225" s="113"/>
    </row>
    <row r="226" spans="1:83" s="85" customFormat="1" ht="21.4" customHeight="1" x14ac:dyDescent="0.2">
      <c r="A226" s="109" t="s">
        <v>246</v>
      </c>
      <c r="B226" s="109" t="s">
        <v>374</v>
      </c>
      <c r="C226" s="109" t="s">
        <v>294</v>
      </c>
      <c r="D226" s="110">
        <v>1.95916375911111</v>
      </c>
      <c r="E226" s="111"/>
      <c r="F226" s="112">
        <v>3.5000000000000003E-2</v>
      </c>
      <c r="G226" s="112">
        <v>3.2750000000000001E-2</v>
      </c>
      <c r="H226" s="113"/>
      <c r="I226" s="114">
        <v>4</v>
      </c>
      <c r="J226" s="114">
        <v>4</v>
      </c>
      <c r="K226" s="111"/>
      <c r="L226" s="136">
        <v>0.83</v>
      </c>
      <c r="M226" s="116">
        <v>0.58299999999999996</v>
      </c>
      <c r="N226" s="117">
        <v>0.7</v>
      </c>
      <c r="O226" s="118"/>
      <c r="P226" s="111"/>
      <c r="Q226" s="119">
        <v>58</v>
      </c>
      <c r="R226" s="120">
        <v>29.604467584840901</v>
      </c>
      <c r="S226" s="121">
        <v>36</v>
      </c>
      <c r="T226" s="118">
        <v>0.82234632180113698</v>
      </c>
      <c r="U226" s="126">
        <v>-24.435341659366401</v>
      </c>
      <c r="V226" s="124"/>
      <c r="W226" s="124"/>
      <c r="X226" s="125">
        <v>13</v>
      </c>
      <c r="Y226" s="125">
        <v>27</v>
      </c>
      <c r="Z226" s="111"/>
      <c r="AA226" s="126">
        <v>254</v>
      </c>
      <c r="AB226" s="110">
        <v>129.64715114740699</v>
      </c>
      <c r="AC226" s="121">
        <v>200</v>
      </c>
      <c r="AD226" s="116">
        <v>0.64823575573703496</v>
      </c>
      <c r="AE226" s="127">
        <v>-203.97412032981299</v>
      </c>
      <c r="AF226" s="112"/>
      <c r="AG226" s="112"/>
      <c r="AH226" s="128">
        <v>138</v>
      </c>
      <c r="AI226" s="125">
        <v>217</v>
      </c>
      <c r="AJ226" s="111"/>
      <c r="AK226" s="120">
        <v>2033.1058399999999</v>
      </c>
      <c r="AL226" s="120">
        <v>1037.7416540832901</v>
      </c>
      <c r="AM226" s="129">
        <v>693.2</v>
      </c>
      <c r="AN226" s="122">
        <v>1.4970306608241299</v>
      </c>
      <c r="AO226" s="130">
        <v>445.76753893686799</v>
      </c>
      <c r="AP226" s="124">
        <v>0.01</v>
      </c>
      <c r="AQ226" s="124">
        <v>0.01</v>
      </c>
      <c r="AR226" s="125">
        <v>0</v>
      </c>
      <c r="AS226" s="125">
        <v>0</v>
      </c>
      <c r="AT226" s="113"/>
      <c r="AU226" s="120">
        <v>1314.2298900000001</v>
      </c>
      <c r="AV226" s="110">
        <v>670.81165823334595</v>
      </c>
      <c r="AW226" s="131">
        <v>573</v>
      </c>
      <c r="AX226" s="122">
        <v>1.17070097422923</v>
      </c>
      <c r="AY226" s="130">
        <v>2.1340352550853399</v>
      </c>
      <c r="AZ226" s="112">
        <v>1.4999999999999999E-2</v>
      </c>
      <c r="BA226" s="112">
        <v>1.2749999999999999E-2</v>
      </c>
      <c r="BB226" s="125">
        <v>0</v>
      </c>
      <c r="BC226" s="125">
        <v>33</v>
      </c>
      <c r="BD226" s="111"/>
      <c r="BE226" s="120">
        <v>104</v>
      </c>
      <c r="BF226" s="110">
        <v>53.083872910749299</v>
      </c>
      <c r="BG226" s="132">
        <v>65</v>
      </c>
      <c r="BH226" s="118">
        <v>0.81667496785768101</v>
      </c>
      <c r="BI226" s="126">
        <v>-44.8415891071893</v>
      </c>
      <c r="BJ226" s="112"/>
      <c r="BK226" s="112"/>
      <c r="BL226" s="125">
        <v>24</v>
      </c>
      <c r="BM226" s="125">
        <v>49</v>
      </c>
      <c r="BN226" s="111"/>
      <c r="BO226" s="119">
        <v>187</v>
      </c>
      <c r="BP226" s="120">
        <v>95.4488868683665</v>
      </c>
      <c r="BQ226" s="132">
        <v>78</v>
      </c>
      <c r="BR226" s="122">
        <v>1.22370367779957</v>
      </c>
      <c r="BS226" s="123">
        <v>8.3900930713728901</v>
      </c>
      <c r="BT226" s="112">
        <v>7.4999999999999997E-3</v>
      </c>
      <c r="BU226" s="124">
        <v>7.4999999999999997E-3</v>
      </c>
      <c r="BV226" s="119">
        <v>0</v>
      </c>
      <c r="BW226" s="119">
        <v>0</v>
      </c>
      <c r="BX226" s="113"/>
      <c r="BY226" s="118">
        <v>0.984267453294002</v>
      </c>
      <c r="BZ226" s="118">
        <v>1</v>
      </c>
      <c r="CA226" s="135">
        <v>0.99370698131760105</v>
      </c>
      <c r="CB226" s="117">
        <v>0.9</v>
      </c>
      <c r="CC226" s="124">
        <v>2.5000000000000001E-3</v>
      </c>
      <c r="CD226" s="113"/>
      <c r="CE226" s="113"/>
    </row>
    <row r="227" spans="1:83" s="85" customFormat="1" ht="21.4" customHeight="1" x14ac:dyDescent="0.2">
      <c r="A227" s="109" t="s">
        <v>246</v>
      </c>
      <c r="B227" s="109" t="s">
        <v>374</v>
      </c>
      <c r="C227" s="109" t="s">
        <v>295</v>
      </c>
      <c r="D227" s="110">
        <v>5.3822129794444402</v>
      </c>
      <c r="E227" s="111"/>
      <c r="F227" s="112">
        <v>2.4500000000000001E-2</v>
      </c>
      <c r="G227" s="112">
        <v>2.0750000000000001E-2</v>
      </c>
      <c r="H227" s="113"/>
      <c r="I227" s="114">
        <v>3</v>
      </c>
      <c r="J227" s="114">
        <v>3</v>
      </c>
      <c r="K227" s="111"/>
      <c r="L227" s="115">
        <v>0.47258992805755401</v>
      </c>
      <c r="M227" s="116">
        <v>0.46800000000000003</v>
      </c>
      <c r="N227" s="117">
        <v>0.7</v>
      </c>
      <c r="O227" s="118"/>
      <c r="P227" s="111"/>
      <c r="Q227" s="119">
        <v>226</v>
      </c>
      <c r="R227" s="120">
        <v>41.990162942851001</v>
      </c>
      <c r="S227" s="121">
        <v>36</v>
      </c>
      <c r="T227" s="122">
        <v>1.1663934150791999</v>
      </c>
      <c r="U227" s="123">
        <v>-0.46629909348786203</v>
      </c>
      <c r="V227" s="124">
        <v>0.01</v>
      </c>
      <c r="W227" s="124">
        <v>8.5000000000000006E-3</v>
      </c>
      <c r="X227" s="125">
        <v>0</v>
      </c>
      <c r="Y227" s="125">
        <v>7</v>
      </c>
      <c r="Z227" s="111"/>
      <c r="AA227" s="126">
        <v>528</v>
      </c>
      <c r="AB227" s="110">
        <v>98.100911654094503</v>
      </c>
      <c r="AC227" s="121">
        <v>200</v>
      </c>
      <c r="AD227" s="116">
        <v>0.49050455827047201</v>
      </c>
      <c r="AE227" s="127">
        <v>-730.14610607493296</v>
      </c>
      <c r="AF227" s="112"/>
      <c r="AG227" s="112"/>
      <c r="AH227" s="128">
        <v>549</v>
      </c>
      <c r="AI227" s="125">
        <v>764</v>
      </c>
      <c r="AJ227" s="111"/>
      <c r="AK227" s="120">
        <v>3675.36834</v>
      </c>
      <c r="AL227" s="120">
        <v>682.87307730794703</v>
      </c>
      <c r="AM227" s="129">
        <v>725.1</v>
      </c>
      <c r="AN227" s="118">
        <v>0.94176400125216697</v>
      </c>
      <c r="AO227" s="120">
        <v>-886.04036757466804</v>
      </c>
      <c r="AP227" s="124"/>
      <c r="AQ227" s="124"/>
      <c r="AR227" s="125">
        <v>228</v>
      </c>
      <c r="AS227" s="125">
        <v>1008</v>
      </c>
      <c r="AT227" s="113"/>
      <c r="AU227" s="120">
        <v>3494.8799399999998</v>
      </c>
      <c r="AV227" s="110">
        <v>649.33884135531605</v>
      </c>
      <c r="AW227" s="131">
        <v>573</v>
      </c>
      <c r="AX227" s="133">
        <v>1.1332265992239401</v>
      </c>
      <c r="AY227" s="137">
        <v>-109.708653904681</v>
      </c>
      <c r="AZ227" s="112">
        <v>1.2E-2</v>
      </c>
      <c r="BA227" s="112">
        <v>9.75E-3</v>
      </c>
      <c r="BB227" s="125">
        <v>0</v>
      </c>
      <c r="BC227" s="125">
        <v>206</v>
      </c>
      <c r="BD227" s="111"/>
      <c r="BE227" s="120">
        <v>327.39999999999998</v>
      </c>
      <c r="BF227" s="110">
        <v>60.829997112785101</v>
      </c>
      <c r="BG227" s="132">
        <v>65</v>
      </c>
      <c r="BH227" s="118">
        <v>0.93584610942746305</v>
      </c>
      <c r="BI227" s="126">
        <v>-81.497484474353001</v>
      </c>
      <c r="BJ227" s="112"/>
      <c r="BK227" s="112"/>
      <c r="BL227" s="125">
        <v>23</v>
      </c>
      <c r="BM227" s="125">
        <v>93</v>
      </c>
      <c r="BN227" s="111"/>
      <c r="BO227" s="119">
        <v>398</v>
      </c>
      <c r="BP227" s="120">
        <v>73.947278102897002</v>
      </c>
      <c r="BQ227" s="132">
        <v>78</v>
      </c>
      <c r="BR227" s="118">
        <v>0.948042026960217</v>
      </c>
      <c r="BS227" s="126">
        <v>-92.676981369223697</v>
      </c>
      <c r="BT227" s="112"/>
      <c r="BU227" s="124"/>
      <c r="BV227" s="119">
        <v>22</v>
      </c>
      <c r="BW227" s="119">
        <v>106</v>
      </c>
      <c r="BX227" s="113"/>
      <c r="BY227" s="118">
        <v>0.99394258625230503</v>
      </c>
      <c r="BZ227" s="118">
        <v>1</v>
      </c>
      <c r="CA227" s="135">
        <v>0.99757703450092206</v>
      </c>
      <c r="CB227" s="117">
        <v>0.9</v>
      </c>
      <c r="CC227" s="124">
        <v>2.5000000000000001E-3</v>
      </c>
      <c r="CD227" s="113"/>
      <c r="CE227" s="113"/>
    </row>
    <row r="228" spans="1:83" s="85" customFormat="1" ht="21.4" customHeight="1" x14ac:dyDescent="0.2">
      <c r="A228" s="109" t="s">
        <v>246</v>
      </c>
      <c r="B228" s="109" t="s">
        <v>374</v>
      </c>
      <c r="C228" s="109" t="s">
        <v>296</v>
      </c>
      <c r="D228" s="110">
        <v>9.1209091180000001</v>
      </c>
      <c r="E228" s="111"/>
      <c r="F228" s="112">
        <v>3.85E-2</v>
      </c>
      <c r="G228" s="112">
        <v>3.2875000000000001E-2</v>
      </c>
      <c r="H228" s="113"/>
      <c r="I228" s="114">
        <v>6</v>
      </c>
      <c r="J228" s="114">
        <v>6</v>
      </c>
      <c r="K228" s="111"/>
      <c r="L228" s="115">
        <v>0.22</v>
      </c>
      <c r="M228" s="118">
        <v>0.68300000000000005</v>
      </c>
      <c r="N228" s="117">
        <v>0.7</v>
      </c>
      <c r="O228" s="118"/>
      <c r="P228" s="111"/>
      <c r="Q228" s="119">
        <v>333</v>
      </c>
      <c r="R228" s="120">
        <v>36.509518480216897</v>
      </c>
      <c r="S228" s="121">
        <v>36</v>
      </c>
      <c r="T228" s="133">
        <v>1.01415329111714</v>
      </c>
      <c r="U228" s="134">
        <v>-50.778668776262499</v>
      </c>
      <c r="V228" s="124">
        <v>2E-3</v>
      </c>
      <c r="W228" s="124">
        <v>5.0000000000000001E-4</v>
      </c>
      <c r="X228" s="125">
        <v>0</v>
      </c>
      <c r="Y228" s="125">
        <v>62</v>
      </c>
      <c r="Z228" s="111"/>
      <c r="AA228" s="126">
        <v>1073</v>
      </c>
      <c r="AB228" s="110">
        <v>117.64178176958799</v>
      </c>
      <c r="AC228" s="121">
        <v>200</v>
      </c>
      <c r="AD228" s="116">
        <v>0.58820890884793997</v>
      </c>
      <c r="AE228" s="127">
        <v>-1059.1037154236799</v>
      </c>
      <c r="AF228" s="112"/>
      <c r="AG228" s="112"/>
      <c r="AH228" s="128">
        <v>752</v>
      </c>
      <c r="AI228" s="125">
        <v>1117</v>
      </c>
      <c r="AJ228" s="111"/>
      <c r="AK228" s="120">
        <v>8587.3305</v>
      </c>
      <c r="AL228" s="120">
        <v>941.49940416060201</v>
      </c>
      <c r="AM228" s="129">
        <v>785.6</v>
      </c>
      <c r="AN228" s="122">
        <v>1.1984462883917999</v>
      </c>
      <c r="AO228" s="130">
        <v>212.42710581578501</v>
      </c>
      <c r="AP228" s="124">
        <v>0.01</v>
      </c>
      <c r="AQ228" s="124">
        <v>0.01</v>
      </c>
      <c r="AR228" s="125">
        <v>0</v>
      </c>
      <c r="AS228" s="125">
        <v>12</v>
      </c>
      <c r="AT228" s="113"/>
      <c r="AU228" s="120">
        <v>5986.0096599999997</v>
      </c>
      <c r="AV228" s="110">
        <v>656.295286199781</v>
      </c>
      <c r="AW228" s="131">
        <v>573</v>
      </c>
      <c r="AX228" s="133">
        <v>1.1453669916226501</v>
      </c>
      <c r="AY228" s="137">
        <v>-122.467484688844</v>
      </c>
      <c r="AZ228" s="112">
        <v>1.35E-2</v>
      </c>
      <c r="BA228" s="112">
        <v>1.125E-2</v>
      </c>
      <c r="BB228" s="125">
        <v>0</v>
      </c>
      <c r="BC228" s="125">
        <v>286</v>
      </c>
      <c r="BD228" s="111"/>
      <c r="BE228" s="120">
        <v>603.4</v>
      </c>
      <c r="BF228" s="110">
        <v>66.155686038927598</v>
      </c>
      <c r="BG228" s="132">
        <v>65</v>
      </c>
      <c r="BH228" s="133">
        <v>1.01777978521427</v>
      </c>
      <c r="BI228" s="134">
        <v>-89.533707512696097</v>
      </c>
      <c r="BJ228" s="112">
        <v>3.0000000000000001E-3</v>
      </c>
      <c r="BK228" s="112">
        <v>1.5E-3</v>
      </c>
      <c r="BL228" s="125">
        <v>0</v>
      </c>
      <c r="BM228" s="125">
        <v>109</v>
      </c>
      <c r="BN228" s="111"/>
      <c r="BO228" s="119">
        <v>849</v>
      </c>
      <c r="BP228" s="120">
        <v>93.082826395507993</v>
      </c>
      <c r="BQ228" s="132">
        <v>78</v>
      </c>
      <c r="BR228" s="122">
        <v>1.19336956917318</v>
      </c>
      <c r="BS228" s="123">
        <v>17.4795509847647</v>
      </c>
      <c r="BT228" s="112">
        <v>7.4999999999999997E-3</v>
      </c>
      <c r="BU228" s="124">
        <v>7.1250000000000003E-3</v>
      </c>
      <c r="BV228" s="119">
        <v>0</v>
      </c>
      <c r="BW228" s="119">
        <v>5</v>
      </c>
      <c r="BX228" s="113"/>
      <c r="BY228" s="118">
        <v>0.99325626204238904</v>
      </c>
      <c r="BZ228" s="118">
        <v>1</v>
      </c>
      <c r="CA228" s="135">
        <v>0.99730250481695604</v>
      </c>
      <c r="CB228" s="117">
        <v>0.9</v>
      </c>
      <c r="CC228" s="124">
        <v>2.5000000000000001E-3</v>
      </c>
      <c r="CD228" s="113"/>
      <c r="CE228" s="113"/>
    </row>
    <row r="229" spans="1:83" s="85" customFormat="1" ht="21.4" customHeight="1" x14ac:dyDescent="0.2">
      <c r="A229" s="109" t="s">
        <v>246</v>
      </c>
      <c r="B229" s="109" t="s">
        <v>374</v>
      </c>
      <c r="C229" s="109" t="s">
        <v>297</v>
      </c>
      <c r="D229" s="110">
        <v>7.4452407462222201</v>
      </c>
      <c r="E229" s="111"/>
      <c r="F229" s="112">
        <v>2.5250000000000002E-2</v>
      </c>
      <c r="G229" s="112">
        <v>2.0375000000000001E-2</v>
      </c>
      <c r="H229" s="113"/>
      <c r="I229" s="114">
        <v>5</v>
      </c>
      <c r="J229" s="114">
        <v>5</v>
      </c>
      <c r="K229" s="111"/>
      <c r="L229" s="136">
        <v>0.75</v>
      </c>
      <c r="M229" s="116">
        <v>0.51700000000000002</v>
      </c>
      <c r="N229" s="117">
        <v>0.7</v>
      </c>
      <c r="O229" s="118"/>
      <c r="P229" s="111"/>
      <c r="Q229" s="119">
        <v>276</v>
      </c>
      <c r="R229" s="120">
        <v>37.070661568605999</v>
      </c>
      <c r="S229" s="121">
        <v>36</v>
      </c>
      <c r="T229" s="133">
        <v>1.02974059912795</v>
      </c>
      <c r="U229" s="134">
        <v>-37.271905830643199</v>
      </c>
      <c r="V229" s="124">
        <v>3.0000000000000001E-3</v>
      </c>
      <c r="W229" s="124">
        <v>1.5E-3</v>
      </c>
      <c r="X229" s="125">
        <v>0</v>
      </c>
      <c r="Y229" s="125">
        <v>46</v>
      </c>
      <c r="Z229" s="111"/>
      <c r="AA229" s="126">
        <v>1100</v>
      </c>
      <c r="AB229" s="110">
        <v>147.74539030966201</v>
      </c>
      <c r="AC229" s="121">
        <v>200</v>
      </c>
      <c r="AD229" s="116">
        <v>0.73872695154831003</v>
      </c>
      <c r="AE229" s="127">
        <v>-640.39947683690605</v>
      </c>
      <c r="AF229" s="112"/>
      <c r="AG229" s="112"/>
      <c r="AH229" s="128">
        <v>390</v>
      </c>
      <c r="AI229" s="125">
        <v>687</v>
      </c>
      <c r="AJ229" s="111"/>
      <c r="AK229" s="120">
        <v>7845.1917999999996</v>
      </c>
      <c r="AL229" s="120">
        <v>1053.71902231378</v>
      </c>
      <c r="AM229" s="129">
        <v>828</v>
      </c>
      <c r="AN229" s="122">
        <v>1.27260751487171</v>
      </c>
      <c r="AO229" s="130">
        <v>639.93796589520798</v>
      </c>
      <c r="AP229" s="124">
        <v>0.01</v>
      </c>
      <c r="AQ229" s="124">
        <v>0.01</v>
      </c>
      <c r="AR229" s="125">
        <v>0</v>
      </c>
      <c r="AS229" s="125">
        <v>0</v>
      </c>
      <c r="AT229" s="113"/>
      <c r="AU229" s="120">
        <v>4412.0819899999997</v>
      </c>
      <c r="AV229" s="110">
        <v>592.60434153707195</v>
      </c>
      <c r="AW229" s="131">
        <v>573</v>
      </c>
      <c r="AX229" s="133">
        <v>1.0342135105359</v>
      </c>
      <c r="AY229" s="137">
        <v>-574.16251113773501</v>
      </c>
      <c r="AZ229" s="112">
        <v>4.4999999999999997E-3</v>
      </c>
      <c r="BA229" s="112">
        <v>2.2499999999999998E-3</v>
      </c>
      <c r="BB229" s="125">
        <v>0</v>
      </c>
      <c r="BC229" s="125">
        <v>708</v>
      </c>
      <c r="BD229" s="111"/>
      <c r="BE229" s="120">
        <v>407.6</v>
      </c>
      <c r="BF229" s="110">
        <v>54.746382809289202</v>
      </c>
      <c r="BG229" s="132">
        <v>65</v>
      </c>
      <c r="BH229" s="118">
        <v>0.84225204321983405</v>
      </c>
      <c r="BI229" s="126">
        <v>-158.02982997199501</v>
      </c>
      <c r="BJ229" s="112"/>
      <c r="BK229" s="112"/>
      <c r="BL229" s="125">
        <v>77</v>
      </c>
      <c r="BM229" s="125">
        <v>174</v>
      </c>
      <c r="BN229" s="111"/>
      <c r="BO229" s="119">
        <v>644</v>
      </c>
      <c r="BP229" s="120">
        <v>86.498210326747397</v>
      </c>
      <c r="BQ229" s="132">
        <v>78</v>
      </c>
      <c r="BR229" s="133">
        <v>1.10895141444548</v>
      </c>
      <c r="BS229" s="134">
        <v>-34.755795966393499</v>
      </c>
      <c r="BT229" s="112">
        <v>5.2500000000000003E-3</v>
      </c>
      <c r="BU229" s="124">
        <v>4.1250000000000002E-3</v>
      </c>
      <c r="BV229" s="119">
        <v>0</v>
      </c>
      <c r="BW229" s="119">
        <v>53</v>
      </c>
      <c r="BX229" s="113"/>
      <c r="BY229" s="118">
        <v>0.99746881214970196</v>
      </c>
      <c r="BZ229" s="118">
        <v>1</v>
      </c>
      <c r="CA229" s="135">
        <v>0.99898752485988096</v>
      </c>
      <c r="CB229" s="117">
        <v>0.9</v>
      </c>
      <c r="CC229" s="124">
        <v>2.5000000000000001E-3</v>
      </c>
      <c r="CD229" s="113"/>
      <c r="CE229" s="113"/>
    </row>
    <row r="230" spans="1:83" s="85" customFormat="1" ht="21.4" customHeight="1" x14ac:dyDescent="0.2">
      <c r="A230" s="109" t="s">
        <v>246</v>
      </c>
      <c r="B230" s="109" t="s">
        <v>374</v>
      </c>
      <c r="C230" s="109" t="s">
        <v>298</v>
      </c>
      <c r="D230" s="110">
        <v>4.0678803209999996</v>
      </c>
      <c r="E230" s="111"/>
      <c r="F230" s="112">
        <v>5.1624999999999997E-2</v>
      </c>
      <c r="G230" s="112">
        <v>4.675E-2</v>
      </c>
      <c r="H230" s="113"/>
      <c r="I230" s="114">
        <v>6</v>
      </c>
      <c r="J230" s="114">
        <v>6</v>
      </c>
      <c r="K230" s="111"/>
      <c r="L230" s="115">
        <v>0.63</v>
      </c>
      <c r="M230" s="116">
        <v>0.44800000000000001</v>
      </c>
      <c r="N230" s="117">
        <v>0.7</v>
      </c>
      <c r="O230" s="118"/>
      <c r="P230" s="111"/>
      <c r="Q230" s="119">
        <v>190</v>
      </c>
      <c r="R230" s="120">
        <v>46.707372146408801</v>
      </c>
      <c r="S230" s="121">
        <v>36</v>
      </c>
      <c r="T230" s="122">
        <v>1.29742700406691</v>
      </c>
      <c r="U230" s="123">
        <v>18.836613309347101</v>
      </c>
      <c r="V230" s="124">
        <v>0.01</v>
      </c>
      <c r="W230" s="124">
        <v>0.01</v>
      </c>
      <c r="X230" s="125">
        <v>0</v>
      </c>
      <c r="Y230" s="125">
        <v>0</v>
      </c>
      <c r="Z230" s="111"/>
      <c r="AA230" s="126">
        <v>609</v>
      </c>
      <c r="AB230" s="110">
        <v>149.70941914296299</v>
      </c>
      <c r="AC230" s="121">
        <v>200</v>
      </c>
      <c r="AD230" s="116">
        <v>0.74854709571481504</v>
      </c>
      <c r="AE230" s="127">
        <v>-341.90770383696002</v>
      </c>
      <c r="AF230" s="112"/>
      <c r="AG230" s="112"/>
      <c r="AH230" s="128">
        <v>205</v>
      </c>
      <c r="AI230" s="125">
        <v>368</v>
      </c>
      <c r="AJ230" s="111"/>
      <c r="AK230" s="120">
        <v>3808.8130900000001</v>
      </c>
      <c r="AL230" s="120">
        <v>936.31394963549099</v>
      </c>
      <c r="AM230" s="129">
        <v>828</v>
      </c>
      <c r="AN230" s="133">
        <v>1.1308139488351301</v>
      </c>
      <c r="AO230" s="137">
        <v>-127.94480388501501</v>
      </c>
      <c r="AP230" s="124">
        <v>8.0000000000000002E-3</v>
      </c>
      <c r="AQ230" s="124">
        <v>6.4999999999999997E-3</v>
      </c>
      <c r="AR230" s="125">
        <v>0</v>
      </c>
      <c r="AS230" s="125">
        <v>234</v>
      </c>
      <c r="AT230" s="113"/>
      <c r="AU230" s="120">
        <v>3186.0650099999998</v>
      </c>
      <c r="AV230" s="110">
        <v>783.22486370906199</v>
      </c>
      <c r="AW230" s="131">
        <v>573</v>
      </c>
      <c r="AX230" s="122">
        <v>1.3668845788988899</v>
      </c>
      <c r="AY230" s="130">
        <v>461.71443850710898</v>
      </c>
      <c r="AZ230" s="112">
        <v>1.4999999999999999E-2</v>
      </c>
      <c r="BA230" s="112">
        <v>1.4999999999999999E-2</v>
      </c>
      <c r="BB230" s="125">
        <v>0</v>
      </c>
      <c r="BC230" s="125">
        <v>0</v>
      </c>
      <c r="BD230" s="111"/>
      <c r="BE230" s="120">
        <v>293.60000000000002</v>
      </c>
      <c r="BF230" s="110">
        <v>72.175181379924396</v>
      </c>
      <c r="BG230" s="132">
        <v>65</v>
      </c>
      <c r="BH230" s="133">
        <v>1.1103874058449901</v>
      </c>
      <c r="BI230" s="134">
        <v>-15.445003747012001</v>
      </c>
      <c r="BJ230" s="112">
        <v>1.0500000000000001E-2</v>
      </c>
      <c r="BK230" s="112">
        <v>8.2500000000000004E-3</v>
      </c>
      <c r="BL230" s="125">
        <v>0</v>
      </c>
      <c r="BM230" s="125">
        <v>24</v>
      </c>
      <c r="BN230" s="111"/>
      <c r="BO230" s="119">
        <v>356</v>
      </c>
      <c r="BP230" s="120">
        <v>87.514865705902807</v>
      </c>
      <c r="BQ230" s="132">
        <v>78</v>
      </c>
      <c r="BR230" s="133">
        <v>1.12198545776799</v>
      </c>
      <c r="BS230" s="134">
        <v>-14.8540044964145</v>
      </c>
      <c r="BT230" s="112">
        <v>5.6249999999999998E-3</v>
      </c>
      <c r="BU230" s="124">
        <v>4.4999999999999997E-3</v>
      </c>
      <c r="BV230" s="119">
        <v>0</v>
      </c>
      <c r="BW230" s="119">
        <v>25</v>
      </c>
      <c r="BX230" s="113"/>
      <c r="BY230" s="118">
        <v>0.99335418295543398</v>
      </c>
      <c r="BZ230" s="118">
        <v>1</v>
      </c>
      <c r="CA230" s="135">
        <v>0.99734167318217404</v>
      </c>
      <c r="CB230" s="117">
        <v>0.9</v>
      </c>
      <c r="CC230" s="124">
        <v>2.5000000000000001E-3</v>
      </c>
      <c r="CD230" s="113"/>
      <c r="CE230" s="113"/>
    </row>
    <row r="231" spans="1:83" s="85" customFormat="1" ht="21.4" customHeight="1" x14ac:dyDescent="0.2">
      <c r="A231" s="109" t="s">
        <v>246</v>
      </c>
      <c r="B231" s="109" t="s">
        <v>374</v>
      </c>
      <c r="C231" s="109" t="s">
        <v>300</v>
      </c>
      <c r="D231" s="110">
        <v>2.6246019177777802</v>
      </c>
      <c r="E231" s="111"/>
      <c r="F231" s="112">
        <v>6.3500000000000001E-2</v>
      </c>
      <c r="G231" s="112">
        <v>6.0499999999999998E-2</v>
      </c>
      <c r="H231" s="113"/>
      <c r="I231" s="114">
        <v>7</v>
      </c>
      <c r="J231" s="114">
        <v>7</v>
      </c>
      <c r="K231" s="111"/>
      <c r="L231" s="136">
        <v>0.8</v>
      </c>
      <c r="M231" s="133">
        <v>0.745</v>
      </c>
      <c r="N231" s="117">
        <v>0.7</v>
      </c>
      <c r="O231" s="118">
        <v>6.0000000000000001E-3</v>
      </c>
      <c r="P231" s="111"/>
      <c r="Q231" s="119">
        <v>138</v>
      </c>
      <c r="R231" s="120">
        <v>52.579402257254699</v>
      </c>
      <c r="S231" s="121">
        <v>36</v>
      </c>
      <c r="T231" s="122">
        <v>1.4605389515904099</v>
      </c>
      <c r="U231" s="123">
        <v>27.565150026047899</v>
      </c>
      <c r="V231" s="124">
        <v>0.01</v>
      </c>
      <c r="W231" s="124">
        <v>0.01</v>
      </c>
      <c r="X231" s="125">
        <v>0</v>
      </c>
      <c r="Y231" s="125">
        <v>0</v>
      </c>
      <c r="Z231" s="111"/>
      <c r="AA231" s="126">
        <v>602</v>
      </c>
      <c r="AB231" s="110">
        <v>229.36811709324201</v>
      </c>
      <c r="AC231" s="121">
        <v>200</v>
      </c>
      <c r="AD231" s="133">
        <v>1.14684058546621</v>
      </c>
      <c r="AE231" s="134">
        <v>-11.526944299733801</v>
      </c>
      <c r="AF231" s="112">
        <v>8.9999999999999993E-3</v>
      </c>
      <c r="AG231" s="112">
        <v>7.4999999999999997E-3</v>
      </c>
      <c r="AH231" s="128">
        <v>0</v>
      </c>
      <c r="AI231" s="125">
        <v>28</v>
      </c>
      <c r="AJ231" s="111"/>
      <c r="AK231" s="120">
        <v>1835.5325399999999</v>
      </c>
      <c r="AL231" s="120">
        <v>699.35654910826497</v>
      </c>
      <c r="AM231" s="129">
        <v>643.4</v>
      </c>
      <c r="AN231" s="133">
        <v>1.0869700794346699</v>
      </c>
      <c r="AO231" s="137">
        <v>-138.183639812244</v>
      </c>
      <c r="AP231" s="124">
        <v>6.0000000000000001E-3</v>
      </c>
      <c r="AQ231" s="124">
        <v>4.4999999999999997E-3</v>
      </c>
      <c r="AR231" s="125">
        <v>0</v>
      </c>
      <c r="AS231" s="125">
        <v>191</v>
      </c>
      <c r="AT231" s="113"/>
      <c r="AU231" s="120">
        <v>1856.4282700000001</v>
      </c>
      <c r="AV231" s="110">
        <v>707.31803456572095</v>
      </c>
      <c r="AW231" s="131">
        <v>573</v>
      </c>
      <c r="AX231" s="122">
        <v>1.2344119276888701</v>
      </c>
      <c r="AY231" s="130">
        <v>98.673574581262798</v>
      </c>
      <c r="AZ231" s="112">
        <v>1.4999999999999999E-2</v>
      </c>
      <c r="BA231" s="112">
        <v>1.4999999999999999E-2</v>
      </c>
      <c r="BB231" s="125">
        <v>0</v>
      </c>
      <c r="BC231" s="125">
        <v>0</v>
      </c>
      <c r="BD231" s="111"/>
      <c r="BE231" s="120">
        <v>264.89999999999998</v>
      </c>
      <c r="BF231" s="110">
        <v>100.92959172425201</v>
      </c>
      <c r="BG231" s="132">
        <v>65</v>
      </c>
      <c r="BH231" s="122">
        <v>1.5527629496038799</v>
      </c>
      <c r="BI231" s="123">
        <v>65.503743102586498</v>
      </c>
      <c r="BJ231" s="112">
        <v>1.4999999999999999E-2</v>
      </c>
      <c r="BK231" s="112">
        <v>1.4999999999999999E-2</v>
      </c>
      <c r="BL231" s="125">
        <v>0</v>
      </c>
      <c r="BM231" s="125">
        <v>0</v>
      </c>
      <c r="BN231" s="111"/>
      <c r="BO231" s="119">
        <v>194</v>
      </c>
      <c r="BP231" s="120">
        <v>73.915971289184199</v>
      </c>
      <c r="BQ231" s="132">
        <v>78</v>
      </c>
      <c r="BR231" s="118">
        <v>0.94764065755364302</v>
      </c>
      <c r="BS231" s="126">
        <v>-45.275508276896197</v>
      </c>
      <c r="BT231" s="112"/>
      <c r="BU231" s="124"/>
      <c r="BV231" s="119">
        <v>11</v>
      </c>
      <c r="BW231" s="119">
        <v>52</v>
      </c>
      <c r="BX231" s="113"/>
      <c r="BY231" s="118">
        <v>0.99652777777777801</v>
      </c>
      <c r="BZ231" s="118">
        <v>1</v>
      </c>
      <c r="CA231" s="135">
        <v>0.99861111111111101</v>
      </c>
      <c r="CB231" s="117">
        <v>0.9</v>
      </c>
      <c r="CC231" s="124">
        <v>2.5000000000000001E-3</v>
      </c>
      <c r="CD231" s="113"/>
      <c r="CE231" s="113"/>
    </row>
    <row r="232" spans="1:83" s="85" customFormat="1" ht="21.4" customHeight="1" x14ac:dyDescent="0.2">
      <c r="A232" s="109" t="s">
        <v>246</v>
      </c>
      <c r="B232" s="109" t="s">
        <v>374</v>
      </c>
      <c r="C232" s="109" t="s">
        <v>301</v>
      </c>
      <c r="D232" s="110">
        <v>1.17641003311111</v>
      </c>
      <c r="E232" s="111"/>
      <c r="F232" s="112">
        <v>3.5749999999999997E-2</v>
      </c>
      <c r="G232" s="112">
        <v>2.9749999999999999E-2</v>
      </c>
      <c r="H232" s="113"/>
      <c r="I232" s="114">
        <v>6</v>
      </c>
      <c r="J232" s="114">
        <v>6</v>
      </c>
      <c r="K232" s="111"/>
      <c r="L232" s="115">
        <v>0.21</v>
      </c>
      <c r="M232" s="116">
        <v>0.59099999999999997</v>
      </c>
      <c r="N232" s="117">
        <v>0.7</v>
      </c>
      <c r="O232" s="118"/>
      <c r="P232" s="111"/>
      <c r="Q232" s="119">
        <v>51</v>
      </c>
      <c r="R232" s="120">
        <v>43.352231419793597</v>
      </c>
      <c r="S232" s="121">
        <v>36</v>
      </c>
      <c r="T232" s="122">
        <v>1.2042286505498201</v>
      </c>
      <c r="U232" s="123">
        <v>1.50043031879044</v>
      </c>
      <c r="V232" s="124">
        <v>0.01</v>
      </c>
      <c r="W232" s="124">
        <v>0.01</v>
      </c>
      <c r="X232" s="125">
        <v>0</v>
      </c>
      <c r="Y232" s="125">
        <v>0</v>
      </c>
      <c r="Z232" s="111"/>
      <c r="AA232" s="126">
        <v>101</v>
      </c>
      <c r="AB232" s="110">
        <v>85.854419086258005</v>
      </c>
      <c r="AC232" s="121">
        <v>200</v>
      </c>
      <c r="AD232" s="116">
        <v>0.42927209543129002</v>
      </c>
      <c r="AE232" s="127">
        <v>-173.997609340053</v>
      </c>
      <c r="AF232" s="112"/>
      <c r="AG232" s="112"/>
      <c r="AH232" s="128">
        <v>135</v>
      </c>
      <c r="AI232" s="125">
        <v>182</v>
      </c>
      <c r="AJ232" s="111"/>
      <c r="AK232" s="120">
        <v>1008.1213</v>
      </c>
      <c r="AL232" s="120">
        <v>856.94721366320005</v>
      </c>
      <c r="AM232" s="129">
        <v>828</v>
      </c>
      <c r="AN232" s="133">
        <v>1.03496040297488</v>
      </c>
      <c r="AO232" s="137">
        <v>-130.36880266782001</v>
      </c>
      <c r="AP232" s="124">
        <v>3.0000000000000001E-3</v>
      </c>
      <c r="AQ232" s="124">
        <v>1.5E-3</v>
      </c>
      <c r="AR232" s="125">
        <v>0</v>
      </c>
      <c r="AS232" s="125">
        <v>161</v>
      </c>
      <c r="AT232" s="113"/>
      <c r="AU232" s="120">
        <v>741.61170000000004</v>
      </c>
      <c r="AV232" s="110">
        <v>630.40239298091296</v>
      </c>
      <c r="AW232" s="131">
        <v>573</v>
      </c>
      <c r="AX232" s="133">
        <v>1.1001786963017699</v>
      </c>
      <c r="AY232" s="137">
        <v>-46.256450759252097</v>
      </c>
      <c r="AZ232" s="112">
        <v>9.75E-3</v>
      </c>
      <c r="BA232" s="112">
        <v>7.4999999999999997E-3</v>
      </c>
      <c r="BB232" s="125">
        <v>0</v>
      </c>
      <c r="BC232" s="125">
        <v>68</v>
      </c>
      <c r="BD232" s="111"/>
      <c r="BE232" s="120">
        <v>77.099999999999994</v>
      </c>
      <c r="BF232" s="110">
        <v>65.538373381688004</v>
      </c>
      <c r="BG232" s="132">
        <v>65</v>
      </c>
      <c r="BH232" s="133">
        <v>1.00828266741059</v>
      </c>
      <c r="BI232" s="134">
        <v>-12.2742230355173</v>
      </c>
      <c r="BJ232" s="112">
        <v>3.0000000000000001E-3</v>
      </c>
      <c r="BK232" s="112">
        <v>7.5000000000000002E-4</v>
      </c>
      <c r="BL232" s="125">
        <v>0</v>
      </c>
      <c r="BM232" s="125">
        <v>15</v>
      </c>
      <c r="BN232" s="111"/>
      <c r="BO232" s="119">
        <v>133</v>
      </c>
      <c r="BP232" s="120">
        <v>113.055819192795</v>
      </c>
      <c r="BQ232" s="132">
        <v>78</v>
      </c>
      <c r="BR232" s="122">
        <v>1.4494335793948101</v>
      </c>
      <c r="BS232" s="123">
        <v>25.750932357379298</v>
      </c>
      <c r="BT232" s="112">
        <v>7.4999999999999997E-3</v>
      </c>
      <c r="BU232" s="124">
        <v>7.4999999999999997E-3</v>
      </c>
      <c r="BV232" s="119">
        <v>0</v>
      </c>
      <c r="BW232" s="119">
        <v>0</v>
      </c>
      <c r="BX232" s="113"/>
      <c r="BY232" s="118">
        <v>0.99813432835820903</v>
      </c>
      <c r="BZ232" s="118">
        <v>1</v>
      </c>
      <c r="CA232" s="135">
        <v>0.99925373134328399</v>
      </c>
      <c r="CB232" s="117">
        <v>0.9</v>
      </c>
      <c r="CC232" s="124">
        <v>2.5000000000000001E-3</v>
      </c>
      <c r="CD232" s="113"/>
      <c r="CE232" s="113"/>
    </row>
    <row r="233" spans="1:83" s="85" customFormat="1" ht="21.4" customHeight="1" x14ac:dyDescent="0.2">
      <c r="A233" s="109" t="s">
        <v>246</v>
      </c>
      <c r="B233" s="109" t="s">
        <v>374</v>
      </c>
      <c r="C233" s="109" t="s">
        <v>303</v>
      </c>
      <c r="D233" s="110">
        <v>11.829808936333301</v>
      </c>
      <c r="E233" s="111"/>
      <c r="F233" s="112">
        <v>2.3E-2</v>
      </c>
      <c r="G233" s="112">
        <v>2.1000000000000001E-2</v>
      </c>
      <c r="H233" s="113"/>
      <c r="I233" s="114">
        <v>4</v>
      </c>
      <c r="J233" s="114">
        <v>4</v>
      </c>
      <c r="K233" s="111"/>
      <c r="L233" s="135">
        <v>0.84840144502144998</v>
      </c>
      <c r="M233" s="118">
        <v>0.61699999999999999</v>
      </c>
      <c r="N233" s="117">
        <v>0.7</v>
      </c>
      <c r="O233" s="118"/>
      <c r="P233" s="111"/>
      <c r="Q233" s="119">
        <v>505</v>
      </c>
      <c r="R233" s="120">
        <v>42.688770606342999</v>
      </c>
      <c r="S233" s="121">
        <v>36</v>
      </c>
      <c r="T233" s="122">
        <v>1.1857991835095301</v>
      </c>
      <c r="U233" s="123">
        <v>7.2394953476896298</v>
      </c>
      <c r="V233" s="124">
        <v>0.01</v>
      </c>
      <c r="W233" s="124">
        <v>9.4999999999999998E-3</v>
      </c>
      <c r="X233" s="125">
        <v>0</v>
      </c>
      <c r="Y233" s="125">
        <v>7</v>
      </c>
      <c r="Z233" s="111"/>
      <c r="AA233" s="126">
        <v>1257</v>
      </c>
      <c r="AB233" s="110">
        <v>106.256999311234</v>
      </c>
      <c r="AC233" s="121">
        <v>200</v>
      </c>
      <c r="AD233" s="116">
        <v>0.53128499655617001</v>
      </c>
      <c r="AE233" s="127">
        <v>-1508.3361369572799</v>
      </c>
      <c r="AF233" s="112"/>
      <c r="AG233" s="112"/>
      <c r="AH233" s="128">
        <v>1109</v>
      </c>
      <c r="AI233" s="125">
        <v>1583</v>
      </c>
      <c r="AJ233" s="111"/>
      <c r="AK233" s="120">
        <v>8118.9082900000003</v>
      </c>
      <c r="AL233" s="120">
        <v>686.30933379355702</v>
      </c>
      <c r="AM233" s="129">
        <v>801.7</v>
      </c>
      <c r="AN233" s="118">
        <v>0.856067523753969</v>
      </c>
      <c r="AO233" s="120">
        <v>-2965.9416149932499</v>
      </c>
      <c r="AP233" s="124"/>
      <c r="AQ233" s="124"/>
      <c r="AR233" s="125">
        <v>1366</v>
      </c>
      <c r="AS233" s="125">
        <v>3262</v>
      </c>
      <c r="AT233" s="113"/>
      <c r="AU233" s="120">
        <v>6892.8189499999999</v>
      </c>
      <c r="AV233" s="110">
        <v>582.66528116357199</v>
      </c>
      <c r="AW233" s="131">
        <v>573</v>
      </c>
      <c r="AX233" s="133">
        <v>1.01686785543381</v>
      </c>
      <c r="AY233" s="137">
        <v>-1029.86908238261</v>
      </c>
      <c r="AZ233" s="112">
        <v>3.0000000000000001E-3</v>
      </c>
      <c r="BA233" s="112">
        <v>1.5E-3</v>
      </c>
      <c r="BB233" s="125">
        <v>0</v>
      </c>
      <c r="BC233" s="125">
        <v>1242</v>
      </c>
      <c r="BD233" s="111"/>
      <c r="BE233" s="120">
        <v>699.1</v>
      </c>
      <c r="BF233" s="110">
        <v>59.096474318602702</v>
      </c>
      <c r="BG233" s="132">
        <v>65</v>
      </c>
      <c r="BH233" s="118">
        <v>0.90917652797850301</v>
      </c>
      <c r="BI233" s="126">
        <v>-199.63424451111601</v>
      </c>
      <c r="BJ233" s="112"/>
      <c r="BK233" s="112"/>
      <c r="BL233" s="125">
        <v>70</v>
      </c>
      <c r="BM233" s="125">
        <v>224</v>
      </c>
      <c r="BN233" s="111"/>
      <c r="BO233" s="119">
        <v>1219</v>
      </c>
      <c r="BP233" s="120">
        <v>103.04477498838</v>
      </c>
      <c r="BQ233" s="132">
        <v>78</v>
      </c>
      <c r="BR233" s="122">
        <v>1.3210868588253799</v>
      </c>
      <c r="BS233" s="123">
        <v>140.51890658666099</v>
      </c>
      <c r="BT233" s="112">
        <v>7.4999999999999997E-3</v>
      </c>
      <c r="BU233" s="124">
        <v>7.4999999999999997E-3</v>
      </c>
      <c r="BV233" s="119">
        <v>0</v>
      </c>
      <c r="BW233" s="119">
        <v>0</v>
      </c>
      <c r="BX233" s="113"/>
      <c r="BY233" s="118">
        <v>0.99708748739778197</v>
      </c>
      <c r="BZ233" s="118">
        <v>1</v>
      </c>
      <c r="CA233" s="135">
        <v>0.99883499495911299</v>
      </c>
      <c r="CB233" s="117">
        <v>0.9</v>
      </c>
      <c r="CC233" s="124">
        <v>2.5000000000000001E-3</v>
      </c>
      <c r="CD233" s="113"/>
      <c r="CE233" s="113"/>
    </row>
    <row r="234" spans="1:83" s="85" customFormat="1" ht="21.4" customHeight="1" x14ac:dyDescent="0.2">
      <c r="A234" s="109" t="s">
        <v>246</v>
      </c>
      <c r="B234" s="109" t="s">
        <v>374</v>
      </c>
      <c r="C234" s="109" t="s">
        <v>306</v>
      </c>
      <c r="D234" s="110">
        <v>1.8786092248888899</v>
      </c>
      <c r="E234" s="111"/>
      <c r="F234" s="112">
        <v>0.05</v>
      </c>
      <c r="G234" s="112">
        <v>0.05</v>
      </c>
      <c r="H234" s="113"/>
      <c r="I234" s="114">
        <v>5</v>
      </c>
      <c r="J234" s="114">
        <v>5</v>
      </c>
      <c r="K234" s="111"/>
      <c r="L234" s="115">
        <v>0.28000000000000003</v>
      </c>
      <c r="M234" s="116">
        <v>0.2</v>
      </c>
      <c r="N234" s="117">
        <v>0.7</v>
      </c>
      <c r="O234" s="118"/>
      <c r="P234" s="111"/>
      <c r="Q234" s="119">
        <v>95</v>
      </c>
      <c r="R234" s="120">
        <v>50.569324765036598</v>
      </c>
      <c r="S234" s="121">
        <v>36</v>
      </c>
      <c r="T234" s="122">
        <v>1.40470346569546</v>
      </c>
      <c r="U234" s="123">
        <v>15.9541353661951</v>
      </c>
      <c r="V234" s="124">
        <v>0.01</v>
      </c>
      <c r="W234" s="124">
        <v>0.01</v>
      </c>
      <c r="X234" s="125">
        <v>0</v>
      </c>
      <c r="Y234" s="125">
        <v>0</v>
      </c>
      <c r="Z234" s="111"/>
      <c r="AA234" s="126">
        <v>185</v>
      </c>
      <c r="AB234" s="110">
        <v>98.477106121387095</v>
      </c>
      <c r="AC234" s="121">
        <v>200</v>
      </c>
      <c r="AD234" s="116">
        <v>0.49238553060693602</v>
      </c>
      <c r="AE234" s="127">
        <v>-254.143692410027</v>
      </c>
      <c r="AF234" s="112"/>
      <c r="AG234" s="112"/>
      <c r="AH234" s="128">
        <v>191</v>
      </c>
      <c r="AI234" s="125">
        <v>266</v>
      </c>
      <c r="AJ234" s="111"/>
      <c r="AK234" s="120">
        <v>884.19800999999995</v>
      </c>
      <c r="AL234" s="120">
        <v>470.66627709777998</v>
      </c>
      <c r="AM234" s="129">
        <v>710.4</v>
      </c>
      <c r="AN234" s="116">
        <v>0.66253698915791104</v>
      </c>
      <c r="AO234" s="139">
        <v>-675.64038544041603</v>
      </c>
      <c r="AP234" s="124"/>
      <c r="AQ234" s="124"/>
      <c r="AR234" s="125">
        <v>451</v>
      </c>
      <c r="AS234" s="125">
        <v>718</v>
      </c>
      <c r="AT234" s="113"/>
      <c r="AU234" s="120">
        <v>1347.2576200000001</v>
      </c>
      <c r="AV234" s="110">
        <v>717.15692766263498</v>
      </c>
      <c r="AW234" s="131">
        <v>573</v>
      </c>
      <c r="AX234" s="122">
        <v>1.2515827707899401</v>
      </c>
      <c r="AY234" s="130">
        <v>89.110941245272898</v>
      </c>
      <c r="AZ234" s="112">
        <v>1.4999999999999999E-2</v>
      </c>
      <c r="BA234" s="112">
        <v>1.4999999999999999E-2</v>
      </c>
      <c r="BB234" s="125">
        <v>0</v>
      </c>
      <c r="BC234" s="125">
        <v>0</v>
      </c>
      <c r="BD234" s="111"/>
      <c r="BE234" s="120">
        <v>148.9</v>
      </c>
      <c r="BF234" s="110">
        <v>79.260762710673205</v>
      </c>
      <c r="BG234" s="132">
        <v>65</v>
      </c>
      <c r="BH234" s="122">
        <v>1.21939634939497</v>
      </c>
      <c r="BI234" s="123">
        <v>6.1782999667412399</v>
      </c>
      <c r="BJ234" s="112">
        <v>1.4999999999999999E-2</v>
      </c>
      <c r="BK234" s="112">
        <v>1.4999999999999999E-2</v>
      </c>
      <c r="BL234" s="125">
        <v>0</v>
      </c>
      <c r="BM234" s="125">
        <v>0</v>
      </c>
      <c r="BN234" s="111"/>
      <c r="BO234" s="119">
        <v>187</v>
      </c>
      <c r="BP234" s="120">
        <v>99.541723484861606</v>
      </c>
      <c r="BQ234" s="132">
        <v>78</v>
      </c>
      <c r="BR234" s="122">
        <v>1.2761759421136101</v>
      </c>
      <c r="BS234" s="123">
        <v>15.7339599600895</v>
      </c>
      <c r="BT234" s="112">
        <v>7.4999999999999997E-3</v>
      </c>
      <c r="BU234" s="124">
        <v>7.4999999999999997E-3</v>
      </c>
      <c r="BV234" s="119">
        <v>0</v>
      </c>
      <c r="BW234" s="119">
        <v>0</v>
      </c>
      <c r="BX234" s="113"/>
      <c r="BY234" s="118">
        <v>0.99776636140272501</v>
      </c>
      <c r="BZ234" s="118">
        <v>1</v>
      </c>
      <c r="CA234" s="135">
        <v>0.99910654456109005</v>
      </c>
      <c r="CB234" s="117">
        <v>0.9</v>
      </c>
      <c r="CC234" s="124">
        <v>2.5000000000000001E-3</v>
      </c>
      <c r="CD234" s="113"/>
      <c r="CE234" s="113"/>
    </row>
    <row r="235" spans="1:83" s="85" customFormat="1" ht="21.4" customHeight="1" x14ac:dyDescent="0.2">
      <c r="A235" s="109" t="s">
        <v>246</v>
      </c>
      <c r="B235" s="109" t="s">
        <v>374</v>
      </c>
      <c r="C235" s="109" t="s">
        <v>307</v>
      </c>
      <c r="D235" s="110">
        <v>4.5777037566666703</v>
      </c>
      <c r="E235" s="111"/>
      <c r="F235" s="112">
        <v>1.9E-2</v>
      </c>
      <c r="G235" s="112">
        <v>1.6750000000000001E-2</v>
      </c>
      <c r="H235" s="113"/>
      <c r="I235" s="114">
        <v>3</v>
      </c>
      <c r="J235" s="114">
        <v>3</v>
      </c>
      <c r="K235" s="111"/>
      <c r="L235" s="115">
        <v>0.24</v>
      </c>
      <c r="M235" s="118">
        <v>0.6</v>
      </c>
      <c r="N235" s="117">
        <v>0.7</v>
      </c>
      <c r="O235" s="118"/>
      <c r="P235" s="111"/>
      <c r="Q235" s="119">
        <v>158</v>
      </c>
      <c r="R235" s="120">
        <v>34.515121204577603</v>
      </c>
      <c r="S235" s="121">
        <v>36</v>
      </c>
      <c r="T235" s="118">
        <v>0.95875336679382095</v>
      </c>
      <c r="U235" s="126">
        <v>-34.615125428512101</v>
      </c>
      <c r="V235" s="124"/>
      <c r="W235" s="124"/>
      <c r="X235" s="125">
        <v>7</v>
      </c>
      <c r="Y235" s="125">
        <v>40</v>
      </c>
      <c r="Z235" s="111"/>
      <c r="AA235" s="126">
        <v>486</v>
      </c>
      <c r="AB235" s="110">
        <v>106.166765224207</v>
      </c>
      <c r="AC235" s="121">
        <v>200</v>
      </c>
      <c r="AD235" s="116">
        <v>0.53083382612103502</v>
      </c>
      <c r="AE235" s="127">
        <v>-584.08403015840099</v>
      </c>
      <c r="AF235" s="112"/>
      <c r="AG235" s="112"/>
      <c r="AH235" s="128">
        <v>430</v>
      </c>
      <c r="AI235" s="125">
        <v>613</v>
      </c>
      <c r="AJ235" s="111"/>
      <c r="AK235" s="120">
        <v>2938.29855</v>
      </c>
      <c r="AL235" s="120">
        <v>641.87171258534499</v>
      </c>
      <c r="AM235" s="129">
        <v>828</v>
      </c>
      <c r="AN235" s="118">
        <v>0.77520738234944997</v>
      </c>
      <c r="AO235" s="120">
        <v>-1491.8493348557799</v>
      </c>
      <c r="AP235" s="124"/>
      <c r="AQ235" s="124"/>
      <c r="AR235" s="125">
        <v>853</v>
      </c>
      <c r="AS235" s="125">
        <v>1611</v>
      </c>
      <c r="AT235" s="113"/>
      <c r="AU235" s="120">
        <v>2865.6250199999999</v>
      </c>
      <c r="AV235" s="110">
        <v>625.99617020360699</v>
      </c>
      <c r="AW235" s="131">
        <v>573</v>
      </c>
      <c r="AX235" s="133">
        <v>1.09248895323492</v>
      </c>
      <c r="AY235" s="137">
        <v>-200.16572640381801</v>
      </c>
      <c r="AZ235" s="112">
        <v>8.9999999999999993E-3</v>
      </c>
      <c r="BA235" s="112">
        <v>6.7499999999999999E-3</v>
      </c>
      <c r="BB235" s="125">
        <v>0</v>
      </c>
      <c r="BC235" s="125">
        <v>283</v>
      </c>
      <c r="BD235" s="111"/>
      <c r="BE235" s="120">
        <v>251.8</v>
      </c>
      <c r="BF235" s="110">
        <v>55.005743793117901</v>
      </c>
      <c r="BG235" s="132">
        <v>65</v>
      </c>
      <c r="BH235" s="118">
        <v>0.84624221220181395</v>
      </c>
      <c r="BI235" s="126">
        <v>-95.977309801480303</v>
      </c>
      <c r="BJ235" s="112"/>
      <c r="BK235" s="112"/>
      <c r="BL235" s="125">
        <v>46</v>
      </c>
      <c r="BM235" s="125">
        <v>106</v>
      </c>
      <c r="BN235" s="111"/>
      <c r="BO235" s="119">
        <v>474</v>
      </c>
      <c r="BP235" s="120">
        <v>103.545363613733</v>
      </c>
      <c r="BQ235" s="132">
        <v>78</v>
      </c>
      <c r="BR235" s="122">
        <v>1.3275046617145301</v>
      </c>
      <c r="BS235" s="123">
        <v>56.6672282382237</v>
      </c>
      <c r="BT235" s="112">
        <v>7.4999999999999997E-3</v>
      </c>
      <c r="BU235" s="124">
        <v>7.4999999999999997E-3</v>
      </c>
      <c r="BV235" s="119">
        <v>0</v>
      </c>
      <c r="BW235" s="119">
        <v>0</v>
      </c>
      <c r="BX235" s="113"/>
      <c r="BY235" s="118">
        <v>0.99085086916742904</v>
      </c>
      <c r="BZ235" s="118">
        <v>1</v>
      </c>
      <c r="CA235" s="135">
        <v>0.99634034766697199</v>
      </c>
      <c r="CB235" s="117">
        <v>0.9</v>
      </c>
      <c r="CC235" s="124">
        <v>2.5000000000000001E-3</v>
      </c>
      <c r="CD235" s="113"/>
      <c r="CE235" s="113"/>
    </row>
    <row r="236" spans="1:83" s="85" customFormat="1" ht="21.4" customHeight="1" x14ac:dyDescent="0.2">
      <c r="A236" s="109" t="s">
        <v>308</v>
      </c>
      <c r="B236" s="109" t="s">
        <v>309</v>
      </c>
      <c r="C236" s="109" t="s">
        <v>310</v>
      </c>
      <c r="D236" s="110">
        <v>3.559059596</v>
      </c>
      <c r="E236" s="111"/>
      <c r="F236" s="112">
        <v>2.6499999999999999E-2</v>
      </c>
      <c r="G236" s="112">
        <v>2.4E-2</v>
      </c>
      <c r="H236" s="113"/>
      <c r="I236" s="114">
        <v>5</v>
      </c>
      <c r="J236" s="114">
        <v>5</v>
      </c>
      <c r="K236" s="111"/>
      <c r="L236" s="115">
        <v>0.61</v>
      </c>
      <c r="M236" s="133">
        <v>0.70799999999999996</v>
      </c>
      <c r="N236" s="117">
        <v>0.7</v>
      </c>
      <c r="O236" s="118">
        <v>1E-3</v>
      </c>
      <c r="P236" s="111"/>
      <c r="Q236" s="119">
        <v>151</v>
      </c>
      <c r="R236" s="120">
        <v>42.426937770221002</v>
      </c>
      <c r="S236" s="121">
        <v>36</v>
      </c>
      <c r="T236" s="122">
        <v>1.17852604917281</v>
      </c>
      <c r="U236" s="123">
        <v>1.2461611910271699</v>
      </c>
      <c r="V236" s="124">
        <v>0.01</v>
      </c>
      <c r="W236" s="124">
        <v>8.9999999999999993E-3</v>
      </c>
      <c r="X236" s="125">
        <v>0</v>
      </c>
      <c r="Y236" s="125">
        <v>3</v>
      </c>
      <c r="Z236" s="111"/>
      <c r="AA236" s="126">
        <v>382</v>
      </c>
      <c r="AB236" s="110">
        <v>107.331723365725</v>
      </c>
      <c r="AC236" s="121">
        <v>200</v>
      </c>
      <c r="AD236" s="116">
        <v>0.53665861682862503</v>
      </c>
      <c r="AE236" s="127">
        <v>-449.96577116096</v>
      </c>
      <c r="AF236" s="112"/>
      <c r="AG236" s="112"/>
      <c r="AH236" s="128">
        <v>330</v>
      </c>
      <c r="AI236" s="125">
        <v>473</v>
      </c>
      <c r="AJ236" s="111"/>
      <c r="AK236" s="120">
        <v>2819.3779300000001</v>
      </c>
      <c r="AL236" s="120">
        <v>792.16935090625498</v>
      </c>
      <c r="AM236" s="129">
        <v>736</v>
      </c>
      <c r="AN236" s="133">
        <v>1.07631705286176</v>
      </c>
      <c r="AO236" s="137">
        <v>-242.25610787233299</v>
      </c>
      <c r="AP236" s="124">
        <v>5.4999999999999997E-3</v>
      </c>
      <c r="AQ236" s="124">
        <v>4.0000000000000001E-3</v>
      </c>
      <c r="AR236" s="125">
        <v>0</v>
      </c>
      <c r="AS236" s="125">
        <v>324</v>
      </c>
      <c r="AT236" s="113"/>
      <c r="AU236" s="120">
        <v>1752.0724499999999</v>
      </c>
      <c r="AV236" s="110">
        <v>492.28522387462698</v>
      </c>
      <c r="AW236" s="131">
        <v>573</v>
      </c>
      <c r="AX236" s="118">
        <v>0.85913651636060595</v>
      </c>
      <c r="AY236" s="120">
        <v>-631.50948437615102</v>
      </c>
      <c r="AZ236" s="112"/>
      <c r="BA236" s="112"/>
      <c r="BB236" s="125">
        <v>288</v>
      </c>
      <c r="BC236" s="125">
        <v>696</v>
      </c>
      <c r="BD236" s="111"/>
      <c r="BE236" s="120">
        <v>164.7</v>
      </c>
      <c r="BF236" s="110">
        <v>46.276269210300697</v>
      </c>
      <c r="BG236" s="132">
        <v>65</v>
      </c>
      <c r="BH236" s="116">
        <v>0.71194260323539504</v>
      </c>
      <c r="BI236" s="127">
        <v>-105.688875627312</v>
      </c>
      <c r="BJ236" s="112"/>
      <c r="BK236" s="112"/>
      <c r="BL236" s="125">
        <v>67</v>
      </c>
      <c r="BM236" s="125">
        <v>113</v>
      </c>
      <c r="BN236" s="111"/>
      <c r="BO236" s="119">
        <v>400</v>
      </c>
      <c r="BP236" s="120">
        <v>112.389239126413</v>
      </c>
      <c r="BQ236" s="132">
        <v>78</v>
      </c>
      <c r="BR236" s="122">
        <v>1.4408876811078599</v>
      </c>
      <c r="BS236" s="123">
        <v>75.533349247225502</v>
      </c>
      <c r="BT236" s="112">
        <v>7.4999999999999997E-3</v>
      </c>
      <c r="BU236" s="124">
        <v>7.4999999999999997E-3</v>
      </c>
      <c r="BV236" s="119">
        <v>0</v>
      </c>
      <c r="BW236" s="119">
        <v>0</v>
      </c>
      <c r="BX236" s="113"/>
      <c r="BY236" s="118">
        <v>0.98931433659839696</v>
      </c>
      <c r="BZ236" s="118">
        <v>1</v>
      </c>
      <c r="CA236" s="135">
        <v>0.99572573463935898</v>
      </c>
      <c r="CB236" s="117">
        <v>0.9</v>
      </c>
      <c r="CC236" s="124">
        <v>2.5000000000000001E-3</v>
      </c>
      <c r="CD236" s="113"/>
      <c r="CE236" s="113"/>
    </row>
    <row r="237" spans="1:83" s="85" customFormat="1" ht="21.4" customHeight="1" x14ac:dyDescent="0.2">
      <c r="A237" s="109" t="s">
        <v>308</v>
      </c>
      <c r="B237" s="109" t="s">
        <v>309</v>
      </c>
      <c r="C237" s="109" t="s">
        <v>311</v>
      </c>
      <c r="D237" s="110">
        <v>2.7713939394444398</v>
      </c>
      <c r="E237" s="111"/>
      <c r="F237" s="112">
        <v>2.75E-2</v>
      </c>
      <c r="G237" s="112">
        <v>2.75E-2</v>
      </c>
      <c r="H237" s="113"/>
      <c r="I237" s="114">
        <v>3</v>
      </c>
      <c r="J237" s="114">
        <v>3</v>
      </c>
      <c r="K237" s="111"/>
      <c r="L237" s="115">
        <v>0.45</v>
      </c>
      <c r="M237" s="118">
        <v>0.69099999999999995</v>
      </c>
      <c r="N237" s="117">
        <v>0.7</v>
      </c>
      <c r="O237" s="118"/>
      <c r="P237" s="111"/>
      <c r="Q237" s="119">
        <v>132</v>
      </c>
      <c r="R237" s="120">
        <v>47.629461160783499</v>
      </c>
      <c r="S237" s="121">
        <v>36</v>
      </c>
      <c r="T237" s="122">
        <v>1.3230405877995399</v>
      </c>
      <c r="U237" s="123">
        <v>15.3886114887842</v>
      </c>
      <c r="V237" s="124">
        <v>0.01</v>
      </c>
      <c r="W237" s="124">
        <v>0.01</v>
      </c>
      <c r="X237" s="125">
        <v>0</v>
      </c>
      <c r="Y237" s="125">
        <v>0</v>
      </c>
      <c r="Z237" s="111"/>
      <c r="AA237" s="126">
        <v>191</v>
      </c>
      <c r="AB237" s="110">
        <v>68.918386982648897</v>
      </c>
      <c r="AC237" s="121">
        <v>200</v>
      </c>
      <c r="AD237" s="116">
        <v>0.34459193491324402</v>
      </c>
      <c r="AE237" s="127">
        <v>-456.84104728453201</v>
      </c>
      <c r="AF237" s="112"/>
      <c r="AG237" s="112"/>
      <c r="AH237" s="128">
        <v>364</v>
      </c>
      <c r="AI237" s="125">
        <v>475</v>
      </c>
      <c r="AJ237" s="111"/>
      <c r="AK237" s="120">
        <v>1626.2758200000001</v>
      </c>
      <c r="AL237" s="120">
        <v>586.80788640463197</v>
      </c>
      <c r="AM237" s="129">
        <v>612</v>
      </c>
      <c r="AN237" s="118">
        <v>0.95883641569384204</v>
      </c>
      <c r="AO237" s="120">
        <v>-356.117784690669</v>
      </c>
      <c r="AP237" s="124"/>
      <c r="AQ237" s="124"/>
      <c r="AR237" s="125">
        <v>70</v>
      </c>
      <c r="AS237" s="125">
        <v>410</v>
      </c>
      <c r="AT237" s="113"/>
      <c r="AU237" s="120">
        <v>1921.81196</v>
      </c>
      <c r="AV237" s="110">
        <v>693.44597050870595</v>
      </c>
      <c r="AW237" s="131">
        <v>573</v>
      </c>
      <c r="AX237" s="122">
        <v>1.21020239181275</v>
      </c>
      <c r="AY237" s="130">
        <v>65.747359529815199</v>
      </c>
      <c r="AZ237" s="112">
        <v>1.4999999999999999E-2</v>
      </c>
      <c r="BA237" s="112">
        <v>1.4999999999999999E-2</v>
      </c>
      <c r="BB237" s="125">
        <v>0</v>
      </c>
      <c r="BC237" s="125">
        <v>0</v>
      </c>
      <c r="BD237" s="111"/>
      <c r="BE237" s="120">
        <v>171.7</v>
      </c>
      <c r="BF237" s="110">
        <v>61.954382434140399</v>
      </c>
      <c r="BG237" s="132">
        <v>65</v>
      </c>
      <c r="BH237" s="118">
        <v>0.95314434514062096</v>
      </c>
      <c r="BI237" s="126">
        <v>-38.848340367473</v>
      </c>
      <c r="BJ237" s="112"/>
      <c r="BK237" s="112"/>
      <c r="BL237" s="125">
        <v>9</v>
      </c>
      <c r="BM237" s="125">
        <v>45</v>
      </c>
      <c r="BN237" s="111"/>
      <c r="BO237" s="119">
        <v>196</v>
      </c>
      <c r="BP237" s="120">
        <v>70.722533238739203</v>
      </c>
      <c r="BQ237" s="132">
        <v>78</v>
      </c>
      <c r="BR237" s="118">
        <v>0.90669914408639896</v>
      </c>
      <c r="BS237" s="126">
        <v>-56.658008440967599</v>
      </c>
      <c r="BT237" s="112"/>
      <c r="BU237" s="124"/>
      <c r="BV237" s="119">
        <v>21</v>
      </c>
      <c r="BW237" s="119">
        <v>64</v>
      </c>
      <c r="BX237" s="113"/>
      <c r="BY237" s="118">
        <v>0.98999599839936003</v>
      </c>
      <c r="BZ237" s="118">
        <v>1</v>
      </c>
      <c r="CA237" s="135">
        <v>0.99599839935974399</v>
      </c>
      <c r="CB237" s="117">
        <v>0.9</v>
      </c>
      <c r="CC237" s="124">
        <v>2.5000000000000001E-3</v>
      </c>
      <c r="CD237" s="113"/>
      <c r="CE237" s="113"/>
    </row>
    <row r="238" spans="1:83" s="85" customFormat="1" ht="21.4" customHeight="1" x14ac:dyDescent="0.2">
      <c r="A238" s="109" t="s">
        <v>308</v>
      </c>
      <c r="B238" s="109" t="s">
        <v>309</v>
      </c>
      <c r="C238" s="109" t="s">
        <v>312</v>
      </c>
      <c r="D238" s="110">
        <v>0.55197132611111099</v>
      </c>
      <c r="E238" s="111"/>
      <c r="F238" s="112">
        <v>0.01</v>
      </c>
      <c r="G238" s="112">
        <v>0.01</v>
      </c>
      <c r="H238" s="113"/>
      <c r="I238" s="114">
        <v>2</v>
      </c>
      <c r="J238" s="114">
        <v>2</v>
      </c>
      <c r="K238" s="111"/>
      <c r="L238" s="115"/>
      <c r="M238" s="116"/>
      <c r="N238" s="117">
        <v>0.7</v>
      </c>
      <c r="O238" s="118"/>
      <c r="P238" s="111"/>
      <c r="Q238" s="119">
        <v>7</v>
      </c>
      <c r="R238" s="120">
        <v>12.6818181830534</v>
      </c>
      <c r="S238" s="121">
        <v>36</v>
      </c>
      <c r="T238" s="116">
        <v>0.35227272730703901</v>
      </c>
      <c r="U238" s="127">
        <v>-16.225187094511998</v>
      </c>
      <c r="V238" s="124"/>
      <c r="W238" s="124"/>
      <c r="X238" s="125">
        <v>13</v>
      </c>
      <c r="Y238" s="125">
        <v>17</v>
      </c>
      <c r="Z238" s="111"/>
      <c r="AA238" s="126">
        <v>5</v>
      </c>
      <c r="AB238" s="110">
        <v>9.0584415593238692</v>
      </c>
      <c r="AC238" s="121">
        <v>200</v>
      </c>
      <c r="AD238" s="116">
        <v>4.5292207796619403E-2</v>
      </c>
      <c r="AE238" s="127">
        <v>-124.028817191733</v>
      </c>
      <c r="AF238" s="112"/>
      <c r="AG238" s="112"/>
      <c r="AH238" s="128">
        <v>106</v>
      </c>
      <c r="AI238" s="125">
        <v>128</v>
      </c>
      <c r="AJ238" s="111"/>
      <c r="AK238" s="120">
        <v>25.323699999999999</v>
      </c>
      <c r="AL238" s="120">
        <v>45.878651303170003</v>
      </c>
      <c r="AM238" s="129">
        <v>612</v>
      </c>
      <c r="AN238" s="116">
        <v>7.4965116508447699E-2</v>
      </c>
      <c r="AO238" s="139">
        <v>-369.50448060670402</v>
      </c>
      <c r="AP238" s="124"/>
      <c r="AQ238" s="124"/>
      <c r="AR238" s="125">
        <v>313</v>
      </c>
      <c r="AS238" s="125">
        <v>381</v>
      </c>
      <c r="AT238" s="113"/>
      <c r="AU238" s="120">
        <v>91.50224</v>
      </c>
      <c r="AV238" s="110">
        <v>165.77353871744501</v>
      </c>
      <c r="AW238" s="131">
        <v>573</v>
      </c>
      <c r="AX238" s="116">
        <v>0.28930809549292402</v>
      </c>
      <c r="AY238" s="139">
        <v>-278.16532125431598</v>
      </c>
      <c r="AZ238" s="112"/>
      <c r="BA238" s="112"/>
      <c r="BB238" s="125">
        <v>225</v>
      </c>
      <c r="BC238" s="125">
        <v>289</v>
      </c>
      <c r="BD238" s="111"/>
      <c r="BE238" s="120">
        <v>11.3</v>
      </c>
      <c r="BF238" s="110">
        <v>20.4720779240719</v>
      </c>
      <c r="BG238" s="132">
        <v>65</v>
      </c>
      <c r="BH238" s="116">
        <v>0.31495504498572202</v>
      </c>
      <c r="BI238" s="127">
        <v>-30.634365587313301</v>
      </c>
      <c r="BJ238" s="112"/>
      <c r="BK238" s="112"/>
      <c r="BL238" s="125">
        <v>25</v>
      </c>
      <c r="BM238" s="125">
        <v>32</v>
      </c>
      <c r="BN238" s="111"/>
      <c r="BO238" s="119">
        <v>59</v>
      </c>
      <c r="BP238" s="120">
        <v>106.88961040002199</v>
      </c>
      <c r="BQ238" s="132">
        <v>78</v>
      </c>
      <c r="BR238" s="122">
        <v>1.3703796205131</v>
      </c>
      <c r="BS238" s="123">
        <v>8.6787612952239908</v>
      </c>
      <c r="BT238" s="112">
        <v>7.4999999999999997E-3</v>
      </c>
      <c r="BU238" s="124">
        <v>7.4999999999999997E-3</v>
      </c>
      <c r="BV238" s="119">
        <v>0</v>
      </c>
      <c r="BW238" s="119">
        <v>0</v>
      </c>
      <c r="BX238" s="113"/>
      <c r="BY238" s="118">
        <v>0.95138888888888895</v>
      </c>
      <c r="BZ238" s="118">
        <v>1</v>
      </c>
      <c r="CA238" s="135">
        <v>0.98055555555555596</v>
      </c>
      <c r="CB238" s="117">
        <v>0.9</v>
      </c>
      <c r="CC238" s="124">
        <v>2.5000000000000001E-3</v>
      </c>
      <c r="CD238" s="113"/>
      <c r="CE238" s="113"/>
    </row>
    <row r="239" spans="1:83" s="85" customFormat="1" ht="21.4" customHeight="1" x14ac:dyDescent="0.2">
      <c r="A239" s="109" t="s">
        <v>308</v>
      </c>
      <c r="B239" s="109" t="s">
        <v>309</v>
      </c>
      <c r="C239" s="109" t="s">
        <v>313</v>
      </c>
      <c r="D239" s="110">
        <v>1.99488536155556</v>
      </c>
      <c r="E239" s="111"/>
      <c r="F239" s="112">
        <v>1.0999999999999999E-2</v>
      </c>
      <c r="G239" s="112">
        <v>8.3750000000000005E-3</v>
      </c>
      <c r="H239" s="113"/>
      <c r="I239" s="114">
        <v>3</v>
      </c>
      <c r="J239" s="114">
        <v>3</v>
      </c>
      <c r="K239" s="111"/>
      <c r="L239" s="138">
        <v>0.68</v>
      </c>
      <c r="M239" s="118">
        <v>0.65800000000000003</v>
      </c>
      <c r="N239" s="117">
        <v>0.7</v>
      </c>
      <c r="O239" s="118"/>
      <c r="P239" s="111"/>
      <c r="Q239" s="119">
        <v>58</v>
      </c>
      <c r="R239" s="120">
        <v>29.0743524002669</v>
      </c>
      <c r="S239" s="121">
        <v>36</v>
      </c>
      <c r="T239" s="118">
        <v>0.80762090000741305</v>
      </c>
      <c r="U239" s="126">
        <v>-25.938392381101</v>
      </c>
      <c r="V239" s="124"/>
      <c r="W239" s="124"/>
      <c r="X239" s="125">
        <v>14</v>
      </c>
      <c r="Y239" s="125">
        <v>29</v>
      </c>
      <c r="Z239" s="111"/>
      <c r="AA239" s="126">
        <v>109</v>
      </c>
      <c r="AB239" s="110">
        <v>54.639731234984303</v>
      </c>
      <c r="AC239" s="121">
        <v>200</v>
      </c>
      <c r="AD239" s="116">
        <v>0.27319865617492101</v>
      </c>
      <c r="AE239" s="127">
        <v>-357.32440211722798</v>
      </c>
      <c r="AF239" s="112"/>
      <c r="AG239" s="112"/>
      <c r="AH239" s="128">
        <v>290</v>
      </c>
      <c r="AI239" s="125">
        <v>370</v>
      </c>
      <c r="AJ239" s="111"/>
      <c r="AK239" s="120">
        <v>1322.17614</v>
      </c>
      <c r="AL239" s="120">
        <v>662.78301775145803</v>
      </c>
      <c r="AM239" s="129">
        <v>612</v>
      </c>
      <c r="AN239" s="133">
        <v>1.08297878717559</v>
      </c>
      <c r="AO239" s="137">
        <v>-104.77653047871701</v>
      </c>
      <c r="AP239" s="124">
        <v>5.4999999999999997E-3</v>
      </c>
      <c r="AQ239" s="124">
        <v>4.0000000000000001E-3</v>
      </c>
      <c r="AR239" s="125">
        <v>0</v>
      </c>
      <c r="AS239" s="125">
        <v>143</v>
      </c>
      <c r="AT239" s="113"/>
      <c r="AU239" s="120">
        <v>1105.9294</v>
      </c>
      <c r="AV239" s="110">
        <v>554.38243285199496</v>
      </c>
      <c r="AW239" s="131">
        <v>573</v>
      </c>
      <c r="AX239" s="118">
        <v>0.96750860881674505</v>
      </c>
      <c r="AY239" s="120">
        <v>-230.090012065857</v>
      </c>
      <c r="AZ239" s="112"/>
      <c r="BA239" s="112"/>
      <c r="BB239" s="125">
        <v>38</v>
      </c>
      <c r="BC239" s="125">
        <v>266</v>
      </c>
      <c r="BD239" s="111"/>
      <c r="BE239" s="120">
        <v>103</v>
      </c>
      <c r="BF239" s="110">
        <v>51.632039607370501</v>
      </c>
      <c r="BG239" s="132">
        <v>65</v>
      </c>
      <c r="BH239" s="118">
        <v>0.79433907088262201</v>
      </c>
      <c r="BI239" s="126">
        <v>-48.555430688099001</v>
      </c>
      <c r="BJ239" s="112"/>
      <c r="BK239" s="112"/>
      <c r="BL239" s="125">
        <v>27</v>
      </c>
      <c r="BM239" s="125">
        <v>53</v>
      </c>
      <c r="BN239" s="111"/>
      <c r="BO239" s="119">
        <v>163</v>
      </c>
      <c r="BP239" s="120">
        <v>81.708955883508594</v>
      </c>
      <c r="BQ239" s="132">
        <v>78</v>
      </c>
      <c r="BR239" s="133">
        <v>1.04755071645524</v>
      </c>
      <c r="BS239" s="134">
        <v>-18.866516825718801</v>
      </c>
      <c r="BT239" s="112">
        <v>3.0000000000000001E-3</v>
      </c>
      <c r="BU239" s="124">
        <v>1.8749999999999999E-3</v>
      </c>
      <c r="BV239" s="119">
        <v>0</v>
      </c>
      <c r="BW239" s="119">
        <v>24</v>
      </c>
      <c r="BX239" s="113"/>
      <c r="BY239" s="118">
        <v>0.99640933572710899</v>
      </c>
      <c r="BZ239" s="118">
        <v>1</v>
      </c>
      <c r="CA239" s="135">
        <v>0.998563734290844</v>
      </c>
      <c r="CB239" s="117">
        <v>0.9</v>
      </c>
      <c r="CC239" s="124">
        <v>2.5000000000000001E-3</v>
      </c>
      <c r="CD239" s="113"/>
      <c r="CE239" s="113"/>
    </row>
    <row r="240" spans="1:83" s="85" customFormat="1" ht="21.4" customHeight="1" x14ac:dyDescent="0.2">
      <c r="A240" s="109" t="s">
        <v>308</v>
      </c>
      <c r="B240" s="109" t="s">
        <v>309</v>
      </c>
      <c r="C240" s="109" t="s">
        <v>314</v>
      </c>
      <c r="D240" s="110">
        <v>4.5248495623333298</v>
      </c>
      <c r="E240" s="111"/>
      <c r="F240" s="112">
        <v>2.1499999999999998E-2</v>
      </c>
      <c r="G240" s="112">
        <v>1.6625000000000001E-2</v>
      </c>
      <c r="H240" s="113"/>
      <c r="I240" s="114">
        <v>5</v>
      </c>
      <c r="J240" s="114">
        <v>5</v>
      </c>
      <c r="K240" s="111"/>
      <c r="L240" s="115">
        <v>0.640469135802469</v>
      </c>
      <c r="M240" s="133">
        <v>0.71899999999999997</v>
      </c>
      <c r="N240" s="117">
        <v>0.7</v>
      </c>
      <c r="O240" s="118">
        <v>2E-3</v>
      </c>
      <c r="P240" s="111"/>
      <c r="Q240" s="119">
        <v>148</v>
      </c>
      <c r="R240" s="120">
        <v>32.708269736083899</v>
      </c>
      <c r="S240" s="121">
        <v>36</v>
      </c>
      <c r="T240" s="118">
        <v>0.90856304822455403</v>
      </c>
      <c r="U240" s="126">
        <v>-42.391190064387096</v>
      </c>
      <c r="V240" s="124"/>
      <c r="W240" s="124"/>
      <c r="X240" s="125">
        <v>15</v>
      </c>
      <c r="Y240" s="125">
        <v>48</v>
      </c>
      <c r="Z240" s="111"/>
      <c r="AA240" s="126">
        <v>594</v>
      </c>
      <c r="AB240" s="110">
        <v>131.27508258941799</v>
      </c>
      <c r="AC240" s="121">
        <v>200</v>
      </c>
      <c r="AD240" s="116">
        <v>0.65637541294709001</v>
      </c>
      <c r="AE240" s="127">
        <v>-463.72883369103897</v>
      </c>
      <c r="AF240" s="112"/>
      <c r="AG240" s="112"/>
      <c r="AH240" s="128">
        <v>311</v>
      </c>
      <c r="AI240" s="125">
        <v>492</v>
      </c>
      <c r="AJ240" s="111"/>
      <c r="AK240" s="120">
        <v>3091.1092199999998</v>
      </c>
      <c r="AL240" s="120">
        <v>683.14077129362204</v>
      </c>
      <c r="AM240" s="129">
        <v>622.70000000000005</v>
      </c>
      <c r="AN240" s="133">
        <v>1.09706242378934</v>
      </c>
      <c r="AO240" s="137">
        <v>-202.12950369705001</v>
      </c>
      <c r="AP240" s="124">
        <v>6.4999999999999997E-3</v>
      </c>
      <c r="AQ240" s="124">
        <v>5.0000000000000001E-3</v>
      </c>
      <c r="AR240" s="125">
        <v>0</v>
      </c>
      <c r="AS240" s="125">
        <v>291</v>
      </c>
      <c r="AT240" s="113"/>
      <c r="AU240" s="120">
        <v>2733.7571899999998</v>
      </c>
      <c r="AV240" s="110">
        <v>604.16532137485694</v>
      </c>
      <c r="AW240" s="131">
        <v>573</v>
      </c>
      <c r="AX240" s="133">
        <v>1.0543897406192999</v>
      </c>
      <c r="AY240" s="137">
        <v>-296.63591852482699</v>
      </c>
      <c r="AZ240" s="112">
        <v>6.0000000000000001E-3</v>
      </c>
      <c r="BA240" s="112">
        <v>3.7499999999999999E-3</v>
      </c>
      <c r="BB240" s="125">
        <v>0</v>
      </c>
      <c r="BC240" s="125">
        <v>378</v>
      </c>
      <c r="BD240" s="111"/>
      <c r="BE240" s="120">
        <v>247.3</v>
      </c>
      <c r="BF240" s="110">
        <v>54.653750714415899</v>
      </c>
      <c r="BG240" s="132">
        <v>65</v>
      </c>
      <c r="BH240" s="118">
        <v>0.84082693406793696</v>
      </c>
      <c r="BI240" s="126">
        <v>-96.461870949587805</v>
      </c>
      <c r="BJ240" s="112"/>
      <c r="BK240" s="112"/>
      <c r="BL240" s="125">
        <v>47</v>
      </c>
      <c r="BM240" s="125">
        <v>106</v>
      </c>
      <c r="BN240" s="111"/>
      <c r="BO240" s="119">
        <v>386</v>
      </c>
      <c r="BP240" s="120">
        <v>85.306703500867499</v>
      </c>
      <c r="BQ240" s="132">
        <v>78</v>
      </c>
      <c r="BR240" s="133">
        <v>1.0936756859085599</v>
      </c>
      <c r="BS240" s="134">
        <v>-26.514245139505299</v>
      </c>
      <c r="BT240" s="112">
        <v>4.4999999999999997E-3</v>
      </c>
      <c r="BU240" s="124">
        <v>3.375E-3</v>
      </c>
      <c r="BV240" s="119">
        <v>0</v>
      </c>
      <c r="BW240" s="119">
        <v>38</v>
      </c>
      <c r="BX240" s="113"/>
      <c r="BY240" s="118">
        <v>0.98332069749810502</v>
      </c>
      <c r="BZ240" s="118">
        <v>1</v>
      </c>
      <c r="CA240" s="135">
        <v>0.99332827899924203</v>
      </c>
      <c r="CB240" s="117">
        <v>0.9</v>
      </c>
      <c r="CC240" s="124">
        <v>2.5000000000000001E-3</v>
      </c>
      <c r="CD240" s="113"/>
      <c r="CE240" s="113"/>
    </row>
    <row r="241" spans="1:83" s="85" customFormat="1" ht="21.4" customHeight="1" x14ac:dyDescent="0.2">
      <c r="A241" s="109" t="s">
        <v>308</v>
      </c>
      <c r="B241" s="109" t="s">
        <v>309</v>
      </c>
      <c r="C241" s="109" t="s">
        <v>315</v>
      </c>
      <c r="D241" s="110">
        <v>8.9672949024444399</v>
      </c>
      <c r="E241" s="111"/>
      <c r="F241" s="112">
        <v>0.03</v>
      </c>
      <c r="G241" s="112">
        <v>0.03</v>
      </c>
      <c r="H241" s="113"/>
      <c r="I241" s="114">
        <v>4</v>
      </c>
      <c r="J241" s="114">
        <v>4</v>
      </c>
      <c r="K241" s="111"/>
      <c r="L241" s="115">
        <v>0.6</v>
      </c>
      <c r="M241" s="118">
        <v>0.65</v>
      </c>
      <c r="N241" s="117">
        <v>0.7</v>
      </c>
      <c r="O241" s="118"/>
      <c r="P241" s="111"/>
      <c r="Q241" s="119">
        <v>668</v>
      </c>
      <c r="R241" s="120">
        <v>74.492922031359299</v>
      </c>
      <c r="S241" s="121">
        <v>36</v>
      </c>
      <c r="T241" s="122">
        <v>2.0692478342044298</v>
      </c>
      <c r="U241" s="123">
        <v>290.68492584882603</v>
      </c>
      <c r="V241" s="124">
        <v>0.01</v>
      </c>
      <c r="W241" s="124">
        <v>0.01</v>
      </c>
      <c r="X241" s="125">
        <v>0</v>
      </c>
      <c r="Y241" s="125">
        <v>0</v>
      </c>
      <c r="Z241" s="111"/>
      <c r="AA241" s="126">
        <v>970</v>
      </c>
      <c r="AB241" s="110">
        <v>108.17085983595599</v>
      </c>
      <c r="AC241" s="121">
        <v>200</v>
      </c>
      <c r="AD241" s="116">
        <v>0.54085429917978001</v>
      </c>
      <c r="AE241" s="127">
        <v>-1126.1948563954099</v>
      </c>
      <c r="AF241" s="112"/>
      <c r="AG241" s="112"/>
      <c r="AH241" s="128">
        <v>824</v>
      </c>
      <c r="AI241" s="125">
        <v>1183</v>
      </c>
      <c r="AJ241" s="111"/>
      <c r="AK241" s="120">
        <v>8153.7181899999996</v>
      </c>
      <c r="AL241" s="120">
        <v>909.27289430141695</v>
      </c>
      <c r="AM241" s="129">
        <v>745.6</v>
      </c>
      <c r="AN241" s="122">
        <v>1.21951836682057</v>
      </c>
      <c r="AO241" s="130">
        <v>339.10376535790402</v>
      </c>
      <c r="AP241" s="124">
        <v>0.01</v>
      </c>
      <c r="AQ241" s="124">
        <v>0.01</v>
      </c>
      <c r="AR241" s="125">
        <v>0</v>
      </c>
      <c r="AS241" s="125">
        <v>0</v>
      </c>
      <c r="AT241" s="113"/>
      <c r="AU241" s="120">
        <v>3516.7116099999998</v>
      </c>
      <c r="AV241" s="110">
        <v>392.170843967824</v>
      </c>
      <c r="AW241" s="131">
        <v>573</v>
      </c>
      <c r="AX241" s="116">
        <v>0.68441683065937797</v>
      </c>
      <c r="AY241" s="139">
        <v>-2488.8866535728598</v>
      </c>
      <c r="AZ241" s="112"/>
      <c r="BA241" s="112"/>
      <c r="BB241" s="125">
        <v>1622</v>
      </c>
      <c r="BC241" s="125">
        <v>2650</v>
      </c>
      <c r="BD241" s="111"/>
      <c r="BE241" s="120">
        <v>530.79999999999995</v>
      </c>
      <c r="BF241" s="110">
        <v>59.192878763840604</v>
      </c>
      <c r="BG241" s="132">
        <v>65</v>
      </c>
      <c r="BH241" s="118">
        <v>0.91065967328985598</v>
      </c>
      <c r="BI241" s="126">
        <v>-150.46332832850899</v>
      </c>
      <c r="BJ241" s="112"/>
      <c r="BK241" s="112"/>
      <c r="BL241" s="125">
        <v>53</v>
      </c>
      <c r="BM241" s="125">
        <v>169</v>
      </c>
      <c r="BN241" s="111"/>
      <c r="BO241" s="119">
        <v>902</v>
      </c>
      <c r="BP241" s="120">
        <v>100.58774801240401</v>
      </c>
      <c r="BQ241" s="132">
        <v>78</v>
      </c>
      <c r="BR241" s="122">
        <v>1.2895865129795401</v>
      </c>
      <c r="BS241" s="123">
        <v>84.484006005789297</v>
      </c>
      <c r="BT241" s="112">
        <v>7.4999999999999997E-3</v>
      </c>
      <c r="BU241" s="124">
        <v>7.4999999999999997E-3</v>
      </c>
      <c r="BV241" s="119">
        <v>0</v>
      </c>
      <c r="BW241" s="119">
        <v>0</v>
      </c>
      <c r="BX241" s="113"/>
      <c r="BY241" s="118">
        <v>0.96557328605200898</v>
      </c>
      <c r="BZ241" s="118">
        <v>0.96875</v>
      </c>
      <c r="CA241" s="135">
        <v>0.96747931442080404</v>
      </c>
      <c r="CB241" s="117">
        <v>0.9</v>
      </c>
      <c r="CC241" s="124">
        <v>2.5000000000000001E-3</v>
      </c>
      <c r="CD241" s="113"/>
      <c r="CE241" s="113"/>
    </row>
    <row r="242" spans="1:83" s="85" customFormat="1" ht="21.4" customHeight="1" x14ac:dyDescent="0.2">
      <c r="A242" s="109" t="s">
        <v>308</v>
      </c>
      <c r="B242" s="109" t="s">
        <v>309</v>
      </c>
      <c r="C242" s="109" t="s">
        <v>316</v>
      </c>
      <c r="D242" s="110">
        <v>1.7767089946666701</v>
      </c>
      <c r="E242" s="111"/>
      <c r="F242" s="112">
        <v>2.3E-2</v>
      </c>
      <c r="G242" s="112">
        <v>2.1499999999999998E-2</v>
      </c>
      <c r="H242" s="113"/>
      <c r="I242" s="114">
        <v>4</v>
      </c>
      <c r="J242" s="114">
        <v>4</v>
      </c>
      <c r="K242" s="111"/>
      <c r="L242" s="135">
        <v>0.88</v>
      </c>
      <c r="M242" s="133">
        <v>0.71099999999999997</v>
      </c>
      <c r="N242" s="117">
        <v>0.7</v>
      </c>
      <c r="O242" s="118">
        <v>1E-3</v>
      </c>
      <c r="P242" s="111"/>
      <c r="Q242" s="119">
        <v>68</v>
      </c>
      <c r="R242" s="120">
        <v>38.273009369639396</v>
      </c>
      <c r="S242" s="121">
        <v>36</v>
      </c>
      <c r="T242" s="133">
        <v>1.06313914915665</v>
      </c>
      <c r="U242" s="134">
        <v>-6.7582290267905396</v>
      </c>
      <c r="V242" s="124">
        <v>4.4999999999999997E-3</v>
      </c>
      <c r="W242" s="124">
        <v>3.0000000000000001E-3</v>
      </c>
      <c r="X242" s="125">
        <v>0</v>
      </c>
      <c r="Y242" s="125">
        <v>9</v>
      </c>
      <c r="Z242" s="111"/>
      <c r="AA242" s="126">
        <v>85</v>
      </c>
      <c r="AB242" s="110">
        <v>47.841261712049302</v>
      </c>
      <c r="AC242" s="121">
        <v>200</v>
      </c>
      <c r="AD242" s="116">
        <v>0.23920630856024599</v>
      </c>
      <c r="AE242" s="127">
        <v>-330.323494593281</v>
      </c>
      <c r="AF242" s="112"/>
      <c r="AG242" s="112"/>
      <c r="AH242" s="128">
        <v>271</v>
      </c>
      <c r="AI242" s="125">
        <v>342</v>
      </c>
      <c r="AJ242" s="111"/>
      <c r="AK242" s="120">
        <v>598.50125000000003</v>
      </c>
      <c r="AL242" s="120">
        <v>336.85946983810197</v>
      </c>
      <c r="AM242" s="129">
        <v>619</v>
      </c>
      <c r="AN242" s="116">
        <v>0.54419946662051999</v>
      </c>
      <c r="AO242" s="139">
        <v>-686.92496576620397</v>
      </c>
      <c r="AP242" s="124"/>
      <c r="AQ242" s="124"/>
      <c r="AR242" s="125">
        <v>502</v>
      </c>
      <c r="AS242" s="125">
        <v>722</v>
      </c>
      <c r="AT242" s="113"/>
      <c r="AU242" s="120">
        <v>1271.77809</v>
      </c>
      <c r="AV242" s="110">
        <v>715.80551109811995</v>
      </c>
      <c r="AW242" s="131">
        <v>573</v>
      </c>
      <c r="AX242" s="122">
        <v>1.2492242776581499</v>
      </c>
      <c r="AY242" s="130">
        <v>81.8762779902506</v>
      </c>
      <c r="AZ242" s="112">
        <v>1.4999999999999999E-2</v>
      </c>
      <c r="BA242" s="112">
        <v>1.4999999999999999E-2</v>
      </c>
      <c r="BB242" s="125">
        <v>0</v>
      </c>
      <c r="BC242" s="125">
        <v>0</v>
      </c>
      <c r="BD242" s="111"/>
      <c r="BE242" s="120">
        <v>76.8</v>
      </c>
      <c r="BF242" s="110">
        <v>43.225987052769199</v>
      </c>
      <c r="BG242" s="132">
        <v>65</v>
      </c>
      <c r="BH242" s="116">
        <v>0.66501518542721905</v>
      </c>
      <c r="BI242" s="127">
        <v>-58.180135742816297</v>
      </c>
      <c r="BJ242" s="112"/>
      <c r="BK242" s="112"/>
      <c r="BL242" s="125">
        <v>39</v>
      </c>
      <c r="BM242" s="125">
        <v>62</v>
      </c>
      <c r="BN242" s="111"/>
      <c r="BO242" s="119">
        <v>128</v>
      </c>
      <c r="BP242" s="120">
        <v>72.043311754615402</v>
      </c>
      <c r="BQ242" s="132">
        <v>78</v>
      </c>
      <c r="BR242" s="118">
        <v>0.92363220198224905</v>
      </c>
      <c r="BS242" s="126">
        <v>-33.976162891379502</v>
      </c>
      <c r="BT242" s="112"/>
      <c r="BU242" s="124"/>
      <c r="BV242" s="119">
        <v>11</v>
      </c>
      <c r="BW242" s="119">
        <v>39</v>
      </c>
      <c r="BX242" s="113"/>
      <c r="BY242" s="118">
        <v>0.96575875486381302</v>
      </c>
      <c r="BZ242" s="118">
        <v>1</v>
      </c>
      <c r="CA242" s="135">
        <v>0.98630350194552496</v>
      </c>
      <c r="CB242" s="117">
        <v>0.9</v>
      </c>
      <c r="CC242" s="124">
        <v>2.5000000000000001E-3</v>
      </c>
      <c r="CD242" s="113"/>
      <c r="CE242" s="113"/>
    </row>
    <row r="243" spans="1:83" s="85" customFormat="1" ht="21.4" customHeight="1" x14ac:dyDescent="0.2">
      <c r="A243" s="109" t="s">
        <v>308</v>
      </c>
      <c r="B243" s="109" t="s">
        <v>309</v>
      </c>
      <c r="C243" s="109" t="s">
        <v>317</v>
      </c>
      <c r="D243" s="110">
        <v>1.96969696977778</v>
      </c>
      <c r="E243" s="111"/>
      <c r="F243" s="112">
        <v>6.9000000000000006E-2</v>
      </c>
      <c r="G243" s="112">
        <v>6.6500000000000004E-2</v>
      </c>
      <c r="H243" s="113"/>
      <c r="I243" s="114">
        <v>7</v>
      </c>
      <c r="J243" s="114">
        <v>7</v>
      </c>
      <c r="K243" s="111"/>
      <c r="L243" s="136">
        <v>0.74</v>
      </c>
      <c r="M243" s="133">
        <v>0.76700000000000002</v>
      </c>
      <c r="N243" s="117">
        <v>0.7</v>
      </c>
      <c r="O243" s="118">
        <v>8.9999999999999993E-3</v>
      </c>
      <c r="P243" s="111"/>
      <c r="Q243" s="119">
        <v>138</v>
      </c>
      <c r="R243" s="120">
        <v>70.061538458664103</v>
      </c>
      <c r="S243" s="121">
        <v>36</v>
      </c>
      <c r="T243" s="122">
        <v>1.946153846074</v>
      </c>
      <c r="U243" s="123">
        <v>55.121454542054302</v>
      </c>
      <c r="V243" s="124">
        <v>0.01</v>
      </c>
      <c r="W243" s="124">
        <v>0.01</v>
      </c>
      <c r="X243" s="125">
        <v>0</v>
      </c>
      <c r="Y243" s="125">
        <v>0</v>
      </c>
      <c r="Z243" s="111"/>
      <c r="AA243" s="126">
        <v>184</v>
      </c>
      <c r="AB243" s="110">
        <v>93.415384611552199</v>
      </c>
      <c r="AC243" s="121">
        <v>200</v>
      </c>
      <c r="AD243" s="116">
        <v>0.467076923057761</v>
      </c>
      <c r="AE243" s="127">
        <v>-276.43636365525401</v>
      </c>
      <c r="AF243" s="112"/>
      <c r="AG243" s="112"/>
      <c r="AH243" s="128">
        <v>210</v>
      </c>
      <c r="AI243" s="125">
        <v>289</v>
      </c>
      <c r="AJ243" s="111"/>
      <c r="AK243" s="120">
        <v>1581.4634100000001</v>
      </c>
      <c r="AL243" s="120">
        <v>802.89680812090705</v>
      </c>
      <c r="AM243" s="129">
        <v>678.4</v>
      </c>
      <c r="AN243" s="122">
        <v>1.1835153421593601</v>
      </c>
      <c r="AO243" s="130">
        <v>19.6632644813787</v>
      </c>
      <c r="AP243" s="124">
        <v>0.01</v>
      </c>
      <c r="AQ243" s="124">
        <v>8.9999999999999993E-3</v>
      </c>
      <c r="AR243" s="125">
        <v>0</v>
      </c>
      <c r="AS243" s="125">
        <v>23</v>
      </c>
      <c r="AT243" s="113"/>
      <c r="AU243" s="120">
        <v>1761.9147399999999</v>
      </c>
      <c r="AV243" s="110">
        <v>894.51056027099401</v>
      </c>
      <c r="AW243" s="131">
        <v>573</v>
      </c>
      <c r="AX243" s="122">
        <v>1.5611004542251199</v>
      </c>
      <c r="AY243" s="130">
        <v>442.76455812769802</v>
      </c>
      <c r="AZ243" s="112">
        <v>1.4999999999999999E-2</v>
      </c>
      <c r="BA243" s="112">
        <v>1.4999999999999999E-2</v>
      </c>
      <c r="BB243" s="125">
        <v>0</v>
      </c>
      <c r="BC243" s="125">
        <v>0</v>
      </c>
      <c r="BD243" s="111"/>
      <c r="BE243" s="120">
        <v>152.1</v>
      </c>
      <c r="BF243" s="110">
        <v>77.219999996832001</v>
      </c>
      <c r="BG243" s="132">
        <v>65</v>
      </c>
      <c r="BH243" s="122">
        <v>1.18799999995126</v>
      </c>
      <c r="BI243" s="123">
        <v>2.4581818120424801</v>
      </c>
      <c r="BJ243" s="112">
        <v>1.4999999999999999E-2</v>
      </c>
      <c r="BK243" s="112">
        <v>1.4250000000000001E-2</v>
      </c>
      <c r="BL243" s="125">
        <v>0</v>
      </c>
      <c r="BM243" s="125">
        <v>2</v>
      </c>
      <c r="BN243" s="111"/>
      <c r="BO243" s="119">
        <v>181</v>
      </c>
      <c r="BP243" s="120">
        <v>91.892307688537699</v>
      </c>
      <c r="BQ243" s="132">
        <v>78</v>
      </c>
      <c r="BR243" s="122">
        <v>1.1781065088274101</v>
      </c>
      <c r="BS243" s="123">
        <v>1.4298181744509899</v>
      </c>
      <c r="BT243" s="112">
        <v>7.4999999999999997E-3</v>
      </c>
      <c r="BU243" s="124">
        <v>6.7499999999999999E-3</v>
      </c>
      <c r="BV243" s="119">
        <v>0</v>
      </c>
      <c r="BW243" s="119">
        <v>4</v>
      </c>
      <c r="BX243" s="113"/>
      <c r="BY243" s="118">
        <v>0.98448368111289497</v>
      </c>
      <c r="BZ243" s="118">
        <v>1</v>
      </c>
      <c r="CA243" s="135">
        <v>0.99379347244515803</v>
      </c>
      <c r="CB243" s="117">
        <v>0.9</v>
      </c>
      <c r="CC243" s="124">
        <v>2.5000000000000001E-3</v>
      </c>
      <c r="CD243" s="113"/>
      <c r="CE243" s="113"/>
    </row>
    <row r="244" spans="1:83" s="85" customFormat="1" ht="21.4" customHeight="1" x14ac:dyDescent="0.2">
      <c r="A244" s="109" t="s">
        <v>308</v>
      </c>
      <c r="B244" s="109" t="s">
        <v>309</v>
      </c>
      <c r="C244" s="109" t="s">
        <v>318</v>
      </c>
      <c r="D244" s="110">
        <v>2.9480474406666701</v>
      </c>
      <c r="E244" s="111"/>
      <c r="F244" s="112">
        <v>5.1749999999999997E-2</v>
      </c>
      <c r="G244" s="112">
        <v>4.9500000000000002E-2</v>
      </c>
      <c r="H244" s="113"/>
      <c r="I244" s="114">
        <v>6</v>
      </c>
      <c r="J244" s="114">
        <v>6</v>
      </c>
      <c r="K244" s="111"/>
      <c r="L244" s="115">
        <v>0.61</v>
      </c>
      <c r="M244" s="118">
        <v>0.65900000000000003</v>
      </c>
      <c r="N244" s="117">
        <v>0.7</v>
      </c>
      <c r="O244" s="118"/>
      <c r="P244" s="111"/>
      <c r="Q244" s="119">
        <v>183</v>
      </c>
      <c r="R244" s="120">
        <v>62.074984776573601</v>
      </c>
      <c r="S244" s="121">
        <v>36</v>
      </c>
      <c r="T244" s="122">
        <v>1.7243051326826</v>
      </c>
      <c r="U244" s="123">
        <v>58.955597448556603</v>
      </c>
      <c r="V244" s="124">
        <v>0.01</v>
      </c>
      <c r="W244" s="124">
        <v>0.01</v>
      </c>
      <c r="X244" s="125">
        <v>0</v>
      </c>
      <c r="Y244" s="125">
        <v>0</v>
      </c>
      <c r="Z244" s="111"/>
      <c r="AA244" s="126">
        <v>335</v>
      </c>
      <c r="AB244" s="110">
        <v>113.63453497350901</v>
      </c>
      <c r="AC244" s="121">
        <v>200</v>
      </c>
      <c r="AD244" s="116">
        <v>0.56817267486754497</v>
      </c>
      <c r="AE244" s="127">
        <v>-354.135569730241</v>
      </c>
      <c r="AF244" s="112"/>
      <c r="AG244" s="112"/>
      <c r="AH244" s="128">
        <v>255</v>
      </c>
      <c r="AI244" s="125">
        <v>373</v>
      </c>
      <c r="AJ244" s="111"/>
      <c r="AK244" s="120">
        <v>2378.3845500000002</v>
      </c>
      <c r="AL244" s="120">
        <v>806.76603679829395</v>
      </c>
      <c r="AM244" s="129">
        <v>637.29999999999995</v>
      </c>
      <c r="AN244" s="122">
        <v>1.26591250086034</v>
      </c>
      <c r="AO244" s="130">
        <v>182.45405705458799</v>
      </c>
      <c r="AP244" s="124">
        <v>0.01</v>
      </c>
      <c r="AQ244" s="124">
        <v>0.01</v>
      </c>
      <c r="AR244" s="125">
        <v>0</v>
      </c>
      <c r="AS244" s="125">
        <v>0</v>
      </c>
      <c r="AT244" s="113"/>
      <c r="AU244" s="120">
        <v>2019.32431</v>
      </c>
      <c r="AV244" s="110">
        <v>684.97008635090106</v>
      </c>
      <c r="AW244" s="131">
        <v>573</v>
      </c>
      <c r="AX244" s="122">
        <v>1.1954102728636999</v>
      </c>
      <c r="AY244" s="130">
        <v>44.9509027228601</v>
      </c>
      <c r="AZ244" s="112">
        <v>1.4999999999999999E-2</v>
      </c>
      <c r="BA244" s="112">
        <v>1.4999999999999999E-2</v>
      </c>
      <c r="BB244" s="125">
        <v>0</v>
      </c>
      <c r="BC244" s="125">
        <v>8</v>
      </c>
      <c r="BD244" s="111"/>
      <c r="BE244" s="120">
        <v>202.7</v>
      </c>
      <c r="BF244" s="110">
        <v>68.757373848150095</v>
      </c>
      <c r="BG244" s="132">
        <v>65</v>
      </c>
      <c r="BH244" s="133">
        <v>1.0578057515099999</v>
      </c>
      <c r="BI244" s="134">
        <v>-21.269060162328302</v>
      </c>
      <c r="BJ244" s="112">
        <v>6.7499999999999999E-3</v>
      </c>
      <c r="BK244" s="112">
        <v>4.4999999999999997E-3</v>
      </c>
      <c r="BL244" s="125">
        <v>0</v>
      </c>
      <c r="BM244" s="125">
        <v>28</v>
      </c>
      <c r="BN244" s="111"/>
      <c r="BO244" s="119">
        <v>391</v>
      </c>
      <c r="BP244" s="120">
        <v>132.63015873027501</v>
      </c>
      <c r="BQ244" s="132">
        <v>78</v>
      </c>
      <c r="BR244" s="122">
        <v>1.70038665038814</v>
      </c>
      <c r="BS244" s="123">
        <v>122.237127805206</v>
      </c>
      <c r="BT244" s="112">
        <v>7.4999999999999997E-3</v>
      </c>
      <c r="BU244" s="124">
        <v>7.4999999999999997E-3</v>
      </c>
      <c r="BV244" s="119">
        <v>0</v>
      </c>
      <c r="BW244" s="119">
        <v>0</v>
      </c>
      <c r="BX244" s="113"/>
      <c r="BY244" s="118">
        <v>0.96864864864864897</v>
      </c>
      <c r="BZ244" s="118">
        <v>1</v>
      </c>
      <c r="CA244" s="135">
        <v>0.98745945945945901</v>
      </c>
      <c r="CB244" s="117">
        <v>0.9</v>
      </c>
      <c r="CC244" s="124">
        <v>2.5000000000000001E-3</v>
      </c>
      <c r="CD244" s="113"/>
      <c r="CE244" s="113"/>
    </row>
    <row r="245" spans="1:83" s="85" customFormat="1" ht="21.4" customHeight="1" x14ac:dyDescent="0.2">
      <c r="A245" s="109" t="s">
        <v>308</v>
      </c>
      <c r="B245" s="109" t="s">
        <v>309</v>
      </c>
      <c r="C245" s="109" t="s">
        <v>319</v>
      </c>
      <c r="D245" s="110">
        <v>2.9485169152222199</v>
      </c>
      <c r="E245" s="111"/>
      <c r="F245" s="112">
        <v>0.04</v>
      </c>
      <c r="G245" s="112">
        <v>0.04</v>
      </c>
      <c r="H245" s="113"/>
      <c r="I245" s="114">
        <v>4</v>
      </c>
      <c r="J245" s="114">
        <v>4</v>
      </c>
      <c r="K245" s="111"/>
      <c r="L245" s="136">
        <v>0.81</v>
      </c>
      <c r="M245" s="122">
        <v>0.85599999999999998</v>
      </c>
      <c r="N245" s="117">
        <v>0.7</v>
      </c>
      <c r="O245" s="118">
        <v>0.02</v>
      </c>
      <c r="P245" s="111"/>
      <c r="Q245" s="119">
        <v>84</v>
      </c>
      <c r="R245" s="120">
        <v>28.488898797336301</v>
      </c>
      <c r="S245" s="121">
        <v>36</v>
      </c>
      <c r="T245" s="118">
        <v>0.79135829992600704</v>
      </c>
      <c r="U245" s="126">
        <v>-40.064156538422303</v>
      </c>
      <c r="V245" s="124"/>
      <c r="W245" s="124"/>
      <c r="X245" s="125">
        <v>23</v>
      </c>
      <c r="Y245" s="125">
        <v>44</v>
      </c>
      <c r="Z245" s="111"/>
      <c r="AA245" s="126">
        <v>382</v>
      </c>
      <c r="AB245" s="110">
        <v>129.556658816458</v>
      </c>
      <c r="AC245" s="121">
        <v>200</v>
      </c>
      <c r="AD245" s="116">
        <v>0.64778329408228996</v>
      </c>
      <c r="AE245" s="127">
        <v>-307.24531410234601</v>
      </c>
      <c r="AF245" s="112"/>
      <c r="AG245" s="112"/>
      <c r="AH245" s="128">
        <v>208</v>
      </c>
      <c r="AI245" s="125">
        <v>326</v>
      </c>
      <c r="AJ245" s="111"/>
      <c r="AK245" s="120">
        <v>3963.8113199999998</v>
      </c>
      <c r="AL245" s="120">
        <v>1344.34070889543</v>
      </c>
      <c r="AM245" s="129">
        <v>725.3</v>
      </c>
      <c r="AN245" s="122">
        <v>1.8534960828559599</v>
      </c>
      <c r="AO245" s="130">
        <v>1464.2631884078401</v>
      </c>
      <c r="AP245" s="124">
        <v>0.01</v>
      </c>
      <c r="AQ245" s="124">
        <v>0.01</v>
      </c>
      <c r="AR245" s="125">
        <v>0</v>
      </c>
      <c r="AS245" s="125">
        <v>0</v>
      </c>
      <c r="AT245" s="113"/>
      <c r="AU245" s="120">
        <v>1178.13348</v>
      </c>
      <c r="AV245" s="110">
        <v>399.56816049373299</v>
      </c>
      <c r="AW245" s="131">
        <v>573</v>
      </c>
      <c r="AX245" s="116">
        <v>0.69732663262431605</v>
      </c>
      <c r="AY245" s="139">
        <v>-796.55434490322102</v>
      </c>
      <c r="AZ245" s="112"/>
      <c r="BA245" s="112"/>
      <c r="BB245" s="125">
        <v>512</v>
      </c>
      <c r="BC245" s="125">
        <v>850</v>
      </c>
      <c r="BD245" s="111"/>
      <c r="BE245" s="120">
        <v>137.4</v>
      </c>
      <c r="BF245" s="110">
        <v>46.5996987470715</v>
      </c>
      <c r="BG245" s="132">
        <v>65</v>
      </c>
      <c r="BH245" s="116">
        <v>0.71691844226263801</v>
      </c>
      <c r="BI245" s="127">
        <v>-86.604727083262503</v>
      </c>
      <c r="BJ245" s="112"/>
      <c r="BK245" s="112"/>
      <c r="BL245" s="125">
        <v>55</v>
      </c>
      <c r="BM245" s="125">
        <v>93</v>
      </c>
      <c r="BN245" s="111"/>
      <c r="BO245" s="119">
        <v>321</v>
      </c>
      <c r="BP245" s="120">
        <v>108.868291832678</v>
      </c>
      <c r="BQ245" s="132">
        <v>78</v>
      </c>
      <c r="BR245" s="122">
        <v>1.3957473311881801</v>
      </c>
      <c r="BS245" s="123">
        <v>52.194327500085002</v>
      </c>
      <c r="BT245" s="112">
        <v>7.4999999999999997E-3</v>
      </c>
      <c r="BU245" s="124">
        <v>7.4999999999999997E-3</v>
      </c>
      <c r="BV245" s="119">
        <v>0</v>
      </c>
      <c r="BW245" s="119">
        <v>0</v>
      </c>
      <c r="BX245" s="113"/>
      <c r="BY245" s="118">
        <v>0.97610921501706505</v>
      </c>
      <c r="BZ245" s="118">
        <v>1</v>
      </c>
      <c r="CA245" s="135">
        <v>0.99044368600682597</v>
      </c>
      <c r="CB245" s="117">
        <v>0.9</v>
      </c>
      <c r="CC245" s="124">
        <v>2.5000000000000001E-3</v>
      </c>
      <c r="CD245" s="113"/>
      <c r="CE245" s="113"/>
    </row>
    <row r="246" spans="1:83" s="85" customFormat="1" ht="21.4" customHeight="1" x14ac:dyDescent="0.2">
      <c r="A246" s="109" t="s">
        <v>308</v>
      </c>
      <c r="B246" s="109" t="s">
        <v>309</v>
      </c>
      <c r="C246" s="109" t="s">
        <v>320</v>
      </c>
      <c r="D246" s="110">
        <v>4.5084291455555601</v>
      </c>
      <c r="E246" s="111"/>
      <c r="F246" s="112">
        <v>4.0500000000000001E-2</v>
      </c>
      <c r="G246" s="112">
        <v>3.8249999999999999E-2</v>
      </c>
      <c r="H246" s="113"/>
      <c r="I246" s="114">
        <v>5</v>
      </c>
      <c r="J246" s="114">
        <v>5</v>
      </c>
      <c r="K246" s="111"/>
      <c r="L246" s="115">
        <v>0.61</v>
      </c>
      <c r="M246" s="118">
        <v>0.64600000000000002</v>
      </c>
      <c r="N246" s="117">
        <v>0.7</v>
      </c>
      <c r="O246" s="118"/>
      <c r="P246" s="111"/>
      <c r="Q246" s="119">
        <v>199</v>
      </c>
      <c r="R246" s="120">
        <v>44.139542526952098</v>
      </c>
      <c r="S246" s="121">
        <v>36</v>
      </c>
      <c r="T246" s="122">
        <v>1.2260984035264499</v>
      </c>
      <c r="U246" s="123">
        <v>9.2997285282878295</v>
      </c>
      <c r="V246" s="124">
        <v>0.01</v>
      </c>
      <c r="W246" s="124">
        <v>0.01</v>
      </c>
      <c r="X246" s="125">
        <v>0</v>
      </c>
      <c r="Y246" s="125">
        <v>0</v>
      </c>
      <c r="Z246" s="111"/>
      <c r="AA246" s="126">
        <v>583</v>
      </c>
      <c r="AB246" s="110">
        <v>129.31333313172399</v>
      </c>
      <c r="AC246" s="121">
        <v>200</v>
      </c>
      <c r="AD246" s="116">
        <v>0.64656666565861998</v>
      </c>
      <c r="AE246" s="127">
        <v>-470.89039706506799</v>
      </c>
      <c r="AF246" s="112"/>
      <c r="AG246" s="112"/>
      <c r="AH246" s="128">
        <v>319</v>
      </c>
      <c r="AI246" s="125">
        <v>500</v>
      </c>
      <c r="AJ246" s="111"/>
      <c r="AK246" s="120">
        <v>4884.5489600000001</v>
      </c>
      <c r="AL246" s="120">
        <v>1083.4259122859301</v>
      </c>
      <c r="AM246" s="129">
        <v>758.1</v>
      </c>
      <c r="AN246" s="122">
        <v>1.4291332440125699</v>
      </c>
      <c r="AO246" s="130">
        <v>889.77740992486201</v>
      </c>
      <c r="AP246" s="124">
        <v>0.01</v>
      </c>
      <c r="AQ246" s="124">
        <v>0.01</v>
      </c>
      <c r="AR246" s="125">
        <v>0</v>
      </c>
      <c r="AS246" s="125">
        <v>0</v>
      </c>
      <c r="AT246" s="113"/>
      <c r="AU246" s="120">
        <v>2873.8666199999998</v>
      </c>
      <c r="AV246" s="110">
        <v>637.44300447375997</v>
      </c>
      <c r="AW246" s="131">
        <v>573</v>
      </c>
      <c r="AX246" s="133">
        <v>1.1124659763939999</v>
      </c>
      <c r="AY246" s="137">
        <v>-145.52936759141801</v>
      </c>
      <c r="AZ246" s="112">
        <v>1.0500000000000001E-2</v>
      </c>
      <c r="BA246" s="112">
        <v>8.2500000000000004E-3</v>
      </c>
      <c r="BB246" s="125">
        <v>0</v>
      </c>
      <c r="BC246" s="125">
        <v>227</v>
      </c>
      <c r="BD246" s="111"/>
      <c r="BE246" s="120">
        <v>248.4</v>
      </c>
      <c r="BF246" s="110">
        <v>55.096795797461901</v>
      </c>
      <c r="BG246" s="132">
        <v>65</v>
      </c>
      <c r="BH246" s="118">
        <v>0.84764301226864402</v>
      </c>
      <c r="BI246" s="126">
        <v>-94.114379046146993</v>
      </c>
      <c r="BJ246" s="112"/>
      <c r="BK246" s="112"/>
      <c r="BL246" s="125">
        <v>45</v>
      </c>
      <c r="BM246" s="125">
        <v>104</v>
      </c>
      <c r="BN246" s="111"/>
      <c r="BO246" s="119">
        <v>444</v>
      </c>
      <c r="BP246" s="120">
        <v>98.4821953867676</v>
      </c>
      <c r="BQ246" s="132">
        <v>78</v>
      </c>
      <c r="BR246" s="122">
        <v>1.2625922485483001</v>
      </c>
      <c r="BS246" s="123">
        <v>32.9827451446236</v>
      </c>
      <c r="BT246" s="112">
        <v>7.4999999999999997E-3</v>
      </c>
      <c r="BU246" s="124">
        <v>7.4999999999999997E-3</v>
      </c>
      <c r="BV246" s="119">
        <v>0</v>
      </c>
      <c r="BW246" s="119">
        <v>0</v>
      </c>
      <c r="BX246" s="113"/>
      <c r="BY246" s="118">
        <v>0.96740901683867497</v>
      </c>
      <c r="BZ246" s="118">
        <v>1</v>
      </c>
      <c r="CA246" s="135">
        <v>0.98696360673547001</v>
      </c>
      <c r="CB246" s="117">
        <v>0.9</v>
      </c>
      <c r="CC246" s="124">
        <v>2.5000000000000001E-3</v>
      </c>
      <c r="CD246" s="113"/>
      <c r="CE246" s="113"/>
    </row>
    <row r="247" spans="1:83" s="85" customFormat="1" ht="21.4" customHeight="1" x14ac:dyDescent="0.2">
      <c r="A247" s="109" t="s">
        <v>308</v>
      </c>
      <c r="B247" s="109" t="s">
        <v>309</v>
      </c>
      <c r="C247" s="109" t="s">
        <v>321</v>
      </c>
      <c r="D247" s="110">
        <v>5.3684463684444399</v>
      </c>
      <c r="E247" s="111"/>
      <c r="F247" s="112">
        <v>2.9624999999999999E-2</v>
      </c>
      <c r="G247" s="112">
        <v>2.5125000000000001E-2</v>
      </c>
      <c r="H247" s="113"/>
      <c r="I247" s="114">
        <v>6</v>
      </c>
      <c r="J247" s="114">
        <v>6</v>
      </c>
      <c r="K247" s="111"/>
      <c r="L247" s="115">
        <v>0.63</v>
      </c>
      <c r="M247" s="133">
        <v>0.75900000000000001</v>
      </c>
      <c r="N247" s="117">
        <v>0.7</v>
      </c>
      <c r="O247" s="118">
        <v>8.0000000000000002E-3</v>
      </c>
      <c r="P247" s="111"/>
      <c r="Q247" s="119">
        <v>245</v>
      </c>
      <c r="R247" s="120">
        <v>45.637039691800197</v>
      </c>
      <c r="S247" s="121">
        <v>36</v>
      </c>
      <c r="T247" s="122">
        <v>1.26769554699445</v>
      </c>
      <c r="U247" s="123">
        <v>19.1129558442369</v>
      </c>
      <c r="V247" s="124">
        <v>0.01</v>
      </c>
      <c r="W247" s="124">
        <v>0.01</v>
      </c>
      <c r="X247" s="125">
        <v>0</v>
      </c>
      <c r="Y247" s="125">
        <v>0</v>
      </c>
      <c r="Z247" s="111"/>
      <c r="AA247" s="126">
        <v>592</v>
      </c>
      <c r="AB247" s="110">
        <v>110.27398978590099</v>
      </c>
      <c r="AC247" s="121">
        <v>200</v>
      </c>
      <c r="AD247" s="116">
        <v>0.55136994892950497</v>
      </c>
      <c r="AE247" s="127">
        <v>-662.928023087572</v>
      </c>
      <c r="AF247" s="112"/>
      <c r="AG247" s="112"/>
      <c r="AH247" s="128">
        <v>482</v>
      </c>
      <c r="AI247" s="125">
        <v>697</v>
      </c>
      <c r="AJ247" s="111"/>
      <c r="AK247" s="120">
        <v>3426.3132900000001</v>
      </c>
      <c r="AL247" s="120">
        <v>638.231818825603</v>
      </c>
      <c r="AM247" s="129">
        <v>612</v>
      </c>
      <c r="AN247" s="133">
        <v>1.04286244906144</v>
      </c>
      <c r="AO247" s="137">
        <v>-413.766460647972</v>
      </c>
      <c r="AP247" s="124">
        <v>3.5000000000000001E-3</v>
      </c>
      <c r="AQ247" s="124">
        <v>2E-3</v>
      </c>
      <c r="AR247" s="125">
        <v>0</v>
      </c>
      <c r="AS247" s="125">
        <v>517</v>
      </c>
      <c r="AT247" s="113"/>
      <c r="AU247" s="120">
        <v>3141.95532</v>
      </c>
      <c r="AV247" s="110">
        <v>585.26342713756299</v>
      </c>
      <c r="AW247" s="131">
        <v>573</v>
      </c>
      <c r="AX247" s="133">
        <v>1.0214021416013299</v>
      </c>
      <c r="AY247" s="137">
        <v>-453.41346614589401</v>
      </c>
      <c r="AZ247" s="112">
        <v>3.7499999999999999E-3</v>
      </c>
      <c r="BA247" s="112">
        <v>1.5E-3</v>
      </c>
      <c r="BB247" s="125">
        <v>0</v>
      </c>
      <c r="BC247" s="125">
        <v>550</v>
      </c>
      <c r="BD247" s="111"/>
      <c r="BE247" s="120">
        <v>245.7</v>
      </c>
      <c r="BF247" s="110">
        <v>45.767431233776797</v>
      </c>
      <c r="BG247" s="132">
        <v>65</v>
      </c>
      <c r="BH247" s="116">
        <v>0.70411432667348905</v>
      </c>
      <c r="BI247" s="127">
        <v>-162.15160750346101</v>
      </c>
      <c r="BJ247" s="112"/>
      <c r="BK247" s="112"/>
      <c r="BL247" s="125">
        <v>104</v>
      </c>
      <c r="BM247" s="125">
        <v>174</v>
      </c>
      <c r="BN247" s="111"/>
      <c r="BO247" s="119">
        <v>430</v>
      </c>
      <c r="BP247" s="120">
        <v>80.097661499894301</v>
      </c>
      <c r="BQ247" s="132">
        <v>78</v>
      </c>
      <c r="BR247" s="133">
        <v>1.02689309615249</v>
      </c>
      <c r="BS247" s="134">
        <v>-59.421929004153199</v>
      </c>
      <c r="BT247" s="112">
        <v>1.8749999999999999E-3</v>
      </c>
      <c r="BU247" s="124">
        <v>1.1249999999999999E-3</v>
      </c>
      <c r="BV247" s="119">
        <v>0</v>
      </c>
      <c r="BW247" s="119">
        <v>73</v>
      </c>
      <c r="BX247" s="113"/>
      <c r="BY247" s="118">
        <v>0.97281182923920795</v>
      </c>
      <c r="BZ247" s="118">
        <v>1</v>
      </c>
      <c r="CA247" s="135">
        <v>0.98912473169568305</v>
      </c>
      <c r="CB247" s="117">
        <v>0.9</v>
      </c>
      <c r="CC247" s="124">
        <v>2.5000000000000001E-3</v>
      </c>
      <c r="CD247" s="113"/>
      <c r="CE247" s="113"/>
    </row>
    <row r="248" spans="1:83" s="85" customFormat="1" ht="21.4" customHeight="1" x14ac:dyDescent="0.2">
      <c r="A248" s="109" t="s">
        <v>308</v>
      </c>
      <c r="B248" s="109" t="s">
        <v>309</v>
      </c>
      <c r="C248" s="109" t="s">
        <v>322</v>
      </c>
      <c r="D248" s="110">
        <v>7.0270932477777803</v>
      </c>
      <c r="E248" s="111"/>
      <c r="F248" s="112">
        <v>3.5999999999999997E-2</v>
      </c>
      <c r="G248" s="112">
        <v>3.5499999999999997E-2</v>
      </c>
      <c r="H248" s="113"/>
      <c r="I248" s="114">
        <v>5</v>
      </c>
      <c r="J248" s="114">
        <v>5</v>
      </c>
      <c r="K248" s="111"/>
      <c r="L248" s="115">
        <v>0.42</v>
      </c>
      <c r="M248" s="133">
        <v>0.74399999999999999</v>
      </c>
      <c r="N248" s="117">
        <v>0.7</v>
      </c>
      <c r="O248" s="118">
        <v>6.0000000000000001E-3</v>
      </c>
      <c r="P248" s="111"/>
      <c r="Q248" s="119">
        <v>302</v>
      </c>
      <c r="R248" s="120">
        <v>42.976518078154598</v>
      </c>
      <c r="S248" s="121">
        <v>36</v>
      </c>
      <c r="T248" s="122">
        <v>1.1937921688376301</v>
      </c>
      <c r="U248" s="123">
        <v>6.3224028319038998</v>
      </c>
      <c r="V248" s="124">
        <v>0.01</v>
      </c>
      <c r="W248" s="124">
        <v>9.4999999999999998E-3</v>
      </c>
      <c r="X248" s="125">
        <v>0</v>
      </c>
      <c r="Y248" s="125">
        <v>2</v>
      </c>
      <c r="Z248" s="111"/>
      <c r="AA248" s="126">
        <v>1061</v>
      </c>
      <c r="AB248" s="110">
        <v>150.98703867854999</v>
      </c>
      <c r="AC248" s="121">
        <v>200</v>
      </c>
      <c r="AD248" s="116">
        <v>0.75493519339274995</v>
      </c>
      <c r="AE248" s="127">
        <v>-581.65331760053402</v>
      </c>
      <c r="AF248" s="112"/>
      <c r="AG248" s="112"/>
      <c r="AH248" s="128">
        <v>345</v>
      </c>
      <c r="AI248" s="125">
        <v>626</v>
      </c>
      <c r="AJ248" s="111"/>
      <c r="AK248" s="120">
        <v>6778.4556499999999</v>
      </c>
      <c r="AL248" s="120">
        <v>964.61729067613999</v>
      </c>
      <c r="AM248" s="129">
        <v>739.1</v>
      </c>
      <c r="AN248" s="122">
        <v>1.3051241924991801</v>
      </c>
      <c r="AO248" s="130">
        <v>708.03031480722802</v>
      </c>
      <c r="AP248" s="124">
        <v>0.01</v>
      </c>
      <c r="AQ248" s="124">
        <v>0.01</v>
      </c>
      <c r="AR248" s="125">
        <v>0</v>
      </c>
      <c r="AS248" s="125">
        <v>0</v>
      </c>
      <c r="AT248" s="113"/>
      <c r="AU248" s="120">
        <v>3172.4945699999998</v>
      </c>
      <c r="AV248" s="110">
        <v>451.46612662401498</v>
      </c>
      <c r="AW248" s="131">
        <v>573</v>
      </c>
      <c r="AX248" s="118">
        <v>0.78789899934383001</v>
      </c>
      <c r="AY248" s="120">
        <v>-1533.7071849255301</v>
      </c>
      <c r="AZ248" s="112"/>
      <c r="BA248" s="112"/>
      <c r="BB248" s="125">
        <v>855</v>
      </c>
      <c r="BC248" s="125">
        <v>1660</v>
      </c>
      <c r="BD248" s="111"/>
      <c r="BE248" s="120">
        <v>350.2</v>
      </c>
      <c r="BF248" s="110">
        <v>49.8356842085091</v>
      </c>
      <c r="BG248" s="132">
        <v>65</v>
      </c>
      <c r="BH248" s="116">
        <v>0.76670283397706296</v>
      </c>
      <c r="BI248" s="127">
        <v>-183.66232822017301</v>
      </c>
      <c r="BJ248" s="112"/>
      <c r="BK248" s="112"/>
      <c r="BL248" s="125">
        <v>107</v>
      </c>
      <c r="BM248" s="125">
        <v>198</v>
      </c>
      <c r="BN248" s="111"/>
      <c r="BO248" s="119">
        <v>785</v>
      </c>
      <c r="BP248" s="120">
        <v>111.71048573295199</v>
      </c>
      <c r="BQ248" s="132">
        <v>78</v>
      </c>
      <c r="BR248" s="122">
        <v>1.4321857145250301</v>
      </c>
      <c r="BS248" s="123">
        <v>144.36520613579199</v>
      </c>
      <c r="BT248" s="112">
        <v>7.4999999999999997E-3</v>
      </c>
      <c r="BU248" s="124">
        <v>7.4999999999999997E-3</v>
      </c>
      <c r="BV248" s="119">
        <v>0</v>
      </c>
      <c r="BW248" s="119">
        <v>0</v>
      </c>
      <c r="BX248" s="113"/>
      <c r="BY248" s="118">
        <v>0.98463844136380696</v>
      </c>
      <c r="BZ248" s="118">
        <v>1</v>
      </c>
      <c r="CA248" s="135">
        <v>0.99385537654552303</v>
      </c>
      <c r="CB248" s="117">
        <v>0.9</v>
      </c>
      <c r="CC248" s="124">
        <v>2.5000000000000001E-3</v>
      </c>
      <c r="CD248" s="113"/>
      <c r="CE248" s="113"/>
    </row>
    <row r="249" spans="1:83" s="85" customFormat="1" ht="21.4" customHeight="1" x14ac:dyDescent="0.2">
      <c r="A249" s="109" t="s">
        <v>308</v>
      </c>
      <c r="B249" s="109" t="s">
        <v>309</v>
      </c>
      <c r="C249" s="109" t="s">
        <v>323</v>
      </c>
      <c r="D249" s="110">
        <v>5.4197758537777796</v>
      </c>
      <c r="E249" s="111"/>
      <c r="F249" s="112">
        <v>6.4875000000000002E-2</v>
      </c>
      <c r="G249" s="112">
        <v>6.1499999999999999E-2</v>
      </c>
      <c r="H249" s="113"/>
      <c r="I249" s="114">
        <v>7</v>
      </c>
      <c r="J249" s="114">
        <v>7</v>
      </c>
      <c r="K249" s="111"/>
      <c r="L249" s="136">
        <v>0.74985617597292697</v>
      </c>
      <c r="M249" s="133">
        <v>0.76900000000000002</v>
      </c>
      <c r="N249" s="117">
        <v>0.7</v>
      </c>
      <c r="O249" s="118">
        <v>8.9999999999999993E-3</v>
      </c>
      <c r="P249" s="111"/>
      <c r="Q249" s="119">
        <v>325</v>
      </c>
      <c r="R249" s="120">
        <v>59.965579531017603</v>
      </c>
      <c r="S249" s="121">
        <v>36</v>
      </c>
      <c r="T249" s="122">
        <v>1.6657105425282701</v>
      </c>
      <c r="U249" s="123">
        <v>96.953175355763094</v>
      </c>
      <c r="V249" s="124">
        <v>0.01</v>
      </c>
      <c r="W249" s="124">
        <v>0.01</v>
      </c>
      <c r="X249" s="125">
        <v>0</v>
      </c>
      <c r="Y249" s="125">
        <v>0</v>
      </c>
      <c r="Z249" s="111"/>
      <c r="AA249" s="126">
        <v>698</v>
      </c>
      <c r="AB249" s="110">
        <v>128.787613885078</v>
      </c>
      <c r="AC249" s="121">
        <v>200</v>
      </c>
      <c r="AD249" s="116">
        <v>0.64393806942539</v>
      </c>
      <c r="AE249" s="127">
        <v>-568.92680357909398</v>
      </c>
      <c r="AF249" s="112"/>
      <c r="AG249" s="112"/>
      <c r="AH249" s="128">
        <v>386</v>
      </c>
      <c r="AI249" s="125">
        <v>603</v>
      </c>
      <c r="AJ249" s="111"/>
      <c r="AK249" s="120">
        <v>4652.0035399999997</v>
      </c>
      <c r="AL249" s="120">
        <v>858.33873309675505</v>
      </c>
      <c r="AM249" s="129">
        <v>618.9</v>
      </c>
      <c r="AN249" s="122">
        <v>1.38687790127121</v>
      </c>
      <c r="AO249" s="130">
        <v>731.49854632449296</v>
      </c>
      <c r="AP249" s="124">
        <v>0.01</v>
      </c>
      <c r="AQ249" s="124">
        <v>0.01</v>
      </c>
      <c r="AR249" s="125">
        <v>0</v>
      </c>
      <c r="AS249" s="125">
        <v>0</v>
      </c>
      <c r="AT249" s="113"/>
      <c r="AU249" s="120">
        <v>4044.0340700000002</v>
      </c>
      <c r="AV249" s="110">
        <v>746.16260507916797</v>
      </c>
      <c r="AW249" s="131">
        <v>573</v>
      </c>
      <c r="AX249" s="122">
        <v>1.30220349926556</v>
      </c>
      <c r="AY249" s="130">
        <v>414.28877774589603</v>
      </c>
      <c r="AZ249" s="112">
        <v>1.4999999999999999E-2</v>
      </c>
      <c r="BA249" s="112">
        <v>1.4999999999999999E-2</v>
      </c>
      <c r="BB249" s="125">
        <v>0</v>
      </c>
      <c r="BC249" s="125">
        <v>0</v>
      </c>
      <c r="BD249" s="111"/>
      <c r="BE249" s="120">
        <v>395.1</v>
      </c>
      <c r="BF249" s="110">
        <v>72.899693762169406</v>
      </c>
      <c r="BG249" s="132">
        <v>65</v>
      </c>
      <c r="BH249" s="133">
        <v>1.12153375018722</v>
      </c>
      <c r="BI249" s="134">
        <v>-16.651211163205499</v>
      </c>
      <c r="BJ249" s="112">
        <v>1.125E-2</v>
      </c>
      <c r="BK249" s="112">
        <v>8.9999999999999993E-3</v>
      </c>
      <c r="BL249" s="125">
        <v>0</v>
      </c>
      <c r="BM249" s="125">
        <v>28</v>
      </c>
      <c r="BN249" s="111"/>
      <c r="BO249" s="119">
        <v>489</v>
      </c>
      <c r="BP249" s="120">
        <v>90.225133509746399</v>
      </c>
      <c r="BQ249" s="132">
        <v>78</v>
      </c>
      <c r="BR249" s="133">
        <v>1.1567324808941899</v>
      </c>
      <c r="BS249" s="134">
        <v>-5.1014533958466499</v>
      </c>
      <c r="BT249" s="112">
        <v>7.1250000000000003E-3</v>
      </c>
      <c r="BU249" s="124">
        <v>6.0000000000000001E-3</v>
      </c>
      <c r="BV249" s="119">
        <v>0</v>
      </c>
      <c r="BW249" s="119">
        <v>19</v>
      </c>
      <c r="BX249" s="113"/>
      <c r="BY249" s="118">
        <v>0.99343385214007796</v>
      </c>
      <c r="BZ249" s="118">
        <v>1</v>
      </c>
      <c r="CA249" s="135">
        <v>0.99737354085603103</v>
      </c>
      <c r="CB249" s="117">
        <v>0.9</v>
      </c>
      <c r="CC249" s="124">
        <v>2.5000000000000001E-3</v>
      </c>
      <c r="CD249" s="113"/>
      <c r="CE249" s="113"/>
    </row>
    <row r="250" spans="1:83" s="85" customFormat="1" ht="21.4" customHeight="1" x14ac:dyDescent="0.2">
      <c r="A250" s="109" t="s">
        <v>308</v>
      </c>
      <c r="B250" s="109" t="s">
        <v>309</v>
      </c>
      <c r="C250" s="109" t="s">
        <v>324</v>
      </c>
      <c r="D250" s="110">
        <v>3.4306884078888902</v>
      </c>
      <c r="E250" s="111"/>
      <c r="F250" s="112">
        <v>4.7E-2</v>
      </c>
      <c r="G250" s="112">
        <v>4.3249999999999997E-2</v>
      </c>
      <c r="H250" s="113"/>
      <c r="I250" s="114">
        <v>6</v>
      </c>
      <c r="J250" s="114">
        <v>6</v>
      </c>
      <c r="K250" s="111"/>
      <c r="L250" s="138">
        <v>0.67</v>
      </c>
      <c r="M250" s="133">
        <v>0.77600000000000002</v>
      </c>
      <c r="N250" s="117">
        <v>0.7</v>
      </c>
      <c r="O250" s="118">
        <v>0.01</v>
      </c>
      <c r="P250" s="111"/>
      <c r="Q250" s="119">
        <v>139</v>
      </c>
      <c r="R250" s="120">
        <v>40.516649568165001</v>
      </c>
      <c r="S250" s="121">
        <v>36</v>
      </c>
      <c r="T250" s="133">
        <v>1.12546248800458</v>
      </c>
      <c r="U250" s="134">
        <v>-5.35239000105926</v>
      </c>
      <c r="V250" s="124">
        <v>8.0000000000000002E-3</v>
      </c>
      <c r="W250" s="124">
        <v>6.4999999999999997E-3</v>
      </c>
      <c r="X250" s="125">
        <v>0</v>
      </c>
      <c r="Y250" s="125">
        <v>10</v>
      </c>
      <c r="Z250" s="111"/>
      <c r="AA250" s="126">
        <v>509</v>
      </c>
      <c r="AB250" s="110">
        <v>148.36672395824399</v>
      </c>
      <c r="AC250" s="121">
        <v>200</v>
      </c>
      <c r="AD250" s="116">
        <v>0.74183361979121998</v>
      </c>
      <c r="AE250" s="127">
        <v>-292.957722228107</v>
      </c>
      <c r="AF250" s="112"/>
      <c r="AG250" s="112"/>
      <c r="AH250" s="128">
        <v>178</v>
      </c>
      <c r="AI250" s="125">
        <v>315</v>
      </c>
      <c r="AJ250" s="111"/>
      <c r="AK250" s="120">
        <v>3752.5800199999999</v>
      </c>
      <c r="AL250" s="120">
        <v>1093.8271197614199</v>
      </c>
      <c r="AM250" s="129">
        <v>742.4</v>
      </c>
      <c r="AN250" s="122">
        <v>1.4733662712303599</v>
      </c>
      <c r="AO250" s="130">
        <v>775.71295508926698</v>
      </c>
      <c r="AP250" s="124">
        <v>0.01</v>
      </c>
      <c r="AQ250" s="124">
        <v>0.01</v>
      </c>
      <c r="AR250" s="125">
        <v>0</v>
      </c>
      <c r="AS250" s="125">
        <v>0</v>
      </c>
      <c r="AT250" s="113"/>
      <c r="AU250" s="120">
        <v>2138.4816999999998</v>
      </c>
      <c r="AV250" s="110">
        <v>623.33894709952301</v>
      </c>
      <c r="AW250" s="131">
        <v>573</v>
      </c>
      <c r="AX250" s="133">
        <v>1.08785156561871</v>
      </c>
      <c r="AY250" s="137">
        <v>-159.12717418352599</v>
      </c>
      <c r="AZ250" s="112">
        <v>8.9999999999999993E-3</v>
      </c>
      <c r="BA250" s="112">
        <v>6.7499999999999999E-3</v>
      </c>
      <c r="BB250" s="125">
        <v>0</v>
      </c>
      <c r="BC250" s="125">
        <v>221</v>
      </c>
      <c r="BD250" s="111"/>
      <c r="BE250" s="120">
        <v>195.7</v>
      </c>
      <c r="BF250" s="110">
        <v>57.043944751725803</v>
      </c>
      <c r="BG250" s="132">
        <v>65</v>
      </c>
      <c r="BH250" s="118">
        <v>0.87759915002655098</v>
      </c>
      <c r="BI250" s="126">
        <v>-64.9362597241348</v>
      </c>
      <c r="BJ250" s="112"/>
      <c r="BK250" s="112"/>
      <c r="BL250" s="125">
        <v>28</v>
      </c>
      <c r="BM250" s="125">
        <v>72</v>
      </c>
      <c r="BN250" s="111"/>
      <c r="BO250" s="119">
        <v>325</v>
      </c>
      <c r="BP250" s="120">
        <v>94.733173450745497</v>
      </c>
      <c r="BQ250" s="132">
        <v>78</v>
      </c>
      <c r="BR250" s="122">
        <v>1.2145278647531501</v>
      </c>
      <c r="BS250" s="123">
        <v>12.236488331038201</v>
      </c>
      <c r="BT250" s="112">
        <v>7.4999999999999997E-3</v>
      </c>
      <c r="BU250" s="124">
        <v>7.4999999999999997E-3</v>
      </c>
      <c r="BV250" s="119">
        <v>0</v>
      </c>
      <c r="BW250" s="119">
        <v>0</v>
      </c>
      <c r="BX250" s="113"/>
      <c r="BY250" s="118">
        <v>0.99651264167393205</v>
      </c>
      <c r="BZ250" s="118">
        <v>1</v>
      </c>
      <c r="CA250" s="135">
        <v>0.998605056669573</v>
      </c>
      <c r="CB250" s="117">
        <v>0.9</v>
      </c>
      <c r="CC250" s="124">
        <v>2.5000000000000001E-3</v>
      </c>
      <c r="CD250" s="113"/>
      <c r="CE250" s="113"/>
    </row>
    <row r="251" spans="1:83" s="85" customFormat="1" ht="21.4" customHeight="1" x14ac:dyDescent="0.2">
      <c r="A251" s="109" t="s">
        <v>308</v>
      </c>
      <c r="B251" s="109" t="s">
        <v>309</v>
      </c>
      <c r="C251" s="109" t="s">
        <v>325</v>
      </c>
      <c r="D251" s="110">
        <v>2.9231345716666701</v>
      </c>
      <c r="E251" s="111"/>
      <c r="F251" s="112">
        <v>4.5249999999999999E-2</v>
      </c>
      <c r="G251" s="112">
        <v>4.2000000000000003E-2</v>
      </c>
      <c r="H251" s="113"/>
      <c r="I251" s="114">
        <v>6</v>
      </c>
      <c r="J251" s="114">
        <v>6</v>
      </c>
      <c r="K251" s="111"/>
      <c r="L251" s="135">
        <v>1</v>
      </c>
      <c r="M251" s="133">
        <v>0.70699999999999996</v>
      </c>
      <c r="N251" s="117">
        <v>0.7</v>
      </c>
      <c r="O251" s="118">
        <v>1E-3</v>
      </c>
      <c r="P251" s="111"/>
      <c r="Q251" s="119">
        <v>124</v>
      </c>
      <c r="R251" s="120">
        <v>42.420216024915902</v>
      </c>
      <c r="S251" s="121">
        <v>36</v>
      </c>
      <c r="T251" s="122">
        <v>1.17833933402544</v>
      </c>
      <c r="U251" s="123">
        <v>1.00385125489585</v>
      </c>
      <c r="V251" s="124">
        <v>0.01</v>
      </c>
      <c r="W251" s="124">
        <v>8.9999999999999993E-3</v>
      </c>
      <c r="X251" s="125">
        <v>0</v>
      </c>
      <c r="Y251" s="125">
        <v>3</v>
      </c>
      <c r="Z251" s="111"/>
      <c r="AA251" s="126">
        <v>511</v>
      </c>
      <c r="AB251" s="110">
        <v>174.812341844613</v>
      </c>
      <c r="AC251" s="121">
        <v>200</v>
      </c>
      <c r="AD251" s="118">
        <v>0.87406170922306503</v>
      </c>
      <c r="AE251" s="126">
        <v>-172.31193747280099</v>
      </c>
      <c r="AF251" s="112"/>
      <c r="AG251" s="112"/>
      <c r="AH251" s="128">
        <v>74</v>
      </c>
      <c r="AI251" s="125">
        <v>191</v>
      </c>
      <c r="AJ251" s="111"/>
      <c r="AK251" s="120">
        <v>2770.4028400000002</v>
      </c>
      <c r="AL251" s="120">
        <v>947.75070120032694</v>
      </c>
      <c r="AM251" s="129">
        <v>612</v>
      </c>
      <c r="AN251" s="122">
        <v>1.5486122568632801</v>
      </c>
      <c r="AO251" s="130">
        <v>679.46831133322905</v>
      </c>
      <c r="AP251" s="124">
        <v>0.01</v>
      </c>
      <c r="AQ251" s="124">
        <v>0.01</v>
      </c>
      <c r="AR251" s="125">
        <v>0</v>
      </c>
      <c r="AS251" s="125">
        <v>0</v>
      </c>
      <c r="AT251" s="113"/>
      <c r="AU251" s="120">
        <v>1581.13742</v>
      </c>
      <c r="AV251" s="110">
        <v>540.90476549579205</v>
      </c>
      <c r="AW251" s="131">
        <v>573</v>
      </c>
      <c r="AX251" s="118">
        <v>0.94398737433820501</v>
      </c>
      <c r="AY251" s="120">
        <v>-376.55128085957398</v>
      </c>
      <c r="AZ251" s="112"/>
      <c r="BA251" s="112"/>
      <c r="BB251" s="125">
        <v>94</v>
      </c>
      <c r="BC251" s="125">
        <v>429</v>
      </c>
      <c r="BD251" s="111"/>
      <c r="BE251" s="120">
        <v>219.9</v>
      </c>
      <c r="BF251" s="110">
        <v>75.227463740959706</v>
      </c>
      <c r="BG251" s="132">
        <v>65</v>
      </c>
      <c r="BH251" s="133">
        <v>1.1573455960147601</v>
      </c>
      <c r="BI251" s="134">
        <v>-2.1763796786602501</v>
      </c>
      <c r="BJ251" s="112">
        <v>1.4250000000000001E-2</v>
      </c>
      <c r="BK251" s="112">
        <v>1.2E-2</v>
      </c>
      <c r="BL251" s="125">
        <v>0</v>
      </c>
      <c r="BM251" s="125">
        <v>9</v>
      </c>
      <c r="BN251" s="111"/>
      <c r="BO251" s="119">
        <v>297</v>
      </c>
      <c r="BP251" s="120">
        <v>101.60325935</v>
      </c>
      <c r="BQ251" s="132">
        <v>78</v>
      </c>
      <c r="BR251" s="122">
        <v>1.30260588910256</v>
      </c>
      <c r="BS251" s="123">
        <v>30.5083443856077</v>
      </c>
      <c r="BT251" s="112">
        <v>7.4999999999999997E-3</v>
      </c>
      <c r="BU251" s="124">
        <v>7.4999999999999997E-3</v>
      </c>
      <c r="BV251" s="119">
        <v>0</v>
      </c>
      <c r="BW251" s="119">
        <v>0</v>
      </c>
      <c r="BX251" s="113"/>
      <c r="BY251" s="118">
        <v>0.98915989159891604</v>
      </c>
      <c r="BZ251" s="118">
        <v>1</v>
      </c>
      <c r="CA251" s="135">
        <v>0.99566395663956597</v>
      </c>
      <c r="CB251" s="117">
        <v>0.9</v>
      </c>
      <c r="CC251" s="124">
        <v>2.5000000000000001E-3</v>
      </c>
      <c r="CD251" s="113"/>
      <c r="CE251" s="113"/>
    </row>
    <row r="252" spans="1:83" s="85" customFormat="1" ht="21.4" customHeight="1" x14ac:dyDescent="0.2">
      <c r="A252" s="109" t="s">
        <v>308</v>
      </c>
      <c r="B252" s="109" t="s">
        <v>375</v>
      </c>
      <c r="C252" s="109" t="s">
        <v>327</v>
      </c>
      <c r="D252" s="110">
        <v>3.7492388968888899</v>
      </c>
      <c r="E252" s="111"/>
      <c r="F252" s="112">
        <v>5.2249999999999998E-2</v>
      </c>
      <c r="G252" s="112">
        <v>5.0750000000000003E-2</v>
      </c>
      <c r="H252" s="113"/>
      <c r="I252" s="114">
        <v>7</v>
      </c>
      <c r="J252" s="114">
        <v>7</v>
      </c>
      <c r="K252" s="111"/>
      <c r="L252" s="115">
        <v>0.42</v>
      </c>
      <c r="M252" s="133">
        <v>0.73699999999999999</v>
      </c>
      <c r="N252" s="117">
        <v>0.7</v>
      </c>
      <c r="O252" s="118">
        <v>5.0000000000000001E-3</v>
      </c>
      <c r="P252" s="111"/>
      <c r="Q252" s="119">
        <v>186</v>
      </c>
      <c r="R252" s="120">
        <v>49.6100689007421</v>
      </c>
      <c r="S252" s="121">
        <v>36</v>
      </c>
      <c r="T252" s="122">
        <v>1.37805746946506</v>
      </c>
      <c r="U252" s="123">
        <v>28.244024783385498</v>
      </c>
      <c r="V252" s="124">
        <v>0.01</v>
      </c>
      <c r="W252" s="124">
        <v>0.01</v>
      </c>
      <c r="X252" s="125">
        <v>0</v>
      </c>
      <c r="Y252" s="125">
        <v>0</v>
      </c>
      <c r="Z252" s="111"/>
      <c r="AA252" s="126">
        <v>516</v>
      </c>
      <c r="AB252" s="110">
        <v>137.627933079478</v>
      </c>
      <c r="AC252" s="121">
        <v>200</v>
      </c>
      <c r="AD252" s="116">
        <v>0.68813966539739002</v>
      </c>
      <c r="AE252" s="127">
        <v>-360.42208453674698</v>
      </c>
      <c r="AF252" s="112"/>
      <c r="AG252" s="112"/>
      <c r="AH252" s="128">
        <v>234</v>
      </c>
      <c r="AI252" s="125">
        <v>384</v>
      </c>
      <c r="AJ252" s="111"/>
      <c r="AK252" s="120">
        <v>3980.5457900000001</v>
      </c>
      <c r="AL252" s="120">
        <v>1061.6943597013901</v>
      </c>
      <c r="AM252" s="129">
        <v>612</v>
      </c>
      <c r="AN252" s="122">
        <v>1.7347947053944299</v>
      </c>
      <c r="AO252" s="130">
        <v>1298.6942113175501</v>
      </c>
      <c r="AP252" s="124">
        <v>0.01</v>
      </c>
      <c r="AQ252" s="124">
        <v>0.01</v>
      </c>
      <c r="AR252" s="125">
        <v>0</v>
      </c>
      <c r="AS252" s="125">
        <v>0</v>
      </c>
      <c r="AT252" s="113"/>
      <c r="AU252" s="120">
        <v>3181.7257599999998</v>
      </c>
      <c r="AV252" s="110">
        <v>848.63244181110701</v>
      </c>
      <c r="AW252" s="131">
        <v>573</v>
      </c>
      <c r="AX252" s="122">
        <v>1.4810339298623201</v>
      </c>
      <c r="AY252" s="130">
        <v>670.77648780222</v>
      </c>
      <c r="AZ252" s="112">
        <v>1.4999999999999999E-2</v>
      </c>
      <c r="BA252" s="112">
        <v>1.4999999999999999E-2</v>
      </c>
      <c r="BB252" s="125">
        <v>0</v>
      </c>
      <c r="BC252" s="125">
        <v>0</v>
      </c>
      <c r="BD252" s="111"/>
      <c r="BE252" s="120">
        <v>244.1</v>
      </c>
      <c r="BF252" s="110">
        <v>65.106547412210404</v>
      </c>
      <c r="BG252" s="132">
        <v>65</v>
      </c>
      <c r="BH252" s="133">
        <v>1.0016391909570801</v>
      </c>
      <c r="BI252" s="134">
        <v>-40.737177474442802</v>
      </c>
      <c r="BJ252" s="112">
        <v>2.2499999999999998E-3</v>
      </c>
      <c r="BK252" s="112">
        <v>7.5000000000000002E-4</v>
      </c>
      <c r="BL252" s="125">
        <v>0</v>
      </c>
      <c r="BM252" s="125">
        <v>49</v>
      </c>
      <c r="BN252" s="111"/>
      <c r="BO252" s="119">
        <v>358</v>
      </c>
      <c r="BP252" s="120">
        <v>95.486046593901406</v>
      </c>
      <c r="BQ252" s="132">
        <v>78</v>
      </c>
      <c r="BR252" s="122">
        <v>1.2241800845372</v>
      </c>
      <c r="BS252" s="123">
        <v>16.195387030668702</v>
      </c>
      <c r="BT252" s="112">
        <v>7.4999999999999997E-3</v>
      </c>
      <c r="BU252" s="124">
        <v>7.4999999999999997E-3</v>
      </c>
      <c r="BV252" s="119">
        <v>0</v>
      </c>
      <c r="BW252" s="119">
        <v>0</v>
      </c>
      <c r="BX252" s="113"/>
      <c r="BY252" s="118">
        <v>0.97971602434077099</v>
      </c>
      <c r="BZ252" s="118">
        <v>1</v>
      </c>
      <c r="CA252" s="135">
        <v>0.99188640973630804</v>
      </c>
      <c r="CB252" s="117">
        <v>0.9</v>
      </c>
      <c r="CC252" s="124">
        <v>2.5000000000000001E-3</v>
      </c>
      <c r="CD252" s="113"/>
      <c r="CE252" s="113"/>
    </row>
    <row r="253" spans="1:83" s="85" customFormat="1" ht="21.4" customHeight="1" x14ac:dyDescent="0.2">
      <c r="A253" s="109" t="s">
        <v>308</v>
      </c>
      <c r="B253" s="109" t="s">
        <v>375</v>
      </c>
      <c r="C253" s="109" t="s">
        <v>328</v>
      </c>
      <c r="D253" s="110">
        <v>2.8067423283333301</v>
      </c>
      <c r="E253" s="111"/>
      <c r="F253" s="112">
        <v>6.8500000000000005E-2</v>
      </c>
      <c r="G253" s="112">
        <v>6.6250000000000003E-2</v>
      </c>
      <c r="H253" s="113"/>
      <c r="I253" s="114">
        <v>7</v>
      </c>
      <c r="J253" s="114">
        <v>7</v>
      </c>
      <c r="K253" s="111"/>
      <c r="L253" s="135">
        <v>0.84</v>
      </c>
      <c r="M253" s="133">
        <v>0.83399999999999996</v>
      </c>
      <c r="N253" s="117">
        <v>0.7</v>
      </c>
      <c r="O253" s="118">
        <v>1.9E-2</v>
      </c>
      <c r="P253" s="111"/>
      <c r="Q253" s="119">
        <v>133</v>
      </c>
      <c r="R253" s="120">
        <v>47.385895975344603</v>
      </c>
      <c r="S253" s="121">
        <v>36</v>
      </c>
      <c r="T253" s="122">
        <v>1.3162748882040201</v>
      </c>
      <c r="U253" s="123">
        <v>14.9012643991841</v>
      </c>
      <c r="V253" s="124">
        <v>0.01</v>
      </c>
      <c r="W253" s="124">
        <v>0.01</v>
      </c>
      <c r="X253" s="125">
        <v>0</v>
      </c>
      <c r="Y253" s="125">
        <v>0</v>
      </c>
      <c r="Z253" s="111"/>
      <c r="AA253" s="126">
        <v>506</v>
      </c>
      <c r="AB253" s="110">
        <v>180.280175665597</v>
      </c>
      <c r="AC253" s="121">
        <v>200</v>
      </c>
      <c r="AD253" s="118">
        <v>0.90140087832798499</v>
      </c>
      <c r="AE253" s="126">
        <v>-150.10408667119901</v>
      </c>
      <c r="AF253" s="112"/>
      <c r="AG253" s="112"/>
      <c r="AH253" s="128">
        <v>56</v>
      </c>
      <c r="AI253" s="125">
        <v>168</v>
      </c>
      <c r="AJ253" s="111"/>
      <c r="AK253" s="120">
        <v>3267.4485599999998</v>
      </c>
      <c r="AL253" s="120">
        <v>1164.1426884883399</v>
      </c>
      <c r="AM253" s="129">
        <v>654.9</v>
      </c>
      <c r="AN253" s="122">
        <v>1.7775884692141399</v>
      </c>
      <c r="AO253" s="130">
        <v>1119.0357281951599</v>
      </c>
      <c r="AP253" s="124">
        <v>0.01</v>
      </c>
      <c r="AQ253" s="124">
        <v>0.01</v>
      </c>
      <c r="AR253" s="125">
        <v>0</v>
      </c>
      <c r="AS253" s="125">
        <v>0</v>
      </c>
      <c r="AT253" s="113"/>
      <c r="AU253" s="120">
        <v>2290.29142</v>
      </c>
      <c r="AV253" s="110">
        <v>815.99632316800296</v>
      </c>
      <c r="AW253" s="131">
        <v>573</v>
      </c>
      <c r="AX253" s="122">
        <v>1.42407735282374</v>
      </c>
      <c r="AY253" s="130">
        <v>410.55321168701403</v>
      </c>
      <c r="AZ253" s="112">
        <v>1.4999999999999999E-2</v>
      </c>
      <c r="BA253" s="112">
        <v>1.4999999999999999E-2</v>
      </c>
      <c r="BB253" s="125">
        <v>0</v>
      </c>
      <c r="BC253" s="125">
        <v>0</v>
      </c>
      <c r="BD253" s="111"/>
      <c r="BE253" s="120">
        <v>187.6</v>
      </c>
      <c r="BF253" s="110">
        <v>66.839053270486104</v>
      </c>
      <c r="BG253" s="132">
        <v>65</v>
      </c>
      <c r="BH253" s="133">
        <v>1.0282931272382501</v>
      </c>
      <c r="BI253" s="134">
        <v>-25.6338281681398</v>
      </c>
      <c r="BJ253" s="112">
        <v>4.4999999999999997E-3</v>
      </c>
      <c r="BK253" s="112">
        <v>2.2499999999999998E-3</v>
      </c>
      <c r="BL253" s="125">
        <v>0</v>
      </c>
      <c r="BM253" s="125">
        <v>32</v>
      </c>
      <c r="BN253" s="111"/>
      <c r="BO253" s="119">
        <v>273</v>
      </c>
      <c r="BP253" s="120">
        <v>97.265786475707401</v>
      </c>
      <c r="BQ253" s="132">
        <v>78</v>
      </c>
      <c r="BR253" s="122">
        <v>1.2469972625090699</v>
      </c>
      <c r="BS253" s="123">
        <v>17.119406198232301</v>
      </c>
      <c r="BT253" s="112">
        <v>7.4999999999999997E-3</v>
      </c>
      <c r="BU253" s="124">
        <v>7.4999999999999997E-3</v>
      </c>
      <c r="BV253" s="119">
        <v>0</v>
      </c>
      <c r="BW253" s="119">
        <v>0</v>
      </c>
      <c r="BX253" s="113"/>
      <c r="BY253" s="118">
        <v>0.99611801242235998</v>
      </c>
      <c r="BZ253" s="118">
        <v>1</v>
      </c>
      <c r="CA253" s="135">
        <v>0.99844720496894401</v>
      </c>
      <c r="CB253" s="117">
        <v>0.9</v>
      </c>
      <c r="CC253" s="124">
        <v>2.5000000000000001E-3</v>
      </c>
      <c r="CD253" s="113"/>
      <c r="CE253" s="113"/>
    </row>
    <row r="254" spans="1:83" s="85" customFormat="1" ht="21.4" customHeight="1" x14ac:dyDescent="0.2">
      <c r="A254" s="109" t="s">
        <v>308</v>
      </c>
      <c r="B254" s="109" t="s">
        <v>375</v>
      </c>
      <c r="C254" s="109" t="s">
        <v>329</v>
      </c>
      <c r="D254" s="110">
        <v>3.5873409147777799</v>
      </c>
      <c r="E254" s="111"/>
      <c r="F254" s="112">
        <v>3.6999999999999998E-2</v>
      </c>
      <c r="G254" s="112">
        <v>3.5499999999999997E-2</v>
      </c>
      <c r="H254" s="113"/>
      <c r="I254" s="114">
        <v>5</v>
      </c>
      <c r="J254" s="114">
        <v>5</v>
      </c>
      <c r="K254" s="111"/>
      <c r="L254" s="136">
        <v>0.72</v>
      </c>
      <c r="M254" s="116">
        <v>0.59199999999999997</v>
      </c>
      <c r="N254" s="117">
        <v>0.7</v>
      </c>
      <c r="O254" s="118"/>
      <c r="P254" s="111"/>
      <c r="Q254" s="119">
        <v>178</v>
      </c>
      <c r="R254" s="120">
        <v>49.618925055810102</v>
      </c>
      <c r="S254" s="121">
        <v>36</v>
      </c>
      <c r="T254" s="122">
        <v>1.3783034737725</v>
      </c>
      <c r="U254" s="123">
        <v>27.056173797078301</v>
      </c>
      <c r="V254" s="124">
        <v>0.01</v>
      </c>
      <c r="W254" s="124">
        <v>0.01</v>
      </c>
      <c r="X254" s="125">
        <v>0</v>
      </c>
      <c r="Y254" s="125">
        <v>0</v>
      </c>
      <c r="Z254" s="111"/>
      <c r="AA254" s="126">
        <v>426</v>
      </c>
      <c r="AB254" s="110">
        <v>118.750910526827</v>
      </c>
      <c r="AC254" s="121">
        <v>200</v>
      </c>
      <c r="AD254" s="116">
        <v>0.59375455263413501</v>
      </c>
      <c r="AE254" s="127">
        <v>-412.57681223845401</v>
      </c>
      <c r="AF254" s="112"/>
      <c r="AG254" s="112"/>
      <c r="AH254" s="128">
        <v>292</v>
      </c>
      <c r="AI254" s="125">
        <v>435</v>
      </c>
      <c r="AJ254" s="111"/>
      <c r="AK254" s="120">
        <v>2367.7176899999999</v>
      </c>
      <c r="AL254" s="120">
        <v>660.02026187317995</v>
      </c>
      <c r="AM254" s="129">
        <v>653.1</v>
      </c>
      <c r="AN254" s="133">
        <v>1.01059602185451</v>
      </c>
      <c r="AO254" s="137">
        <v>-370.65489036467102</v>
      </c>
      <c r="AP254" s="124">
        <v>2E-3</v>
      </c>
      <c r="AQ254" s="124">
        <v>5.0000000000000001E-4</v>
      </c>
      <c r="AR254" s="125">
        <v>0</v>
      </c>
      <c r="AS254" s="125">
        <v>444</v>
      </c>
      <c r="AT254" s="113"/>
      <c r="AU254" s="120">
        <v>2545.8803200000002</v>
      </c>
      <c r="AV254" s="110">
        <v>709.684521343494</v>
      </c>
      <c r="AW254" s="131">
        <v>573</v>
      </c>
      <c r="AX254" s="122">
        <v>1.2385419220654299</v>
      </c>
      <c r="AY254" s="130">
        <v>143.357752936829</v>
      </c>
      <c r="AZ254" s="112">
        <v>1.4999999999999999E-2</v>
      </c>
      <c r="BA254" s="112">
        <v>1.4999999999999999E-2</v>
      </c>
      <c r="BB254" s="125">
        <v>0</v>
      </c>
      <c r="BC254" s="125">
        <v>0</v>
      </c>
      <c r="BD254" s="111"/>
      <c r="BE254" s="120">
        <v>167</v>
      </c>
      <c r="BF254" s="110">
        <v>46.552586990563498</v>
      </c>
      <c r="BG254" s="132">
        <v>65</v>
      </c>
      <c r="BH254" s="116">
        <v>0.71619364600866897</v>
      </c>
      <c r="BI254" s="127">
        <v>-105.53746397749801</v>
      </c>
      <c r="BJ254" s="112"/>
      <c r="BK254" s="112"/>
      <c r="BL254" s="125">
        <v>67</v>
      </c>
      <c r="BM254" s="125">
        <v>113</v>
      </c>
      <c r="BN254" s="111"/>
      <c r="BO254" s="119">
        <v>375</v>
      </c>
      <c r="BP254" s="120">
        <v>104.534252224319</v>
      </c>
      <c r="BQ254" s="132">
        <v>78</v>
      </c>
      <c r="BR254" s="122">
        <v>1.3401827208246</v>
      </c>
      <c r="BS254" s="123">
        <v>47.955043227003003</v>
      </c>
      <c r="BT254" s="112">
        <v>7.4999999999999997E-3</v>
      </c>
      <c r="BU254" s="124">
        <v>7.4999999999999997E-3</v>
      </c>
      <c r="BV254" s="119">
        <v>0</v>
      </c>
      <c r="BW254" s="119">
        <v>0</v>
      </c>
      <c r="BX254" s="113"/>
      <c r="BY254" s="118">
        <v>0.99181073703366696</v>
      </c>
      <c r="BZ254" s="118">
        <v>1</v>
      </c>
      <c r="CA254" s="135">
        <v>0.99672429481346703</v>
      </c>
      <c r="CB254" s="117">
        <v>0.9</v>
      </c>
      <c r="CC254" s="124">
        <v>2.5000000000000001E-3</v>
      </c>
      <c r="CD254" s="113"/>
      <c r="CE254" s="113"/>
    </row>
    <row r="255" spans="1:83" s="85" customFormat="1" ht="21.4" customHeight="1" x14ac:dyDescent="0.2">
      <c r="A255" s="109" t="s">
        <v>308</v>
      </c>
      <c r="B255" s="109" t="s">
        <v>375</v>
      </c>
      <c r="C255" s="109" t="s">
        <v>330</v>
      </c>
      <c r="D255" s="110">
        <v>5.0594035594444398</v>
      </c>
      <c r="E255" s="111"/>
      <c r="F255" s="112">
        <v>2.2749999999999999E-2</v>
      </c>
      <c r="G255" s="112">
        <v>2.0500000000000001E-2</v>
      </c>
      <c r="H255" s="113"/>
      <c r="I255" s="114">
        <v>5</v>
      </c>
      <c r="J255" s="114">
        <v>3</v>
      </c>
      <c r="K255" s="111"/>
      <c r="L255" s="135">
        <v>0.94</v>
      </c>
      <c r="M255" s="133">
        <v>0.76</v>
      </c>
      <c r="N255" s="117">
        <v>0.7</v>
      </c>
      <c r="O255" s="118">
        <v>8.0000000000000002E-3</v>
      </c>
      <c r="P255" s="111"/>
      <c r="Q255" s="119">
        <v>182</v>
      </c>
      <c r="R255" s="120">
        <v>35.9726196698143</v>
      </c>
      <c r="S255" s="121">
        <v>36</v>
      </c>
      <c r="T255" s="133">
        <v>0.99923943527262105</v>
      </c>
      <c r="U255" s="134">
        <v>-30.883511690031799</v>
      </c>
      <c r="V255" s="124">
        <v>1.5E-3</v>
      </c>
      <c r="W255" s="124">
        <v>0</v>
      </c>
      <c r="X255" s="125">
        <v>1</v>
      </c>
      <c r="Y255" s="125">
        <v>37</v>
      </c>
      <c r="Z255" s="111"/>
      <c r="AA255" s="126">
        <v>632</v>
      </c>
      <c r="AB255" s="110">
        <v>124.91591006221201</v>
      </c>
      <c r="AC255" s="121">
        <v>200</v>
      </c>
      <c r="AD255" s="116">
        <v>0.62457955031106005</v>
      </c>
      <c r="AE255" s="127">
        <v>-550.68617605573195</v>
      </c>
      <c r="AF255" s="112"/>
      <c r="AG255" s="112"/>
      <c r="AH255" s="128">
        <v>380</v>
      </c>
      <c r="AI255" s="125">
        <v>583</v>
      </c>
      <c r="AJ255" s="111"/>
      <c r="AK255" s="120">
        <v>6246.5042800000001</v>
      </c>
      <c r="AL255" s="120">
        <v>1234.6325424742199</v>
      </c>
      <c r="AM255" s="129">
        <v>781.5</v>
      </c>
      <c r="AN255" s="122">
        <v>1.57982411065159</v>
      </c>
      <c r="AO255" s="130">
        <v>1625.15804706223</v>
      </c>
      <c r="AP255" s="124">
        <v>0.01</v>
      </c>
      <c r="AQ255" s="124">
        <v>0.01</v>
      </c>
      <c r="AR255" s="125">
        <v>0</v>
      </c>
      <c r="AS255" s="125">
        <v>0</v>
      </c>
      <c r="AT255" s="113"/>
      <c r="AU255" s="120">
        <v>2690.9164900000001</v>
      </c>
      <c r="AV255" s="110">
        <v>531.86437064836196</v>
      </c>
      <c r="AW255" s="131">
        <v>573</v>
      </c>
      <c r="AX255" s="118">
        <v>0.92821007093954899</v>
      </c>
      <c r="AY255" s="120">
        <v>-697.47940439967294</v>
      </c>
      <c r="AZ255" s="112"/>
      <c r="BA255" s="112"/>
      <c r="BB255" s="125">
        <v>209</v>
      </c>
      <c r="BC255" s="125">
        <v>788</v>
      </c>
      <c r="BD255" s="111"/>
      <c r="BE255" s="120">
        <v>233.8</v>
      </c>
      <c r="BF255" s="110">
        <v>46.210980652761499</v>
      </c>
      <c r="BG255" s="132">
        <v>65</v>
      </c>
      <c r="BH255" s="116">
        <v>0.71093816388863895</v>
      </c>
      <c r="BI255" s="127">
        <v>-150.57300721811299</v>
      </c>
      <c r="BJ255" s="112"/>
      <c r="BK255" s="112"/>
      <c r="BL255" s="125">
        <v>96</v>
      </c>
      <c r="BM255" s="125">
        <v>161</v>
      </c>
      <c r="BN255" s="111"/>
      <c r="BO255" s="119">
        <v>392</v>
      </c>
      <c r="BP255" s="120">
        <v>77.479488519600196</v>
      </c>
      <c r="BQ255" s="132">
        <v>78</v>
      </c>
      <c r="BR255" s="133">
        <v>0.99332677589231</v>
      </c>
      <c r="BS255" s="134">
        <v>-69.247608661735597</v>
      </c>
      <c r="BT255" s="112">
        <v>7.5000000000000002E-4</v>
      </c>
      <c r="BU255" s="124"/>
      <c r="BV255" s="119">
        <v>3</v>
      </c>
      <c r="BW255" s="119">
        <v>82</v>
      </c>
      <c r="BX255" s="113"/>
      <c r="BY255" s="118">
        <v>0.97722705961152001</v>
      </c>
      <c r="BZ255" s="118">
        <v>1</v>
      </c>
      <c r="CA255" s="135">
        <v>0.99089082384460803</v>
      </c>
      <c r="CB255" s="117">
        <v>0.9</v>
      </c>
      <c r="CC255" s="124">
        <v>2.5000000000000001E-3</v>
      </c>
      <c r="CD255" s="113"/>
      <c r="CE255" s="113"/>
    </row>
    <row r="256" spans="1:83" s="85" customFormat="1" ht="21.4" customHeight="1" x14ac:dyDescent="0.2">
      <c r="A256" s="109" t="s">
        <v>308</v>
      </c>
      <c r="B256" s="109" t="s">
        <v>375</v>
      </c>
      <c r="C256" s="109" t="s">
        <v>332</v>
      </c>
      <c r="D256" s="110">
        <v>2.5567076292222199</v>
      </c>
      <c r="E256" s="111"/>
      <c r="F256" s="112">
        <v>2.75E-2</v>
      </c>
      <c r="G256" s="112">
        <v>2.4500000000000001E-2</v>
      </c>
      <c r="H256" s="113"/>
      <c r="I256" s="114">
        <v>5</v>
      </c>
      <c r="J256" s="114">
        <v>5</v>
      </c>
      <c r="K256" s="111"/>
      <c r="L256" s="136">
        <v>0.8</v>
      </c>
      <c r="M256" s="133">
        <v>0.76300000000000001</v>
      </c>
      <c r="N256" s="117">
        <v>0.7</v>
      </c>
      <c r="O256" s="118">
        <v>8.9999999999999993E-3</v>
      </c>
      <c r="P256" s="111"/>
      <c r="Q256" s="119">
        <v>73</v>
      </c>
      <c r="R256" s="120">
        <v>28.552345667387598</v>
      </c>
      <c r="S256" s="121">
        <v>36</v>
      </c>
      <c r="T256" s="118">
        <v>0.79312071298298903</v>
      </c>
      <c r="U256" s="126">
        <v>-34.5780755732575</v>
      </c>
      <c r="V256" s="124"/>
      <c r="W256" s="124"/>
      <c r="X256" s="125">
        <v>20</v>
      </c>
      <c r="Y256" s="125">
        <v>38</v>
      </c>
      <c r="Z256" s="111"/>
      <c r="AA256" s="126">
        <v>538</v>
      </c>
      <c r="AB256" s="110">
        <v>210.42687628841799</v>
      </c>
      <c r="AC256" s="121">
        <v>200</v>
      </c>
      <c r="AD256" s="133">
        <v>1.05213438144209</v>
      </c>
      <c r="AE256" s="134">
        <v>-59.655975406986201</v>
      </c>
      <c r="AF256" s="112">
        <v>4.0000000000000001E-3</v>
      </c>
      <c r="AG256" s="112">
        <v>2.5000000000000001E-3</v>
      </c>
      <c r="AH256" s="128">
        <v>0</v>
      </c>
      <c r="AI256" s="125">
        <v>76</v>
      </c>
      <c r="AJ256" s="111"/>
      <c r="AK256" s="120">
        <v>1668.7247600000001</v>
      </c>
      <c r="AL256" s="120">
        <v>652.68501604449898</v>
      </c>
      <c r="AM256" s="129">
        <v>612.9</v>
      </c>
      <c r="AN256" s="133">
        <v>1.0649127362449</v>
      </c>
      <c r="AO256" s="137">
        <v>-162.79197663470899</v>
      </c>
      <c r="AP256" s="124">
        <v>4.4999999999999997E-3</v>
      </c>
      <c r="AQ256" s="124">
        <v>3.0000000000000001E-3</v>
      </c>
      <c r="AR256" s="125">
        <v>0</v>
      </c>
      <c r="AS256" s="125">
        <v>212</v>
      </c>
      <c r="AT256" s="113"/>
      <c r="AU256" s="120">
        <v>1269.82455</v>
      </c>
      <c r="AV256" s="110">
        <v>496.663965596369</v>
      </c>
      <c r="AW256" s="131">
        <v>573</v>
      </c>
      <c r="AX256" s="118">
        <v>0.86677829947010299</v>
      </c>
      <c r="AY256" s="120">
        <v>-442.45981954101501</v>
      </c>
      <c r="AZ256" s="112"/>
      <c r="BA256" s="112"/>
      <c r="BB256" s="125">
        <v>196</v>
      </c>
      <c r="BC256" s="125">
        <v>489</v>
      </c>
      <c r="BD256" s="111"/>
      <c r="BE256" s="120">
        <v>149.80000000000001</v>
      </c>
      <c r="BF256" s="110">
        <v>58.590977821570803</v>
      </c>
      <c r="BG256" s="132">
        <v>65</v>
      </c>
      <c r="BH256" s="118">
        <v>0.90139965879339601</v>
      </c>
      <c r="BI256" s="126">
        <v>-44.438192007270501</v>
      </c>
      <c r="BJ256" s="112"/>
      <c r="BK256" s="112"/>
      <c r="BL256" s="125">
        <v>17</v>
      </c>
      <c r="BM256" s="125">
        <v>50</v>
      </c>
      <c r="BN256" s="111"/>
      <c r="BO256" s="119">
        <v>260</v>
      </c>
      <c r="BP256" s="120">
        <v>101.693285938641</v>
      </c>
      <c r="BQ256" s="132">
        <v>78</v>
      </c>
      <c r="BR256" s="122">
        <v>1.3037600761364201</v>
      </c>
      <c r="BS256" s="123">
        <v>26.9141695912754</v>
      </c>
      <c r="BT256" s="112">
        <v>7.4999999999999997E-3</v>
      </c>
      <c r="BU256" s="124">
        <v>7.4999999999999997E-3</v>
      </c>
      <c r="BV256" s="119">
        <v>0</v>
      </c>
      <c r="BW256" s="119">
        <v>0</v>
      </c>
      <c r="BX256" s="113"/>
      <c r="BY256" s="118">
        <v>0.99550224887556205</v>
      </c>
      <c r="BZ256" s="118">
        <v>1</v>
      </c>
      <c r="CA256" s="135">
        <v>0.99820089955022495</v>
      </c>
      <c r="CB256" s="117">
        <v>0.9</v>
      </c>
      <c r="CC256" s="124">
        <v>2.5000000000000001E-3</v>
      </c>
      <c r="CD256" s="113"/>
      <c r="CE256" s="113"/>
    </row>
    <row r="257" spans="1:83" s="85" customFormat="1" ht="21.4" customHeight="1" x14ac:dyDescent="0.2">
      <c r="A257" s="109" t="s">
        <v>308</v>
      </c>
      <c r="B257" s="109" t="s">
        <v>375</v>
      </c>
      <c r="C257" s="109" t="s">
        <v>333</v>
      </c>
      <c r="D257" s="110">
        <v>4.3469709423333303</v>
      </c>
      <c r="E257" s="111"/>
      <c r="F257" s="112">
        <v>2.4750000000000001E-2</v>
      </c>
      <c r="G257" s="112">
        <v>2.1000000000000001E-2</v>
      </c>
      <c r="H257" s="113"/>
      <c r="I257" s="114">
        <v>4</v>
      </c>
      <c r="J257" s="114">
        <v>4</v>
      </c>
      <c r="K257" s="111"/>
      <c r="L257" s="136">
        <v>0.81231249999999999</v>
      </c>
      <c r="M257" s="116">
        <v>0.53200000000000003</v>
      </c>
      <c r="N257" s="117">
        <v>0.7</v>
      </c>
      <c r="O257" s="118"/>
      <c r="P257" s="111"/>
      <c r="Q257" s="119">
        <v>163</v>
      </c>
      <c r="R257" s="120">
        <v>37.497375106102297</v>
      </c>
      <c r="S257" s="121">
        <v>36</v>
      </c>
      <c r="T257" s="133">
        <v>1.0415937529472901</v>
      </c>
      <c r="U257" s="134">
        <v>-19.906626946371102</v>
      </c>
      <c r="V257" s="124">
        <v>3.5000000000000001E-3</v>
      </c>
      <c r="W257" s="124">
        <v>2E-3</v>
      </c>
      <c r="X257" s="125">
        <v>0</v>
      </c>
      <c r="Y257" s="125">
        <v>25</v>
      </c>
      <c r="Z257" s="111"/>
      <c r="AA257" s="126">
        <v>421</v>
      </c>
      <c r="AB257" s="110">
        <v>96.849048586926799</v>
      </c>
      <c r="AC257" s="121">
        <v>200</v>
      </c>
      <c r="AD257" s="116">
        <v>0.484245242934634</v>
      </c>
      <c r="AE257" s="127">
        <v>-595.14792747983904</v>
      </c>
      <c r="AF257" s="112"/>
      <c r="AG257" s="112"/>
      <c r="AH257" s="128">
        <v>449</v>
      </c>
      <c r="AI257" s="125">
        <v>623</v>
      </c>
      <c r="AJ257" s="111"/>
      <c r="AK257" s="120">
        <v>2537.51541</v>
      </c>
      <c r="AL257" s="120">
        <v>583.74335684837399</v>
      </c>
      <c r="AM257" s="129">
        <v>624</v>
      </c>
      <c r="AN257" s="118">
        <v>0.93548614879547098</v>
      </c>
      <c r="AO257" s="120">
        <v>-632.86612373709795</v>
      </c>
      <c r="AP257" s="124"/>
      <c r="AQ257" s="124"/>
      <c r="AR257" s="125">
        <v>175</v>
      </c>
      <c r="AS257" s="125">
        <v>718</v>
      </c>
      <c r="AT257" s="113"/>
      <c r="AU257" s="120">
        <v>2786.4112300000002</v>
      </c>
      <c r="AV257" s="110">
        <v>641.000657001018</v>
      </c>
      <c r="AW257" s="131">
        <v>573</v>
      </c>
      <c r="AX257" s="133">
        <v>1.1186747940680899</v>
      </c>
      <c r="AY257" s="137">
        <v>-124.852582229739</v>
      </c>
      <c r="AZ257" s="112">
        <v>1.125E-2</v>
      </c>
      <c r="BA257" s="112">
        <v>8.9999999999999993E-3</v>
      </c>
      <c r="BB257" s="125">
        <v>0</v>
      </c>
      <c r="BC257" s="125">
        <v>203</v>
      </c>
      <c r="BD257" s="111"/>
      <c r="BE257" s="120">
        <v>208</v>
      </c>
      <c r="BF257" s="110">
        <v>47.849411178339103</v>
      </c>
      <c r="BG257" s="132">
        <v>65</v>
      </c>
      <c r="BH257" s="116">
        <v>0.73614478735906297</v>
      </c>
      <c r="BI257" s="127">
        <v>-122.248076430948</v>
      </c>
      <c r="BJ257" s="112"/>
      <c r="BK257" s="112"/>
      <c r="BL257" s="125">
        <v>75</v>
      </c>
      <c r="BM257" s="125">
        <v>132</v>
      </c>
      <c r="BN257" s="111"/>
      <c r="BO257" s="119">
        <v>409</v>
      </c>
      <c r="BP257" s="120">
        <v>94.088505634330303</v>
      </c>
      <c r="BQ257" s="132">
        <v>78</v>
      </c>
      <c r="BR257" s="122">
        <v>1.2062628927478201</v>
      </c>
      <c r="BS257" s="123">
        <v>12.702308282862701</v>
      </c>
      <c r="BT257" s="112">
        <v>7.4999999999999997E-3</v>
      </c>
      <c r="BU257" s="124">
        <v>7.4999999999999997E-3</v>
      </c>
      <c r="BV257" s="119">
        <v>0</v>
      </c>
      <c r="BW257" s="119">
        <v>0</v>
      </c>
      <c r="BX257" s="113"/>
      <c r="BY257" s="118">
        <v>0.98974651096553701</v>
      </c>
      <c r="BZ257" s="118">
        <v>1</v>
      </c>
      <c r="CA257" s="135">
        <v>0.99589860438621503</v>
      </c>
      <c r="CB257" s="117">
        <v>0.9</v>
      </c>
      <c r="CC257" s="124">
        <v>2.5000000000000001E-3</v>
      </c>
      <c r="CD257" s="113"/>
      <c r="CE257" s="113"/>
    </row>
    <row r="258" spans="1:83" s="85" customFormat="1" ht="21.4" customHeight="1" x14ac:dyDescent="0.2">
      <c r="A258" s="109" t="s">
        <v>308</v>
      </c>
      <c r="B258" s="109" t="s">
        <v>375</v>
      </c>
      <c r="C258" s="109" t="s">
        <v>334</v>
      </c>
      <c r="D258" s="110">
        <v>3.35794614355556</v>
      </c>
      <c r="E258" s="111"/>
      <c r="F258" s="112">
        <v>4.8875000000000002E-2</v>
      </c>
      <c r="G258" s="112">
        <v>4.3749999999999997E-2</v>
      </c>
      <c r="H258" s="113"/>
      <c r="I258" s="114">
        <v>6</v>
      </c>
      <c r="J258" s="114">
        <v>6</v>
      </c>
      <c r="K258" s="111"/>
      <c r="L258" s="115">
        <v>0.55000000000000004</v>
      </c>
      <c r="M258" s="133">
        <v>0.82</v>
      </c>
      <c r="N258" s="117">
        <v>0.7</v>
      </c>
      <c r="O258" s="118">
        <v>1.7000000000000001E-2</v>
      </c>
      <c r="P258" s="111"/>
      <c r="Q258" s="119">
        <v>146</v>
      </c>
      <c r="R258" s="120">
        <v>43.478958195978699</v>
      </c>
      <c r="S258" s="121">
        <v>36</v>
      </c>
      <c r="T258" s="122">
        <v>1.20774883877719</v>
      </c>
      <c r="U258" s="123">
        <v>4.7083717068414002</v>
      </c>
      <c r="V258" s="124">
        <v>0.01</v>
      </c>
      <c r="W258" s="124">
        <v>0.01</v>
      </c>
      <c r="X258" s="125">
        <v>0</v>
      </c>
      <c r="Y258" s="125">
        <v>0</v>
      </c>
      <c r="Z258" s="111"/>
      <c r="AA258" s="126">
        <v>277</v>
      </c>
      <c r="AB258" s="110">
        <v>82.490900138946003</v>
      </c>
      <c r="AC258" s="121">
        <v>200</v>
      </c>
      <c r="AD258" s="116">
        <v>0.41245450069473</v>
      </c>
      <c r="AE258" s="127">
        <v>-507.953490517548</v>
      </c>
      <c r="AF258" s="112"/>
      <c r="AG258" s="112"/>
      <c r="AH258" s="128">
        <v>395</v>
      </c>
      <c r="AI258" s="125">
        <v>529</v>
      </c>
      <c r="AJ258" s="111"/>
      <c r="AK258" s="120">
        <v>2260.9775500000001</v>
      </c>
      <c r="AL258" s="120">
        <v>673.32156423627703</v>
      </c>
      <c r="AM258" s="129">
        <v>655.6</v>
      </c>
      <c r="AN258" s="133">
        <v>1.02703106198334</v>
      </c>
      <c r="AO258" s="137">
        <v>-312.09999191652201</v>
      </c>
      <c r="AP258" s="124">
        <v>2.5000000000000001E-3</v>
      </c>
      <c r="AQ258" s="124">
        <v>1.5E-3</v>
      </c>
      <c r="AR258" s="125">
        <v>0</v>
      </c>
      <c r="AS258" s="125">
        <v>381</v>
      </c>
      <c r="AT258" s="113"/>
      <c r="AU258" s="120">
        <v>2202.6237599999999</v>
      </c>
      <c r="AV258" s="110">
        <v>655.943742345955</v>
      </c>
      <c r="AW258" s="131">
        <v>573</v>
      </c>
      <c r="AX258" s="133">
        <v>1.1447534770435499</v>
      </c>
      <c r="AY258" s="137">
        <v>-46.267990332774403</v>
      </c>
      <c r="AZ258" s="112">
        <v>1.35E-2</v>
      </c>
      <c r="BA258" s="112">
        <v>1.0500000000000001E-2</v>
      </c>
      <c r="BB258" s="125">
        <v>0</v>
      </c>
      <c r="BC258" s="125">
        <v>107</v>
      </c>
      <c r="BD258" s="111"/>
      <c r="BE258" s="120">
        <v>149.69999999999999</v>
      </c>
      <c r="BF258" s="110">
        <v>44.580822205054901</v>
      </c>
      <c r="BG258" s="132">
        <v>65</v>
      </c>
      <c r="BH258" s="116">
        <v>0.68585880315469105</v>
      </c>
      <c r="BI258" s="127">
        <v>-105.40988441820301</v>
      </c>
      <c r="BJ258" s="112"/>
      <c r="BK258" s="112"/>
      <c r="BL258" s="125">
        <v>69</v>
      </c>
      <c r="BM258" s="125">
        <v>113</v>
      </c>
      <c r="BN258" s="111"/>
      <c r="BO258" s="119">
        <v>278</v>
      </c>
      <c r="BP258" s="120">
        <v>82.7887012224801</v>
      </c>
      <c r="BQ258" s="132">
        <v>78</v>
      </c>
      <c r="BR258" s="133">
        <v>1.0613936054164099</v>
      </c>
      <c r="BS258" s="134">
        <v>-28.1318613018436</v>
      </c>
      <c r="BT258" s="112">
        <v>3.375E-3</v>
      </c>
      <c r="BU258" s="124">
        <v>2.2499999999999998E-3</v>
      </c>
      <c r="BV258" s="119">
        <v>0</v>
      </c>
      <c r="BW258" s="119">
        <v>37</v>
      </c>
      <c r="BX258" s="113"/>
      <c r="BY258" s="118">
        <v>0.962836556693212</v>
      </c>
      <c r="BZ258" s="118">
        <v>1</v>
      </c>
      <c r="CA258" s="135">
        <v>0.98513462267728502</v>
      </c>
      <c r="CB258" s="117">
        <v>0.9</v>
      </c>
      <c r="CC258" s="124">
        <v>2.5000000000000001E-3</v>
      </c>
      <c r="CD258" s="113"/>
      <c r="CE258" s="113"/>
    </row>
    <row r="259" spans="1:83" s="85" customFormat="1" ht="21.4" customHeight="1" x14ac:dyDescent="0.2">
      <c r="A259" s="109" t="s">
        <v>308</v>
      </c>
      <c r="B259" s="109" t="s">
        <v>375</v>
      </c>
      <c r="C259" s="109" t="s">
        <v>335</v>
      </c>
      <c r="D259" s="110">
        <v>3.0955910093333299</v>
      </c>
      <c r="E259" s="111"/>
      <c r="F259" s="112">
        <v>2.5499999999999998E-2</v>
      </c>
      <c r="G259" s="112">
        <v>2.1749999999999999E-2</v>
      </c>
      <c r="H259" s="113"/>
      <c r="I259" s="114">
        <v>4</v>
      </c>
      <c r="J259" s="114">
        <v>4</v>
      </c>
      <c r="K259" s="111"/>
      <c r="L259" s="115">
        <v>0.2</v>
      </c>
      <c r="M259" s="118">
        <v>0.67900000000000005</v>
      </c>
      <c r="N259" s="117">
        <v>0.7</v>
      </c>
      <c r="O259" s="118"/>
      <c r="P259" s="111"/>
      <c r="Q259" s="119">
        <v>125</v>
      </c>
      <c r="R259" s="120">
        <v>40.380011320332599</v>
      </c>
      <c r="S259" s="121">
        <v>36</v>
      </c>
      <c r="T259" s="133">
        <v>1.1216669811203499</v>
      </c>
      <c r="U259" s="134">
        <v>-5.2525637815166704</v>
      </c>
      <c r="V259" s="124">
        <v>7.4999999999999997E-3</v>
      </c>
      <c r="W259" s="124">
        <v>6.0000000000000001E-3</v>
      </c>
      <c r="X259" s="125">
        <v>0</v>
      </c>
      <c r="Y259" s="125">
        <v>9</v>
      </c>
      <c r="Z259" s="111"/>
      <c r="AA259" s="126">
        <v>192</v>
      </c>
      <c r="AB259" s="110">
        <v>62.023697388031003</v>
      </c>
      <c r="AC259" s="121">
        <v>200</v>
      </c>
      <c r="AD259" s="116">
        <v>0.31011848694015498</v>
      </c>
      <c r="AE259" s="127">
        <v>-531.62535434175902</v>
      </c>
      <c r="AF259" s="112"/>
      <c r="AG259" s="112"/>
      <c r="AH259" s="128">
        <v>428</v>
      </c>
      <c r="AI259" s="125">
        <v>551</v>
      </c>
      <c r="AJ259" s="111"/>
      <c r="AK259" s="120">
        <v>2188.6922</v>
      </c>
      <c r="AL259" s="120">
        <v>707.03532650179</v>
      </c>
      <c r="AM259" s="129">
        <v>627.70000000000005</v>
      </c>
      <c r="AN259" s="133">
        <v>1.12639051537644</v>
      </c>
      <c r="AO259" s="137">
        <v>-82.405974601611007</v>
      </c>
      <c r="AP259" s="124">
        <v>8.0000000000000002E-3</v>
      </c>
      <c r="AQ259" s="124">
        <v>6.4999999999999997E-3</v>
      </c>
      <c r="AR259" s="125">
        <v>0</v>
      </c>
      <c r="AS259" s="125">
        <v>144</v>
      </c>
      <c r="AT259" s="113"/>
      <c r="AU259" s="120">
        <v>1505.8668299999999</v>
      </c>
      <c r="AV259" s="110">
        <v>486.45535713850802</v>
      </c>
      <c r="AW259" s="131">
        <v>573</v>
      </c>
      <c r="AX259" s="118">
        <v>0.84896222886301498</v>
      </c>
      <c r="AY259" s="120">
        <v>-567.31981018913996</v>
      </c>
      <c r="AZ259" s="112"/>
      <c r="BA259" s="112"/>
      <c r="BB259" s="125">
        <v>268</v>
      </c>
      <c r="BC259" s="125">
        <v>623</v>
      </c>
      <c r="BD259" s="111"/>
      <c r="BE259" s="120">
        <v>126.8</v>
      </c>
      <c r="BF259" s="110">
        <v>40.961483483345397</v>
      </c>
      <c r="BG259" s="132">
        <v>65</v>
      </c>
      <c r="BH259" s="116">
        <v>0.63017666897454505</v>
      </c>
      <c r="BI259" s="127">
        <v>-108.378240161072</v>
      </c>
      <c r="BJ259" s="112"/>
      <c r="BK259" s="112"/>
      <c r="BL259" s="125">
        <v>75</v>
      </c>
      <c r="BM259" s="125">
        <v>115</v>
      </c>
      <c r="BN259" s="111"/>
      <c r="BO259" s="119">
        <v>286</v>
      </c>
      <c r="BP259" s="120">
        <v>92.389465900921095</v>
      </c>
      <c r="BQ259" s="132">
        <v>78</v>
      </c>
      <c r="BR259" s="122">
        <v>1.1844803320630899</v>
      </c>
      <c r="BS259" s="123">
        <v>3.7861118067139001</v>
      </c>
      <c r="BT259" s="112">
        <v>7.4999999999999997E-3</v>
      </c>
      <c r="BU259" s="124">
        <v>6.7499999999999999E-3</v>
      </c>
      <c r="BV259" s="119">
        <v>0</v>
      </c>
      <c r="BW259" s="119">
        <v>4</v>
      </c>
      <c r="BX259" s="113"/>
      <c r="BY259" s="118">
        <v>0.99064817800709404</v>
      </c>
      <c r="BZ259" s="118">
        <v>1</v>
      </c>
      <c r="CA259" s="135">
        <v>0.99625927120283797</v>
      </c>
      <c r="CB259" s="117">
        <v>0.9</v>
      </c>
      <c r="CC259" s="124">
        <v>2.5000000000000001E-3</v>
      </c>
      <c r="CD259" s="113"/>
      <c r="CE259" s="113"/>
    </row>
    <row r="260" spans="1:83" s="85" customFormat="1" ht="21.4" customHeight="1" x14ac:dyDescent="0.2">
      <c r="A260" s="109" t="s">
        <v>308</v>
      </c>
      <c r="B260" s="109" t="s">
        <v>375</v>
      </c>
      <c r="C260" s="109" t="s">
        <v>326</v>
      </c>
      <c r="D260" s="110">
        <v>13.8803627408889</v>
      </c>
      <c r="E260" s="111"/>
      <c r="F260" s="112">
        <v>3.6999999999999998E-2</v>
      </c>
      <c r="G260" s="112">
        <v>3.6999999999999998E-2</v>
      </c>
      <c r="H260" s="113"/>
      <c r="I260" s="114">
        <v>5</v>
      </c>
      <c r="J260" s="114">
        <v>5</v>
      </c>
      <c r="K260" s="111"/>
      <c r="L260" s="115">
        <v>0.56307850852538899</v>
      </c>
      <c r="M260" s="133">
        <v>0.75</v>
      </c>
      <c r="N260" s="117">
        <v>0.7</v>
      </c>
      <c r="O260" s="118">
        <v>7.0000000000000001E-3</v>
      </c>
      <c r="P260" s="111"/>
      <c r="Q260" s="119">
        <v>600</v>
      </c>
      <c r="R260" s="120">
        <v>43.226536020742103</v>
      </c>
      <c r="S260" s="121">
        <v>36</v>
      </c>
      <c r="T260" s="122">
        <v>1.20073711168728</v>
      </c>
      <c r="U260" s="123">
        <v>15.9587530241668</v>
      </c>
      <c r="V260" s="124">
        <v>0.01</v>
      </c>
      <c r="W260" s="124">
        <v>0.01</v>
      </c>
      <c r="X260" s="125">
        <v>0</v>
      </c>
      <c r="Y260" s="125">
        <v>0</v>
      </c>
      <c r="Z260" s="111"/>
      <c r="AA260" s="126">
        <v>2149</v>
      </c>
      <c r="AB260" s="110">
        <v>154.823043180958</v>
      </c>
      <c r="AC260" s="121">
        <v>200</v>
      </c>
      <c r="AD260" s="116">
        <v>0.77411521590479004</v>
      </c>
      <c r="AE260" s="127">
        <v>-1095.6735943101801</v>
      </c>
      <c r="AF260" s="112"/>
      <c r="AG260" s="112"/>
      <c r="AH260" s="128">
        <v>628</v>
      </c>
      <c r="AI260" s="125">
        <v>1183</v>
      </c>
      <c r="AJ260" s="111"/>
      <c r="AK260" s="120">
        <v>15449.653689999999</v>
      </c>
      <c r="AL260" s="120">
        <v>1113.05835289796</v>
      </c>
      <c r="AM260" s="129">
        <v>782.4</v>
      </c>
      <c r="AN260" s="122">
        <v>1.4226205941947301</v>
      </c>
      <c r="AO260" s="130">
        <v>2756.4905890585601</v>
      </c>
      <c r="AP260" s="124">
        <v>0.01</v>
      </c>
      <c r="AQ260" s="124">
        <v>0.01</v>
      </c>
      <c r="AR260" s="125">
        <v>0</v>
      </c>
      <c r="AS260" s="125">
        <v>0</v>
      </c>
      <c r="AT260" s="113"/>
      <c r="AU260" s="120">
        <v>7712.2353999999996</v>
      </c>
      <c r="AV260" s="110">
        <v>555.62203553090399</v>
      </c>
      <c r="AW260" s="131">
        <v>573</v>
      </c>
      <c r="AX260" s="118">
        <v>0.96967196427731905</v>
      </c>
      <c r="AY260" s="120">
        <v>-1583.75444769868</v>
      </c>
      <c r="AZ260" s="112">
        <v>0</v>
      </c>
      <c r="BA260" s="112"/>
      <c r="BB260" s="125">
        <v>242</v>
      </c>
      <c r="BC260" s="125">
        <v>1832</v>
      </c>
      <c r="BD260" s="111"/>
      <c r="BE260" s="120">
        <v>688.9</v>
      </c>
      <c r="BF260" s="110">
        <v>49.631267774481998</v>
      </c>
      <c r="BG260" s="132">
        <v>65</v>
      </c>
      <c r="BH260" s="116">
        <v>0.763557965761262</v>
      </c>
      <c r="BI260" s="127">
        <v>-365.61891815080998</v>
      </c>
      <c r="BJ260" s="112"/>
      <c r="BK260" s="112"/>
      <c r="BL260" s="125">
        <v>214</v>
      </c>
      <c r="BM260" s="125">
        <v>394</v>
      </c>
      <c r="BN260" s="111"/>
      <c r="BO260" s="119">
        <v>1545</v>
      </c>
      <c r="BP260" s="120">
        <v>111.308330253411</v>
      </c>
      <c r="BQ260" s="132">
        <v>78</v>
      </c>
      <c r="BR260" s="122">
        <v>1.42702987504373</v>
      </c>
      <c r="BS260" s="123">
        <v>279.57729821902802</v>
      </c>
      <c r="BT260" s="112">
        <v>7.4999999999999997E-3</v>
      </c>
      <c r="BU260" s="124">
        <v>7.4999999999999997E-3</v>
      </c>
      <c r="BV260" s="119">
        <v>0</v>
      </c>
      <c r="BW260" s="119">
        <v>0</v>
      </c>
      <c r="BX260" s="113"/>
      <c r="BY260" s="118">
        <v>0.97611850060459504</v>
      </c>
      <c r="BZ260" s="118">
        <v>1</v>
      </c>
      <c r="CA260" s="135">
        <v>0.99044740024183797</v>
      </c>
      <c r="CB260" s="117">
        <v>0.9</v>
      </c>
      <c r="CC260" s="124">
        <v>2.5000000000000001E-3</v>
      </c>
      <c r="CD260" s="113"/>
      <c r="CE260" s="113"/>
    </row>
    <row r="261" spans="1:83" s="85" customFormat="1" ht="21.4" customHeight="1" x14ac:dyDescent="0.2">
      <c r="A261" s="109" t="s">
        <v>308</v>
      </c>
      <c r="B261" s="109" t="s">
        <v>375</v>
      </c>
      <c r="C261" s="109" t="s">
        <v>338</v>
      </c>
      <c r="D261" s="110">
        <v>3.91289081288889</v>
      </c>
      <c r="E261" s="111"/>
      <c r="F261" s="112">
        <v>2.35E-2</v>
      </c>
      <c r="G261" s="112">
        <v>2.35E-2</v>
      </c>
      <c r="H261" s="113"/>
      <c r="I261" s="114">
        <v>3</v>
      </c>
      <c r="J261" s="114">
        <v>3</v>
      </c>
      <c r="K261" s="111"/>
      <c r="L261" s="136">
        <v>0.79</v>
      </c>
      <c r="M261" s="133">
        <v>0.78200000000000003</v>
      </c>
      <c r="N261" s="117">
        <v>0.7</v>
      </c>
      <c r="O261" s="118">
        <v>1.0999999999999999E-2</v>
      </c>
      <c r="P261" s="111"/>
      <c r="Q261" s="119">
        <v>127</v>
      </c>
      <c r="R261" s="120">
        <v>32.456821841710401</v>
      </c>
      <c r="S261" s="121">
        <v>36</v>
      </c>
      <c r="T261" s="118">
        <v>0.90157838449195504</v>
      </c>
      <c r="U261" s="126">
        <v>-37.641924155763299</v>
      </c>
      <c r="V261" s="124"/>
      <c r="W261" s="124"/>
      <c r="X261" s="125">
        <v>14</v>
      </c>
      <c r="Y261" s="125">
        <v>43</v>
      </c>
      <c r="Z261" s="111"/>
      <c r="AA261" s="126">
        <v>650</v>
      </c>
      <c r="AB261" s="110">
        <v>166.117592103242</v>
      </c>
      <c r="AC261" s="121">
        <v>200</v>
      </c>
      <c r="AD261" s="118">
        <v>0.83058796051620998</v>
      </c>
      <c r="AE261" s="126">
        <v>-264.67735642090702</v>
      </c>
      <c r="AF261" s="112"/>
      <c r="AG261" s="112"/>
      <c r="AH261" s="128">
        <v>133</v>
      </c>
      <c r="AI261" s="125">
        <v>290</v>
      </c>
      <c r="AJ261" s="111"/>
      <c r="AK261" s="120">
        <v>3638.53458</v>
      </c>
      <c r="AL261" s="120">
        <v>929.88400494458699</v>
      </c>
      <c r="AM261" s="129">
        <v>700.1</v>
      </c>
      <c r="AN261" s="122">
        <v>1.3282159762099499</v>
      </c>
      <c r="AO261" s="130">
        <v>436.70649384861503</v>
      </c>
      <c r="AP261" s="124">
        <v>0.01</v>
      </c>
      <c r="AQ261" s="124">
        <v>0.01</v>
      </c>
      <c r="AR261" s="125">
        <v>0</v>
      </c>
      <c r="AS261" s="125">
        <v>0</v>
      </c>
      <c r="AT261" s="113"/>
      <c r="AU261" s="120">
        <v>1923.60178</v>
      </c>
      <c r="AV261" s="110">
        <v>491.60630132170797</v>
      </c>
      <c r="AW261" s="131">
        <v>573</v>
      </c>
      <c r="AX261" s="118">
        <v>0.85795166024730996</v>
      </c>
      <c r="AY261" s="120">
        <v>-696.94884614589898</v>
      </c>
      <c r="AZ261" s="112"/>
      <c r="BA261" s="112"/>
      <c r="BB261" s="125">
        <v>319</v>
      </c>
      <c r="BC261" s="125">
        <v>767</v>
      </c>
      <c r="BD261" s="111"/>
      <c r="BE261" s="120">
        <v>182.4</v>
      </c>
      <c r="BF261" s="110">
        <v>46.615151999432904</v>
      </c>
      <c r="BG261" s="132">
        <v>65</v>
      </c>
      <c r="BH261" s="116">
        <v>0.71715618460665997</v>
      </c>
      <c r="BI261" s="127">
        <v>-114.870140836795</v>
      </c>
      <c r="BJ261" s="112"/>
      <c r="BK261" s="112"/>
      <c r="BL261" s="125">
        <v>72</v>
      </c>
      <c r="BM261" s="125">
        <v>123</v>
      </c>
      <c r="BN261" s="111"/>
      <c r="BO261" s="119">
        <v>266</v>
      </c>
      <c r="BP261" s="120">
        <v>67.980429999172898</v>
      </c>
      <c r="BQ261" s="132">
        <v>78</v>
      </c>
      <c r="BR261" s="118">
        <v>0.87154397434837105</v>
      </c>
      <c r="BS261" s="126">
        <v>-90.724169004153794</v>
      </c>
      <c r="BT261" s="112"/>
      <c r="BU261" s="124"/>
      <c r="BV261" s="119">
        <v>40</v>
      </c>
      <c r="BW261" s="119">
        <v>101</v>
      </c>
      <c r="BX261" s="113"/>
      <c r="BY261" s="118">
        <v>0.98801369863013699</v>
      </c>
      <c r="BZ261" s="118">
        <v>1</v>
      </c>
      <c r="CA261" s="135">
        <v>0.99520547945205495</v>
      </c>
      <c r="CB261" s="117">
        <v>0.9</v>
      </c>
      <c r="CC261" s="124">
        <v>2.5000000000000001E-3</v>
      </c>
      <c r="CD261" s="113"/>
      <c r="CE261" s="113"/>
    </row>
    <row r="262" spans="1:83" s="85" customFormat="1" ht="21.95" customHeight="1" x14ac:dyDescent="0.2">
      <c r="A262" s="140"/>
      <c r="B262" s="140"/>
      <c r="C262" s="141" t="s">
        <v>339</v>
      </c>
      <c r="D262" s="142">
        <v>1138.31407439244</v>
      </c>
      <c r="E262" s="143"/>
      <c r="F262" s="140"/>
      <c r="G262" s="140"/>
      <c r="H262" s="144"/>
      <c r="I262" s="140"/>
      <c r="J262" s="140"/>
      <c r="K262" s="143"/>
      <c r="L262" s="145">
        <v>0.598751615714472</v>
      </c>
      <c r="M262" s="146">
        <v>0.60697339930000005</v>
      </c>
      <c r="N262" s="147" t="s">
        <v>512</v>
      </c>
      <c r="O262" s="140"/>
      <c r="P262" s="143"/>
      <c r="Q262" s="148">
        <v>51046</v>
      </c>
      <c r="R262" s="149">
        <v>44.843511249076798</v>
      </c>
      <c r="S262" s="150" t="s">
        <v>513</v>
      </c>
      <c r="T262" s="151">
        <v>1.2456530902521299</v>
      </c>
      <c r="U262" s="152">
        <v>3149.3863546039902</v>
      </c>
      <c r="V262" s="148"/>
      <c r="W262" s="148"/>
      <c r="X262" s="153">
        <v>1253</v>
      </c>
      <c r="Y262" s="153">
        <v>4103</v>
      </c>
      <c r="Z262" s="143"/>
      <c r="AA262" s="154">
        <v>129679</v>
      </c>
      <c r="AB262" s="149">
        <v>113.921985959116</v>
      </c>
      <c r="AC262" s="150" t="s">
        <v>514</v>
      </c>
      <c r="AD262" s="151">
        <v>0.56960992979557901</v>
      </c>
      <c r="AE262" s="154">
        <v>-136413.298029978</v>
      </c>
      <c r="AF262" s="140"/>
      <c r="AG262" s="140"/>
      <c r="AH262" s="155">
        <v>98332</v>
      </c>
      <c r="AI262" s="156">
        <v>143643</v>
      </c>
      <c r="AJ262" s="143"/>
      <c r="AK262" s="157">
        <v>904023.95374999999</v>
      </c>
      <c r="AL262" s="157">
        <v>794.17796378605499</v>
      </c>
      <c r="AM262" s="158" t="s">
        <v>515</v>
      </c>
      <c r="AN262" s="151">
        <v>1.1030249497028499</v>
      </c>
      <c r="AO262" s="152">
        <v>-78486.491313110499</v>
      </c>
      <c r="AP262" s="148"/>
      <c r="AQ262" s="148"/>
      <c r="AR262" s="153">
        <v>79238</v>
      </c>
      <c r="AS262" s="153">
        <v>166749</v>
      </c>
      <c r="AT262" s="144"/>
      <c r="AU262" s="157">
        <v>679267.00037000002</v>
      </c>
      <c r="AV262" s="157">
        <v>596.73074035612399</v>
      </c>
      <c r="AW262" s="147" t="s">
        <v>516</v>
      </c>
      <c r="AX262" s="151">
        <v>1.0414149046354699</v>
      </c>
      <c r="AY262" s="152">
        <v>-83087.433485886402</v>
      </c>
      <c r="AZ262" s="148"/>
      <c r="BA262" s="148"/>
      <c r="BB262" s="153">
        <v>38581</v>
      </c>
      <c r="BC262" s="153">
        <v>120268</v>
      </c>
      <c r="BD262" s="143"/>
      <c r="BE262" s="157">
        <v>65888.600000000006</v>
      </c>
      <c r="BF262" s="159">
        <v>57.882619113856499</v>
      </c>
      <c r="BG262" s="147" t="s">
        <v>517</v>
      </c>
      <c r="BH262" s="151">
        <v>0.89050183252086901</v>
      </c>
      <c r="BI262" s="152">
        <v>-20591.396859742799</v>
      </c>
      <c r="BJ262" s="148"/>
      <c r="BK262" s="148"/>
      <c r="BL262" s="153">
        <v>11448</v>
      </c>
      <c r="BM262" s="153">
        <v>23766</v>
      </c>
      <c r="BN262" s="143"/>
      <c r="BO262" s="148">
        <v>120714</v>
      </c>
      <c r="BP262" s="157">
        <v>106.046303665734</v>
      </c>
      <c r="BQ262" s="160" t="s">
        <v>518</v>
      </c>
      <c r="BR262" s="151">
        <v>1.3595679957145399</v>
      </c>
      <c r="BS262" s="152">
        <v>16938.003768308601</v>
      </c>
      <c r="BT262" s="148"/>
      <c r="BU262" s="148"/>
      <c r="BV262" s="148">
        <v>1100</v>
      </c>
      <c r="BW262" s="148">
        <v>4300</v>
      </c>
      <c r="BX262" s="144"/>
      <c r="BY262" s="151">
        <v>0.99429879019937994</v>
      </c>
      <c r="BZ262" s="151">
        <v>0.99892887746358205</v>
      </c>
      <c r="CA262" s="161">
        <v>0.99707684255790097</v>
      </c>
      <c r="CB262" s="147" t="s">
        <v>519</v>
      </c>
      <c r="CC262" s="162"/>
      <c r="CD262" s="144"/>
      <c r="CE262" s="144"/>
    </row>
    <row r="263" spans="1:83" s="85" customFormat="1" ht="28.7" customHeight="1" x14ac:dyDescent="0.2"/>
    <row r="273" ht="22.35" customHeight="1" x14ac:dyDescent="0.25"/>
    <row r="274" ht="22.35" customHeight="1" x14ac:dyDescent="0.25"/>
    <row r="275" ht="22.35" customHeight="1" x14ac:dyDescent="0.25"/>
    <row r="276" ht="22.35" customHeight="1" x14ac:dyDescent="0.25"/>
    <row r="277" ht="22.35" customHeight="1" x14ac:dyDescent="0.25"/>
    <row r="278" ht="22.35" customHeight="1" x14ac:dyDescent="0.25"/>
    <row r="279" ht="22.35" customHeight="1" x14ac:dyDescent="0.25"/>
    <row r="280" ht="22.35" customHeight="1" x14ac:dyDescent="0.25"/>
    <row r="281" ht="22.35" customHeight="1" x14ac:dyDescent="0.25"/>
    <row r="282" ht="22.35" customHeight="1" x14ac:dyDescent="0.25"/>
    <row r="283" ht="22.35" customHeight="1" x14ac:dyDescent="0.25"/>
    <row r="284" ht="22.35" customHeight="1" x14ac:dyDescent="0.25"/>
    <row r="285" ht="22.35" customHeight="1" x14ac:dyDescent="0.25"/>
    <row r="286" ht="22.35" customHeight="1" x14ac:dyDescent="0.25"/>
    <row r="287" ht="22.35" customHeight="1" x14ac:dyDescent="0.25"/>
    <row r="288" ht="22.35" customHeight="1" x14ac:dyDescent="0.25"/>
    <row r="289" ht="22.35" customHeight="1" x14ac:dyDescent="0.25"/>
    <row r="290" ht="22.35" customHeight="1" x14ac:dyDescent="0.25"/>
    <row r="291" ht="22.35" customHeight="1" x14ac:dyDescent="0.25"/>
    <row r="292" ht="22.35" customHeight="1" x14ac:dyDescent="0.25"/>
    <row r="293" ht="22.35" customHeight="1" x14ac:dyDescent="0.25"/>
    <row r="294" ht="22.35" customHeight="1" x14ac:dyDescent="0.25"/>
    <row r="295" ht="22.35" customHeight="1" x14ac:dyDescent="0.25"/>
    <row r="296" ht="22.35" customHeight="1" x14ac:dyDescent="0.25"/>
    <row r="297" ht="22.35" customHeight="1" x14ac:dyDescent="0.25"/>
    <row r="298" ht="22.35" customHeight="1" x14ac:dyDescent="0.25"/>
    <row r="299" ht="21.95" customHeight="1" x14ac:dyDescent="0.25"/>
    <row r="300" ht="28.7" customHeight="1" x14ac:dyDescent="0.25"/>
  </sheetData>
  <autoFilter ref="A5:CE262" xr:uid="{64D5FB6E-CE7C-4F82-B6DB-47578DE573CD}"/>
  <mergeCells count="87">
    <mergeCell ref="CA4:CA5"/>
    <mergeCell ref="CB4:CB5"/>
    <mergeCell ref="CC4:CC5"/>
    <mergeCell ref="BT4:BT5"/>
    <mergeCell ref="BU4:BU5"/>
    <mergeCell ref="BV4:BV5"/>
    <mergeCell ref="BW4:BW5"/>
    <mergeCell ref="BY4:BY5"/>
    <mergeCell ref="BZ4:BZ5"/>
    <mergeCell ref="BS4:BS5"/>
    <mergeCell ref="BG4:BG5"/>
    <mergeCell ref="BH4:BH5"/>
    <mergeCell ref="BI4:BI5"/>
    <mergeCell ref="BJ4:BJ5"/>
    <mergeCell ref="BK4:BK5"/>
    <mergeCell ref="BL4:BL5"/>
    <mergeCell ref="BM4:BM5"/>
    <mergeCell ref="BO4:BO5"/>
    <mergeCell ref="BP4:BP5"/>
    <mergeCell ref="BQ4:BQ5"/>
    <mergeCell ref="BR4:BR5"/>
    <mergeCell ref="BF4:BF5"/>
    <mergeCell ref="AS4:AS5"/>
    <mergeCell ref="AU4:AU5"/>
    <mergeCell ref="AV4:AV5"/>
    <mergeCell ref="AW4:AW5"/>
    <mergeCell ref="AX4:AX5"/>
    <mergeCell ref="AY4:AY5"/>
    <mergeCell ref="AZ4:AZ5"/>
    <mergeCell ref="BA4:BA5"/>
    <mergeCell ref="BB4:BB5"/>
    <mergeCell ref="BC4:BC5"/>
    <mergeCell ref="BE4:BE5"/>
    <mergeCell ref="AC4:AC5"/>
    <mergeCell ref="AD4:AD5"/>
    <mergeCell ref="AR4:AR5"/>
    <mergeCell ref="AF4:AF5"/>
    <mergeCell ref="AG4:AG5"/>
    <mergeCell ref="AH4:AH5"/>
    <mergeCell ref="AI4:AI5"/>
    <mergeCell ref="AK4:AK5"/>
    <mergeCell ref="AL4:AL5"/>
    <mergeCell ref="AM4:AM5"/>
    <mergeCell ref="AN4:AN5"/>
    <mergeCell ref="AO4:AO5"/>
    <mergeCell ref="AP4:AP5"/>
    <mergeCell ref="AQ4:AQ5"/>
    <mergeCell ref="S4:S5"/>
    <mergeCell ref="T4:T5"/>
    <mergeCell ref="Y4:Y5"/>
    <mergeCell ref="AA4:AA5"/>
    <mergeCell ref="AB4:AB5"/>
    <mergeCell ref="AU2:BC2"/>
    <mergeCell ref="BE2:BM2"/>
    <mergeCell ref="BO2:BW2"/>
    <mergeCell ref="BY2:CC2"/>
    <mergeCell ref="L3:O3"/>
    <mergeCell ref="Q3:Y3"/>
    <mergeCell ref="AA3:AI3"/>
    <mergeCell ref="AK3:AS3"/>
    <mergeCell ref="AU3:BC3"/>
    <mergeCell ref="BE3:BM3"/>
    <mergeCell ref="AK2:AS2"/>
    <mergeCell ref="BO3:BW3"/>
    <mergeCell ref="BY3:CC3"/>
    <mergeCell ref="I2:I4"/>
    <mergeCell ref="J2:J4"/>
    <mergeCell ref="L2:O2"/>
    <mergeCell ref="Q2:Y2"/>
    <mergeCell ref="AA2:AI2"/>
    <mergeCell ref="U4:U5"/>
    <mergeCell ref="V4:V5"/>
    <mergeCell ref="W4:W5"/>
    <mergeCell ref="X4:X5"/>
    <mergeCell ref="AE4:AE5"/>
    <mergeCell ref="L4:L5"/>
    <mergeCell ref="M4:M5"/>
    <mergeCell ref="N4:N5"/>
    <mergeCell ref="O4:O5"/>
    <mergeCell ref="Q4:Q5"/>
    <mergeCell ref="R4:R5"/>
    <mergeCell ref="G2:G4"/>
    <mergeCell ref="A2:A5"/>
    <mergeCell ref="B2:B5"/>
    <mergeCell ref="C2:C5"/>
    <mergeCell ref="D2:D4"/>
    <mergeCell ref="F2:F4"/>
  </mergeCells>
  <hyperlinks>
    <hyperlink ref="F5" r:id="rId1" xr:uid="{5DF226ED-F699-4E4B-93E8-23F6FA99043C}"/>
    <hyperlink ref="G5" r:id="rId2" xr:uid="{CEC207D2-65A5-4504-B113-890059BACD67}"/>
    <hyperlink ref="I5" r:id="rId3" xr:uid="{3A2B6A70-7A2A-4F42-B5A6-C65FBCF21160}"/>
    <hyperlink ref="J5" r:id="rId4" xr:uid="{A1DA3E85-52DA-44DF-8BAE-55C7B1A192B5}"/>
  </hyperlinks>
  <pageMargins left="0.7" right="0.7" top="0.75" bottom="0.75" header="0.3" footer="0.3"/>
  <pageSetup paperSize="9" orientation="portrait" r:id="rId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euil11">
    <tabColor theme="5" tint="0.79998168889431442"/>
  </sheetPr>
  <dimension ref="A1:CE263"/>
  <sheetViews>
    <sheetView workbookViewId="0">
      <selection activeCell="R17" sqref="R17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spans="1:83" s="85" customFormat="1" ht="3.75" customHeight="1" x14ac:dyDescent="0.2"/>
    <row r="2" spans="1:83" s="85" customFormat="1" ht="24" customHeight="1" x14ac:dyDescent="0.2">
      <c r="A2" s="328" t="s">
        <v>14</v>
      </c>
      <c r="B2" s="329" t="s">
        <v>15</v>
      </c>
      <c r="C2" s="329" t="s">
        <v>16</v>
      </c>
      <c r="D2" s="330" t="s">
        <v>17</v>
      </c>
      <c r="E2" s="98"/>
      <c r="F2" s="332" t="s">
        <v>18</v>
      </c>
      <c r="G2" s="331" t="s">
        <v>19</v>
      </c>
      <c r="H2" s="99"/>
      <c r="I2" s="331" t="s">
        <v>20</v>
      </c>
      <c r="J2" s="334" t="s">
        <v>21</v>
      </c>
      <c r="K2" s="99"/>
      <c r="L2" s="323" t="s">
        <v>490</v>
      </c>
      <c r="M2" s="323"/>
      <c r="N2" s="323"/>
      <c r="O2" s="323"/>
      <c r="P2" s="99"/>
      <c r="Q2" s="324" t="s">
        <v>491</v>
      </c>
      <c r="R2" s="324"/>
      <c r="S2" s="324"/>
      <c r="T2" s="324"/>
      <c r="U2" s="324"/>
      <c r="V2" s="324"/>
      <c r="W2" s="324"/>
      <c r="X2" s="324"/>
      <c r="Y2" s="324"/>
      <c r="Z2" s="99"/>
      <c r="AA2" s="325" t="s">
        <v>492</v>
      </c>
      <c r="AB2" s="325"/>
      <c r="AC2" s="325"/>
      <c r="AD2" s="325"/>
      <c r="AE2" s="325"/>
      <c r="AF2" s="325"/>
      <c r="AG2" s="325"/>
      <c r="AH2" s="325"/>
      <c r="AI2" s="325"/>
      <c r="AJ2" s="100"/>
      <c r="AK2" s="326" t="s">
        <v>493</v>
      </c>
      <c r="AL2" s="326"/>
      <c r="AM2" s="326"/>
      <c r="AN2" s="326"/>
      <c r="AO2" s="326"/>
      <c r="AP2" s="326"/>
      <c r="AQ2" s="326"/>
      <c r="AR2" s="326"/>
      <c r="AS2" s="326"/>
      <c r="AT2" s="101"/>
      <c r="AU2" s="327" t="s">
        <v>494</v>
      </c>
      <c r="AV2" s="327"/>
      <c r="AW2" s="327"/>
      <c r="AX2" s="327"/>
      <c r="AY2" s="327"/>
      <c r="AZ2" s="327"/>
      <c r="BA2" s="327"/>
      <c r="BB2" s="327"/>
      <c r="BC2" s="327"/>
      <c r="BD2" s="102"/>
      <c r="BE2" s="320" t="s">
        <v>495</v>
      </c>
      <c r="BF2" s="320"/>
      <c r="BG2" s="320"/>
      <c r="BH2" s="320"/>
      <c r="BI2" s="320"/>
      <c r="BJ2" s="320"/>
      <c r="BK2" s="320"/>
      <c r="BL2" s="320"/>
      <c r="BM2" s="320"/>
      <c r="BN2" s="103"/>
      <c r="BO2" s="321" t="s">
        <v>496</v>
      </c>
      <c r="BP2" s="321"/>
      <c r="BQ2" s="321"/>
      <c r="BR2" s="321"/>
      <c r="BS2" s="321"/>
      <c r="BT2" s="321"/>
      <c r="BU2" s="321"/>
      <c r="BV2" s="321"/>
      <c r="BW2" s="321"/>
      <c r="BX2" s="104"/>
      <c r="BY2" s="322" t="s">
        <v>497</v>
      </c>
      <c r="BZ2" s="322"/>
      <c r="CA2" s="322"/>
      <c r="CB2" s="322"/>
      <c r="CC2" s="322"/>
      <c r="CD2" s="104"/>
      <c r="CE2" s="104"/>
    </row>
    <row r="3" spans="1:83" s="85" customFormat="1" ht="24" customHeight="1" x14ac:dyDescent="0.2">
      <c r="A3" s="328"/>
      <c r="B3" s="329"/>
      <c r="C3" s="329"/>
      <c r="D3" s="330"/>
      <c r="E3" s="98"/>
      <c r="F3" s="332"/>
      <c r="G3" s="331"/>
      <c r="H3" s="99"/>
      <c r="I3" s="331"/>
      <c r="J3" s="334"/>
      <c r="K3" s="99"/>
      <c r="L3" s="323" t="s">
        <v>659</v>
      </c>
      <c r="M3" s="323"/>
      <c r="N3" s="323"/>
      <c r="O3" s="323"/>
      <c r="P3" s="99"/>
      <c r="Q3" s="324" t="s">
        <v>667</v>
      </c>
      <c r="R3" s="324"/>
      <c r="S3" s="324"/>
      <c r="T3" s="324"/>
      <c r="U3" s="324"/>
      <c r="V3" s="324"/>
      <c r="W3" s="324"/>
      <c r="X3" s="324"/>
      <c r="Y3" s="324"/>
      <c r="Z3" s="99"/>
      <c r="AA3" s="325" t="s">
        <v>667</v>
      </c>
      <c r="AB3" s="325"/>
      <c r="AC3" s="325"/>
      <c r="AD3" s="325"/>
      <c r="AE3" s="325"/>
      <c r="AF3" s="325"/>
      <c r="AG3" s="325"/>
      <c r="AH3" s="325"/>
      <c r="AI3" s="325"/>
      <c r="AJ3" s="100"/>
      <c r="AK3" s="326" t="s">
        <v>668</v>
      </c>
      <c r="AL3" s="326"/>
      <c r="AM3" s="326"/>
      <c r="AN3" s="326"/>
      <c r="AO3" s="326"/>
      <c r="AP3" s="326"/>
      <c r="AQ3" s="326"/>
      <c r="AR3" s="326"/>
      <c r="AS3" s="326"/>
      <c r="AT3" s="101"/>
      <c r="AU3" s="327" t="s">
        <v>669</v>
      </c>
      <c r="AV3" s="327"/>
      <c r="AW3" s="327"/>
      <c r="AX3" s="327"/>
      <c r="AY3" s="327"/>
      <c r="AZ3" s="327"/>
      <c r="BA3" s="327"/>
      <c r="BB3" s="327"/>
      <c r="BC3" s="327"/>
      <c r="BD3" s="100"/>
      <c r="BE3" s="320" t="s">
        <v>670</v>
      </c>
      <c r="BF3" s="320"/>
      <c r="BG3" s="320"/>
      <c r="BH3" s="320"/>
      <c r="BI3" s="320"/>
      <c r="BJ3" s="320"/>
      <c r="BK3" s="320"/>
      <c r="BL3" s="320"/>
      <c r="BM3" s="320"/>
      <c r="BN3" s="100"/>
      <c r="BO3" s="321" t="s">
        <v>671</v>
      </c>
      <c r="BP3" s="321"/>
      <c r="BQ3" s="321"/>
      <c r="BR3" s="321"/>
      <c r="BS3" s="321"/>
      <c r="BT3" s="321"/>
      <c r="BU3" s="321"/>
      <c r="BV3" s="321"/>
      <c r="BW3" s="321"/>
      <c r="BX3" s="104"/>
      <c r="BY3" s="322" t="s">
        <v>500</v>
      </c>
      <c r="BZ3" s="322"/>
      <c r="CA3" s="322"/>
      <c r="CB3" s="322"/>
      <c r="CC3" s="322"/>
      <c r="CD3" s="104"/>
      <c r="CE3" s="104"/>
    </row>
    <row r="4" spans="1:83" s="85" customFormat="1" ht="20.25" customHeight="1" x14ac:dyDescent="0.2">
      <c r="A4" s="328"/>
      <c r="B4" s="329"/>
      <c r="C4" s="329"/>
      <c r="D4" s="330"/>
      <c r="E4" s="98"/>
      <c r="F4" s="332"/>
      <c r="G4" s="331"/>
      <c r="H4" s="99"/>
      <c r="I4" s="331"/>
      <c r="J4" s="334"/>
      <c r="K4" s="99"/>
      <c r="L4" s="333" t="s">
        <v>672</v>
      </c>
      <c r="M4" s="333" t="s">
        <v>502</v>
      </c>
      <c r="N4" s="333" t="s">
        <v>503</v>
      </c>
      <c r="O4" s="333" t="s">
        <v>27</v>
      </c>
      <c r="P4" s="99"/>
      <c r="Q4" s="318" t="s">
        <v>31</v>
      </c>
      <c r="R4" s="318" t="s">
        <v>22</v>
      </c>
      <c r="S4" s="318" t="s">
        <v>23</v>
      </c>
      <c r="T4" s="318" t="s">
        <v>24</v>
      </c>
      <c r="U4" s="318" t="s">
        <v>25</v>
      </c>
      <c r="V4" s="318" t="s">
        <v>26</v>
      </c>
      <c r="W4" s="318" t="s">
        <v>27</v>
      </c>
      <c r="X4" s="318" t="s">
        <v>28</v>
      </c>
      <c r="Y4" s="318" t="s">
        <v>29</v>
      </c>
      <c r="Z4" s="99"/>
      <c r="AA4" s="317" t="s">
        <v>504</v>
      </c>
      <c r="AB4" s="317" t="s">
        <v>22</v>
      </c>
      <c r="AC4" s="317" t="s">
        <v>23</v>
      </c>
      <c r="AD4" s="317" t="s">
        <v>24</v>
      </c>
      <c r="AE4" s="317" t="s">
        <v>25</v>
      </c>
      <c r="AF4" s="317" t="s">
        <v>26</v>
      </c>
      <c r="AG4" s="317" t="s">
        <v>27</v>
      </c>
      <c r="AH4" s="317" t="s">
        <v>28</v>
      </c>
      <c r="AI4" s="317" t="s">
        <v>29</v>
      </c>
      <c r="AJ4" s="100"/>
      <c r="AK4" s="319" t="s">
        <v>505</v>
      </c>
      <c r="AL4" s="319" t="s">
        <v>22</v>
      </c>
      <c r="AM4" s="319" t="s">
        <v>23</v>
      </c>
      <c r="AN4" s="319" t="s">
        <v>24</v>
      </c>
      <c r="AO4" s="319" t="s">
        <v>25</v>
      </c>
      <c r="AP4" s="319" t="s">
        <v>26</v>
      </c>
      <c r="AQ4" s="319" t="s">
        <v>27</v>
      </c>
      <c r="AR4" s="319" t="s">
        <v>28</v>
      </c>
      <c r="AS4" s="319" t="s">
        <v>29</v>
      </c>
      <c r="AT4" s="101"/>
      <c r="AU4" s="316" t="s">
        <v>30</v>
      </c>
      <c r="AV4" s="316" t="s">
        <v>22</v>
      </c>
      <c r="AW4" s="316" t="s">
        <v>23</v>
      </c>
      <c r="AX4" s="316" t="s">
        <v>24</v>
      </c>
      <c r="AY4" s="316" t="s">
        <v>25</v>
      </c>
      <c r="AZ4" s="316" t="s">
        <v>26</v>
      </c>
      <c r="BA4" s="316" t="s">
        <v>27</v>
      </c>
      <c r="BB4" s="316" t="s">
        <v>28</v>
      </c>
      <c r="BC4" s="316" t="s">
        <v>29</v>
      </c>
      <c r="BD4" s="100"/>
      <c r="BE4" s="335" t="s">
        <v>506</v>
      </c>
      <c r="BF4" s="335" t="s">
        <v>22</v>
      </c>
      <c r="BG4" s="335" t="s">
        <v>23</v>
      </c>
      <c r="BH4" s="335" t="s">
        <v>24</v>
      </c>
      <c r="BI4" s="335" t="s">
        <v>25</v>
      </c>
      <c r="BJ4" s="335" t="s">
        <v>26</v>
      </c>
      <c r="BK4" s="335" t="s">
        <v>27</v>
      </c>
      <c r="BL4" s="335" t="s">
        <v>28</v>
      </c>
      <c r="BM4" s="335" t="s">
        <v>29</v>
      </c>
      <c r="BN4" s="100"/>
      <c r="BO4" s="315" t="s">
        <v>507</v>
      </c>
      <c r="BP4" s="315" t="s">
        <v>22</v>
      </c>
      <c r="BQ4" s="315" t="s">
        <v>23</v>
      </c>
      <c r="BR4" s="315" t="s">
        <v>24</v>
      </c>
      <c r="BS4" s="315" t="s">
        <v>25</v>
      </c>
      <c r="BT4" s="315" t="s">
        <v>26</v>
      </c>
      <c r="BU4" s="315" t="s">
        <v>27</v>
      </c>
      <c r="BV4" s="315" t="s">
        <v>28</v>
      </c>
      <c r="BW4" s="315" t="s">
        <v>29</v>
      </c>
      <c r="BX4" s="104"/>
      <c r="BY4" s="314" t="s">
        <v>32</v>
      </c>
      <c r="BZ4" s="314" t="s">
        <v>508</v>
      </c>
      <c r="CA4" s="314" t="s">
        <v>509</v>
      </c>
      <c r="CB4" s="314" t="s">
        <v>510</v>
      </c>
      <c r="CC4" s="314" t="s">
        <v>27</v>
      </c>
      <c r="CD4" s="104"/>
      <c r="CE4" s="104"/>
    </row>
    <row r="5" spans="1:83" s="85" customFormat="1" ht="25.15" customHeight="1" x14ac:dyDescent="0.2">
      <c r="A5" s="328"/>
      <c r="B5" s="329"/>
      <c r="C5" s="329"/>
      <c r="D5" s="238" t="s">
        <v>511</v>
      </c>
      <c r="E5" s="98"/>
      <c r="F5" s="106" t="s">
        <v>33</v>
      </c>
      <c r="G5" s="107" t="s">
        <v>33</v>
      </c>
      <c r="H5" s="99"/>
      <c r="I5" s="106" t="s">
        <v>33</v>
      </c>
      <c r="J5" s="108" t="s">
        <v>33</v>
      </c>
      <c r="K5" s="99"/>
      <c r="L5" s="333"/>
      <c r="M5" s="333"/>
      <c r="N5" s="333"/>
      <c r="O5" s="333"/>
      <c r="P5" s="99"/>
      <c r="Q5" s="318"/>
      <c r="R5" s="318"/>
      <c r="S5" s="318"/>
      <c r="T5" s="318"/>
      <c r="U5" s="318"/>
      <c r="V5" s="318"/>
      <c r="W5" s="318"/>
      <c r="X5" s="318"/>
      <c r="Y5" s="318"/>
      <c r="Z5" s="99"/>
      <c r="AA5" s="317"/>
      <c r="AB5" s="317"/>
      <c r="AC5" s="317"/>
      <c r="AD5" s="317"/>
      <c r="AE5" s="317"/>
      <c r="AF5" s="317"/>
      <c r="AG5" s="317"/>
      <c r="AH5" s="317"/>
      <c r="AI5" s="317"/>
      <c r="AJ5" s="100"/>
      <c r="AK5" s="319"/>
      <c r="AL5" s="319"/>
      <c r="AM5" s="319"/>
      <c r="AN5" s="319"/>
      <c r="AO5" s="319"/>
      <c r="AP5" s="319"/>
      <c r="AQ5" s="319"/>
      <c r="AR5" s="319"/>
      <c r="AS5" s="319"/>
      <c r="AT5" s="101"/>
      <c r="AU5" s="316"/>
      <c r="AV5" s="316"/>
      <c r="AW5" s="316"/>
      <c r="AX5" s="316"/>
      <c r="AY5" s="316"/>
      <c r="AZ5" s="316"/>
      <c r="BA5" s="316"/>
      <c r="BB5" s="316"/>
      <c r="BC5" s="316"/>
      <c r="BD5" s="100"/>
      <c r="BE5" s="335"/>
      <c r="BF5" s="335"/>
      <c r="BG5" s="335"/>
      <c r="BH5" s="335"/>
      <c r="BI5" s="335"/>
      <c r="BJ5" s="335"/>
      <c r="BK5" s="335"/>
      <c r="BL5" s="335"/>
      <c r="BM5" s="335"/>
      <c r="BN5" s="100"/>
      <c r="BO5" s="315"/>
      <c r="BP5" s="315"/>
      <c r="BQ5" s="315"/>
      <c r="BR5" s="315"/>
      <c r="BS5" s="315"/>
      <c r="BT5" s="315"/>
      <c r="BU5" s="315"/>
      <c r="BV5" s="315"/>
      <c r="BW5" s="315"/>
      <c r="BX5" s="104"/>
      <c r="BY5" s="314"/>
      <c r="BZ5" s="314"/>
      <c r="CA5" s="314"/>
      <c r="CB5" s="314"/>
      <c r="CC5" s="314"/>
      <c r="CD5" s="104"/>
      <c r="CE5" s="104"/>
    </row>
    <row r="6" spans="1:83" s="85" customFormat="1" ht="21.4" customHeight="1" x14ac:dyDescent="0.2">
      <c r="A6" s="109" t="s">
        <v>376</v>
      </c>
      <c r="B6" s="109" t="s">
        <v>0</v>
      </c>
      <c r="C6" s="109" t="s">
        <v>34</v>
      </c>
      <c r="D6" s="110">
        <v>9.3793055518888906</v>
      </c>
      <c r="E6" s="111"/>
      <c r="F6" s="112">
        <v>4.65E-2</v>
      </c>
      <c r="G6" s="112">
        <v>4.65E-2</v>
      </c>
      <c r="H6" s="113"/>
      <c r="I6" s="114">
        <v>6</v>
      </c>
      <c r="J6" s="114">
        <v>6</v>
      </c>
      <c r="K6" s="111"/>
      <c r="L6" s="136">
        <v>0.71404181184669002</v>
      </c>
      <c r="M6" s="116">
        <v>0.55000000000000004</v>
      </c>
      <c r="N6" s="117">
        <v>0.7</v>
      </c>
      <c r="O6" s="118"/>
      <c r="P6" s="111"/>
      <c r="Q6" s="119">
        <v>456</v>
      </c>
      <c r="R6" s="120">
        <v>48.617671903029802</v>
      </c>
      <c r="S6" s="121">
        <v>36</v>
      </c>
      <c r="T6" s="122">
        <v>1.35049088619527</v>
      </c>
      <c r="U6" s="123">
        <v>52.839930157608002</v>
      </c>
      <c r="V6" s="124">
        <v>0.01</v>
      </c>
      <c r="W6" s="124">
        <v>0.01</v>
      </c>
      <c r="X6" s="125">
        <v>0</v>
      </c>
      <c r="Y6" s="125">
        <v>0</v>
      </c>
      <c r="Z6" s="111"/>
      <c r="AA6" s="126">
        <v>1118</v>
      </c>
      <c r="AB6" s="110">
        <v>119.19859032365601</v>
      </c>
      <c r="AC6" s="121">
        <v>200</v>
      </c>
      <c r="AD6" s="116">
        <v>0.59599295161828003</v>
      </c>
      <c r="AE6" s="127">
        <v>-1121.77816579107</v>
      </c>
      <c r="AF6" s="112"/>
      <c r="AG6" s="112"/>
      <c r="AH6" s="128">
        <v>758</v>
      </c>
      <c r="AI6" s="125">
        <v>1134</v>
      </c>
      <c r="AJ6" s="111"/>
      <c r="AK6" s="120">
        <v>8490.5894599999992</v>
      </c>
      <c r="AL6" s="120">
        <v>905.24713295965603</v>
      </c>
      <c r="AM6" s="129">
        <v>686.1</v>
      </c>
      <c r="AN6" s="122">
        <v>1.31940990083028</v>
      </c>
      <c r="AO6" s="130">
        <v>807.03046225374601</v>
      </c>
      <c r="AP6" s="124">
        <v>0.01</v>
      </c>
      <c r="AQ6" s="124">
        <v>0.01</v>
      </c>
      <c r="AR6" s="125">
        <v>0</v>
      </c>
      <c r="AS6" s="125">
        <v>0</v>
      </c>
      <c r="AT6" s="113"/>
      <c r="AU6" s="120">
        <v>6827.2114300000003</v>
      </c>
      <c r="AV6" s="110">
        <v>727.90159060604196</v>
      </c>
      <c r="AW6" s="131">
        <v>573</v>
      </c>
      <c r="AX6" s="122">
        <v>1.27033436405941</v>
      </c>
      <c r="AY6" s="130">
        <v>410.24698500859199</v>
      </c>
      <c r="AZ6" s="112">
        <v>1.4999999999999999E-2</v>
      </c>
      <c r="BA6" s="112">
        <v>1.4999999999999999E-2</v>
      </c>
      <c r="BB6" s="125">
        <v>0</v>
      </c>
      <c r="BC6" s="125">
        <v>0</v>
      </c>
      <c r="BD6" s="111"/>
      <c r="BE6" s="120">
        <v>619.29999999999995</v>
      </c>
      <c r="BF6" s="110">
        <v>66.028342564794698</v>
      </c>
      <c r="BG6" s="132">
        <v>65</v>
      </c>
      <c r="BH6" s="133">
        <v>1.01582065484299</v>
      </c>
      <c r="BI6" s="134">
        <v>-108.627903882097</v>
      </c>
      <c r="BJ6" s="112">
        <v>1.5E-3</v>
      </c>
      <c r="BK6" s="112">
        <v>1.5E-3</v>
      </c>
      <c r="BL6" s="125">
        <v>0</v>
      </c>
      <c r="BM6" s="125">
        <v>113</v>
      </c>
      <c r="BN6" s="111"/>
      <c r="BO6" s="119">
        <v>905</v>
      </c>
      <c r="BP6" s="120">
        <v>96.489019895267504</v>
      </c>
      <c r="BQ6" s="132">
        <v>78</v>
      </c>
      <c r="BR6" s="122">
        <v>1.23703871660599</v>
      </c>
      <c r="BS6" s="123">
        <v>31.486515341483901</v>
      </c>
      <c r="BT6" s="112">
        <v>7.4999999999999997E-3</v>
      </c>
      <c r="BU6" s="124">
        <v>7.4999999999999997E-3</v>
      </c>
      <c r="BV6" s="119">
        <v>0</v>
      </c>
      <c r="BW6" s="119">
        <v>0</v>
      </c>
      <c r="BX6" s="113"/>
      <c r="BY6" s="118">
        <v>0.99837750135208203</v>
      </c>
      <c r="BZ6" s="118">
        <v>1</v>
      </c>
      <c r="CA6" s="135">
        <v>0.99935100054083303</v>
      </c>
      <c r="CB6" s="117">
        <v>0.9</v>
      </c>
      <c r="CC6" s="124">
        <v>2.5000000000000001E-3</v>
      </c>
      <c r="CD6" s="113"/>
      <c r="CE6" s="113"/>
    </row>
    <row r="7" spans="1:83" s="85" customFormat="1" ht="21.4" customHeight="1" x14ac:dyDescent="0.2">
      <c r="A7" s="109" t="s">
        <v>376</v>
      </c>
      <c r="B7" s="109" t="s">
        <v>0</v>
      </c>
      <c r="C7" s="109" t="s">
        <v>35</v>
      </c>
      <c r="D7" s="110">
        <v>3.2752914842222198</v>
      </c>
      <c r="E7" s="111"/>
      <c r="F7" s="112">
        <v>6.3E-2</v>
      </c>
      <c r="G7" s="112">
        <v>6.3E-2</v>
      </c>
      <c r="H7" s="113"/>
      <c r="I7" s="114">
        <v>7</v>
      </c>
      <c r="J7" s="114">
        <v>7</v>
      </c>
      <c r="K7" s="111"/>
      <c r="L7" s="135">
        <v>0.89</v>
      </c>
      <c r="M7" s="133">
        <v>0.72099999999999997</v>
      </c>
      <c r="N7" s="117">
        <v>0.7</v>
      </c>
      <c r="O7" s="118">
        <v>3.0000000000000001E-3</v>
      </c>
      <c r="P7" s="111"/>
      <c r="Q7" s="119">
        <v>170</v>
      </c>
      <c r="R7" s="120">
        <v>51.903777364221199</v>
      </c>
      <c r="S7" s="121">
        <v>36</v>
      </c>
      <c r="T7" s="122">
        <v>1.4417715934505899</v>
      </c>
      <c r="U7" s="123">
        <v>29.214870842192099</v>
      </c>
      <c r="V7" s="124">
        <v>0.01</v>
      </c>
      <c r="W7" s="124">
        <v>0.01</v>
      </c>
      <c r="X7" s="125">
        <v>0</v>
      </c>
      <c r="Y7" s="125">
        <v>0</v>
      </c>
      <c r="Z7" s="111"/>
      <c r="AA7" s="126">
        <v>439</v>
      </c>
      <c r="AB7" s="110">
        <v>134.03387213466499</v>
      </c>
      <c r="AC7" s="121">
        <v>200</v>
      </c>
      <c r="AD7" s="116">
        <v>0.670169360673325</v>
      </c>
      <c r="AE7" s="127">
        <v>-343.13960643226602</v>
      </c>
      <c r="AF7" s="112"/>
      <c r="AG7" s="112"/>
      <c r="AH7" s="128">
        <v>217</v>
      </c>
      <c r="AI7" s="125">
        <v>348</v>
      </c>
      <c r="AJ7" s="111"/>
      <c r="AK7" s="120">
        <v>3049.3913299999999</v>
      </c>
      <c r="AL7" s="120">
        <v>931.02899228650904</v>
      </c>
      <c r="AM7" s="129">
        <v>612</v>
      </c>
      <c r="AN7" s="122">
        <v>1.52128920308253</v>
      </c>
      <c r="AO7" s="130">
        <v>656.04413431726596</v>
      </c>
      <c r="AP7" s="124">
        <v>0.01</v>
      </c>
      <c r="AQ7" s="124">
        <v>0.01</v>
      </c>
      <c r="AR7" s="125">
        <v>0</v>
      </c>
      <c r="AS7" s="125">
        <v>0</v>
      </c>
      <c r="AT7" s="113"/>
      <c r="AU7" s="120">
        <v>2514.8133200000002</v>
      </c>
      <c r="AV7" s="110">
        <v>767.81359219916499</v>
      </c>
      <c r="AW7" s="131">
        <v>573</v>
      </c>
      <c r="AX7" s="122">
        <v>1.33998881710151</v>
      </c>
      <c r="AY7" s="130">
        <v>273.98334757155698</v>
      </c>
      <c r="AZ7" s="112">
        <v>1.4999999999999999E-2</v>
      </c>
      <c r="BA7" s="112">
        <v>1.4999999999999999E-2</v>
      </c>
      <c r="BB7" s="125">
        <v>0</v>
      </c>
      <c r="BC7" s="125">
        <v>0</v>
      </c>
      <c r="BD7" s="111"/>
      <c r="BE7" s="120">
        <v>299.39999999999998</v>
      </c>
      <c r="BF7" s="110">
        <v>91.411711428516696</v>
      </c>
      <c r="BG7" s="132">
        <v>65</v>
      </c>
      <c r="BH7" s="122">
        <v>1.40633402197718</v>
      </c>
      <c r="BI7" s="123">
        <v>45.204627909513597</v>
      </c>
      <c r="BJ7" s="112">
        <v>1.4999999999999999E-2</v>
      </c>
      <c r="BK7" s="112">
        <v>1.4999999999999999E-2</v>
      </c>
      <c r="BL7" s="125">
        <v>0</v>
      </c>
      <c r="BM7" s="125">
        <v>0</v>
      </c>
      <c r="BN7" s="111"/>
      <c r="BO7" s="119">
        <v>361</v>
      </c>
      <c r="BP7" s="120">
        <v>110.21919781461099</v>
      </c>
      <c r="BQ7" s="132">
        <v>78</v>
      </c>
      <c r="BR7" s="122">
        <v>1.41306663864886</v>
      </c>
      <c r="BS7" s="123">
        <v>55.965553491416202</v>
      </c>
      <c r="BT7" s="112">
        <v>7.4999999999999997E-3</v>
      </c>
      <c r="BU7" s="124">
        <v>7.4999999999999997E-3</v>
      </c>
      <c r="BV7" s="119">
        <v>0</v>
      </c>
      <c r="BW7" s="119">
        <v>0</v>
      </c>
      <c r="BX7" s="113"/>
      <c r="BY7" s="118">
        <v>0.99919322307381997</v>
      </c>
      <c r="BZ7" s="118">
        <v>1</v>
      </c>
      <c r="CA7" s="135">
        <v>0.99967728922952803</v>
      </c>
      <c r="CB7" s="117">
        <v>0.9</v>
      </c>
      <c r="CC7" s="124">
        <v>2.5000000000000001E-3</v>
      </c>
      <c r="CD7" s="113"/>
      <c r="CE7" s="113"/>
    </row>
    <row r="8" spans="1:83" s="85" customFormat="1" ht="21.4" customHeight="1" x14ac:dyDescent="0.2">
      <c r="A8" s="109" t="s">
        <v>376</v>
      </c>
      <c r="B8" s="109" t="s">
        <v>0</v>
      </c>
      <c r="C8" s="109" t="s">
        <v>36</v>
      </c>
      <c r="D8" s="110">
        <v>1.8669392335555599</v>
      </c>
      <c r="E8" s="111"/>
      <c r="F8" s="112">
        <v>6.275E-2</v>
      </c>
      <c r="G8" s="112">
        <v>6.2E-2</v>
      </c>
      <c r="H8" s="113"/>
      <c r="I8" s="114">
        <v>6</v>
      </c>
      <c r="J8" s="114">
        <v>6</v>
      </c>
      <c r="K8" s="111"/>
      <c r="L8" s="136">
        <v>0.83</v>
      </c>
      <c r="M8" s="133">
        <v>0.79800000000000004</v>
      </c>
      <c r="N8" s="117">
        <v>0.7</v>
      </c>
      <c r="O8" s="118">
        <v>1.4E-2</v>
      </c>
      <c r="P8" s="111"/>
      <c r="Q8" s="119">
        <v>94</v>
      </c>
      <c r="R8" s="120">
        <v>50.349790882576599</v>
      </c>
      <c r="S8" s="121">
        <v>36</v>
      </c>
      <c r="T8" s="122">
        <v>1.3986053022937901</v>
      </c>
      <c r="U8" s="123">
        <v>13.7514839848478</v>
      </c>
      <c r="V8" s="124">
        <v>0.01</v>
      </c>
      <c r="W8" s="124">
        <v>0.01</v>
      </c>
      <c r="X8" s="125">
        <v>0</v>
      </c>
      <c r="Y8" s="125">
        <v>0</v>
      </c>
      <c r="Z8" s="111"/>
      <c r="AA8" s="126">
        <v>214</v>
      </c>
      <c r="AB8" s="110">
        <v>114.62611966884501</v>
      </c>
      <c r="AC8" s="121">
        <v>200</v>
      </c>
      <c r="AD8" s="116">
        <v>0.57313059834422497</v>
      </c>
      <c r="AE8" s="127">
        <v>-231.82508897306801</v>
      </c>
      <c r="AF8" s="112"/>
      <c r="AG8" s="112"/>
      <c r="AH8" s="128">
        <v>160</v>
      </c>
      <c r="AI8" s="125">
        <v>235</v>
      </c>
      <c r="AJ8" s="111"/>
      <c r="AK8" s="120">
        <v>1393.1286299999999</v>
      </c>
      <c r="AL8" s="120">
        <v>746.20994886202504</v>
      </c>
      <c r="AM8" s="129">
        <v>612</v>
      </c>
      <c r="AN8" s="122">
        <v>1.2192973020621301</v>
      </c>
      <c r="AO8" s="130">
        <v>28.903857742412999</v>
      </c>
      <c r="AP8" s="124">
        <v>0.01</v>
      </c>
      <c r="AQ8" s="124">
        <v>0.01</v>
      </c>
      <c r="AR8" s="125">
        <v>0</v>
      </c>
      <c r="AS8" s="125">
        <v>0</v>
      </c>
      <c r="AT8" s="113"/>
      <c r="AU8" s="120">
        <v>1306.30927</v>
      </c>
      <c r="AV8" s="110">
        <v>699.70636779224697</v>
      </c>
      <c r="AW8" s="131">
        <v>573</v>
      </c>
      <c r="AX8" s="122">
        <v>1.2211280415222501</v>
      </c>
      <c r="AY8" s="130">
        <v>29.020390092160799</v>
      </c>
      <c r="AZ8" s="112">
        <v>1.4999999999999999E-2</v>
      </c>
      <c r="BA8" s="112">
        <v>1.4999999999999999E-2</v>
      </c>
      <c r="BB8" s="125">
        <v>0</v>
      </c>
      <c r="BC8" s="125">
        <v>0</v>
      </c>
      <c r="BD8" s="111"/>
      <c r="BE8" s="120">
        <v>138.80000000000001</v>
      </c>
      <c r="BF8" s="110">
        <v>74.346286962783296</v>
      </c>
      <c r="BG8" s="132">
        <v>65</v>
      </c>
      <c r="BH8" s="133">
        <v>1.14378903019667</v>
      </c>
      <c r="BI8" s="134">
        <v>-6.0931539162469903</v>
      </c>
      <c r="BJ8" s="112">
        <v>1.125E-2</v>
      </c>
      <c r="BK8" s="112">
        <v>1.0500000000000001E-2</v>
      </c>
      <c r="BL8" s="125">
        <v>0</v>
      </c>
      <c r="BM8" s="125">
        <v>7</v>
      </c>
      <c r="BN8" s="111"/>
      <c r="BO8" s="119">
        <v>139</v>
      </c>
      <c r="BP8" s="120">
        <v>74.453414177427007</v>
      </c>
      <c r="BQ8" s="132">
        <v>78</v>
      </c>
      <c r="BR8" s="118">
        <v>0.95453095099265495</v>
      </c>
      <c r="BS8" s="126">
        <v>-34.871784699496402</v>
      </c>
      <c r="BT8" s="112"/>
      <c r="BU8" s="124"/>
      <c r="BV8" s="119">
        <v>7</v>
      </c>
      <c r="BW8" s="119">
        <v>36</v>
      </c>
      <c r="BX8" s="113"/>
      <c r="BY8" s="118">
        <v>0.99955888839876506</v>
      </c>
      <c r="BZ8" s="118">
        <v>1</v>
      </c>
      <c r="CA8" s="135">
        <v>0.99982355535950596</v>
      </c>
      <c r="CB8" s="117">
        <v>0.9</v>
      </c>
      <c r="CC8" s="124">
        <v>2.5000000000000001E-3</v>
      </c>
      <c r="CD8" s="113"/>
      <c r="CE8" s="113"/>
    </row>
    <row r="9" spans="1:83" s="85" customFormat="1" ht="21.4" customHeight="1" x14ac:dyDescent="0.2">
      <c r="A9" s="109" t="s">
        <v>376</v>
      </c>
      <c r="B9" s="109" t="s">
        <v>0</v>
      </c>
      <c r="C9" s="109" t="s">
        <v>37</v>
      </c>
      <c r="D9" s="110">
        <v>8.9870805217777807</v>
      </c>
      <c r="E9" s="111"/>
      <c r="F9" s="112">
        <v>5.0625000000000003E-2</v>
      </c>
      <c r="G9" s="112">
        <v>4.9000000000000002E-2</v>
      </c>
      <c r="H9" s="113"/>
      <c r="I9" s="114">
        <v>6</v>
      </c>
      <c r="J9" s="114">
        <v>6</v>
      </c>
      <c r="K9" s="111"/>
      <c r="L9" s="115">
        <v>0.64791246851385398</v>
      </c>
      <c r="M9" s="118">
        <v>0.66600000000000004</v>
      </c>
      <c r="N9" s="117">
        <v>0.7</v>
      </c>
      <c r="O9" s="118"/>
      <c r="P9" s="111"/>
      <c r="Q9" s="119">
        <v>376</v>
      </c>
      <c r="R9" s="120">
        <v>41.837835889960601</v>
      </c>
      <c r="S9" s="121">
        <v>36</v>
      </c>
      <c r="T9" s="133">
        <v>1.16216210805446</v>
      </c>
      <c r="U9" s="134">
        <v>-10.300669148096</v>
      </c>
      <c r="V9" s="124">
        <v>8.5000000000000006E-3</v>
      </c>
      <c r="W9" s="124">
        <v>8.0000000000000002E-3</v>
      </c>
      <c r="X9" s="125">
        <v>0</v>
      </c>
      <c r="Y9" s="125">
        <v>13</v>
      </c>
      <c r="Z9" s="111"/>
      <c r="AA9" s="126">
        <v>1577</v>
      </c>
      <c r="AB9" s="110">
        <v>175.47411488954199</v>
      </c>
      <c r="AC9" s="121">
        <v>200</v>
      </c>
      <c r="AD9" s="118">
        <v>0.87737057444771005</v>
      </c>
      <c r="AE9" s="126">
        <v>-569.114828600534</v>
      </c>
      <c r="AF9" s="112"/>
      <c r="AG9" s="112"/>
      <c r="AH9" s="128">
        <v>221</v>
      </c>
      <c r="AI9" s="125">
        <v>580</v>
      </c>
      <c r="AJ9" s="111"/>
      <c r="AK9" s="120">
        <v>7860.0769600000003</v>
      </c>
      <c r="AL9" s="120">
        <v>874.59736684824497</v>
      </c>
      <c r="AM9" s="129">
        <v>694.2</v>
      </c>
      <c r="AN9" s="122">
        <v>1.2598636802769301</v>
      </c>
      <c r="AO9" s="130">
        <v>410.91238992754899</v>
      </c>
      <c r="AP9" s="124">
        <v>0.01</v>
      </c>
      <c r="AQ9" s="124">
        <v>0.01</v>
      </c>
      <c r="AR9" s="125">
        <v>0</v>
      </c>
      <c r="AS9" s="125">
        <v>0</v>
      </c>
      <c r="AT9" s="113"/>
      <c r="AU9" s="120">
        <v>5908.6523200000001</v>
      </c>
      <c r="AV9" s="110">
        <v>657.46070769945402</v>
      </c>
      <c r="AW9" s="131">
        <v>573</v>
      </c>
      <c r="AX9" s="133">
        <v>1.1474008860374401</v>
      </c>
      <c r="AY9" s="137">
        <v>-239.966663940529</v>
      </c>
      <c r="AZ9" s="112">
        <v>1.125E-2</v>
      </c>
      <c r="BA9" s="112">
        <v>1.125E-2</v>
      </c>
      <c r="BB9" s="125">
        <v>0</v>
      </c>
      <c r="BC9" s="125">
        <v>271</v>
      </c>
      <c r="BD9" s="111"/>
      <c r="BE9" s="120">
        <v>678.7</v>
      </c>
      <c r="BF9" s="110">
        <v>75.519519198181499</v>
      </c>
      <c r="BG9" s="132">
        <v>65</v>
      </c>
      <c r="BH9" s="133">
        <v>1.1618387568951001</v>
      </c>
      <c r="BI9" s="134">
        <v>-18.787319295173301</v>
      </c>
      <c r="BJ9" s="112">
        <v>1.2749999999999999E-2</v>
      </c>
      <c r="BK9" s="112">
        <v>1.2E-2</v>
      </c>
      <c r="BL9" s="125">
        <v>0</v>
      </c>
      <c r="BM9" s="125">
        <v>23</v>
      </c>
      <c r="BN9" s="111"/>
      <c r="BO9" s="119">
        <v>799</v>
      </c>
      <c r="BP9" s="120">
        <v>88.905401266166194</v>
      </c>
      <c r="BQ9" s="132">
        <v>78</v>
      </c>
      <c r="BR9" s="133">
        <v>1.1398128367457201</v>
      </c>
      <c r="BS9" s="134">
        <v>-37.984783154208003</v>
      </c>
      <c r="BT9" s="112">
        <v>5.6249999999999998E-3</v>
      </c>
      <c r="BU9" s="124">
        <v>5.2500000000000003E-3</v>
      </c>
      <c r="BV9" s="119">
        <v>0</v>
      </c>
      <c r="BW9" s="119">
        <v>43</v>
      </c>
      <c r="BX9" s="113"/>
      <c r="BY9" s="118">
        <v>0.99674994921795701</v>
      </c>
      <c r="BZ9" s="118">
        <v>1</v>
      </c>
      <c r="CA9" s="135">
        <v>0.99869997968718305</v>
      </c>
      <c r="CB9" s="117">
        <v>0.9</v>
      </c>
      <c r="CC9" s="124">
        <v>2.5000000000000001E-3</v>
      </c>
      <c r="CD9" s="113"/>
      <c r="CE9" s="113"/>
    </row>
    <row r="10" spans="1:83" s="85" customFormat="1" ht="21.4" customHeight="1" x14ac:dyDescent="0.2">
      <c r="A10" s="109" t="s">
        <v>376</v>
      </c>
      <c r="B10" s="109" t="s">
        <v>0</v>
      </c>
      <c r="C10" s="109" t="s">
        <v>39</v>
      </c>
      <c r="D10" s="110">
        <v>9.0833675411111106</v>
      </c>
      <c r="E10" s="111"/>
      <c r="F10" s="112">
        <v>4.8000000000000001E-2</v>
      </c>
      <c r="G10" s="112">
        <v>4.8000000000000001E-2</v>
      </c>
      <c r="H10" s="113"/>
      <c r="I10" s="114">
        <v>6</v>
      </c>
      <c r="J10" s="114">
        <v>6</v>
      </c>
      <c r="K10" s="111"/>
      <c r="L10" s="136">
        <v>0.72644962110581002</v>
      </c>
      <c r="M10" s="116">
        <v>0.55000000000000004</v>
      </c>
      <c r="N10" s="117">
        <v>0.7</v>
      </c>
      <c r="O10" s="118"/>
      <c r="P10" s="111"/>
      <c r="Q10" s="119">
        <v>438</v>
      </c>
      <c r="R10" s="120">
        <v>48.220001890006301</v>
      </c>
      <c r="S10" s="121">
        <v>36</v>
      </c>
      <c r="T10" s="122">
        <v>1.33944449694462</v>
      </c>
      <c r="U10" s="123">
        <v>47.560529612880103</v>
      </c>
      <c r="V10" s="124">
        <v>0.01</v>
      </c>
      <c r="W10" s="124">
        <v>0.01</v>
      </c>
      <c r="X10" s="125">
        <v>0</v>
      </c>
      <c r="Y10" s="125">
        <v>0</v>
      </c>
      <c r="Z10" s="111"/>
      <c r="AA10" s="126">
        <v>1391</v>
      </c>
      <c r="AB10" s="110">
        <v>153.13703796575101</v>
      </c>
      <c r="AC10" s="121">
        <v>200</v>
      </c>
      <c r="AD10" s="116">
        <v>0.765685189828755</v>
      </c>
      <c r="AE10" s="127">
        <v>-778.10816881733297</v>
      </c>
      <c r="AF10" s="112"/>
      <c r="AG10" s="112"/>
      <c r="AH10" s="128">
        <v>426</v>
      </c>
      <c r="AI10" s="125">
        <v>790</v>
      </c>
      <c r="AJ10" s="111"/>
      <c r="AK10" s="120">
        <v>8903.6647200000007</v>
      </c>
      <c r="AL10" s="120">
        <v>980.21627768580504</v>
      </c>
      <c r="AM10" s="129">
        <v>633.5</v>
      </c>
      <c r="AN10" s="122">
        <v>1.5473027272072699</v>
      </c>
      <c r="AO10" s="130">
        <v>2033.0145952711</v>
      </c>
      <c r="AP10" s="124">
        <v>0.01</v>
      </c>
      <c r="AQ10" s="124">
        <v>0.01</v>
      </c>
      <c r="AR10" s="125">
        <v>0</v>
      </c>
      <c r="AS10" s="125">
        <v>0</v>
      </c>
      <c r="AT10" s="113"/>
      <c r="AU10" s="120">
        <v>6367.3948899999996</v>
      </c>
      <c r="AV10" s="110">
        <v>700.99496262606499</v>
      </c>
      <c r="AW10" s="131">
        <v>573</v>
      </c>
      <c r="AX10" s="122">
        <v>1.22337689812577</v>
      </c>
      <c r="AY10" s="130">
        <v>152.89998633834099</v>
      </c>
      <c r="AZ10" s="112">
        <v>1.4999999999999999E-2</v>
      </c>
      <c r="BA10" s="112">
        <v>1.4999999999999999E-2</v>
      </c>
      <c r="BB10" s="125">
        <v>0</v>
      </c>
      <c r="BC10" s="125">
        <v>0</v>
      </c>
      <c r="BD10" s="111"/>
      <c r="BE10" s="120">
        <v>611.29999999999995</v>
      </c>
      <c r="BF10" s="110">
        <v>67.298829121828504</v>
      </c>
      <c r="BG10" s="132">
        <v>65</v>
      </c>
      <c r="BH10" s="133">
        <v>1.03536660187428</v>
      </c>
      <c r="BI10" s="134">
        <v>-93.660154865633103</v>
      </c>
      <c r="BJ10" s="112">
        <v>3.0000000000000001E-3</v>
      </c>
      <c r="BK10" s="112">
        <v>3.0000000000000001E-3</v>
      </c>
      <c r="BL10" s="125">
        <v>0</v>
      </c>
      <c r="BM10" s="125">
        <v>98</v>
      </c>
      <c r="BN10" s="111"/>
      <c r="BO10" s="119">
        <v>876</v>
      </c>
      <c r="BP10" s="120">
        <v>96.440003780012702</v>
      </c>
      <c r="BQ10" s="132">
        <v>78</v>
      </c>
      <c r="BR10" s="122">
        <v>1.2364103048719599</v>
      </c>
      <c r="BS10" s="123">
        <v>30.047814161240399</v>
      </c>
      <c r="BT10" s="112">
        <v>7.4999999999999997E-3</v>
      </c>
      <c r="BU10" s="124">
        <v>7.4999999999999997E-3</v>
      </c>
      <c r="BV10" s="119">
        <v>0</v>
      </c>
      <c r="BW10" s="119">
        <v>0</v>
      </c>
      <c r="BX10" s="113"/>
      <c r="BY10" s="118">
        <v>0.99708832093173705</v>
      </c>
      <c r="BZ10" s="118">
        <v>1</v>
      </c>
      <c r="CA10" s="135">
        <v>0.99883532837269495</v>
      </c>
      <c r="CB10" s="117">
        <v>0.9</v>
      </c>
      <c r="CC10" s="124">
        <v>2.5000000000000001E-3</v>
      </c>
      <c r="CD10" s="113"/>
      <c r="CE10" s="113"/>
    </row>
    <row r="11" spans="1:83" s="85" customFormat="1" ht="21.4" customHeight="1" x14ac:dyDescent="0.2">
      <c r="A11" s="109" t="s">
        <v>376</v>
      </c>
      <c r="B11" s="109" t="s">
        <v>0</v>
      </c>
      <c r="C11" s="109" t="s">
        <v>41</v>
      </c>
      <c r="D11" s="110">
        <v>1.9591787439999999</v>
      </c>
      <c r="E11" s="111"/>
      <c r="F11" s="112">
        <v>6.0499999999999998E-2</v>
      </c>
      <c r="G11" s="112">
        <v>0.06</v>
      </c>
      <c r="H11" s="113"/>
      <c r="I11" s="114">
        <v>7</v>
      </c>
      <c r="J11" s="114">
        <v>6</v>
      </c>
      <c r="K11" s="111"/>
      <c r="L11" s="115">
        <v>0.37</v>
      </c>
      <c r="M11" s="118">
        <v>0.62</v>
      </c>
      <c r="N11" s="117">
        <v>0.7</v>
      </c>
      <c r="O11" s="118"/>
      <c r="P11" s="111"/>
      <c r="Q11" s="119">
        <v>111</v>
      </c>
      <c r="R11" s="120">
        <v>56.656392552204998</v>
      </c>
      <c r="S11" s="121">
        <v>36</v>
      </c>
      <c r="T11" s="122">
        <v>1.5737886820056901</v>
      </c>
      <c r="U11" s="123">
        <v>26.786660867904001</v>
      </c>
      <c r="V11" s="124">
        <v>0.01</v>
      </c>
      <c r="W11" s="124">
        <v>0.01</v>
      </c>
      <c r="X11" s="125">
        <v>0</v>
      </c>
      <c r="Y11" s="125">
        <v>0</v>
      </c>
      <c r="Z11" s="111"/>
      <c r="AA11" s="126">
        <v>390</v>
      </c>
      <c r="AB11" s="110">
        <v>199.06300085909899</v>
      </c>
      <c r="AC11" s="121">
        <v>200</v>
      </c>
      <c r="AD11" s="133">
        <v>0.99531500429549502</v>
      </c>
      <c r="AE11" s="134">
        <v>-77.851884067199904</v>
      </c>
      <c r="AF11" s="112">
        <v>5.0000000000000001E-4</v>
      </c>
      <c r="AG11" s="112">
        <v>0</v>
      </c>
      <c r="AH11" s="128">
        <v>2</v>
      </c>
      <c r="AI11" s="125">
        <v>81</v>
      </c>
      <c r="AJ11" s="111"/>
      <c r="AK11" s="120">
        <v>1600.5798299999999</v>
      </c>
      <c r="AL11" s="120">
        <v>816.96467711370803</v>
      </c>
      <c r="AM11" s="129">
        <v>618</v>
      </c>
      <c r="AN11" s="122">
        <v>1.32194931571797</v>
      </c>
      <c r="AO11" s="130">
        <v>154.91750823235199</v>
      </c>
      <c r="AP11" s="124">
        <v>0.01</v>
      </c>
      <c r="AQ11" s="124">
        <v>0.01</v>
      </c>
      <c r="AR11" s="125">
        <v>0</v>
      </c>
      <c r="AS11" s="125">
        <v>0</v>
      </c>
      <c r="AT11" s="113"/>
      <c r="AU11" s="120">
        <v>1526.04116</v>
      </c>
      <c r="AV11" s="110">
        <v>778.91880190794905</v>
      </c>
      <c r="AW11" s="131">
        <v>573</v>
      </c>
      <c r="AX11" s="122">
        <v>1.35936963683761</v>
      </c>
      <c r="AY11" s="130">
        <v>185.645512147472</v>
      </c>
      <c r="AZ11" s="112">
        <v>1.4999999999999999E-2</v>
      </c>
      <c r="BA11" s="112">
        <v>1.4999999999999999E-2</v>
      </c>
      <c r="BB11" s="125">
        <v>0</v>
      </c>
      <c r="BC11" s="125">
        <v>0</v>
      </c>
      <c r="BD11" s="111"/>
      <c r="BE11" s="120">
        <v>157.80000000000001</v>
      </c>
      <c r="BF11" s="110">
        <v>80.543952655296906</v>
      </c>
      <c r="BG11" s="132">
        <v>65</v>
      </c>
      <c r="BH11" s="122">
        <v>1.2391377331584099</v>
      </c>
      <c r="BI11" s="123">
        <v>5.7481376781600204</v>
      </c>
      <c r="BJ11" s="112">
        <v>1.4999999999999999E-2</v>
      </c>
      <c r="BK11" s="112">
        <v>1.4999999999999999E-2</v>
      </c>
      <c r="BL11" s="125">
        <v>0</v>
      </c>
      <c r="BM11" s="125">
        <v>0</v>
      </c>
      <c r="BN11" s="111"/>
      <c r="BO11" s="119">
        <v>240</v>
      </c>
      <c r="BP11" s="120">
        <v>122.500308220984</v>
      </c>
      <c r="BQ11" s="132">
        <v>78</v>
      </c>
      <c r="BR11" s="122">
        <v>1.5705167720638999</v>
      </c>
      <c r="BS11" s="123">
        <v>57.537765213791999</v>
      </c>
      <c r="BT11" s="112">
        <v>7.4999999999999997E-3</v>
      </c>
      <c r="BU11" s="124">
        <v>7.4999999999999997E-3</v>
      </c>
      <c r="BV11" s="119">
        <v>0</v>
      </c>
      <c r="BW11" s="119">
        <v>0</v>
      </c>
      <c r="BX11" s="113"/>
      <c r="BY11" s="118">
        <v>0.99612403100775204</v>
      </c>
      <c r="BZ11" s="118">
        <v>1</v>
      </c>
      <c r="CA11" s="135">
        <v>0.99844961240310104</v>
      </c>
      <c r="CB11" s="117">
        <v>0.9</v>
      </c>
      <c r="CC11" s="124">
        <v>2.5000000000000001E-3</v>
      </c>
      <c r="CD11" s="113"/>
      <c r="CE11" s="113"/>
    </row>
    <row r="12" spans="1:83" s="85" customFormat="1" ht="21.4" customHeight="1" x14ac:dyDescent="0.2">
      <c r="A12" s="109" t="s">
        <v>376</v>
      </c>
      <c r="B12" s="109" t="s">
        <v>42</v>
      </c>
      <c r="C12" s="109" t="s">
        <v>43</v>
      </c>
      <c r="D12" s="110">
        <v>3.8366682700000001</v>
      </c>
      <c r="E12" s="111"/>
      <c r="F12" s="112">
        <v>1.35E-2</v>
      </c>
      <c r="G12" s="112">
        <v>1.35E-2</v>
      </c>
      <c r="H12" s="113"/>
      <c r="I12" s="114">
        <v>4</v>
      </c>
      <c r="J12" s="114">
        <v>4</v>
      </c>
      <c r="K12" s="111"/>
      <c r="L12" s="138">
        <v>0.65</v>
      </c>
      <c r="M12" s="116">
        <v>0.49199999999999999</v>
      </c>
      <c r="N12" s="117">
        <v>0.7</v>
      </c>
      <c r="O12" s="118"/>
      <c r="P12" s="111"/>
      <c r="Q12" s="119">
        <v>139</v>
      </c>
      <c r="R12" s="120">
        <v>36.229350628742303</v>
      </c>
      <c r="S12" s="121">
        <v>36</v>
      </c>
      <c r="T12" s="133">
        <v>1.0063708507983999</v>
      </c>
      <c r="U12" s="134">
        <v>-25.915348917679999</v>
      </c>
      <c r="V12" s="124">
        <v>5.0000000000000001E-4</v>
      </c>
      <c r="W12" s="124">
        <v>5.0000000000000001E-4</v>
      </c>
      <c r="X12" s="125">
        <v>0</v>
      </c>
      <c r="Y12" s="125">
        <v>27</v>
      </c>
      <c r="Z12" s="111"/>
      <c r="AA12" s="126">
        <v>486</v>
      </c>
      <c r="AB12" s="110">
        <v>126.672405795459</v>
      </c>
      <c r="AC12" s="121">
        <v>200</v>
      </c>
      <c r="AD12" s="116">
        <v>0.63336202897729499</v>
      </c>
      <c r="AE12" s="127">
        <v>-430.19638287599997</v>
      </c>
      <c r="AF12" s="112"/>
      <c r="AG12" s="112"/>
      <c r="AH12" s="128">
        <v>282</v>
      </c>
      <c r="AI12" s="125">
        <v>435</v>
      </c>
      <c r="AJ12" s="111"/>
      <c r="AK12" s="120">
        <v>2383.34573</v>
      </c>
      <c r="AL12" s="120">
        <v>621.201928932991</v>
      </c>
      <c r="AM12" s="129">
        <v>692.7</v>
      </c>
      <c r="AN12" s="118">
        <v>0.89678349781000499</v>
      </c>
      <c r="AO12" s="120">
        <v>-789.90044209102598</v>
      </c>
      <c r="AP12" s="124"/>
      <c r="AQ12" s="124"/>
      <c r="AR12" s="125">
        <v>275</v>
      </c>
      <c r="AS12" s="125">
        <v>806</v>
      </c>
      <c r="AT12" s="113"/>
      <c r="AU12" s="120">
        <v>2277.9859499999998</v>
      </c>
      <c r="AV12" s="110">
        <v>593.74065978344299</v>
      </c>
      <c r="AW12" s="131">
        <v>573</v>
      </c>
      <c r="AX12" s="133">
        <v>1.0361966139327099</v>
      </c>
      <c r="AY12" s="137">
        <v>-346.91668693973998</v>
      </c>
      <c r="AZ12" s="112">
        <v>3.0000000000000001E-3</v>
      </c>
      <c r="BA12" s="112">
        <v>3.0000000000000001E-3</v>
      </c>
      <c r="BB12" s="125">
        <v>0</v>
      </c>
      <c r="BC12" s="125">
        <v>361</v>
      </c>
      <c r="BD12" s="111"/>
      <c r="BE12" s="120">
        <v>240.9</v>
      </c>
      <c r="BF12" s="110">
        <v>62.788852996144001</v>
      </c>
      <c r="BG12" s="132">
        <v>65</v>
      </c>
      <c r="BH12" s="118">
        <v>0.96598235378682995</v>
      </c>
      <c r="BI12" s="126">
        <v>-56.8638244347</v>
      </c>
      <c r="BJ12" s="112"/>
      <c r="BK12" s="112"/>
      <c r="BL12" s="125">
        <v>9</v>
      </c>
      <c r="BM12" s="125">
        <v>59</v>
      </c>
      <c r="BN12" s="111"/>
      <c r="BO12" s="119">
        <v>406</v>
      </c>
      <c r="BP12" s="120">
        <v>105.820980973161</v>
      </c>
      <c r="BQ12" s="132">
        <v>78</v>
      </c>
      <c r="BR12" s="122">
        <v>1.35667924324565</v>
      </c>
      <c r="BS12" s="123">
        <v>48.683410678359998</v>
      </c>
      <c r="BT12" s="112">
        <v>7.4999999999999997E-3</v>
      </c>
      <c r="BU12" s="124">
        <v>7.4999999999999997E-3</v>
      </c>
      <c r="BV12" s="119">
        <v>0</v>
      </c>
      <c r="BW12" s="119">
        <v>0</v>
      </c>
      <c r="BX12" s="113"/>
      <c r="BY12" s="118">
        <v>0.99567879006121696</v>
      </c>
      <c r="BZ12" s="118">
        <v>1</v>
      </c>
      <c r="CA12" s="135">
        <v>0.99827151602448705</v>
      </c>
      <c r="CB12" s="117">
        <v>0.9</v>
      </c>
      <c r="CC12" s="124">
        <v>2.5000000000000001E-3</v>
      </c>
      <c r="CD12" s="113"/>
      <c r="CE12" s="113"/>
    </row>
    <row r="13" spans="1:83" s="85" customFormat="1" ht="21.4" customHeight="1" x14ac:dyDescent="0.2">
      <c r="A13" s="109" t="s">
        <v>376</v>
      </c>
      <c r="B13" s="109" t="s">
        <v>42</v>
      </c>
      <c r="C13" s="109" t="s">
        <v>44</v>
      </c>
      <c r="D13" s="110">
        <v>5.9289893302222199</v>
      </c>
      <c r="E13" s="111"/>
      <c r="F13" s="112">
        <v>3.6124999999999997E-2</v>
      </c>
      <c r="G13" s="112">
        <v>3.4875000000000003E-2</v>
      </c>
      <c r="H13" s="113"/>
      <c r="I13" s="114">
        <v>6</v>
      </c>
      <c r="J13" s="114">
        <v>6</v>
      </c>
      <c r="K13" s="111"/>
      <c r="L13" s="115">
        <v>0.48598650927487302</v>
      </c>
      <c r="M13" s="133">
        <v>0.749</v>
      </c>
      <c r="N13" s="117">
        <v>0.7</v>
      </c>
      <c r="O13" s="118">
        <v>7.0000000000000001E-3</v>
      </c>
      <c r="P13" s="111"/>
      <c r="Q13" s="119">
        <v>237</v>
      </c>
      <c r="R13" s="120">
        <v>39.9730859342122</v>
      </c>
      <c r="S13" s="121">
        <v>36</v>
      </c>
      <c r="T13" s="133">
        <v>1.1103634981725601</v>
      </c>
      <c r="U13" s="134">
        <v>-17.851677370271901</v>
      </c>
      <c r="V13" s="124">
        <v>6.0000000000000001E-3</v>
      </c>
      <c r="W13" s="124">
        <v>5.4999999999999997E-3</v>
      </c>
      <c r="X13" s="125">
        <v>0</v>
      </c>
      <c r="Y13" s="125">
        <v>20</v>
      </c>
      <c r="Z13" s="111"/>
      <c r="AA13" s="126">
        <v>519</v>
      </c>
      <c r="AB13" s="110">
        <v>87.5359983116292</v>
      </c>
      <c r="AC13" s="121">
        <v>200</v>
      </c>
      <c r="AD13" s="116">
        <v>0.43767999155814602</v>
      </c>
      <c r="AE13" s="127">
        <v>-896.84265205706595</v>
      </c>
      <c r="AF13" s="112"/>
      <c r="AG13" s="112"/>
      <c r="AH13" s="128">
        <v>667</v>
      </c>
      <c r="AI13" s="125">
        <v>904</v>
      </c>
      <c r="AJ13" s="111"/>
      <c r="AK13" s="120">
        <v>3202.8795700000001</v>
      </c>
      <c r="AL13" s="120">
        <v>540.20666788414599</v>
      </c>
      <c r="AM13" s="129">
        <v>648.5</v>
      </c>
      <c r="AN13" s="118">
        <v>0.83300951100099596</v>
      </c>
      <c r="AO13" s="120">
        <v>-1387.9902292950401</v>
      </c>
      <c r="AP13" s="124"/>
      <c r="AQ13" s="124"/>
      <c r="AR13" s="125">
        <v>643</v>
      </c>
      <c r="AS13" s="125">
        <v>1412</v>
      </c>
      <c r="AT13" s="113"/>
      <c r="AU13" s="120">
        <v>3858.1592599999999</v>
      </c>
      <c r="AV13" s="110">
        <v>650.72798163652499</v>
      </c>
      <c r="AW13" s="131">
        <v>573</v>
      </c>
      <c r="AX13" s="133">
        <v>1.13565092781243</v>
      </c>
      <c r="AY13" s="137">
        <v>-198.229938143494</v>
      </c>
      <c r="AZ13" s="112">
        <v>1.0500000000000001E-2</v>
      </c>
      <c r="BA13" s="112">
        <v>1.0500000000000001E-2</v>
      </c>
      <c r="BB13" s="125">
        <v>0</v>
      </c>
      <c r="BC13" s="125">
        <v>219</v>
      </c>
      <c r="BD13" s="111"/>
      <c r="BE13" s="120">
        <v>397.2</v>
      </c>
      <c r="BF13" s="110">
        <v>66.992868072021395</v>
      </c>
      <c r="BG13" s="132">
        <v>65</v>
      </c>
      <c r="BH13" s="133">
        <v>1.0306595088003301</v>
      </c>
      <c r="BI13" s="134">
        <v>-62.948861918546498</v>
      </c>
      <c r="BJ13" s="112">
        <v>3.0000000000000001E-3</v>
      </c>
      <c r="BK13" s="112">
        <v>2.2499999999999998E-3</v>
      </c>
      <c r="BL13" s="125">
        <v>0</v>
      </c>
      <c r="BM13" s="125">
        <v>66</v>
      </c>
      <c r="BN13" s="111"/>
      <c r="BO13" s="119">
        <v>549</v>
      </c>
      <c r="BP13" s="120">
        <v>92.595882607099099</v>
      </c>
      <c r="BQ13" s="132">
        <v>78</v>
      </c>
      <c r="BR13" s="133">
        <v>1.18712670009101</v>
      </c>
      <c r="BS13" s="134">
        <v>-3.1786343022557699</v>
      </c>
      <c r="BT13" s="112">
        <v>7.1250000000000003E-3</v>
      </c>
      <c r="BU13" s="124">
        <v>7.1250000000000003E-3</v>
      </c>
      <c r="BV13" s="119">
        <v>0</v>
      </c>
      <c r="BW13" s="119">
        <v>6</v>
      </c>
      <c r="BX13" s="113"/>
      <c r="BY13" s="118">
        <v>0.99766536964980501</v>
      </c>
      <c r="BZ13" s="118">
        <v>1</v>
      </c>
      <c r="CA13" s="135">
        <v>0.99906614785992198</v>
      </c>
      <c r="CB13" s="117">
        <v>0.9</v>
      </c>
      <c r="CC13" s="124">
        <v>2.5000000000000001E-3</v>
      </c>
      <c r="CD13" s="113"/>
      <c r="CE13" s="113"/>
    </row>
    <row r="14" spans="1:83" s="85" customFormat="1" ht="21.4" customHeight="1" x14ac:dyDescent="0.2">
      <c r="A14" s="109" t="s">
        <v>376</v>
      </c>
      <c r="B14" s="109" t="s">
        <v>42</v>
      </c>
      <c r="C14" s="109" t="s">
        <v>45</v>
      </c>
      <c r="D14" s="110">
        <v>3.5450121087777799</v>
      </c>
      <c r="E14" s="111"/>
      <c r="F14" s="112">
        <v>2.4E-2</v>
      </c>
      <c r="G14" s="112">
        <v>2.35E-2</v>
      </c>
      <c r="H14" s="113"/>
      <c r="I14" s="114">
        <v>3</v>
      </c>
      <c r="J14" s="114">
        <v>3</v>
      </c>
      <c r="K14" s="111"/>
      <c r="L14" s="115">
        <v>0.5</v>
      </c>
      <c r="M14" s="116">
        <v>0.53800000000000003</v>
      </c>
      <c r="N14" s="117">
        <v>0.7</v>
      </c>
      <c r="O14" s="118"/>
      <c r="P14" s="111"/>
      <c r="Q14" s="119">
        <v>143</v>
      </c>
      <c r="R14" s="120">
        <v>40.338367151389598</v>
      </c>
      <c r="S14" s="121">
        <v>36</v>
      </c>
      <c r="T14" s="133">
        <v>1.1205101986497099</v>
      </c>
      <c r="U14" s="134">
        <v>-9.3788004837040795</v>
      </c>
      <c r="V14" s="124">
        <v>6.4999999999999997E-3</v>
      </c>
      <c r="W14" s="124">
        <v>6.0000000000000001E-3</v>
      </c>
      <c r="X14" s="125">
        <v>0</v>
      </c>
      <c r="Y14" s="125">
        <v>11</v>
      </c>
      <c r="Z14" s="111"/>
      <c r="AA14" s="126">
        <v>292</v>
      </c>
      <c r="AB14" s="110">
        <v>82.369253204236202</v>
      </c>
      <c r="AC14" s="121">
        <v>200</v>
      </c>
      <c r="AD14" s="116">
        <v>0.41184626602118102</v>
      </c>
      <c r="AE14" s="127">
        <v>-554.548891576134</v>
      </c>
      <c r="AF14" s="112"/>
      <c r="AG14" s="112"/>
      <c r="AH14" s="128">
        <v>418</v>
      </c>
      <c r="AI14" s="125">
        <v>559</v>
      </c>
      <c r="AJ14" s="111"/>
      <c r="AK14" s="120">
        <v>2000.41498</v>
      </c>
      <c r="AL14" s="120">
        <v>564.29002740125702</v>
      </c>
      <c r="AM14" s="129">
        <v>700.2</v>
      </c>
      <c r="AN14" s="118">
        <v>0.80589835390068099</v>
      </c>
      <c r="AO14" s="120">
        <v>-963.35268940804394</v>
      </c>
      <c r="AP14" s="124"/>
      <c r="AQ14" s="124"/>
      <c r="AR14" s="125">
        <v>482</v>
      </c>
      <c r="AS14" s="125">
        <v>979</v>
      </c>
      <c r="AT14" s="113"/>
      <c r="AU14" s="120">
        <v>2721.8628199999998</v>
      </c>
      <c r="AV14" s="110">
        <v>767.80071167046697</v>
      </c>
      <c r="AW14" s="131">
        <v>573</v>
      </c>
      <c r="AX14" s="122">
        <v>1.33996633799383</v>
      </c>
      <c r="AY14" s="130">
        <v>296.50024563437597</v>
      </c>
      <c r="AZ14" s="112">
        <v>1.4999999999999999E-2</v>
      </c>
      <c r="BA14" s="112">
        <v>1.4999999999999999E-2</v>
      </c>
      <c r="BB14" s="125">
        <v>0</v>
      </c>
      <c r="BC14" s="125">
        <v>0</v>
      </c>
      <c r="BD14" s="111"/>
      <c r="BE14" s="120">
        <v>226.9</v>
      </c>
      <c r="BF14" s="110">
        <v>64.005423123428699</v>
      </c>
      <c r="BG14" s="132">
        <v>65</v>
      </c>
      <c r="BH14" s="118">
        <v>0.98469881728351905</v>
      </c>
      <c r="BI14" s="126">
        <v>-48.228389762243502</v>
      </c>
      <c r="BJ14" s="112"/>
      <c r="BK14" s="112"/>
      <c r="BL14" s="125">
        <v>4</v>
      </c>
      <c r="BM14" s="125">
        <v>50</v>
      </c>
      <c r="BN14" s="111"/>
      <c r="BO14" s="119">
        <v>260</v>
      </c>
      <c r="BP14" s="120">
        <v>73.342485729799293</v>
      </c>
      <c r="BQ14" s="132">
        <v>78</v>
      </c>
      <c r="BR14" s="118">
        <v>0.94028827858717101</v>
      </c>
      <c r="BS14" s="126">
        <v>-70.154067714692204</v>
      </c>
      <c r="BT14" s="112"/>
      <c r="BU14" s="124"/>
      <c r="BV14" s="119">
        <v>17</v>
      </c>
      <c r="BW14" s="119">
        <v>72</v>
      </c>
      <c r="BX14" s="113"/>
      <c r="BY14" s="118">
        <v>0.99802955665024595</v>
      </c>
      <c r="BZ14" s="118">
        <v>1</v>
      </c>
      <c r="CA14" s="135">
        <v>0.999211822660098</v>
      </c>
      <c r="CB14" s="117">
        <v>0.9</v>
      </c>
      <c r="CC14" s="124">
        <v>2.5000000000000001E-3</v>
      </c>
      <c r="CD14" s="113"/>
      <c r="CE14" s="113"/>
    </row>
    <row r="15" spans="1:83" s="85" customFormat="1" ht="21.4" customHeight="1" x14ac:dyDescent="0.2">
      <c r="A15" s="109" t="s">
        <v>376</v>
      </c>
      <c r="B15" s="109" t="s">
        <v>42</v>
      </c>
      <c r="C15" s="109" t="s">
        <v>47</v>
      </c>
      <c r="D15" s="110">
        <v>5.7009774518888898</v>
      </c>
      <c r="E15" s="111"/>
      <c r="F15" s="112">
        <v>3.5000000000000003E-2</v>
      </c>
      <c r="G15" s="112">
        <v>3.5000000000000003E-2</v>
      </c>
      <c r="H15" s="113"/>
      <c r="I15" s="114">
        <v>4</v>
      </c>
      <c r="J15" s="114">
        <v>4</v>
      </c>
      <c r="K15" s="111"/>
      <c r="L15" s="115">
        <v>0.49741396263520099</v>
      </c>
      <c r="M15" s="116">
        <v>0.377</v>
      </c>
      <c r="N15" s="117">
        <v>0.7</v>
      </c>
      <c r="O15" s="118"/>
      <c r="P15" s="111"/>
      <c r="Q15" s="119">
        <v>292</v>
      </c>
      <c r="R15" s="120">
        <v>51.219286949337501</v>
      </c>
      <c r="S15" s="121">
        <v>36</v>
      </c>
      <c r="T15" s="122">
        <v>1.4227579708149301</v>
      </c>
      <c r="U15" s="123">
        <v>46.949185208007997</v>
      </c>
      <c r="V15" s="124">
        <v>0.01</v>
      </c>
      <c r="W15" s="124">
        <v>0.01</v>
      </c>
      <c r="X15" s="125">
        <v>0</v>
      </c>
      <c r="Y15" s="125">
        <v>0</v>
      </c>
      <c r="Z15" s="111"/>
      <c r="AA15" s="126">
        <v>614</v>
      </c>
      <c r="AB15" s="110">
        <v>107.700829407169</v>
      </c>
      <c r="AC15" s="121">
        <v>200</v>
      </c>
      <c r="AD15" s="116">
        <v>0.53850414703584504</v>
      </c>
      <c r="AE15" s="127">
        <v>-747.39341551106702</v>
      </c>
      <c r="AF15" s="112"/>
      <c r="AG15" s="112"/>
      <c r="AH15" s="128">
        <v>527</v>
      </c>
      <c r="AI15" s="125">
        <v>755</v>
      </c>
      <c r="AJ15" s="111"/>
      <c r="AK15" s="120">
        <v>2519.08079</v>
      </c>
      <c r="AL15" s="120">
        <v>441.86822545059499</v>
      </c>
      <c r="AM15" s="129">
        <v>617.20000000000005</v>
      </c>
      <c r="AN15" s="116">
        <v>0.715923890879124</v>
      </c>
      <c r="AO15" s="139">
        <v>-1682.17929026715</v>
      </c>
      <c r="AP15" s="124"/>
      <c r="AQ15" s="124"/>
      <c r="AR15" s="125">
        <v>1000</v>
      </c>
      <c r="AS15" s="125">
        <v>1704</v>
      </c>
      <c r="AT15" s="113"/>
      <c r="AU15" s="120">
        <v>3113.8963100000001</v>
      </c>
      <c r="AV15" s="110">
        <v>546.20393367251097</v>
      </c>
      <c r="AW15" s="131">
        <v>573</v>
      </c>
      <c r="AX15" s="118">
        <v>0.95323548633946098</v>
      </c>
      <c r="AY15" s="120">
        <v>-786.49582543920701</v>
      </c>
      <c r="AZ15" s="112"/>
      <c r="BA15" s="112"/>
      <c r="BB15" s="125">
        <v>153</v>
      </c>
      <c r="BC15" s="125">
        <v>807</v>
      </c>
      <c r="BD15" s="111"/>
      <c r="BE15" s="120">
        <v>464.7</v>
      </c>
      <c r="BF15" s="110">
        <v>81.512337826565599</v>
      </c>
      <c r="BG15" s="132">
        <v>65</v>
      </c>
      <c r="BH15" s="122">
        <v>1.25403596656255</v>
      </c>
      <c r="BI15" s="123">
        <v>22.247139958903201</v>
      </c>
      <c r="BJ15" s="112">
        <v>1.4999999999999999E-2</v>
      </c>
      <c r="BK15" s="112">
        <v>1.4999999999999999E-2</v>
      </c>
      <c r="BL15" s="125">
        <v>0</v>
      </c>
      <c r="BM15" s="125">
        <v>0</v>
      </c>
      <c r="BN15" s="111"/>
      <c r="BO15" s="119">
        <v>626</v>
      </c>
      <c r="BP15" s="120">
        <v>109.805731610566</v>
      </c>
      <c r="BQ15" s="132">
        <v>78</v>
      </c>
      <c r="BR15" s="122">
        <v>1.4077657898790501</v>
      </c>
      <c r="BS15" s="123">
        <v>95.056567950683998</v>
      </c>
      <c r="BT15" s="112">
        <v>7.4999999999999997E-3</v>
      </c>
      <c r="BU15" s="124">
        <v>7.4999999999999997E-3</v>
      </c>
      <c r="BV15" s="119">
        <v>0</v>
      </c>
      <c r="BW15" s="119">
        <v>0</v>
      </c>
      <c r="BX15" s="113"/>
      <c r="BY15" s="118">
        <v>0.99852527148411296</v>
      </c>
      <c r="BZ15" s="118">
        <v>1</v>
      </c>
      <c r="CA15" s="135">
        <v>0.99941010859364499</v>
      </c>
      <c r="CB15" s="117">
        <v>0.9</v>
      </c>
      <c r="CC15" s="124">
        <v>2.5000000000000001E-3</v>
      </c>
      <c r="CD15" s="113"/>
      <c r="CE15" s="113"/>
    </row>
    <row r="16" spans="1:83" s="85" customFormat="1" ht="21.4" customHeight="1" x14ac:dyDescent="0.2">
      <c r="A16" s="109" t="s">
        <v>376</v>
      </c>
      <c r="B16" s="109" t="s">
        <v>42</v>
      </c>
      <c r="C16" s="109" t="s">
        <v>48</v>
      </c>
      <c r="D16" s="110">
        <v>4.6800009620000003</v>
      </c>
      <c r="E16" s="111"/>
      <c r="F16" s="112">
        <v>2.375E-2</v>
      </c>
      <c r="G16" s="112">
        <v>2.325E-2</v>
      </c>
      <c r="H16" s="113"/>
      <c r="I16" s="114">
        <v>5</v>
      </c>
      <c r="J16" s="114">
        <v>5</v>
      </c>
      <c r="K16" s="111"/>
      <c r="L16" s="136">
        <v>0.7</v>
      </c>
      <c r="M16" s="133">
        <v>0.76800000000000002</v>
      </c>
      <c r="N16" s="117">
        <v>0.7</v>
      </c>
      <c r="O16" s="118">
        <v>8.9999999999999993E-3</v>
      </c>
      <c r="P16" s="111"/>
      <c r="Q16" s="119">
        <v>154</v>
      </c>
      <c r="R16" s="120">
        <v>32.905976141976701</v>
      </c>
      <c r="S16" s="121">
        <v>36</v>
      </c>
      <c r="T16" s="118">
        <v>0.91405489283268604</v>
      </c>
      <c r="U16" s="126">
        <v>-47.165161350607903</v>
      </c>
      <c r="V16" s="124"/>
      <c r="W16" s="124"/>
      <c r="X16" s="125">
        <v>15</v>
      </c>
      <c r="Y16" s="125">
        <v>49</v>
      </c>
      <c r="Z16" s="111"/>
      <c r="AA16" s="126">
        <v>468</v>
      </c>
      <c r="AB16" s="110">
        <v>99.999979444448698</v>
      </c>
      <c r="AC16" s="121">
        <v>200</v>
      </c>
      <c r="AD16" s="116">
        <v>0.49999989722224297</v>
      </c>
      <c r="AE16" s="127">
        <v>-649.58422972560004</v>
      </c>
      <c r="AF16" s="112"/>
      <c r="AG16" s="112"/>
      <c r="AH16" s="128">
        <v>469</v>
      </c>
      <c r="AI16" s="125">
        <v>656</v>
      </c>
      <c r="AJ16" s="111"/>
      <c r="AK16" s="120">
        <v>3455.5724100000002</v>
      </c>
      <c r="AL16" s="120">
        <v>738.37002130086296</v>
      </c>
      <c r="AM16" s="129">
        <v>687.6</v>
      </c>
      <c r="AN16" s="133">
        <v>1.0738365638465099</v>
      </c>
      <c r="AO16" s="137">
        <v>-386.68217179661201</v>
      </c>
      <c r="AP16" s="124">
        <v>4.0000000000000001E-3</v>
      </c>
      <c r="AQ16" s="124">
        <v>3.5000000000000001E-3</v>
      </c>
      <c r="AR16" s="125">
        <v>0</v>
      </c>
      <c r="AS16" s="125">
        <v>406</v>
      </c>
      <c r="AT16" s="113"/>
      <c r="AU16" s="120">
        <v>2685.5530399999998</v>
      </c>
      <c r="AV16" s="110">
        <v>573.83600170294199</v>
      </c>
      <c r="AW16" s="131">
        <v>573</v>
      </c>
      <c r="AX16" s="133">
        <v>1.00145899075557</v>
      </c>
      <c r="AY16" s="137">
        <v>-516.32577816384401</v>
      </c>
      <c r="AZ16" s="112">
        <v>7.5000000000000002E-4</v>
      </c>
      <c r="BA16" s="112">
        <v>7.5000000000000002E-4</v>
      </c>
      <c r="BB16" s="125">
        <v>0</v>
      </c>
      <c r="BC16" s="125">
        <v>533</v>
      </c>
      <c r="BD16" s="111"/>
      <c r="BE16" s="120">
        <v>171.7</v>
      </c>
      <c r="BF16" s="110">
        <v>36.688026646606502</v>
      </c>
      <c r="BG16" s="132">
        <v>65</v>
      </c>
      <c r="BH16" s="116">
        <v>0.564431179178561</v>
      </c>
      <c r="BI16" s="127">
        <v>-191.51487466082</v>
      </c>
      <c r="BJ16" s="112"/>
      <c r="BK16" s="112"/>
      <c r="BL16" s="125">
        <v>133</v>
      </c>
      <c r="BM16" s="125">
        <v>194</v>
      </c>
      <c r="BN16" s="111"/>
      <c r="BO16" s="119">
        <v>549</v>
      </c>
      <c r="BP16" s="120">
        <v>117.30766819444899</v>
      </c>
      <c r="BQ16" s="132">
        <v>78</v>
      </c>
      <c r="BR16" s="122">
        <v>1.5039444640313999</v>
      </c>
      <c r="BS16" s="123">
        <v>113.142150407016</v>
      </c>
      <c r="BT16" s="112">
        <v>7.4999999999999997E-3</v>
      </c>
      <c r="BU16" s="124">
        <v>7.4999999999999997E-3</v>
      </c>
      <c r="BV16" s="119">
        <v>0</v>
      </c>
      <c r="BW16" s="119">
        <v>0</v>
      </c>
      <c r="BX16" s="113"/>
      <c r="BY16" s="118">
        <v>0.99697793895436704</v>
      </c>
      <c r="BZ16" s="118">
        <v>1</v>
      </c>
      <c r="CA16" s="135">
        <v>0.99879117558174701</v>
      </c>
      <c r="CB16" s="117">
        <v>0.9</v>
      </c>
      <c r="CC16" s="124">
        <v>2.5000000000000001E-3</v>
      </c>
      <c r="CD16" s="113"/>
      <c r="CE16" s="113"/>
    </row>
    <row r="17" spans="1:83" s="85" customFormat="1" ht="21.4" customHeight="1" x14ac:dyDescent="0.2">
      <c r="A17" s="109" t="s">
        <v>376</v>
      </c>
      <c r="B17" s="109" t="s">
        <v>42</v>
      </c>
      <c r="C17" s="109" t="s">
        <v>49</v>
      </c>
      <c r="D17" s="110">
        <v>7.3932170127777797</v>
      </c>
      <c r="E17" s="111"/>
      <c r="F17" s="112">
        <v>1.35E-2</v>
      </c>
      <c r="G17" s="112">
        <v>1.35E-2</v>
      </c>
      <c r="H17" s="113"/>
      <c r="I17" s="114">
        <v>3</v>
      </c>
      <c r="J17" s="114">
        <v>3</v>
      </c>
      <c r="K17" s="111"/>
      <c r="L17" s="115">
        <v>0.59</v>
      </c>
      <c r="M17" s="118">
        <v>0.64300000000000002</v>
      </c>
      <c r="N17" s="117">
        <v>0.7</v>
      </c>
      <c r="O17" s="118"/>
      <c r="P17" s="111"/>
      <c r="Q17" s="119">
        <v>284</v>
      </c>
      <c r="R17" s="120">
        <v>38.413589038325199</v>
      </c>
      <c r="S17" s="121">
        <v>36</v>
      </c>
      <c r="T17" s="133">
        <v>1.06704413995348</v>
      </c>
      <c r="U17" s="134">
        <v>-33.7900400772401</v>
      </c>
      <c r="V17" s="124">
        <v>3.5000000000000001E-3</v>
      </c>
      <c r="W17" s="124">
        <v>3.5000000000000001E-3</v>
      </c>
      <c r="X17" s="125">
        <v>0</v>
      </c>
      <c r="Y17" s="125">
        <v>36</v>
      </c>
      <c r="Z17" s="111"/>
      <c r="AA17" s="126">
        <v>772</v>
      </c>
      <c r="AB17" s="110">
        <v>104.420037808405</v>
      </c>
      <c r="AC17" s="121">
        <v>200</v>
      </c>
      <c r="AD17" s="116">
        <v>0.52210018904202504</v>
      </c>
      <c r="AE17" s="127">
        <v>-993.50022265133396</v>
      </c>
      <c r="AF17" s="112"/>
      <c r="AG17" s="112"/>
      <c r="AH17" s="128">
        <v>707</v>
      </c>
      <c r="AI17" s="125">
        <v>1003</v>
      </c>
      <c r="AJ17" s="111"/>
      <c r="AK17" s="120">
        <v>4667.88094</v>
      </c>
      <c r="AL17" s="120">
        <v>631.37345108799695</v>
      </c>
      <c r="AM17" s="129">
        <v>639.5</v>
      </c>
      <c r="AN17" s="118">
        <v>0.98729233946520301</v>
      </c>
      <c r="AO17" s="120">
        <v>-977.30602192763899</v>
      </c>
      <c r="AP17" s="124"/>
      <c r="AQ17" s="124"/>
      <c r="AR17" s="125">
        <v>61</v>
      </c>
      <c r="AS17" s="125">
        <v>1006</v>
      </c>
      <c r="AT17" s="113"/>
      <c r="AU17" s="120">
        <v>4174.1676200000002</v>
      </c>
      <c r="AV17" s="110">
        <v>564.59422370339496</v>
      </c>
      <c r="AW17" s="131">
        <v>573</v>
      </c>
      <c r="AX17" s="118">
        <v>0.98533023333925696</v>
      </c>
      <c r="AY17" s="120">
        <v>-883.99051789607199</v>
      </c>
      <c r="AZ17" s="112"/>
      <c r="BA17" s="112"/>
      <c r="BB17" s="125">
        <v>63</v>
      </c>
      <c r="BC17" s="125">
        <v>910</v>
      </c>
      <c r="BD17" s="111"/>
      <c r="BE17" s="120">
        <v>299.8</v>
      </c>
      <c r="BF17" s="110">
        <v>40.550683076372898</v>
      </c>
      <c r="BG17" s="132">
        <v>65</v>
      </c>
      <c r="BH17" s="116">
        <v>0.62385666271342899</v>
      </c>
      <c r="BI17" s="127">
        <v>-273.98757236168302</v>
      </c>
      <c r="BJ17" s="112"/>
      <c r="BK17" s="112"/>
      <c r="BL17" s="125">
        <v>181</v>
      </c>
      <c r="BM17" s="125">
        <v>277</v>
      </c>
      <c r="BN17" s="111"/>
      <c r="BO17" s="119">
        <v>797</v>
      </c>
      <c r="BP17" s="120">
        <v>107.801515716708</v>
      </c>
      <c r="BQ17" s="132">
        <v>78</v>
      </c>
      <c r="BR17" s="122">
        <v>1.3820707143167701</v>
      </c>
      <c r="BS17" s="123">
        <v>108.45491316598</v>
      </c>
      <c r="BT17" s="112">
        <v>7.4999999999999997E-3</v>
      </c>
      <c r="BU17" s="124">
        <v>7.4999999999999997E-3</v>
      </c>
      <c r="BV17" s="119">
        <v>0</v>
      </c>
      <c r="BW17" s="119">
        <v>0</v>
      </c>
      <c r="BX17" s="113"/>
      <c r="BY17" s="118">
        <v>0.99483274408485201</v>
      </c>
      <c r="BZ17" s="118">
        <v>1</v>
      </c>
      <c r="CA17" s="135">
        <v>0.997933097633941</v>
      </c>
      <c r="CB17" s="117">
        <v>0.9</v>
      </c>
      <c r="CC17" s="124">
        <v>2.5000000000000001E-3</v>
      </c>
      <c r="CD17" s="113"/>
      <c r="CE17" s="113"/>
    </row>
    <row r="18" spans="1:83" s="85" customFormat="1" ht="21.4" customHeight="1" x14ac:dyDescent="0.2">
      <c r="A18" s="109" t="s">
        <v>376</v>
      </c>
      <c r="B18" s="109" t="s">
        <v>42</v>
      </c>
      <c r="C18" s="109" t="s">
        <v>50</v>
      </c>
      <c r="D18" s="110">
        <v>3.86113067955556</v>
      </c>
      <c r="E18" s="111"/>
      <c r="F18" s="112">
        <v>4.4999999999999998E-2</v>
      </c>
      <c r="G18" s="112">
        <v>4.4999999999999998E-2</v>
      </c>
      <c r="H18" s="113"/>
      <c r="I18" s="114">
        <v>5</v>
      </c>
      <c r="J18" s="114">
        <v>5</v>
      </c>
      <c r="K18" s="111"/>
      <c r="L18" s="115">
        <v>0.45</v>
      </c>
      <c r="M18" s="116">
        <v>0.375</v>
      </c>
      <c r="N18" s="117">
        <v>0.7</v>
      </c>
      <c r="O18" s="118"/>
      <c r="P18" s="111"/>
      <c r="Q18" s="119">
        <v>200</v>
      </c>
      <c r="R18" s="120">
        <v>51.798298632829898</v>
      </c>
      <c r="S18" s="121">
        <v>36</v>
      </c>
      <c r="T18" s="122">
        <v>1.4388416286897201</v>
      </c>
      <c r="U18" s="123">
        <v>34.033158869983801</v>
      </c>
      <c r="V18" s="124">
        <v>0.01</v>
      </c>
      <c r="W18" s="124">
        <v>0.01</v>
      </c>
      <c r="X18" s="125">
        <v>0</v>
      </c>
      <c r="Y18" s="125">
        <v>0</v>
      </c>
      <c r="Z18" s="111"/>
      <c r="AA18" s="126">
        <v>428</v>
      </c>
      <c r="AB18" s="110">
        <v>110.848359074256</v>
      </c>
      <c r="AC18" s="121">
        <v>200</v>
      </c>
      <c r="AD18" s="116">
        <v>0.55424179537128004</v>
      </c>
      <c r="AE18" s="127">
        <v>-494.03800627786802</v>
      </c>
      <c r="AF18" s="112"/>
      <c r="AG18" s="112"/>
      <c r="AH18" s="128">
        <v>345</v>
      </c>
      <c r="AI18" s="125">
        <v>499</v>
      </c>
      <c r="AJ18" s="111"/>
      <c r="AK18" s="120">
        <v>5723.8921799999998</v>
      </c>
      <c r="AL18" s="120">
        <v>1482.4393824087999</v>
      </c>
      <c r="AM18" s="129">
        <v>724.7</v>
      </c>
      <c r="AN18" s="122">
        <v>2.0455904269474301</v>
      </c>
      <c r="AO18" s="130">
        <v>2382.88746425215</v>
      </c>
      <c r="AP18" s="124">
        <v>0.01</v>
      </c>
      <c r="AQ18" s="124">
        <v>0.01</v>
      </c>
      <c r="AR18" s="125">
        <v>0</v>
      </c>
      <c r="AS18" s="125">
        <v>0</v>
      </c>
      <c r="AT18" s="113"/>
      <c r="AU18" s="120">
        <v>2904.9864299999999</v>
      </c>
      <c r="AV18" s="110">
        <v>752.36677312729205</v>
      </c>
      <c r="AW18" s="131">
        <v>573</v>
      </c>
      <c r="AX18" s="122">
        <v>1.31303101767416</v>
      </c>
      <c r="AY18" s="130">
        <v>263.34754201390899</v>
      </c>
      <c r="AZ18" s="112">
        <v>1.4999999999999999E-2</v>
      </c>
      <c r="BA18" s="112">
        <v>1.4999999999999999E-2</v>
      </c>
      <c r="BB18" s="125">
        <v>0</v>
      </c>
      <c r="BC18" s="125">
        <v>0</v>
      </c>
      <c r="BD18" s="111"/>
      <c r="BE18" s="120">
        <v>169.7</v>
      </c>
      <c r="BF18" s="110">
        <v>43.950856389956101</v>
      </c>
      <c r="BG18" s="132">
        <v>65</v>
      </c>
      <c r="BH18" s="116">
        <v>0.67616702138394102</v>
      </c>
      <c r="BI18" s="127">
        <v>-129.962352040307</v>
      </c>
      <c r="BJ18" s="112"/>
      <c r="BK18" s="112"/>
      <c r="BL18" s="125">
        <v>82</v>
      </c>
      <c r="BM18" s="125">
        <v>132</v>
      </c>
      <c r="BN18" s="111"/>
      <c r="BO18" s="119">
        <v>391</v>
      </c>
      <c r="BP18" s="120">
        <v>101.265673827182</v>
      </c>
      <c r="BQ18" s="132">
        <v>78</v>
      </c>
      <c r="BR18" s="122">
        <v>1.2982778695792601</v>
      </c>
      <c r="BS18" s="123">
        <v>31.405177551631599</v>
      </c>
      <c r="BT18" s="112">
        <v>7.4999999999999997E-3</v>
      </c>
      <c r="BU18" s="124">
        <v>7.4999999999999997E-3</v>
      </c>
      <c r="BV18" s="119">
        <v>0</v>
      </c>
      <c r="BW18" s="119">
        <v>0</v>
      </c>
      <c r="BX18" s="113"/>
      <c r="BY18" s="118">
        <v>0.99789695057833805</v>
      </c>
      <c r="BZ18" s="118">
        <v>1</v>
      </c>
      <c r="CA18" s="135">
        <v>0.99915878023133498</v>
      </c>
      <c r="CB18" s="117">
        <v>0.9</v>
      </c>
      <c r="CC18" s="124">
        <v>2.5000000000000001E-3</v>
      </c>
      <c r="CD18" s="113"/>
      <c r="CE18" s="113"/>
    </row>
    <row r="19" spans="1:83" s="85" customFormat="1" ht="21.4" customHeight="1" x14ac:dyDescent="0.2">
      <c r="A19" s="109" t="s">
        <v>376</v>
      </c>
      <c r="B19" s="109" t="s">
        <v>42</v>
      </c>
      <c r="C19" s="109" t="s">
        <v>51</v>
      </c>
      <c r="D19" s="110">
        <v>4.9847654396666696</v>
      </c>
      <c r="E19" s="111"/>
      <c r="F19" s="112">
        <v>0.01</v>
      </c>
      <c r="G19" s="112">
        <v>0.01</v>
      </c>
      <c r="H19" s="113"/>
      <c r="I19" s="114">
        <v>2</v>
      </c>
      <c r="J19" s="114">
        <v>2</v>
      </c>
      <c r="K19" s="111"/>
      <c r="L19" s="115">
        <v>0.47</v>
      </c>
      <c r="M19" s="116">
        <v>0.57299999999999995</v>
      </c>
      <c r="N19" s="117">
        <v>0.7</v>
      </c>
      <c r="O19" s="118"/>
      <c r="P19" s="111"/>
      <c r="Q19" s="119">
        <v>147</v>
      </c>
      <c r="R19" s="120">
        <v>29.489852988916098</v>
      </c>
      <c r="S19" s="121">
        <v>36</v>
      </c>
      <c r="T19" s="118">
        <v>0.81916258302544898</v>
      </c>
      <c r="U19" s="126">
        <v>-67.265157658632106</v>
      </c>
      <c r="V19" s="124"/>
      <c r="W19" s="124"/>
      <c r="X19" s="125">
        <v>33</v>
      </c>
      <c r="Y19" s="125">
        <v>69</v>
      </c>
      <c r="Z19" s="111"/>
      <c r="AA19" s="126">
        <v>419</v>
      </c>
      <c r="AB19" s="110">
        <v>84.0561115806522</v>
      </c>
      <c r="AC19" s="121">
        <v>200</v>
      </c>
      <c r="AD19" s="116">
        <v>0.42028055790326102</v>
      </c>
      <c r="AE19" s="127">
        <v>-771.36198699240094</v>
      </c>
      <c r="AF19" s="112"/>
      <c r="AG19" s="112"/>
      <c r="AH19" s="128">
        <v>578</v>
      </c>
      <c r="AI19" s="125">
        <v>778</v>
      </c>
      <c r="AJ19" s="111"/>
      <c r="AK19" s="120">
        <v>2211.2413900000001</v>
      </c>
      <c r="AL19" s="120">
        <v>443.59988785106498</v>
      </c>
      <c r="AM19" s="129">
        <v>808.4</v>
      </c>
      <c r="AN19" s="116">
        <v>0.54873810966237702</v>
      </c>
      <c r="AO19" s="139">
        <v>-2600.20176142328</v>
      </c>
      <c r="AP19" s="124"/>
      <c r="AQ19" s="124"/>
      <c r="AR19" s="125">
        <v>1819</v>
      </c>
      <c r="AS19" s="125">
        <v>2625</v>
      </c>
      <c r="AT19" s="113"/>
      <c r="AU19" s="120">
        <v>2373.2083600000001</v>
      </c>
      <c r="AV19" s="110">
        <v>476.09228332290297</v>
      </c>
      <c r="AW19" s="131">
        <v>573</v>
      </c>
      <c r="AX19" s="118">
        <v>0.83087658520576502</v>
      </c>
      <c r="AY19" s="120">
        <v>-1037.1787327332299</v>
      </c>
      <c r="AZ19" s="112"/>
      <c r="BA19" s="112"/>
      <c r="BB19" s="125">
        <v>484</v>
      </c>
      <c r="BC19" s="125">
        <v>1055</v>
      </c>
      <c r="BD19" s="111"/>
      <c r="BE19" s="120">
        <v>166.4</v>
      </c>
      <c r="BF19" s="110">
        <v>33.381711138473797</v>
      </c>
      <c r="BG19" s="132">
        <v>65</v>
      </c>
      <c r="BH19" s="116">
        <v>0.51356478674575001</v>
      </c>
      <c r="BI19" s="127">
        <v>-220.46764577253001</v>
      </c>
      <c r="BJ19" s="112"/>
      <c r="BK19" s="112"/>
      <c r="BL19" s="125">
        <v>158</v>
      </c>
      <c r="BM19" s="125">
        <v>223</v>
      </c>
      <c r="BN19" s="111"/>
      <c r="BO19" s="119">
        <v>487</v>
      </c>
      <c r="BP19" s="120">
        <v>97.697676228586204</v>
      </c>
      <c r="BQ19" s="132">
        <v>78</v>
      </c>
      <c r="BR19" s="122">
        <v>1.2525343106229001</v>
      </c>
      <c r="BS19" s="123">
        <v>22.758825072963798</v>
      </c>
      <c r="BT19" s="112">
        <v>7.4999999999999997E-3</v>
      </c>
      <c r="BU19" s="124">
        <v>7.4999999999999997E-3</v>
      </c>
      <c r="BV19" s="119">
        <v>0</v>
      </c>
      <c r="BW19" s="119">
        <v>0</v>
      </c>
      <c r="BX19" s="113"/>
      <c r="BY19" s="118">
        <v>0.99693922168780102</v>
      </c>
      <c r="BZ19" s="118">
        <v>1</v>
      </c>
      <c r="CA19" s="135">
        <v>0.99877568867512001</v>
      </c>
      <c r="CB19" s="117">
        <v>0.9</v>
      </c>
      <c r="CC19" s="124">
        <v>2.5000000000000001E-3</v>
      </c>
      <c r="CD19" s="113"/>
      <c r="CE19" s="113"/>
    </row>
    <row r="20" spans="1:83" s="85" customFormat="1" ht="21.4" customHeight="1" x14ac:dyDescent="0.2">
      <c r="A20" s="109" t="s">
        <v>376</v>
      </c>
      <c r="B20" s="109" t="s">
        <v>42</v>
      </c>
      <c r="C20" s="109" t="s">
        <v>52</v>
      </c>
      <c r="D20" s="110">
        <v>4.6733463668888904</v>
      </c>
      <c r="E20" s="111"/>
      <c r="F20" s="112">
        <v>2.325E-2</v>
      </c>
      <c r="G20" s="112">
        <v>2.325E-2</v>
      </c>
      <c r="H20" s="113"/>
      <c r="I20" s="114">
        <v>4</v>
      </c>
      <c r="J20" s="114">
        <v>4</v>
      </c>
      <c r="K20" s="111"/>
      <c r="L20" s="115">
        <v>0.15</v>
      </c>
      <c r="M20" s="116">
        <v>0.312</v>
      </c>
      <c r="N20" s="117">
        <v>0.7</v>
      </c>
      <c r="O20" s="118"/>
      <c r="P20" s="111"/>
      <c r="Q20" s="119">
        <v>234</v>
      </c>
      <c r="R20" s="120">
        <v>50.071187031612403</v>
      </c>
      <c r="S20" s="121">
        <v>36</v>
      </c>
      <c r="T20" s="122">
        <v>1.3908663064336799</v>
      </c>
      <c r="U20" s="123">
        <v>33.120879765647999</v>
      </c>
      <c r="V20" s="124">
        <v>0.01</v>
      </c>
      <c r="W20" s="124">
        <v>0.01</v>
      </c>
      <c r="X20" s="125">
        <v>0</v>
      </c>
      <c r="Y20" s="125">
        <v>0</v>
      </c>
      <c r="Z20" s="111"/>
      <c r="AA20" s="126">
        <v>653</v>
      </c>
      <c r="AB20" s="110">
        <v>139.728568938645</v>
      </c>
      <c r="AC20" s="121">
        <v>200</v>
      </c>
      <c r="AD20" s="116">
        <v>0.69864284469322502</v>
      </c>
      <c r="AE20" s="127">
        <v>-462.99511241306698</v>
      </c>
      <c r="AF20" s="112"/>
      <c r="AG20" s="112"/>
      <c r="AH20" s="128">
        <v>282</v>
      </c>
      <c r="AI20" s="125">
        <v>469</v>
      </c>
      <c r="AJ20" s="111"/>
      <c r="AK20" s="120">
        <v>4343.5662400000001</v>
      </c>
      <c r="AL20" s="120">
        <v>929.43383584289495</v>
      </c>
      <c r="AM20" s="129">
        <v>738.6</v>
      </c>
      <c r="AN20" s="122">
        <v>1.2583723745503601</v>
      </c>
      <c r="AO20" s="130">
        <v>222.19628985854399</v>
      </c>
      <c r="AP20" s="124">
        <v>0.01</v>
      </c>
      <c r="AQ20" s="124">
        <v>0.01</v>
      </c>
      <c r="AR20" s="125">
        <v>0</v>
      </c>
      <c r="AS20" s="125">
        <v>0</v>
      </c>
      <c r="AT20" s="113"/>
      <c r="AU20" s="120">
        <v>2683.9423099999999</v>
      </c>
      <c r="AV20" s="110">
        <v>574.30845036781204</v>
      </c>
      <c r="AW20" s="131">
        <v>573</v>
      </c>
      <c r="AX20" s="133">
        <v>1.0022835084953099</v>
      </c>
      <c r="AY20" s="137">
        <v>-513.38368706343704</v>
      </c>
      <c r="AZ20" s="112">
        <v>7.5000000000000002E-4</v>
      </c>
      <c r="BA20" s="112">
        <v>7.5000000000000002E-4</v>
      </c>
      <c r="BB20" s="125">
        <v>0</v>
      </c>
      <c r="BC20" s="125">
        <v>530</v>
      </c>
      <c r="BD20" s="111"/>
      <c r="BE20" s="120">
        <v>202.2</v>
      </c>
      <c r="BF20" s="110">
        <v>43.266641101675297</v>
      </c>
      <c r="BG20" s="132">
        <v>65</v>
      </c>
      <c r="BH20" s="116">
        <v>0.66564063233346704</v>
      </c>
      <c r="BI20" s="127">
        <v>-160.498411534247</v>
      </c>
      <c r="BJ20" s="112"/>
      <c r="BK20" s="112"/>
      <c r="BL20" s="125">
        <v>102</v>
      </c>
      <c r="BM20" s="125">
        <v>163</v>
      </c>
      <c r="BN20" s="111"/>
      <c r="BO20" s="119">
        <v>343</v>
      </c>
      <c r="BP20" s="120">
        <v>73.394945093346394</v>
      </c>
      <c r="BQ20" s="132">
        <v>78</v>
      </c>
      <c r="BR20" s="118">
        <v>0.94096083453008195</v>
      </c>
      <c r="BS20" s="126">
        <v>-92.238093841096003</v>
      </c>
      <c r="BT20" s="112"/>
      <c r="BU20" s="124"/>
      <c r="BV20" s="119">
        <v>22</v>
      </c>
      <c r="BW20" s="119">
        <v>95</v>
      </c>
      <c r="BX20" s="113"/>
      <c r="BY20" s="118">
        <v>0.99480198019802002</v>
      </c>
      <c r="BZ20" s="118">
        <v>1</v>
      </c>
      <c r="CA20" s="135">
        <v>0.99792079207920803</v>
      </c>
      <c r="CB20" s="117">
        <v>0.9</v>
      </c>
      <c r="CC20" s="124">
        <v>2.5000000000000001E-3</v>
      </c>
      <c r="CD20" s="113"/>
      <c r="CE20" s="113"/>
    </row>
    <row r="21" spans="1:83" s="85" customFormat="1" ht="21.4" customHeight="1" x14ac:dyDescent="0.2">
      <c r="A21" s="109" t="s">
        <v>376</v>
      </c>
      <c r="B21" s="109" t="s">
        <v>42</v>
      </c>
      <c r="C21" s="109" t="s">
        <v>53</v>
      </c>
      <c r="D21" s="110">
        <v>3.3066029728888902</v>
      </c>
      <c r="E21" s="111"/>
      <c r="F21" s="112">
        <v>3.3750000000000002E-2</v>
      </c>
      <c r="G21" s="112">
        <v>3.3000000000000002E-2</v>
      </c>
      <c r="H21" s="113"/>
      <c r="I21" s="114">
        <v>5</v>
      </c>
      <c r="J21" s="114">
        <v>5</v>
      </c>
      <c r="K21" s="111"/>
      <c r="L21" s="115">
        <v>0.33</v>
      </c>
      <c r="M21" s="116">
        <v>0.186</v>
      </c>
      <c r="N21" s="117">
        <v>0.7</v>
      </c>
      <c r="O21" s="118"/>
      <c r="P21" s="111"/>
      <c r="Q21" s="119">
        <v>205</v>
      </c>
      <c r="R21" s="120">
        <v>61.997161945601597</v>
      </c>
      <c r="S21" s="121">
        <v>36</v>
      </c>
      <c r="T21" s="122">
        <v>1.72214338737782</v>
      </c>
      <c r="U21" s="123">
        <v>62.868977813344003</v>
      </c>
      <c r="V21" s="124">
        <v>0.01</v>
      </c>
      <c r="W21" s="124">
        <v>0.01</v>
      </c>
      <c r="X21" s="125">
        <v>0</v>
      </c>
      <c r="Y21" s="125">
        <v>0</v>
      </c>
      <c r="Z21" s="111"/>
      <c r="AA21" s="126">
        <v>448</v>
      </c>
      <c r="AB21" s="110">
        <v>135.486480739656</v>
      </c>
      <c r="AC21" s="121">
        <v>200</v>
      </c>
      <c r="AD21" s="116">
        <v>0.67743240369827995</v>
      </c>
      <c r="AE21" s="127">
        <v>-341.61678992586701</v>
      </c>
      <c r="AF21" s="112"/>
      <c r="AG21" s="112"/>
      <c r="AH21" s="128">
        <v>214</v>
      </c>
      <c r="AI21" s="125">
        <v>346</v>
      </c>
      <c r="AJ21" s="111"/>
      <c r="AK21" s="120">
        <v>3022.42022</v>
      </c>
      <c r="AL21" s="120">
        <v>914.05597974146701</v>
      </c>
      <c r="AM21" s="129">
        <v>612</v>
      </c>
      <c r="AN21" s="122">
        <v>1.4935555224533801</v>
      </c>
      <c r="AO21" s="130">
        <v>606.19284282684805</v>
      </c>
      <c r="AP21" s="124">
        <v>0.01</v>
      </c>
      <c r="AQ21" s="124">
        <v>0.01</v>
      </c>
      <c r="AR21" s="125">
        <v>0</v>
      </c>
      <c r="AS21" s="125">
        <v>0</v>
      </c>
      <c r="AT21" s="113"/>
      <c r="AU21" s="120">
        <v>1978.6155000000001</v>
      </c>
      <c r="AV21" s="110">
        <v>598.38314917842604</v>
      </c>
      <c r="AW21" s="131">
        <v>573</v>
      </c>
      <c r="AX21" s="133">
        <v>1.0442986896656701</v>
      </c>
      <c r="AY21" s="137">
        <v>-283.63660313760897</v>
      </c>
      <c r="AZ21" s="112">
        <v>3.7499999999999999E-3</v>
      </c>
      <c r="BA21" s="112">
        <v>3.0000000000000001E-3</v>
      </c>
      <c r="BB21" s="125">
        <v>0</v>
      </c>
      <c r="BC21" s="125">
        <v>296</v>
      </c>
      <c r="BD21" s="111"/>
      <c r="BE21" s="120">
        <v>212</v>
      </c>
      <c r="BF21" s="110">
        <v>64.114138207158703</v>
      </c>
      <c r="BG21" s="132">
        <v>65</v>
      </c>
      <c r="BH21" s="118">
        <v>0.98637135703320999</v>
      </c>
      <c r="BI21" s="126">
        <v>-44.625456725906801</v>
      </c>
      <c r="BJ21" s="112"/>
      <c r="BK21" s="112"/>
      <c r="BL21" s="125">
        <v>3</v>
      </c>
      <c r="BM21" s="125">
        <v>46</v>
      </c>
      <c r="BN21" s="111"/>
      <c r="BO21" s="119">
        <v>407</v>
      </c>
      <c r="BP21" s="120">
        <v>123.08704835053599</v>
      </c>
      <c r="BQ21" s="132">
        <v>78</v>
      </c>
      <c r="BR21" s="122">
        <v>1.5780390814171299</v>
      </c>
      <c r="BS21" s="123">
        <v>99.049451928911907</v>
      </c>
      <c r="BT21" s="112">
        <v>7.4999999999999997E-3</v>
      </c>
      <c r="BU21" s="124">
        <v>7.4999999999999997E-3</v>
      </c>
      <c r="BV21" s="119">
        <v>0</v>
      </c>
      <c r="BW21" s="119">
        <v>0</v>
      </c>
      <c r="BX21" s="113"/>
      <c r="BY21" s="118">
        <v>0.99780043991201794</v>
      </c>
      <c r="BZ21" s="118">
        <v>1</v>
      </c>
      <c r="CA21" s="135">
        <v>0.99912017596480696</v>
      </c>
      <c r="CB21" s="117">
        <v>0.9</v>
      </c>
      <c r="CC21" s="124">
        <v>2.5000000000000001E-3</v>
      </c>
      <c r="CD21" s="113"/>
      <c r="CE21" s="113"/>
    </row>
    <row r="22" spans="1:83" s="85" customFormat="1" ht="21.4" customHeight="1" x14ac:dyDescent="0.2">
      <c r="A22" s="109" t="s">
        <v>376</v>
      </c>
      <c r="B22" s="109" t="s">
        <v>42</v>
      </c>
      <c r="C22" s="109" t="s">
        <v>54</v>
      </c>
      <c r="D22" s="110">
        <v>1.77484910544444</v>
      </c>
      <c r="E22" s="111"/>
      <c r="F22" s="112">
        <v>1.9E-2</v>
      </c>
      <c r="G22" s="112">
        <v>1.7624999999999998E-2</v>
      </c>
      <c r="H22" s="113"/>
      <c r="I22" s="114">
        <v>4</v>
      </c>
      <c r="J22" s="114">
        <v>4</v>
      </c>
      <c r="K22" s="111"/>
      <c r="L22" s="115">
        <v>0.16</v>
      </c>
      <c r="M22" s="118">
        <v>0.61</v>
      </c>
      <c r="N22" s="117">
        <v>0.7</v>
      </c>
      <c r="O22" s="118"/>
      <c r="P22" s="111"/>
      <c r="Q22" s="119">
        <v>71</v>
      </c>
      <c r="R22" s="120">
        <v>40.003400729788098</v>
      </c>
      <c r="S22" s="121">
        <v>36</v>
      </c>
      <c r="T22" s="133">
        <v>1.1112055758274499</v>
      </c>
      <c r="U22" s="134">
        <v>-5.29011394842379</v>
      </c>
      <c r="V22" s="124">
        <v>6.0000000000000001E-3</v>
      </c>
      <c r="W22" s="124">
        <v>5.4999999999999997E-3</v>
      </c>
      <c r="X22" s="125">
        <v>0</v>
      </c>
      <c r="Y22" s="125">
        <v>6</v>
      </c>
      <c r="Z22" s="111"/>
      <c r="AA22" s="126">
        <v>302</v>
      </c>
      <c r="AB22" s="110">
        <v>170.15531014642301</v>
      </c>
      <c r="AC22" s="121">
        <v>200</v>
      </c>
      <c r="AD22" s="118">
        <v>0.850776550732115</v>
      </c>
      <c r="AE22" s="126">
        <v>-121.833966380132</v>
      </c>
      <c r="AF22" s="112"/>
      <c r="AG22" s="112"/>
      <c r="AH22" s="128">
        <v>53</v>
      </c>
      <c r="AI22" s="125">
        <v>124</v>
      </c>
      <c r="AJ22" s="111"/>
      <c r="AK22" s="120">
        <v>1448.6329599999999</v>
      </c>
      <c r="AL22" s="120">
        <v>816.20063111632498</v>
      </c>
      <c r="AM22" s="129">
        <v>694.9</v>
      </c>
      <c r="AN22" s="133">
        <v>1.1745583984980901</v>
      </c>
      <c r="AO22" s="137">
        <v>-23.978156187769599</v>
      </c>
      <c r="AP22" s="124">
        <v>8.9999999999999993E-3</v>
      </c>
      <c r="AQ22" s="124">
        <v>8.5000000000000006E-3</v>
      </c>
      <c r="AR22" s="125">
        <v>0</v>
      </c>
      <c r="AS22" s="125">
        <v>32</v>
      </c>
      <c r="AT22" s="113"/>
      <c r="AU22" s="120">
        <v>994.66508999999996</v>
      </c>
      <c r="AV22" s="110">
        <v>560.42234066479898</v>
      </c>
      <c r="AW22" s="131">
        <v>573</v>
      </c>
      <c r="AX22" s="118">
        <v>0.97804946014799099</v>
      </c>
      <c r="AY22" s="120">
        <v>-219.619223679079</v>
      </c>
      <c r="AZ22" s="112"/>
      <c r="BA22" s="112"/>
      <c r="BB22" s="125">
        <v>23</v>
      </c>
      <c r="BC22" s="125">
        <v>226</v>
      </c>
      <c r="BD22" s="111"/>
      <c r="BE22" s="120">
        <v>107.7</v>
      </c>
      <c r="BF22" s="110">
        <v>60.6812149098335</v>
      </c>
      <c r="BG22" s="132">
        <v>65</v>
      </c>
      <c r="BH22" s="118">
        <v>0.93355715245897597</v>
      </c>
      <c r="BI22" s="126">
        <v>-30.046039073543</v>
      </c>
      <c r="BJ22" s="112"/>
      <c r="BK22" s="112"/>
      <c r="BL22" s="125">
        <v>8</v>
      </c>
      <c r="BM22" s="125">
        <v>31</v>
      </c>
      <c r="BN22" s="111"/>
      <c r="BO22" s="119">
        <v>143</v>
      </c>
      <c r="BP22" s="120">
        <v>80.570229638868895</v>
      </c>
      <c r="BQ22" s="132">
        <v>78</v>
      </c>
      <c r="BR22" s="133">
        <v>1.03295166203678</v>
      </c>
      <c r="BS22" s="134">
        <v>-22.295246888251601</v>
      </c>
      <c r="BT22" s="112">
        <v>1.5E-3</v>
      </c>
      <c r="BU22" s="124">
        <v>1.1249999999999999E-3</v>
      </c>
      <c r="BV22" s="119">
        <v>0</v>
      </c>
      <c r="BW22" s="119">
        <v>24</v>
      </c>
      <c r="BX22" s="113"/>
      <c r="BY22" s="118">
        <v>0.99862637362637396</v>
      </c>
      <c r="BZ22" s="118">
        <v>1</v>
      </c>
      <c r="CA22" s="135">
        <v>0.99945054945054901</v>
      </c>
      <c r="CB22" s="117">
        <v>0.9</v>
      </c>
      <c r="CC22" s="124">
        <v>2.5000000000000001E-3</v>
      </c>
      <c r="CD22" s="113"/>
      <c r="CE22" s="113"/>
    </row>
    <row r="23" spans="1:83" s="85" customFormat="1" ht="21.4" customHeight="1" x14ac:dyDescent="0.2">
      <c r="A23" s="109" t="s">
        <v>376</v>
      </c>
      <c r="B23" s="109" t="s">
        <v>42</v>
      </c>
      <c r="C23" s="109" t="s">
        <v>55</v>
      </c>
      <c r="D23" s="110">
        <v>2.8112108753333298</v>
      </c>
      <c r="E23" s="111"/>
      <c r="F23" s="112">
        <v>1.325E-2</v>
      </c>
      <c r="G23" s="112">
        <v>1.2874999999999999E-2</v>
      </c>
      <c r="H23" s="113"/>
      <c r="I23" s="114">
        <v>3</v>
      </c>
      <c r="J23" s="114">
        <v>3</v>
      </c>
      <c r="K23" s="111"/>
      <c r="L23" s="115">
        <v>0.37</v>
      </c>
      <c r="M23" s="118">
        <v>0.63200000000000001</v>
      </c>
      <c r="N23" s="117">
        <v>0.7</v>
      </c>
      <c r="O23" s="118"/>
      <c r="P23" s="111"/>
      <c r="Q23" s="119">
        <v>124</v>
      </c>
      <c r="R23" s="120">
        <v>44.1091065376933</v>
      </c>
      <c r="S23" s="121">
        <v>36</v>
      </c>
      <c r="T23" s="122">
        <v>1.22525295938037</v>
      </c>
      <c r="U23" s="123">
        <v>3.1629117346721598</v>
      </c>
      <c r="V23" s="124">
        <v>0.01</v>
      </c>
      <c r="W23" s="124">
        <v>0.01</v>
      </c>
      <c r="X23" s="125">
        <v>0</v>
      </c>
      <c r="Y23" s="125">
        <v>0</v>
      </c>
      <c r="Z23" s="111"/>
      <c r="AA23" s="126">
        <v>185</v>
      </c>
      <c r="AB23" s="110">
        <v>65.807941205429501</v>
      </c>
      <c r="AC23" s="121">
        <v>200</v>
      </c>
      <c r="AD23" s="116">
        <v>0.32903970602714699</v>
      </c>
      <c r="AE23" s="127">
        <v>-486.317157029599</v>
      </c>
      <c r="AF23" s="112"/>
      <c r="AG23" s="112"/>
      <c r="AH23" s="128">
        <v>378</v>
      </c>
      <c r="AI23" s="125">
        <v>490</v>
      </c>
      <c r="AJ23" s="111"/>
      <c r="AK23" s="120">
        <v>699.81813</v>
      </c>
      <c r="AL23" s="120">
        <v>248.93832623531699</v>
      </c>
      <c r="AM23" s="129">
        <v>634.29999999999995</v>
      </c>
      <c r="AN23" s="116">
        <v>0.39246149493192001</v>
      </c>
      <c r="AO23" s="139">
        <v>-1429.26423351937</v>
      </c>
      <c r="AP23" s="124"/>
      <c r="AQ23" s="124"/>
      <c r="AR23" s="125">
        <v>1084</v>
      </c>
      <c r="AS23" s="125">
        <v>1440</v>
      </c>
      <c r="AT23" s="113"/>
      <c r="AU23" s="120">
        <v>1463.3801100000001</v>
      </c>
      <c r="AV23" s="110">
        <v>520.55152562202704</v>
      </c>
      <c r="AW23" s="131">
        <v>573</v>
      </c>
      <c r="AX23" s="118">
        <v>0.90846688590231495</v>
      </c>
      <c r="AY23" s="120">
        <v>-459.94354488980201</v>
      </c>
      <c r="AZ23" s="112"/>
      <c r="BA23" s="112"/>
      <c r="BB23" s="125">
        <v>148</v>
      </c>
      <c r="BC23" s="125">
        <v>470</v>
      </c>
      <c r="BD23" s="111"/>
      <c r="BE23" s="120">
        <v>106</v>
      </c>
      <c r="BF23" s="110">
        <v>37.706171717705502</v>
      </c>
      <c r="BG23" s="132">
        <v>65</v>
      </c>
      <c r="BH23" s="116">
        <v>0.58009494950316198</v>
      </c>
      <c r="BI23" s="127">
        <v>-112.17807603462001</v>
      </c>
      <c r="BJ23" s="112"/>
      <c r="BK23" s="112"/>
      <c r="BL23" s="125">
        <v>77</v>
      </c>
      <c r="BM23" s="125">
        <v>114</v>
      </c>
      <c r="BN23" s="111"/>
      <c r="BO23" s="119">
        <v>222</v>
      </c>
      <c r="BP23" s="120">
        <v>78.969529446515395</v>
      </c>
      <c r="BQ23" s="132">
        <v>78</v>
      </c>
      <c r="BR23" s="133">
        <v>1.01242986469892</v>
      </c>
      <c r="BS23" s="134">
        <v>-39.813691241543701</v>
      </c>
      <c r="BT23" s="112">
        <v>7.5000000000000002E-4</v>
      </c>
      <c r="BU23" s="124">
        <v>3.7500000000000001E-4</v>
      </c>
      <c r="BV23" s="119">
        <v>0</v>
      </c>
      <c r="BW23" s="119">
        <v>42</v>
      </c>
      <c r="BX23" s="113"/>
      <c r="BY23" s="118">
        <v>0.99983432736911904</v>
      </c>
      <c r="BZ23" s="118">
        <v>1</v>
      </c>
      <c r="CA23" s="135">
        <v>0.99993373094764804</v>
      </c>
      <c r="CB23" s="117">
        <v>0.9</v>
      </c>
      <c r="CC23" s="124">
        <v>2.5000000000000001E-3</v>
      </c>
      <c r="CD23" s="113"/>
      <c r="CE23" s="113"/>
    </row>
    <row r="24" spans="1:83" s="85" customFormat="1" ht="21.4" customHeight="1" x14ac:dyDescent="0.2">
      <c r="A24" s="109" t="s">
        <v>376</v>
      </c>
      <c r="B24" s="109" t="s">
        <v>42</v>
      </c>
      <c r="C24" s="109" t="s">
        <v>56</v>
      </c>
      <c r="D24" s="110">
        <v>9.7134439634444405</v>
      </c>
      <c r="E24" s="111"/>
      <c r="F24" s="112">
        <v>2.1499999999999998E-2</v>
      </c>
      <c r="G24" s="112">
        <v>2.1499999999999998E-2</v>
      </c>
      <c r="H24" s="113"/>
      <c r="I24" s="114">
        <v>4</v>
      </c>
      <c r="J24" s="114">
        <v>4</v>
      </c>
      <c r="K24" s="111"/>
      <c r="L24" s="115">
        <v>0.5</v>
      </c>
      <c r="M24" s="116">
        <v>0.56699999999999995</v>
      </c>
      <c r="N24" s="117">
        <v>0.7</v>
      </c>
      <c r="O24" s="118"/>
      <c r="P24" s="111"/>
      <c r="Q24" s="119">
        <v>449</v>
      </c>
      <c r="R24" s="120">
        <v>46.2245936343243</v>
      </c>
      <c r="S24" s="121">
        <v>36</v>
      </c>
      <c r="T24" s="122">
        <v>1.2840164898423401</v>
      </c>
      <c r="U24" s="123">
        <v>31.4773246753042</v>
      </c>
      <c r="V24" s="124">
        <v>0.01</v>
      </c>
      <c r="W24" s="124">
        <v>0.01</v>
      </c>
      <c r="X24" s="125">
        <v>0</v>
      </c>
      <c r="Y24" s="125">
        <v>0</v>
      </c>
      <c r="Z24" s="111"/>
      <c r="AA24" s="126">
        <v>1008</v>
      </c>
      <c r="AB24" s="110">
        <v>103.773697958572</v>
      </c>
      <c r="AC24" s="121">
        <v>200</v>
      </c>
      <c r="AD24" s="116">
        <v>0.51886848979286004</v>
      </c>
      <c r="AE24" s="127">
        <v>-1311.5704184705301</v>
      </c>
      <c r="AF24" s="112"/>
      <c r="AG24" s="112"/>
      <c r="AH24" s="128">
        <v>935</v>
      </c>
      <c r="AI24" s="125">
        <v>1324</v>
      </c>
      <c r="AJ24" s="111"/>
      <c r="AK24" s="120">
        <v>7884.2264100000002</v>
      </c>
      <c r="AL24" s="120">
        <v>811.68187510747805</v>
      </c>
      <c r="AM24" s="129">
        <v>789.8</v>
      </c>
      <c r="AN24" s="133">
        <v>1.0277055901588701</v>
      </c>
      <c r="AO24" s="137">
        <v>-1275.7571725401299</v>
      </c>
      <c r="AP24" s="124">
        <v>1.5E-3</v>
      </c>
      <c r="AQ24" s="124">
        <v>1.5E-3</v>
      </c>
      <c r="AR24" s="125">
        <v>0</v>
      </c>
      <c r="AS24" s="125">
        <v>1322</v>
      </c>
      <c r="AT24" s="113"/>
      <c r="AU24" s="120">
        <v>4743.09166</v>
      </c>
      <c r="AV24" s="110">
        <v>488.30174733597499</v>
      </c>
      <c r="AW24" s="131">
        <v>573</v>
      </c>
      <c r="AX24" s="118">
        <v>0.85218455032456397</v>
      </c>
      <c r="AY24" s="120">
        <v>-1902.4775889180801</v>
      </c>
      <c r="AZ24" s="112"/>
      <c r="BA24" s="112"/>
      <c r="BB24" s="125">
        <v>823</v>
      </c>
      <c r="BC24" s="125">
        <v>1936</v>
      </c>
      <c r="BD24" s="111"/>
      <c r="BE24" s="120">
        <v>413.8</v>
      </c>
      <c r="BF24" s="110">
        <v>42.6007502135488</v>
      </c>
      <c r="BG24" s="132">
        <v>65</v>
      </c>
      <c r="BH24" s="116">
        <v>0.65539615713152</v>
      </c>
      <c r="BI24" s="127">
        <v>-340.060386002923</v>
      </c>
      <c r="BJ24" s="112"/>
      <c r="BK24" s="112"/>
      <c r="BL24" s="125">
        <v>218</v>
      </c>
      <c r="BM24" s="125">
        <v>344</v>
      </c>
      <c r="BN24" s="111"/>
      <c r="BO24" s="119">
        <v>1183</v>
      </c>
      <c r="BP24" s="120">
        <v>121.78996496526899</v>
      </c>
      <c r="BQ24" s="132">
        <v>78</v>
      </c>
      <c r="BR24" s="122">
        <v>1.5614098072470399</v>
      </c>
      <c r="BS24" s="123">
        <v>278.367536796492</v>
      </c>
      <c r="BT24" s="112">
        <v>7.4999999999999997E-3</v>
      </c>
      <c r="BU24" s="124">
        <v>7.4999999999999997E-3</v>
      </c>
      <c r="BV24" s="119">
        <v>0</v>
      </c>
      <c r="BW24" s="119">
        <v>0</v>
      </c>
      <c r="BX24" s="113"/>
      <c r="BY24" s="118">
        <v>0.99730458221024298</v>
      </c>
      <c r="BZ24" s="118">
        <v>1</v>
      </c>
      <c r="CA24" s="135">
        <v>0.99892183288409697</v>
      </c>
      <c r="CB24" s="117">
        <v>0.9</v>
      </c>
      <c r="CC24" s="124">
        <v>2.5000000000000001E-3</v>
      </c>
      <c r="CD24" s="113"/>
      <c r="CE24" s="113"/>
    </row>
    <row r="25" spans="1:83" s="85" customFormat="1" ht="21.4" customHeight="1" x14ac:dyDescent="0.2">
      <c r="A25" s="109" t="s">
        <v>376</v>
      </c>
      <c r="B25" s="109" t="s">
        <v>42</v>
      </c>
      <c r="C25" s="109" t="s">
        <v>57</v>
      </c>
      <c r="D25" s="110">
        <v>4.7812116145555601</v>
      </c>
      <c r="E25" s="111"/>
      <c r="F25" s="112">
        <v>2.0750000000000001E-2</v>
      </c>
      <c r="G25" s="112">
        <v>2.0750000000000001E-2</v>
      </c>
      <c r="H25" s="113"/>
      <c r="I25" s="114">
        <v>4</v>
      </c>
      <c r="J25" s="114">
        <v>4</v>
      </c>
      <c r="K25" s="111"/>
      <c r="L25" s="115">
        <v>0.15</v>
      </c>
      <c r="M25" s="116">
        <v>0.317</v>
      </c>
      <c r="N25" s="117">
        <v>0.7</v>
      </c>
      <c r="O25" s="118"/>
      <c r="P25" s="111"/>
      <c r="Q25" s="119">
        <v>212</v>
      </c>
      <c r="R25" s="120">
        <v>44.340225258928797</v>
      </c>
      <c r="S25" s="121">
        <v>36</v>
      </c>
      <c r="T25" s="122">
        <v>1.23167292385913</v>
      </c>
      <c r="U25" s="123">
        <v>6.4843999599438602</v>
      </c>
      <c r="V25" s="124">
        <v>0.01</v>
      </c>
      <c r="W25" s="124">
        <v>0.01</v>
      </c>
      <c r="X25" s="125">
        <v>0</v>
      </c>
      <c r="Y25" s="125">
        <v>0</v>
      </c>
      <c r="Z25" s="111"/>
      <c r="AA25" s="126">
        <v>366</v>
      </c>
      <c r="AB25" s="110">
        <v>76.549634173433702</v>
      </c>
      <c r="AC25" s="121">
        <v>200</v>
      </c>
      <c r="AD25" s="116">
        <v>0.382748170867168</v>
      </c>
      <c r="AE25" s="127">
        <v>-775.75333355586702</v>
      </c>
      <c r="AF25" s="112"/>
      <c r="AG25" s="112"/>
      <c r="AH25" s="128">
        <v>591</v>
      </c>
      <c r="AI25" s="125">
        <v>782</v>
      </c>
      <c r="AJ25" s="111"/>
      <c r="AK25" s="120">
        <v>2709.4416900000001</v>
      </c>
      <c r="AL25" s="120">
        <v>566.68516443647502</v>
      </c>
      <c r="AM25" s="129">
        <v>713.7</v>
      </c>
      <c r="AN25" s="118">
        <v>0.79401031867237704</v>
      </c>
      <c r="AO25" s="120">
        <v>-1364.9050807941101</v>
      </c>
      <c r="AP25" s="124"/>
      <c r="AQ25" s="124"/>
      <c r="AR25" s="125">
        <v>703</v>
      </c>
      <c r="AS25" s="125">
        <v>1386</v>
      </c>
      <c r="AT25" s="113"/>
      <c r="AU25" s="120">
        <v>2765.0452599999999</v>
      </c>
      <c r="AV25" s="110">
        <v>578.31476263930801</v>
      </c>
      <c r="AW25" s="131">
        <v>573</v>
      </c>
      <c r="AX25" s="133">
        <v>1.00927532746825</v>
      </c>
      <c r="AY25" s="137">
        <v>-506.07804063755998</v>
      </c>
      <c r="AZ25" s="112">
        <v>7.5000000000000002E-4</v>
      </c>
      <c r="BA25" s="112">
        <v>7.5000000000000002E-4</v>
      </c>
      <c r="BB25" s="125">
        <v>0</v>
      </c>
      <c r="BC25" s="125">
        <v>523</v>
      </c>
      <c r="BD25" s="111"/>
      <c r="BE25" s="120">
        <v>242.7</v>
      </c>
      <c r="BF25" s="110">
        <v>50.761191841235899</v>
      </c>
      <c r="BG25" s="132">
        <v>65</v>
      </c>
      <c r="BH25" s="116">
        <v>0.78094141294209096</v>
      </c>
      <c r="BI25" s="127">
        <v>-128.369833405657</v>
      </c>
      <c r="BJ25" s="112"/>
      <c r="BK25" s="112"/>
      <c r="BL25" s="125">
        <v>69</v>
      </c>
      <c r="BM25" s="125">
        <v>131</v>
      </c>
      <c r="BN25" s="111"/>
      <c r="BO25" s="119">
        <v>487</v>
      </c>
      <c r="BP25" s="120">
        <v>101.85702689197301</v>
      </c>
      <c r="BQ25" s="132">
        <v>78</v>
      </c>
      <c r="BR25" s="122">
        <v>1.30585931912786</v>
      </c>
      <c r="BS25" s="123">
        <v>41.716199913211703</v>
      </c>
      <c r="BT25" s="112">
        <v>7.4999999999999997E-3</v>
      </c>
      <c r="BU25" s="124">
        <v>7.4999999999999997E-3</v>
      </c>
      <c r="BV25" s="119">
        <v>0</v>
      </c>
      <c r="BW25" s="119">
        <v>0</v>
      </c>
      <c r="BX25" s="113"/>
      <c r="BY25" s="118">
        <v>0.99880459770114904</v>
      </c>
      <c r="BZ25" s="118">
        <v>1</v>
      </c>
      <c r="CA25" s="135">
        <v>0.99952183908046</v>
      </c>
      <c r="CB25" s="117">
        <v>0.9</v>
      </c>
      <c r="CC25" s="124">
        <v>2.5000000000000001E-3</v>
      </c>
      <c r="CD25" s="113"/>
      <c r="CE25" s="113"/>
    </row>
    <row r="26" spans="1:83" s="85" customFormat="1" ht="21.4" customHeight="1" x14ac:dyDescent="0.2">
      <c r="A26" s="109" t="s">
        <v>380</v>
      </c>
      <c r="B26" s="109" t="s">
        <v>58</v>
      </c>
      <c r="C26" s="109" t="s">
        <v>59</v>
      </c>
      <c r="D26" s="110">
        <v>6.8892147533333299</v>
      </c>
      <c r="E26" s="111"/>
      <c r="F26" s="112">
        <v>2.5000000000000001E-2</v>
      </c>
      <c r="G26" s="112">
        <v>2.5000000000000001E-2</v>
      </c>
      <c r="H26" s="113"/>
      <c r="I26" s="114">
        <v>4</v>
      </c>
      <c r="J26" s="114">
        <v>4</v>
      </c>
      <c r="K26" s="111"/>
      <c r="L26" s="115">
        <v>0.59018615474112801</v>
      </c>
      <c r="M26" s="116">
        <v>0.47499999999999998</v>
      </c>
      <c r="N26" s="117">
        <v>0.7</v>
      </c>
      <c r="O26" s="118"/>
      <c r="P26" s="111"/>
      <c r="Q26" s="119">
        <v>326</v>
      </c>
      <c r="R26" s="120">
        <v>47.320342255591001</v>
      </c>
      <c r="S26" s="121">
        <v>36</v>
      </c>
      <c r="T26" s="122">
        <v>1.31445395154419</v>
      </c>
      <c r="U26" s="123">
        <v>29.873993042720201</v>
      </c>
      <c r="V26" s="124">
        <v>0.01</v>
      </c>
      <c r="W26" s="124">
        <v>0.01</v>
      </c>
      <c r="X26" s="125">
        <v>0</v>
      </c>
      <c r="Y26" s="125">
        <v>0</v>
      </c>
      <c r="Z26" s="111"/>
      <c r="AA26" s="126">
        <v>748</v>
      </c>
      <c r="AB26" s="110">
        <v>108.575509224485</v>
      </c>
      <c r="AC26" s="121">
        <v>200</v>
      </c>
      <c r="AD26" s="116">
        <v>0.542877546122425</v>
      </c>
      <c r="AE26" s="127">
        <v>-897.14448309599902</v>
      </c>
      <c r="AF26" s="112"/>
      <c r="AG26" s="112"/>
      <c r="AH26" s="128">
        <v>630</v>
      </c>
      <c r="AI26" s="125">
        <v>906</v>
      </c>
      <c r="AJ26" s="111"/>
      <c r="AK26" s="120">
        <v>5411.6719400000002</v>
      </c>
      <c r="AL26" s="120">
        <v>785.52812385207994</v>
      </c>
      <c r="AM26" s="129">
        <v>716.4</v>
      </c>
      <c r="AN26" s="133">
        <v>1.0964937518873199</v>
      </c>
      <c r="AO26" s="137">
        <v>-481.23559844986801</v>
      </c>
      <c r="AP26" s="124">
        <v>5.0000000000000001E-3</v>
      </c>
      <c r="AQ26" s="124">
        <v>5.0000000000000001E-3</v>
      </c>
      <c r="AR26" s="125">
        <v>0</v>
      </c>
      <c r="AS26" s="125">
        <v>511</v>
      </c>
      <c r="AT26" s="113"/>
      <c r="AU26" s="120">
        <v>3767.0127299999999</v>
      </c>
      <c r="AV26" s="110">
        <v>546.79856338885895</v>
      </c>
      <c r="AW26" s="131">
        <v>573</v>
      </c>
      <c r="AX26" s="118">
        <v>0.95427323453553103</v>
      </c>
      <c r="AY26" s="120">
        <v>-946.32621407003796</v>
      </c>
      <c r="AZ26" s="112"/>
      <c r="BA26" s="112"/>
      <c r="BB26" s="125">
        <v>181</v>
      </c>
      <c r="BC26" s="125">
        <v>971</v>
      </c>
      <c r="BD26" s="111"/>
      <c r="BE26" s="120">
        <v>392.4</v>
      </c>
      <c r="BF26" s="110">
        <v>56.958596015625403</v>
      </c>
      <c r="BG26" s="132">
        <v>65</v>
      </c>
      <c r="BH26" s="118">
        <v>0.87628609254808398</v>
      </c>
      <c r="BI26" s="126">
        <v>-142.27195700620001</v>
      </c>
      <c r="BJ26" s="112"/>
      <c r="BK26" s="112"/>
      <c r="BL26" s="125">
        <v>56</v>
      </c>
      <c r="BM26" s="125">
        <v>145</v>
      </c>
      <c r="BN26" s="111"/>
      <c r="BO26" s="119">
        <v>787</v>
      </c>
      <c r="BP26" s="120">
        <v>114.236531764264</v>
      </c>
      <c r="BQ26" s="132">
        <v>78</v>
      </c>
      <c r="BR26" s="122">
        <v>1.4645709200546699</v>
      </c>
      <c r="BS26" s="123">
        <v>145.39365159255999</v>
      </c>
      <c r="BT26" s="112">
        <v>7.4999999999999997E-3</v>
      </c>
      <c r="BU26" s="124">
        <v>7.4999999999999997E-3</v>
      </c>
      <c r="BV26" s="119">
        <v>0</v>
      </c>
      <c r="BW26" s="119">
        <v>0</v>
      </c>
      <c r="BX26" s="113"/>
      <c r="BY26" s="118">
        <v>0.999042451324609</v>
      </c>
      <c r="BZ26" s="118">
        <v>1</v>
      </c>
      <c r="CA26" s="135">
        <v>0.99961698052984405</v>
      </c>
      <c r="CB26" s="117">
        <v>0.9</v>
      </c>
      <c r="CC26" s="124">
        <v>2.5000000000000001E-3</v>
      </c>
      <c r="CD26" s="113"/>
      <c r="CE26" s="113"/>
    </row>
    <row r="27" spans="1:83" s="85" customFormat="1" ht="21.4" customHeight="1" x14ac:dyDescent="0.2">
      <c r="A27" s="109" t="s">
        <v>380</v>
      </c>
      <c r="B27" s="109" t="s">
        <v>58</v>
      </c>
      <c r="C27" s="109" t="s">
        <v>60</v>
      </c>
      <c r="D27" s="110">
        <v>2.6565335898888902</v>
      </c>
      <c r="E27" s="111"/>
      <c r="F27" s="112">
        <v>3.6999999999999998E-2</v>
      </c>
      <c r="G27" s="112">
        <v>3.6999999999999998E-2</v>
      </c>
      <c r="H27" s="113"/>
      <c r="I27" s="114">
        <v>5</v>
      </c>
      <c r="J27" s="114">
        <v>5</v>
      </c>
      <c r="K27" s="111"/>
      <c r="L27" s="135">
        <v>0.85</v>
      </c>
      <c r="M27" s="118">
        <v>0.68</v>
      </c>
      <c r="N27" s="117">
        <v>0.7</v>
      </c>
      <c r="O27" s="118"/>
      <c r="P27" s="111"/>
      <c r="Q27" s="119">
        <v>120</v>
      </c>
      <c r="R27" s="120">
        <v>45.171647916192597</v>
      </c>
      <c r="S27" s="121">
        <v>36</v>
      </c>
      <c r="T27" s="122">
        <v>1.2547679976720201</v>
      </c>
      <c r="U27" s="123">
        <v>5.8115601722159598</v>
      </c>
      <c r="V27" s="124">
        <v>0.01</v>
      </c>
      <c r="W27" s="124">
        <v>0.01</v>
      </c>
      <c r="X27" s="125">
        <v>0</v>
      </c>
      <c r="Y27" s="125">
        <v>0</v>
      </c>
      <c r="Z27" s="111"/>
      <c r="AA27" s="126">
        <v>297</v>
      </c>
      <c r="AB27" s="110">
        <v>111.799828592577</v>
      </c>
      <c r="AC27" s="121">
        <v>200</v>
      </c>
      <c r="AD27" s="116">
        <v>0.558999142962885</v>
      </c>
      <c r="AE27" s="127">
        <v>-337.38022126546701</v>
      </c>
      <c r="AF27" s="112"/>
      <c r="AG27" s="112"/>
      <c r="AH27" s="128">
        <v>235</v>
      </c>
      <c r="AI27" s="125">
        <v>341</v>
      </c>
      <c r="AJ27" s="111"/>
      <c r="AK27" s="120">
        <v>2054.1046200000001</v>
      </c>
      <c r="AL27" s="120">
        <v>773.22742231387099</v>
      </c>
      <c r="AM27" s="129">
        <v>744</v>
      </c>
      <c r="AN27" s="133">
        <v>1.0392841697767099</v>
      </c>
      <c r="AO27" s="137">
        <v>-305.78980310753701</v>
      </c>
      <c r="AP27" s="124">
        <v>2E-3</v>
      </c>
      <c r="AQ27" s="124">
        <v>2E-3</v>
      </c>
      <c r="AR27" s="125">
        <v>0</v>
      </c>
      <c r="AS27" s="125">
        <v>318</v>
      </c>
      <c r="AT27" s="113"/>
      <c r="AU27" s="120">
        <v>1893.1231299999999</v>
      </c>
      <c r="AV27" s="110">
        <v>712.62909575300398</v>
      </c>
      <c r="AW27" s="131">
        <v>573</v>
      </c>
      <c r="AX27" s="122">
        <v>1.2436807953804601</v>
      </c>
      <c r="AY27" s="130">
        <v>75.623796074437195</v>
      </c>
      <c r="AZ27" s="112">
        <v>1.4999999999999999E-2</v>
      </c>
      <c r="BA27" s="112">
        <v>1.4999999999999999E-2</v>
      </c>
      <c r="BB27" s="125">
        <v>0</v>
      </c>
      <c r="BC27" s="125">
        <v>0</v>
      </c>
      <c r="BD27" s="111"/>
      <c r="BE27" s="120">
        <v>165.2</v>
      </c>
      <c r="BF27" s="110">
        <v>62.186301964625102</v>
      </c>
      <c r="BG27" s="132">
        <v>65</v>
      </c>
      <c r="BH27" s="118">
        <v>0.95671233791730903</v>
      </c>
      <c r="BI27" s="126">
        <v>-40.9735719112768</v>
      </c>
      <c r="BJ27" s="112"/>
      <c r="BK27" s="112"/>
      <c r="BL27" s="125">
        <v>8</v>
      </c>
      <c r="BM27" s="125">
        <v>43</v>
      </c>
      <c r="BN27" s="111"/>
      <c r="BO27" s="119">
        <v>357</v>
      </c>
      <c r="BP27" s="120">
        <v>134.385652550673</v>
      </c>
      <c r="BQ27" s="132">
        <v>78</v>
      </c>
      <c r="BR27" s="122">
        <v>1.72289298141888</v>
      </c>
      <c r="BS27" s="123">
        <v>109.591713706468</v>
      </c>
      <c r="BT27" s="112">
        <v>7.4999999999999997E-3</v>
      </c>
      <c r="BU27" s="124">
        <v>7.4999999999999997E-3</v>
      </c>
      <c r="BV27" s="119">
        <v>0</v>
      </c>
      <c r="BW27" s="119">
        <v>0</v>
      </c>
      <c r="BX27" s="113"/>
      <c r="BY27" s="118">
        <v>0.99866962305986695</v>
      </c>
      <c r="BZ27" s="118">
        <v>1</v>
      </c>
      <c r="CA27" s="135">
        <v>0.99946784922394705</v>
      </c>
      <c r="CB27" s="117">
        <v>0.9</v>
      </c>
      <c r="CC27" s="124">
        <v>2.5000000000000001E-3</v>
      </c>
      <c r="CD27" s="113"/>
      <c r="CE27" s="113"/>
    </row>
    <row r="28" spans="1:83" s="85" customFormat="1" ht="21.4" customHeight="1" x14ac:dyDescent="0.2">
      <c r="A28" s="109" t="s">
        <v>380</v>
      </c>
      <c r="B28" s="109" t="s">
        <v>58</v>
      </c>
      <c r="C28" s="109" t="s">
        <v>61</v>
      </c>
      <c r="D28" s="110">
        <v>5.39273971155556</v>
      </c>
      <c r="E28" s="111"/>
      <c r="F28" s="112">
        <v>3.7749999999999999E-2</v>
      </c>
      <c r="G28" s="112">
        <v>3.7249999999999998E-2</v>
      </c>
      <c r="H28" s="113"/>
      <c r="I28" s="114">
        <v>5</v>
      </c>
      <c r="J28" s="114">
        <v>5</v>
      </c>
      <c r="K28" s="111"/>
      <c r="L28" s="138">
        <v>0.68</v>
      </c>
      <c r="M28" s="118">
        <v>0.63200000000000001</v>
      </c>
      <c r="N28" s="117">
        <v>0.7</v>
      </c>
      <c r="O28" s="118"/>
      <c r="P28" s="111"/>
      <c r="Q28" s="119">
        <v>252</v>
      </c>
      <c r="R28" s="120">
        <v>46.729494371852397</v>
      </c>
      <c r="S28" s="121">
        <v>36</v>
      </c>
      <c r="T28" s="122">
        <v>1.29804151032923</v>
      </c>
      <c r="U28" s="123">
        <v>20.1984762384959</v>
      </c>
      <c r="V28" s="124">
        <v>0.01</v>
      </c>
      <c r="W28" s="124">
        <v>0.01</v>
      </c>
      <c r="X28" s="125">
        <v>0</v>
      </c>
      <c r="Y28" s="125">
        <v>0</v>
      </c>
      <c r="Z28" s="111"/>
      <c r="AA28" s="126">
        <v>785</v>
      </c>
      <c r="AB28" s="110">
        <v>145.56608365835001</v>
      </c>
      <c r="AC28" s="121">
        <v>200</v>
      </c>
      <c r="AD28" s="116">
        <v>0.72783041829174999</v>
      </c>
      <c r="AE28" s="127">
        <v>-502.78624311946697</v>
      </c>
      <c r="AF28" s="112"/>
      <c r="AG28" s="112"/>
      <c r="AH28" s="128">
        <v>294</v>
      </c>
      <c r="AI28" s="125">
        <v>510</v>
      </c>
      <c r="AJ28" s="111"/>
      <c r="AK28" s="120">
        <v>5283.5045700000001</v>
      </c>
      <c r="AL28" s="120">
        <v>979.74403598202798</v>
      </c>
      <c r="AM28" s="129">
        <v>828</v>
      </c>
      <c r="AN28" s="133">
        <v>1.1832657439396499</v>
      </c>
      <c r="AO28" s="137">
        <v>-47.930476514595298</v>
      </c>
      <c r="AP28" s="124">
        <v>9.4999999999999998E-3</v>
      </c>
      <c r="AQ28" s="124">
        <v>8.9999999999999993E-3</v>
      </c>
      <c r="AR28" s="125">
        <v>0</v>
      </c>
      <c r="AS28" s="125">
        <v>75</v>
      </c>
      <c r="AT28" s="113"/>
      <c r="AU28" s="120">
        <v>3427.9497700000002</v>
      </c>
      <c r="AV28" s="110">
        <v>635.66015668336297</v>
      </c>
      <c r="AW28" s="131">
        <v>573</v>
      </c>
      <c r="AX28" s="133">
        <v>1.10935454918563</v>
      </c>
      <c r="AY28" s="137">
        <v>-261.55781653727399</v>
      </c>
      <c r="AZ28" s="112">
        <v>8.2500000000000004E-3</v>
      </c>
      <c r="BA28" s="112">
        <v>8.2500000000000004E-3</v>
      </c>
      <c r="BB28" s="125">
        <v>0</v>
      </c>
      <c r="BC28" s="125">
        <v>281</v>
      </c>
      <c r="BD28" s="111"/>
      <c r="BE28" s="120">
        <v>238.6</v>
      </c>
      <c r="BF28" s="110">
        <v>44.244672052079203</v>
      </c>
      <c r="BG28" s="132">
        <v>65</v>
      </c>
      <c r="BH28" s="116">
        <v>0.68068726233968102</v>
      </c>
      <c r="BI28" s="127">
        <v>-179.930529013827</v>
      </c>
      <c r="BJ28" s="112"/>
      <c r="BK28" s="112"/>
      <c r="BL28" s="125">
        <v>112</v>
      </c>
      <c r="BM28" s="125">
        <v>183</v>
      </c>
      <c r="BN28" s="111"/>
      <c r="BO28" s="119">
        <v>924</v>
      </c>
      <c r="BP28" s="120">
        <v>171.341479363459</v>
      </c>
      <c r="BQ28" s="132">
        <v>78</v>
      </c>
      <c r="BR28" s="122">
        <v>2.1966856328648601</v>
      </c>
      <c r="BS28" s="123">
        <v>421.76336518340798</v>
      </c>
      <c r="BT28" s="112">
        <v>7.4999999999999997E-3</v>
      </c>
      <c r="BU28" s="124">
        <v>7.4999999999999997E-3</v>
      </c>
      <c r="BV28" s="119">
        <v>0</v>
      </c>
      <c r="BW28" s="119">
        <v>0</v>
      </c>
      <c r="BX28" s="113"/>
      <c r="BY28" s="118">
        <v>0.99898631525595505</v>
      </c>
      <c r="BZ28" s="118">
        <v>1</v>
      </c>
      <c r="CA28" s="135">
        <v>0.99959452610238198</v>
      </c>
      <c r="CB28" s="117">
        <v>0.9</v>
      </c>
      <c r="CC28" s="124">
        <v>2.5000000000000001E-3</v>
      </c>
      <c r="CD28" s="113"/>
      <c r="CE28" s="113"/>
    </row>
    <row r="29" spans="1:83" s="85" customFormat="1" ht="21.4" customHeight="1" x14ac:dyDescent="0.2">
      <c r="A29" s="109" t="s">
        <v>380</v>
      </c>
      <c r="B29" s="109" t="s">
        <v>58</v>
      </c>
      <c r="C29" s="109" t="s">
        <v>62</v>
      </c>
      <c r="D29" s="110">
        <v>10.3309203506667</v>
      </c>
      <c r="E29" s="111"/>
      <c r="F29" s="112">
        <v>2.4500000000000001E-2</v>
      </c>
      <c r="G29" s="112">
        <v>2.35E-2</v>
      </c>
      <c r="H29" s="113"/>
      <c r="I29" s="114">
        <v>4</v>
      </c>
      <c r="J29" s="114">
        <v>4</v>
      </c>
      <c r="K29" s="111"/>
      <c r="L29" s="115">
        <v>0.43044467425025901</v>
      </c>
      <c r="M29" s="116">
        <v>0.42799999999999999</v>
      </c>
      <c r="N29" s="117">
        <v>0.7</v>
      </c>
      <c r="O29" s="118"/>
      <c r="P29" s="111"/>
      <c r="Q29" s="119">
        <v>432</v>
      </c>
      <c r="R29" s="120">
        <v>41.816216303721902</v>
      </c>
      <c r="S29" s="121">
        <v>36</v>
      </c>
      <c r="T29" s="133">
        <v>1.1615615639922801</v>
      </c>
      <c r="U29" s="134">
        <v>-12.064280353055601</v>
      </c>
      <c r="V29" s="124">
        <v>8.5000000000000006E-3</v>
      </c>
      <c r="W29" s="124">
        <v>8.0000000000000002E-3</v>
      </c>
      <c r="X29" s="125">
        <v>0</v>
      </c>
      <c r="Y29" s="125">
        <v>15</v>
      </c>
      <c r="Z29" s="111"/>
      <c r="AA29" s="126">
        <v>1185</v>
      </c>
      <c r="AB29" s="110">
        <v>114.70420444423701</v>
      </c>
      <c r="AC29" s="121">
        <v>200</v>
      </c>
      <c r="AD29" s="116">
        <v>0.57352102222118495</v>
      </c>
      <c r="AE29" s="127">
        <v>-1282.0237797392001</v>
      </c>
      <c r="AF29" s="112"/>
      <c r="AG29" s="112"/>
      <c r="AH29" s="128">
        <v>882</v>
      </c>
      <c r="AI29" s="125">
        <v>1295</v>
      </c>
      <c r="AJ29" s="111"/>
      <c r="AK29" s="120">
        <v>9448.6877999999997</v>
      </c>
      <c r="AL29" s="120">
        <v>914.60271488689398</v>
      </c>
      <c r="AM29" s="129">
        <v>823.9</v>
      </c>
      <c r="AN29" s="133">
        <v>1.1100894706722799</v>
      </c>
      <c r="AO29" s="137">
        <v>-714.216660635626</v>
      </c>
      <c r="AP29" s="124">
        <v>6.0000000000000001E-3</v>
      </c>
      <c r="AQ29" s="124">
        <v>5.4999999999999997E-3</v>
      </c>
      <c r="AR29" s="125">
        <v>0</v>
      </c>
      <c r="AS29" s="125">
        <v>766</v>
      </c>
      <c r="AT29" s="113"/>
      <c r="AU29" s="120">
        <v>5729.85412</v>
      </c>
      <c r="AV29" s="110">
        <v>554.631526089565</v>
      </c>
      <c r="AW29" s="131">
        <v>573</v>
      </c>
      <c r="AX29" s="118">
        <v>0.96794332650883996</v>
      </c>
      <c r="AY29" s="120">
        <v>-1338.1690089527999</v>
      </c>
      <c r="AZ29" s="112"/>
      <c r="BA29" s="112"/>
      <c r="BB29" s="125">
        <v>190</v>
      </c>
      <c r="BC29" s="125">
        <v>1374</v>
      </c>
      <c r="BD29" s="111"/>
      <c r="BE29" s="120">
        <v>477.4</v>
      </c>
      <c r="BF29" s="110">
        <v>46.210790887492699</v>
      </c>
      <c r="BG29" s="132">
        <v>65</v>
      </c>
      <c r="BH29" s="116">
        <v>0.71093524442296396</v>
      </c>
      <c r="BI29" s="127">
        <v>-324.382728415239</v>
      </c>
      <c r="BJ29" s="112"/>
      <c r="BK29" s="112"/>
      <c r="BL29" s="125">
        <v>195</v>
      </c>
      <c r="BM29" s="125">
        <v>329</v>
      </c>
      <c r="BN29" s="111"/>
      <c r="BO29" s="119">
        <v>1305</v>
      </c>
      <c r="BP29" s="120">
        <v>126.31982008416</v>
      </c>
      <c r="BQ29" s="132">
        <v>78</v>
      </c>
      <c r="BR29" s="122">
        <v>1.61948487287385</v>
      </c>
      <c r="BS29" s="123">
        <v>342.86072590171301</v>
      </c>
      <c r="BT29" s="112">
        <v>7.4999999999999997E-3</v>
      </c>
      <c r="BU29" s="124">
        <v>7.4999999999999997E-3</v>
      </c>
      <c r="BV29" s="119">
        <v>0</v>
      </c>
      <c r="BW29" s="119">
        <v>0</v>
      </c>
      <c r="BX29" s="113"/>
      <c r="BY29" s="118">
        <v>0.99751826830277102</v>
      </c>
      <c r="BZ29" s="118">
        <v>1</v>
      </c>
      <c r="CA29" s="135">
        <v>0.99900730732110898</v>
      </c>
      <c r="CB29" s="117">
        <v>0.9</v>
      </c>
      <c r="CC29" s="124">
        <v>2.5000000000000001E-3</v>
      </c>
      <c r="CD29" s="113"/>
      <c r="CE29" s="113"/>
    </row>
    <row r="30" spans="1:83" s="85" customFormat="1" ht="21.4" customHeight="1" x14ac:dyDescent="0.2">
      <c r="A30" s="109" t="s">
        <v>380</v>
      </c>
      <c r="B30" s="109" t="s">
        <v>58</v>
      </c>
      <c r="C30" s="109" t="s">
        <v>64</v>
      </c>
      <c r="D30" s="110">
        <v>2.3642738975555599</v>
      </c>
      <c r="E30" s="111"/>
      <c r="F30" s="112">
        <v>4.4749999999999998E-2</v>
      </c>
      <c r="G30" s="112">
        <v>4.3999999999999997E-2</v>
      </c>
      <c r="H30" s="113"/>
      <c r="I30" s="114">
        <v>5</v>
      </c>
      <c r="J30" s="114">
        <v>5</v>
      </c>
      <c r="K30" s="111"/>
      <c r="L30" s="136">
        <v>0.82</v>
      </c>
      <c r="M30" s="118">
        <v>0.65300000000000002</v>
      </c>
      <c r="N30" s="117">
        <v>0.7</v>
      </c>
      <c r="O30" s="118"/>
      <c r="P30" s="111"/>
      <c r="Q30" s="119">
        <v>139</v>
      </c>
      <c r="R30" s="120">
        <v>58.7918346278379</v>
      </c>
      <c r="S30" s="121">
        <v>36</v>
      </c>
      <c r="T30" s="122">
        <v>1.63310651743994</v>
      </c>
      <c r="U30" s="123">
        <v>37.374050787471802</v>
      </c>
      <c r="V30" s="124">
        <v>0.01</v>
      </c>
      <c r="W30" s="124">
        <v>0.01</v>
      </c>
      <c r="X30" s="125">
        <v>0</v>
      </c>
      <c r="Y30" s="125">
        <v>0</v>
      </c>
      <c r="Z30" s="111"/>
      <c r="AA30" s="126">
        <v>288</v>
      </c>
      <c r="AB30" s="110">
        <v>121.813297646168</v>
      </c>
      <c r="AC30" s="121">
        <v>200</v>
      </c>
      <c r="AD30" s="116">
        <v>0.60906648823083998</v>
      </c>
      <c r="AE30" s="127">
        <v>-276.58860673626799</v>
      </c>
      <c r="AF30" s="112"/>
      <c r="AG30" s="112"/>
      <c r="AH30" s="128">
        <v>185</v>
      </c>
      <c r="AI30" s="125">
        <v>280</v>
      </c>
      <c r="AJ30" s="111"/>
      <c r="AK30" s="120">
        <v>1018.3414</v>
      </c>
      <c r="AL30" s="120">
        <v>430.72056966533</v>
      </c>
      <c r="AM30" s="129">
        <v>703</v>
      </c>
      <c r="AN30" s="116">
        <v>0.61268928828638802</v>
      </c>
      <c r="AO30" s="139">
        <v>-966.18755267798099</v>
      </c>
      <c r="AP30" s="124"/>
      <c r="AQ30" s="124"/>
      <c r="AR30" s="125">
        <v>644</v>
      </c>
      <c r="AS30" s="125">
        <v>977</v>
      </c>
      <c r="AT30" s="113"/>
      <c r="AU30" s="120">
        <v>1925.71677</v>
      </c>
      <c r="AV30" s="110">
        <v>814.506632243843</v>
      </c>
      <c r="AW30" s="131">
        <v>573</v>
      </c>
      <c r="AX30" s="122">
        <v>1.42147754318297</v>
      </c>
      <c r="AY30" s="130">
        <v>308.17041170059298</v>
      </c>
      <c r="AZ30" s="112">
        <v>1.4999999999999999E-2</v>
      </c>
      <c r="BA30" s="112">
        <v>1.4999999999999999E-2</v>
      </c>
      <c r="BB30" s="125">
        <v>0</v>
      </c>
      <c r="BC30" s="125">
        <v>0</v>
      </c>
      <c r="BD30" s="111"/>
      <c r="BE30" s="120">
        <v>172.7</v>
      </c>
      <c r="BF30" s="110">
        <v>73.045682303795701</v>
      </c>
      <c r="BG30" s="132">
        <v>65</v>
      </c>
      <c r="BH30" s="133">
        <v>1.1237797277507</v>
      </c>
      <c r="BI30" s="134">
        <v>-10.791297189287</v>
      </c>
      <c r="BJ30" s="112">
        <v>9.75E-3</v>
      </c>
      <c r="BK30" s="112">
        <v>8.9999999999999993E-3</v>
      </c>
      <c r="BL30" s="125">
        <v>0</v>
      </c>
      <c r="BM30" s="125">
        <v>12</v>
      </c>
      <c r="BN30" s="111"/>
      <c r="BO30" s="119">
        <v>390</v>
      </c>
      <c r="BP30" s="120">
        <v>164.955507229185</v>
      </c>
      <c r="BQ30" s="132">
        <v>78</v>
      </c>
      <c r="BR30" s="122">
        <v>2.1148141952459598</v>
      </c>
      <c r="BS30" s="123">
        <v>169.81044337285601</v>
      </c>
      <c r="BT30" s="112">
        <v>7.4999999999999997E-3</v>
      </c>
      <c r="BU30" s="124">
        <v>7.4999999999999997E-3</v>
      </c>
      <c r="BV30" s="119">
        <v>0</v>
      </c>
      <c r="BW30" s="119">
        <v>0</v>
      </c>
      <c r="BX30" s="113"/>
      <c r="BY30" s="118">
        <v>0.997939560439561</v>
      </c>
      <c r="BZ30" s="118">
        <v>1</v>
      </c>
      <c r="CA30" s="135">
        <v>0.99917582417582396</v>
      </c>
      <c r="CB30" s="117">
        <v>0.9</v>
      </c>
      <c r="CC30" s="124">
        <v>2.5000000000000001E-3</v>
      </c>
      <c r="CD30" s="113"/>
      <c r="CE30" s="113"/>
    </row>
    <row r="31" spans="1:83" s="85" customFormat="1" ht="21.4" customHeight="1" x14ac:dyDescent="0.2">
      <c r="A31" s="109" t="s">
        <v>380</v>
      </c>
      <c r="B31" s="109" t="s">
        <v>58</v>
      </c>
      <c r="C31" s="109" t="s">
        <v>65</v>
      </c>
      <c r="D31" s="110">
        <v>1.87463185666667</v>
      </c>
      <c r="E31" s="111"/>
      <c r="F31" s="112">
        <v>2.5999999999999999E-2</v>
      </c>
      <c r="G31" s="112">
        <v>2.5499999999999998E-2</v>
      </c>
      <c r="H31" s="113"/>
      <c r="I31" s="114">
        <v>4</v>
      </c>
      <c r="J31" s="114">
        <v>4</v>
      </c>
      <c r="K31" s="111"/>
      <c r="L31" s="138">
        <v>0.69</v>
      </c>
      <c r="M31" s="133">
        <v>0.79700000000000004</v>
      </c>
      <c r="N31" s="117">
        <v>0.7</v>
      </c>
      <c r="O31" s="118">
        <v>1.2999999999999999E-2</v>
      </c>
      <c r="P31" s="111"/>
      <c r="Q31" s="119">
        <v>61</v>
      </c>
      <c r="R31" s="120">
        <v>32.539722283641197</v>
      </c>
      <c r="S31" s="121">
        <v>36</v>
      </c>
      <c r="T31" s="118">
        <v>0.90388117454558903</v>
      </c>
      <c r="U31" s="126">
        <v>-19.579175726960099</v>
      </c>
      <c r="V31" s="124"/>
      <c r="W31" s="124"/>
      <c r="X31" s="125">
        <v>7</v>
      </c>
      <c r="Y31" s="125">
        <v>20</v>
      </c>
      <c r="Z31" s="111"/>
      <c r="AA31" s="126">
        <v>256</v>
      </c>
      <c r="AB31" s="110">
        <v>136.560145977248</v>
      </c>
      <c r="AC31" s="121">
        <v>200</v>
      </c>
      <c r="AD31" s="116">
        <v>0.68280072988623997</v>
      </c>
      <c r="AE31" s="127">
        <v>-191.662087372001</v>
      </c>
      <c r="AF31" s="112"/>
      <c r="AG31" s="112"/>
      <c r="AH31" s="128">
        <v>119</v>
      </c>
      <c r="AI31" s="125">
        <v>194</v>
      </c>
      <c r="AJ31" s="111"/>
      <c r="AK31" s="120">
        <v>1632.93235</v>
      </c>
      <c r="AL31" s="120">
        <v>871.06828158973099</v>
      </c>
      <c r="AM31" s="129">
        <v>828</v>
      </c>
      <c r="AN31" s="133">
        <v>1.05201483283784</v>
      </c>
      <c r="AO31" s="137">
        <v>-220.38869172008299</v>
      </c>
      <c r="AP31" s="124">
        <v>3.0000000000000001E-3</v>
      </c>
      <c r="AQ31" s="124">
        <v>2.5000000000000001E-3</v>
      </c>
      <c r="AR31" s="125">
        <v>0</v>
      </c>
      <c r="AS31" s="125">
        <v>230</v>
      </c>
      <c r="AT31" s="113"/>
      <c r="AU31" s="120">
        <v>779.24095999999997</v>
      </c>
      <c r="AV31" s="110">
        <v>415.67679394160598</v>
      </c>
      <c r="AW31" s="131">
        <v>573</v>
      </c>
      <c r="AX31" s="116">
        <v>0.72543943096266295</v>
      </c>
      <c r="AY31" s="139">
        <v>-503.31092032078197</v>
      </c>
      <c r="AZ31" s="112"/>
      <c r="BA31" s="112"/>
      <c r="BB31" s="125">
        <v>295</v>
      </c>
      <c r="BC31" s="125">
        <v>510</v>
      </c>
      <c r="BD31" s="111"/>
      <c r="BE31" s="120">
        <v>107.5</v>
      </c>
      <c r="BF31" s="110">
        <v>57.344592549039803</v>
      </c>
      <c r="BG31" s="132">
        <v>65</v>
      </c>
      <c r="BH31" s="118">
        <v>0.88222450075445902</v>
      </c>
      <c r="BI31" s="126">
        <v>-37.990178395900202</v>
      </c>
      <c r="BJ31" s="112"/>
      <c r="BK31" s="112"/>
      <c r="BL31" s="125">
        <v>15</v>
      </c>
      <c r="BM31" s="125">
        <v>39</v>
      </c>
      <c r="BN31" s="111"/>
      <c r="BO31" s="119">
        <v>189</v>
      </c>
      <c r="BP31" s="120">
        <v>100.819795272265</v>
      </c>
      <c r="BQ31" s="132">
        <v>78</v>
      </c>
      <c r="BR31" s="122">
        <v>1.29256147784955</v>
      </c>
      <c r="BS31" s="123">
        <v>14.4117859249197</v>
      </c>
      <c r="BT31" s="112">
        <v>7.4999999999999997E-3</v>
      </c>
      <c r="BU31" s="124">
        <v>7.4999999999999997E-3</v>
      </c>
      <c r="BV31" s="119">
        <v>0</v>
      </c>
      <c r="BW31" s="119">
        <v>0</v>
      </c>
      <c r="BX31" s="113"/>
      <c r="BY31" s="118">
        <v>0.99159663865546199</v>
      </c>
      <c r="BZ31" s="118">
        <v>1</v>
      </c>
      <c r="CA31" s="135">
        <v>0.996638655462185</v>
      </c>
      <c r="CB31" s="117">
        <v>0.9</v>
      </c>
      <c r="CC31" s="124">
        <v>2.5000000000000001E-3</v>
      </c>
      <c r="CD31" s="113"/>
      <c r="CE31" s="113"/>
    </row>
    <row r="32" spans="1:83" s="85" customFormat="1" ht="21.4" customHeight="1" x14ac:dyDescent="0.2">
      <c r="A32" s="109" t="s">
        <v>380</v>
      </c>
      <c r="B32" s="109" t="s">
        <v>58</v>
      </c>
      <c r="C32" s="109" t="s">
        <v>66</v>
      </c>
      <c r="D32" s="110">
        <v>3.1465913527777798</v>
      </c>
      <c r="E32" s="111"/>
      <c r="F32" s="112">
        <v>0.06</v>
      </c>
      <c r="G32" s="112">
        <v>0.06</v>
      </c>
      <c r="H32" s="113"/>
      <c r="I32" s="114">
        <v>6</v>
      </c>
      <c r="J32" s="114">
        <v>6</v>
      </c>
      <c r="K32" s="111"/>
      <c r="L32" s="115">
        <v>0.61</v>
      </c>
      <c r="M32" s="116">
        <v>0.54800000000000004</v>
      </c>
      <c r="N32" s="117">
        <v>0.7</v>
      </c>
      <c r="O32" s="118"/>
      <c r="P32" s="111"/>
      <c r="Q32" s="119">
        <v>160</v>
      </c>
      <c r="R32" s="120">
        <v>50.848674664650602</v>
      </c>
      <c r="S32" s="121">
        <v>36</v>
      </c>
      <c r="T32" s="122">
        <v>1.41246318512918</v>
      </c>
      <c r="U32" s="123">
        <v>24.7469172921999</v>
      </c>
      <c r="V32" s="124">
        <v>0.01</v>
      </c>
      <c r="W32" s="124">
        <v>0.01</v>
      </c>
      <c r="X32" s="125">
        <v>0</v>
      </c>
      <c r="Y32" s="125">
        <v>0</v>
      </c>
      <c r="Z32" s="111"/>
      <c r="AA32" s="126">
        <v>445</v>
      </c>
      <c r="AB32" s="110">
        <v>141.42287641105901</v>
      </c>
      <c r="AC32" s="121">
        <v>200</v>
      </c>
      <c r="AD32" s="116">
        <v>0.70711438205529498</v>
      </c>
      <c r="AE32" s="127">
        <v>-306.40601504333398</v>
      </c>
      <c r="AF32" s="112"/>
      <c r="AG32" s="112"/>
      <c r="AH32" s="128">
        <v>185</v>
      </c>
      <c r="AI32" s="125">
        <v>311</v>
      </c>
      <c r="AJ32" s="111"/>
      <c r="AK32" s="120">
        <v>3136.9627599999999</v>
      </c>
      <c r="AL32" s="120">
        <v>996.939992614777</v>
      </c>
      <c r="AM32" s="129">
        <v>774.6</v>
      </c>
      <c r="AN32" s="122">
        <v>1.2870384619349</v>
      </c>
      <c r="AO32" s="130">
        <v>226.76726373716801</v>
      </c>
      <c r="AP32" s="124">
        <v>0.01</v>
      </c>
      <c r="AQ32" s="124">
        <v>0.01</v>
      </c>
      <c r="AR32" s="125">
        <v>0</v>
      </c>
      <c r="AS32" s="125">
        <v>0</v>
      </c>
      <c r="AT32" s="113"/>
      <c r="AU32" s="120">
        <v>2855.0857700000001</v>
      </c>
      <c r="AV32" s="110">
        <v>907.358296615021</v>
      </c>
      <c r="AW32" s="131">
        <v>573</v>
      </c>
      <c r="AX32" s="122">
        <v>1.58352233266147</v>
      </c>
      <c r="AY32" s="130">
        <v>702.30753690084805</v>
      </c>
      <c r="AZ32" s="112">
        <v>1.4999999999999999E-2</v>
      </c>
      <c r="BA32" s="112">
        <v>1.4999999999999999E-2</v>
      </c>
      <c r="BB32" s="125">
        <v>0</v>
      </c>
      <c r="BC32" s="125">
        <v>0</v>
      </c>
      <c r="BD32" s="111"/>
      <c r="BE32" s="120">
        <v>246.1</v>
      </c>
      <c r="BF32" s="110">
        <v>78.211617718565705</v>
      </c>
      <c r="BG32" s="132">
        <v>65</v>
      </c>
      <c r="BH32" s="122">
        <v>1.2032556572087001</v>
      </c>
      <c r="BI32" s="123">
        <v>1.8930451109164601</v>
      </c>
      <c r="BJ32" s="112">
        <v>1.4999999999999999E-2</v>
      </c>
      <c r="BK32" s="112">
        <v>1.4999999999999999E-2</v>
      </c>
      <c r="BL32" s="125">
        <v>0</v>
      </c>
      <c r="BM32" s="125">
        <v>0</v>
      </c>
      <c r="BN32" s="111"/>
      <c r="BO32" s="119">
        <v>603</v>
      </c>
      <c r="BP32" s="120">
        <v>191.635942642402</v>
      </c>
      <c r="BQ32" s="132">
        <v>78</v>
      </c>
      <c r="BR32" s="122">
        <v>2.4568710595179701</v>
      </c>
      <c r="BS32" s="123">
        <v>309.95165413310002</v>
      </c>
      <c r="BT32" s="112">
        <v>7.4999999999999997E-3</v>
      </c>
      <c r="BU32" s="124">
        <v>7.4999999999999997E-3</v>
      </c>
      <c r="BV32" s="119">
        <v>0</v>
      </c>
      <c r="BW32" s="119">
        <v>0</v>
      </c>
      <c r="BX32" s="113"/>
      <c r="BY32" s="118">
        <v>0.99868593955322005</v>
      </c>
      <c r="BZ32" s="118">
        <v>1</v>
      </c>
      <c r="CA32" s="135">
        <v>0.99947437582128795</v>
      </c>
      <c r="CB32" s="117">
        <v>0.9</v>
      </c>
      <c r="CC32" s="124">
        <v>2.5000000000000001E-3</v>
      </c>
      <c r="CD32" s="113"/>
      <c r="CE32" s="113"/>
    </row>
    <row r="33" spans="1:83" s="85" customFormat="1" ht="21.4" customHeight="1" x14ac:dyDescent="0.2">
      <c r="A33" s="109" t="s">
        <v>380</v>
      </c>
      <c r="B33" s="109" t="s">
        <v>58</v>
      </c>
      <c r="C33" s="109" t="s">
        <v>67</v>
      </c>
      <c r="D33" s="110">
        <v>7.7849246157777801</v>
      </c>
      <c r="E33" s="111"/>
      <c r="F33" s="112">
        <v>1.325E-2</v>
      </c>
      <c r="G33" s="112">
        <v>1.2500000000000001E-2</v>
      </c>
      <c r="H33" s="113"/>
      <c r="I33" s="114">
        <v>4</v>
      </c>
      <c r="J33" s="114">
        <v>4</v>
      </c>
      <c r="K33" s="111"/>
      <c r="L33" s="136">
        <v>0.77566287878787898</v>
      </c>
      <c r="M33" s="133">
        <v>0.70099999999999996</v>
      </c>
      <c r="N33" s="117">
        <v>0.7</v>
      </c>
      <c r="O33" s="118">
        <v>1E-3</v>
      </c>
      <c r="P33" s="111"/>
      <c r="Q33" s="119">
        <v>216</v>
      </c>
      <c r="R33" s="120">
        <v>27.745933411125201</v>
      </c>
      <c r="S33" s="121">
        <v>36</v>
      </c>
      <c r="T33" s="116">
        <v>0.77072037253125703</v>
      </c>
      <c r="U33" s="127">
        <v>-118.627199684592</v>
      </c>
      <c r="V33" s="124"/>
      <c r="W33" s="124"/>
      <c r="X33" s="125">
        <v>65</v>
      </c>
      <c r="Y33" s="125">
        <v>121</v>
      </c>
      <c r="Z33" s="111"/>
      <c r="AA33" s="126">
        <v>597</v>
      </c>
      <c r="AB33" s="110">
        <v>76.686677066860099</v>
      </c>
      <c r="AC33" s="121">
        <v>200</v>
      </c>
      <c r="AD33" s="116">
        <v>0.38343338533429999</v>
      </c>
      <c r="AE33" s="127">
        <v>-1262.03999824773</v>
      </c>
      <c r="AF33" s="112"/>
      <c r="AG33" s="112"/>
      <c r="AH33" s="128">
        <v>960</v>
      </c>
      <c r="AI33" s="125">
        <v>1272</v>
      </c>
      <c r="AJ33" s="111"/>
      <c r="AK33" s="120">
        <v>5057.9104399999997</v>
      </c>
      <c r="AL33" s="120">
        <v>649.70576975775498</v>
      </c>
      <c r="AM33" s="129">
        <v>708.1</v>
      </c>
      <c r="AN33" s="118">
        <v>0.91753392142035795</v>
      </c>
      <c r="AO33" s="120">
        <v>-1524.0206737961</v>
      </c>
      <c r="AP33" s="124"/>
      <c r="AQ33" s="124"/>
      <c r="AR33" s="125">
        <v>455</v>
      </c>
      <c r="AS33" s="125">
        <v>1558</v>
      </c>
      <c r="AT33" s="113"/>
      <c r="AU33" s="120">
        <v>4561.7321000000002</v>
      </c>
      <c r="AV33" s="110">
        <v>585.96997724996504</v>
      </c>
      <c r="AW33" s="131">
        <v>573</v>
      </c>
      <c r="AX33" s="133">
        <v>1.0226352133507199</v>
      </c>
      <c r="AY33" s="137">
        <v>-764.41749497975798</v>
      </c>
      <c r="AZ33" s="112">
        <v>2.2499999999999998E-3</v>
      </c>
      <c r="BA33" s="112">
        <v>1.5E-3</v>
      </c>
      <c r="BB33" s="125">
        <v>0</v>
      </c>
      <c r="BC33" s="125">
        <v>792</v>
      </c>
      <c r="BD33" s="111"/>
      <c r="BE33" s="120">
        <v>318.39999999999998</v>
      </c>
      <c r="BF33" s="110">
        <v>40.8995611023254</v>
      </c>
      <c r="BG33" s="132">
        <v>65</v>
      </c>
      <c r="BH33" s="116">
        <v>0.62922401695885199</v>
      </c>
      <c r="BI33" s="127">
        <v>-285.78799943051303</v>
      </c>
      <c r="BJ33" s="112"/>
      <c r="BK33" s="112"/>
      <c r="BL33" s="125">
        <v>188</v>
      </c>
      <c r="BM33" s="125">
        <v>289</v>
      </c>
      <c r="BN33" s="111"/>
      <c r="BO33" s="119">
        <v>967</v>
      </c>
      <c r="BP33" s="120">
        <v>124.21443337295401</v>
      </c>
      <c r="BQ33" s="132">
        <v>78</v>
      </c>
      <c r="BR33" s="122">
        <v>1.5924927355506899</v>
      </c>
      <c r="BS33" s="123">
        <v>241.974400683384</v>
      </c>
      <c r="BT33" s="112">
        <v>7.4999999999999997E-3</v>
      </c>
      <c r="BU33" s="124">
        <v>7.4999999999999997E-3</v>
      </c>
      <c r="BV33" s="119">
        <v>0</v>
      </c>
      <c r="BW33" s="119">
        <v>0</v>
      </c>
      <c r="BX33" s="113"/>
      <c r="BY33" s="118">
        <v>0.99951136086000503</v>
      </c>
      <c r="BZ33" s="118">
        <v>1</v>
      </c>
      <c r="CA33" s="135">
        <v>0.99980454434400201</v>
      </c>
      <c r="CB33" s="117">
        <v>0.9</v>
      </c>
      <c r="CC33" s="124">
        <v>2.5000000000000001E-3</v>
      </c>
      <c r="CD33" s="113"/>
      <c r="CE33" s="113"/>
    </row>
    <row r="34" spans="1:83" s="85" customFormat="1" ht="21.4" customHeight="1" x14ac:dyDescent="0.2">
      <c r="A34" s="109" t="s">
        <v>380</v>
      </c>
      <c r="B34" s="109" t="s">
        <v>58</v>
      </c>
      <c r="C34" s="109" t="s">
        <v>68</v>
      </c>
      <c r="D34" s="110">
        <v>2.5249370302222198</v>
      </c>
      <c r="E34" s="111"/>
      <c r="F34" s="112">
        <v>1.4500000000000001E-2</v>
      </c>
      <c r="G34" s="112">
        <v>1.375E-2</v>
      </c>
      <c r="H34" s="113"/>
      <c r="I34" s="114">
        <v>3</v>
      </c>
      <c r="J34" s="114">
        <v>3</v>
      </c>
      <c r="K34" s="111"/>
      <c r="L34" s="138">
        <v>0.68</v>
      </c>
      <c r="M34" s="118">
        <v>0.65400000000000003</v>
      </c>
      <c r="N34" s="117">
        <v>0.7</v>
      </c>
      <c r="O34" s="118"/>
      <c r="P34" s="111"/>
      <c r="Q34" s="119">
        <v>85</v>
      </c>
      <c r="R34" s="120">
        <v>33.664205872302098</v>
      </c>
      <c r="S34" s="121">
        <v>36</v>
      </c>
      <c r="T34" s="118">
        <v>0.93511682978616995</v>
      </c>
      <c r="U34" s="126">
        <v>-23.531893307071901</v>
      </c>
      <c r="V34" s="124"/>
      <c r="W34" s="124"/>
      <c r="X34" s="125">
        <v>6</v>
      </c>
      <c r="Y34" s="125">
        <v>25</v>
      </c>
      <c r="Z34" s="111"/>
      <c r="AA34" s="126">
        <v>215</v>
      </c>
      <c r="AB34" s="110">
        <v>85.150638382881795</v>
      </c>
      <c r="AC34" s="121">
        <v>200</v>
      </c>
      <c r="AD34" s="116">
        <v>0.42575319191440902</v>
      </c>
      <c r="AE34" s="127">
        <v>-387.95496281706602</v>
      </c>
      <c r="AF34" s="112"/>
      <c r="AG34" s="112"/>
      <c r="AH34" s="128">
        <v>290</v>
      </c>
      <c r="AI34" s="125">
        <v>391</v>
      </c>
      <c r="AJ34" s="111"/>
      <c r="AK34" s="120">
        <v>967.38932</v>
      </c>
      <c r="AL34" s="120">
        <v>383.13403796642802</v>
      </c>
      <c r="AM34" s="129">
        <v>735.8</v>
      </c>
      <c r="AN34" s="116">
        <v>0.52070404724983399</v>
      </c>
      <c r="AO34" s="139">
        <v>-1250.88198820399</v>
      </c>
      <c r="AP34" s="124"/>
      <c r="AQ34" s="124"/>
      <c r="AR34" s="125">
        <v>891</v>
      </c>
      <c r="AS34" s="125">
        <v>1263</v>
      </c>
      <c r="AT34" s="113"/>
      <c r="AU34" s="120">
        <v>1521.42543</v>
      </c>
      <c r="AV34" s="110">
        <v>602.55975170442105</v>
      </c>
      <c r="AW34" s="131">
        <v>573</v>
      </c>
      <c r="AX34" s="133">
        <v>1.05158769930963</v>
      </c>
      <c r="AY34" s="137">
        <v>-206.04053847089401</v>
      </c>
      <c r="AZ34" s="112">
        <v>4.4999999999999997E-3</v>
      </c>
      <c r="BA34" s="112">
        <v>3.7499999999999999E-3</v>
      </c>
      <c r="BB34" s="125">
        <v>0</v>
      </c>
      <c r="BC34" s="125">
        <v>215</v>
      </c>
      <c r="BD34" s="111"/>
      <c r="BE34" s="120">
        <v>129.80000000000001</v>
      </c>
      <c r="BF34" s="110">
        <v>51.407222614409598</v>
      </c>
      <c r="BG34" s="132">
        <v>65</v>
      </c>
      <c r="BH34" s="116">
        <v>0.79088034791399398</v>
      </c>
      <c r="BI34" s="127">
        <v>-66.1603629155465</v>
      </c>
      <c r="BJ34" s="112"/>
      <c r="BK34" s="112"/>
      <c r="BL34" s="125">
        <v>35</v>
      </c>
      <c r="BM34" s="125">
        <v>68</v>
      </c>
      <c r="BN34" s="111"/>
      <c r="BO34" s="119">
        <v>478</v>
      </c>
      <c r="BP34" s="120">
        <v>189.31165184659301</v>
      </c>
      <c r="BQ34" s="132">
        <v>78</v>
      </c>
      <c r="BR34" s="122">
        <v>2.4270724595717099</v>
      </c>
      <c r="BS34" s="123">
        <v>242.84756450134401</v>
      </c>
      <c r="BT34" s="112">
        <v>7.4999999999999997E-3</v>
      </c>
      <c r="BU34" s="124">
        <v>7.4999999999999997E-3</v>
      </c>
      <c r="BV34" s="119">
        <v>0</v>
      </c>
      <c r="BW34" s="119">
        <v>0</v>
      </c>
      <c r="BX34" s="113"/>
      <c r="BY34" s="118">
        <v>0.99483648881239195</v>
      </c>
      <c r="BZ34" s="118">
        <v>1</v>
      </c>
      <c r="CA34" s="135">
        <v>0.997934595524957</v>
      </c>
      <c r="CB34" s="117">
        <v>0.9</v>
      </c>
      <c r="CC34" s="124">
        <v>2.5000000000000001E-3</v>
      </c>
      <c r="CD34" s="113"/>
      <c r="CE34" s="113"/>
    </row>
    <row r="35" spans="1:83" s="85" customFormat="1" ht="21.4" customHeight="1" x14ac:dyDescent="0.2">
      <c r="A35" s="109" t="s">
        <v>380</v>
      </c>
      <c r="B35" s="109" t="s">
        <v>58</v>
      </c>
      <c r="C35" s="109" t="s">
        <v>69</v>
      </c>
      <c r="D35" s="110">
        <v>4.80222135577778</v>
      </c>
      <c r="E35" s="111"/>
      <c r="F35" s="112">
        <v>2.5250000000000002E-2</v>
      </c>
      <c r="G35" s="112">
        <v>2.4875000000000001E-2</v>
      </c>
      <c r="H35" s="113"/>
      <c r="I35" s="114">
        <v>4</v>
      </c>
      <c r="J35" s="114">
        <v>4</v>
      </c>
      <c r="K35" s="111"/>
      <c r="L35" s="115">
        <v>0.47</v>
      </c>
      <c r="M35" s="118">
        <v>0.63900000000000001</v>
      </c>
      <c r="N35" s="117">
        <v>0.7</v>
      </c>
      <c r="O35" s="118"/>
      <c r="P35" s="111"/>
      <c r="Q35" s="119">
        <v>151</v>
      </c>
      <c r="R35" s="120">
        <v>31.443781702883101</v>
      </c>
      <c r="S35" s="121">
        <v>36</v>
      </c>
      <c r="T35" s="118">
        <v>0.87343838063564305</v>
      </c>
      <c r="U35" s="126">
        <v>-55.418682756751998</v>
      </c>
      <c r="V35" s="124"/>
      <c r="W35" s="124"/>
      <c r="X35" s="125">
        <v>22</v>
      </c>
      <c r="Y35" s="125">
        <v>57</v>
      </c>
      <c r="Z35" s="111"/>
      <c r="AA35" s="126">
        <v>661</v>
      </c>
      <c r="AB35" s="110">
        <v>137.64463381195901</v>
      </c>
      <c r="AC35" s="121">
        <v>200</v>
      </c>
      <c r="AD35" s="116">
        <v>0.68822316905979497</v>
      </c>
      <c r="AE35" s="127">
        <v>-485.77045975973402</v>
      </c>
      <c r="AF35" s="112"/>
      <c r="AG35" s="112"/>
      <c r="AH35" s="128">
        <v>300</v>
      </c>
      <c r="AI35" s="125">
        <v>492</v>
      </c>
      <c r="AJ35" s="111"/>
      <c r="AK35" s="120">
        <v>5775.9149200000002</v>
      </c>
      <c r="AL35" s="120">
        <v>1202.7589925755401</v>
      </c>
      <c r="AM35" s="129">
        <v>735.5</v>
      </c>
      <c r="AN35" s="122">
        <v>1.63529434748544</v>
      </c>
      <c r="AO35" s="130">
        <v>1558.66655423358</v>
      </c>
      <c r="AP35" s="124">
        <v>0.01</v>
      </c>
      <c r="AQ35" s="124">
        <v>0.01</v>
      </c>
      <c r="AR35" s="125">
        <v>0</v>
      </c>
      <c r="AS35" s="125">
        <v>0</v>
      </c>
      <c r="AT35" s="113"/>
      <c r="AU35" s="120">
        <v>2990.3716199999999</v>
      </c>
      <c r="AV35" s="110">
        <v>622.70591013097396</v>
      </c>
      <c r="AW35" s="131">
        <v>573</v>
      </c>
      <c r="AX35" s="133">
        <v>1.0867467890592899</v>
      </c>
      <c r="AY35" s="137">
        <v>-295.12574721163702</v>
      </c>
      <c r="AZ35" s="112">
        <v>6.7499999999999999E-3</v>
      </c>
      <c r="BA35" s="112">
        <v>6.7499999999999999E-3</v>
      </c>
      <c r="BB35" s="125">
        <v>0</v>
      </c>
      <c r="BC35" s="125">
        <v>312</v>
      </c>
      <c r="BD35" s="111"/>
      <c r="BE35" s="120">
        <v>203.7</v>
      </c>
      <c r="BF35" s="110">
        <v>42.417869754154303</v>
      </c>
      <c r="BG35" s="132">
        <v>65</v>
      </c>
      <c r="BH35" s="116">
        <v>0.65258261160237296</v>
      </c>
      <c r="BI35" s="127">
        <v>-169.00039942191299</v>
      </c>
      <c r="BJ35" s="112"/>
      <c r="BK35" s="112"/>
      <c r="BL35" s="125">
        <v>109</v>
      </c>
      <c r="BM35" s="125">
        <v>171</v>
      </c>
      <c r="BN35" s="111"/>
      <c r="BO35" s="119">
        <v>431</v>
      </c>
      <c r="BP35" s="120">
        <v>89.750131880414799</v>
      </c>
      <c r="BQ35" s="132">
        <v>78</v>
      </c>
      <c r="BR35" s="133">
        <v>1.1506427164155699</v>
      </c>
      <c r="BS35" s="134">
        <v>-16.240479306296098</v>
      </c>
      <c r="BT35" s="112">
        <v>6.0000000000000001E-3</v>
      </c>
      <c r="BU35" s="124">
        <v>5.6249999999999998E-3</v>
      </c>
      <c r="BV35" s="119">
        <v>0</v>
      </c>
      <c r="BW35" s="119">
        <v>19</v>
      </c>
      <c r="BX35" s="113"/>
      <c r="BY35" s="118">
        <v>0.99855449551893605</v>
      </c>
      <c r="BZ35" s="118">
        <v>1</v>
      </c>
      <c r="CA35" s="135">
        <v>0.99942179820757404</v>
      </c>
      <c r="CB35" s="117">
        <v>0.9</v>
      </c>
      <c r="CC35" s="124">
        <v>2.5000000000000001E-3</v>
      </c>
      <c r="CD35" s="113"/>
      <c r="CE35" s="113"/>
    </row>
    <row r="36" spans="1:83" s="85" customFormat="1" ht="21.4" customHeight="1" x14ac:dyDescent="0.2">
      <c r="A36" s="109" t="s">
        <v>380</v>
      </c>
      <c r="B36" s="109" t="s">
        <v>58</v>
      </c>
      <c r="C36" s="109" t="s">
        <v>70</v>
      </c>
      <c r="D36" s="110">
        <v>7.9626680467777797</v>
      </c>
      <c r="E36" s="111"/>
      <c r="F36" s="112">
        <v>4.0500000000000001E-2</v>
      </c>
      <c r="G36" s="112">
        <v>3.9750000000000001E-2</v>
      </c>
      <c r="H36" s="113"/>
      <c r="I36" s="114">
        <v>5</v>
      </c>
      <c r="J36" s="114">
        <v>5</v>
      </c>
      <c r="K36" s="111"/>
      <c r="L36" s="115">
        <v>0.28000000000000003</v>
      </c>
      <c r="M36" s="116">
        <v>0.36499999999999999</v>
      </c>
      <c r="N36" s="117">
        <v>0.7</v>
      </c>
      <c r="O36" s="118"/>
      <c r="P36" s="111"/>
      <c r="Q36" s="119">
        <v>372</v>
      </c>
      <c r="R36" s="120">
        <v>46.718009317308599</v>
      </c>
      <c r="S36" s="121">
        <v>36</v>
      </c>
      <c r="T36" s="122">
        <v>1.2977224810363499</v>
      </c>
      <c r="U36" s="123">
        <v>29.732676677303999</v>
      </c>
      <c r="V36" s="124">
        <v>0.01</v>
      </c>
      <c r="W36" s="124">
        <v>0.01</v>
      </c>
      <c r="X36" s="125">
        <v>0</v>
      </c>
      <c r="Y36" s="125">
        <v>0</v>
      </c>
      <c r="Z36" s="111"/>
      <c r="AA36" s="126">
        <v>972</v>
      </c>
      <c r="AB36" s="110">
        <v>122.069637248452</v>
      </c>
      <c r="AC36" s="121">
        <v>200</v>
      </c>
      <c r="AD36" s="116">
        <v>0.61034818624225995</v>
      </c>
      <c r="AE36" s="127">
        <v>-929.48512957053401</v>
      </c>
      <c r="AF36" s="112"/>
      <c r="AG36" s="112"/>
      <c r="AH36" s="128">
        <v>621</v>
      </c>
      <c r="AI36" s="125">
        <v>940</v>
      </c>
      <c r="AJ36" s="111"/>
      <c r="AK36" s="120">
        <v>8283.9565899999998</v>
      </c>
      <c r="AL36" s="120">
        <v>1040.3493579456999</v>
      </c>
      <c r="AM36" s="129">
        <v>828</v>
      </c>
      <c r="AN36" s="122">
        <v>1.25646057722911</v>
      </c>
      <c r="AO36" s="130">
        <v>411.80815357799003</v>
      </c>
      <c r="AP36" s="124">
        <v>0.01</v>
      </c>
      <c r="AQ36" s="124">
        <v>0.01</v>
      </c>
      <c r="AR36" s="125">
        <v>0</v>
      </c>
      <c r="AS36" s="125">
        <v>0</v>
      </c>
      <c r="AT36" s="113"/>
      <c r="AU36" s="120">
        <v>5169.0782200000003</v>
      </c>
      <c r="AV36" s="110">
        <v>649.16409796735797</v>
      </c>
      <c r="AW36" s="131">
        <v>573</v>
      </c>
      <c r="AX36" s="133">
        <v>1.13292163694129</v>
      </c>
      <c r="AY36" s="137">
        <v>-278.67667621957997</v>
      </c>
      <c r="AZ36" s="112">
        <v>1.0500000000000001E-2</v>
      </c>
      <c r="BA36" s="112">
        <v>9.75E-3</v>
      </c>
      <c r="BB36" s="125">
        <v>0</v>
      </c>
      <c r="BC36" s="125">
        <v>307</v>
      </c>
      <c r="BD36" s="111"/>
      <c r="BE36" s="120">
        <v>355</v>
      </c>
      <c r="BF36" s="110">
        <v>44.5830465259262</v>
      </c>
      <c r="BG36" s="132">
        <v>65</v>
      </c>
      <c r="BH36" s="116">
        <v>0.68589302347578796</v>
      </c>
      <c r="BI36" s="127">
        <v>-262.98266711042299</v>
      </c>
      <c r="BJ36" s="112"/>
      <c r="BK36" s="112"/>
      <c r="BL36" s="125">
        <v>163</v>
      </c>
      <c r="BM36" s="125">
        <v>267</v>
      </c>
      <c r="BN36" s="111"/>
      <c r="BO36" s="119">
        <v>841</v>
      </c>
      <c r="BP36" s="120">
        <v>105.617865150152</v>
      </c>
      <c r="BQ36" s="132">
        <v>78</v>
      </c>
      <c r="BR36" s="122">
        <v>1.35407519423272</v>
      </c>
      <c r="BS36" s="123">
        <v>99.420799467491904</v>
      </c>
      <c r="BT36" s="112">
        <v>7.4999999999999997E-3</v>
      </c>
      <c r="BU36" s="124">
        <v>7.4999999999999997E-3</v>
      </c>
      <c r="BV36" s="119">
        <v>0</v>
      </c>
      <c r="BW36" s="119">
        <v>0</v>
      </c>
      <c r="BX36" s="113"/>
      <c r="BY36" s="118">
        <v>0.99769503546099303</v>
      </c>
      <c r="BZ36" s="118">
        <v>1</v>
      </c>
      <c r="CA36" s="135">
        <v>0.99907801418439701</v>
      </c>
      <c r="CB36" s="117">
        <v>0.9</v>
      </c>
      <c r="CC36" s="124">
        <v>2.5000000000000001E-3</v>
      </c>
      <c r="CD36" s="113"/>
      <c r="CE36" s="113"/>
    </row>
    <row r="37" spans="1:83" s="85" customFormat="1" ht="21.4" customHeight="1" x14ac:dyDescent="0.2">
      <c r="A37" s="109" t="s">
        <v>380</v>
      </c>
      <c r="B37" s="109" t="s">
        <v>58</v>
      </c>
      <c r="C37" s="109" t="s">
        <v>73</v>
      </c>
      <c r="D37" s="110">
        <v>2.1182522330000002</v>
      </c>
      <c r="E37" s="111"/>
      <c r="F37" s="112">
        <v>5.2499999999999998E-2</v>
      </c>
      <c r="G37" s="112">
        <v>5.1749999999999997E-2</v>
      </c>
      <c r="H37" s="113"/>
      <c r="I37" s="114">
        <v>7</v>
      </c>
      <c r="J37" s="114">
        <v>7</v>
      </c>
      <c r="K37" s="111"/>
      <c r="L37" s="135">
        <v>0.94</v>
      </c>
      <c r="M37" s="133">
        <v>0.72199999999999998</v>
      </c>
      <c r="N37" s="117">
        <v>0.7</v>
      </c>
      <c r="O37" s="118">
        <v>3.0000000000000001E-3</v>
      </c>
      <c r="P37" s="111"/>
      <c r="Q37" s="119">
        <v>104</v>
      </c>
      <c r="R37" s="120">
        <v>49.097080309793299</v>
      </c>
      <c r="S37" s="121">
        <v>36</v>
      </c>
      <c r="T37" s="122">
        <v>1.3638077863831499</v>
      </c>
      <c r="U37" s="123">
        <v>12.949046016727999</v>
      </c>
      <c r="V37" s="124">
        <v>0.01</v>
      </c>
      <c r="W37" s="124">
        <v>0.01</v>
      </c>
      <c r="X37" s="125">
        <v>0</v>
      </c>
      <c r="Y37" s="125">
        <v>0</v>
      </c>
      <c r="Z37" s="111"/>
      <c r="AA37" s="126">
        <v>334</v>
      </c>
      <c r="AB37" s="110">
        <v>157.67716176414399</v>
      </c>
      <c r="AC37" s="121">
        <v>200</v>
      </c>
      <c r="AD37" s="116">
        <v>0.78838580882071996</v>
      </c>
      <c r="AE37" s="127">
        <v>-171.83863324039999</v>
      </c>
      <c r="AF37" s="112"/>
      <c r="AG37" s="112"/>
      <c r="AH37" s="128">
        <v>90</v>
      </c>
      <c r="AI37" s="125">
        <v>175</v>
      </c>
      <c r="AJ37" s="111"/>
      <c r="AK37" s="120">
        <v>1978.1124</v>
      </c>
      <c r="AL37" s="120">
        <v>933.84176312113402</v>
      </c>
      <c r="AM37" s="129">
        <v>699.3</v>
      </c>
      <c r="AN37" s="122">
        <v>1.33539505665828</v>
      </c>
      <c r="AO37" s="130">
        <v>209.44761887494201</v>
      </c>
      <c r="AP37" s="124">
        <v>0.01</v>
      </c>
      <c r="AQ37" s="124">
        <v>0.01</v>
      </c>
      <c r="AR37" s="125">
        <v>0</v>
      </c>
      <c r="AS37" s="125">
        <v>0</v>
      </c>
      <c r="AT37" s="113"/>
      <c r="AU37" s="120">
        <v>1427.5891899999999</v>
      </c>
      <c r="AV37" s="110">
        <v>673.94674145021895</v>
      </c>
      <c r="AW37" s="131">
        <v>573</v>
      </c>
      <c r="AX37" s="133">
        <v>1.1761723236478501</v>
      </c>
      <c r="AY37" s="137">
        <v>-21.638494233746101</v>
      </c>
      <c r="AZ37" s="112">
        <v>1.35E-2</v>
      </c>
      <c r="BA37" s="112">
        <v>1.35E-2</v>
      </c>
      <c r="BB37" s="125">
        <v>0</v>
      </c>
      <c r="BC37" s="125">
        <v>29</v>
      </c>
      <c r="BD37" s="111"/>
      <c r="BE37" s="120">
        <v>148</v>
      </c>
      <c r="BF37" s="110">
        <v>69.8689219793212</v>
      </c>
      <c r="BG37" s="132">
        <v>65</v>
      </c>
      <c r="BH37" s="133">
        <v>1.0749064919895599</v>
      </c>
      <c r="BI37" s="134">
        <v>-16.39755580313</v>
      </c>
      <c r="BJ37" s="112">
        <v>6.0000000000000001E-3</v>
      </c>
      <c r="BK37" s="112">
        <v>5.2500000000000003E-3</v>
      </c>
      <c r="BL37" s="125">
        <v>0</v>
      </c>
      <c r="BM37" s="125">
        <v>18</v>
      </c>
      <c r="BN37" s="111"/>
      <c r="BO37" s="119">
        <v>206</v>
      </c>
      <c r="BP37" s="120">
        <v>97.249985998244398</v>
      </c>
      <c r="BQ37" s="132">
        <v>78</v>
      </c>
      <c r="BR37" s="122">
        <v>1.24679469228518</v>
      </c>
      <c r="BS37" s="123">
        <v>8.7229330362440294</v>
      </c>
      <c r="BT37" s="112">
        <v>7.4999999999999997E-3</v>
      </c>
      <c r="BU37" s="124">
        <v>7.4999999999999997E-3</v>
      </c>
      <c r="BV37" s="119">
        <v>0</v>
      </c>
      <c r="BW37" s="119">
        <v>0</v>
      </c>
      <c r="BX37" s="113"/>
      <c r="BY37" s="118">
        <v>1</v>
      </c>
      <c r="BZ37" s="118">
        <v>1</v>
      </c>
      <c r="CA37" s="135">
        <v>1</v>
      </c>
      <c r="CB37" s="117">
        <v>0.9</v>
      </c>
      <c r="CC37" s="124">
        <v>2.5000000000000001E-3</v>
      </c>
      <c r="CD37" s="113"/>
      <c r="CE37" s="113"/>
    </row>
    <row r="38" spans="1:83" s="85" customFormat="1" ht="21.4" customHeight="1" x14ac:dyDescent="0.2">
      <c r="A38" s="109" t="s">
        <v>380</v>
      </c>
      <c r="B38" s="109" t="s">
        <v>58</v>
      </c>
      <c r="C38" s="109" t="s">
        <v>74</v>
      </c>
      <c r="D38" s="110">
        <v>2.9114317781111101</v>
      </c>
      <c r="E38" s="111"/>
      <c r="F38" s="112">
        <v>2.5999999999999999E-2</v>
      </c>
      <c r="G38" s="112">
        <v>2.5499999999999998E-2</v>
      </c>
      <c r="H38" s="113"/>
      <c r="I38" s="114">
        <v>5</v>
      </c>
      <c r="J38" s="114">
        <v>5</v>
      </c>
      <c r="K38" s="111"/>
      <c r="L38" s="135">
        <v>0.92</v>
      </c>
      <c r="M38" s="133">
        <v>0.73799999999999999</v>
      </c>
      <c r="N38" s="117">
        <v>0.7</v>
      </c>
      <c r="O38" s="118">
        <v>5.0000000000000001E-3</v>
      </c>
      <c r="P38" s="111"/>
      <c r="Q38" s="119">
        <v>106</v>
      </c>
      <c r="R38" s="120">
        <v>36.408203275424498</v>
      </c>
      <c r="S38" s="121">
        <v>36</v>
      </c>
      <c r="T38" s="133">
        <v>1.0113389798729</v>
      </c>
      <c r="U38" s="134">
        <v>-19.1449835503279</v>
      </c>
      <c r="V38" s="124">
        <v>1E-3</v>
      </c>
      <c r="W38" s="124">
        <v>5.0000000000000001E-4</v>
      </c>
      <c r="X38" s="125">
        <v>0</v>
      </c>
      <c r="Y38" s="125">
        <v>20</v>
      </c>
      <c r="Z38" s="111"/>
      <c r="AA38" s="126">
        <v>387</v>
      </c>
      <c r="AB38" s="110">
        <v>132.92428931687999</v>
      </c>
      <c r="AC38" s="121">
        <v>200</v>
      </c>
      <c r="AD38" s="116">
        <v>0.66462144658440003</v>
      </c>
      <c r="AE38" s="127">
        <v>-308.24990861293298</v>
      </c>
      <c r="AF38" s="112"/>
      <c r="AG38" s="112"/>
      <c r="AH38" s="128">
        <v>196</v>
      </c>
      <c r="AI38" s="125">
        <v>312</v>
      </c>
      <c r="AJ38" s="111"/>
      <c r="AK38" s="120">
        <v>3071.8780499999998</v>
      </c>
      <c r="AL38" s="120">
        <v>1055.10906114825</v>
      </c>
      <c r="AM38" s="129">
        <v>828</v>
      </c>
      <c r="AN38" s="122">
        <v>1.2742863057345999</v>
      </c>
      <c r="AO38" s="130">
        <v>193.54342834245699</v>
      </c>
      <c r="AP38" s="124">
        <v>0.01</v>
      </c>
      <c r="AQ38" s="124">
        <v>0.01</v>
      </c>
      <c r="AR38" s="125">
        <v>0</v>
      </c>
      <c r="AS38" s="125">
        <v>0</v>
      </c>
      <c r="AT38" s="113"/>
      <c r="AU38" s="120">
        <v>1509.48693</v>
      </c>
      <c r="AV38" s="110">
        <v>518.46893385883504</v>
      </c>
      <c r="AW38" s="131">
        <v>573</v>
      </c>
      <c r="AX38" s="118">
        <v>0.90483234530337697</v>
      </c>
      <c r="AY38" s="120">
        <v>-482.40405817605301</v>
      </c>
      <c r="AZ38" s="112"/>
      <c r="BA38" s="112"/>
      <c r="BB38" s="125">
        <v>159</v>
      </c>
      <c r="BC38" s="125">
        <v>493</v>
      </c>
      <c r="BD38" s="111"/>
      <c r="BE38" s="120">
        <v>120</v>
      </c>
      <c r="BF38" s="110">
        <v>41.216833896707001</v>
      </c>
      <c r="BG38" s="132">
        <v>65</v>
      </c>
      <c r="BH38" s="116">
        <v>0.63410513687241499</v>
      </c>
      <c r="BI38" s="127">
        <v>-105.956220299203</v>
      </c>
      <c r="BJ38" s="112"/>
      <c r="BK38" s="112"/>
      <c r="BL38" s="125">
        <v>70</v>
      </c>
      <c r="BM38" s="125">
        <v>108</v>
      </c>
      <c r="BN38" s="111"/>
      <c r="BO38" s="119">
        <v>276</v>
      </c>
      <c r="BP38" s="120">
        <v>94.798717962426096</v>
      </c>
      <c r="BQ38" s="132">
        <v>78</v>
      </c>
      <c r="BR38" s="122">
        <v>1.21536817900546</v>
      </c>
      <c r="BS38" s="123">
        <v>4.85253564095615</v>
      </c>
      <c r="BT38" s="112">
        <v>7.4999999999999997E-3</v>
      </c>
      <c r="BU38" s="124">
        <v>7.4999999999999997E-3</v>
      </c>
      <c r="BV38" s="119">
        <v>0</v>
      </c>
      <c r="BW38" s="119">
        <v>0</v>
      </c>
      <c r="BX38" s="113"/>
      <c r="BY38" s="118">
        <v>0.99607843137254903</v>
      </c>
      <c r="BZ38" s="118">
        <v>1</v>
      </c>
      <c r="CA38" s="135">
        <v>0.99843137254902004</v>
      </c>
      <c r="CB38" s="117">
        <v>0.9</v>
      </c>
      <c r="CC38" s="124">
        <v>2.5000000000000001E-3</v>
      </c>
      <c r="CD38" s="113"/>
      <c r="CE38" s="113"/>
    </row>
    <row r="39" spans="1:83" s="85" customFormat="1" ht="21.4" customHeight="1" x14ac:dyDescent="0.2">
      <c r="A39" s="109" t="s">
        <v>380</v>
      </c>
      <c r="B39" s="109" t="s">
        <v>58</v>
      </c>
      <c r="C39" s="109" t="s">
        <v>75</v>
      </c>
      <c r="D39" s="110">
        <v>8.3768087102222193</v>
      </c>
      <c r="E39" s="111"/>
      <c r="F39" s="112">
        <v>2.4E-2</v>
      </c>
      <c r="G39" s="112">
        <v>2.4E-2</v>
      </c>
      <c r="H39" s="113"/>
      <c r="I39" s="114">
        <v>6</v>
      </c>
      <c r="J39" s="114">
        <v>6</v>
      </c>
      <c r="K39" s="111"/>
      <c r="L39" s="136">
        <v>0.81735347651984003</v>
      </c>
      <c r="M39" s="133">
        <v>0.73899999999999999</v>
      </c>
      <c r="N39" s="117">
        <v>0.7</v>
      </c>
      <c r="O39" s="118">
        <v>5.0000000000000001E-3</v>
      </c>
      <c r="P39" s="111"/>
      <c r="Q39" s="119">
        <v>296</v>
      </c>
      <c r="R39" s="120">
        <v>35.335652303817199</v>
      </c>
      <c r="S39" s="121">
        <v>36</v>
      </c>
      <c r="T39" s="118">
        <v>0.98154589732825603</v>
      </c>
      <c r="U39" s="126">
        <v>-64.068745600191903</v>
      </c>
      <c r="V39" s="124"/>
      <c r="W39" s="124"/>
      <c r="X39" s="125">
        <v>6</v>
      </c>
      <c r="Y39" s="125">
        <v>66</v>
      </c>
      <c r="Z39" s="111"/>
      <c r="AA39" s="126">
        <v>946</v>
      </c>
      <c r="AB39" s="110">
        <v>112.93083472774001</v>
      </c>
      <c r="AC39" s="121">
        <v>200</v>
      </c>
      <c r="AD39" s="116">
        <v>0.56465417363869996</v>
      </c>
      <c r="AE39" s="127">
        <v>-1054.3819200010701</v>
      </c>
      <c r="AF39" s="112"/>
      <c r="AG39" s="112"/>
      <c r="AH39" s="128">
        <v>730</v>
      </c>
      <c r="AI39" s="125">
        <v>1065</v>
      </c>
      <c r="AJ39" s="111"/>
      <c r="AK39" s="120">
        <v>7942.34087</v>
      </c>
      <c r="AL39" s="120">
        <v>948.13444412404499</v>
      </c>
      <c r="AM39" s="129">
        <v>828</v>
      </c>
      <c r="AN39" s="133">
        <v>1.14508990836237</v>
      </c>
      <c r="AO39" s="137">
        <v>-339.24027880441503</v>
      </c>
      <c r="AP39" s="124">
        <v>7.4999999999999997E-3</v>
      </c>
      <c r="AQ39" s="124">
        <v>7.4999999999999997E-3</v>
      </c>
      <c r="AR39" s="125">
        <v>0</v>
      </c>
      <c r="AS39" s="125">
        <v>381</v>
      </c>
      <c r="AT39" s="113"/>
      <c r="AU39" s="120">
        <v>4832.5578299999997</v>
      </c>
      <c r="AV39" s="110">
        <v>576.89724060462595</v>
      </c>
      <c r="AW39" s="131">
        <v>573</v>
      </c>
      <c r="AX39" s="133">
        <v>1.0068014670237799</v>
      </c>
      <c r="AY39" s="137">
        <v>-898.53637080305498</v>
      </c>
      <c r="AZ39" s="112">
        <v>7.5000000000000002E-4</v>
      </c>
      <c r="BA39" s="112">
        <v>7.5000000000000002E-4</v>
      </c>
      <c r="BB39" s="125">
        <v>0</v>
      </c>
      <c r="BC39" s="125">
        <v>928</v>
      </c>
      <c r="BD39" s="111"/>
      <c r="BE39" s="120">
        <v>546.20000000000005</v>
      </c>
      <c r="BF39" s="110">
        <v>65.203828676841098</v>
      </c>
      <c r="BG39" s="132">
        <v>65</v>
      </c>
      <c r="BH39" s="133">
        <v>1.00313582579756</v>
      </c>
      <c r="BI39" s="134">
        <v>-103.92412400034701</v>
      </c>
      <c r="BJ39" s="112">
        <v>7.5000000000000002E-4</v>
      </c>
      <c r="BK39" s="112">
        <v>7.5000000000000002E-4</v>
      </c>
      <c r="BL39" s="125">
        <v>0</v>
      </c>
      <c r="BM39" s="125">
        <v>108</v>
      </c>
      <c r="BN39" s="111"/>
      <c r="BO39" s="119">
        <v>1069</v>
      </c>
      <c r="BP39" s="120">
        <v>127.614230786421</v>
      </c>
      <c r="BQ39" s="132">
        <v>78</v>
      </c>
      <c r="BR39" s="122">
        <v>1.63607988187719</v>
      </c>
      <c r="BS39" s="123">
        <v>288.85105119958399</v>
      </c>
      <c r="BT39" s="112">
        <v>7.4999999999999997E-3</v>
      </c>
      <c r="BU39" s="124">
        <v>7.4999999999999997E-3</v>
      </c>
      <c r="BV39" s="119">
        <v>0</v>
      </c>
      <c r="BW39" s="119">
        <v>0</v>
      </c>
      <c r="BX39" s="113"/>
      <c r="BY39" s="118">
        <v>0.99907578558225496</v>
      </c>
      <c r="BZ39" s="118">
        <v>1</v>
      </c>
      <c r="CA39" s="135">
        <v>0.99963031423290205</v>
      </c>
      <c r="CB39" s="117">
        <v>0.9</v>
      </c>
      <c r="CC39" s="124">
        <v>2.5000000000000001E-3</v>
      </c>
      <c r="CD39" s="113"/>
      <c r="CE39" s="113"/>
    </row>
    <row r="40" spans="1:83" s="85" customFormat="1" ht="21.4" customHeight="1" x14ac:dyDescent="0.2">
      <c r="A40" s="109" t="s">
        <v>380</v>
      </c>
      <c r="B40" s="109" t="s">
        <v>77</v>
      </c>
      <c r="C40" s="109" t="s">
        <v>78</v>
      </c>
      <c r="D40" s="110">
        <v>2.96507936511111</v>
      </c>
      <c r="E40" s="111"/>
      <c r="F40" s="112">
        <v>4.5499999999999999E-2</v>
      </c>
      <c r="G40" s="112">
        <v>4.4999999999999998E-2</v>
      </c>
      <c r="H40" s="113"/>
      <c r="I40" s="114">
        <v>5</v>
      </c>
      <c r="J40" s="114">
        <v>5</v>
      </c>
      <c r="K40" s="111"/>
      <c r="L40" s="135">
        <v>0.85</v>
      </c>
      <c r="M40" s="122">
        <v>0.84899999999999998</v>
      </c>
      <c r="N40" s="117">
        <v>0.7</v>
      </c>
      <c r="O40" s="118">
        <v>0.02</v>
      </c>
      <c r="P40" s="111"/>
      <c r="Q40" s="119">
        <v>165</v>
      </c>
      <c r="R40" s="120">
        <v>55.647751605399897</v>
      </c>
      <c r="S40" s="121">
        <v>36</v>
      </c>
      <c r="T40" s="122">
        <v>1.5457708779277799</v>
      </c>
      <c r="U40" s="123">
        <v>37.549028570064102</v>
      </c>
      <c r="V40" s="124">
        <v>0.01</v>
      </c>
      <c r="W40" s="124">
        <v>0.01</v>
      </c>
      <c r="X40" s="125">
        <v>0</v>
      </c>
      <c r="Y40" s="125">
        <v>0</v>
      </c>
      <c r="Z40" s="111"/>
      <c r="AA40" s="126">
        <v>505</v>
      </c>
      <c r="AB40" s="110">
        <v>170.31584582258799</v>
      </c>
      <c r="AC40" s="121">
        <v>200</v>
      </c>
      <c r="AD40" s="118">
        <v>0.85157922911294004</v>
      </c>
      <c r="AE40" s="126">
        <v>-203.060952388533</v>
      </c>
      <c r="AF40" s="112"/>
      <c r="AG40" s="112"/>
      <c r="AH40" s="128">
        <v>89</v>
      </c>
      <c r="AI40" s="125">
        <v>207</v>
      </c>
      <c r="AJ40" s="111"/>
      <c r="AK40" s="120">
        <v>2705.39345</v>
      </c>
      <c r="AL40" s="120">
        <v>912.41856182106596</v>
      </c>
      <c r="AM40" s="129">
        <v>828</v>
      </c>
      <c r="AN40" s="133">
        <v>1.10195478480805</v>
      </c>
      <c r="AO40" s="137">
        <v>-225.97889288852599</v>
      </c>
      <c r="AP40" s="124">
        <v>5.4999999999999997E-3</v>
      </c>
      <c r="AQ40" s="124">
        <v>5.0000000000000001E-3</v>
      </c>
      <c r="AR40" s="125">
        <v>0</v>
      </c>
      <c r="AS40" s="125">
        <v>241</v>
      </c>
      <c r="AT40" s="113"/>
      <c r="AU40" s="120">
        <v>1520.10077</v>
      </c>
      <c r="AV40" s="110">
        <v>512.66781857052797</v>
      </c>
      <c r="AW40" s="131">
        <v>573</v>
      </c>
      <c r="AX40" s="118">
        <v>0.89470823485258</v>
      </c>
      <c r="AY40" s="120">
        <v>-508.49385859314702</v>
      </c>
      <c r="AZ40" s="112"/>
      <c r="BA40" s="112"/>
      <c r="BB40" s="125">
        <v>179</v>
      </c>
      <c r="BC40" s="125">
        <v>519</v>
      </c>
      <c r="BD40" s="111"/>
      <c r="BE40" s="120">
        <v>181.4</v>
      </c>
      <c r="BF40" s="110">
        <v>61.178800855875998</v>
      </c>
      <c r="BG40" s="132">
        <v>65</v>
      </c>
      <c r="BH40" s="118">
        <v>0.94121232085963102</v>
      </c>
      <c r="BI40" s="126">
        <v>-48.719809526273202</v>
      </c>
      <c r="BJ40" s="112"/>
      <c r="BK40" s="112"/>
      <c r="BL40" s="125">
        <v>12</v>
      </c>
      <c r="BM40" s="125">
        <v>50</v>
      </c>
      <c r="BN40" s="111"/>
      <c r="BO40" s="119">
        <v>555</v>
      </c>
      <c r="BP40" s="120">
        <v>187.178800854527</v>
      </c>
      <c r="BQ40" s="132">
        <v>78</v>
      </c>
      <c r="BR40" s="122">
        <v>2.3997282160836799</v>
      </c>
      <c r="BS40" s="123">
        <v>278.85622856847198</v>
      </c>
      <c r="BT40" s="112">
        <v>7.4999999999999997E-3</v>
      </c>
      <c r="BU40" s="124">
        <v>7.4999999999999997E-3</v>
      </c>
      <c r="BV40" s="119">
        <v>0</v>
      </c>
      <c r="BW40" s="119">
        <v>0</v>
      </c>
      <c r="BX40" s="113"/>
      <c r="BY40" s="118">
        <v>0.99778638627559502</v>
      </c>
      <c r="BZ40" s="118">
        <v>1</v>
      </c>
      <c r="CA40" s="135">
        <v>0.99911455451023801</v>
      </c>
      <c r="CB40" s="117">
        <v>0.9</v>
      </c>
      <c r="CC40" s="124">
        <v>2.5000000000000001E-3</v>
      </c>
      <c r="CD40" s="113"/>
      <c r="CE40" s="113"/>
    </row>
    <row r="41" spans="1:83" s="85" customFormat="1" ht="21.4" customHeight="1" x14ac:dyDescent="0.2">
      <c r="A41" s="109" t="s">
        <v>380</v>
      </c>
      <c r="B41" s="109" t="s">
        <v>77</v>
      </c>
      <c r="C41" s="109" t="s">
        <v>79</v>
      </c>
      <c r="D41" s="110">
        <v>4.1628521236666698</v>
      </c>
      <c r="E41" s="111"/>
      <c r="F41" s="112">
        <v>1.4999999999999999E-2</v>
      </c>
      <c r="G41" s="112">
        <v>1.4250000000000001E-2</v>
      </c>
      <c r="H41" s="113"/>
      <c r="I41" s="114">
        <v>4</v>
      </c>
      <c r="J41" s="114">
        <v>4</v>
      </c>
      <c r="K41" s="111"/>
      <c r="L41" s="138">
        <v>0.68</v>
      </c>
      <c r="M41" s="116">
        <v>0.57999999999999996</v>
      </c>
      <c r="N41" s="117">
        <v>0.7</v>
      </c>
      <c r="O41" s="118"/>
      <c r="P41" s="111"/>
      <c r="Q41" s="119">
        <v>160</v>
      </c>
      <c r="R41" s="120">
        <v>38.435187041684102</v>
      </c>
      <c r="S41" s="121">
        <v>36</v>
      </c>
      <c r="T41" s="133">
        <v>1.0676440844912201</v>
      </c>
      <c r="U41" s="134">
        <v>-18.9360356836881</v>
      </c>
      <c r="V41" s="124">
        <v>3.5000000000000001E-3</v>
      </c>
      <c r="W41" s="124">
        <v>3.5000000000000001E-3</v>
      </c>
      <c r="X41" s="125">
        <v>0</v>
      </c>
      <c r="Y41" s="125">
        <v>20</v>
      </c>
      <c r="Z41" s="111"/>
      <c r="AA41" s="126">
        <v>458</v>
      </c>
      <c r="AB41" s="110">
        <v>110.02072290682101</v>
      </c>
      <c r="AC41" s="121">
        <v>200</v>
      </c>
      <c r="AD41" s="116">
        <v>0.55010361453410495</v>
      </c>
      <c r="AE41" s="127">
        <v>-536.08908713160099</v>
      </c>
      <c r="AF41" s="112"/>
      <c r="AG41" s="112"/>
      <c r="AH41" s="128">
        <v>375</v>
      </c>
      <c r="AI41" s="125">
        <v>542</v>
      </c>
      <c r="AJ41" s="111"/>
      <c r="AK41" s="120">
        <v>2653.0487699999999</v>
      </c>
      <c r="AL41" s="120">
        <v>637.31516066037398</v>
      </c>
      <c r="AM41" s="129">
        <v>815</v>
      </c>
      <c r="AN41" s="116">
        <v>0.78198179222131803</v>
      </c>
      <c r="AO41" s="139">
        <v>-1397.86426006127</v>
      </c>
      <c r="AP41" s="124"/>
      <c r="AQ41" s="124"/>
      <c r="AR41" s="125">
        <v>740</v>
      </c>
      <c r="AS41" s="125">
        <v>1419</v>
      </c>
      <c r="AT41" s="113"/>
      <c r="AU41" s="120">
        <v>1885.9866099999999</v>
      </c>
      <c r="AV41" s="110">
        <v>453.05155070913497</v>
      </c>
      <c r="AW41" s="131">
        <v>573</v>
      </c>
      <c r="AX41" s="116">
        <v>0.790665882563936</v>
      </c>
      <c r="AY41" s="139">
        <v>-962.07862463203605</v>
      </c>
      <c r="AZ41" s="112"/>
      <c r="BA41" s="112"/>
      <c r="BB41" s="125">
        <v>500</v>
      </c>
      <c r="BC41" s="125">
        <v>977</v>
      </c>
      <c r="BD41" s="111"/>
      <c r="BE41" s="120">
        <v>274.2</v>
      </c>
      <c r="BF41" s="110">
        <v>65.868301792685997</v>
      </c>
      <c r="BG41" s="132">
        <v>65</v>
      </c>
      <c r="BH41" s="133">
        <v>1.0133584891182501</v>
      </c>
      <c r="BI41" s="134">
        <v>-48.878953317770303</v>
      </c>
      <c r="BJ41" s="112">
        <v>1.5E-3</v>
      </c>
      <c r="BK41" s="112">
        <v>7.5000000000000002E-4</v>
      </c>
      <c r="BL41" s="125">
        <v>0</v>
      </c>
      <c r="BM41" s="125">
        <v>51</v>
      </c>
      <c r="BN41" s="111"/>
      <c r="BO41" s="119">
        <v>628</v>
      </c>
      <c r="BP41" s="120">
        <v>150.85810913860999</v>
      </c>
      <c r="BQ41" s="132">
        <v>78</v>
      </c>
      <c r="BR41" s="122">
        <v>1.9340783222898701</v>
      </c>
      <c r="BS41" s="123">
        <v>240.305256018676</v>
      </c>
      <c r="BT41" s="112">
        <v>7.4999999999999997E-3</v>
      </c>
      <c r="BU41" s="124">
        <v>7.4999999999999997E-3</v>
      </c>
      <c r="BV41" s="119">
        <v>0</v>
      </c>
      <c r="BW41" s="119">
        <v>0</v>
      </c>
      <c r="BX41" s="113"/>
      <c r="BY41" s="118">
        <v>0.99630860095976403</v>
      </c>
      <c r="BZ41" s="118">
        <v>1</v>
      </c>
      <c r="CA41" s="135">
        <v>0.99852344038390495</v>
      </c>
      <c r="CB41" s="117">
        <v>0.9</v>
      </c>
      <c r="CC41" s="124">
        <v>2.5000000000000001E-3</v>
      </c>
      <c r="CD41" s="113"/>
      <c r="CE41" s="113"/>
    </row>
    <row r="42" spans="1:83" s="85" customFormat="1" ht="21.4" customHeight="1" x14ac:dyDescent="0.2">
      <c r="A42" s="109" t="s">
        <v>380</v>
      </c>
      <c r="B42" s="109" t="s">
        <v>77</v>
      </c>
      <c r="C42" s="109" t="s">
        <v>80</v>
      </c>
      <c r="D42" s="110">
        <v>4.3036506685555604</v>
      </c>
      <c r="E42" s="111"/>
      <c r="F42" s="112">
        <v>0.01</v>
      </c>
      <c r="G42" s="112">
        <v>0.01</v>
      </c>
      <c r="H42" s="113"/>
      <c r="I42" s="114">
        <v>2</v>
      </c>
      <c r="J42" s="114">
        <v>2</v>
      </c>
      <c r="K42" s="111"/>
      <c r="L42" s="115">
        <v>0.38</v>
      </c>
      <c r="M42" s="116">
        <v>0.54</v>
      </c>
      <c r="N42" s="117">
        <v>0.7</v>
      </c>
      <c r="O42" s="118"/>
      <c r="P42" s="111"/>
      <c r="Q42" s="119">
        <v>129</v>
      </c>
      <c r="R42" s="120">
        <v>29.974551824694601</v>
      </c>
      <c r="S42" s="121">
        <v>36</v>
      </c>
      <c r="T42" s="118">
        <v>0.83262643957484905</v>
      </c>
      <c r="U42" s="126">
        <v>-55.9881203371922</v>
      </c>
      <c r="V42" s="124"/>
      <c r="W42" s="124"/>
      <c r="X42" s="125">
        <v>26</v>
      </c>
      <c r="Y42" s="125">
        <v>57</v>
      </c>
      <c r="Z42" s="111"/>
      <c r="AA42" s="126">
        <v>543</v>
      </c>
      <c r="AB42" s="110">
        <v>126.171950703947</v>
      </c>
      <c r="AC42" s="121">
        <v>200</v>
      </c>
      <c r="AD42" s="116">
        <v>0.630859753519735</v>
      </c>
      <c r="AE42" s="127">
        <v>-484.71177965106699</v>
      </c>
      <c r="AF42" s="112"/>
      <c r="AG42" s="112"/>
      <c r="AH42" s="128">
        <v>318</v>
      </c>
      <c r="AI42" s="125">
        <v>490</v>
      </c>
      <c r="AJ42" s="111"/>
      <c r="AK42" s="120">
        <v>2942.67578</v>
      </c>
      <c r="AL42" s="120">
        <v>683.76269512312797</v>
      </c>
      <c r="AM42" s="129">
        <v>828</v>
      </c>
      <c r="AN42" s="118">
        <v>0.82580035642889904</v>
      </c>
      <c r="AO42" s="120">
        <v>-1312.05098775542</v>
      </c>
      <c r="AP42" s="124"/>
      <c r="AQ42" s="124"/>
      <c r="AR42" s="125">
        <v>621</v>
      </c>
      <c r="AS42" s="125">
        <v>1334</v>
      </c>
      <c r="AT42" s="113"/>
      <c r="AU42" s="120">
        <v>1782.52423</v>
      </c>
      <c r="AV42" s="110">
        <v>414.18887527836301</v>
      </c>
      <c r="AW42" s="131">
        <v>573</v>
      </c>
      <c r="AX42" s="116">
        <v>0.72284271427288405</v>
      </c>
      <c r="AY42" s="139">
        <v>-1161.8700187003101</v>
      </c>
      <c r="AZ42" s="112"/>
      <c r="BA42" s="112"/>
      <c r="BB42" s="125">
        <v>684</v>
      </c>
      <c r="BC42" s="125">
        <v>1177</v>
      </c>
      <c r="BD42" s="111"/>
      <c r="BE42" s="120">
        <v>188.5</v>
      </c>
      <c r="BF42" s="110">
        <v>43.8000234027514</v>
      </c>
      <c r="BG42" s="132">
        <v>65</v>
      </c>
      <c r="BH42" s="116">
        <v>0.67384651388848305</v>
      </c>
      <c r="BI42" s="127">
        <v>-145.506328386597</v>
      </c>
      <c r="BJ42" s="112"/>
      <c r="BK42" s="112"/>
      <c r="BL42" s="125">
        <v>92</v>
      </c>
      <c r="BM42" s="125">
        <v>148</v>
      </c>
      <c r="BN42" s="111"/>
      <c r="BO42" s="119">
        <v>663</v>
      </c>
      <c r="BP42" s="120">
        <v>154.055254726919</v>
      </c>
      <c r="BQ42" s="132">
        <v>78</v>
      </c>
      <c r="BR42" s="122">
        <v>1.97506736829383</v>
      </c>
      <c r="BS42" s="123">
        <v>262.19240593608401</v>
      </c>
      <c r="BT42" s="112">
        <v>7.4999999999999997E-3</v>
      </c>
      <c r="BU42" s="124">
        <v>7.4999999999999997E-3</v>
      </c>
      <c r="BV42" s="119">
        <v>0</v>
      </c>
      <c r="BW42" s="119">
        <v>0</v>
      </c>
      <c r="BX42" s="113"/>
      <c r="BY42" s="118">
        <v>0.99710144927536204</v>
      </c>
      <c r="BZ42" s="118">
        <v>1</v>
      </c>
      <c r="CA42" s="135">
        <v>0.99884057971014495</v>
      </c>
      <c r="CB42" s="117">
        <v>0.9</v>
      </c>
      <c r="CC42" s="124">
        <v>2.5000000000000001E-3</v>
      </c>
      <c r="CD42" s="113"/>
      <c r="CE42" s="113"/>
    </row>
    <row r="43" spans="1:83" s="85" customFormat="1" ht="21.4" customHeight="1" x14ac:dyDescent="0.2">
      <c r="A43" s="109" t="s">
        <v>380</v>
      </c>
      <c r="B43" s="109" t="s">
        <v>77</v>
      </c>
      <c r="C43" s="109" t="s">
        <v>81</v>
      </c>
      <c r="D43" s="110">
        <v>2.6566742695555599</v>
      </c>
      <c r="E43" s="111"/>
      <c r="F43" s="112">
        <v>1.0999999999999999E-2</v>
      </c>
      <c r="G43" s="112">
        <v>1.0500000000000001E-2</v>
      </c>
      <c r="H43" s="113"/>
      <c r="I43" s="114">
        <v>3</v>
      </c>
      <c r="J43" s="114">
        <v>3</v>
      </c>
      <c r="K43" s="111"/>
      <c r="L43" s="115">
        <v>0.44</v>
      </c>
      <c r="M43" s="116">
        <v>0.34100000000000003</v>
      </c>
      <c r="N43" s="117">
        <v>0.7</v>
      </c>
      <c r="O43" s="118"/>
      <c r="P43" s="111"/>
      <c r="Q43" s="119">
        <v>88</v>
      </c>
      <c r="R43" s="120">
        <v>33.124121014173802</v>
      </c>
      <c r="S43" s="121">
        <v>36</v>
      </c>
      <c r="T43" s="118">
        <v>0.92011447261593904</v>
      </c>
      <c r="U43" s="126">
        <v>-26.194486802576201</v>
      </c>
      <c r="V43" s="124"/>
      <c r="W43" s="124"/>
      <c r="X43" s="125">
        <v>8</v>
      </c>
      <c r="Y43" s="125">
        <v>27</v>
      </c>
      <c r="Z43" s="111"/>
      <c r="AA43" s="126">
        <v>242</v>
      </c>
      <c r="AB43" s="110">
        <v>91.091332788977894</v>
      </c>
      <c r="AC43" s="121">
        <v>200</v>
      </c>
      <c r="AD43" s="116">
        <v>0.45545666394488998</v>
      </c>
      <c r="AE43" s="127">
        <v>-392.41381556986801</v>
      </c>
      <c r="AF43" s="112"/>
      <c r="AG43" s="112"/>
      <c r="AH43" s="128">
        <v>290</v>
      </c>
      <c r="AI43" s="125">
        <v>396</v>
      </c>
      <c r="AJ43" s="111"/>
      <c r="AK43" s="120">
        <v>2227.0473400000001</v>
      </c>
      <c r="AL43" s="120">
        <v>838.28392720970305</v>
      </c>
      <c r="AM43" s="129">
        <v>828</v>
      </c>
      <c r="AN43" s="133">
        <v>1.01242020194409</v>
      </c>
      <c r="AO43" s="137">
        <v>-399.42585645925197</v>
      </c>
      <c r="AP43" s="124">
        <v>1E-3</v>
      </c>
      <c r="AQ43" s="124">
        <v>5.0000000000000001E-4</v>
      </c>
      <c r="AR43" s="125">
        <v>0</v>
      </c>
      <c r="AS43" s="125">
        <v>413</v>
      </c>
      <c r="AT43" s="113"/>
      <c r="AU43" s="120">
        <v>1353.9421500000001</v>
      </c>
      <c r="AV43" s="110">
        <v>509.63799571353002</v>
      </c>
      <c r="AW43" s="131">
        <v>573</v>
      </c>
      <c r="AX43" s="118">
        <v>0.88942058588748696</v>
      </c>
      <c r="AY43" s="120">
        <v>-463.653431607671</v>
      </c>
      <c r="AZ43" s="112"/>
      <c r="BA43" s="112"/>
      <c r="BB43" s="125">
        <v>169</v>
      </c>
      <c r="BC43" s="125">
        <v>473</v>
      </c>
      <c r="BD43" s="111"/>
      <c r="BE43" s="120">
        <v>114.1</v>
      </c>
      <c r="BF43" s="110">
        <v>42.948434178604899</v>
      </c>
      <c r="BG43" s="132">
        <v>65</v>
      </c>
      <c r="BH43" s="116">
        <v>0.66074514120930605</v>
      </c>
      <c r="BI43" s="127">
        <v>-92.084490060207003</v>
      </c>
      <c r="BJ43" s="112"/>
      <c r="BK43" s="112"/>
      <c r="BL43" s="125">
        <v>59</v>
      </c>
      <c r="BM43" s="125">
        <v>94</v>
      </c>
      <c r="BN43" s="111"/>
      <c r="BO43" s="119">
        <v>347</v>
      </c>
      <c r="BP43" s="120">
        <v>130.61443172634401</v>
      </c>
      <c r="BQ43" s="132">
        <v>78</v>
      </c>
      <c r="BR43" s="122">
        <v>1.67454399649159</v>
      </c>
      <c r="BS43" s="123">
        <v>99.578611927751595</v>
      </c>
      <c r="BT43" s="112">
        <v>7.4999999999999997E-3</v>
      </c>
      <c r="BU43" s="124">
        <v>7.4999999999999997E-3</v>
      </c>
      <c r="BV43" s="119">
        <v>0</v>
      </c>
      <c r="BW43" s="119">
        <v>0</v>
      </c>
      <c r="BX43" s="113"/>
      <c r="BY43" s="118">
        <v>0.99944196428571397</v>
      </c>
      <c r="BZ43" s="118">
        <v>1</v>
      </c>
      <c r="CA43" s="135">
        <v>0.99977678571428596</v>
      </c>
      <c r="CB43" s="117">
        <v>0.9</v>
      </c>
      <c r="CC43" s="124">
        <v>2.5000000000000001E-3</v>
      </c>
      <c r="CD43" s="113"/>
      <c r="CE43" s="113"/>
    </row>
    <row r="44" spans="1:83" s="85" customFormat="1" ht="21.4" customHeight="1" x14ac:dyDescent="0.2">
      <c r="A44" s="109" t="s">
        <v>380</v>
      </c>
      <c r="B44" s="109" t="s">
        <v>77</v>
      </c>
      <c r="C44" s="109" t="s">
        <v>82</v>
      </c>
      <c r="D44" s="110">
        <v>7.2559452693333304</v>
      </c>
      <c r="E44" s="111"/>
      <c r="F44" s="112">
        <v>3.925E-2</v>
      </c>
      <c r="G44" s="112">
        <v>3.85E-2</v>
      </c>
      <c r="H44" s="113"/>
      <c r="I44" s="114">
        <v>6</v>
      </c>
      <c r="J44" s="114">
        <v>6</v>
      </c>
      <c r="K44" s="111"/>
      <c r="L44" s="115">
        <v>0.26</v>
      </c>
      <c r="M44" s="116">
        <v>0.54400000000000004</v>
      </c>
      <c r="N44" s="117">
        <v>0.7</v>
      </c>
      <c r="O44" s="118"/>
      <c r="P44" s="111"/>
      <c r="Q44" s="119">
        <v>310</v>
      </c>
      <c r="R44" s="120">
        <v>42.723585762173499</v>
      </c>
      <c r="S44" s="121">
        <v>36</v>
      </c>
      <c r="T44" s="133">
        <v>1.1867662711714899</v>
      </c>
      <c r="U44" s="134">
        <v>-1.8895514570237999</v>
      </c>
      <c r="V44" s="124">
        <v>9.4999999999999998E-3</v>
      </c>
      <c r="W44" s="124">
        <v>9.4999999999999998E-3</v>
      </c>
      <c r="X44" s="125">
        <v>0</v>
      </c>
      <c r="Y44" s="125">
        <v>4</v>
      </c>
      <c r="Z44" s="111"/>
      <c r="AA44" s="126">
        <v>1124</v>
      </c>
      <c r="AB44" s="110">
        <v>154.90745289252601</v>
      </c>
      <c r="AC44" s="121">
        <v>200</v>
      </c>
      <c r="AD44" s="116">
        <v>0.77453726446263005</v>
      </c>
      <c r="AE44" s="127">
        <v>-608.71973031679897</v>
      </c>
      <c r="AF44" s="112"/>
      <c r="AG44" s="112"/>
      <c r="AH44" s="128">
        <v>328</v>
      </c>
      <c r="AI44" s="125">
        <v>618</v>
      </c>
      <c r="AJ44" s="111"/>
      <c r="AK44" s="120">
        <v>8516.2389999999996</v>
      </c>
      <c r="AL44" s="120">
        <v>1173.69118479893</v>
      </c>
      <c r="AM44" s="129">
        <v>828</v>
      </c>
      <c r="AN44" s="122">
        <v>1.4175014309165801</v>
      </c>
      <c r="AO44" s="130">
        <v>1342.7793164884499</v>
      </c>
      <c r="AP44" s="124">
        <v>0.01</v>
      </c>
      <c r="AQ44" s="124">
        <v>0.01</v>
      </c>
      <c r="AR44" s="125">
        <v>0</v>
      </c>
      <c r="AS44" s="125">
        <v>0</v>
      </c>
      <c r="AT44" s="113"/>
      <c r="AU44" s="120">
        <v>4588.9879899999996</v>
      </c>
      <c r="AV44" s="110">
        <v>632.44523210435295</v>
      </c>
      <c r="AW44" s="131">
        <v>573</v>
      </c>
      <c r="AX44" s="133">
        <v>1.1037438605660601</v>
      </c>
      <c r="AY44" s="137">
        <v>-375.25403735762899</v>
      </c>
      <c r="AZ44" s="112">
        <v>8.2500000000000004E-3</v>
      </c>
      <c r="BA44" s="112">
        <v>7.4999999999999997E-3</v>
      </c>
      <c r="BB44" s="125">
        <v>0</v>
      </c>
      <c r="BC44" s="125">
        <v>401</v>
      </c>
      <c r="BD44" s="111"/>
      <c r="BE44" s="120">
        <v>479.2</v>
      </c>
      <c r="BF44" s="110">
        <v>66.042394507205003</v>
      </c>
      <c r="BG44" s="132">
        <v>65</v>
      </c>
      <c r="BH44" s="133">
        <v>1.0160368385723799</v>
      </c>
      <c r="BI44" s="134">
        <v>-83.933912352959695</v>
      </c>
      <c r="BJ44" s="112">
        <v>1.5E-3</v>
      </c>
      <c r="BK44" s="112">
        <v>1.5E-3</v>
      </c>
      <c r="BL44" s="125">
        <v>0</v>
      </c>
      <c r="BM44" s="125">
        <v>87</v>
      </c>
      <c r="BN44" s="111"/>
      <c r="BO44" s="119">
        <v>856</v>
      </c>
      <c r="BP44" s="120">
        <v>117.97222391103401</v>
      </c>
      <c r="BQ44" s="132">
        <v>78</v>
      </c>
      <c r="BR44" s="122">
        <v>1.5124644091158199</v>
      </c>
      <c r="BS44" s="123">
        <v>180.239305176448</v>
      </c>
      <c r="BT44" s="112">
        <v>7.4999999999999997E-3</v>
      </c>
      <c r="BU44" s="124">
        <v>7.4999999999999997E-3</v>
      </c>
      <c r="BV44" s="119">
        <v>0</v>
      </c>
      <c r="BW44" s="119">
        <v>0</v>
      </c>
      <c r="BX44" s="113"/>
      <c r="BY44" s="118">
        <v>0.99627827082736897</v>
      </c>
      <c r="BZ44" s="118">
        <v>1</v>
      </c>
      <c r="CA44" s="135">
        <v>0.99851130833094803</v>
      </c>
      <c r="CB44" s="117">
        <v>0.9</v>
      </c>
      <c r="CC44" s="124">
        <v>2.5000000000000001E-3</v>
      </c>
      <c r="CD44" s="113"/>
      <c r="CE44" s="113"/>
    </row>
    <row r="45" spans="1:83" s="85" customFormat="1" ht="21.4" customHeight="1" x14ac:dyDescent="0.2">
      <c r="A45" s="109" t="s">
        <v>380</v>
      </c>
      <c r="B45" s="109" t="s">
        <v>77</v>
      </c>
      <c r="C45" s="109" t="s">
        <v>83</v>
      </c>
      <c r="D45" s="110">
        <v>4.2127837904444396</v>
      </c>
      <c r="E45" s="111"/>
      <c r="F45" s="112">
        <v>2.5250000000000002E-2</v>
      </c>
      <c r="G45" s="112">
        <v>2.4500000000000001E-2</v>
      </c>
      <c r="H45" s="113"/>
      <c r="I45" s="114">
        <v>4</v>
      </c>
      <c r="J45" s="114">
        <v>4</v>
      </c>
      <c r="K45" s="111"/>
      <c r="L45" s="115">
        <v>0.28000000000000003</v>
      </c>
      <c r="M45" s="118">
        <v>0.61399999999999999</v>
      </c>
      <c r="N45" s="117">
        <v>0.7</v>
      </c>
      <c r="O45" s="118"/>
      <c r="P45" s="111"/>
      <c r="Q45" s="119">
        <v>119</v>
      </c>
      <c r="R45" s="120">
        <v>28.247355174010899</v>
      </c>
      <c r="S45" s="121">
        <v>36</v>
      </c>
      <c r="T45" s="116">
        <v>0.78464875483363505</v>
      </c>
      <c r="U45" s="127">
        <v>-62.082298448463803</v>
      </c>
      <c r="V45" s="124"/>
      <c r="W45" s="124"/>
      <c r="X45" s="125">
        <v>33</v>
      </c>
      <c r="Y45" s="125">
        <v>63</v>
      </c>
      <c r="Z45" s="111"/>
      <c r="AA45" s="126">
        <v>563</v>
      </c>
      <c r="AB45" s="110">
        <v>133.640848428304</v>
      </c>
      <c r="AC45" s="121">
        <v>200</v>
      </c>
      <c r="AD45" s="116">
        <v>0.66820424214151997</v>
      </c>
      <c r="AE45" s="127">
        <v>-443.01276915813202</v>
      </c>
      <c r="AF45" s="112"/>
      <c r="AG45" s="112"/>
      <c r="AH45" s="128">
        <v>280</v>
      </c>
      <c r="AI45" s="125">
        <v>449</v>
      </c>
      <c r="AJ45" s="111"/>
      <c r="AK45" s="120">
        <v>5355.5206500000004</v>
      </c>
      <c r="AL45" s="120">
        <v>1271.2545709436899</v>
      </c>
      <c r="AM45" s="129">
        <v>828</v>
      </c>
      <c r="AN45" s="122">
        <v>1.5353316074199199</v>
      </c>
      <c r="AO45" s="130">
        <v>1190.6277856853301</v>
      </c>
      <c r="AP45" s="124">
        <v>0.01</v>
      </c>
      <c r="AQ45" s="124">
        <v>0.01</v>
      </c>
      <c r="AR45" s="125">
        <v>0</v>
      </c>
      <c r="AS45" s="125">
        <v>0</v>
      </c>
      <c r="AT45" s="113"/>
      <c r="AU45" s="120">
        <v>2565.9755799999998</v>
      </c>
      <c r="AV45" s="110">
        <v>609.09263509326502</v>
      </c>
      <c r="AW45" s="131">
        <v>573</v>
      </c>
      <c r="AX45" s="133">
        <v>1.0629888919603201</v>
      </c>
      <c r="AY45" s="137">
        <v>-316.25100363804899</v>
      </c>
      <c r="AZ45" s="112">
        <v>5.2500000000000003E-3</v>
      </c>
      <c r="BA45" s="112">
        <v>4.4999999999999997E-3</v>
      </c>
      <c r="BB45" s="125">
        <v>0</v>
      </c>
      <c r="BC45" s="125">
        <v>331</v>
      </c>
      <c r="BD45" s="111"/>
      <c r="BE45" s="120">
        <v>220.6</v>
      </c>
      <c r="BF45" s="110">
        <v>52.364424801569697</v>
      </c>
      <c r="BG45" s="132">
        <v>65</v>
      </c>
      <c r="BH45" s="118">
        <v>0.80560653540876503</v>
      </c>
      <c r="BI45" s="126">
        <v>-106.354149976393</v>
      </c>
      <c r="BJ45" s="112"/>
      <c r="BK45" s="112"/>
      <c r="BL45" s="125">
        <v>54</v>
      </c>
      <c r="BM45" s="125">
        <v>108</v>
      </c>
      <c r="BN45" s="111"/>
      <c r="BO45" s="119">
        <v>515</v>
      </c>
      <c r="BP45" s="120">
        <v>122.246957265677</v>
      </c>
      <c r="BQ45" s="132">
        <v>78</v>
      </c>
      <c r="BR45" s="122">
        <v>1.56726868289329</v>
      </c>
      <c r="BS45" s="123">
        <v>122.655020028328</v>
      </c>
      <c r="BT45" s="112">
        <v>7.4999999999999997E-3</v>
      </c>
      <c r="BU45" s="124">
        <v>7.4999999999999997E-3</v>
      </c>
      <c r="BV45" s="119">
        <v>0</v>
      </c>
      <c r="BW45" s="119">
        <v>0</v>
      </c>
      <c r="BX45" s="113"/>
      <c r="BY45" s="118">
        <v>0.99832551908908196</v>
      </c>
      <c r="BZ45" s="118">
        <v>1</v>
      </c>
      <c r="CA45" s="135">
        <v>0.99933020763563296</v>
      </c>
      <c r="CB45" s="117">
        <v>0.9</v>
      </c>
      <c r="CC45" s="124">
        <v>2.5000000000000001E-3</v>
      </c>
      <c r="CD45" s="113"/>
      <c r="CE45" s="113"/>
    </row>
    <row r="46" spans="1:83" s="85" customFormat="1" ht="21.4" customHeight="1" x14ac:dyDescent="0.2">
      <c r="A46" s="109" t="s">
        <v>380</v>
      </c>
      <c r="B46" s="109" t="s">
        <v>77</v>
      </c>
      <c r="C46" s="109" t="s">
        <v>84</v>
      </c>
      <c r="D46" s="110">
        <v>2.6757575757777801</v>
      </c>
      <c r="E46" s="111"/>
      <c r="F46" s="112">
        <v>2.2749999999999999E-2</v>
      </c>
      <c r="G46" s="112">
        <v>2.2749999999999999E-2</v>
      </c>
      <c r="H46" s="113"/>
      <c r="I46" s="114">
        <v>4</v>
      </c>
      <c r="J46" s="114">
        <v>4</v>
      </c>
      <c r="K46" s="111"/>
      <c r="L46" s="138">
        <v>0.68</v>
      </c>
      <c r="M46" s="133">
        <v>0.747</v>
      </c>
      <c r="N46" s="117">
        <v>0.7</v>
      </c>
      <c r="O46" s="118">
        <v>6.0000000000000001E-3</v>
      </c>
      <c r="P46" s="111"/>
      <c r="Q46" s="119">
        <v>85</v>
      </c>
      <c r="R46" s="120">
        <v>31.7667044165212</v>
      </c>
      <c r="S46" s="121">
        <v>36</v>
      </c>
      <c r="T46" s="118">
        <v>0.88240845601447804</v>
      </c>
      <c r="U46" s="126">
        <v>-30.0147636372321</v>
      </c>
      <c r="V46" s="124"/>
      <c r="W46" s="124"/>
      <c r="X46" s="125">
        <v>12</v>
      </c>
      <c r="Y46" s="125">
        <v>31</v>
      </c>
      <c r="Z46" s="111"/>
      <c r="AA46" s="126">
        <v>270</v>
      </c>
      <c r="AB46" s="110">
        <v>100.90600226424399</v>
      </c>
      <c r="AC46" s="121">
        <v>200</v>
      </c>
      <c r="AD46" s="116">
        <v>0.50453001132122</v>
      </c>
      <c r="AE46" s="127">
        <v>-368.97090909573399</v>
      </c>
      <c r="AF46" s="112"/>
      <c r="AG46" s="112"/>
      <c r="AH46" s="128">
        <v>266</v>
      </c>
      <c r="AI46" s="125">
        <v>373</v>
      </c>
      <c r="AJ46" s="111"/>
      <c r="AK46" s="120">
        <v>1215.5170499999999</v>
      </c>
      <c r="AL46" s="120">
        <v>454.27024518343302</v>
      </c>
      <c r="AM46" s="129">
        <v>731</v>
      </c>
      <c r="AN46" s="116">
        <v>0.621436723917145</v>
      </c>
      <c r="AO46" s="139">
        <v>-1119.9216227449101</v>
      </c>
      <c r="AP46" s="124"/>
      <c r="AQ46" s="124"/>
      <c r="AR46" s="125">
        <v>741</v>
      </c>
      <c r="AS46" s="125">
        <v>1132</v>
      </c>
      <c r="AT46" s="113"/>
      <c r="AU46" s="120">
        <v>1669.44355</v>
      </c>
      <c r="AV46" s="110">
        <v>623.914350504916</v>
      </c>
      <c r="AW46" s="131">
        <v>573</v>
      </c>
      <c r="AX46" s="133">
        <v>1.0888557600434801</v>
      </c>
      <c r="AY46" s="137">
        <v>-161.20810455927801</v>
      </c>
      <c r="AZ46" s="112">
        <v>6.7499999999999999E-3</v>
      </c>
      <c r="BA46" s="112">
        <v>6.7499999999999999E-3</v>
      </c>
      <c r="BB46" s="125">
        <v>0</v>
      </c>
      <c r="BC46" s="125">
        <v>171</v>
      </c>
      <c r="BD46" s="111"/>
      <c r="BE46" s="120">
        <v>155.5</v>
      </c>
      <c r="BF46" s="110">
        <v>58.114382785518202</v>
      </c>
      <c r="BG46" s="132">
        <v>65</v>
      </c>
      <c r="BH46" s="118">
        <v>0.89406742746951096</v>
      </c>
      <c r="BI46" s="126">
        <v>-52.165545456113499</v>
      </c>
      <c r="BJ46" s="112"/>
      <c r="BK46" s="112"/>
      <c r="BL46" s="125">
        <v>19</v>
      </c>
      <c r="BM46" s="125">
        <v>54</v>
      </c>
      <c r="BN46" s="111"/>
      <c r="BO46" s="119">
        <v>386</v>
      </c>
      <c r="BP46" s="120">
        <v>144.25821064443701</v>
      </c>
      <c r="BQ46" s="132">
        <v>78</v>
      </c>
      <c r="BR46" s="122">
        <v>1.8494642390312399</v>
      </c>
      <c r="BS46" s="123">
        <v>136.80134545266401</v>
      </c>
      <c r="BT46" s="112">
        <v>7.4999999999999997E-3</v>
      </c>
      <c r="BU46" s="124">
        <v>7.4999999999999997E-3</v>
      </c>
      <c r="BV46" s="119">
        <v>0</v>
      </c>
      <c r="BW46" s="119">
        <v>0</v>
      </c>
      <c r="BX46" s="113"/>
      <c r="BY46" s="118">
        <v>0.99594202898550699</v>
      </c>
      <c r="BZ46" s="118">
        <v>1</v>
      </c>
      <c r="CA46" s="135">
        <v>0.998376811594203</v>
      </c>
      <c r="CB46" s="117">
        <v>0.9</v>
      </c>
      <c r="CC46" s="124">
        <v>2.5000000000000001E-3</v>
      </c>
      <c r="CD46" s="113"/>
      <c r="CE46" s="113"/>
    </row>
    <row r="47" spans="1:83" s="85" customFormat="1" ht="21.4" customHeight="1" x14ac:dyDescent="0.2">
      <c r="A47" s="109" t="s">
        <v>380</v>
      </c>
      <c r="B47" s="109" t="s">
        <v>77</v>
      </c>
      <c r="C47" s="109" t="s">
        <v>86</v>
      </c>
      <c r="D47" s="110">
        <v>5.0620890961111096</v>
      </c>
      <c r="E47" s="111"/>
      <c r="F47" s="112">
        <v>2.775E-2</v>
      </c>
      <c r="G47" s="112">
        <v>2.775E-2</v>
      </c>
      <c r="H47" s="113"/>
      <c r="I47" s="114">
        <v>5</v>
      </c>
      <c r="J47" s="114">
        <v>5</v>
      </c>
      <c r="K47" s="111"/>
      <c r="L47" s="115">
        <v>0.53</v>
      </c>
      <c r="M47" s="118">
        <v>0.65100000000000002</v>
      </c>
      <c r="N47" s="117">
        <v>0.7</v>
      </c>
      <c r="O47" s="118"/>
      <c r="P47" s="111"/>
      <c r="Q47" s="119">
        <v>185</v>
      </c>
      <c r="R47" s="120">
        <v>36.546176190799201</v>
      </c>
      <c r="S47" s="121">
        <v>36</v>
      </c>
      <c r="T47" s="133">
        <v>1.0151715608555301</v>
      </c>
      <c r="U47" s="134">
        <v>-32.588837707239897</v>
      </c>
      <c r="V47" s="124">
        <v>1E-3</v>
      </c>
      <c r="W47" s="124">
        <v>1E-3</v>
      </c>
      <c r="X47" s="125">
        <v>0</v>
      </c>
      <c r="Y47" s="125">
        <v>34</v>
      </c>
      <c r="Z47" s="111"/>
      <c r="AA47" s="126">
        <v>718</v>
      </c>
      <c r="AB47" s="110">
        <v>141.838672999967</v>
      </c>
      <c r="AC47" s="121">
        <v>200</v>
      </c>
      <c r="AD47" s="116">
        <v>0.70919336499983499</v>
      </c>
      <c r="AE47" s="127">
        <v>-490.82687615133301</v>
      </c>
      <c r="AF47" s="112"/>
      <c r="AG47" s="112"/>
      <c r="AH47" s="128">
        <v>295</v>
      </c>
      <c r="AI47" s="125">
        <v>497</v>
      </c>
      <c r="AJ47" s="111"/>
      <c r="AK47" s="120">
        <v>5232.8813399999999</v>
      </c>
      <c r="AL47" s="120">
        <v>1033.7394780388399</v>
      </c>
      <c r="AM47" s="129">
        <v>828</v>
      </c>
      <c r="AN47" s="122">
        <v>1.24847763048169</v>
      </c>
      <c r="AO47" s="130">
        <v>228.33807273348199</v>
      </c>
      <c r="AP47" s="124">
        <v>0.01</v>
      </c>
      <c r="AQ47" s="124">
        <v>0.01</v>
      </c>
      <c r="AR47" s="125">
        <v>0</v>
      </c>
      <c r="AS47" s="125">
        <v>0</v>
      </c>
      <c r="AT47" s="113"/>
      <c r="AU47" s="120">
        <v>3151.8637600000002</v>
      </c>
      <c r="AV47" s="110">
        <v>622.64090974245801</v>
      </c>
      <c r="AW47" s="131">
        <v>573</v>
      </c>
      <c r="AX47" s="133">
        <v>1.08663335033588</v>
      </c>
      <c r="AY47" s="137">
        <v>-311.42524017356902</v>
      </c>
      <c r="AZ47" s="112">
        <v>6.7499999999999999E-3</v>
      </c>
      <c r="BA47" s="112">
        <v>6.7499999999999999E-3</v>
      </c>
      <c r="BB47" s="125">
        <v>0</v>
      </c>
      <c r="BC47" s="125">
        <v>329</v>
      </c>
      <c r="BD47" s="111"/>
      <c r="BE47" s="120">
        <v>250.9</v>
      </c>
      <c r="BF47" s="110">
        <v>49.564516790656803</v>
      </c>
      <c r="BG47" s="132">
        <v>65</v>
      </c>
      <c r="BH47" s="116">
        <v>0.76253102754856605</v>
      </c>
      <c r="BI47" s="127">
        <v>-141.968734749183</v>
      </c>
      <c r="BJ47" s="112"/>
      <c r="BK47" s="112"/>
      <c r="BL47" s="125">
        <v>79</v>
      </c>
      <c r="BM47" s="125">
        <v>144</v>
      </c>
      <c r="BN47" s="111"/>
      <c r="BO47" s="119">
        <v>775</v>
      </c>
      <c r="BP47" s="120">
        <v>153.09884620469899</v>
      </c>
      <c r="BQ47" s="132">
        <v>78</v>
      </c>
      <c r="BR47" s="122">
        <v>1.96280572057306</v>
      </c>
      <c r="BS47" s="123">
        <v>303.55751830098001</v>
      </c>
      <c r="BT47" s="112">
        <v>7.4999999999999997E-3</v>
      </c>
      <c r="BU47" s="124">
        <v>7.4999999999999997E-3</v>
      </c>
      <c r="BV47" s="119">
        <v>0</v>
      </c>
      <c r="BW47" s="119">
        <v>0</v>
      </c>
      <c r="BX47" s="113"/>
      <c r="BY47" s="118">
        <v>0.99867794817556899</v>
      </c>
      <c r="BZ47" s="118">
        <v>1</v>
      </c>
      <c r="CA47" s="135">
        <v>0.99947117927022699</v>
      </c>
      <c r="CB47" s="117">
        <v>0.9</v>
      </c>
      <c r="CC47" s="124">
        <v>2.5000000000000001E-3</v>
      </c>
      <c r="CD47" s="113"/>
      <c r="CE47" s="113"/>
    </row>
    <row r="48" spans="1:83" s="85" customFormat="1" ht="21.4" customHeight="1" x14ac:dyDescent="0.2">
      <c r="A48" s="109" t="s">
        <v>380</v>
      </c>
      <c r="B48" s="109" t="s">
        <v>77</v>
      </c>
      <c r="C48" s="109" t="s">
        <v>87</v>
      </c>
      <c r="D48" s="110">
        <v>2.2659971759999999</v>
      </c>
      <c r="E48" s="111"/>
      <c r="F48" s="112">
        <v>4.8750000000000002E-2</v>
      </c>
      <c r="G48" s="112">
        <v>4.8000000000000001E-2</v>
      </c>
      <c r="H48" s="113"/>
      <c r="I48" s="114">
        <v>6</v>
      </c>
      <c r="J48" s="114">
        <v>6</v>
      </c>
      <c r="K48" s="111"/>
      <c r="L48" s="136">
        <v>0.71</v>
      </c>
      <c r="M48" s="116">
        <v>0.504</v>
      </c>
      <c r="N48" s="117">
        <v>0.7</v>
      </c>
      <c r="O48" s="118"/>
      <c r="P48" s="111"/>
      <c r="Q48" s="119">
        <v>126</v>
      </c>
      <c r="R48" s="120">
        <v>55.604658882416899</v>
      </c>
      <c r="S48" s="121">
        <v>36</v>
      </c>
      <c r="T48" s="122">
        <v>1.54457385784491</v>
      </c>
      <c r="U48" s="123">
        <v>28.598377386816001</v>
      </c>
      <c r="V48" s="124">
        <v>0.01</v>
      </c>
      <c r="W48" s="124">
        <v>0.01</v>
      </c>
      <c r="X48" s="125">
        <v>0</v>
      </c>
      <c r="Y48" s="125">
        <v>0</v>
      </c>
      <c r="Z48" s="111"/>
      <c r="AA48" s="126">
        <v>344</v>
      </c>
      <c r="AB48" s="110">
        <v>151.80954488532899</v>
      </c>
      <c r="AC48" s="121">
        <v>200</v>
      </c>
      <c r="AD48" s="116">
        <v>0.75904772442664503</v>
      </c>
      <c r="AE48" s="127">
        <v>-197.1201256288</v>
      </c>
      <c r="AF48" s="112"/>
      <c r="AG48" s="112"/>
      <c r="AH48" s="128">
        <v>110</v>
      </c>
      <c r="AI48" s="125">
        <v>200</v>
      </c>
      <c r="AJ48" s="111"/>
      <c r="AK48" s="120">
        <v>3852.5933199999999</v>
      </c>
      <c r="AL48" s="120">
        <v>1700.1756934228399</v>
      </c>
      <c r="AM48" s="129">
        <v>763.3</v>
      </c>
      <c r="AN48" s="122">
        <v>2.2274016683123801</v>
      </c>
      <c r="AO48" s="130">
        <v>1787.40836053768</v>
      </c>
      <c r="AP48" s="124">
        <v>0.01</v>
      </c>
      <c r="AQ48" s="124">
        <v>0.01</v>
      </c>
      <c r="AR48" s="125">
        <v>0</v>
      </c>
      <c r="AS48" s="125">
        <v>0</v>
      </c>
      <c r="AT48" s="113"/>
      <c r="AU48" s="120">
        <v>2257.2651000000001</v>
      </c>
      <c r="AV48" s="110">
        <v>996.146475338767</v>
      </c>
      <c r="AW48" s="131">
        <v>573</v>
      </c>
      <c r="AX48" s="122">
        <v>1.73847552415143</v>
      </c>
      <c r="AY48" s="130">
        <v>706.95594007348802</v>
      </c>
      <c r="AZ48" s="112">
        <v>1.4999999999999999E-2</v>
      </c>
      <c r="BA48" s="112">
        <v>1.4999999999999999E-2</v>
      </c>
      <c r="BB48" s="125">
        <v>0</v>
      </c>
      <c r="BC48" s="125">
        <v>0</v>
      </c>
      <c r="BD48" s="111"/>
      <c r="BE48" s="120">
        <v>153.5</v>
      </c>
      <c r="BF48" s="110">
        <v>67.740596336912603</v>
      </c>
      <c r="BG48" s="132">
        <v>65</v>
      </c>
      <c r="BH48" s="133">
        <v>1.04216302056789</v>
      </c>
      <c r="BI48" s="134">
        <v>-22.36404082936</v>
      </c>
      <c r="BJ48" s="112">
        <v>3.7499999999999999E-3</v>
      </c>
      <c r="BK48" s="112">
        <v>3.0000000000000001E-3</v>
      </c>
      <c r="BL48" s="125">
        <v>0</v>
      </c>
      <c r="BM48" s="125">
        <v>24</v>
      </c>
      <c r="BN48" s="111"/>
      <c r="BO48" s="119">
        <v>333</v>
      </c>
      <c r="BP48" s="120">
        <v>146.95516990352999</v>
      </c>
      <c r="BQ48" s="132">
        <v>78</v>
      </c>
      <c r="BR48" s="122">
        <v>1.8840406397888501</v>
      </c>
      <c r="BS48" s="123">
        <v>121.96315100476799</v>
      </c>
      <c r="BT48" s="112">
        <v>7.4999999999999997E-3</v>
      </c>
      <c r="BU48" s="124">
        <v>7.4999999999999997E-3</v>
      </c>
      <c r="BV48" s="119">
        <v>0</v>
      </c>
      <c r="BW48" s="119">
        <v>0</v>
      </c>
      <c r="BX48" s="113"/>
      <c r="BY48" s="118">
        <v>0.99376039933444305</v>
      </c>
      <c r="BZ48" s="118">
        <v>1</v>
      </c>
      <c r="CA48" s="135">
        <v>0.99750415973377704</v>
      </c>
      <c r="CB48" s="117">
        <v>0.9</v>
      </c>
      <c r="CC48" s="124">
        <v>2.5000000000000001E-3</v>
      </c>
      <c r="CD48" s="113"/>
      <c r="CE48" s="113"/>
    </row>
    <row r="49" spans="1:83" s="85" customFormat="1" ht="21.4" customHeight="1" x14ac:dyDescent="0.2">
      <c r="A49" s="109" t="s">
        <v>380</v>
      </c>
      <c r="B49" s="109" t="s">
        <v>77</v>
      </c>
      <c r="C49" s="109" t="s">
        <v>88</v>
      </c>
      <c r="D49" s="110">
        <v>3.6495165695555598</v>
      </c>
      <c r="E49" s="111"/>
      <c r="F49" s="112">
        <v>0.02</v>
      </c>
      <c r="G49" s="112">
        <v>0.02</v>
      </c>
      <c r="H49" s="113"/>
      <c r="I49" s="114">
        <v>3</v>
      </c>
      <c r="J49" s="114">
        <v>3</v>
      </c>
      <c r="K49" s="111"/>
      <c r="L49" s="115">
        <v>0.53</v>
      </c>
      <c r="M49" s="116">
        <v>0.38200000000000001</v>
      </c>
      <c r="N49" s="117">
        <v>0.7</v>
      </c>
      <c r="O49" s="118"/>
      <c r="P49" s="111"/>
      <c r="Q49" s="119">
        <v>120</v>
      </c>
      <c r="R49" s="120">
        <v>32.8810673175307</v>
      </c>
      <c r="S49" s="121">
        <v>36</v>
      </c>
      <c r="T49" s="118">
        <v>0.91336298104252001</v>
      </c>
      <c r="U49" s="126">
        <v>-36.8708202257762</v>
      </c>
      <c r="V49" s="124"/>
      <c r="W49" s="124"/>
      <c r="X49" s="125">
        <v>12</v>
      </c>
      <c r="Y49" s="125">
        <v>38</v>
      </c>
      <c r="Z49" s="111"/>
      <c r="AA49" s="126">
        <v>528</v>
      </c>
      <c r="AB49" s="110">
        <v>144.67669619713499</v>
      </c>
      <c r="AC49" s="121">
        <v>200</v>
      </c>
      <c r="AD49" s="116">
        <v>0.72338348098567495</v>
      </c>
      <c r="AE49" s="127">
        <v>-343.50455680986801</v>
      </c>
      <c r="AF49" s="112"/>
      <c r="AG49" s="112"/>
      <c r="AH49" s="128">
        <v>202</v>
      </c>
      <c r="AI49" s="125">
        <v>348</v>
      </c>
      <c r="AJ49" s="111"/>
      <c r="AK49" s="120">
        <v>4199.27603</v>
      </c>
      <c r="AL49" s="120">
        <v>1150.6389818943601</v>
      </c>
      <c r="AM49" s="129">
        <v>828</v>
      </c>
      <c r="AN49" s="122">
        <v>1.38966060615261</v>
      </c>
      <c r="AO49" s="130">
        <v>591.24716480714801</v>
      </c>
      <c r="AP49" s="124">
        <v>0.01</v>
      </c>
      <c r="AQ49" s="124">
        <v>0.01</v>
      </c>
      <c r="AR49" s="125">
        <v>0</v>
      </c>
      <c r="AS49" s="125">
        <v>0</v>
      </c>
      <c r="AT49" s="113"/>
      <c r="AU49" s="120">
        <v>1828.4925900000001</v>
      </c>
      <c r="AV49" s="110">
        <v>501.02323284496703</v>
      </c>
      <c r="AW49" s="131">
        <v>573</v>
      </c>
      <c r="AX49" s="118">
        <v>0.87438609571547499</v>
      </c>
      <c r="AY49" s="120">
        <v>-668.36796526027103</v>
      </c>
      <c r="AZ49" s="112"/>
      <c r="BA49" s="112"/>
      <c r="BB49" s="125">
        <v>263</v>
      </c>
      <c r="BC49" s="125">
        <v>681</v>
      </c>
      <c r="BD49" s="111"/>
      <c r="BE49" s="120">
        <v>191.9</v>
      </c>
      <c r="BF49" s="110">
        <v>52.582306818617901</v>
      </c>
      <c r="BG49" s="132">
        <v>65</v>
      </c>
      <c r="BH49" s="118">
        <v>0.80895856644027497</v>
      </c>
      <c r="BI49" s="126">
        <v>-91.338980963207007</v>
      </c>
      <c r="BJ49" s="112"/>
      <c r="BK49" s="112"/>
      <c r="BL49" s="125">
        <v>46</v>
      </c>
      <c r="BM49" s="125">
        <v>93</v>
      </c>
      <c r="BN49" s="111"/>
      <c r="BO49" s="119">
        <v>724</v>
      </c>
      <c r="BP49" s="120">
        <v>198.38243948243499</v>
      </c>
      <c r="BQ49" s="132">
        <v>78</v>
      </c>
      <c r="BR49" s="122">
        <v>2.5433646087491701</v>
      </c>
      <c r="BS49" s="123">
        <v>384.11322284415201</v>
      </c>
      <c r="BT49" s="112">
        <v>7.4999999999999997E-3</v>
      </c>
      <c r="BU49" s="124">
        <v>7.4999999999999997E-3</v>
      </c>
      <c r="BV49" s="119">
        <v>0</v>
      </c>
      <c r="BW49" s="119">
        <v>0</v>
      </c>
      <c r="BX49" s="113"/>
      <c r="BY49" s="118">
        <v>0.99746835443037996</v>
      </c>
      <c r="BZ49" s="118">
        <v>1</v>
      </c>
      <c r="CA49" s="135">
        <v>0.99898734177215198</v>
      </c>
      <c r="CB49" s="117">
        <v>0.9</v>
      </c>
      <c r="CC49" s="124">
        <v>2.5000000000000001E-3</v>
      </c>
      <c r="CD49" s="113"/>
      <c r="CE49" s="113"/>
    </row>
    <row r="50" spans="1:83" s="85" customFormat="1" ht="21.4" customHeight="1" x14ac:dyDescent="0.2">
      <c r="A50" s="109" t="s">
        <v>380</v>
      </c>
      <c r="B50" s="109" t="s">
        <v>77</v>
      </c>
      <c r="C50" s="109" t="s">
        <v>89</v>
      </c>
      <c r="D50" s="110">
        <v>1.97182578466667</v>
      </c>
      <c r="E50" s="111"/>
      <c r="F50" s="112">
        <v>1.2999999999999999E-2</v>
      </c>
      <c r="G50" s="112">
        <v>1.2999999999999999E-2</v>
      </c>
      <c r="H50" s="113"/>
      <c r="I50" s="114">
        <v>3</v>
      </c>
      <c r="J50" s="114">
        <v>3</v>
      </c>
      <c r="K50" s="111"/>
      <c r="L50" s="115">
        <v>0.47</v>
      </c>
      <c r="M50" s="116">
        <v>0.49199999999999999</v>
      </c>
      <c r="N50" s="117">
        <v>0.7</v>
      </c>
      <c r="O50" s="118"/>
      <c r="P50" s="111"/>
      <c r="Q50" s="119">
        <v>58</v>
      </c>
      <c r="R50" s="120">
        <v>29.4143633027929</v>
      </c>
      <c r="S50" s="121">
        <v>36</v>
      </c>
      <c r="T50" s="118">
        <v>0.81706564729980202</v>
      </c>
      <c r="U50" s="126">
        <v>-26.756959528112102</v>
      </c>
      <c r="V50" s="124"/>
      <c r="W50" s="124"/>
      <c r="X50" s="125">
        <v>13</v>
      </c>
      <c r="Y50" s="125">
        <v>28</v>
      </c>
      <c r="Z50" s="111"/>
      <c r="AA50" s="126">
        <v>165</v>
      </c>
      <c r="AB50" s="110">
        <v>83.678792154497003</v>
      </c>
      <c r="AC50" s="121">
        <v>200</v>
      </c>
      <c r="AD50" s="116">
        <v>0.41839396077248497</v>
      </c>
      <c r="AE50" s="127">
        <v>-305.87199737840098</v>
      </c>
      <c r="AF50" s="112"/>
      <c r="AG50" s="112"/>
      <c r="AH50" s="128">
        <v>230</v>
      </c>
      <c r="AI50" s="125">
        <v>309</v>
      </c>
      <c r="AJ50" s="111"/>
      <c r="AK50" s="120">
        <v>461.43693000000002</v>
      </c>
      <c r="AL50" s="120">
        <v>234.01506035078299</v>
      </c>
      <c r="AM50" s="129">
        <v>820.2</v>
      </c>
      <c r="AN50" s="116">
        <v>0.28531463100558802</v>
      </c>
      <c r="AO50" s="139">
        <v>-1469.6091312488199</v>
      </c>
      <c r="AP50" s="124"/>
      <c r="AQ50" s="124"/>
      <c r="AR50" s="125">
        <v>1156</v>
      </c>
      <c r="AS50" s="125">
        <v>1480</v>
      </c>
      <c r="AT50" s="113"/>
      <c r="AU50" s="120">
        <v>942.36127999999997</v>
      </c>
      <c r="AV50" s="110">
        <v>477.91305262767099</v>
      </c>
      <c r="AW50" s="131">
        <v>573</v>
      </c>
      <c r="AX50" s="118">
        <v>0.83405419306748896</v>
      </c>
      <c r="AY50" s="120">
        <v>-406.68699248911798</v>
      </c>
      <c r="AZ50" s="112"/>
      <c r="BA50" s="112"/>
      <c r="BB50" s="125">
        <v>188</v>
      </c>
      <c r="BC50" s="125">
        <v>414</v>
      </c>
      <c r="BD50" s="111"/>
      <c r="BE50" s="120">
        <v>133</v>
      </c>
      <c r="BF50" s="110">
        <v>67.450177918473301</v>
      </c>
      <c r="BG50" s="132">
        <v>65</v>
      </c>
      <c r="BH50" s="133">
        <v>1.0376950448995901</v>
      </c>
      <c r="BI50" s="134">
        <v>-20.033399147980202</v>
      </c>
      <c r="BJ50" s="112">
        <v>3.0000000000000001E-3</v>
      </c>
      <c r="BK50" s="112">
        <v>3.0000000000000001E-3</v>
      </c>
      <c r="BL50" s="125">
        <v>0</v>
      </c>
      <c r="BM50" s="125">
        <v>21</v>
      </c>
      <c r="BN50" s="111"/>
      <c r="BO50" s="119">
        <v>220</v>
      </c>
      <c r="BP50" s="120">
        <v>111.571722872663</v>
      </c>
      <c r="BQ50" s="132">
        <v>78</v>
      </c>
      <c r="BR50" s="122">
        <v>1.43040670349568</v>
      </c>
      <c r="BS50" s="123">
        <v>36.359921022423698</v>
      </c>
      <c r="BT50" s="112">
        <v>7.4999999999999997E-3</v>
      </c>
      <c r="BU50" s="124">
        <v>7.4999999999999997E-3</v>
      </c>
      <c r="BV50" s="119">
        <v>0</v>
      </c>
      <c r="BW50" s="119">
        <v>0</v>
      </c>
      <c r="BX50" s="113"/>
      <c r="BY50" s="118">
        <v>0.99685534591194902</v>
      </c>
      <c r="BZ50" s="118">
        <v>1</v>
      </c>
      <c r="CA50" s="135">
        <v>0.99874213836477999</v>
      </c>
      <c r="CB50" s="117">
        <v>0.9</v>
      </c>
      <c r="CC50" s="124">
        <v>2.5000000000000001E-3</v>
      </c>
      <c r="CD50" s="113"/>
      <c r="CE50" s="113"/>
    </row>
    <row r="51" spans="1:83" s="85" customFormat="1" ht="21.4" customHeight="1" x14ac:dyDescent="0.2">
      <c r="A51" s="109" t="s">
        <v>380</v>
      </c>
      <c r="B51" s="109" t="s">
        <v>77</v>
      </c>
      <c r="C51" s="109" t="s">
        <v>90</v>
      </c>
      <c r="D51" s="110">
        <v>3.09095719111111</v>
      </c>
      <c r="E51" s="111"/>
      <c r="F51" s="112">
        <v>6.3250000000000001E-2</v>
      </c>
      <c r="G51" s="112">
        <v>6.1749999999999999E-2</v>
      </c>
      <c r="H51" s="113"/>
      <c r="I51" s="114">
        <v>6</v>
      </c>
      <c r="J51" s="114">
        <v>6</v>
      </c>
      <c r="K51" s="111"/>
      <c r="L51" s="135">
        <v>1</v>
      </c>
      <c r="M51" s="122">
        <v>0.84499999999999997</v>
      </c>
      <c r="N51" s="117">
        <v>0.7</v>
      </c>
      <c r="O51" s="118">
        <v>0.02</v>
      </c>
      <c r="P51" s="111"/>
      <c r="Q51" s="119">
        <v>146</v>
      </c>
      <c r="R51" s="120">
        <v>47.234559061465703</v>
      </c>
      <c r="S51" s="121">
        <v>36</v>
      </c>
      <c r="T51" s="122">
        <v>1.31207108504071</v>
      </c>
      <c r="U51" s="123">
        <v>13.138296097280101</v>
      </c>
      <c r="V51" s="124">
        <v>0.01</v>
      </c>
      <c r="W51" s="124">
        <v>0.01</v>
      </c>
      <c r="X51" s="125">
        <v>0</v>
      </c>
      <c r="Y51" s="125">
        <v>0</v>
      </c>
      <c r="Z51" s="111"/>
      <c r="AA51" s="126">
        <v>365</v>
      </c>
      <c r="AB51" s="110">
        <v>118.08639765366399</v>
      </c>
      <c r="AC51" s="121">
        <v>200</v>
      </c>
      <c r="AD51" s="116">
        <v>0.59043198826832</v>
      </c>
      <c r="AE51" s="127">
        <v>-373.12057723733301</v>
      </c>
      <c r="AF51" s="112"/>
      <c r="AG51" s="112"/>
      <c r="AH51" s="128">
        <v>254</v>
      </c>
      <c r="AI51" s="125">
        <v>377</v>
      </c>
      <c r="AJ51" s="111"/>
      <c r="AK51" s="120">
        <v>916.91687999999999</v>
      </c>
      <c r="AL51" s="120">
        <v>296.64496248503298</v>
      </c>
      <c r="AM51" s="129">
        <v>693.7</v>
      </c>
      <c r="AN51" s="116">
        <v>0.42762716229643</v>
      </c>
      <c r="AO51" s="139">
        <v>-1643.2543421476901</v>
      </c>
      <c r="AP51" s="124"/>
      <c r="AQ51" s="124"/>
      <c r="AR51" s="125">
        <v>1228</v>
      </c>
      <c r="AS51" s="125">
        <v>1657</v>
      </c>
      <c r="AT51" s="113"/>
      <c r="AU51" s="120">
        <v>2079.3812400000002</v>
      </c>
      <c r="AV51" s="110">
        <v>672.73052049372495</v>
      </c>
      <c r="AW51" s="131">
        <v>573</v>
      </c>
      <c r="AX51" s="133">
        <v>1.17404977398556</v>
      </c>
      <c r="AY51" s="137">
        <v>-35.334213784958997</v>
      </c>
      <c r="AZ51" s="112">
        <v>1.35E-2</v>
      </c>
      <c r="BA51" s="112">
        <v>1.2749999999999999E-2</v>
      </c>
      <c r="BB51" s="125">
        <v>0</v>
      </c>
      <c r="BC51" s="125">
        <v>46</v>
      </c>
      <c r="BD51" s="111"/>
      <c r="BE51" s="120">
        <v>225.8</v>
      </c>
      <c r="BF51" s="110">
        <v>73.051804356705205</v>
      </c>
      <c r="BG51" s="132">
        <v>65</v>
      </c>
      <c r="BH51" s="133">
        <v>1.1238739131800799</v>
      </c>
      <c r="BI51" s="134">
        <v>-14.089187602133199</v>
      </c>
      <c r="BJ51" s="112">
        <v>9.75E-3</v>
      </c>
      <c r="BK51" s="112">
        <v>8.9999999999999993E-3</v>
      </c>
      <c r="BL51" s="125">
        <v>0</v>
      </c>
      <c r="BM51" s="125">
        <v>16</v>
      </c>
      <c r="BN51" s="111"/>
      <c r="BO51" s="119">
        <v>401</v>
      </c>
      <c r="BP51" s="120">
        <v>129.73327523046399</v>
      </c>
      <c r="BQ51" s="132">
        <v>78</v>
      </c>
      <c r="BR51" s="122">
        <v>1.6632471183392801</v>
      </c>
      <c r="BS51" s="123">
        <v>113.13297487744001</v>
      </c>
      <c r="BT51" s="112">
        <v>7.4999999999999997E-3</v>
      </c>
      <c r="BU51" s="124">
        <v>7.4999999999999997E-3</v>
      </c>
      <c r="BV51" s="119">
        <v>0</v>
      </c>
      <c r="BW51" s="119">
        <v>0</v>
      </c>
      <c r="BX51" s="113"/>
      <c r="BY51" s="118">
        <v>0.99695894576786603</v>
      </c>
      <c r="BZ51" s="118">
        <v>1</v>
      </c>
      <c r="CA51" s="135">
        <v>0.99878357830714604</v>
      </c>
      <c r="CB51" s="117">
        <v>0.9</v>
      </c>
      <c r="CC51" s="124">
        <v>2.5000000000000001E-3</v>
      </c>
      <c r="CD51" s="113"/>
      <c r="CE51" s="113"/>
    </row>
    <row r="52" spans="1:83" s="85" customFormat="1" ht="21.4" customHeight="1" x14ac:dyDescent="0.2">
      <c r="A52" s="109" t="s">
        <v>380</v>
      </c>
      <c r="B52" s="109" t="s">
        <v>77</v>
      </c>
      <c r="C52" s="109" t="s">
        <v>91</v>
      </c>
      <c r="D52" s="110">
        <v>8.3391041417777796</v>
      </c>
      <c r="E52" s="111"/>
      <c r="F52" s="112">
        <v>5.425E-2</v>
      </c>
      <c r="G52" s="112">
        <v>5.425E-2</v>
      </c>
      <c r="H52" s="113"/>
      <c r="I52" s="114">
        <v>6</v>
      </c>
      <c r="J52" s="114">
        <v>6</v>
      </c>
      <c r="K52" s="111"/>
      <c r="L52" s="115">
        <v>0.54495694109541803</v>
      </c>
      <c r="M52" s="116">
        <v>0.52900000000000003</v>
      </c>
      <c r="N52" s="117">
        <v>0.7</v>
      </c>
      <c r="O52" s="118"/>
      <c r="P52" s="111"/>
      <c r="Q52" s="119">
        <v>364</v>
      </c>
      <c r="R52" s="120">
        <v>43.649772662798298</v>
      </c>
      <c r="S52" s="121">
        <v>36</v>
      </c>
      <c r="T52" s="122">
        <v>1.2124936850777299</v>
      </c>
      <c r="U52" s="123">
        <v>5.55194756982399</v>
      </c>
      <c r="V52" s="124">
        <v>0.01</v>
      </c>
      <c r="W52" s="124">
        <v>0.01</v>
      </c>
      <c r="X52" s="125">
        <v>0</v>
      </c>
      <c r="Y52" s="125">
        <v>0</v>
      </c>
      <c r="Z52" s="111"/>
      <c r="AA52" s="126">
        <v>1140</v>
      </c>
      <c r="AB52" s="110">
        <v>136.70533196590699</v>
      </c>
      <c r="AC52" s="121">
        <v>200</v>
      </c>
      <c r="AD52" s="116">
        <v>0.68352665982953498</v>
      </c>
      <c r="AE52" s="127">
        <v>-851.37806905653395</v>
      </c>
      <c r="AF52" s="112"/>
      <c r="AG52" s="112"/>
      <c r="AH52" s="128">
        <v>528</v>
      </c>
      <c r="AI52" s="125">
        <v>862</v>
      </c>
      <c r="AJ52" s="111"/>
      <c r="AK52" s="120">
        <v>7539.1590900000001</v>
      </c>
      <c r="AL52" s="120">
        <v>904.07302293178498</v>
      </c>
      <c r="AM52" s="129">
        <v>781.5</v>
      </c>
      <c r="AN52" s="133">
        <v>1.15684327950324</v>
      </c>
      <c r="AO52" s="137">
        <v>-242.15071483840501</v>
      </c>
      <c r="AP52" s="124">
        <v>8.0000000000000002E-3</v>
      </c>
      <c r="AQ52" s="124">
        <v>8.0000000000000002E-3</v>
      </c>
      <c r="AR52" s="125">
        <v>0</v>
      </c>
      <c r="AS52" s="125">
        <v>282</v>
      </c>
      <c r="AT52" s="113"/>
      <c r="AU52" s="120">
        <v>5745.4958200000001</v>
      </c>
      <c r="AV52" s="110">
        <v>688.98238015950005</v>
      </c>
      <c r="AW52" s="131">
        <v>573</v>
      </c>
      <c r="AX52" s="122">
        <v>1.2024125308193701</v>
      </c>
      <c r="AY52" s="130">
        <v>40.197652153030504</v>
      </c>
      <c r="AZ52" s="112">
        <v>1.4999999999999999E-2</v>
      </c>
      <c r="BA52" s="112">
        <v>1.4999999999999999E-2</v>
      </c>
      <c r="BB52" s="125">
        <v>0</v>
      </c>
      <c r="BC52" s="125">
        <v>0</v>
      </c>
      <c r="BD52" s="111"/>
      <c r="BE52" s="120">
        <v>622.20000000000005</v>
      </c>
      <c r="BF52" s="110">
        <v>74.612331183497602</v>
      </c>
      <c r="BG52" s="132">
        <v>65</v>
      </c>
      <c r="BH52" s="133">
        <v>1.1478820182076599</v>
      </c>
      <c r="BI52" s="134">
        <v>-24.997872443373499</v>
      </c>
      <c r="BJ52" s="112">
        <v>1.125E-2</v>
      </c>
      <c r="BK52" s="112">
        <v>1.125E-2</v>
      </c>
      <c r="BL52" s="125">
        <v>0</v>
      </c>
      <c r="BM52" s="125">
        <v>29</v>
      </c>
      <c r="BN52" s="111"/>
      <c r="BO52" s="119">
        <v>1076</v>
      </c>
      <c r="BP52" s="120">
        <v>129.03064666255801</v>
      </c>
      <c r="BQ52" s="132">
        <v>78</v>
      </c>
      <c r="BR52" s="122">
        <v>1.6542390597763801</v>
      </c>
      <c r="BS52" s="123">
        <v>299.36255306795198</v>
      </c>
      <c r="BT52" s="112">
        <v>7.4999999999999997E-3</v>
      </c>
      <c r="BU52" s="124">
        <v>7.4999999999999997E-3</v>
      </c>
      <c r="BV52" s="119">
        <v>0</v>
      </c>
      <c r="BW52" s="119">
        <v>0</v>
      </c>
      <c r="BX52" s="113"/>
      <c r="BY52" s="118">
        <v>0.999448428019857</v>
      </c>
      <c r="BZ52" s="118">
        <v>1</v>
      </c>
      <c r="CA52" s="135">
        <v>0.99977937120794302</v>
      </c>
      <c r="CB52" s="117">
        <v>0.9</v>
      </c>
      <c r="CC52" s="124">
        <v>2.5000000000000001E-3</v>
      </c>
      <c r="CD52" s="113"/>
      <c r="CE52" s="113"/>
    </row>
    <row r="53" spans="1:83" s="85" customFormat="1" ht="21.4" customHeight="1" x14ac:dyDescent="0.2">
      <c r="A53" s="109" t="s">
        <v>380</v>
      </c>
      <c r="B53" s="109" t="s">
        <v>77</v>
      </c>
      <c r="C53" s="109" t="s">
        <v>93</v>
      </c>
      <c r="D53" s="110">
        <v>2.8860804667777802</v>
      </c>
      <c r="E53" s="111"/>
      <c r="F53" s="112">
        <v>2.8000000000000001E-2</v>
      </c>
      <c r="G53" s="112">
        <v>2.8000000000000001E-2</v>
      </c>
      <c r="H53" s="113"/>
      <c r="I53" s="114">
        <v>5</v>
      </c>
      <c r="J53" s="114">
        <v>5</v>
      </c>
      <c r="K53" s="111"/>
      <c r="L53" s="136">
        <v>0.71</v>
      </c>
      <c r="M53" s="118">
        <v>0.66600000000000004</v>
      </c>
      <c r="N53" s="117">
        <v>0.7</v>
      </c>
      <c r="O53" s="118"/>
      <c r="P53" s="111"/>
      <c r="Q53" s="119">
        <v>134</v>
      </c>
      <c r="R53" s="120">
        <v>46.429751887551099</v>
      </c>
      <c r="S53" s="121">
        <v>36</v>
      </c>
      <c r="T53" s="122">
        <v>1.2897153302097499</v>
      </c>
      <c r="U53" s="123">
        <v>9.9447172160239194</v>
      </c>
      <c r="V53" s="124">
        <v>0.01</v>
      </c>
      <c r="W53" s="124">
        <v>0.01</v>
      </c>
      <c r="X53" s="125">
        <v>0</v>
      </c>
      <c r="Y53" s="125">
        <v>0</v>
      </c>
      <c r="Z53" s="111"/>
      <c r="AA53" s="126">
        <v>571</v>
      </c>
      <c r="AB53" s="110">
        <v>197.84618155068401</v>
      </c>
      <c r="AC53" s="121">
        <v>200</v>
      </c>
      <c r="AD53" s="118">
        <v>0.98923090775342004</v>
      </c>
      <c r="AE53" s="126">
        <v>-118.19601546653401</v>
      </c>
      <c r="AF53" s="112"/>
      <c r="AG53" s="112"/>
      <c r="AH53" s="128">
        <v>7</v>
      </c>
      <c r="AI53" s="125">
        <v>122</v>
      </c>
      <c r="AJ53" s="111"/>
      <c r="AK53" s="120">
        <v>2272.7439199999999</v>
      </c>
      <c r="AL53" s="120">
        <v>787.48459932492801</v>
      </c>
      <c r="AM53" s="129">
        <v>780.5</v>
      </c>
      <c r="AN53" s="133">
        <v>1.00894887805884</v>
      </c>
      <c r="AO53" s="137">
        <v>-416.843530358149</v>
      </c>
      <c r="AP53" s="124">
        <v>5.0000000000000001E-4</v>
      </c>
      <c r="AQ53" s="124">
        <v>5.0000000000000001E-4</v>
      </c>
      <c r="AR53" s="125">
        <v>0</v>
      </c>
      <c r="AS53" s="125">
        <v>431</v>
      </c>
      <c r="AT53" s="113"/>
      <c r="AU53" s="120">
        <v>1815.299</v>
      </c>
      <c r="AV53" s="110">
        <v>628.98419531134095</v>
      </c>
      <c r="AW53" s="131">
        <v>573</v>
      </c>
      <c r="AX53" s="133">
        <v>1.0977036567388201</v>
      </c>
      <c r="AY53" s="137">
        <v>-159.24758431161999</v>
      </c>
      <c r="AZ53" s="112">
        <v>7.4999999999999997E-3</v>
      </c>
      <c r="BA53" s="112">
        <v>7.4999999999999997E-3</v>
      </c>
      <c r="BB53" s="125">
        <v>0</v>
      </c>
      <c r="BC53" s="125">
        <v>170</v>
      </c>
      <c r="BD53" s="111"/>
      <c r="BE53" s="120">
        <v>178.5</v>
      </c>
      <c r="BF53" s="110">
        <v>61.848587402446803</v>
      </c>
      <c r="BG53" s="132">
        <v>65</v>
      </c>
      <c r="BH53" s="118">
        <v>0.95151672926841302</v>
      </c>
      <c r="BI53" s="126">
        <v>-45.488705026623499</v>
      </c>
      <c r="BJ53" s="112"/>
      <c r="BK53" s="112"/>
      <c r="BL53" s="125">
        <v>10</v>
      </c>
      <c r="BM53" s="125">
        <v>47</v>
      </c>
      <c r="BN53" s="111"/>
      <c r="BO53" s="119">
        <v>405</v>
      </c>
      <c r="BP53" s="120">
        <v>140.32872771983699</v>
      </c>
      <c r="BQ53" s="132">
        <v>78</v>
      </c>
      <c r="BR53" s="122">
        <v>1.7990862528184199</v>
      </c>
      <c r="BS53" s="123">
        <v>136.213553968052</v>
      </c>
      <c r="BT53" s="112">
        <v>7.4999999999999997E-3</v>
      </c>
      <c r="BU53" s="124">
        <v>7.4999999999999997E-3</v>
      </c>
      <c r="BV53" s="119">
        <v>0</v>
      </c>
      <c r="BW53" s="119">
        <v>0</v>
      </c>
      <c r="BX53" s="113"/>
      <c r="BY53" s="118">
        <v>0.98142414860681104</v>
      </c>
      <c r="BZ53" s="118">
        <v>1</v>
      </c>
      <c r="CA53" s="135">
        <v>0.99256965944272402</v>
      </c>
      <c r="CB53" s="117">
        <v>0.9</v>
      </c>
      <c r="CC53" s="124">
        <v>2.5000000000000001E-3</v>
      </c>
      <c r="CD53" s="113"/>
      <c r="CE53" s="113"/>
    </row>
    <row r="54" spans="1:83" s="85" customFormat="1" ht="21.4" customHeight="1" x14ac:dyDescent="0.2">
      <c r="A54" s="109" t="s">
        <v>380</v>
      </c>
      <c r="B54" s="109" t="s">
        <v>77</v>
      </c>
      <c r="C54" s="109" t="s">
        <v>94</v>
      </c>
      <c r="D54" s="110">
        <v>4.5130608658888898</v>
      </c>
      <c r="E54" s="111"/>
      <c r="F54" s="112">
        <v>4.5749999999999999E-2</v>
      </c>
      <c r="G54" s="112">
        <v>4.5749999999999999E-2</v>
      </c>
      <c r="H54" s="113"/>
      <c r="I54" s="114">
        <v>6</v>
      </c>
      <c r="J54" s="114">
        <v>6</v>
      </c>
      <c r="K54" s="111"/>
      <c r="L54" s="115">
        <v>0.527132867132867</v>
      </c>
      <c r="M54" s="116">
        <v>0.59499999999999997</v>
      </c>
      <c r="N54" s="117">
        <v>0.7</v>
      </c>
      <c r="O54" s="118"/>
      <c r="P54" s="111"/>
      <c r="Q54" s="119">
        <v>206</v>
      </c>
      <c r="R54" s="120">
        <v>45.6452962017445</v>
      </c>
      <c r="S54" s="121">
        <v>36</v>
      </c>
      <c r="T54" s="122">
        <v>1.2679248944929</v>
      </c>
      <c r="U54" s="123">
        <v>12.010591740632</v>
      </c>
      <c r="V54" s="124">
        <v>0.01</v>
      </c>
      <c r="W54" s="124">
        <v>0.01</v>
      </c>
      <c r="X54" s="125">
        <v>0</v>
      </c>
      <c r="Y54" s="125">
        <v>0</v>
      </c>
      <c r="Z54" s="111"/>
      <c r="AA54" s="126">
        <v>734</v>
      </c>
      <c r="AB54" s="110">
        <v>162.63906510718701</v>
      </c>
      <c r="AC54" s="121">
        <v>200</v>
      </c>
      <c r="AD54" s="118">
        <v>0.81319532553593499</v>
      </c>
      <c r="AE54" s="126">
        <v>-343.71893477426698</v>
      </c>
      <c r="AF54" s="112"/>
      <c r="AG54" s="112"/>
      <c r="AH54" s="128">
        <v>169</v>
      </c>
      <c r="AI54" s="125">
        <v>350</v>
      </c>
      <c r="AJ54" s="111"/>
      <c r="AK54" s="120">
        <v>5246.6203699999996</v>
      </c>
      <c r="AL54" s="120">
        <v>1162.5414604211501</v>
      </c>
      <c r="AM54" s="129">
        <v>823.8</v>
      </c>
      <c r="AN54" s="122">
        <v>1.41119380968821</v>
      </c>
      <c r="AO54" s="130">
        <v>807.49607766479699</v>
      </c>
      <c r="AP54" s="124">
        <v>0.01</v>
      </c>
      <c r="AQ54" s="124">
        <v>0.01</v>
      </c>
      <c r="AR54" s="125">
        <v>0</v>
      </c>
      <c r="AS54" s="125">
        <v>0</v>
      </c>
      <c r="AT54" s="113"/>
      <c r="AU54" s="120">
        <v>3627.14617</v>
      </c>
      <c r="AV54" s="110">
        <v>803.69981211977301</v>
      </c>
      <c r="AW54" s="131">
        <v>573</v>
      </c>
      <c r="AX54" s="122">
        <v>1.40261747315842</v>
      </c>
      <c r="AY54" s="130">
        <v>539.48142187172596</v>
      </c>
      <c r="AZ54" s="112">
        <v>1.4999999999999999E-2</v>
      </c>
      <c r="BA54" s="112">
        <v>1.4999999999999999E-2</v>
      </c>
      <c r="BB54" s="125">
        <v>0</v>
      </c>
      <c r="BC54" s="125">
        <v>0</v>
      </c>
      <c r="BD54" s="111"/>
      <c r="BE54" s="120">
        <v>295.10000000000002</v>
      </c>
      <c r="BF54" s="110">
        <v>65.387994704537903</v>
      </c>
      <c r="BG54" s="132">
        <v>65</v>
      </c>
      <c r="BH54" s="133">
        <v>1.00596914930058</v>
      </c>
      <c r="BI54" s="134">
        <v>-55.158653801636703</v>
      </c>
      <c r="BJ54" s="112">
        <v>7.5000000000000002E-4</v>
      </c>
      <c r="BK54" s="112">
        <v>7.5000000000000002E-4</v>
      </c>
      <c r="BL54" s="125">
        <v>0</v>
      </c>
      <c r="BM54" s="125">
        <v>57</v>
      </c>
      <c r="BN54" s="111"/>
      <c r="BO54" s="119">
        <v>773</v>
      </c>
      <c r="BP54" s="120">
        <v>171.28065031042999</v>
      </c>
      <c r="BQ54" s="132">
        <v>78</v>
      </c>
      <c r="BR54" s="122">
        <v>2.1959057732106402</v>
      </c>
      <c r="BS54" s="123">
        <v>352.68961543803601</v>
      </c>
      <c r="BT54" s="112">
        <v>7.4999999999999997E-3</v>
      </c>
      <c r="BU54" s="124">
        <v>7.4999999999999997E-3</v>
      </c>
      <c r="BV54" s="119">
        <v>0</v>
      </c>
      <c r="BW54" s="119">
        <v>0</v>
      </c>
      <c r="BX54" s="113"/>
      <c r="BY54" s="118">
        <v>0.99603779335568399</v>
      </c>
      <c r="BZ54" s="118">
        <v>1</v>
      </c>
      <c r="CA54" s="135">
        <v>0.99841511734227395</v>
      </c>
      <c r="CB54" s="117">
        <v>0.9</v>
      </c>
      <c r="CC54" s="124">
        <v>2.5000000000000001E-3</v>
      </c>
      <c r="CD54" s="113"/>
      <c r="CE54" s="113"/>
    </row>
    <row r="55" spans="1:83" s="85" customFormat="1" ht="21.4" customHeight="1" x14ac:dyDescent="0.2">
      <c r="A55" s="109" t="s">
        <v>380</v>
      </c>
      <c r="B55" s="109" t="s">
        <v>95</v>
      </c>
      <c r="C55" s="109" t="s">
        <v>96</v>
      </c>
      <c r="D55" s="110">
        <v>3.4333982426666698</v>
      </c>
      <c r="E55" s="111"/>
      <c r="F55" s="112">
        <v>2.0250000000000001E-2</v>
      </c>
      <c r="G55" s="112">
        <v>1.925E-2</v>
      </c>
      <c r="H55" s="113"/>
      <c r="I55" s="114">
        <v>5</v>
      </c>
      <c r="J55" s="114">
        <v>5</v>
      </c>
      <c r="K55" s="111"/>
      <c r="L55" s="136">
        <v>0.82</v>
      </c>
      <c r="M55" s="116">
        <v>0.57799999999999996</v>
      </c>
      <c r="N55" s="117">
        <v>0.7</v>
      </c>
      <c r="O55" s="118"/>
      <c r="P55" s="111"/>
      <c r="Q55" s="119">
        <v>135</v>
      </c>
      <c r="R55" s="120">
        <v>39.319644986812698</v>
      </c>
      <c r="S55" s="121">
        <v>36</v>
      </c>
      <c r="T55" s="133">
        <v>1.0922123607448</v>
      </c>
      <c r="U55" s="134">
        <v>-12.581190062784099</v>
      </c>
      <c r="V55" s="124">
        <v>5.0000000000000001E-3</v>
      </c>
      <c r="W55" s="124">
        <v>4.4999999999999997E-3</v>
      </c>
      <c r="X55" s="125">
        <v>0</v>
      </c>
      <c r="Y55" s="125">
        <v>14</v>
      </c>
      <c r="Z55" s="111"/>
      <c r="AA55" s="126">
        <v>402</v>
      </c>
      <c r="AB55" s="110">
        <v>117.085165071842</v>
      </c>
      <c r="AC55" s="121">
        <v>200</v>
      </c>
      <c r="AD55" s="116">
        <v>0.58542582535920995</v>
      </c>
      <c r="AE55" s="127">
        <v>-417.89550034880102</v>
      </c>
      <c r="AF55" s="112"/>
      <c r="AG55" s="112"/>
      <c r="AH55" s="128">
        <v>285</v>
      </c>
      <c r="AI55" s="125">
        <v>423</v>
      </c>
      <c r="AJ55" s="111"/>
      <c r="AK55" s="120">
        <v>3075.6647899999998</v>
      </c>
      <c r="AL55" s="120">
        <v>895.807760305481</v>
      </c>
      <c r="AM55" s="129">
        <v>828</v>
      </c>
      <c r="AN55" s="133">
        <v>1.08189343032063</v>
      </c>
      <c r="AO55" s="137">
        <v>-318.70258144403601</v>
      </c>
      <c r="AP55" s="124">
        <v>4.4999999999999997E-3</v>
      </c>
      <c r="AQ55" s="124">
        <v>4.0000000000000001E-3</v>
      </c>
      <c r="AR55" s="125">
        <v>0</v>
      </c>
      <c r="AS55" s="125">
        <v>336</v>
      </c>
      <c r="AT55" s="113"/>
      <c r="AU55" s="120">
        <v>1973.61454</v>
      </c>
      <c r="AV55" s="110">
        <v>574.82831891564194</v>
      </c>
      <c r="AW55" s="131">
        <v>573</v>
      </c>
      <c r="AX55" s="133">
        <v>1.0031907834478899</v>
      </c>
      <c r="AY55" s="137">
        <v>-375.386068499315</v>
      </c>
      <c r="AZ55" s="112">
        <v>7.5000000000000002E-4</v>
      </c>
      <c r="BA55" s="112">
        <v>7.5000000000000002E-4</v>
      </c>
      <c r="BB55" s="125">
        <v>0</v>
      </c>
      <c r="BC55" s="125">
        <v>388</v>
      </c>
      <c r="BD55" s="111"/>
      <c r="BE55" s="120">
        <v>214.7</v>
      </c>
      <c r="BF55" s="110">
        <v>62.532798360508799</v>
      </c>
      <c r="BG55" s="132">
        <v>65</v>
      </c>
      <c r="BH55" s="118">
        <v>0.96204305170013604</v>
      </c>
      <c r="BI55" s="126">
        <v>-51.766037613360297</v>
      </c>
      <c r="BJ55" s="112"/>
      <c r="BK55" s="112"/>
      <c r="BL55" s="125">
        <v>9</v>
      </c>
      <c r="BM55" s="125">
        <v>54</v>
      </c>
      <c r="BN55" s="111"/>
      <c r="BO55" s="119">
        <v>445</v>
      </c>
      <c r="BP55" s="120">
        <v>129.609200141716</v>
      </c>
      <c r="BQ55" s="132">
        <v>78</v>
      </c>
      <c r="BR55" s="122">
        <v>1.66165641207328</v>
      </c>
      <c r="BS55" s="123">
        <v>125.24075486396799</v>
      </c>
      <c r="BT55" s="112">
        <v>7.4999999999999997E-3</v>
      </c>
      <c r="BU55" s="124">
        <v>7.4999999999999997E-3</v>
      </c>
      <c r="BV55" s="119">
        <v>0</v>
      </c>
      <c r="BW55" s="119">
        <v>0</v>
      </c>
      <c r="BX55" s="113"/>
      <c r="BY55" s="118">
        <v>0.99794238683127601</v>
      </c>
      <c r="BZ55" s="118">
        <v>1</v>
      </c>
      <c r="CA55" s="135">
        <v>0.99917695473251</v>
      </c>
      <c r="CB55" s="117">
        <v>0.9</v>
      </c>
      <c r="CC55" s="124">
        <v>2.5000000000000001E-3</v>
      </c>
      <c r="CD55" s="113"/>
      <c r="CE55" s="113"/>
    </row>
    <row r="56" spans="1:83" s="85" customFormat="1" ht="21.4" customHeight="1" x14ac:dyDescent="0.2">
      <c r="A56" s="109" t="s">
        <v>380</v>
      </c>
      <c r="B56" s="109" t="s">
        <v>95</v>
      </c>
      <c r="C56" s="109" t="s">
        <v>98</v>
      </c>
      <c r="D56" s="110">
        <v>4.0058120892222204</v>
      </c>
      <c r="E56" s="111"/>
      <c r="F56" s="112">
        <v>5.1999999999999998E-2</v>
      </c>
      <c r="G56" s="112">
        <v>5.1999999999999998E-2</v>
      </c>
      <c r="H56" s="113"/>
      <c r="I56" s="114">
        <v>7</v>
      </c>
      <c r="J56" s="114">
        <v>7</v>
      </c>
      <c r="K56" s="111"/>
      <c r="L56" s="138">
        <v>0.65136752136752096</v>
      </c>
      <c r="M56" s="133">
        <v>0.71299999999999997</v>
      </c>
      <c r="N56" s="117">
        <v>0.7</v>
      </c>
      <c r="O56" s="118">
        <v>1E-3</v>
      </c>
      <c r="P56" s="111"/>
      <c r="Q56" s="119">
        <v>241</v>
      </c>
      <c r="R56" s="120">
        <v>60.162582425775497</v>
      </c>
      <c r="S56" s="121">
        <v>36</v>
      </c>
      <c r="T56" s="122">
        <v>1.67118284516043</v>
      </c>
      <c r="U56" s="123">
        <v>68.814173156872101</v>
      </c>
      <c r="V56" s="124">
        <v>0.01</v>
      </c>
      <c r="W56" s="124">
        <v>0.01</v>
      </c>
      <c r="X56" s="125">
        <v>0</v>
      </c>
      <c r="Y56" s="125">
        <v>0</v>
      </c>
      <c r="Z56" s="111"/>
      <c r="AA56" s="126">
        <v>594</v>
      </c>
      <c r="AB56" s="110">
        <v>148.28453925689101</v>
      </c>
      <c r="AC56" s="121">
        <v>200</v>
      </c>
      <c r="AD56" s="116">
        <v>0.74142269628445501</v>
      </c>
      <c r="AE56" s="127">
        <v>-362.58792690626598</v>
      </c>
      <c r="AF56" s="112"/>
      <c r="AG56" s="112"/>
      <c r="AH56" s="128">
        <v>208</v>
      </c>
      <c r="AI56" s="125">
        <v>368</v>
      </c>
      <c r="AJ56" s="111"/>
      <c r="AK56" s="120">
        <v>4169.7551199999998</v>
      </c>
      <c r="AL56" s="120">
        <v>1040.9262908809101</v>
      </c>
      <c r="AM56" s="129">
        <v>828</v>
      </c>
      <c r="AN56" s="122">
        <v>1.25715735613636</v>
      </c>
      <c r="AO56" s="130">
        <v>209.48110260805899</v>
      </c>
      <c r="AP56" s="124">
        <v>0.01</v>
      </c>
      <c r="AQ56" s="124">
        <v>0.01</v>
      </c>
      <c r="AR56" s="125">
        <v>0</v>
      </c>
      <c r="AS56" s="125">
        <v>0</v>
      </c>
      <c r="AT56" s="113"/>
      <c r="AU56" s="120">
        <v>2822.2548900000002</v>
      </c>
      <c r="AV56" s="110">
        <v>704.54001015009601</v>
      </c>
      <c r="AW56" s="131">
        <v>573</v>
      </c>
      <c r="AX56" s="122">
        <v>1.2295637175394301</v>
      </c>
      <c r="AY56" s="130">
        <v>81.630479413548102</v>
      </c>
      <c r="AZ56" s="112">
        <v>1.4999999999999999E-2</v>
      </c>
      <c r="BA56" s="112">
        <v>1.4999999999999999E-2</v>
      </c>
      <c r="BB56" s="125">
        <v>0</v>
      </c>
      <c r="BC56" s="125">
        <v>0</v>
      </c>
      <c r="BD56" s="111"/>
      <c r="BE56" s="120">
        <v>280</v>
      </c>
      <c r="BF56" s="110">
        <v>69.898436013349198</v>
      </c>
      <c r="BG56" s="132">
        <v>65</v>
      </c>
      <c r="BH56" s="133">
        <v>1.0753605540515301</v>
      </c>
      <c r="BI56" s="134">
        <v>-30.891076244536499</v>
      </c>
      <c r="BJ56" s="112">
        <v>6.0000000000000001E-3</v>
      </c>
      <c r="BK56" s="112">
        <v>6.0000000000000001E-3</v>
      </c>
      <c r="BL56" s="125">
        <v>0</v>
      </c>
      <c r="BM56" s="125">
        <v>33</v>
      </c>
      <c r="BN56" s="111"/>
      <c r="BO56" s="119">
        <v>503</v>
      </c>
      <c r="BP56" s="120">
        <v>125.567547552552</v>
      </c>
      <c r="BQ56" s="132">
        <v>78</v>
      </c>
      <c r="BR56" s="122">
        <v>1.60984035323785</v>
      </c>
      <c r="BS56" s="123">
        <v>129.93070850655599</v>
      </c>
      <c r="BT56" s="112">
        <v>7.4999999999999997E-3</v>
      </c>
      <c r="BU56" s="124">
        <v>7.4999999999999997E-3</v>
      </c>
      <c r="BV56" s="119">
        <v>0</v>
      </c>
      <c r="BW56" s="119">
        <v>0</v>
      </c>
      <c r="BX56" s="113"/>
      <c r="BY56" s="118">
        <v>0.99810516342965405</v>
      </c>
      <c r="BZ56" s="118">
        <v>1</v>
      </c>
      <c r="CA56" s="135">
        <v>0.999242065371862</v>
      </c>
      <c r="CB56" s="117">
        <v>0.9</v>
      </c>
      <c r="CC56" s="124">
        <v>2.5000000000000001E-3</v>
      </c>
      <c r="CD56" s="113"/>
      <c r="CE56" s="113"/>
    </row>
    <row r="57" spans="1:83" s="85" customFormat="1" ht="21.4" customHeight="1" x14ac:dyDescent="0.2">
      <c r="A57" s="109" t="s">
        <v>380</v>
      </c>
      <c r="B57" s="109" t="s">
        <v>95</v>
      </c>
      <c r="C57" s="109" t="s">
        <v>99</v>
      </c>
      <c r="D57" s="110">
        <v>4.8459355459999998</v>
      </c>
      <c r="E57" s="111"/>
      <c r="F57" s="112">
        <v>3.7999999999999999E-2</v>
      </c>
      <c r="G57" s="112">
        <v>3.6749999999999998E-2</v>
      </c>
      <c r="H57" s="113"/>
      <c r="I57" s="114">
        <v>6</v>
      </c>
      <c r="J57" s="114">
        <v>6</v>
      </c>
      <c r="K57" s="111"/>
      <c r="L57" s="135">
        <v>0.86444736842105196</v>
      </c>
      <c r="M57" s="133">
        <v>0.74199999999999999</v>
      </c>
      <c r="N57" s="117">
        <v>0.7</v>
      </c>
      <c r="O57" s="118">
        <v>6.0000000000000001E-3</v>
      </c>
      <c r="P57" s="111"/>
      <c r="Q57" s="119">
        <v>243</v>
      </c>
      <c r="R57" s="120">
        <v>50.145115982935501</v>
      </c>
      <c r="S57" s="121">
        <v>36</v>
      </c>
      <c r="T57" s="122">
        <v>1.3929198884148799</v>
      </c>
      <c r="U57" s="123">
        <v>34.702306490735999</v>
      </c>
      <c r="V57" s="124">
        <v>0.01</v>
      </c>
      <c r="W57" s="124">
        <v>0.01</v>
      </c>
      <c r="X57" s="125">
        <v>0</v>
      </c>
      <c r="Y57" s="125">
        <v>0</v>
      </c>
      <c r="Z57" s="111"/>
      <c r="AA57" s="126">
        <v>764</v>
      </c>
      <c r="AB57" s="110">
        <v>157.657895518365</v>
      </c>
      <c r="AC57" s="121">
        <v>200</v>
      </c>
      <c r="AD57" s="116">
        <v>0.78828947759182499</v>
      </c>
      <c r="AE57" s="127">
        <v>-393.20940838479999</v>
      </c>
      <c r="AF57" s="112"/>
      <c r="AG57" s="112"/>
      <c r="AH57" s="128">
        <v>206</v>
      </c>
      <c r="AI57" s="125">
        <v>400</v>
      </c>
      <c r="AJ57" s="111"/>
      <c r="AK57" s="120">
        <v>4691.1018899999999</v>
      </c>
      <c r="AL57" s="120">
        <v>968.04875869060902</v>
      </c>
      <c r="AM57" s="129">
        <v>828</v>
      </c>
      <c r="AN57" s="133">
        <v>1.16914101291136</v>
      </c>
      <c r="AO57" s="137">
        <v>-99.745060713071297</v>
      </c>
      <c r="AP57" s="124">
        <v>8.9999999999999993E-3</v>
      </c>
      <c r="AQ57" s="124">
        <v>8.5000000000000006E-3</v>
      </c>
      <c r="AR57" s="125">
        <v>0</v>
      </c>
      <c r="AS57" s="125">
        <v>124</v>
      </c>
      <c r="AT57" s="113"/>
      <c r="AU57" s="120">
        <v>2618.8030800000001</v>
      </c>
      <c r="AV57" s="110">
        <v>540.41228058876004</v>
      </c>
      <c r="AW57" s="131">
        <v>573</v>
      </c>
      <c r="AX57" s="118">
        <v>0.94312788933465996</v>
      </c>
      <c r="AY57" s="120">
        <v>-696.60187502245196</v>
      </c>
      <c r="AZ57" s="112"/>
      <c r="BA57" s="112"/>
      <c r="BB57" s="125">
        <v>158</v>
      </c>
      <c r="BC57" s="125">
        <v>714</v>
      </c>
      <c r="BD57" s="111"/>
      <c r="BE57" s="120">
        <v>325.3</v>
      </c>
      <c r="BF57" s="110">
        <v>67.128420696497599</v>
      </c>
      <c r="BG57" s="132">
        <v>65</v>
      </c>
      <c r="BH57" s="133">
        <v>1.0327449337922701</v>
      </c>
      <c r="BI57" s="134">
        <v>-50.793057725060002</v>
      </c>
      <c r="BJ57" s="112">
        <v>3.0000000000000001E-3</v>
      </c>
      <c r="BK57" s="112">
        <v>2.2499999999999998E-3</v>
      </c>
      <c r="BL57" s="125">
        <v>0</v>
      </c>
      <c r="BM57" s="125">
        <v>53</v>
      </c>
      <c r="BN57" s="111"/>
      <c r="BO57" s="119">
        <v>569</v>
      </c>
      <c r="BP57" s="120">
        <v>117.417987630824</v>
      </c>
      <c r="BQ57" s="132">
        <v>78</v>
      </c>
      <c r="BR57" s="122">
        <v>1.5053588157797899</v>
      </c>
      <c r="BS57" s="123">
        <v>117.688330729928</v>
      </c>
      <c r="BT57" s="112">
        <v>7.4999999999999997E-3</v>
      </c>
      <c r="BU57" s="124">
        <v>7.4999999999999997E-3</v>
      </c>
      <c r="BV57" s="119">
        <v>0</v>
      </c>
      <c r="BW57" s="119">
        <v>0</v>
      </c>
      <c r="BX57" s="113"/>
      <c r="BY57" s="118">
        <v>0.99649569926728299</v>
      </c>
      <c r="BZ57" s="118">
        <v>1</v>
      </c>
      <c r="CA57" s="135">
        <v>0.99859827970691295</v>
      </c>
      <c r="CB57" s="117">
        <v>0.9</v>
      </c>
      <c r="CC57" s="124">
        <v>2.5000000000000001E-3</v>
      </c>
      <c r="CD57" s="113"/>
      <c r="CE57" s="113"/>
    </row>
    <row r="58" spans="1:83" s="85" customFormat="1" ht="21.4" customHeight="1" x14ac:dyDescent="0.2">
      <c r="A58" s="109" t="s">
        <v>380</v>
      </c>
      <c r="B58" s="109" t="s">
        <v>95</v>
      </c>
      <c r="C58" s="109" t="s">
        <v>100</v>
      </c>
      <c r="D58" s="110">
        <v>1.5977125545555599</v>
      </c>
      <c r="E58" s="111"/>
      <c r="F58" s="112">
        <v>3.6749999999999998E-2</v>
      </c>
      <c r="G58" s="112">
        <v>3.5999999999999997E-2</v>
      </c>
      <c r="H58" s="113"/>
      <c r="I58" s="114">
        <v>5</v>
      </c>
      <c r="J58" s="114">
        <v>5</v>
      </c>
      <c r="K58" s="111"/>
      <c r="L58" s="115">
        <v>0.39</v>
      </c>
      <c r="M58" s="116">
        <v>0.432</v>
      </c>
      <c r="N58" s="117">
        <v>0.7</v>
      </c>
      <c r="O58" s="118"/>
      <c r="P58" s="111"/>
      <c r="Q58" s="119">
        <v>75</v>
      </c>
      <c r="R58" s="120">
        <v>46.942110948651298</v>
      </c>
      <c r="S58" s="121">
        <v>36</v>
      </c>
      <c r="T58" s="122">
        <v>1.30394752635143</v>
      </c>
      <c r="U58" s="123">
        <v>6.3239235549838204</v>
      </c>
      <c r="V58" s="124">
        <v>0.01</v>
      </c>
      <c r="W58" s="124">
        <v>0.01</v>
      </c>
      <c r="X58" s="125">
        <v>0</v>
      </c>
      <c r="Y58" s="125">
        <v>0</v>
      </c>
      <c r="Z58" s="111"/>
      <c r="AA58" s="126">
        <v>258</v>
      </c>
      <c r="AB58" s="110">
        <v>161.480861663361</v>
      </c>
      <c r="AC58" s="121">
        <v>200</v>
      </c>
      <c r="AD58" s="118">
        <v>0.80740430831680499</v>
      </c>
      <c r="AE58" s="126">
        <v>-123.533758027868</v>
      </c>
      <c r="AF58" s="112"/>
      <c r="AG58" s="112"/>
      <c r="AH58" s="128">
        <v>62</v>
      </c>
      <c r="AI58" s="125">
        <v>126</v>
      </c>
      <c r="AJ58" s="111"/>
      <c r="AK58" s="120">
        <v>1638.8513600000001</v>
      </c>
      <c r="AL58" s="120">
        <v>1025.7485649262401</v>
      </c>
      <c r="AM58" s="129">
        <v>828</v>
      </c>
      <c r="AN58" s="122">
        <v>1.23882676923459</v>
      </c>
      <c r="AO58" s="130">
        <v>59.301601764627797</v>
      </c>
      <c r="AP58" s="124">
        <v>0.01</v>
      </c>
      <c r="AQ58" s="124">
        <v>0.01</v>
      </c>
      <c r="AR58" s="125">
        <v>0</v>
      </c>
      <c r="AS58" s="125">
        <v>0</v>
      </c>
      <c r="AT58" s="113"/>
      <c r="AU58" s="120">
        <v>759.69330000000002</v>
      </c>
      <c r="AV58" s="110">
        <v>475.48809567396103</v>
      </c>
      <c r="AW58" s="131">
        <v>573</v>
      </c>
      <c r="AX58" s="118">
        <v>0.82982215649905899</v>
      </c>
      <c r="AY58" s="120">
        <v>-333.40091674984097</v>
      </c>
      <c r="AZ58" s="112"/>
      <c r="BA58" s="112"/>
      <c r="BB58" s="125">
        <v>156</v>
      </c>
      <c r="BC58" s="125">
        <v>339</v>
      </c>
      <c r="BD58" s="111"/>
      <c r="BE58" s="120">
        <v>112.5</v>
      </c>
      <c r="BF58" s="110">
        <v>70.413166422977</v>
      </c>
      <c r="BG58" s="132">
        <v>65</v>
      </c>
      <c r="BH58" s="133">
        <v>1.08327948343041</v>
      </c>
      <c r="BI58" s="134">
        <v>-11.498471359057</v>
      </c>
      <c r="BJ58" s="112">
        <v>6.7499999999999999E-3</v>
      </c>
      <c r="BK58" s="112">
        <v>6.0000000000000001E-3</v>
      </c>
      <c r="BL58" s="125">
        <v>0</v>
      </c>
      <c r="BM58" s="125">
        <v>13</v>
      </c>
      <c r="BN58" s="111"/>
      <c r="BO58" s="119">
        <v>218</v>
      </c>
      <c r="BP58" s="120">
        <v>136.445069157413</v>
      </c>
      <c r="BQ58" s="132">
        <v>78</v>
      </c>
      <c r="BR58" s="122">
        <v>1.7492957584283699</v>
      </c>
      <c r="BS58" s="123">
        <v>69.201834369131603</v>
      </c>
      <c r="BT58" s="112">
        <v>7.4999999999999997E-3</v>
      </c>
      <c r="BU58" s="124">
        <v>7.4999999999999997E-3</v>
      </c>
      <c r="BV58" s="119">
        <v>0</v>
      </c>
      <c r="BW58" s="119">
        <v>0</v>
      </c>
      <c r="BX58" s="113"/>
      <c r="BY58" s="118">
        <v>0.99745762711864405</v>
      </c>
      <c r="BZ58" s="118">
        <v>1</v>
      </c>
      <c r="CA58" s="135">
        <v>0.99898305084745698</v>
      </c>
      <c r="CB58" s="117">
        <v>0.9</v>
      </c>
      <c r="CC58" s="124">
        <v>2.5000000000000001E-3</v>
      </c>
      <c r="CD58" s="113"/>
      <c r="CE58" s="113"/>
    </row>
    <row r="59" spans="1:83" s="85" customFormat="1" ht="21.4" customHeight="1" x14ac:dyDescent="0.2">
      <c r="A59" s="109" t="s">
        <v>380</v>
      </c>
      <c r="B59" s="109" t="s">
        <v>95</v>
      </c>
      <c r="C59" s="109" t="s">
        <v>101</v>
      </c>
      <c r="D59" s="110">
        <v>3.5664126951111101</v>
      </c>
      <c r="E59" s="111"/>
      <c r="F59" s="112">
        <v>3.3500000000000002E-2</v>
      </c>
      <c r="G59" s="112">
        <v>3.2250000000000001E-2</v>
      </c>
      <c r="H59" s="113"/>
      <c r="I59" s="114">
        <v>5</v>
      </c>
      <c r="J59" s="114">
        <v>5</v>
      </c>
      <c r="K59" s="111"/>
      <c r="L59" s="136">
        <v>0.71</v>
      </c>
      <c r="M59" s="116">
        <v>0.41699999999999998</v>
      </c>
      <c r="N59" s="117">
        <v>0.7</v>
      </c>
      <c r="O59" s="118"/>
      <c r="P59" s="111"/>
      <c r="Q59" s="119">
        <v>242</v>
      </c>
      <c r="R59" s="120">
        <v>67.855299060520096</v>
      </c>
      <c r="S59" s="121">
        <v>36</v>
      </c>
      <c r="T59" s="122">
        <v>1.8848694183477801</v>
      </c>
      <c r="U59" s="123">
        <v>88.701316713344099</v>
      </c>
      <c r="V59" s="124">
        <v>0.01</v>
      </c>
      <c r="W59" s="124">
        <v>0.01</v>
      </c>
      <c r="X59" s="125">
        <v>0</v>
      </c>
      <c r="Y59" s="125">
        <v>0</v>
      </c>
      <c r="Z59" s="111"/>
      <c r="AA59" s="126">
        <v>522</v>
      </c>
      <c r="AB59" s="110">
        <v>146.36556243632899</v>
      </c>
      <c r="AC59" s="121">
        <v>200</v>
      </c>
      <c r="AD59" s="116">
        <v>0.73182781218164505</v>
      </c>
      <c r="AE59" s="127">
        <v>-329.65935159253303</v>
      </c>
      <c r="AF59" s="112"/>
      <c r="AG59" s="112"/>
      <c r="AH59" s="128">
        <v>192</v>
      </c>
      <c r="AI59" s="125">
        <v>334</v>
      </c>
      <c r="AJ59" s="111"/>
      <c r="AK59" s="120">
        <v>3158.9771799999999</v>
      </c>
      <c r="AL59" s="120">
        <v>885.75760857131604</v>
      </c>
      <c r="AM59" s="129">
        <v>775.4</v>
      </c>
      <c r="AN59" s="133">
        <v>1.1423234570174301</v>
      </c>
      <c r="AO59" s="137">
        <v>-142.90612612424999</v>
      </c>
      <c r="AP59" s="124">
        <v>7.4999999999999997E-3</v>
      </c>
      <c r="AQ59" s="124">
        <v>7.0000000000000001E-3</v>
      </c>
      <c r="AR59" s="125">
        <v>0</v>
      </c>
      <c r="AS59" s="125">
        <v>160</v>
      </c>
      <c r="AT59" s="113"/>
      <c r="AU59" s="120">
        <v>2191.9810000000002</v>
      </c>
      <c r="AV59" s="110">
        <v>614.61787723131397</v>
      </c>
      <c r="AW59" s="131">
        <v>573</v>
      </c>
      <c r="AX59" s="133">
        <v>1.0726315483967099</v>
      </c>
      <c r="AY59" s="137">
        <v>-248.023042312607</v>
      </c>
      <c r="AZ59" s="112">
        <v>6.0000000000000001E-3</v>
      </c>
      <c r="BA59" s="112">
        <v>5.2500000000000003E-3</v>
      </c>
      <c r="BB59" s="125">
        <v>0</v>
      </c>
      <c r="BC59" s="125">
        <v>261</v>
      </c>
      <c r="BD59" s="111"/>
      <c r="BE59" s="120">
        <v>180.8</v>
      </c>
      <c r="BF59" s="110">
        <v>50.6951986369506</v>
      </c>
      <c r="BG59" s="132">
        <v>65</v>
      </c>
      <c r="BH59" s="116">
        <v>0.77992613287616197</v>
      </c>
      <c r="BI59" s="127">
        <v>-95.989289267573199</v>
      </c>
      <c r="BJ59" s="112"/>
      <c r="BK59" s="112"/>
      <c r="BL59" s="125">
        <v>52</v>
      </c>
      <c r="BM59" s="125">
        <v>98</v>
      </c>
      <c r="BN59" s="111"/>
      <c r="BO59" s="119">
        <v>540</v>
      </c>
      <c r="BP59" s="120">
        <v>151.412650796202</v>
      </c>
      <c r="BQ59" s="132">
        <v>78</v>
      </c>
      <c r="BR59" s="122">
        <v>1.9411878307205399</v>
      </c>
      <c r="BS59" s="123">
        <v>207.85285287891199</v>
      </c>
      <c r="BT59" s="112">
        <v>7.4999999999999997E-3</v>
      </c>
      <c r="BU59" s="124">
        <v>7.4999999999999997E-3</v>
      </c>
      <c r="BV59" s="119">
        <v>0</v>
      </c>
      <c r="BW59" s="119">
        <v>0</v>
      </c>
      <c r="BX59" s="113"/>
      <c r="BY59" s="118">
        <v>0.99872773536895698</v>
      </c>
      <c r="BZ59" s="118">
        <v>1</v>
      </c>
      <c r="CA59" s="135">
        <v>0.99949109414758297</v>
      </c>
      <c r="CB59" s="117">
        <v>0.9</v>
      </c>
      <c r="CC59" s="124">
        <v>2.5000000000000001E-3</v>
      </c>
      <c r="CD59" s="113"/>
      <c r="CE59" s="113"/>
    </row>
    <row r="60" spans="1:83" s="85" customFormat="1" ht="21.4" customHeight="1" x14ac:dyDescent="0.2">
      <c r="A60" s="109" t="s">
        <v>380</v>
      </c>
      <c r="B60" s="109" t="s">
        <v>95</v>
      </c>
      <c r="C60" s="109" t="s">
        <v>102</v>
      </c>
      <c r="D60" s="110">
        <v>2.9719175884444402</v>
      </c>
      <c r="E60" s="111"/>
      <c r="F60" s="112">
        <v>1.2500000000000001E-2</v>
      </c>
      <c r="G60" s="112">
        <v>1.2500000000000001E-2</v>
      </c>
      <c r="H60" s="113"/>
      <c r="I60" s="114">
        <v>2</v>
      </c>
      <c r="J60" s="114">
        <v>2</v>
      </c>
      <c r="K60" s="111"/>
      <c r="L60" s="115">
        <v>0.6</v>
      </c>
      <c r="M60" s="116">
        <v>0.54500000000000004</v>
      </c>
      <c r="N60" s="117">
        <v>0.7</v>
      </c>
      <c r="O60" s="118"/>
      <c r="P60" s="111"/>
      <c r="Q60" s="119">
        <v>129</v>
      </c>
      <c r="R60" s="120">
        <v>43.406318029000602</v>
      </c>
      <c r="S60" s="121">
        <v>36</v>
      </c>
      <c r="T60" s="122">
        <v>1.2057310563611301</v>
      </c>
      <c r="U60" s="123">
        <v>1.2550943783042201</v>
      </c>
      <c r="V60" s="124">
        <v>0.01</v>
      </c>
      <c r="W60" s="124">
        <v>0.01</v>
      </c>
      <c r="X60" s="125">
        <v>0</v>
      </c>
      <c r="Y60" s="125">
        <v>0</v>
      </c>
      <c r="Z60" s="111"/>
      <c r="AA60" s="126">
        <v>280</v>
      </c>
      <c r="AB60" s="110">
        <v>94.215263938915996</v>
      </c>
      <c r="AC60" s="121">
        <v>200</v>
      </c>
      <c r="AD60" s="116">
        <v>0.47107631969458003</v>
      </c>
      <c r="AE60" s="127">
        <v>-429.69392012053203</v>
      </c>
      <c r="AF60" s="112"/>
      <c r="AG60" s="112"/>
      <c r="AH60" s="128">
        <v>315</v>
      </c>
      <c r="AI60" s="125">
        <v>434</v>
      </c>
      <c r="AJ60" s="111"/>
      <c r="AK60" s="120">
        <v>1674.3212000000001</v>
      </c>
      <c r="AL60" s="120">
        <v>563.38076348758</v>
      </c>
      <c r="AM60" s="129">
        <v>753.1</v>
      </c>
      <c r="AN60" s="116">
        <v>0.74808227790144799</v>
      </c>
      <c r="AO60" s="139">
        <v>-998.03125621386403</v>
      </c>
      <c r="AP60" s="124"/>
      <c r="AQ60" s="124"/>
      <c r="AR60" s="125">
        <v>564</v>
      </c>
      <c r="AS60" s="125">
        <v>1012</v>
      </c>
      <c r="AT60" s="113"/>
      <c r="AU60" s="120">
        <v>1129.64878</v>
      </c>
      <c r="AV60" s="110">
        <v>380.10770702133698</v>
      </c>
      <c r="AW60" s="131">
        <v>573</v>
      </c>
      <c r="AX60" s="116">
        <v>0.663364235639332</v>
      </c>
      <c r="AY60" s="139">
        <v>-903.62430114532503</v>
      </c>
      <c r="AZ60" s="112"/>
      <c r="BA60" s="112"/>
      <c r="BB60" s="125">
        <v>574</v>
      </c>
      <c r="BC60" s="125">
        <v>914</v>
      </c>
      <c r="BD60" s="111"/>
      <c r="BE60" s="120">
        <v>190</v>
      </c>
      <c r="BF60" s="110">
        <v>63.931786244264401</v>
      </c>
      <c r="BG60" s="132">
        <v>65</v>
      </c>
      <c r="BH60" s="118">
        <v>0.98356594221945204</v>
      </c>
      <c r="BI60" s="126">
        <v>-40.650524039173</v>
      </c>
      <c r="BJ60" s="112"/>
      <c r="BK60" s="112"/>
      <c r="BL60" s="125">
        <v>4</v>
      </c>
      <c r="BM60" s="125">
        <v>42</v>
      </c>
      <c r="BN60" s="111"/>
      <c r="BO60" s="119">
        <v>141</v>
      </c>
      <c r="BP60" s="120">
        <v>47.444115054954104</v>
      </c>
      <c r="BQ60" s="132">
        <v>78</v>
      </c>
      <c r="BR60" s="116">
        <v>0.60825788531992397</v>
      </c>
      <c r="BS60" s="127">
        <v>-135.78062884700799</v>
      </c>
      <c r="BT60" s="112"/>
      <c r="BU60" s="124"/>
      <c r="BV60" s="119">
        <v>91</v>
      </c>
      <c r="BW60" s="119">
        <v>138</v>
      </c>
      <c r="BX60" s="113"/>
      <c r="BY60" s="118">
        <v>0.99894123875066199</v>
      </c>
      <c r="BZ60" s="118">
        <v>1</v>
      </c>
      <c r="CA60" s="135">
        <v>0.99957649550026495</v>
      </c>
      <c r="CB60" s="117">
        <v>0.9</v>
      </c>
      <c r="CC60" s="124">
        <v>2.5000000000000001E-3</v>
      </c>
      <c r="CD60" s="113"/>
      <c r="CE60" s="113"/>
    </row>
    <row r="61" spans="1:83" s="85" customFormat="1" ht="21.4" customHeight="1" x14ac:dyDescent="0.2">
      <c r="A61" s="109" t="s">
        <v>380</v>
      </c>
      <c r="B61" s="109" t="s">
        <v>95</v>
      </c>
      <c r="C61" s="109" t="s">
        <v>103</v>
      </c>
      <c r="D61" s="110">
        <v>4.4581730362222203</v>
      </c>
      <c r="E61" s="111"/>
      <c r="F61" s="112">
        <v>4.0500000000000001E-2</v>
      </c>
      <c r="G61" s="112">
        <v>4.0500000000000001E-2</v>
      </c>
      <c r="H61" s="113"/>
      <c r="I61" s="114">
        <v>6</v>
      </c>
      <c r="J61" s="114">
        <v>6</v>
      </c>
      <c r="K61" s="111"/>
      <c r="L61" s="115">
        <v>0.53</v>
      </c>
      <c r="M61" s="116">
        <v>0.56799999999999995</v>
      </c>
      <c r="N61" s="117">
        <v>0.7</v>
      </c>
      <c r="O61" s="118"/>
      <c r="P61" s="111"/>
      <c r="Q61" s="119">
        <v>250</v>
      </c>
      <c r="R61" s="120">
        <v>56.076782567382303</v>
      </c>
      <c r="S61" s="121">
        <v>36</v>
      </c>
      <c r="T61" s="122">
        <v>1.5576884046495101</v>
      </c>
      <c r="U61" s="123">
        <v>58.369890211024099</v>
      </c>
      <c r="V61" s="124">
        <v>0.01</v>
      </c>
      <c r="W61" s="124">
        <v>0.01</v>
      </c>
      <c r="X61" s="125">
        <v>0</v>
      </c>
      <c r="Y61" s="125">
        <v>0</v>
      </c>
      <c r="Z61" s="111"/>
      <c r="AA61" s="126">
        <v>489</v>
      </c>
      <c r="AB61" s="110">
        <v>109.6861867018</v>
      </c>
      <c r="AC61" s="121">
        <v>200</v>
      </c>
      <c r="AD61" s="116">
        <v>0.54843093350899996</v>
      </c>
      <c r="AE61" s="127">
        <v>-575.61172104986599</v>
      </c>
      <c r="AF61" s="112"/>
      <c r="AG61" s="112"/>
      <c r="AH61" s="128">
        <v>403</v>
      </c>
      <c r="AI61" s="125">
        <v>581</v>
      </c>
      <c r="AJ61" s="111"/>
      <c r="AK61" s="120">
        <v>5122.9489299999996</v>
      </c>
      <c r="AL61" s="120">
        <v>1149.11397300565</v>
      </c>
      <c r="AM61" s="129">
        <v>828</v>
      </c>
      <c r="AN61" s="122">
        <v>1.38781880797784</v>
      </c>
      <c r="AO61" s="130">
        <v>715.456404853555</v>
      </c>
      <c r="AP61" s="124">
        <v>0.01</v>
      </c>
      <c r="AQ61" s="124">
        <v>0.01</v>
      </c>
      <c r="AR61" s="125">
        <v>0</v>
      </c>
      <c r="AS61" s="125">
        <v>0</v>
      </c>
      <c r="AT61" s="113"/>
      <c r="AU61" s="120">
        <v>2874.2327300000002</v>
      </c>
      <c r="AV61" s="110">
        <v>644.71089539305399</v>
      </c>
      <c r="AW61" s="131">
        <v>573</v>
      </c>
      <c r="AX61" s="133">
        <v>1.12514990469992</v>
      </c>
      <c r="AY61" s="137">
        <v>-175.87985080786601</v>
      </c>
      <c r="AZ61" s="112">
        <v>9.75E-3</v>
      </c>
      <c r="BA61" s="112">
        <v>9.75E-3</v>
      </c>
      <c r="BB61" s="125">
        <v>0</v>
      </c>
      <c r="BC61" s="125">
        <v>192</v>
      </c>
      <c r="BD61" s="111"/>
      <c r="BE61" s="120">
        <v>291.60000000000002</v>
      </c>
      <c r="BF61" s="110">
        <v>65.407959186594695</v>
      </c>
      <c r="BG61" s="132">
        <v>65</v>
      </c>
      <c r="BH61" s="133">
        <v>1.0062762951783799</v>
      </c>
      <c r="BI61" s="134">
        <v>-54.398809341206402</v>
      </c>
      <c r="BJ61" s="112">
        <v>7.5000000000000002E-4</v>
      </c>
      <c r="BK61" s="112">
        <v>7.5000000000000002E-4</v>
      </c>
      <c r="BL61" s="125">
        <v>0</v>
      </c>
      <c r="BM61" s="125">
        <v>57</v>
      </c>
      <c r="BN61" s="111"/>
      <c r="BO61" s="119">
        <v>744</v>
      </c>
      <c r="BP61" s="120">
        <v>166.88450492052999</v>
      </c>
      <c r="BQ61" s="132">
        <v>78</v>
      </c>
      <c r="BR61" s="122">
        <v>2.13954493487859</v>
      </c>
      <c r="BS61" s="123">
        <v>328.801428790552</v>
      </c>
      <c r="BT61" s="112">
        <v>7.4999999999999997E-3</v>
      </c>
      <c r="BU61" s="124">
        <v>7.4999999999999997E-3</v>
      </c>
      <c r="BV61" s="119">
        <v>0</v>
      </c>
      <c r="BW61" s="119">
        <v>0</v>
      </c>
      <c r="BX61" s="113"/>
      <c r="BY61" s="118">
        <v>0.99798873692679002</v>
      </c>
      <c r="BZ61" s="118">
        <v>1</v>
      </c>
      <c r="CA61" s="135">
        <v>0.99919549477071601</v>
      </c>
      <c r="CB61" s="117">
        <v>0.9</v>
      </c>
      <c r="CC61" s="124">
        <v>2.5000000000000001E-3</v>
      </c>
      <c r="CD61" s="113"/>
      <c r="CE61" s="113"/>
    </row>
    <row r="62" spans="1:83" s="85" customFormat="1" ht="21.4" customHeight="1" x14ac:dyDescent="0.2">
      <c r="A62" s="109" t="s">
        <v>380</v>
      </c>
      <c r="B62" s="109" t="s">
        <v>95</v>
      </c>
      <c r="C62" s="109" t="s">
        <v>104</v>
      </c>
      <c r="D62" s="110">
        <v>2.3558051067777801</v>
      </c>
      <c r="E62" s="111"/>
      <c r="F62" s="112">
        <v>2.6749999999999999E-2</v>
      </c>
      <c r="G62" s="112">
        <v>2.5999999999999999E-2</v>
      </c>
      <c r="H62" s="113"/>
      <c r="I62" s="114">
        <v>4</v>
      </c>
      <c r="J62" s="114">
        <v>4</v>
      </c>
      <c r="K62" s="111"/>
      <c r="L62" s="115">
        <v>0.3</v>
      </c>
      <c r="M62" s="116">
        <v>0.36699999999999999</v>
      </c>
      <c r="N62" s="117">
        <v>0.7</v>
      </c>
      <c r="O62" s="118"/>
      <c r="P62" s="111"/>
      <c r="Q62" s="119">
        <v>137</v>
      </c>
      <c r="R62" s="120">
        <v>58.154216410281002</v>
      </c>
      <c r="S62" s="121">
        <v>36</v>
      </c>
      <c r="T62" s="122">
        <v>1.6153949002855801</v>
      </c>
      <c r="U62" s="123">
        <v>35.738073290263898</v>
      </c>
      <c r="V62" s="124">
        <v>0.01</v>
      </c>
      <c r="W62" s="124">
        <v>0.01</v>
      </c>
      <c r="X62" s="125">
        <v>0</v>
      </c>
      <c r="Y62" s="125">
        <v>0</v>
      </c>
      <c r="Z62" s="111"/>
      <c r="AA62" s="126">
        <v>447</v>
      </c>
      <c r="AB62" s="110">
        <v>189.744049163472</v>
      </c>
      <c r="AC62" s="121">
        <v>200</v>
      </c>
      <c r="AD62" s="118">
        <v>0.94872024581736003</v>
      </c>
      <c r="AE62" s="126">
        <v>-115.566259498534</v>
      </c>
      <c r="AF62" s="112"/>
      <c r="AG62" s="112"/>
      <c r="AH62" s="128">
        <v>25</v>
      </c>
      <c r="AI62" s="125">
        <v>119</v>
      </c>
      <c r="AJ62" s="111"/>
      <c r="AK62" s="120">
        <v>1632.86357</v>
      </c>
      <c r="AL62" s="120">
        <v>693.12336801638003</v>
      </c>
      <c r="AM62" s="129">
        <v>828</v>
      </c>
      <c r="AN62" s="118">
        <v>0.83710551692799495</v>
      </c>
      <c r="AO62" s="120">
        <v>-696.16074432392998</v>
      </c>
      <c r="AP62" s="124"/>
      <c r="AQ62" s="124"/>
      <c r="AR62" s="125">
        <v>318</v>
      </c>
      <c r="AS62" s="125">
        <v>708</v>
      </c>
      <c r="AT62" s="113"/>
      <c r="AU62" s="120">
        <v>1143.55402</v>
      </c>
      <c r="AV62" s="110">
        <v>485.41962011625401</v>
      </c>
      <c r="AW62" s="131">
        <v>573</v>
      </c>
      <c r="AX62" s="118">
        <v>0.84715465988875005</v>
      </c>
      <c r="AY62" s="120">
        <v>-468.1983134633</v>
      </c>
      <c r="AZ62" s="112"/>
      <c r="BA62" s="112"/>
      <c r="BB62" s="125">
        <v>207</v>
      </c>
      <c r="BC62" s="125">
        <v>477</v>
      </c>
      <c r="BD62" s="111"/>
      <c r="BE62" s="120">
        <v>174.8</v>
      </c>
      <c r="BF62" s="110">
        <v>74.199686339541003</v>
      </c>
      <c r="BG62" s="132">
        <v>65</v>
      </c>
      <c r="BH62" s="133">
        <v>1.14153363599294</v>
      </c>
      <c r="BI62" s="134">
        <v>-8.0340343370235097</v>
      </c>
      <c r="BJ62" s="112">
        <v>1.125E-2</v>
      </c>
      <c r="BK62" s="112">
        <v>1.0500000000000001E-2</v>
      </c>
      <c r="BL62" s="125">
        <v>0</v>
      </c>
      <c r="BM62" s="125">
        <v>9</v>
      </c>
      <c r="BN62" s="111"/>
      <c r="BO62" s="119">
        <v>198</v>
      </c>
      <c r="BP62" s="120">
        <v>84.047699629457199</v>
      </c>
      <c r="BQ62" s="132">
        <v>78</v>
      </c>
      <c r="BR62" s="133">
        <v>1.07753461063407</v>
      </c>
      <c r="BS62" s="134">
        <v>-21.4008412044282</v>
      </c>
      <c r="BT62" s="112">
        <v>3.0000000000000001E-3</v>
      </c>
      <c r="BU62" s="124">
        <v>3.0000000000000001E-3</v>
      </c>
      <c r="BV62" s="119">
        <v>0</v>
      </c>
      <c r="BW62" s="119">
        <v>23</v>
      </c>
      <c r="BX62" s="113"/>
      <c r="BY62" s="118">
        <v>0.99767981438515096</v>
      </c>
      <c r="BZ62" s="118">
        <v>1</v>
      </c>
      <c r="CA62" s="135">
        <v>0.99907192575406001</v>
      </c>
      <c r="CB62" s="117">
        <v>0.9</v>
      </c>
      <c r="CC62" s="124">
        <v>2.5000000000000001E-3</v>
      </c>
      <c r="CD62" s="113"/>
      <c r="CE62" s="113"/>
    </row>
    <row r="63" spans="1:83" s="85" customFormat="1" ht="21.4" customHeight="1" x14ac:dyDescent="0.2">
      <c r="A63" s="109" t="s">
        <v>380</v>
      </c>
      <c r="B63" s="109" t="s">
        <v>95</v>
      </c>
      <c r="C63" s="109" t="s">
        <v>105</v>
      </c>
      <c r="D63" s="110">
        <v>4.8642477797777799</v>
      </c>
      <c r="E63" s="111"/>
      <c r="F63" s="112">
        <v>3.85E-2</v>
      </c>
      <c r="G63" s="112">
        <v>3.7749999999999999E-2</v>
      </c>
      <c r="H63" s="113"/>
      <c r="I63" s="114">
        <v>5</v>
      </c>
      <c r="J63" s="114">
        <v>5</v>
      </c>
      <c r="K63" s="111"/>
      <c r="L63" s="136">
        <v>0.74</v>
      </c>
      <c r="M63" s="133">
        <v>0.75700000000000001</v>
      </c>
      <c r="N63" s="117">
        <v>0.7</v>
      </c>
      <c r="O63" s="118">
        <v>8.0000000000000002E-3</v>
      </c>
      <c r="P63" s="111"/>
      <c r="Q63" s="119">
        <v>313</v>
      </c>
      <c r="R63" s="120">
        <v>64.347051007812595</v>
      </c>
      <c r="S63" s="121">
        <v>36</v>
      </c>
      <c r="T63" s="122">
        <v>1.7874180835503499</v>
      </c>
      <c r="U63" s="123">
        <v>103.915173434032</v>
      </c>
      <c r="V63" s="124">
        <v>0.01</v>
      </c>
      <c r="W63" s="124">
        <v>0.01</v>
      </c>
      <c r="X63" s="125">
        <v>0</v>
      </c>
      <c r="Y63" s="125">
        <v>0</v>
      </c>
      <c r="Z63" s="111"/>
      <c r="AA63" s="126">
        <v>856</v>
      </c>
      <c r="AB63" s="110">
        <v>175.97787751657401</v>
      </c>
      <c r="AC63" s="121">
        <v>200</v>
      </c>
      <c r="AD63" s="118">
        <v>0.87988938758287005</v>
      </c>
      <c r="AE63" s="126">
        <v>-305.58236981093398</v>
      </c>
      <c r="AF63" s="112"/>
      <c r="AG63" s="112"/>
      <c r="AH63" s="128">
        <v>117</v>
      </c>
      <c r="AI63" s="125">
        <v>312</v>
      </c>
      <c r="AJ63" s="111"/>
      <c r="AK63" s="120">
        <v>3155.4741600000002</v>
      </c>
      <c r="AL63" s="120">
        <v>648.70752948036602</v>
      </c>
      <c r="AM63" s="129">
        <v>718.8</v>
      </c>
      <c r="AN63" s="118">
        <v>0.90248682454141105</v>
      </c>
      <c r="AO63" s="120">
        <v>-1019.2528771005</v>
      </c>
      <c r="AP63" s="124"/>
      <c r="AQ63" s="124"/>
      <c r="AR63" s="125">
        <v>341</v>
      </c>
      <c r="AS63" s="125">
        <v>1041</v>
      </c>
      <c r="AT63" s="113"/>
      <c r="AU63" s="120">
        <v>2343.8606500000001</v>
      </c>
      <c r="AV63" s="110">
        <v>481.854699043945</v>
      </c>
      <c r="AW63" s="131">
        <v>573</v>
      </c>
      <c r="AX63" s="118">
        <v>0.84093315714475603</v>
      </c>
      <c r="AY63" s="120">
        <v>-984.07283950832596</v>
      </c>
      <c r="AZ63" s="112"/>
      <c r="BA63" s="112"/>
      <c r="BB63" s="125">
        <v>444</v>
      </c>
      <c r="BC63" s="125">
        <v>1001</v>
      </c>
      <c r="BD63" s="111"/>
      <c r="BE63" s="120">
        <v>358.4</v>
      </c>
      <c r="BF63" s="110">
        <v>73.680457128434597</v>
      </c>
      <c r="BG63" s="132">
        <v>65</v>
      </c>
      <c r="BH63" s="133">
        <v>1.1335454942836101</v>
      </c>
      <c r="BI63" s="134">
        <v>-19.114270188553501</v>
      </c>
      <c r="BJ63" s="112">
        <v>1.0500000000000001E-2</v>
      </c>
      <c r="BK63" s="112">
        <v>9.75E-3</v>
      </c>
      <c r="BL63" s="125">
        <v>0</v>
      </c>
      <c r="BM63" s="125">
        <v>22</v>
      </c>
      <c r="BN63" s="111"/>
      <c r="BO63" s="119">
        <v>646</v>
      </c>
      <c r="BP63" s="120">
        <v>132.80573466788201</v>
      </c>
      <c r="BQ63" s="132">
        <v>78</v>
      </c>
      <c r="BR63" s="122">
        <v>1.7026376239472101</v>
      </c>
      <c r="BS63" s="123">
        <v>192.982875773736</v>
      </c>
      <c r="BT63" s="112">
        <v>7.4999999999999997E-3</v>
      </c>
      <c r="BU63" s="124">
        <v>7.4999999999999997E-3</v>
      </c>
      <c r="BV63" s="119">
        <v>0</v>
      </c>
      <c r="BW63" s="119">
        <v>0</v>
      </c>
      <c r="BX63" s="113"/>
      <c r="BY63" s="118">
        <v>0.99957841483979804</v>
      </c>
      <c r="BZ63" s="118">
        <v>1</v>
      </c>
      <c r="CA63" s="135">
        <v>0.99983136593591904</v>
      </c>
      <c r="CB63" s="117">
        <v>0.9</v>
      </c>
      <c r="CC63" s="124">
        <v>2.5000000000000001E-3</v>
      </c>
      <c r="CD63" s="113"/>
      <c r="CE63" s="113"/>
    </row>
    <row r="64" spans="1:83" s="85" customFormat="1" ht="21.4" customHeight="1" x14ac:dyDescent="0.2">
      <c r="A64" s="109" t="s">
        <v>380</v>
      </c>
      <c r="B64" s="109" t="s">
        <v>95</v>
      </c>
      <c r="C64" s="109" t="s">
        <v>106</v>
      </c>
      <c r="D64" s="110">
        <v>4.5506157322222203</v>
      </c>
      <c r="E64" s="111"/>
      <c r="F64" s="112">
        <v>2.5000000000000001E-2</v>
      </c>
      <c r="G64" s="112">
        <v>2.3E-2</v>
      </c>
      <c r="H64" s="113"/>
      <c r="I64" s="114">
        <v>5</v>
      </c>
      <c r="J64" s="114">
        <v>5</v>
      </c>
      <c r="K64" s="111"/>
      <c r="L64" s="115">
        <v>0.211978609625668</v>
      </c>
      <c r="M64" s="116">
        <v>0.27300000000000002</v>
      </c>
      <c r="N64" s="117">
        <v>0.7</v>
      </c>
      <c r="O64" s="118"/>
      <c r="P64" s="111"/>
      <c r="Q64" s="119">
        <v>172</v>
      </c>
      <c r="R64" s="120">
        <v>37.797082883112701</v>
      </c>
      <c r="S64" s="121">
        <v>36</v>
      </c>
      <c r="T64" s="133">
        <v>1.0499189689753501</v>
      </c>
      <c r="U64" s="134">
        <v>-23.6036666338399</v>
      </c>
      <c r="V64" s="124">
        <v>3.0000000000000001E-3</v>
      </c>
      <c r="W64" s="124">
        <v>2.5000000000000001E-3</v>
      </c>
      <c r="X64" s="125">
        <v>0</v>
      </c>
      <c r="Y64" s="125">
        <v>25</v>
      </c>
      <c r="Z64" s="111"/>
      <c r="AA64" s="126">
        <v>619</v>
      </c>
      <c r="AB64" s="110">
        <v>136.02554828282999</v>
      </c>
      <c r="AC64" s="121">
        <v>200</v>
      </c>
      <c r="AD64" s="116">
        <v>0.68012774141415</v>
      </c>
      <c r="AE64" s="127">
        <v>-467.68703685466602</v>
      </c>
      <c r="AF64" s="112"/>
      <c r="AG64" s="112"/>
      <c r="AH64" s="128">
        <v>292</v>
      </c>
      <c r="AI64" s="125">
        <v>474</v>
      </c>
      <c r="AJ64" s="111"/>
      <c r="AK64" s="120">
        <v>2728.6973699999999</v>
      </c>
      <c r="AL64" s="120">
        <v>599.63256195826602</v>
      </c>
      <c r="AM64" s="129">
        <v>823.6</v>
      </c>
      <c r="AN64" s="116">
        <v>0.72806284841945801</v>
      </c>
      <c r="AO64" s="139">
        <v>-1746.2798477675101</v>
      </c>
      <c r="AP64" s="124"/>
      <c r="AQ64" s="124"/>
      <c r="AR64" s="125">
        <v>1020</v>
      </c>
      <c r="AS64" s="125">
        <v>1769</v>
      </c>
      <c r="AT64" s="113"/>
      <c r="AU64" s="120">
        <v>2792.5368800000001</v>
      </c>
      <c r="AV64" s="110">
        <v>613.66132504365703</v>
      </c>
      <c r="AW64" s="131">
        <v>573</v>
      </c>
      <c r="AX64" s="133">
        <v>1.0709621728510601</v>
      </c>
      <c r="AY64" s="137">
        <v>-320.82148058861799</v>
      </c>
      <c r="AZ64" s="112">
        <v>6.0000000000000001E-3</v>
      </c>
      <c r="BA64" s="112">
        <v>5.2500000000000003E-3</v>
      </c>
      <c r="BB64" s="125">
        <v>0</v>
      </c>
      <c r="BC64" s="125">
        <v>337</v>
      </c>
      <c r="BD64" s="111"/>
      <c r="BE64" s="120">
        <v>326.60000000000002</v>
      </c>
      <c r="BF64" s="110">
        <v>71.770507381538494</v>
      </c>
      <c r="BG64" s="132">
        <v>65</v>
      </c>
      <c r="BH64" s="133">
        <v>1.1041616520236699</v>
      </c>
      <c r="BI64" s="134">
        <v>-26.573286977766401</v>
      </c>
      <c r="BJ64" s="112">
        <v>8.2500000000000004E-3</v>
      </c>
      <c r="BK64" s="112">
        <v>7.4999999999999997E-3</v>
      </c>
      <c r="BL64" s="125">
        <v>0</v>
      </c>
      <c r="BM64" s="125">
        <v>29</v>
      </c>
      <c r="BN64" s="111"/>
      <c r="BO64" s="119">
        <v>404</v>
      </c>
      <c r="BP64" s="120">
        <v>88.779194678939206</v>
      </c>
      <c r="BQ64" s="132">
        <v>78</v>
      </c>
      <c r="BR64" s="133">
        <v>1.13819480357614</v>
      </c>
      <c r="BS64" s="134">
        <v>-19.8079443733197</v>
      </c>
      <c r="BT64" s="112">
        <v>5.2500000000000003E-3</v>
      </c>
      <c r="BU64" s="124">
        <v>5.2500000000000003E-3</v>
      </c>
      <c r="BV64" s="119">
        <v>0</v>
      </c>
      <c r="BW64" s="119">
        <v>22</v>
      </c>
      <c r="BX64" s="113"/>
      <c r="BY64" s="118">
        <v>0.99981185324553201</v>
      </c>
      <c r="BZ64" s="118">
        <v>1</v>
      </c>
      <c r="CA64" s="135">
        <v>0.99992474129821296</v>
      </c>
      <c r="CB64" s="117">
        <v>0.9</v>
      </c>
      <c r="CC64" s="124">
        <v>2.5000000000000001E-3</v>
      </c>
      <c r="CD64" s="113"/>
      <c r="CE64" s="113"/>
    </row>
    <row r="65" spans="1:83" s="85" customFormat="1" ht="21.4" customHeight="1" x14ac:dyDescent="0.2">
      <c r="A65" s="109" t="s">
        <v>380</v>
      </c>
      <c r="B65" s="109" t="s">
        <v>95</v>
      </c>
      <c r="C65" s="109" t="s">
        <v>107</v>
      </c>
      <c r="D65" s="110">
        <v>4.6711097644444397</v>
      </c>
      <c r="E65" s="111"/>
      <c r="F65" s="112">
        <v>3.4500000000000003E-2</v>
      </c>
      <c r="G65" s="112">
        <v>3.3750000000000002E-2</v>
      </c>
      <c r="H65" s="113"/>
      <c r="I65" s="114">
        <v>5</v>
      </c>
      <c r="J65" s="114">
        <v>5</v>
      </c>
      <c r="K65" s="111"/>
      <c r="L65" s="115">
        <v>0.42</v>
      </c>
      <c r="M65" s="118">
        <v>0.63700000000000001</v>
      </c>
      <c r="N65" s="117">
        <v>0.7</v>
      </c>
      <c r="O65" s="118"/>
      <c r="P65" s="111"/>
      <c r="Q65" s="119">
        <v>217</v>
      </c>
      <c r="R65" s="120">
        <v>46.455769815507402</v>
      </c>
      <c r="S65" s="121">
        <v>36</v>
      </c>
      <c r="T65" s="122">
        <v>1.29043805043076</v>
      </c>
      <c r="U65" s="123">
        <v>16.2170178851202</v>
      </c>
      <c r="V65" s="124">
        <v>0.01</v>
      </c>
      <c r="W65" s="124">
        <v>0.01</v>
      </c>
      <c r="X65" s="125">
        <v>0</v>
      </c>
      <c r="Y65" s="125">
        <v>0</v>
      </c>
      <c r="Z65" s="111"/>
      <c r="AA65" s="126">
        <v>656</v>
      </c>
      <c r="AB65" s="110">
        <v>140.437718889276</v>
      </c>
      <c r="AC65" s="121">
        <v>200</v>
      </c>
      <c r="AD65" s="116">
        <v>0.70218859444638004</v>
      </c>
      <c r="AE65" s="127">
        <v>-459.46101174933199</v>
      </c>
      <c r="AF65" s="112"/>
      <c r="AG65" s="112"/>
      <c r="AH65" s="128">
        <v>279</v>
      </c>
      <c r="AI65" s="125">
        <v>466</v>
      </c>
      <c r="AJ65" s="111"/>
      <c r="AK65" s="120">
        <v>4731.1541399999996</v>
      </c>
      <c r="AL65" s="120">
        <v>1012.85441331578</v>
      </c>
      <c r="AM65" s="129">
        <v>828</v>
      </c>
      <c r="AN65" s="122">
        <v>1.2232541223620499</v>
      </c>
      <c r="AO65" s="130">
        <v>113.145551357765</v>
      </c>
      <c r="AP65" s="124">
        <v>0.01</v>
      </c>
      <c r="AQ65" s="124">
        <v>0.01</v>
      </c>
      <c r="AR65" s="125">
        <v>0</v>
      </c>
      <c r="AS65" s="125">
        <v>0</v>
      </c>
      <c r="AT65" s="113"/>
      <c r="AU65" s="120">
        <v>2816.7186299999998</v>
      </c>
      <c r="AV65" s="110">
        <v>603.00844382641105</v>
      </c>
      <c r="AW65" s="131">
        <v>573</v>
      </c>
      <c r="AX65" s="133">
        <v>1.0523707571141601</v>
      </c>
      <c r="AY65" s="137">
        <v>-379.07716866183699</v>
      </c>
      <c r="AZ65" s="112">
        <v>4.4999999999999997E-3</v>
      </c>
      <c r="BA65" s="112">
        <v>3.7499999999999999E-3</v>
      </c>
      <c r="BB65" s="125">
        <v>0</v>
      </c>
      <c r="BC65" s="125">
        <v>396</v>
      </c>
      <c r="BD65" s="111"/>
      <c r="BE65" s="120">
        <v>164.5</v>
      </c>
      <c r="BF65" s="110">
        <v>35.216470666594297</v>
      </c>
      <c r="BG65" s="132">
        <v>65</v>
      </c>
      <c r="BH65" s="116">
        <v>0.54179185640914296</v>
      </c>
      <c r="BI65" s="127">
        <v>-198.024828818533</v>
      </c>
      <c r="BJ65" s="112"/>
      <c r="BK65" s="112"/>
      <c r="BL65" s="125">
        <v>140</v>
      </c>
      <c r="BM65" s="125">
        <v>200</v>
      </c>
      <c r="BN65" s="111"/>
      <c r="BO65" s="119">
        <v>686</v>
      </c>
      <c r="BP65" s="120">
        <v>146.860175545798</v>
      </c>
      <c r="BQ65" s="132">
        <v>78</v>
      </c>
      <c r="BR65" s="122">
        <v>1.88282276340767</v>
      </c>
      <c r="BS65" s="123">
        <v>250.97020541776001</v>
      </c>
      <c r="BT65" s="112">
        <v>7.4999999999999997E-3</v>
      </c>
      <c r="BU65" s="124">
        <v>7.4999999999999997E-3</v>
      </c>
      <c r="BV65" s="119">
        <v>0</v>
      </c>
      <c r="BW65" s="119">
        <v>0</v>
      </c>
      <c r="BX65" s="113"/>
      <c r="BY65" s="118">
        <v>0.99810534293292896</v>
      </c>
      <c r="BZ65" s="118">
        <v>1</v>
      </c>
      <c r="CA65" s="135">
        <v>0.99924213717317201</v>
      </c>
      <c r="CB65" s="117">
        <v>0.9</v>
      </c>
      <c r="CC65" s="124">
        <v>2.5000000000000001E-3</v>
      </c>
      <c r="CD65" s="113"/>
      <c r="CE65" s="113"/>
    </row>
    <row r="66" spans="1:83" s="85" customFormat="1" ht="21.4" customHeight="1" x14ac:dyDescent="0.2">
      <c r="A66" s="109" t="s">
        <v>380</v>
      </c>
      <c r="B66" s="109" t="s">
        <v>95</v>
      </c>
      <c r="C66" s="109" t="s">
        <v>108</v>
      </c>
      <c r="D66" s="110">
        <v>7.9364295583333302</v>
      </c>
      <c r="E66" s="111"/>
      <c r="F66" s="112">
        <v>2.2499999999999999E-2</v>
      </c>
      <c r="G66" s="112">
        <v>2.1999999999999999E-2</v>
      </c>
      <c r="H66" s="113"/>
      <c r="I66" s="114">
        <v>5</v>
      </c>
      <c r="J66" s="114">
        <v>4</v>
      </c>
      <c r="K66" s="111"/>
      <c r="L66" s="115">
        <v>0.53</v>
      </c>
      <c r="M66" s="133">
        <v>0.71899999999999997</v>
      </c>
      <c r="N66" s="117">
        <v>0.7</v>
      </c>
      <c r="O66" s="118">
        <v>2E-3</v>
      </c>
      <c r="P66" s="111"/>
      <c r="Q66" s="119">
        <v>730</v>
      </c>
      <c r="R66" s="120">
        <v>91.980908371257698</v>
      </c>
      <c r="S66" s="121">
        <v>36</v>
      </c>
      <c r="T66" s="122">
        <v>2.5550252325349398</v>
      </c>
      <c r="U66" s="123">
        <v>388.86051186460003</v>
      </c>
      <c r="V66" s="124">
        <v>0.01</v>
      </c>
      <c r="W66" s="124">
        <v>0.01</v>
      </c>
      <c r="X66" s="125">
        <v>0</v>
      </c>
      <c r="Y66" s="125">
        <v>0</v>
      </c>
      <c r="Z66" s="111"/>
      <c r="AA66" s="126">
        <v>797</v>
      </c>
      <c r="AB66" s="110">
        <v>100.422991742318</v>
      </c>
      <c r="AC66" s="121">
        <v>200</v>
      </c>
      <c r="AD66" s="116">
        <v>0.50211495871158995</v>
      </c>
      <c r="AE66" s="127">
        <v>-1098.2193785300001</v>
      </c>
      <c r="AF66" s="112"/>
      <c r="AG66" s="112"/>
      <c r="AH66" s="128">
        <v>791</v>
      </c>
      <c r="AI66" s="125">
        <v>1108</v>
      </c>
      <c r="AJ66" s="111"/>
      <c r="AK66" s="120">
        <v>5927.8506699999998</v>
      </c>
      <c r="AL66" s="120">
        <v>746.91656070653301</v>
      </c>
      <c r="AM66" s="129">
        <v>748.6</v>
      </c>
      <c r="AN66" s="133">
        <v>0.99775121654626298</v>
      </c>
      <c r="AO66" s="137">
        <v>-1165.9554638377899</v>
      </c>
      <c r="AP66" s="124">
        <v>5.0000000000000001E-4</v>
      </c>
      <c r="AQ66" s="124">
        <v>0</v>
      </c>
      <c r="AR66" s="125">
        <v>14</v>
      </c>
      <c r="AS66" s="125">
        <v>1202</v>
      </c>
      <c r="AT66" s="113"/>
      <c r="AU66" s="120">
        <v>3598.0085199999999</v>
      </c>
      <c r="AV66" s="110">
        <v>453.35355068099301</v>
      </c>
      <c r="AW66" s="131">
        <v>573</v>
      </c>
      <c r="AX66" s="118">
        <v>0.79119293312564198</v>
      </c>
      <c r="AY66" s="120">
        <v>-1831.79499948845</v>
      </c>
      <c r="AZ66" s="112"/>
      <c r="BA66" s="112"/>
      <c r="BB66" s="125">
        <v>950</v>
      </c>
      <c r="BC66" s="125">
        <v>1860</v>
      </c>
      <c r="BD66" s="111"/>
      <c r="BE66" s="120">
        <v>481.6</v>
      </c>
      <c r="BF66" s="110">
        <v>60.682199276161299</v>
      </c>
      <c r="BG66" s="132">
        <v>65</v>
      </c>
      <c r="BH66" s="118">
        <v>0.93357229655632701</v>
      </c>
      <c r="BI66" s="126">
        <v>-134.34629802225001</v>
      </c>
      <c r="BJ66" s="112"/>
      <c r="BK66" s="112"/>
      <c r="BL66" s="125">
        <v>35</v>
      </c>
      <c r="BM66" s="125">
        <v>138</v>
      </c>
      <c r="BN66" s="111"/>
      <c r="BO66" s="119">
        <v>1047</v>
      </c>
      <c r="BP66" s="120">
        <v>131.92330282836599</v>
      </c>
      <c r="BQ66" s="132">
        <v>78</v>
      </c>
      <c r="BR66" s="122">
        <v>1.69132439523546</v>
      </c>
      <c r="BS66" s="123">
        <v>307.86444237329999</v>
      </c>
      <c r="BT66" s="112">
        <v>7.4999999999999997E-3</v>
      </c>
      <c r="BU66" s="124">
        <v>7.4999999999999997E-3</v>
      </c>
      <c r="BV66" s="119">
        <v>0</v>
      </c>
      <c r="BW66" s="119">
        <v>0</v>
      </c>
      <c r="BX66" s="113"/>
      <c r="BY66" s="118">
        <v>0.99754787482484797</v>
      </c>
      <c r="BZ66" s="118">
        <v>1</v>
      </c>
      <c r="CA66" s="135">
        <v>0.99901914992993901</v>
      </c>
      <c r="CB66" s="117">
        <v>0.9</v>
      </c>
      <c r="CC66" s="124">
        <v>2.5000000000000001E-3</v>
      </c>
      <c r="CD66" s="113"/>
      <c r="CE66" s="113"/>
    </row>
    <row r="67" spans="1:83" s="85" customFormat="1" ht="21.4" customHeight="1" x14ac:dyDescent="0.2">
      <c r="A67" s="109" t="s">
        <v>380</v>
      </c>
      <c r="B67" s="109" t="s">
        <v>95</v>
      </c>
      <c r="C67" s="109" t="s">
        <v>109</v>
      </c>
      <c r="D67" s="110">
        <v>2.11746031744444</v>
      </c>
      <c r="E67" s="111"/>
      <c r="F67" s="112">
        <v>0.06</v>
      </c>
      <c r="G67" s="112">
        <v>0.06</v>
      </c>
      <c r="H67" s="113"/>
      <c r="I67" s="114">
        <v>6</v>
      </c>
      <c r="J67" s="114">
        <v>6</v>
      </c>
      <c r="K67" s="111"/>
      <c r="L67" s="115">
        <v>0.62</v>
      </c>
      <c r="M67" s="116">
        <v>0.51400000000000001</v>
      </c>
      <c r="N67" s="117">
        <v>0.7</v>
      </c>
      <c r="O67" s="118"/>
      <c r="P67" s="111"/>
      <c r="Q67" s="119">
        <v>192</v>
      </c>
      <c r="R67" s="120">
        <v>90.674662669345395</v>
      </c>
      <c r="S67" s="121">
        <v>36</v>
      </c>
      <c r="T67" s="122">
        <v>2.5187406297040398</v>
      </c>
      <c r="U67" s="123">
        <v>100.983085714968</v>
      </c>
      <c r="V67" s="124">
        <v>0.01</v>
      </c>
      <c r="W67" s="124">
        <v>0.01</v>
      </c>
      <c r="X67" s="125">
        <v>0</v>
      </c>
      <c r="Y67" s="125">
        <v>0</v>
      </c>
      <c r="Z67" s="111"/>
      <c r="AA67" s="126">
        <v>342</v>
      </c>
      <c r="AB67" s="110">
        <v>161.51424287977099</v>
      </c>
      <c r="AC67" s="121">
        <v>200</v>
      </c>
      <c r="AD67" s="118">
        <v>0.80757121439885504</v>
      </c>
      <c r="AE67" s="126">
        <v>-163.649523805732</v>
      </c>
      <c r="AF67" s="112"/>
      <c r="AG67" s="112"/>
      <c r="AH67" s="128">
        <v>82</v>
      </c>
      <c r="AI67" s="125">
        <v>167</v>
      </c>
      <c r="AJ67" s="111"/>
      <c r="AK67" s="120">
        <v>2218.1235999999999</v>
      </c>
      <c r="AL67" s="120">
        <v>1047.53963119226</v>
      </c>
      <c r="AM67" s="129">
        <v>709.4</v>
      </c>
      <c r="AN67" s="122">
        <v>1.4766558094055</v>
      </c>
      <c r="AO67" s="130">
        <v>424.58473906106798</v>
      </c>
      <c r="AP67" s="124">
        <v>0.01</v>
      </c>
      <c r="AQ67" s="124">
        <v>0.01</v>
      </c>
      <c r="AR67" s="125">
        <v>0</v>
      </c>
      <c r="AS67" s="125">
        <v>0</v>
      </c>
      <c r="AT67" s="113"/>
      <c r="AU67" s="120">
        <v>1685.7331899999999</v>
      </c>
      <c r="AV67" s="110">
        <v>796.11087684254903</v>
      </c>
      <c r="AW67" s="131">
        <v>573</v>
      </c>
      <c r="AX67" s="122">
        <v>1.3893732580149201</v>
      </c>
      <c r="AY67" s="130">
        <v>237.04730429657701</v>
      </c>
      <c r="AZ67" s="112">
        <v>1.4999999999999999E-2</v>
      </c>
      <c r="BA67" s="112">
        <v>1.4999999999999999E-2</v>
      </c>
      <c r="BB67" s="125">
        <v>0</v>
      </c>
      <c r="BC67" s="125">
        <v>0</v>
      </c>
      <c r="BD67" s="111"/>
      <c r="BE67" s="120">
        <v>213.3</v>
      </c>
      <c r="BF67" s="110">
        <v>100.733883059226</v>
      </c>
      <c r="BG67" s="132">
        <v>65</v>
      </c>
      <c r="BH67" s="122">
        <v>1.5497520470650199</v>
      </c>
      <c r="BI67" s="123">
        <v>48.963904763137002</v>
      </c>
      <c r="BJ67" s="112">
        <v>1.4999999999999999E-2</v>
      </c>
      <c r="BK67" s="112">
        <v>1.4999999999999999E-2</v>
      </c>
      <c r="BL67" s="125">
        <v>0</v>
      </c>
      <c r="BM67" s="125">
        <v>0</v>
      </c>
      <c r="BN67" s="111"/>
      <c r="BO67" s="119">
        <v>209</v>
      </c>
      <c r="BP67" s="120">
        <v>98.703148426526994</v>
      </c>
      <c r="BQ67" s="132">
        <v>78</v>
      </c>
      <c r="BR67" s="122">
        <v>1.2654249798272701</v>
      </c>
      <c r="BS67" s="123">
        <v>11.796685715764401</v>
      </c>
      <c r="BT67" s="112">
        <v>7.4999999999999997E-3</v>
      </c>
      <c r="BU67" s="124">
        <v>7.4999999999999997E-3</v>
      </c>
      <c r="BV67" s="119">
        <v>0</v>
      </c>
      <c r="BW67" s="119">
        <v>0</v>
      </c>
      <c r="BX67" s="113"/>
      <c r="BY67" s="118">
        <v>0.99698145752479495</v>
      </c>
      <c r="BZ67" s="118">
        <v>1</v>
      </c>
      <c r="CA67" s="135">
        <v>0.99879258300991802</v>
      </c>
      <c r="CB67" s="117">
        <v>0.9</v>
      </c>
      <c r="CC67" s="124">
        <v>2.5000000000000001E-3</v>
      </c>
      <c r="CD67" s="113"/>
      <c r="CE67" s="113"/>
    </row>
    <row r="68" spans="1:83" s="85" customFormat="1" ht="21.4" customHeight="1" x14ac:dyDescent="0.2">
      <c r="A68" s="109" t="s">
        <v>380</v>
      </c>
      <c r="B68" s="109" t="s">
        <v>95</v>
      </c>
      <c r="C68" s="109" t="s">
        <v>110</v>
      </c>
      <c r="D68" s="110">
        <v>3.3942760942222199</v>
      </c>
      <c r="E68" s="111"/>
      <c r="F68" s="112">
        <v>5.3249999999999999E-2</v>
      </c>
      <c r="G68" s="112">
        <v>5.1999999999999998E-2</v>
      </c>
      <c r="H68" s="113"/>
      <c r="I68" s="114">
        <v>6</v>
      </c>
      <c r="J68" s="114">
        <v>6</v>
      </c>
      <c r="K68" s="111"/>
      <c r="L68" s="138">
        <v>0.65</v>
      </c>
      <c r="M68" s="116">
        <v>0.58099999999999996</v>
      </c>
      <c r="N68" s="117">
        <v>0.7</v>
      </c>
      <c r="O68" s="118"/>
      <c r="P68" s="111"/>
      <c r="Q68" s="119">
        <v>214</v>
      </c>
      <c r="R68" s="120">
        <v>63.047316735451602</v>
      </c>
      <c r="S68" s="121">
        <v>36</v>
      </c>
      <c r="T68" s="122">
        <v>1.75131435376254</v>
      </c>
      <c r="U68" s="123">
        <v>68.100436365952106</v>
      </c>
      <c r="V68" s="124">
        <v>0.01</v>
      </c>
      <c r="W68" s="124">
        <v>0.01</v>
      </c>
      <c r="X68" s="125">
        <v>0</v>
      </c>
      <c r="Y68" s="125">
        <v>0</v>
      </c>
      <c r="Z68" s="111"/>
      <c r="AA68" s="126">
        <v>496</v>
      </c>
      <c r="AB68" s="110">
        <v>146.128360284037</v>
      </c>
      <c r="AC68" s="121">
        <v>200</v>
      </c>
      <c r="AD68" s="116">
        <v>0.73064180142018498</v>
      </c>
      <c r="AE68" s="127">
        <v>-314.55313130026599</v>
      </c>
      <c r="AF68" s="112"/>
      <c r="AG68" s="112"/>
      <c r="AH68" s="128">
        <v>183</v>
      </c>
      <c r="AI68" s="125">
        <v>319</v>
      </c>
      <c r="AJ68" s="111"/>
      <c r="AK68" s="120">
        <v>3031.9927899999998</v>
      </c>
      <c r="AL68" s="120">
        <v>893.26640079782999</v>
      </c>
      <c r="AM68" s="129">
        <v>750.3</v>
      </c>
      <c r="AN68" s="122">
        <v>1.1905456494706499</v>
      </c>
      <c r="AO68" s="130">
        <v>-8.7972820729473806</v>
      </c>
      <c r="AP68" s="124">
        <v>0.01</v>
      </c>
      <c r="AQ68" s="124">
        <v>9.4999999999999998E-3</v>
      </c>
      <c r="AR68" s="125">
        <v>0</v>
      </c>
      <c r="AS68" s="125">
        <v>25</v>
      </c>
      <c r="AT68" s="113"/>
      <c r="AU68" s="120">
        <v>2223.3078700000001</v>
      </c>
      <c r="AV68" s="110">
        <v>655.01680130986995</v>
      </c>
      <c r="AW68" s="131">
        <v>573</v>
      </c>
      <c r="AX68" s="133">
        <v>1.1431357789003</v>
      </c>
      <c r="AY68" s="137">
        <v>-98.926851175262101</v>
      </c>
      <c r="AZ68" s="112">
        <v>1.125E-2</v>
      </c>
      <c r="BA68" s="112">
        <v>1.0500000000000001E-2</v>
      </c>
      <c r="BB68" s="125">
        <v>0</v>
      </c>
      <c r="BC68" s="125">
        <v>111</v>
      </c>
      <c r="BD68" s="111"/>
      <c r="BE68" s="120">
        <v>255.5</v>
      </c>
      <c r="BF68" s="110">
        <v>75.273782364055506</v>
      </c>
      <c r="BG68" s="132">
        <v>65</v>
      </c>
      <c r="BH68" s="133">
        <v>1.1580581902162399</v>
      </c>
      <c r="BI68" s="134">
        <v>-7.9297676725864203</v>
      </c>
      <c r="BJ68" s="112">
        <v>1.2E-2</v>
      </c>
      <c r="BK68" s="112">
        <v>1.2E-2</v>
      </c>
      <c r="BL68" s="125">
        <v>0</v>
      </c>
      <c r="BM68" s="125">
        <v>10</v>
      </c>
      <c r="BN68" s="111"/>
      <c r="BO68" s="119">
        <v>369</v>
      </c>
      <c r="BP68" s="120">
        <v>108.71242932421301</v>
      </c>
      <c r="BQ68" s="132">
        <v>78</v>
      </c>
      <c r="BR68" s="122">
        <v>1.39374909390017</v>
      </c>
      <c r="BS68" s="123">
        <v>52.884278792896303</v>
      </c>
      <c r="BT68" s="112">
        <v>7.4999999999999997E-3</v>
      </c>
      <c r="BU68" s="124">
        <v>7.4999999999999997E-3</v>
      </c>
      <c r="BV68" s="119">
        <v>0</v>
      </c>
      <c r="BW68" s="119">
        <v>0</v>
      </c>
      <c r="BX68" s="113"/>
      <c r="BY68" s="118">
        <v>0.99937539038101197</v>
      </c>
      <c r="BZ68" s="118">
        <v>1</v>
      </c>
      <c r="CA68" s="135">
        <v>0.99975015615240503</v>
      </c>
      <c r="CB68" s="117">
        <v>0.9</v>
      </c>
      <c r="CC68" s="124">
        <v>2.5000000000000001E-3</v>
      </c>
      <c r="CD68" s="113"/>
      <c r="CE68" s="113"/>
    </row>
    <row r="69" spans="1:83" s="85" customFormat="1" ht="21.4" customHeight="1" x14ac:dyDescent="0.2">
      <c r="A69" s="109" t="s">
        <v>380</v>
      </c>
      <c r="B69" s="109" t="s">
        <v>95</v>
      </c>
      <c r="C69" s="109" t="s">
        <v>111</v>
      </c>
      <c r="D69" s="110">
        <v>2.3537269778888898</v>
      </c>
      <c r="E69" s="111"/>
      <c r="F69" s="112">
        <v>4.3999999999999997E-2</v>
      </c>
      <c r="G69" s="112">
        <v>4.3249999999999997E-2</v>
      </c>
      <c r="H69" s="113"/>
      <c r="I69" s="114">
        <v>5</v>
      </c>
      <c r="J69" s="114">
        <v>5</v>
      </c>
      <c r="K69" s="111"/>
      <c r="L69" s="115">
        <v>0.59</v>
      </c>
      <c r="M69" s="116">
        <v>0.46600000000000003</v>
      </c>
      <c r="N69" s="117">
        <v>0.7</v>
      </c>
      <c r="O69" s="118"/>
      <c r="P69" s="111"/>
      <c r="Q69" s="119">
        <v>167</v>
      </c>
      <c r="R69" s="120">
        <v>70.951304704756396</v>
      </c>
      <c r="S69" s="121">
        <v>36</v>
      </c>
      <c r="T69" s="122">
        <v>1.9708695751321199</v>
      </c>
      <c r="U69" s="123">
        <v>65.827399582423894</v>
      </c>
      <c r="V69" s="124">
        <v>0.01</v>
      </c>
      <c r="W69" s="124">
        <v>0.01</v>
      </c>
      <c r="X69" s="125">
        <v>0</v>
      </c>
      <c r="Y69" s="125">
        <v>0</v>
      </c>
      <c r="Z69" s="111"/>
      <c r="AA69" s="126">
        <v>254</v>
      </c>
      <c r="AB69" s="110">
        <v>107.91396044915</v>
      </c>
      <c r="AC69" s="121">
        <v>200</v>
      </c>
      <c r="AD69" s="116">
        <v>0.53956980224575002</v>
      </c>
      <c r="AE69" s="127">
        <v>-308.070002319867</v>
      </c>
      <c r="AF69" s="112"/>
      <c r="AG69" s="112"/>
      <c r="AH69" s="128">
        <v>217</v>
      </c>
      <c r="AI69" s="125">
        <v>311</v>
      </c>
      <c r="AJ69" s="111"/>
      <c r="AK69" s="120">
        <v>1674.4664700000001</v>
      </c>
      <c r="AL69" s="120">
        <v>711.41066305908896</v>
      </c>
      <c r="AM69" s="129">
        <v>734.5</v>
      </c>
      <c r="AN69" s="118">
        <v>0.96856455147595499</v>
      </c>
      <c r="AO69" s="120">
        <v>-389.73561351971199</v>
      </c>
      <c r="AP69" s="124"/>
      <c r="AQ69" s="124"/>
      <c r="AR69" s="125">
        <v>55</v>
      </c>
      <c r="AS69" s="125">
        <v>401</v>
      </c>
      <c r="AT69" s="113"/>
      <c r="AU69" s="120">
        <v>1502.3677499999999</v>
      </c>
      <c r="AV69" s="110">
        <v>638.29312580149303</v>
      </c>
      <c r="AW69" s="131">
        <v>573</v>
      </c>
      <c r="AX69" s="133">
        <v>1.11394960872861</v>
      </c>
      <c r="AY69" s="137">
        <v>-107.962806646419</v>
      </c>
      <c r="AZ69" s="112">
        <v>8.9999999999999993E-3</v>
      </c>
      <c r="BA69" s="112">
        <v>8.2500000000000004E-3</v>
      </c>
      <c r="BB69" s="125">
        <v>0</v>
      </c>
      <c r="BC69" s="125">
        <v>117</v>
      </c>
      <c r="BD69" s="111"/>
      <c r="BE69" s="120">
        <v>189.7</v>
      </c>
      <c r="BF69" s="110">
        <v>80.595583847259206</v>
      </c>
      <c r="BG69" s="132">
        <v>65</v>
      </c>
      <c r="BH69" s="122">
        <v>1.2399320591886001</v>
      </c>
      <c r="BI69" s="123">
        <v>7.0272492460432501</v>
      </c>
      <c r="BJ69" s="112">
        <v>1.4999999999999999E-2</v>
      </c>
      <c r="BK69" s="112">
        <v>1.4999999999999999E-2</v>
      </c>
      <c r="BL69" s="125">
        <v>0</v>
      </c>
      <c r="BM69" s="125">
        <v>0</v>
      </c>
      <c r="BN69" s="111"/>
      <c r="BO69" s="119">
        <v>247</v>
      </c>
      <c r="BP69" s="120">
        <v>104.93995366511901</v>
      </c>
      <c r="BQ69" s="132">
        <v>78</v>
      </c>
      <c r="BR69" s="122">
        <v>1.34538402134768</v>
      </c>
      <c r="BS69" s="123">
        <v>27.792699095251901</v>
      </c>
      <c r="BT69" s="112">
        <v>7.4999999999999997E-3</v>
      </c>
      <c r="BU69" s="124">
        <v>7.4999999999999997E-3</v>
      </c>
      <c r="BV69" s="119">
        <v>0</v>
      </c>
      <c r="BW69" s="119">
        <v>0</v>
      </c>
      <c r="BX69" s="113"/>
      <c r="BY69" s="118">
        <v>0.99937382592360702</v>
      </c>
      <c r="BZ69" s="118">
        <v>1</v>
      </c>
      <c r="CA69" s="135">
        <v>0.99974953036944303</v>
      </c>
      <c r="CB69" s="117">
        <v>0.9</v>
      </c>
      <c r="CC69" s="124">
        <v>2.5000000000000001E-3</v>
      </c>
      <c r="CD69" s="113"/>
      <c r="CE69" s="113"/>
    </row>
    <row r="70" spans="1:83" s="85" customFormat="1" ht="21.4" customHeight="1" x14ac:dyDescent="0.2">
      <c r="A70" s="109" t="s">
        <v>380</v>
      </c>
      <c r="B70" s="109" t="s">
        <v>95</v>
      </c>
      <c r="C70" s="109" t="s">
        <v>112</v>
      </c>
      <c r="D70" s="110">
        <v>8.5089537966666704</v>
      </c>
      <c r="E70" s="111"/>
      <c r="F70" s="112">
        <v>2.1999999999999999E-2</v>
      </c>
      <c r="G70" s="112">
        <v>2.1999999999999999E-2</v>
      </c>
      <c r="H70" s="113"/>
      <c r="I70" s="114">
        <v>4</v>
      </c>
      <c r="J70" s="114">
        <v>4</v>
      </c>
      <c r="K70" s="111"/>
      <c r="L70" s="115">
        <v>0.62714995857497902</v>
      </c>
      <c r="M70" s="133">
        <v>0.71499999999999997</v>
      </c>
      <c r="N70" s="117">
        <v>0.7</v>
      </c>
      <c r="O70" s="118">
        <v>2E-3</v>
      </c>
      <c r="P70" s="111"/>
      <c r="Q70" s="119">
        <v>391</v>
      </c>
      <c r="R70" s="120">
        <v>45.951595148297997</v>
      </c>
      <c r="S70" s="121">
        <v>36</v>
      </c>
      <c r="T70" s="122">
        <v>1.27643319856383</v>
      </c>
      <c r="U70" s="123">
        <v>25.251130004079901</v>
      </c>
      <c r="V70" s="124">
        <v>0.01</v>
      </c>
      <c r="W70" s="124">
        <v>0.01</v>
      </c>
      <c r="X70" s="125">
        <v>0</v>
      </c>
      <c r="Y70" s="125">
        <v>0</v>
      </c>
      <c r="Z70" s="111"/>
      <c r="AA70" s="126">
        <v>662</v>
      </c>
      <c r="AB70" s="110">
        <v>77.800398946734703</v>
      </c>
      <c r="AC70" s="121">
        <v>200</v>
      </c>
      <c r="AD70" s="116">
        <v>0.38900199473367397</v>
      </c>
      <c r="AE70" s="127">
        <v>-1369.9381666439999</v>
      </c>
      <c r="AF70" s="112"/>
      <c r="AG70" s="112"/>
      <c r="AH70" s="128">
        <v>1040</v>
      </c>
      <c r="AI70" s="125">
        <v>1381</v>
      </c>
      <c r="AJ70" s="111"/>
      <c r="AK70" s="120">
        <v>4958.67749</v>
      </c>
      <c r="AL70" s="120">
        <v>582.75995010603197</v>
      </c>
      <c r="AM70" s="129">
        <v>728.4</v>
      </c>
      <c r="AN70" s="118">
        <v>0.80005484638389901</v>
      </c>
      <c r="AO70" s="120">
        <v>-2441.6413129174498</v>
      </c>
      <c r="AP70" s="124"/>
      <c r="AQ70" s="124"/>
      <c r="AR70" s="125">
        <v>1240</v>
      </c>
      <c r="AS70" s="125">
        <v>2479</v>
      </c>
      <c r="AT70" s="113"/>
      <c r="AU70" s="120">
        <v>3179.5175899999999</v>
      </c>
      <c r="AV70" s="110">
        <v>373.66727637486503</v>
      </c>
      <c r="AW70" s="131">
        <v>573</v>
      </c>
      <c r="AX70" s="116">
        <v>0.65212439157917101</v>
      </c>
      <c r="AY70" s="139">
        <v>-2641.9852574350598</v>
      </c>
      <c r="AZ70" s="112"/>
      <c r="BA70" s="112"/>
      <c r="BB70" s="125">
        <v>1697</v>
      </c>
      <c r="BC70" s="125">
        <v>2672</v>
      </c>
      <c r="BD70" s="111"/>
      <c r="BE70" s="120">
        <v>443.6</v>
      </c>
      <c r="BF70" s="110">
        <v>52.133318689987199</v>
      </c>
      <c r="BG70" s="132">
        <v>65</v>
      </c>
      <c r="BH70" s="118">
        <v>0.80205105676903399</v>
      </c>
      <c r="BI70" s="126">
        <v>-216.7799041593</v>
      </c>
      <c r="BJ70" s="112"/>
      <c r="BK70" s="112"/>
      <c r="BL70" s="125">
        <v>110</v>
      </c>
      <c r="BM70" s="125">
        <v>221</v>
      </c>
      <c r="BN70" s="111"/>
      <c r="BO70" s="119">
        <v>815</v>
      </c>
      <c r="BP70" s="120">
        <v>95.781457917807899</v>
      </c>
      <c r="BQ70" s="132">
        <v>78</v>
      </c>
      <c r="BR70" s="122">
        <v>1.22796740920266</v>
      </c>
      <c r="BS70" s="123">
        <v>22.5441150088398</v>
      </c>
      <c r="BT70" s="112">
        <v>7.4999999999999997E-3</v>
      </c>
      <c r="BU70" s="124">
        <v>7.4999999999999997E-3</v>
      </c>
      <c r="BV70" s="119">
        <v>0</v>
      </c>
      <c r="BW70" s="119">
        <v>0</v>
      </c>
      <c r="BX70" s="113"/>
      <c r="BY70" s="118">
        <v>0.99813009215974402</v>
      </c>
      <c r="BZ70" s="118">
        <v>1</v>
      </c>
      <c r="CA70" s="135">
        <v>0.99925203686389696</v>
      </c>
      <c r="CB70" s="117">
        <v>0.9</v>
      </c>
      <c r="CC70" s="124">
        <v>2.5000000000000001E-3</v>
      </c>
      <c r="CD70" s="113"/>
      <c r="CE70" s="113"/>
    </row>
    <row r="71" spans="1:83" s="85" customFormat="1" ht="21.4" customHeight="1" x14ac:dyDescent="0.2">
      <c r="A71" s="109" t="s">
        <v>380</v>
      </c>
      <c r="B71" s="109" t="s">
        <v>95</v>
      </c>
      <c r="C71" s="109" t="s">
        <v>113</v>
      </c>
      <c r="D71" s="110">
        <v>6.5057600336666699</v>
      </c>
      <c r="E71" s="111"/>
      <c r="F71" s="112">
        <v>2.8250000000000001E-2</v>
      </c>
      <c r="G71" s="112">
        <v>2.775E-2</v>
      </c>
      <c r="H71" s="113"/>
      <c r="I71" s="114">
        <v>5</v>
      </c>
      <c r="J71" s="114">
        <v>5</v>
      </c>
      <c r="K71" s="111"/>
      <c r="L71" s="138">
        <v>0.69331707317073199</v>
      </c>
      <c r="M71" s="118">
        <v>0.63900000000000001</v>
      </c>
      <c r="N71" s="117">
        <v>0.7</v>
      </c>
      <c r="O71" s="118"/>
      <c r="P71" s="111"/>
      <c r="Q71" s="119">
        <v>242</v>
      </c>
      <c r="R71" s="120">
        <v>37.197806059195798</v>
      </c>
      <c r="S71" s="121">
        <v>36</v>
      </c>
      <c r="T71" s="133">
        <v>1.03327239053322</v>
      </c>
      <c r="U71" s="134">
        <v>-37.643589287128101</v>
      </c>
      <c r="V71" s="124">
        <v>2E-3</v>
      </c>
      <c r="W71" s="124">
        <v>1.5E-3</v>
      </c>
      <c r="X71" s="125">
        <v>0</v>
      </c>
      <c r="Y71" s="125">
        <v>40</v>
      </c>
      <c r="Z71" s="111"/>
      <c r="AA71" s="126">
        <v>856</v>
      </c>
      <c r="AB71" s="110">
        <v>131.57571068872599</v>
      </c>
      <c r="AC71" s="121">
        <v>200</v>
      </c>
      <c r="AD71" s="116">
        <v>0.65787855344363</v>
      </c>
      <c r="AE71" s="127">
        <v>-697.57549603960001</v>
      </c>
      <c r="AF71" s="112"/>
      <c r="AG71" s="112"/>
      <c r="AH71" s="128">
        <v>446</v>
      </c>
      <c r="AI71" s="125">
        <v>706</v>
      </c>
      <c r="AJ71" s="111"/>
      <c r="AK71" s="120">
        <v>6389.27945</v>
      </c>
      <c r="AL71" s="120">
        <v>982.09577619464994</v>
      </c>
      <c r="AM71" s="129">
        <v>828</v>
      </c>
      <c r="AN71" s="133">
        <v>1.1861060098969201</v>
      </c>
      <c r="AO71" s="137">
        <v>-42.523103603945898</v>
      </c>
      <c r="AP71" s="124">
        <v>9.4999999999999998E-3</v>
      </c>
      <c r="AQ71" s="124">
        <v>9.4999999999999998E-3</v>
      </c>
      <c r="AR71" s="125">
        <v>0</v>
      </c>
      <c r="AS71" s="125">
        <v>75</v>
      </c>
      <c r="AT71" s="113"/>
      <c r="AU71" s="120">
        <v>4057.4068000000002</v>
      </c>
      <c r="AV71" s="110">
        <v>623.66376549447205</v>
      </c>
      <c r="AW71" s="131">
        <v>573</v>
      </c>
      <c r="AX71" s="133">
        <v>1.08841843890833</v>
      </c>
      <c r="AY71" s="137">
        <v>-393.58699615345603</v>
      </c>
      <c r="AZ71" s="112">
        <v>6.7499999999999999E-3</v>
      </c>
      <c r="BA71" s="112">
        <v>6.7499999999999999E-3</v>
      </c>
      <c r="BB71" s="125">
        <v>0</v>
      </c>
      <c r="BC71" s="125">
        <v>416</v>
      </c>
      <c r="BD71" s="111"/>
      <c r="BE71" s="120">
        <v>317.7</v>
      </c>
      <c r="BF71" s="110">
        <v>48.833648698373999</v>
      </c>
      <c r="BG71" s="132">
        <v>65</v>
      </c>
      <c r="BH71" s="116">
        <v>0.75128690305190804</v>
      </c>
      <c r="BI71" s="127">
        <v>-187.21203621287</v>
      </c>
      <c r="BJ71" s="112"/>
      <c r="BK71" s="112"/>
      <c r="BL71" s="125">
        <v>106</v>
      </c>
      <c r="BM71" s="125">
        <v>190</v>
      </c>
      <c r="BN71" s="111"/>
      <c r="BO71" s="119">
        <v>894</v>
      </c>
      <c r="BP71" s="120">
        <v>137.416688499674</v>
      </c>
      <c r="BQ71" s="132">
        <v>78</v>
      </c>
      <c r="BR71" s="122">
        <v>1.7617524166624901</v>
      </c>
      <c r="BS71" s="123">
        <v>288.10555654455601</v>
      </c>
      <c r="BT71" s="112">
        <v>7.4999999999999997E-3</v>
      </c>
      <c r="BU71" s="124">
        <v>7.4999999999999997E-3</v>
      </c>
      <c r="BV71" s="119">
        <v>0</v>
      </c>
      <c r="BW71" s="119">
        <v>0</v>
      </c>
      <c r="BX71" s="113"/>
      <c r="BY71" s="118">
        <v>0.99637587367331104</v>
      </c>
      <c r="BZ71" s="118">
        <v>1</v>
      </c>
      <c r="CA71" s="135">
        <v>0.99855034946932397</v>
      </c>
      <c r="CB71" s="117">
        <v>0.9</v>
      </c>
      <c r="CC71" s="124">
        <v>2.5000000000000001E-3</v>
      </c>
      <c r="CD71" s="113"/>
      <c r="CE71" s="113"/>
    </row>
    <row r="72" spans="1:83" s="85" customFormat="1" ht="21.4" customHeight="1" x14ac:dyDescent="0.2">
      <c r="A72" s="109" t="s">
        <v>380</v>
      </c>
      <c r="B72" s="109" t="s">
        <v>95</v>
      </c>
      <c r="C72" s="109" t="s">
        <v>115</v>
      </c>
      <c r="D72" s="110">
        <v>3.28637479555556</v>
      </c>
      <c r="E72" s="111"/>
      <c r="F72" s="112">
        <v>3.3500000000000002E-2</v>
      </c>
      <c r="G72" s="112">
        <v>3.3000000000000002E-2</v>
      </c>
      <c r="H72" s="113"/>
      <c r="I72" s="114">
        <v>5</v>
      </c>
      <c r="J72" s="114">
        <v>5</v>
      </c>
      <c r="K72" s="111"/>
      <c r="L72" s="115">
        <v>0.55000000000000004</v>
      </c>
      <c r="M72" s="116">
        <v>0.45</v>
      </c>
      <c r="N72" s="117">
        <v>0.7</v>
      </c>
      <c r="O72" s="118"/>
      <c r="P72" s="111"/>
      <c r="Q72" s="119">
        <v>157</v>
      </c>
      <c r="R72" s="120">
        <v>47.773005139987198</v>
      </c>
      <c r="S72" s="121">
        <v>36</v>
      </c>
      <c r="T72" s="122">
        <v>1.3270279205552</v>
      </c>
      <c r="U72" s="123">
        <v>15.7384657878398</v>
      </c>
      <c r="V72" s="124">
        <v>0.01</v>
      </c>
      <c r="W72" s="124">
        <v>0.01</v>
      </c>
      <c r="X72" s="125">
        <v>0</v>
      </c>
      <c r="Y72" s="125">
        <v>0</v>
      </c>
      <c r="Z72" s="111"/>
      <c r="AA72" s="126">
        <v>309</v>
      </c>
      <c r="AB72" s="110">
        <v>94.024576995261498</v>
      </c>
      <c r="AC72" s="121">
        <v>200</v>
      </c>
      <c r="AD72" s="116">
        <v>0.470122884976307</v>
      </c>
      <c r="AE72" s="127">
        <v>-475.786301178668</v>
      </c>
      <c r="AF72" s="112"/>
      <c r="AG72" s="112"/>
      <c r="AH72" s="128">
        <v>349</v>
      </c>
      <c r="AI72" s="125">
        <v>480</v>
      </c>
      <c r="AJ72" s="111"/>
      <c r="AK72" s="120">
        <v>3112.1192799999999</v>
      </c>
      <c r="AL72" s="120">
        <v>946.97637171779195</v>
      </c>
      <c r="AM72" s="129">
        <v>828</v>
      </c>
      <c r="AN72" s="133">
        <v>1.1436912701905699</v>
      </c>
      <c r="AO72" s="137">
        <v>-136.89600687968399</v>
      </c>
      <c r="AP72" s="124">
        <v>7.4999999999999997E-3</v>
      </c>
      <c r="AQ72" s="124">
        <v>7.0000000000000001E-3</v>
      </c>
      <c r="AR72" s="125">
        <v>0</v>
      </c>
      <c r="AS72" s="125">
        <v>154</v>
      </c>
      <c r="AT72" s="113"/>
      <c r="AU72" s="120">
        <v>2027.5914</v>
      </c>
      <c r="AV72" s="110">
        <v>616.96900875155302</v>
      </c>
      <c r="AW72" s="131">
        <v>573</v>
      </c>
      <c r="AX72" s="133">
        <v>1.0767347447671101</v>
      </c>
      <c r="AY72" s="137">
        <v>-220.821352876883</v>
      </c>
      <c r="AZ72" s="112">
        <v>6.0000000000000001E-3</v>
      </c>
      <c r="BA72" s="112">
        <v>6.0000000000000001E-3</v>
      </c>
      <c r="BB72" s="125">
        <v>0</v>
      </c>
      <c r="BC72" s="125">
        <v>233</v>
      </c>
      <c r="BD72" s="111"/>
      <c r="BE72" s="120">
        <v>130.19999999999999</v>
      </c>
      <c r="BF72" s="110">
        <v>39.618122733925702</v>
      </c>
      <c r="BG72" s="132">
        <v>65</v>
      </c>
      <c r="BH72" s="116">
        <v>0.60950958052193405</v>
      </c>
      <c r="BI72" s="127">
        <v>-124.855547883067</v>
      </c>
      <c r="BJ72" s="112"/>
      <c r="BK72" s="112"/>
      <c r="BL72" s="125">
        <v>84</v>
      </c>
      <c r="BM72" s="125">
        <v>127</v>
      </c>
      <c r="BN72" s="111"/>
      <c r="BO72" s="119">
        <v>413</v>
      </c>
      <c r="BP72" s="120">
        <v>125.670389317291</v>
      </c>
      <c r="BQ72" s="132">
        <v>78</v>
      </c>
      <c r="BR72" s="122">
        <v>1.6111588374011701</v>
      </c>
      <c r="BS72" s="123">
        <v>106.93334254032</v>
      </c>
      <c r="BT72" s="112">
        <v>7.4999999999999997E-3</v>
      </c>
      <c r="BU72" s="124">
        <v>7.4999999999999997E-3</v>
      </c>
      <c r="BV72" s="119">
        <v>0</v>
      </c>
      <c r="BW72" s="119">
        <v>0</v>
      </c>
      <c r="BX72" s="113"/>
      <c r="BY72" s="118">
        <v>0.998672566371681</v>
      </c>
      <c r="BZ72" s="118">
        <v>1</v>
      </c>
      <c r="CA72" s="135">
        <v>0.99946902654867298</v>
      </c>
      <c r="CB72" s="117">
        <v>0.9</v>
      </c>
      <c r="CC72" s="124">
        <v>2.5000000000000001E-3</v>
      </c>
      <c r="CD72" s="113"/>
      <c r="CE72" s="113"/>
    </row>
    <row r="73" spans="1:83" s="85" customFormat="1" ht="21.4" customHeight="1" x14ac:dyDescent="0.2">
      <c r="A73" s="109" t="s">
        <v>381</v>
      </c>
      <c r="B73" s="109" t="s">
        <v>116</v>
      </c>
      <c r="C73" s="109" t="s">
        <v>117</v>
      </c>
      <c r="D73" s="110">
        <v>4.6677861217777803</v>
      </c>
      <c r="E73" s="111"/>
      <c r="F73" s="112">
        <v>2.3E-2</v>
      </c>
      <c r="G73" s="112">
        <v>2.2624999999999999E-2</v>
      </c>
      <c r="H73" s="113"/>
      <c r="I73" s="114">
        <v>4</v>
      </c>
      <c r="J73" s="114">
        <v>4</v>
      </c>
      <c r="K73" s="111"/>
      <c r="L73" s="136">
        <v>0.74</v>
      </c>
      <c r="M73" s="116">
        <v>0.46700000000000003</v>
      </c>
      <c r="N73" s="117">
        <v>0.7</v>
      </c>
      <c r="O73" s="118"/>
      <c r="P73" s="111"/>
      <c r="Q73" s="119">
        <v>203</v>
      </c>
      <c r="R73" s="120">
        <v>43.489567581705103</v>
      </c>
      <c r="S73" s="121">
        <v>36</v>
      </c>
      <c r="T73" s="122">
        <v>1.20804354393625</v>
      </c>
      <c r="U73" s="123">
        <v>2.3598813415039501</v>
      </c>
      <c r="V73" s="124">
        <v>0.01</v>
      </c>
      <c r="W73" s="124">
        <v>0.01</v>
      </c>
      <c r="X73" s="125">
        <v>0</v>
      </c>
      <c r="Y73" s="125">
        <v>0</v>
      </c>
      <c r="Z73" s="111"/>
      <c r="AA73" s="126">
        <v>617</v>
      </c>
      <c r="AB73" s="110">
        <v>132.18257732961601</v>
      </c>
      <c r="AC73" s="121">
        <v>200</v>
      </c>
      <c r="AD73" s="116">
        <v>0.66091288664808001</v>
      </c>
      <c r="AE73" s="127">
        <v>-497.66732588053401</v>
      </c>
      <c r="AF73" s="112"/>
      <c r="AG73" s="112"/>
      <c r="AH73" s="128">
        <v>317</v>
      </c>
      <c r="AI73" s="125">
        <v>504</v>
      </c>
      <c r="AJ73" s="111"/>
      <c r="AK73" s="120">
        <v>4090.2137200000002</v>
      </c>
      <c r="AL73" s="120">
        <v>876.26416748550503</v>
      </c>
      <c r="AM73" s="129">
        <v>828</v>
      </c>
      <c r="AN73" s="133">
        <v>1.0582900573496401</v>
      </c>
      <c r="AO73" s="137">
        <v>-524.50900914540898</v>
      </c>
      <c r="AP73" s="124">
        <v>3.0000000000000001E-3</v>
      </c>
      <c r="AQ73" s="124">
        <v>3.0000000000000001E-3</v>
      </c>
      <c r="AR73" s="125">
        <v>0</v>
      </c>
      <c r="AS73" s="125">
        <v>548</v>
      </c>
      <c r="AT73" s="113"/>
      <c r="AU73" s="120">
        <v>2020.8275100000001</v>
      </c>
      <c r="AV73" s="110">
        <v>432.93061363110297</v>
      </c>
      <c r="AW73" s="131">
        <v>573</v>
      </c>
      <c r="AX73" s="116">
        <v>0.75555080912932504</v>
      </c>
      <c r="AY73" s="139">
        <v>-1172.69437864773</v>
      </c>
      <c r="AZ73" s="112"/>
      <c r="BA73" s="112"/>
      <c r="BB73" s="125">
        <v>654</v>
      </c>
      <c r="BC73" s="125">
        <v>1189</v>
      </c>
      <c r="BD73" s="111"/>
      <c r="BE73" s="120">
        <v>225.2</v>
      </c>
      <c r="BF73" s="110">
        <v>48.245569553694601</v>
      </c>
      <c r="BG73" s="132">
        <v>65</v>
      </c>
      <c r="BH73" s="116">
        <v>0.74223953159530098</v>
      </c>
      <c r="BI73" s="127">
        <v>-137.066880911173</v>
      </c>
      <c r="BJ73" s="112"/>
      <c r="BK73" s="112"/>
      <c r="BL73" s="125">
        <v>79</v>
      </c>
      <c r="BM73" s="125">
        <v>139</v>
      </c>
      <c r="BN73" s="111"/>
      <c r="BO73" s="119">
        <v>433</v>
      </c>
      <c r="BP73" s="120">
        <v>92.763461886100103</v>
      </c>
      <c r="BQ73" s="132">
        <v>78</v>
      </c>
      <c r="BR73" s="122">
        <v>1.1892751523859</v>
      </c>
      <c r="BS73" s="123">
        <v>-1.7202570934081201</v>
      </c>
      <c r="BT73" s="112">
        <v>7.4999999999999997E-3</v>
      </c>
      <c r="BU73" s="124">
        <v>7.1250000000000003E-3</v>
      </c>
      <c r="BV73" s="119">
        <v>0</v>
      </c>
      <c r="BW73" s="119">
        <v>4</v>
      </c>
      <c r="BX73" s="113"/>
      <c r="BY73" s="118">
        <v>0.98757682751405795</v>
      </c>
      <c r="BZ73" s="118">
        <v>1</v>
      </c>
      <c r="CA73" s="135">
        <v>0.995030731005623</v>
      </c>
      <c r="CB73" s="117">
        <v>0.9</v>
      </c>
      <c r="CC73" s="124">
        <v>2.5000000000000001E-3</v>
      </c>
      <c r="CD73" s="113"/>
      <c r="CE73" s="113"/>
    </row>
    <row r="74" spans="1:83" s="85" customFormat="1" ht="21.4" customHeight="1" x14ac:dyDescent="0.2">
      <c r="A74" s="109" t="s">
        <v>381</v>
      </c>
      <c r="B74" s="109" t="s">
        <v>116</v>
      </c>
      <c r="C74" s="109" t="s">
        <v>118</v>
      </c>
      <c r="D74" s="110">
        <v>7.9590446357777802</v>
      </c>
      <c r="E74" s="111"/>
      <c r="F74" s="112">
        <v>2.9749999999999999E-2</v>
      </c>
      <c r="G74" s="112">
        <v>2.9000000000000001E-2</v>
      </c>
      <c r="H74" s="113"/>
      <c r="I74" s="114">
        <v>4</v>
      </c>
      <c r="J74" s="114">
        <v>4</v>
      </c>
      <c r="K74" s="111"/>
      <c r="L74" s="115">
        <v>0.39</v>
      </c>
      <c r="M74" s="116">
        <v>0.33700000000000002</v>
      </c>
      <c r="N74" s="117">
        <v>0.7</v>
      </c>
      <c r="O74" s="118"/>
      <c r="P74" s="111"/>
      <c r="Q74" s="119">
        <v>271</v>
      </c>
      <c r="R74" s="120">
        <v>34.049312750652398</v>
      </c>
      <c r="S74" s="121">
        <v>36</v>
      </c>
      <c r="T74" s="118">
        <v>0.94581424307367801</v>
      </c>
      <c r="U74" s="126">
        <v>-71.111574624271995</v>
      </c>
      <c r="V74" s="124"/>
      <c r="W74" s="124"/>
      <c r="X74" s="125">
        <v>16</v>
      </c>
      <c r="Y74" s="125">
        <v>73</v>
      </c>
      <c r="Z74" s="111"/>
      <c r="AA74" s="126">
        <v>988</v>
      </c>
      <c r="AB74" s="110">
        <v>124.13550183632699</v>
      </c>
      <c r="AC74" s="121">
        <v>200</v>
      </c>
      <c r="AD74" s="116">
        <v>0.620677509181635</v>
      </c>
      <c r="AE74" s="127">
        <v>-912.61985902373397</v>
      </c>
      <c r="AF74" s="112"/>
      <c r="AG74" s="112"/>
      <c r="AH74" s="128">
        <v>604</v>
      </c>
      <c r="AI74" s="125">
        <v>923</v>
      </c>
      <c r="AJ74" s="111"/>
      <c r="AK74" s="120">
        <v>8288.0498000000007</v>
      </c>
      <c r="AL74" s="120">
        <v>1041.33726838813</v>
      </c>
      <c r="AM74" s="129">
        <v>828</v>
      </c>
      <c r="AN74" s="122">
        <v>1.2576537057827699</v>
      </c>
      <c r="AO74" s="130">
        <v>419.483583641743</v>
      </c>
      <c r="AP74" s="124">
        <v>0.01</v>
      </c>
      <c r="AQ74" s="124">
        <v>0.01</v>
      </c>
      <c r="AR74" s="125">
        <v>0</v>
      </c>
      <c r="AS74" s="125">
        <v>0</v>
      </c>
      <c r="AT74" s="113"/>
      <c r="AU74" s="120">
        <v>5123.1496500000003</v>
      </c>
      <c r="AV74" s="110">
        <v>643.68902103780601</v>
      </c>
      <c r="AW74" s="131">
        <v>573</v>
      </c>
      <c r="AX74" s="133">
        <v>1.12336652886179</v>
      </c>
      <c r="AY74" s="137">
        <v>-322.12624610299702</v>
      </c>
      <c r="AZ74" s="112">
        <v>9.75E-3</v>
      </c>
      <c r="BA74" s="112">
        <v>8.9999999999999993E-3</v>
      </c>
      <c r="BB74" s="125">
        <v>0</v>
      </c>
      <c r="BC74" s="125">
        <v>350</v>
      </c>
      <c r="BD74" s="111"/>
      <c r="BE74" s="120">
        <v>440.5</v>
      </c>
      <c r="BF74" s="110">
        <v>55.345838622370401</v>
      </c>
      <c r="BG74" s="132">
        <v>65</v>
      </c>
      <c r="BH74" s="118">
        <v>0.85147444034416098</v>
      </c>
      <c r="BI74" s="126">
        <v>-177.20145418271301</v>
      </c>
      <c r="BJ74" s="112"/>
      <c r="BK74" s="112"/>
      <c r="BL74" s="125">
        <v>77</v>
      </c>
      <c r="BM74" s="125">
        <v>181</v>
      </c>
      <c r="BN74" s="111"/>
      <c r="BO74" s="119">
        <v>929</v>
      </c>
      <c r="BP74" s="120">
        <v>116.722551827882</v>
      </c>
      <c r="BQ74" s="132">
        <v>78</v>
      </c>
      <c r="BR74" s="122">
        <v>1.49644297215233</v>
      </c>
      <c r="BS74" s="123">
        <v>187.758254980744</v>
      </c>
      <c r="BT74" s="112">
        <v>7.4999999999999997E-3</v>
      </c>
      <c r="BU74" s="124">
        <v>7.4999999999999997E-3</v>
      </c>
      <c r="BV74" s="119">
        <v>0</v>
      </c>
      <c r="BW74" s="119">
        <v>0</v>
      </c>
      <c r="BX74" s="113"/>
      <c r="BY74" s="118">
        <v>0.99461136512083603</v>
      </c>
      <c r="BZ74" s="118">
        <v>1</v>
      </c>
      <c r="CA74" s="135">
        <v>0.99784454604833395</v>
      </c>
      <c r="CB74" s="117">
        <v>0.9</v>
      </c>
      <c r="CC74" s="124">
        <v>2.5000000000000001E-3</v>
      </c>
      <c r="CD74" s="113"/>
      <c r="CE74" s="113"/>
    </row>
    <row r="75" spans="1:83" s="85" customFormat="1" ht="21.4" customHeight="1" x14ac:dyDescent="0.2">
      <c r="A75" s="109" t="s">
        <v>381</v>
      </c>
      <c r="B75" s="109" t="s">
        <v>116</v>
      </c>
      <c r="C75" s="109" t="s">
        <v>119</v>
      </c>
      <c r="D75" s="110">
        <v>7.0505427525555602</v>
      </c>
      <c r="E75" s="111"/>
      <c r="F75" s="112">
        <v>1.4999999999999999E-2</v>
      </c>
      <c r="G75" s="112">
        <v>1.4999999999999999E-2</v>
      </c>
      <c r="H75" s="113"/>
      <c r="I75" s="114">
        <v>3</v>
      </c>
      <c r="J75" s="114">
        <v>3</v>
      </c>
      <c r="K75" s="111"/>
      <c r="L75" s="115">
        <v>0.57999999999999996</v>
      </c>
      <c r="M75" s="116">
        <v>0.53100000000000003</v>
      </c>
      <c r="N75" s="117">
        <v>0.7</v>
      </c>
      <c r="O75" s="118"/>
      <c r="P75" s="111"/>
      <c r="Q75" s="119">
        <v>278</v>
      </c>
      <c r="R75" s="120">
        <v>39.4295885801466</v>
      </c>
      <c r="S75" s="121">
        <v>36</v>
      </c>
      <c r="T75" s="133">
        <v>1.09526634944852</v>
      </c>
      <c r="U75" s="134">
        <v>-25.060529675848201</v>
      </c>
      <c r="V75" s="124">
        <v>5.0000000000000001E-3</v>
      </c>
      <c r="W75" s="124">
        <v>5.0000000000000001E-3</v>
      </c>
      <c r="X75" s="125">
        <v>0</v>
      </c>
      <c r="Y75" s="125">
        <v>27</v>
      </c>
      <c r="Z75" s="111"/>
      <c r="AA75" s="126">
        <v>537</v>
      </c>
      <c r="AB75" s="110">
        <v>76.164349163808396</v>
      </c>
      <c r="AC75" s="121">
        <v>200</v>
      </c>
      <c r="AD75" s="116">
        <v>0.38082174581904199</v>
      </c>
      <c r="AE75" s="127">
        <v>-1146.6696093102701</v>
      </c>
      <c r="AF75" s="112"/>
      <c r="AG75" s="112"/>
      <c r="AH75" s="128">
        <v>874</v>
      </c>
      <c r="AI75" s="125">
        <v>1156</v>
      </c>
      <c r="AJ75" s="111"/>
      <c r="AK75" s="120">
        <v>3414.54234</v>
      </c>
      <c r="AL75" s="120">
        <v>484.29496279025602</v>
      </c>
      <c r="AM75" s="129">
        <v>809.9</v>
      </c>
      <c r="AN75" s="116">
        <v>0.59796883910390897</v>
      </c>
      <c r="AO75" s="139">
        <v>-3403.47774290193</v>
      </c>
      <c r="AP75" s="124"/>
      <c r="AQ75" s="124"/>
      <c r="AR75" s="125">
        <v>2296</v>
      </c>
      <c r="AS75" s="125">
        <v>3438</v>
      </c>
      <c r="AT75" s="113"/>
      <c r="AU75" s="120">
        <v>3426.8500300000001</v>
      </c>
      <c r="AV75" s="110">
        <v>486.04060003152199</v>
      </c>
      <c r="AW75" s="131">
        <v>573</v>
      </c>
      <c r="AX75" s="118">
        <v>0.84823839447036997</v>
      </c>
      <c r="AY75" s="120">
        <v>-1396.8634006739201</v>
      </c>
      <c r="AZ75" s="112"/>
      <c r="BA75" s="112"/>
      <c r="BB75" s="125">
        <v>614</v>
      </c>
      <c r="BC75" s="125">
        <v>1422</v>
      </c>
      <c r="BD75" s="111"/>
      <c r="BE75" s="120">
        <v>436</v>
      </c>
      <c r="BF75" s="110">
        <v>61.839210866704803</v>
      </c>
      <c r="BG75" s="132">
        <v>65</v>
      </c>
      <c r="BH75" s="118">
        <v>0.95137247487238097</v>
      </c>
      <c r="BI75" s="126">
        <v>-111.19262302583699</v>
      </c>
      <c r="BJ75" s="112"/>
      <c r="BK75" s="112"/>
      <c r="BL75" s="125">
        <v>23</v>
      </c>
      <c r="BM75" s="125">
        <v>114</v>
      </c>
      <c r="BN75" s="111"/>
      <c r="BO75" s="119">
        <v>671</v>
      </c>
      <c r="BP75" s="120">
        <v>95.169978191648795</v>
      </c>
      <c r="BQ75" s="132">
        <v>78</v>
      </c>
      <c r="BR75" s="122">
        <v>1.2201279255339601</v>
      </c>
      <c r="BS75" s="123">
        <v>14.368852368995601</v>
      </c>
      <c r="BT75" s="112">
        <v>7.4999999999999997E-3</v>
      </c>
      <c r="BU75" s="124">
        <v>7.4999999999999997E-3</v>
      </c>
      <c r="BV75" s="119">
        <v>0</v>
      </c>
      <c r="BW75" s="119">
        <v>0</v>
      </c>
      <c r="BX75" s="113"/>
      <c r="BY75" s="118">
        <v>0.98438278783851096</v>
      </c>
      <c r="BZ75" s="118">
        <v>1</v>
      </c>
      <c r="CA75" s="135">
        <v>0.99375311513540499</v>
      </c>
      <c r="CB75" s="117">
        <v>0.9</v>
      </c>
      <c r="CC75" s="124">
        <v>2.5000000000000001E-3</v>
      </c>
      <c r="CD75" s="113"/>
      <c r="CE75" s="113"/>
    </row>
    <row r="76" spans="1:83" s="85" customFormat="1" ht="21.4" customHeight="1" x14ac:dyDescent="0.2">
      <c r="A76" s="109" t="s">
        <v>381</v>
      </c>
      <c r="B76" s="109" t="s">
        <v>116</v>
      </c>
      <c r="C76" s="109" t="s">
        <v>122</v>
      </c>
      <c r="D76" s="110">
        <v>2.9588746057777802</v>
      </c>
      <c r="E76" s="111"/>
      <c r="F76" s="112">
        <v>0.02</v>
      </c>
      <c r="G76" s="112">
        <v>0.02</v>
      </c>
      <c r="H76" s="113"/>
      <c r="I76" s="114">
        <v>3</v>
      </c>
      <c r="J76" s="114">
        <v>3</v>
      </c>
      <c r="K76" s="111"/>
      <c r="L76" s="115">
        <v>0</v>
      </c>
      <c r="M76" s="116">
        <v>0.113</v>
      </c>
      <c r="N76" s="117">
        <v>0.7</v>
      </c>
      <c r="O76" s="118"/>
      <c r="P76" s="111"/>
      <c r="Q76" s="119">
        <v>132</v>
      </c>
      <c r="R76" s="120">
        <v>44.611555941655801</v>
      </c>
      <c r="S76" s="121">
        <v>36</v>
      </c>
      <c r="T76" s="122">
        <v>1.23920988726822</v>
      </c>
      <c r="U76" s="123">
        <v>4.81573394524791</v>
      </c>
      <c r="V76" s="124">
        <v>0.01</v>
      </c>
      <c r="W76" s="124">
        <v>0.01</v>
      </c>
      <c r="X76" s="125">
        <v>0</v>
      </c>
      <c r="Y76" s="125">
        <v>0</v>
      </c>
      <c r="Z76" s="111"/>
      <c r="AA76" s="126">
        <v>294</v>
      </c>
      <c r="AB76" s="110">
        <v>99.362101870051504</v>
      </c>
      <c r="AC76" s="121">
        <v>200</v>
      </c>
      <c r="AD76" s="116">
        <v>0.496810509350257</v>
      </c>
      <c r="AE76" s="127">
        <v>-412.57925585973402</v>
      </c>
      <c r="AF76" s="112"/>
      <c r="AG76" s="112"/>
      <c r="AH76" s="128">
        <v>298</v>
      </c>
      <c r="AI76" s="125">
        <v>417</v>
      </c>
      <c r="AJ76" s="111"/>
      <c r="AK76" s="120">
        <v>1575.55467</v>
      </c>
      <c r="AL76" s="120">
        <v>532.48443408971195</v>
      </c>
      <c r="AM76" s="129">
        <v>773.2</v>
      </c>
      <c r="AN76" s="116">
        <v>0.68867619514965295</v>
      </c>
      <c r="AO76" s="139">
        <v>-1156.0807331537301</v>
      </c>
      <c r="AP76" s="124"/>
      <c r="AQ76" s="124"/>
      <c r="AR76" s="125">
        <v>713</v>
      </c>
      <c r="AS76" s="125">
        <v>1170</v>
      </c>
      <c r="AT76" s="113"/>
      <c r="AU76" s="120">
        <v>1433.6887099999999</v>
      </c>
      <c r="AV76" s="110">
        <v>484.53851582640402</v>
      </c>
      <c r="AW76" s="131">
        <v>573</v>
      </c>
      <c r="AX76" s="118">
        <v>0.84561695606702203</v>
      </c>
      <c r="AY76" s="120">
        <v>-590.66085803813803</v>
      </c>
      <c r="AZ76" s="112"/>
      <c r="BA76" s="112"/>
      <c r="BB76" s="125">
        <v>262</v>
      </c>
      <c r="BC76" s="125">
        <v>601</v>
      </c>
      <c r="BD76" s="111"/>
      <c r="BE76" s="120">
        <v>150.30000000000001</v>
      </c>
      <c r="BF76" s="110">
        <v>50.796339833567103</v>
      </c>
      <c r="BG76" s="132">
        <v>65</v>
      </c>
      <c r="BH76" s="116">
        <v>0.78148215128564802</v>
      </c>
      <c r="BI76" s="127">
        <v>-79.338258154413495</v>
      </c>
      <c r="BJ76" s="112"/>
      <c r="BK76" s="112"/>
      <c r="BL76" s="125">
        <v>43</v>
      </c>
      <c r="BM76" s="125">
        <v>81</v>
      </c>
      <c r="BN76" s="111"/>
      <c r="BO76" s="119">
        <v>424</v>
      </c>
      <c r="BP76" s="120">
        <v>143.297725145925</v>
      </c>
      <c r="BQ76" s="132">
        <v>78</v>
      </c>
      <c r="BR76" s="122">
        <v>1.8371503223836501</v>
      </c>
      <c r="BS76" s="123">
        <v>148.43409021470401</v>
      </c>
      <c r="BT76" s="112">
        <v>7.4999999999999997E-3</v>
      </c>
      <c r="BU76" s="124">
        <v>7.4999999999999997E-3</v>
      </c>
      <c r="BV76" s="119">
        <v>0</v>
      </c>
      <c r="BW76" s="119">
        <v>0</v>
      </c>
      <c r="BX76" s="113"/>
      <c r="BY76" s="118">
        <v>0.99411561093804102</v>
      </c>
      <c r="BZ76" s="118">
        <v>1</v>
      </c>
      <c r="CA76" s="135">
        <v>0.99764624437521598</v>
      </c>
      <c r="CB76" s="117">
        <v>0.9</v>
      </c>
      <c r="CC76" s="124">
        <v>2.5000000000000001E-3</v>
      </c>
      <c r="CD76" s="113"/>
      <c r="CE76" s="113"/>
    </row>
    <row r="77" spans="1:83" s="85" customFormat="1" ht="21.4" customHeight="1" x14ac:dyDescent="0.2">
      <c r="A77" s="109" t="s">
        <v>381</v>
      </c>
      <c r="B77" s="109" t="s">
        <v>116</v>
      </c>
      <c r="C77" s="109" t="s">
        <v>123</v>
      </c>
      <c r="D77" s="110">
        <v>5.5406124739999996</v>
      </c>
      <c r="E77" s="111"/>
      <c r="F77" s="112">
        <v>0.02</v>
      </c>
      <c r="G77" s="112">
        <v>0.02</v>
      </c>
      <c r="H77" s="113"/>
      <c r="I77" s="114">
        <v>3</v>
      </c>
      <c r="J77" s="114">
        <v>3</v>
      </c>
      <c r="K77" s="111"/>
      <c r="L77" s="136">
        <v>0.76696138211382103</v>
      </c>
      <c r="M77" s="118">
        <v>0.622</v>
      </c>
      <c r="N77" s="117">
        <v>0.7</v>
      </c>
      <c r="O77" s="118"/>
      <c r="P77" s="111"/>
      <c r="Q77" s="119">
        <v>263</v>
      </c>
      <c r="R77" s="120">
        <v>47.4676764047584</v>
      </c>
      <c r="S77" s="121">
        <v>36</v>
      </c>
      <c r="T77" s="122">
        <v>1.3185465667988401</v>
      </c>
      <c r="U77" s="123">
        <v>24.842313417583998</v>
      </c>
      <c r="V77" s="124">
        <v>0.01</v>
      </c>
      <c r="W77" s="124">
        <v>0.01</v>
      </c>
      <c r="X77" s="125">
        <v>0</v>
      </c>
      <c r="Y77" s="125">
        <v>0</v>
      </c>
      <c r="Z77" s="111"/>
      <c r="AA77" s="126">
        <v>607</v>
      </c>
      <c r="AB77" s="110">
        <v>109.55467520033601</v>
      </c>
      <c r="AC77" s="121">
        <v>200</v>
      </c>
      <c r="AD77" s="116">
        <v>0.54777337600167997</v>
      </c>
      <c r="AE77" s="127">
        <v>-716.09825879120001</v>
      </c>
      <c r="AF77" s="112"/>
      <c r="AG77" s="112"/>
      <c r="AH77" s="128">
        <v>502</v>
      </c>
      <c r="AI77" s="125">
        <v>723</v>
      </c>
      <c r="AJ77" s="111"/>
      <c r="AK77" s="120">
        <v>3565.2887599999999</v>
      </c>
      <c r="AL77" s="120">
        <v>643.48278763955295</v>
      </c>
      <c r="AM77" s="129">
        <v>810.1</v>
      </c>
      <c r="AN77" s="118">
        <v>0.79432512978589398</v>
      </c>
      <c r="AO77" s="120">
        <v>-1793.9207372337601</v>
      </c>
      <c r="AP77" s="124"/>
      <c r="AQ77" s="124"/>
      <c r="AR77" s="125">
        <v>924</v>
      </c>
      <c r="AS77" s="125">
        <v>1821</v>
      </c>
      <c r="AT77" s="113"/>
      <c r="AU77" s="120">
        <v>2948.9400900000001</v>
      </c>
      <c r="AV77" s="110">
        <v>532.24081341878002</v>
      </c>
      <c r="AW77" s="131">
        <v>573</v>
      </c>
      <c r="AX77" s="118">
        <v>0.92886703912527102</v>
      </c>
      <c r="AY77" s="120">
        <v>-841.73642143678899</v>
      </c>
      <c r="AZ77" s="112"/>
      <c r="BA77" s="112"/>
      <c r="BB77" s="125">
        <v>226</v>
      </c>
      <c r="BC77" s="125">
        <v>861</v>
      </c>
      <c r="BD77" s="111"/>
      <c r="BE77" s="120">
        <v>233.7</v>
      </c>
      <c r="BF77" s="110">
        <v>42.1794523794374</v>
      </c>
      <c r="BG77" s="132">
        <v>65</v>
      </c>
      <c r="BH77" s="116">
        <v>0.64891465199134502</v>
      </c>
      <c r="BI77" s="127">
        <v>-196.30693410713999</v>
      </c>
      <c r="BJ77" s="112"/>
      <c r="BK77" s="112"/>
      <c r="BL77" s="125">
        <v>127</v>
      </c>
      <c r="BM77" s="125">
        <v>199</v>
      </c>
      <c r="BN77" s="111"/>
      <c r="BO77" s="119">
        <v>527</v>
      </c>
      <c r="BP77" s="120">
        <v>95.115838271131906</v>
      </c>
      <c r="BQ77" s="132">
        <v>78</v>
      </c>
      <c r="BR77" s="122">
        <v>1.21943382398887</v>
      </c>
      <c r="BS77" s="123">
        <v>10.991679071431999</v>
      </c>
      <c r="BT77" s="112">
        <v>7.4999999999999997E-3</v>
      </c>
      <c r="BU77" s="124">
        <v>7.4999999999999997E-3</v>
      </c>
      <c r="BV77" s="119">
        <v>0</v>
      </c>
      <c r="BW77" s="119">
        <v>0</v>
      </c>
      <c r="BX77" s="113"/>
      <c r="BY77" s="118">
        <v>0.98904974016332603</v>
      </c>
      <c r="BZ77" s="118">
        <v>1</v>
      </c>
      <c r="CA77" s="135">
        <v>0.99561989606532997</v>
      </c>
      <c r="CB77" s="117">
        <v>0.9</v>
      </c>
      <c r="CC77" s="124">
        <v>2.5000000000000001E-3</v>
      </c>
      <c r="CD77" s="113"/>
      <c r="CE77" s="113"/>
    </row>
    <row r="78" spans="1:83" s="85" customFormat="1" ht="21.4" customHeight="1" x14ac:dyDescent="0.2">
      <c r="A78" s="109" t="s">
        <v>381</v>
      </c>
      <c r="B78" s="109" t="s">
        <v>116</v>
      </c>
      <c r="C78" s="109" t="s">
        <v>124</v>
      </c>
      <c r="D78" s="110">
        <v>5.8590003444444401</v>
      </c>
      <c r="E78" s="111"/>
      <c r="F78" s="112">
        <v>1.55E-2</v>
      </c>
      <c r="G78" s="112">
        <v>1.4999999999999999E-2</v>
      </c>
      <c r="H78" s="113"/>
      <c r="I78" s="114">
        <v>3</v>
      </c>
      <c r="J78" s="114">
        <v>3</v>
      </c>
      <c r="K78" s="111"/>
      <c r="L78" s="115">
        <v>0.60185483870967704</v>
      </c>
      <c r="M78" s="118">
        <v>0.627</v>
      </c>
      <c r="N78" s="117">
        <v>0.7</v>
      </c>
      <c r="O78" s="118"/>
      <c r="P78" s="111"/>
      <c r="Q78" s="119">
        <v>232</v>
      </c>
      <c r="R78" s="120">
        <v>39.597198559645797</v>
      </c>
      <c r="S78" s="121">
        <v>36</v>
      </c>
      <c r="T78" s="133">
        <v>1.0999221822123799</v>
      </c>
      <c r="U78" s="134">
        <v>-19.843270805599801</v>
      </c>
      <c r="V78" s="124">
        <v>5.4999999999999997E-3</v>
      </c>
      <c r="W78" s="124">
        <v>5.0000000000000001E-3</v>
      </c>
      <c r="X78" s="125">
        <v>0</v>
      </c>
      <c r="Y78" s="125">
        <v>22</v>
      </c>
      <c r="Z78" s="111"/>
      <c r="AA78" s="126">
        <v>687</v>
      </c>
      <c r="AB78" s="110">
        <v>117.255497458951</v>
      </c>
      <c r="AC78" s="121">
        <v>200</v>
      </c>
      <c r="AD78" s="116">
        <v>0.58627748729475504</v>
      </c>
      <c r="AE78" s="127">
        <v>-712.12928225333201</v>
      </c>
      <c r="AF78" s="112"/>
      <c r="AG78" s="112"/>
      <c r="AH78" s="128">
        <v>485</v>
      </c>
      <c r="AI78" s="125">
        <v>720</v>
      </c>
      <c r="AJ78" s="111"/>
      <c r="AK78" s="120">
        <v>4082.5560599999999</v>
      </c>
      <c r="AL78" s="120">
        <v>696.80078852890199</v>
      </c>
      <c r="AM78" s="129">
        <v>748.1</v>
      </c>
      <c r="AN78" s="118">
        <v>0.93142733395121302</v>
      </c>
      <c r="AO78" s="120">
        <v>-1150.88702026859</v>
      </c>
      <c r="AP78" s="124"/>
      <c r="AQ78" s="124"/>
      <c r="AR78" s="125">
        <v>301</v>
      </c>
      <c r="AS78" s="125">
        <v>1178</v>
      </c>
      <c r="AT78" s="113"/>
      <c r="AU78" s="120">
        <v>3197.1083699999999</v>
      </c>
      <c r="AV78" s="110">
        <v>545.67471958446401</v>
      </c>
      <c r="AW78" s="131">
        <v>573</v>
      </c>
      <c r="AX78" s="118">
        <v>0.95231190154356704</v>
      </c>
      <c r="AY78" s="120">
        <v>-811.39702365579797</v>
      </c>
      <c r="AZ78" s="112"/>
      <c r="BA78" s="112"/>
      <c r="BB78" s="125">
        <v>161</v>
      </c>
      <c r="BC78" s="125">
        <v>832</v>
      </c>
      <c r="BD78" s="111"/>
      <c r="BE78" s="120">
        <v>302.8</v>
      </c>
      <c r="BF78" s="110">
        <v>51.681171223537703</v>
      </c>
      <c r="BG78" s="132">
        <v>65</v>
      </c>
      <c r="BH78" s="118">
        <v>0.79509494190058105</v>
      </c>
      <c r="BI78" s="126">
        <v>-151.917016732333</v>
      </c>
      <c r="BJ78" s="112"/>
      <c r="BK78" s="112"/>
      <c r="BL78" s="125">
        <v>79</v>
      </c>
      <c r="BM78" s="125">
        <v>155</v>
      </c>
      <c r="BN78" s="111"/>
      <c r="BO78" s="119">
        <v>623</v>
      </c>
      <c r="BP78" s="120">
        <v>106.332132339049</v>
      </c>
      <c r="BQ78" s="132">
        <v>78</v>
      </c>
      <c r="BR78" s="122">
        <v>1.3632324658852399</v>
      </c>
      <c r="BS78" s="123">
        <v>77.339579921200396</v>
      </c>
      <c r="BT78" s="112">
        <v>7.4999999999999997E-3</v>
      </c>
      <c r="BU78" s="124">
        <v>7.4999999999999997E-3</v>
      </c>
      <c r="BV78" s="119">
        <v>0</v>
      </c>
      <c r="BW78" s="119">
        <v>0</v>
      </c>
      <c r="BX78" s="113"/>
      <c r="BY78" s="118">
        <v>0.99381554181231502</v>
      </c>
      <c r="BZ78" s="118">
        <v>1</v>
      </c>
      <c r="CA78" s="135">
        <v>0.99752621672492603</v>
      </c>
      <c r="CB78" s="117">
        <v>0.9</v>
      </c>
      <c r="CC78" s="124">
        <v>2.5000000000000001E-3</v>
      </c>
      <c r="CD78" s="113"/>
      <c r="CE78" s="113"/>
    </row>
    <row r="79" spans="1:83" s="85" customFormat="1" ht="21.4" customHeight="1" x14ac:dyDescent="0.2">
      <c r="A79" s="109" t="s">
        <v>381</v>
      </c>
      <c r="B79" s="109" t="s">
        <v>116</v>
      </c>
      <c r="C79" s="109" t="s">
        <v>125</v>
      </c>
      <c r="D79" s="110">
        <v>5.55393447588889</v>
      </c>
      <c r="E79" s="111"/>
      <c r="F79" s="112">
        <v>1.0999999999999999E-2</v>
      </c>
      <c r="G79" s="112">
        <v>1.0125E-2</v>
      </c>
      <c r="H79" s="113"/>
      <c r="I79" s="114">
        <v>3</v>
      </c>
      <c r="J79" s="114">
        <v>3</v>
      </c>
      <c r="K79" s="111"/>
      <c r="L79" s="115">
        <v>0.52146256529309298</v>
      </c>
      <c r="M79" s="118">
        <v>0.6</v>
      </c>
      <c r="N79" s="117">
        <v>0.7</v>
      </c>
      <c r="O79" s="118"/>
      <c r="P79" s="111"/>
      <c r="Q79" s="119">
        <v>185</v>
      </c>
      <c r="R79" s="120">
        <v>33.309719587642697</v>
      </c>
      <c r="S79" s="121">
        <v>36</v>
      </c>
      <c r="T79" s="118">
        <v>0.92526998854562903</v>
      </c>
      <c r="U79" s="126">
        <v>-53.730319511608002</v>
      </c>
      <c r="V79" s="124"/>
      <c r="W79" s="124"/>
      <c r="X79" s="125">
        <v>15</v>
      </c>
      <c r="Y79" s="125">
        <v>55</v>
      </c>
      <c r="Z79" s="111"/>
      <c r="AA79" s="126">
        <v>683</v>
      </c>
      <c r="AB79" s="110">
        <v>122.97588366681001</v>
      </c>
      <c r="AC79" s="121">
        <v>200</v>
      </c>
      <c r="AD79" s="116">
        <v>0.61487941833405002</v>
      </c>
      <c r="AE79" s="127">
        <v>-643.27955284226698</v>
      </c>
      <c r="AF79" s="112"/>
      <c r="AG79" s="112"/>
      <c r="AH79" s="128">
        <v>428</v>
      </c>
      <c r="AI79" s="125">
        <v>650</v>
      </c>
      <c r="AJ79" s="111"/>
      <c r="AK79" s="120">
        <v>4783.5345600000001</v>
      </c>
      <c r="AL79" s="120">
        <v>861.28753962917699</v>
      </c>
      <c r="AM79" s="129">
        <v>828</v>
      </c>
      <c r="AN79" s="133">
        <v>1.0402023425473099</v>
      </c>
      <c r="AO79" s="137">
        <v>-707.26278876698598</v>
      </c>
      <c r="AP79" s="124">
        <v>2.5000000000000001E-3</v>
      </c>
      <c r="AQ79" s="124">
        <v>2E-3</v>
      </c>
      <c r="AR79" s="125">
        <v>0</v>
      </c>
      <c r="AS79" s="125">
        <v>735</v>
      </c>
      <c r="AT79" s="113"/>
      <c r="AU79" s="120">
        <v>2191.1269499999999</v>
      </c>
      <c r="AV79" s="110">
        <v>394.51796911041498</v>
      </c>
      <c r="AW79" s="131">
        <v>573</v>
      </c>
      <c r="AX79" s="116">
        <v>0.68851303509671002</v>
      </c>
      <c r="AY79" s="139">
        <v>-1608.66396889309</v>
      </c>
      <c r="AZ79" s="112"/>
      <c r="BA79" s="112"/>
      <c r="BB79" s="125">
        <v>992</v>
      </c>
      <c r="BC79" s="125">
        <v>1628</v>
      </c>
      <c r="BD79" s="111"/>
      <c r="BE79" s="120">
        <v>273.3</v>
      </c>
      <c r="BF79" s="110">
        <v>49.208358720555303</v>
      </c>
      <c r="BG79" s="132">
        <v>65</v>
      </c>
      <c r="BH79" s="116">
        <v>0.75705167262392803</v>
      </c>
      <c r="BI79" s="127">
        <v>-157.740854673737</v>
      </c>
      <c r="BJ79" s="112"/>
      <c r="BK79" s="112"/>
      <c r="BL79" s="125">
        <v>88</v>
      </c>
      <c r="BM79" s="125">
        <v>160</v>
      </c>
      <c r="BN79" s="111"/>
      <c r="BO79" s="119">
        <v>498</v>
      </c>
      <c r="BP79" s="120">
        <v>89.6661640791678</v>
      </c>
      <c r="BQ79" s="132">
        <v>78</v>
      </c>
      <c r="BR79" s="133">
        <v>1.1495662061431799</v>
      </c>
      <c r="BS79" s="134">
        <v>-19.2490256084841</v>
      </c>
      <c r="BT79" s="112">
        <v>6.0000000000000001E-3</v>
      </c>
      <c r="BU79" s="124">
        <v>5.6249999999999998E-3</v>
      </c>
      <c r="BV79" s="119">
        <v>0</v>
      </c>
      <c r="BW79" s="119">
        <v>22</v>
      </c>
      <c r="BX79" s="113"/>
      <c r="BY79" s="118">
        <v>0.99109962675854102</v>
      </c>
      <c r="BZ79" s="118">
        <v>1</v>
      </c>
      <c r="CA79" s="135">
        <v>0.99643985070341701</v>
      </c>
      <c r="CB79" s="117">
        <v>0.9</v>
      </c>
      <c r="CC79" s="124">
        <v>2.5000000000000001E-3</v>
      </c>
      <c r="CD79" s="113"/>
      <c r="CE79" s="113"/>
    </row>
    <row r="80" spans="1:83" s="85" customFormat="1" ht="21.4" customHeight="1" x14ac:dyDescent="0.2">
      <c r="A80" s="109" t="s">
        <v>381</v>
      </c>
      <c r="B80" s="109" t="s">
        <v>116</v>
      </c>
      <c r="C80" s="109" t="s">
        <v>126</v>
      </c>
      <c r="D80" s="110">
        <v>4.87851531188889</v>
      </c>
      <c r="E80" s="111"/>
      <c r="F80" s="112">
        <v>4.2250000000000003E-2</v>
      </c>
      <c r="G80" s="112">
        <v>4.1500000000000002E-2</v>
      </c>
      <c r="H80" s="113"/>
      <c r="I80" s="114">
        <v>6</v>
      </c>
      <c r="J80" s="114">
        <v>6</v>
      </c>
      <c r="K80" s="111"/>
      <c r="L80" s="136">
        <v>0.79</v>
      </c>
      <c r="M80" s="133">
        <v>0.70099999999999996</v>
      </c>
      <c r="N80" s="117">
        <v>0.7</v>
      </c>
      <c r="O80" s="118">
        <v>1E-3</v>
      </c>
      <c r="P80" s="111"/>
      <c r="Q80" s="119">
        <v>221</v>
      </c>
      <c r="R80" s="120">
        <v>45.3006674923056</v>
      </c>
      <c r="S80" s="121">
        <v>36</v>
      </c>
      <c r="T80" s="122">
        <v>1.2583518747862701</v>
      </c>
      <c r="U80" s="123">
        <v>11.301897833768001</v>
      </c>
      <c r="V80" s="124">
        <v>0.01</v>
      </c>
      <c r="W80" s="124">
        <v>0.01</v>
      </c>
      <c r="X80" s="125">
        <v>0</v>
      </c>
      <c r="Y80" s="125">
        <v>0</v>
      </c>
      <c r="Z80" s="111"/>
      <c r="AA80" s="126">
        <v>698</v>
      </c>
      <c r="AB80" s="110">
        <v>143.07631633316399</v>
      </c>
      <c r="AC80" s="121">
        <v>200</v>
      </c>
      <c r="AD80" s="116">
        <v>0.71538158166582</v>
      </c>
      <c r="AE80" s="127">
        <v>-466.98945647906697</v>
      </c>
      <c r="AF80" s="112"/>
      <c r="AG80" s="112"/>
      <c r="AH80" s="128">
        <v>278</v>
      </c>
      <c r="AI80" s="125">
        <v>473</v>
      </c>
      <c r="AJ80" s="111"/>
      <c r="AK80" s="120">
        <v>4876.08943</v>
      </c>
      <c r="AL80" s="120">
        <v>999.50274177002598</v>
      </c>
      <c r="AM80" s="129">
        <v>826.9</v>
      </c>
      <c r="AN80" s="122">
        <v>1.2087347221792599</v>
      </c>
      <c r="AO80" s="130">
        <v>59.440522187298498</v>
      </c>
      <c r="AP80" s="124">
        <v>0.01</v>
      </c>
      <c r="AQ80" s="124">
        <v>0.01</v>
      </c>
      <c r="AR80" s="125">
        <v>0</v>
      </c>
      <c r="AS80" s="125">
        <v>0</v>
      </c>
      <c r="AT80" s="113"/>
      <c r="AU80" s="120">
        <v>3194.55008</v>
      </c>
      <c r="AV80" s="110">
        <v>654.82014009772899</v>
      </c>
      <c r="AW80" s="131">
        <v>573</v>
      </c>
      <c r="AX80" s="133">
        <v>1.14279256561558</v>
      </c>
      <c r="AY80" s="137">
        <v>-143.14471281252699</v>
      </c>
      <c r="AZ80" s="112">
        <v>1.125E-2</v>
      </c>
      <c r="BA80" s="112">
        <v>1.0500000000000001E-2</v>
      </c>
      <c r="BB80" s="125">
        <v>0</v>
      </c>
      <c r="BC80" s="125">
        <v>160</v>
      </c>
      <c r="BD80" s="111"/>
      <c r="BE80" s="120">
        <v>250.3</v>
      </c>
      <c r="BF80" s="110">
        <v>51.306593091964203</v>
      </c>
      <c r="BG80" s="132">
        <v>65</v>
      </c>
      <c r="BH80" s="116">
        <v>0.78933220141483396</v>
      </c>
      <c r="BI80" s="127">
        <v>-128.32157335569701</v>
      </c>
      <c r="BJ80" s="112"/>
      <c r="BK80" s="112"/>
      <c r="BL80" s="125">
        <v>67</v>
      </c>
      <c r="BM80" s="125">
        <v>131</v>
      </c>
      <c r="BN80" s="111"/>
      <c r="BO80" s="119">
        <v>658</v>
      </c>
      <c r="BP80" s="120">
        <v>134.877100497453</v>
      </c>
      <c r="BQ80" s="132">
        <v>78</v>
      </c>
      <c r="BR80" s="122">
        <v>1.7291935961211899</v>
      </c>
      <c r="BS80" s="123">
        <v>203.65411197316399</v>
      </c>
      <c r="BT80" s="112">
        <v>7.4999999999999997E-3</v>
      </c>
      <c r="BU80" s="124">
        <v>7.4999999999999997E-3</v>
      </c>
      <c r="BV80" s="119">
        <v>0</v>
      </c>
      <c r="BW80" s="119">
        <v>0</v>
      </c>
      <c r="BX80" s="113"/>
      <c r="BY80" s="118">
        <v>0.98927875243664698</v>
      </c>
      <c r="BZ80" s="118">
        <v>1</v>
      </c>
      <c r="CA80" s="135">
        <v>0.99571150097465899</v>
      </c>
      <c r="CB80" s="117">
        <v>0.9</v>
      </c>
      <c r="CC80" s="124">
        <v>2.5000000000000001E-3</v>
      </c>
      <c r="CD80" s="113"/>
      <c r="CE80" s="113"/>
    </row>
    <row r="81" spans="1:83" s="85" customFormat="1" ht="21.4" customHeight="1" x14ac:dyDescent="0.2">
      <c r="A81" s="109" t="s">
        <v>381</v>
      </c>
      <c r="B81" s="109" t="s">
        <v>116</v>
      </c>
      <c r="C81" s="109" t="s">
        <v>128</v>
      </c>
      <c r="D81" s="110">
        <v>3.5880949928888901</v>
      </c>
      <c r="E81" s="111"/>
      <c r="F81" s="112">
        <v>2.7125E-2</v>
      </c>
      <c r="G81" s="112">
        <v>2.5624999999999998E-2</v>
      </c>
      <c r="H81" s="113"/>
      <c r="I81" s="114">
        <v>5</v>
      </c>
      <c r="J81" s="114">
        <v>5</v>
      </c>
      <c r="K81" s="111"/>
      <c r="L81" s="115">
        <v>0.53</v>
      </c>
      <c r="M81" s="116">
        <v>0.505</v>
      </c>
      <c r="N81" s="117">
        <v>0.7</v>
      </c>
      <c r="O81" s="118"/>
      <c r="P81" s="111"/>
      <c r="Q81" s="119">
        <v>147</v>
      </c>
      <c r="R81" s="120">
        <v>40.968815009450402</v>
      </c>
      <c r="S81" s="121">
        <v>36</v>
      </c>
      <c r="T81" s="133">
        <v>1.1380226391513999</v>
      </c>
      <c r="U81" s="134">
        <v>-7.2306751743360298</v>
      </c>
      <c r="V81" s="124">
        <v>7.0000000000000001E-3</v>
      </c>
      <c r="W81" s="124">
        <v>7.0000000000000001E-3</v>
      </c>
      <c r="X81" s="125">
        <v>0</v>
      </c>
      <c r="Y81" s="125">
        <v>9</v>
      </c>
      <c r="Z81" s="111"/>
      <c r="AA81" s="126">
        <v>302</v>
      </c>
      <c r="AB81" s="110">
        <v>84.167225393564706</v>
      </c>
      <c r="AC81" s="121">
        <v>200</v>
      </c>
      <c r="AD81" s="116">
        <v>0.42083612696782302</v>
      </c>
      <c r="AE81" s="127">
        <v>-554.83708430186698</v>
      </c>
      <c r="AF81" s="112"/>
      <c r="AG81" s="112"/>
      <c r="AH81" s="128">
        <v>416</v>
      </c>
      <c r="AI81" s="125">
        <v>560</v>
      </c>
      <c r="AJ81" s="111"/>
      <c r="AK81" s="120">
        <v>1873.53304</v>
      </c>
      <c r="AL81" s="120">
        <v>522.15257503301495</v>
      </c>
      <c r="AM81" s="129">
        <v>750.3</v>
      </c>
      <c r="AN81" s="116">
        <v>0.69592506335201199</v>
      </c>
      <c r="AO81" s="139">
        <v>-1340.8912817584501</v>
      </c>
      <c r="AP81" s="124"/>
      <c r="AQ81" s="124"/>
      <c r="AR81" s="125">
        <v>819</v>
      </c>
      <c r="AS81" s="125">
        <v>1358</v>
      </c>
      <c r="AT81" s="113"/>
      <c r="AU81" s="120">
        <v>2201.7854299999999</v>
      </c>
      <c r="AV81" s="110">
        <v>613.63632634131397</v>
      </c>
      <c r="AW81" s="131">
        <v>573</v>
      </c>
      <c r="AX81" s="133">
        <v>1.0709185450982801</v>
      </c>
      <c r="AY81" s="137">
        <v>-253.05281652484899</v>
      </c>
      <c r="AZ81" s="112">
        <v>6.0000000000000001E-3</v>
      </c>
      <c r="BA81" s="112">
        <v>5.2500000000000003E-3</v>
      </c>
      <c r="BB81" s="125">
        <v>0</v>
      </c>
      <c r="BC81" s="125">
        <v>266</v>
      </c>
      <c r="BD81" s="111"/>
      <c r="BE81" s="120">
        <v>247.9</v>
      </c>
      <c r="BF81" s="110">
        <v>69.089586672399605</v>
      </c>
      <c r="BG81" s="132">
        <v>65</v>
      </c>
      <c r="BH81" s="133">
        <v>1.0629167180369199</v>
      </c>
      <c r="BI81" s="134">
        <v>-30.572052398106798</v>
      </c>
      <c r="BJ81" s="112">
        <v>5.2500000000000003E-3</v>
      </c>
      <c r="BK81" s="112">
        <v>4.4999999999999997E-3</v>
      </c>
      <c r="BL81" s="125">
        <v>0</v>
      </c>
      <c r="BM81" s="125">
        <v>32</v>
      </c>
      <c r="BN81" s="111"/>
      <c r="BO81" s="119">
        <v>327</v>
      </c>
      <c r="BP81" s="120">
        <v>91.134710939389606</v>
      </c>
      <c r="BQ81" s="132">
        <v>78</v>
      </c>
      <c r="BR81" s="133">
        <v>1.1683937299921701</v>
      </c>
      <c r="BS81" s="134">
        <v>-7.1664628777280699</v>
      </c>
      <c r="BT81" s="112">
        <v>6.3749999999999996E-3</v>
      </c>
      <c r="BU81" s="124">
        <v>6.3749999999999996E-3</v>
      </c>
      <c r="BV81" s="119">
        <v>0</v>
      </c>
      <c r="BW81" s="119">
        <v>9</v>
      </c>
      <c r="BX81" s="113"/>
      <c r="BY81" s="118">
        <v>0.99116950247684699</v>
      </c>
      <c r="BZ81" s="118">
        <v>1</v>
      </c>
      <c r="CA81" s="135">
        <v>0.99646780099073895</v>
      </c>
      <c r="CB81" s="117">
        <v>0.9</v>
      </c>
      <c r="CC81" s="124">
        <v>2.5000000000000001E-3</v>
      </c>
      <c r="CD81" s="113"/>
      <c r="CE81" s="113"/>
    </row>
    <row r="82" spans="1:83" s="85" customFormat="1" ht="21.4" customHeight="1" x14ac:dyDescent="0.2">
      <c r="A82" s="109" t="s">
        <v>381</v>
      </c>
      <c r="B82" s="109" t="s">
        <v>116</v>
      </c>
      <c r="C82" s="109" t="s">
        <v>129</v>
      </c>
      <c r="D82" s="110">
        <v>5.0163980773333297</v>
      </c>
      <c r="E82" s="111"/>
      <c r="F82" s="112">
        <v>1.3875E-2</v>
      </c>
      <c r="G82" s="112">
        <v>1.35E-2</v>
      </c>
      <c r="H82" s="113"/>
      <c r="I82" s="114">
        <v>3</v>
      </c>
      <c r="J82" s="114">
        <v>3</v>
      </c>
      <c r="K82" s="111"/>
      <c r="L82" s="115">
        <v>0.39538243626062303</v>
      </c>
      <c r="M82" s="116">
        <v>0.36899999999999999</v>
      </c>
      <c r="N82" s="117">
        <v>0.7</v>
      </c>
      <c r="O82" s="118"/>
      <c r="P82" s="111"/>
      <c r="Q82" s="119">
        <v>152</v>
      </c>
      <c r="R82" s="120">
        <v>30.300625599633801</v>
      </c>
      <c r="S82" s="121">
        <v>36</v>
      </c>
      <c r="T82" s="118">
        <v>0.84168404443427103</v>
      </c>
      <c r="U82" s="126">
        <v>-63.624854956095803</v>
      </c>
      <c r="V82" s="124"/>
      <c r="W82" s="124"/>
      <c r="X82" s="125">
        <v>29</v>
      </c>
      <c r="Y82" s="125">
        <v>65</v>
      </c>
      <c r="Z82" s="111"/>
      <c r="AA82" s="126">
        <v>623</v>
      </c>
      <c r="AB82" s="110">
        <v>124.19269571428801</v>
      </c>
      <c r="AC82" s="121">
        <v>200</v>
      </c>
      <c r="AD82" s="116">
        <v>0.62096347857143996</v>
      </c>
      <c r="AE82" s="127">
        <v>-574.91586086719894</v>
      </c>
      <c r="AF82" s="112"/>
      <c r="AG82" s="112"/>
      <c r="AH82" s="128">
        <v>381</v>
      </c>
      <c r="AI82" s="125">
        <v>581</v>
      </c>
      <c r="AJ82" s="111"/>
      <c r="AK82" s="120">
        <v>4682.5115299999998</v>
      </c>
      <c r="AL82" s="120">
        <v>933.44097852959396</v>
      </c>
      <c r="AM82" s="129">
        <v>828</v>
      </c>
      <c r="AN82" s="133">
        <v>1.1273441769681101</v>
      </c>
      <c r="AO82" s="137">
        <v>-276.860133990203</v>
      </c>
      <c r="AP82" s="124">
        <v>6.4999999999999997E-3</v>
      </c>
      <c r="AQ82" s="124">
        <v>6.4999999999999997E-3</v>
      </c>
      <c r="AR82" s="125">
        <v>0</v>
      </c>
      <c r="AS82" s="125">
        <v>302</v>
      </c>
      <c r="AT82" s="113"/>
      <c r="AU82" s="120">
        <v>1920.7014099999999</v>
      </c>
      <c r="AV82" s="110">
        <v>382.884567849333</v>
      </c>
      <c r="AW82" s="131">
        <v>573</v>
      </c>
      <c r="AX82" s="116">
        <v>0.66821041509482204</v>
      </c>
      <c r="AY82" s="139">
        <v>-1511.3275313845299</v>
      </c>
      <c r="AZ82" s="112"/>
      <c r="BA82" s="112"/>
      <c r="BB82" s="125">
        <v>954</v>
      </c>
      <c r="BC82" s="125">
        <v>1529</v>
      </c>
      <c r="BD82" s="111"/>
      <c r="BE82" s="120">
        <v>181.9</v>
      </c>
      <c r="BF82" s="110">
        <v>36.261077609035397</v>
      </c>
      <c r="BG82" s="132">
        <v>65</v>
      </c>
      <c r="BH82" s="116">
        <v>0.55786273244669804</v>
      </c>
      <c r="BI82" s="127">
        <v>-207.42265478184001</v>
      </c>
      <c r="BJ82" s="112"/>
      <c r="BK82" s="112"/>
      <c r="BL82" s="125">
        <v>145</v>
      </c>
      <c r="BM82" s="125">
        <v>210</v>
      </c>
      <c r="BN82" s="111"/>
      <c r="BO82" s="119">
        <v>438</v>
      </c>
      <c r="BP82" s="120">
        <v>87.313644819997293</v>
      </c>
      <c r="BQ82" s="132">
        <v>78</v>
      </c>
      <c r="BR82" s="133">
        <v>1.11940570282048</v>
      </c>
      <c r="BS82" s="134">
        <v>-29.187185738207599</v>
      </c>
      <c r="BT82" s="112">
        <v>4.875E-3</v>
      </c>
      <c r="BU82" s="124">
        <v>4.4999999999999997E-3</v>
      </c>
      <c r="BV82" s="119">
        <v>0</v>
      </c>
      <c r="BW82" s="119">
        <v>32</v>
      </c>
      <c r="BX82" s="113"/>
      <c r="BY82" s="118">
        <v>0.99157681940700804</v>
      </c>
      <c r="BZ82" s="118">
        <v>1</v>
      </c>
      <c r="CA82" s="135">
        <v>0.99663072776280304</v>
      </c>
      <c r="CB82" s="117">
        <v>0.9</v>
      </c>
      <c r="CC82" s="124">
        <v>2.5000000000000001E-3</v>
      </c>
      <c r="CD82" s="113"/>
      <c r="CE82" s="113"/>
    </row>
    <row r="83" spans="1:83" s="85" customFormat="1" ht="21.4" customHeight="1" x14ac:dyDescent="0.2">
      <c r="A83" s="109" t="s">
        <v>381</v>
      </c>
      <c r="B83" s="109" t="s">
        <v>116</v>
      </c>
      <c r="C83" s="109" t="s">
        <v>130</v>
      </c>
      <c r="D83" s="110">
        <v>4.9251896847777799</v>
      </c>
      <c r="E83" s="111"/>
      <c r="F83" s="112">
        <v>0.02</v>
      </c>
      <c r="G83" s="112">
        <v>0.02</v>
      </c>
      <c r="H83" s="113"/>
      <c r="I83" s="114">
        <v>3</v>
      </c>
      <c r="J83" s="114">
        <v>3</v>
      </c>
      <c r="K83" s="111"/>
      <c r="L83" s="136">
        <v>0.73410692588092297</v>
      </c>
      <c r="M83" s="118">
        <v>0.65100000000000002</v>
      </c>
      <c r="N83" s="117">
        <v>0.7</v>
      </c>
      <c r="O83" s="118"/>
      <c r="P83" s="111"/>
      <c r="Q83" s="119">
        <v>213</v>
      </c>
      <c r="R83" s="120">
        <v>43.2470653177717</v>
      </c>
      <c r="S83" s="121">
        <v>36</v>
      </c>
      <c r="T83" s="122">
        <v>1.2013073699381001</v>
      </c>
      <c r="U83" s="123">
        <v>1.29564658951199</v>
      </c>
      <c r="V83" s="124">
        <v>0.01</v>
      </c>
      <c r="W83" s="124">
        <v>0.01</v>
      </c>
      <c r="X83" s="125">
        <v>0</v>
      </c>
      <c r="Y83" s="125">
        <v>0</v>
      </c>
      <c r="Z83" s="111"/>
      <c r="AA83" s="126">
        <v>874</v>
      </c>
      <c r="AB83" s="110">
        <v>177.45509430860301</v>
      </c>
      <c r="AC83" s="121">
        <v>200</v>
      </c>
      <c r="AD83" s="118">
        <v>0.887275471543015</v>
      </c>
      <c r="AE83" s="126">
        <v>-302.13529672493399</v>
      </c>
      <c r="AF83" s="112"/>
      <c r="AG83" s="112"/>
      <c r="AH83" s="128">
        <v>112</v>
      </c>
      <c r="AI83" s="125">
        <v>309</v>
      </c>
      <c r="AJ83" s="111"/>
      <c r="AK83" s="120">
        <v>3854.14615</v>
      </c>
      <c r="AL83" s="120">
        <v>782.53760701074305</v>
      </c>
      <c r="AM83" s="129">
        <v>828</v>
      </c>
      <c r="AN83" s="118">
        <v>0.94509372827384497</v>
      </c>
      <c r="AO83" s="120">
        <v>-1015.05397844122</v>
      </c>
      <c r="AP83" s="124"/>
      <c r="AQ83" s="124"/>
      <c r="AR83" s="125">
        <v>224</v>
      </c>
      <c r="AS83" s="125">
        <v>1040</v>
      </c>
      <c r="AT83" s="113"/>
      <c r="AU83" s="120">
        <v>2267.8212199999998</v>
      </c>
      <c r="AV83" s="110">
        <v>460.45357948529897</v>
      </c>
      <c r="AW83" s="131">
        <v>573</v>
      </c>
      <c r="AX83" s="118">
        <v>0.803583908351307</v>
      </c>
      <c r="AY83" s="120">
        <v>-1101.8064051169299</v>
      </c>
      <c r="AZ83" s="112"/>
      <c r="BA83" s="112"/>
      <c r="BB83" s="125">
        <v>555</v>
      </c>
      <c r="BC83" s="125">
        <v>1119</v>
      </c>
      <c r="BD83" s="111"/>
      <c r="BE83" s="120">
        <v>285.3</v>
      </c>
      <c r="BF83" s="110">
        <v>57.926702981973101</v>
      </c>
      <c r="BG83" s="132">
        <v>65</v>
      </c>
      <c r="BH83" s="118">
        <v>0.89118004587650901</v>
      </c>
      <c r="BI83" s="126">
        <v>-96.943971435603402</v>
      </c>
      <c r="BJ83" s="112"/>
      <c r="BK83" s="112"/>
      <c r="BL83" s="125">
        <v>35</v>
      </c>
      <c r="BM83" s="125">
        <v>99</v>
      </c>
      <c r="BN83" s="111"/>
      <c r="BO83" s="119">
        <v>523</v>
      </c>
      <c r="BP83" s="120">
        <v>106.188803573684</v>
      </c>
      <c r="BQ83" s="132">
        <v>78</v>
      </c>
      <c r="BR83" s="122">
        <v>1.36139491761133</v>
      </c>
      <c r="BS83" s="123">
        <v>64.307234277275896</v>
      </c>
      <c r="BT83" s="112">
        <v>7.4999999999999997E-3</v>
      </c>
      <c r="BU83" s="124">
        <v>7.4999999999999997E-3</v>
      </c>
      <c r="BV83" s="119">
        <v>0</v>
      </c>
      <c r="BW83" s="119">
        <v>0</v>
      </c>
      <c r="BX83" s="113"/>
      <c r="BY83" s="118">
        <v>0.98985377499253902</v>
      </c>
      <c r="BZ83" s="118">
        <v>1</v>
      </c>
      <c r="CA83" s="135">
        <v>0.99594150999701603</v>
      </c>
      <c r="CB83" s="117">
        <v>0.9</v>
      </c>
      <c r="CC83" s="124">
        <v>2.5000000000000001E-3</v>
      </c>
      <c r="CD83" s="113"/>
      <c r="CE83" s="113"/>
    </row>
    <row r="84" spans="1:83" s="85" customFormat="1" ht="21.4" customHeight="1" x14ac:dyDescent="0.2">
      <c r="A84" s="109" t="s">
        <v>381</v>
      </c>
      <c r="B84" s="109" t="s">
        <v>116</v>
      </c>
      <c r="C84" s="109" t="s">
        <v>131</v>
      </c>
      <c r="D84" s="110">
        <v>3.6932241753333299</v>
      </c>
      <c r="E84" s="111"/>
      <c r="F84" s="112">
        <v>3.95E-2</v>
      </c>
      <c r="G84" s="112">
        <v>3.875E-2</v>
      </c>
      <c r="H84" s="113"/>
      <c r="I84" s="114">
        <v>5</v>
      </c>
      <c r="J84" s="114">
        <v>5</v>
      </c>
      <c r="K84" s="111"/>
      <c r="L84" s="136">
        <v>0.70215862632869996</v>
      </c>
      <c r="M84" s="118">
        <v>0.68200000000000005</v>
      </c>
      <c r="N84" s="117">
        <v>0.7</v>
      </c>
      <c r="O84" s="118"/>
      <c r="P84" s="111"/>
      <c r="Q84" s="119">
        <v>143</v>
      </c>
      <c r="R84" s="120">
        <v>38.719555924896802</v>
      </c>
      <c r="S84" s="121">
        <v>36</v>
      </c>
      <c r="T84" s="133">
        <v>1.07554322013602</v>
      </c>
      <c r="U84" s="134">
        <v>-15.7495479525278</v>
      </c>
      <c r="V84" s="124">
        <v>4.0000000000000001E-3</v>
      </c>
      <c r="W84" s="124">
        <v>4.0000000000000001E-3</v>
      </c>
      <c r="X84" s="125">
        <v>0</v>
      </c>
      <c r="Y84" s="125">
        <v>17</v>
      </c>
      <c r="Z84" s="111"/>
      <c r="AA84" s="126">
        <v>303</v>
      </c>
      <c r="AB84" s="110">
        <v>82.042135980725504</v>
      </c>
      <c r="AC84" s="121">
        <v>200</v>
      </c>
      <c r="AD84" s="116">
        <v>0.41021067990362697</v>
      </c>
      <c r="AE84" s="127">
        <v>-578.94193306959903</v>
      </c>
      <c r="AF84" s="112"/>
      <c r="AG84" s="112"/>
      <c r="AH84" s="128">
        <v>436</v>
      </c>
      <c r="AI84" s="125">
        <v>584</v>
      </c>
      <c r="AJ84" s="111"/>
      <c r="AK84" s="120">
        <v>1942.24702</v>
      </c>
      <c r="AL84" s="120">
        <v>525.89470007590398</v>
      </c>
      <c r="AM84" s="129">
        <v>795.7</v>
      </c>
      <c r="AN84" s="116">
        <v>0.66092082452671097</v>
      </c>
      <c r="AO84" s="139">
        <v>-1566.5589607173999</v>
      </c>
      <c r="AP84" s="124"/>
      <c r="AQ84" s="124"/>
      <c r="AR84" s="125">
        <v>997</v>
      </c>
      <c r="AS84" s="125">
        <v>1585</v>
      </c>
      <c r="AT84" s="113"/>
      <c r="AU84" s="120">
        <v>2510.7951899999998</v>
      </c>
      <c r="AV84" s="110">
        <v>679.838285141028</v>
      </c>
      <c r="AW84" s="131">
        <v>573</v>
      </c>
      <c r="AX84" s="133">
        <v>1.1864542498098201</v>
      </c>
      <c r="AY84" s="137">
        <v>-15.968448244401801</v>
      </c>
      <c r="AZ84" s="112">
        <v>1.4250000000000001E-2</v>
      </c>
      <c r="BA84" s="112">
        <v>1.4250000000000001E-2</v>
      </c>
      <c r="BB84" s="125">
        <v>0</v>
      </c>
      <c r="BC84" s="125">
        <v>29</v>
      </c>
      <c r="BD84" s="111"/>
      <c r="BE84" s="120">
        <v>274</v>
      </c>
      <c r="BF84" s="110">
        <v>74.1899183456065</v>
      </c>
      <c r="BG84" s="132">
        <v>65</v>
      </c>
      <c r="BH84" s="133">
        <v>1.1413833591631799</v>
      </c>
      <c r="BI84" s="134">
        <v>-12.631128247619801</v>
      </c>
      <c r="BJ84" s="112">
        <v>1.125E-2</v>
      </c>
      <c r="BK84" s="112">
        <v>1.0500000000000001E-2</v>
      </c>
      <c r="BL84" s="125">
        <v>0</v>
      </c>
      <c r="BM84" s="125">
        <v>15</v>
      </c>
      <c r="BN84" s="111"/>
      <c r="BO84" s="119">
        <v>502</v>
      </c>
      <c r="BP84" s="120">
        <v>135.92459492516201</v>
      </c>
      <c r="BQ84" s="132">
        <v>78</v>
      </c>
      <c r="BR84" s="122">
        <v>1.74262301186105</v>
      </c>
      <c r="BS84" s="123">
        <v>158.042646102856</v>
      </c>
      <c r="BT84" s="112">
        <v>7.4999999999999997E-3</v>
      </c>
      <c r="BU84" s="124">
        <v>7.4999999999999997E-3</v>
      </c>
      <c r="BV84" s="119">
        <v>0</v>
      </c>
      <c r="BW84" s="119">
        <v>0</v>
      </c>
      <c r="BX84" s="113"/>
      <c r="BY84" s="118">
        <v>0.98311972491403599</v>
      </c>
      <c r="BZ84" s="118">
        <v>1</v>
      </c>
      <c r="CA84" s="135">
        <v>0.99324788996561397</v>
      </c>
      <c r="CB84" s="117">
        <v>0.9</v>
      </c>
      <c r="CC84" s="124">
        <v>2.5000000000000001E-3</v>
      </c>
      <c r="CD84" s="113"/>
      <c r="CE84" s="113"/>
    </row>
    <row r="85" spans="1:83" s="85" customFormat="1" ht="21.4" customHeight="1" x14ac:dyDescent="0.2">
      <c r="A85" s="109" t="s">
        <v>381</v>
      </c>
      <c r="B85" s="109" t="s">
        <v>134</v>
      </c>
      <c r="C85" s="109" t="s">
        <v>135</v>
      </c>
      <c r="D85" s="110">
        <v>7.7764141098888899</v>
      </c>
      <c r="E85" s="111"/>
      <c r="F85" s="112">
        <v>1.525E-2</v>
      </c>
      <c r="G85" s="112">
        <v>1.525E-2</v>
      </c>
      <c r="H85" s="113"/>
      <c r="I85" s="114">
        <v>3</v>
      </c>
      <c r="J85" s="114">
        <v>3</v>
      </c>
      <c r="K85" s="111"/>
      <c r="L85" s="115">
        <v>0.26483769633507798</v>
      </c>
      <c r="M85" s="116">
        <v>0.36099999999999999</v>
      </c>
      <c r="N85" s="117">
        <v>0.7</v>
      </c>
      <c r="O85" s="118"/>
      <c r="P85" s="111"/>
      <c r="Q85" s="119">
        <v>199</v>
      </c>
      <c r="R85" s="120">
        <v>25.5902009831165</v>
      </c>
      <c r="S85" s="121">
        <v>36</v>
      </c>
      <c r="T85" s="116">
        <v>0.71083891619768202</v>
      </c>
      <c r="U85" s="127">
        <v>-135.26138409946401</v>
      </c>
      <c r="V85" s="124"/>
      <c r="W85" s="124"/>
      <c r="X85" s="125">
        <v>81</v>
      </c>
      <c r="Y85" s="125">
        <v>137</v>
      </c>
      <c r="Z85" s="111"/>
      <c r="AA85" s="126">
        <v>619</v>
      </c>
      <c r="AB85" s="110">
        <v>79.599670394719297</v>
      </c>
      <c r="AC85" s="121">
        <v>200</v>
      </c>
      <c r="AD85" s="116">
        <v>0.39799835197359701</v>
      </c>
      <c r="AE85" s="127">
        <v>-1238.0076894414699</v>
      </c>
      <c r="AF85" s="112"/>
      <c r="AG85" s="112"/>
      <c r="AH85" s="128">
        <v>937</v>
      </c>
      <c r="AI85" s="125">
        <v>1248</v>
      </c>
      <c r="AJ85" s="111"/>
      <c r="AK85" s="120">
        <v>4753.3880799999997</v>
      </c>
      <c r="AL85" s="120">
        <v>611.25706692437404</v>
      </c>
      <c r="AM85" s="129">
        <v>821.3</v>
      </c>
      <c r="AN85" s="116">
        <v>0.74425553016482904</v>
      </c>
      <c r="AO85" s="139">
        <v>-2872.4139966913799</v>
      </c>
      <c r="AP85" s="124"/>
      <c r="AQ85" s="124"/>
      <c r="AR85" s="125">
        <v>1634</v>
      </c>
      <c r="AS85" s="125">
        <v>2911</v>
      </c>
      <c r="AT85" s="113"/>
      <c r="AU85" s="120">
        <v>4837.2335999999996</v>
      </c>
      <c r="AV85" s="110">
        <v>622.03909560946897</v>
      </c>
      <c r="AW85" s="131">
        <v>573</v>
      </c>
      <c r="AX85" s="133">
        <v>1.0855830638908699</v>
      </c>
      <c r="AY85" s="137">
        <v>-483.09343024980399</v>
      </c>
      <c r="AZ85" s="112">
        <v>6.7499999999999999E-3</v>
      </c>
      <c r="BA85" s="112">
        <v>6.7499999999999999E-3</v>
      </c>
      <c r="BB85" s="125">
        <v>0</v>
      </c>
      <c r="BC85" s="125">
        <v>510</v>
      </c>
      <c r="BD85" s="111"/>
      <c r="BE85" s="120">
        <v>274.8</v>
      </c>
      <c r="BF85" s="110">
        <v>35.337624272162898</v>
      </c>
      <c r="BG85" s="132">
        <v>65</v>
      </c>
      <c r="BH85" s="116">
        <v>0.54365575803327604</v>
      </c>
      <c r="BI85" s="127">
        <v>-328.72749906847702</v>
      </c>
      <c r="BJ85" s="112"/>
      <c r="BK85" s="112"/>
      <c r="BL85" s="125">
        <v>231</v>
      </c>
      <c r="BM85" s="125">
        <v>332</v>
      </c>
      <c r="BN85" s="111"/>
      <c r="BO85" s="119">
        <v>701</v>
      </c>
      <c r="BP85" s="120">
        <v>90.144376327460805</v>
      </c>
      <c r="BQ85" s="132">
        <v>78</v>
      </c>
      <c r="BR85" s="133">
        <v>1.15569713240334</v>
      </c>
      <c r="BS85" s="134">
        <v>-23.232998882172101</v>
      </c>
      <c r="BT85" s="112">
        <v>6.0000000000000001E-3</v>
      </c>
      <c r="BU85" s="124">
        <v>6.0000000000000001E-3</v>
      </c>
      <c r="BV85" s="119">
        <v>0</v>
      </c>
      <c r="BW85" s="119">
        <v>27</v>
      </c>
      <c r="BX85" s="113"/>
      <c r="BY85" s="118">
        <v>0.98556864821925105</v>
      </c>
      <c r="BZ85" s="118">
        <v>1</v>
      </c>
      <c r="CA85" s="135">
        <v>0.99422745928769996</v>
      </c>
      <c r="CB85" s="117">
        <v>0.9</v>
      </c>
      <c r="CC85" s="124">
        <v>2.5000000000000001E-3</v>
      </c>
      <c r="CD85" s="113"/>
      <c r="CE85" s="113"/>
    </row>
    <row r="86" spans="1:83" s="85" customFormat="1" ht="21.4" customHeight="1" x14ac:dyDescent="0.2">
      <c r="A86" s="109" t="s">
        <v>381</v>
      </c>
      <c r="B86" s="109" t="s">
        <v>134</v>
      </c>
      <c r="C86" s="109" t="s">
        <v>140</v>
      </c>
      <c r="D86" s="110">
        <v>5.1483945151111099</v>
      </c>
      <c r="E86" s="111"/>
      <c r="F86" s="112">
        <v>0.02</v>
      </c>
      <c r="G86" s="112">
        <v>0.02</v>
      </c>
      <c r="H86" s="113"/>
      <c r="I86" s="114">
        <v>3</v>
      </c>
      <c r="J86" s="114">
        <v>3</v>
      </c>
      <c r="K86" s="111"/>
      <c r="L86" s="115">
        <v>0.19733913043478299</v>
      </c>
      <c r="M86" s="116">
        <v>0.22600000000000001</v>
      </c>
      <c r="N86" s="117">
        <v>0.7</v>
      </c>
      <c r="O86" s="118"/>
      <c r="P86" s="111"/>
      <c r="Q86" s="119">
        <v>244</v>
      </c>
      <c r="R86" s="120">
        <v>47.393415419862002</v>
      </c>
      <c r="S86" s="121">
        <v>36</v>
      </c>
      <c r="T86" s="122">
        <v>1.31648376166283</v>
      </c>
      <c r="U86" s="123">
        <v>22.7014101624641</v>
      </c>
      <c r="V86" s="124">
        <v>0.01</v>
      </c>
      <c r="W86" s="124">
        <v>0.01</v>
      </c>
      <c r="X86" s="125">
        <v>0</v>
      </c>
      <c r="Y86" s="125">
        <v>0</v>
      </c>
      <c r="Z86" s="111"/>
      <c r="AA86" s="126">
        <v>391</v>
      </c>
      <c r="AB86" s="110">
        <v>75.946005857237907</v>
      </c>
      <c r="AC86" s="121">
        <v>200</v>
      </c>
      <c r="AD86" s="116">
        <v>0.37973002928618999</v>
      </c>
      <c r="AE86" s="127">
        <v>-838.43661020853301</v>
      </c>
      <c r="AF86" s="112"/>
      <c r="AG86" s="112"/>
      <c r="AH86" s="128">
        <v>639</v>
      </c>
      <c r="AI86" s="125">
        <v>845</v>
      </c>
      <c r="AJ86" s="111"/>
      <c r="AK86" s="120">
        <v>2333.4674199999999</v>
      </c>
      <c r="AL86" s="120">
        <v>453.241765593335</v>
      </c>
      <c r="AM86" s="129">
        <v>795.4</v>
      </c>
      <c r="AN86" s="116">
        <v>0.56982872214399605</v>
      </c>
      <c r="AO86" s="139">
        <v>-2556.0019787993401</v>
      </c>
      <c r="AP86" s="124"/>
      <c r="AQ86" s="124"/>
      <c r="AR86" s="125">
        <v>1762</v>
      </c>
      <c r="AS86" s="125">
        <v>2581</v>
      </c>
      <c r="AT86" s="113"/>
      <c r="AU86" s="120">
        <v>2378.5581400000001</v>
      </c>
      <c r="AV86" s="110">
        <v>461.99997552997701</v>
      </c>
      <c r="AW86" s="131">
        <v>573</v>
      </c>
      <c r="AX86" s="118">
        <v>0.80628267980798696</v>
      </c>
      <c r="AY86" s="120">
        <v>-1143.7777482474501</v>
      </c>
      <c r="AZ86" s="112"/>
      <c r="BA86" s="112"/>
      <c r="BB86" s="125">
        <v>572</v>
      </c>
      <c r="BC86" s="125">
        <v>1162</v>
      </c>
      <c r="BD86" s="111"/>
      <c r="BE86" s="120">
        <v>192.8</v>
      </c>
      <c r="BF86" s="110">
        <v>37.4485675940549</v>
      </c>
      <c r="BG86" s="132">
        <v>65</v>
      </c>
      <c r="BH86" s="116">
        <v>0.57613180913930595</v>
      </c>
      <c r="BI86" s="127">
        <v>-206.76689831777301</v>
      </c>
      <c r="BJ86" s="112"/>
      <c r="BK86" s="112"/>
      <c r="BL86" s="125">
        <v>142</v>
      </c>
      <c r="BM86" s="125">
        <v>209</v>
      </c>
      <c r="BN86" s="111"/>
      <c r="BO86" s="119">
        <v>506</v>
      </c>
      <c r="BP86" s="120">
        <v>98.283066403484398</v>
      </c>
      <c r="BQ86" s="132">
        <v>78</v>
      </c>
      <c r="BR86" s="122">
        <v>1.2600393128651799</v>
      </c>
      <c r="BS86" s="123">
        <v>26.519722018672201</v>
      </c>
      <c r="BT86" s="112">
        <v>7.4999999999999997E-3</v>
      </c>
      <c r="BU86" s="124">
        <v>7.4999999999999997E-3</v>
      </c>
      <c r="BV86" s="119">
        <v>0</v>
      </c>
      <c r="BW86" s="119">
        <v>0</v>
      </c>
      <c r="BX86" s="113"/>
      <c r="BY86" s="118">
        <v>0.97843161700536097</v>
      </c>
      <c r="BZ86" s="118">
        <v>1</v>
      </c>
      <c r="CA86" s="135">
        <v>0.99137264680214399</v>
      </c>
      <c r="CB86" s="117">
        <v>0.9</v>
      </c>
      <c r="CC86" s="124">
        <v>2.5000000000000001E-3</v>
      </c>
      <c r="CD86" s="113"/>
      <c r="CE86" s="113"/>
    </row>
    <row r="87" spans="1:83" s="85" customFormat="1" ht="21.4" customHeight="1" x14ac:dyDescent="0.2">
      <c r="A87" s="109" t="s">
        <v>381</v>
      </c>
      <c r="B87" s="109" t="s">
        <v>134</v>
      </c>
      <c r="C87" s="109" t="s">
        <v>141</v>
      </c>
      <c r="D87" s="110">
        <v>10.993734849999999</v>
      </c>
      <c r="E87" s="111"/>
      <c r="F87" s="112">
        <v>1.6625000000000001E-2</v>
      </c>
      <c r="G87" s="112">
        <v>1.6625000000000001E-2</v>
      </c>
      <c r="H87" s="113"/>
      <c r="I87" s="114">
        <v>3</v>
      </c>
      <c r="J87" s="114">
        <v>3</v>
      </c>
      <c r="K87" s="111"/>
      <c r="L87" s="115">
        <v>0.45</v>
      </c>
      <c r="M87" s="116">
        <v>0.439</v>
      </c>
      <c r="N87" s="117">
        <v>0.7</v>
      </c>
      <c r="O87" s="118"/>
      <c r="P87" s="111"/>
      <c r="Q87" s="119">
        <v>584</v>
      </c>
      <c r="R87" s="120">
        <v>53.121164733202598</v>
      </c>
      <c r="S87" s="121">
        <v>36</v>
      </c>
      <c r="T87" s="122">
        <v>1.4755879092556301</v>
      </c>
      <c r="U87" s="123">
        <v>111.4453012076</v>
      </c>
      <c r="V87" s="124">
        <v>0.01</v>
      </c>
      <c r="W87" s="124">
        <v>0.01</v>
      </c>
      <c r="X87" s="125">
        <v>0</v>
      </c>
      <c r="Y87" s="125">
        <v>0</v>
      </c>
      <c r="Z87" s="111"/>
      <c r="AA87" s="126">
        <v>1309</v>
      </c>
      <c r="AB87" s="110">
        <v>119.067816157127</v>
      </c>
      <c r="AC87" s="121">
        <v>200</v>
      </c>
      <c r="AD87" s="116">
        <v>0.59533908078563502</v>
      </c>
      <c r="AE87" s="127">
        <v>-1316.3038821800001</v>
      </c>
      <c r="AF87" s="112"/>
      <c r="AG87" s="112"/>
      <c r="AH87" s="128">
        <v>890</v>
      </c>
      <c r="AI87" s="125">
        <v>1330</v>
      </c>
      <c r="AJ87" s="111"/>
      <c r="AK87" s="120">
        <v>8006.9993199999999</v>
      </c>
      <c r="AL87" s="120">
        <v>728.323852562262</v>
      </c>
      <c r="AM87" s="129">
        <v>828</v>
      </c>
      <c r="AN87" s="118">
        <v>0.87961817942302101</v>
      </c>
      <c r="AO87" s="120">
        <v>-2861.7587522252002</v>
      </c>
      <c r="AP87" s="124"/>
      <c r="AQ87" s="124"/>
      <c r="AR87" s="125">
        <v>1096</v>
      </c>
      <c r="AS87" s="125">
        <v>2917</v>
      </c>
      <c r="AT87" s="113"/>
      <c r="AU87" s="120">
        <v>5688.5597100000005</v>
      </c>
      <c r="AV87" s="110">
        <v>517.43650248213896</v>
      </c>
      <c r="AW87" s="131">
        <v>573</v>
      </c>
      <c r="AX87" s="118">
        <v>0.90303054534404703</v>
      </c>
      <c r="AY87" s="120">
        <v>-1832.9359124457001</v>
      </c>
      <c r="AZ87" s="112"/>
      <c r="BA87" s="112"/>
      <c r="BB87" s="125">
        <v>611</v>
      </c>
      <c r="BC87" s="125">
        <v>1871</v>
      </c>
      <c r="BD87" s="111"/>
      <c r="BE87" s="120">
        <v>656</v>
      </c>
      <c r="BF87" s="110">
        <v>59.670349426337097</v>
      </c>
      <c r="BG87" s="132">
        <v>65</v>
      </c>
      <c r="BH87" s="118">
        <v>0.91800537578980201</v>
      </c>
      <c r="BI87" s="126">
        <v>-197.22376170850001</v>
      </c>
      <c r="BJ87" s="112"/>
      <c r="BK87" s="112"/>
      <c r="BL87" s="125">
        <v>59</v>
      </c>
      <c r="BM87" s="125">
        <v>202</v>
      </c>
      <c r="BN87" s="111"/>
      <c r="BO87" s="119">
        <v>950</v>
      </c>
      <c r="BP87" s="120">
        <v>86.412853589969899</v>
      </c>
      <c r="BQ87" s="132">
        <v>78</v>
      </c>
      <c r="BR87" s="133">
        <v>1.1078570973073101</v>
      </c>
      <c r="BS87" s="134">
        <v>-73.868514050199806</v>
      </c>
      <c r="BT87" s="112">
        <v>4.1250000000000002E-3</v>
      </c>
      <c r="BU87" s="124">
        <v>4.1250000000000002E-3</v>
      </c>
      <c r="BV87" s="119">
        <v>0</v>
      </c>
      <c r="BW87" s="119">
        <v>80</v>
      </c>
      <c r="BX87" s="113"/>
      <c r="BY87" s="118">
        <v>0.99478171394972803</v>
      </c>
      <c r="BZ87" s="118">
        <v>1</v>
      </c>
      <c r="CA87" s="135">
        <v>0.99791268557989099</v>
      </c>
      <c r="CB87" s="117">
        <v>0.9</v>
      </c>
      <c r="CC87" s="124">
        <v>2.5000000000000001E-3</v>
      </c>
      <c r="CD87" s="113"/>
      <c r="CE87" s="113"/>
    </row>
    <row r="88" spans="1:83" s="85" customFormat="1" ht="21.4" customHeight="1" x14ac:dyDescent="0.2">
      <c r="A88" s="109" t="s">
        <v>381</v>
      </c>
      <c r="B88" s="109" t="s">
        <v>134</v>
      </c>
      <c r="C88" s="109" t="s">
        <v>143</v>
      </c>
      <c r="D88" s="110">
        <v>3.3199164074444401</v>
      </c>
      <c r="E88" s="111"/>
      <c r="F88" s="112">
        <v>1.6250000000000001E-2</v>
      </c>
      <c r="G88" s="112">
        <v>1.5875E-2</v>
      </c>
      <c r="H88" s="113"/>
      <c r="I88" s="114">
        <v>3</v>
      </c>
      <c r="J88" s="114">
        <v>3</v>
      </c>
      <c r="K88" s="111"/>
      <c r="L88" s="115">
        <v>0.44</v>
      </c>
      <c r="M88" s="116">
        <v>0.26200000000000001</v>
      </c>
      <c r="N88" s="117">
        <v>0.7</v>
      </c>
      <c r="O88" s="118"/>
      <c r="P88" s="111"/>
      <c r="Q88" s="119">
        <v>153</v>
      </c>
      <c r="R88" s="120">
        <v>46.0854977122072</v>
      </c>
      <c r="S88" s="121">
        <v>36</v>
      </c>
      <c r="T88" s="122">
        <v>1.28015271422798</v>
      </c>
      <c r="U88" s="123">
        <v>10.296713142408199</v>
      </c>
      <c r="V88" s="124">
        <v>0.01</v>
      </c>
      <c r="W88" s="124">
        <v>0.01</v>
      </c>
      <c r="X88" s="125">
        <v>0</v>
      </c>
      <c r="Y88" s="125">
        <v>0</v>
      </c>
      <c r="Z88" s="111"/>
      <c r="AA88" s="126">
        <v>275</v>
      </c>
      <c r="AB88" s="110">
        <v>82.833410920633796</v>
      </c>
      <c r="AC88" s="121">
        <v>200</v>
      </c>
      <c r="AD88" s="116">
        <v>0.41416705460316899</v>
      </c>
      <c r="AE88" s="127">
        <v>-517.79603809773198</v>
      </c>
      <c r="AF88" s="112"/>
      <c r="AG88" s="112"/>
      <c r="AH88" s="128">
        <v>389</v>
      </c>
      <c r="AI88" s="125">
        <v>522</v>
      </c>
      <c r="AJ88" s="111"/>
      <c r="AK88" s="120">
        <v>998.93816000000004</v>
      </c>
      <c r="AL88" s="120">
        <v>300.89256396938902</v>
      </c>
      <c r="AM88" s="129">
        <v>731.6</v>
      </c>
      <c r="AN88" s="116">
        <v>0.41128015851474597</v>
      </c>
      <c r="AO88" s="139">
        <v>-1901.1097473615</v>
      </c>
      <c r="AP88" s="124"/>
      <c r="AQ88" s="124"/>
      <c r="AR88" s="125">
        <v>1430</v>
      </c>
      <c r="AS88" s="125">
        <v>1916</v>
      </c>
      <c r="AT88" s="113"/>
      <c r="AU88" s="120">
        <v>1515.0781099999999</v>
      </c>
      <c r="AV88" s="110">
        <v>456.36031877268101</v>
      </c>
      <c r="AW88" s="131">
        <v>573</v>
      </c>
      <c r="AX88" s="118">
        <v>0.79644034689822096</v>
      </c>
      <c r="AY88" s="120">
        <v>-756.28253915000198</v>
      </c>
      <c r="AZ88" s="112"/>
      <c r="BA88" s="112"/>
      <c r="BB88" s="125">
        <v>388</v>
      </c>
      <c r="BC88" s="125">
        <v>768</v>
      </c>
      <c r="BD88" s="111"/>
      <c r="BE88" s="120">
        <v>175.7</v>
      </c>
      <c r="BF88" s="110">
        <v>52.923019268201301</v>
      </c>
      <c r="BG88" s="132">
        <v>65</v>
      </c>
      <c r="BH88" s="118">
        <v>0.81420029643386604</v>
      </c>
      <c r="BI88" s="126">
        <v>-81.958712381762894</v>
      </c>
      <c r="BJ88" s="112"/>
      <c r="BK88" s="112"/>
      <c r="BL88" s="125">
        <v>41</v>
      </c>
      <c r="BM88" s="125">
        <v>84</v>
      </c>
      <c r="BN88" s="111"/>
      <c r="BO88" s="119">
        <v>283</v>
      </c>
      <c r="BP88" s="120">
        <v>85.243110147415905</v>
      </c>
      <c r="BQ88" s="132">
        <v>78</v>
      </c>
      <c r="BR88" s="133">
        <v>1.0928603865053299</v>
      </c>
      <c r="BS88" s="134">
        <v>-26.190454858115501</v>
      </c>
      <c r="BT88" s="112">
        <v>3.7499999999999999E-3</v>
      </c>
      <c r="BU88" s="124">
        <v>3.375E-3</v>
      </c>
      <c r="BV88" s="119">
        <v>0</v>
      </c>
      <c r="BW88" s="119">
        <v>28</v>
      </c>
      <c r="BX88" s="113"/>
      <c r="BY88" s="118">
        <v>0.98619126133553203</v>
      </c>
      <c r="BZ88" s="118">
        <v>1</v>
      </c>
      <c r="CA88" s="135">
        <v>0.99447650453421299</v>
      </c>
      <c r="CB88" s="117">
        <v>0.9</v>
      </c>
      <c r="CC88" s="124">
        <v>2.5000000000000001E-3</v>
      </c>
      <c r="CD88" s="113"/>
      <c r="CE88" s="113"/>
    </row>
    <row r="89" spans="1:83" s="85" customFormat="1" ht="21.4" customHeight="1" x14ac:dyDescent="0.2">
      <c r="A89" s="109" t="s">
        <v>381</v>
      </c>
      <c r="B89" s="109" t="s">
        <v>134</v>
      </c>
      <c r="C89" s="109" t="s">
        <v>144</v>
      </c>
      <c r="D89" s="110">
        <v>3.5086654832222202</v>
      </c>
      <c r="E89" s="111"/>
      <c r="F89" s="112">
        <v>1.8499999999999999E-2</v>
      </c>
      <c r="G89" s="112">
        <v>1.8499999999999999E-2</v>
      </c>
      <c r="H89" s="113"/>
      <c r="I89" s="114">
        <v>3</v>
      </c>
      <c r="J89" s="114">
        <v>3</v>
      </c>
      <c r="K89" s="111"/>
      <c r="L89" s="115">
        <v>0.47</v>
      </c>
      <c r="M89" s="116">
        <v>0.58099999999999996</v>
      </c>
      <c r="N89" s="117">
        <v>0.7</v>
      </c>
      <c r="O89" s="118"/>
      <c r="P89" s="111"/>
      <c r="Q89" s="119">
        <v>120</v>
      </c>
      <c r="R89" s="120">
        <v>34.201037566509903</v>
      </c>
      <c r="S89" s="121">
        <v>36</v>
      </c>
      <c r="T89" s="118">
        <v>0.95002882129194299</v>
      </c>
      <c r="U89" s="126">
        <v>-30.816477130823898</v>
      </c>
      <c r="V89" s="124"/>
      <c r="W89" s="124"/>
      <c r="X89" s="125">
        <v>7</v>
      </c>
      <c r="Y89" s="125">
        <v>32</v>
      </c>
      <c r="Z89" s="111"/>
      <c r="AA89" s="126">
        <v>493</v>
      </c>
      <c r="AB89" s="110">
        <v>140.509262669078</v>
      </c>
      <c r="AC89" s="121">
        <v>200</v>
      </c>
      <c r="AD89" s="116">
        <v>0.70254631334538997</v>
      </c>
      <c r="AE89" s="127">
        <v>-344.86931739346602</v>
      </c>
      <c r="AF89" s="112"/>
      <c r="AG89" s="112"/>
      <c r="AH89" s="128">
        <v>209</v>
      </c>
      <c r="AI89" s="125">
        <v>350</v>
      </c>
      <c r="AJ89" s="111"/>
      <c r="AK89" s="120">
        <v>3385.8950100000002</v>
      </c>
      <c r="AL89" s="120">
        <v>965.009353610571</v>
      </c>
      <c r="AM89" s="129">
        <v>828</v>
      </c>
      <c r="AN89" s="133">
        <v>1.16547023382919</v>
      </c>
      <c r="AO89" s="137">
        <v>-82.883964008949505</v>
      </c>
      <c r="AP89" s="124">
        <v>8.5000000000000006E-3</v>
      </c>
      <c r="AQ89" s="124">
        <v>8.5000000000000006E-3</v>
      </c>
      <c r="AR89" s="125">
        <v>0</v>
      </c>
      <c r="AS89" s="125">
        <v>101</v>
      </c>
      <c r="AT89" s="113"/>
      <c r="AU89" s="120">
        <v>1441.37482</v>
      </c>
      <c r="AV89" s="110">
        <v>410.80428638534602</v>
      </c>
      <c r="AW89" s="131">
        <v>573</v>
      </c>
      <c r="AX89" s="116">
        <v>0.71693592737407696</v>
      </c>
      <c r="AY89" s="139">
        <v>-959.12077433228001</v>
      </c>
      <c r="AZ89" s="112"/>
      <c r="BA89" s="112"/>
      <c r="BB89" s="125">
        <v>570</v>
      </c>
      <c r="BC89" s="125">
        <v>972</v>
      </c>
      <c r="BD89" s="111"/>
      <c r="BE89" s="120">
        <v>162.4</v>
      </c>
      <c r="BF89" s="110">
        <v>46.285404173343501</v>
      </c>
      <c r="BG89" s="132">
        <v>65</v>
      </c>
      <c r="BH89" s="116">
        <v>0.71208314112836102</v>
      </c>
      <c r="BI89" s="127">
        <v>-109.907528152876</v>
      </c>
      <c r="BJ89" s="112"/>
      <c r="BK89" s="112"/>
      <c r="BL89" s="125">
        <v>66</v>
      </c>
      <c r="BM89" s="125">
        <v>112</v>
      </c>
      <c r="BN89" s="111"/>
      <c r="BO89" s="119">
        <v>352</v>
      </c>
      <c r="BP89" s="120">
        <v>100.323043528429</v>
      </c>
      <c r="BQ89" s="132">
        <v>78</v>
      </c>
      <c r="BR89" s="122">
        <v>1.28619286574909</v>
      </c>
      <c r="BS89" s="123">
        <v>25.2309662165483</v>
      </c>
      <c r="BT89" s="112">
        <v>7.4999999999999997E-3</v>
      </c>
      <c r="BU89" s="124">
        <v>7.4999999999999997E-3</v>
      </c>
      <c r="BV89" s="119">
        <v>0</v>
      </c>
      <c r="BW89" s="119">
        <v>0</v>
      </c>
      <c r="BX89" s="113"/>
      <c r="BY89" s="118">
        <v>0.98381742738589195</v>
      </c>
      <c r="BZ89" s="118">
        <v>1</v>
      </c>
      <c r="CA89" s="135">
        <v>0.99352697095435705</v>
      </c>
      <c r="CB89" s="117">
        <v>0.9</v>
      </c>
      <c r="CC89" s="124">
        <v>2.5000000000000001E-3</v>
      </c>
      <c r="CD89" s="113"/>
      <c r="CE89" s="113"/>
    </row>
    <row r="90" spans="1:83" s="85" customFormat="1" ht="21.4" customHeight="1" x14ac:dyDescent="0.2">
      <c r="A90" s="109" t="s">
        <v>381</v>
      </c>
      <c r="B90" s="109" t="s">
        <v>134</v>
      </c>
      <c r="C90" s="109" t="s">
        <v>145</v>
      </c>
      <c r="D90" s="110">
        <v>2.8106058408888899</v>
      </c>
      <c r="E90" s="111"/>
      <c r="F90" s="112">
        <v>1.575E-2</v>
      </c>
      <c r="G90" s="112">
        <v>1.4999999999999999E-2</v>
      </c>
      <c r="H90" s="113"/>
      <c r="I90" s="114">
        <v>2</v>
      </c>
      <c r="J90" s="114">
        <v>2</v>
      </c>
      <c r="K90" s="111"/>
      <c r="L90" s="135">
        <v>0.84</v>
      </c>
      <c r="M90" s="116">
        <v>8.1000000000000003E-2</v>
      </c>
      <c r="N90" s="117">
        <v>0.7</v>
      </c>
      <c r="O90" s="118"/>
      <c r="P90" s="111"/>
      <c r="Q90" s="119">
        <v>82</v>
      </c>
      <c r="R90" s="120">
        <v>29.175204437085501</v>
      </c>
      <c r="S90" s="121">
        <v>36</v>
      </c>
      <c r="T90" s="118">
        <v>0.81042234547459802</v>
      </c>
      <c r="U90" s="126">
        <v>-38.811081464768002</v>
      </c>
      <c r="V90" s="124"/>
      <c r="W90" s="124"/>
      <c r="X90" s="125">
        <v>20</v>
      </c>
      <c r="Y90" s="125">
        <v>40</v>
      </c>
      <c r="Z90" s="111"/>
      <c r="AA90" s="126">
        <v>292</v>
      </c>
      <c r="AB90" s="110">
        <v>103.89219141010901</v>
      </c>
      <c r="AC90" s="121">
        <v>200</v>
      </c>
      <c r="AD90" s="116">
        <v>0.51946095705054496</v>
      </c>
      <c r="AE90" s="127">
        <v>-379.17267480426699</v>
      </c>
      <c r="AF90" s="112"/>
      <c r="AG90" s="112"/>
      <c r="AH90" s="128">
        <v>271</v>
      </c>
      <c r="AI90" s="125">
        <v>383</v>
      </c>
      <c r="AJ90" s="111"/>
      <c r="AK90" s="120">
        <v>1150.3951999999999</v>
      </c>
      <c r="AL90" s="120">
        <v>409.30506272490101</v>
      </c>
      <c r="AM90" s="129">
        <v>828</v>
      </c>
      <c r="AN90" s="116">
        <v>0.494329785899639</v>
      </c>
      <c r="AO90" s="139">
        <v>-1628.2596736896601</v>
      </c>
      <c r="AP90" s="124"/>
      <c r="AQ90" s="124"/>
      <c r="AR90" s="125">
        <v>1177</v>
      </c>
      <c r="AS90" s="125">
        <v>1643</v>
      </c>
      <c r="AT90" s="113"/>
      <c r="AU90" s="120">
        <v>1778.7249300000001</v>
      </c>
      <c r="AV90" s="110">
        <v>632.86174963525195</v>
      </c>
      <c r="AW90" s="131">
        <v>573</v>
      </c>
      <c r="AX90" s="133">
        <v>1.10447076725175</v>
      </c>
      <c r="AY90" s="137">
        <v>-144.184783314225</v>
      </c>
      <c r="AZ90" s="112">
        <v>8.2500000000000004E-3</v>
      </c>
      <c r="BA90" s="112">
        <v>7.4999999999999997E-3</v>
      </c>
      <c r="BB90" s="125">
        <v>0</v>
      </c>
      <c r="BC90" s="125">
        <v>154</v>
      </c>
      <c r="BD90" s="111"/>
      <c r="BE90" s="120">
        <v>92.8</v>
      </c>
      <c r="BF90" s="110">
        <v>33.017792338555303</v>
      </c>
      <c r="BG90" s="132">
        <v>65</v>
      </c>
      <c r="BH90" s="116">
        <v>0.50796603597777401</v>
      </c>
      <c r="BI90" s="127">
        <v>-125.331119311387</v>
      </c>
      <c r="BJ90" s="112"/>
      <c r="BK90" s="112"/>
      <c r="BL90" s="125">
        <v>90</v>
      </c>
      <c r="BM90" s="125">
        <v>127</v>
      </c>
      <c r="BN90" s="111"/>
      <c r="BO90" s="119">
        <v>314</v>
      </c>
      <c r="BP90" s="120">
        <v>111.71968528347401</v>
      </c>
      <c r="BQ90" s="132">
        <v>78</v>
      </c>
      <c r="BR90" s="122">
        <v>1.43230365748044</v>
      </c>
      <c r="BS90" s="123">
        <v>52.242656826335903</v>
      </c>
      <c r="BT90" s="112">
        <v>7.4999999999999997E-3</v>
      </c>
      <c r="BU90" s="124">
        <v>7.4999999999999997E-3</v>
      </c>
      <c r="BV90" s="119">
        <v>0</v>
      </c>
      <c r="BW90" s="119">
        <v>0</v>
      </c>
      <c r="BX90" s="113"/>
      <c r="BY90" s="118">
        <v>0.98054679284963198</v>
      </c>
      <c r="BZ90" s="118">
        <v>0.8125</v>
      </c>
      <c r="CA90" s="138">
        <v>0.87971871713985295</v>
      </c>
      <c r="CB90" s="117">
        <v>0.9</v>
      </c>
      <c r="CC90" s="124"/>
      <c r="CD90" s="113"/>
      <c r="CE90" s="113"/>
    </row>
    <row r="91" spans="1:83" s="85" customFormat="1" ht="21.4" customHeight="1" x14ac:dyDescent="0.2">
      <c r="A91" s="109" t="s">
        <v>381</v>
      </c>
      <c r="B91" s="109" t="s">
        <v>134</v>
      </c>
      <c r="C91" s="109" t="s">
        <v>146</v>
      </c>
      <c r="D91" s="110">
        <v>7.4237973369999999</v>
      </c>
      <c r="E91" s="111"/>
      <c r="F91" s="112">
        <v>2.1999999999999999E-2</v>
      </c>
      <c r="G91" s="112">
        <v>2.1000000000000001E-2</v>
      </c>
      <c r="H91" s="113"/>
      <c r="I91" s="114">
        <v>4</v>
      </c>
      <c r="J91" s="114">
        <v>4</v>
      </c>
      <c r="K91" s="111"/>
      <c r="L91" s="115">
        <v>0.57012855831037601</v>
      </c>
      <c r="M91" s="116">
        <v>0.28999999999999998</v>
      </c>
      <c r="N91" s="117">
        <v>0.7</v>
      </c>
      <c r="O91" s="118"/>
      <c r="P91" s="111"/>
      <c r="Q91" s="119">
        <v>276</v>
      </c>
      <c r="R91" s="120">
        <v>37.177739029111599</v>
      </c>
      <c r="S91" s="121">
        <v>36</v>
      </c>
      <c r="T91" s="133">
        <v>1.03271497303088</v>
      </c>
      <c r="U91" s="134">
        <v>-43.104504733607897</v>
      </c>
      <c r="V91" s="124">
        <v>2E-3</v>
      </c>
      <c r="W91" s="124">
        <v>1.5E-3</v>
      </c>
      <c r="X91" s="125">
        <v>0</v>
      </c>
      <c r="Y91" s="125">
        <v>45</v>
      </c>
      <c r="Z91" s="111"/>
      <c r="AA91" s="126">
        <v>961</v>
      </c>
      <c r="AB91" s="110">
        <v>129.44857683687101</v>
      </c>
      <c r="AC91" s="121">
        <v>200</v>
      </c>
      <c r="AD91" s="116">
        <v>0.64724288418435505</v>
      </c>
      <c r="AE91" s="127">
        <v>-811.80280407559997</v>
      </c>
      <c r="AF91" s="112"/>
      <c r="AG91" s="112"/>
      <c r="AH91" s="128">
        <v>524</v>
      </c>
      <c r="AI91" s="125">
        <v>821</v>
      </c>
      <c r="AJ91" s="111"/>
      <c r="AK91" s="120">
        <v>7324.7558300000001</v>
      </c>
      <c r="AL91" s="120">
        <v>986.65891557863802</v>
      </c>
      <c r="AM91" s="129">
        <v>828</v>
      </c>
      <c r="AN91" s="122">
        <v>1.1916170478002901</v>
      </c>
      <c r="AO91" s="130">
        <v>-14.647778872983499</v>
      </c>
      <c r="AP91" s="124">
        <v>0.01</v>
      </c>
      <c r="AQ91" s="124">
        <v>9.4999999999999998E-3</v>
      </c>
      <c r="AR91" s="125">
        <v>0</v>
      </c>
      <c r="AS91" s="125">
        <v>52</v>
      </c>
      <c r="AT91" s="113"/>
      <c r="AU91" s="120">
        <v>3388.9598799999999</v>
      </c>
      <c r="AV91" s="110">
        <v>456.49951448829501</v>
      </c>
      <c r="AW91" s="131">
        <v>573</v>
      </c>
      <c r="AX91" s="118">
        <v>0.79668327135828199</v>
      </c>
      <c r="AY91" s="120">
        <v>-1690.12015367659</v>
      </c>
      <c r="AZ91" s="112"/>
      <c r="BA91" s="112"/>
      <c r="BB91" s="125">
        <v>865</v>
      </c>
      <c r="BC91" s="125">
        <v>1716</v>
      </c>
      <c r="BD91" s="111"/>
      <c r="BE91" s="120">
        <v>316.7</v>
      </c>
      <c r="BF91" s="110">
        <v>42.660108516375601</v>
      </c>
      <c r="BG91" s="132">
        <v>65</v>
      </c>
      <c r="BH91" s="116">
        <v>0.65630936179039301</v>
      </c>
      <c r="BI91" s="127">
        <v>-259.46091132457002</v>
      </c>
      <c r="BJ91" s="112"/>
      <c r="BK91" s="112"/>
      <c r="BL91" s="125">
        <v>166</v>
      </c>
      <c r="BM91" s="125">
        <v>263</v>
      </c>
      <c r="BN91" s="111"/>
      <c r="BO91" s="119">
        <v>745</v>
      </c>
      <c r="BP91" s="120">
        <v>100.352954988001</v>
      </c>
      <c r="BQ91" s="132">
        <v>78</v>
      </c>
      <c r="BR91" s="122">
        <v>1.2865763460000099</v>
      </c>
      <c r="BS91" s="123">
        <v>53.606906410516103</v>
      </c>
      <c r="BT91" s="112">
        <v>7.4999999999999997E-3</v>
      </c>
      <c r="BU91" s="124">
        <v>7.4999999999999997E-3</v>
      </c>
      <c r="BV91" s="119">
        <v>0</v>
      </c>
      <c r="BW91" s="119">
        <v>0</v>
      </c>
      <c r="BX91" s="113"/>
      <c r="BY91" s="118">
        <v>0.98692934267853805</v>
      </c>
      <c r="BZ91" s="118">
        <v>1</v>
      </c>
      <c r="CA91" s="135">
        <v>0.99477173707141497</v>
      </c>
      <c r="CB91" s="117">
        <v>0.9</v>
      </c>
      <c r="CC91" s="124">
        <v>2.5000000000000001E-3</v>
      </c>
      <c r="CD91" s="113"/>
      <c r="CE91" s="113"/>
    </row>
    <row r="92" spans="1:83" s="85" customFormat="1" ht="21.4" customHeight="1" x14ac:dyDescent="0.2">
      <c r="A92" s="109" t="s">
        <v>381</v>
      </c>
      <c r="B92" s="109" t="s">
        <v>134</v>
      </c>
      <c r="C92" s="109" t="s">
        <v>147</v>
      </c>
      <c r="D92" s="110">
        <v>11.573047969999999</v>
      </c>
      <c r="E92" s="111"/>
      <c r="F92" s="112">
        <v>2.35E-2</v>
      </c>
      <c r="G92" s="112">
        <v>2.3E-2</v>
      </c>
      <c r="H92" s="113"/>
      <c r="I92" s="114">
        <v>5</v>
      </c>
      <c r="J92" s="114">
        <v>5</v>
      </c>
      <c r="K92" s="111"/>
      <c r="L92" s="136">
        <v>0.81221456466804498</v>
      </c>
      <c r="M92" s="118">
        <v>0.68</v>
      </c>
      <c r="N92" s="117">
        <v>0.7</v>
      </c>
      <c r="O92" s="118"/>
      <c r="P92" s="111"/>
      <c r="Q92" s="119">
        <v>435</v>
      </c>
      <c r="R92" s="120">
        <v>37.587332319681003</v>
      </c>
      <c r="S92" s="121">
        <v>36</v>
      </c>
      <c r="T92" s="133">
        <v>1.0440925644355801</v>
      </c>
      <c r="U92" s="134">
        <v>-62.455893942479896</v>
      </c>
      <c r="V92" s="124">
        <v>2.5000000000000001E-3</v>
      </c>
      <c r="W92" s="124">
        <v>2E-3</v>
      </c>
      <c r="X92" s="125">
        <v>0</v>
      </c>
      <c r="Y92" s="125">
        <v>65</v>
      </c>
      <c r="Z92" s="111"/>
      <c r="AA92" s="126">
        <v>1289</v>
      </c>
      <c r="AB92" s="110">
        <v>111.379474390963</v>
      </c>
      <c r="AC92" s="121">
        <v>200</v>
      </c>
      <c r="AD92" s="116">
        <v>0.55689737195481503</v>
      </c>
      <c r="AE92" s="127">
        <v>-1474.643855236</v>
      </c>
      <c r="AF92" s="112"/>
      <c r="AG92" s="112"/>
      <c r="AH92" s="128">
        <v>1026</v>
      </c>
      <c r="AI92" s="125">
        <v>1489</v>
      </c>
      <c r="AJ92" s="111"/>
      <c r="AK92" s="120">
        <v>9285.1917300000005</v>
      </c>
      <c r="AL92" s="120">
        <v>802.31169472980196</v>
      </c>
      <c r="AM92" s="129">
        <v>750.7</v>
      </c>
      <c r="AN92" s="133">
        <v>1.0687514249764301</v>
      </c>
      <c r="AO92" s="137">
        <v>-1088.14548062832</v>
      </c>
      <c r="AP92" s="124">
        <v>3.5000000000000001E-3</v>
      </c>
      <c r="AQ92" s="124">
        <v>3.5000000000000001E-3</v>
      </c>
      <c r="AR92" s="125">
        <v>0</v>
      </c>
      <c r="AS92" s="125">
        <v>1141</v>
      </c>
      <c r="AT92" s="113"/>
      <c r="AU92" s="120">
        <v>7261.8301499999998</v>
      </c>
      <c r="AV92" s="110">
        <v>627.477754246274</v>
      </c>
      <c r="AW92" s="131">
        <v>573</v>
      </c>
      <c r="AX92" s="133">
        <v>1.09507461474044</v>
      </c>
      <c r="AY92" s="137">
        <v>-656.00949525113901</v>
      </c>
      <c r="AZ92" s="112">
        <v>7.4999999999999997E-3</v>
      </c>
      <c r="BA92" s="112">
        <v>7.4999999999999997E-3</v>
      </c>
      <c r="BB92" s="125">
        <v>0</v>
      </c>
      <c r="BC92" s="125">
        <v>696</v>
      </c>
      <c r="BD92" s="111"/>
      <c r="BE92" s="120">
        <v>414.6</v>
      </c>
      <c r="BF92" s="110">
        <v>35.824616045378697</v>
      </c>
      <c r="BG92" s="132">
        <v>65</v>
      </c>
      <c r="BH92" s="116">
        <v>0.55114793915967297</v>
      </c>
      <c r="BI92" s="127">
        <v>-483.58425295170002</v>
      </c>
      <c r="BJ92" s="112"/>
      <c r="BK92" s="112"/>
      <c r="BL92" s="125">
        <v>338</v>
      </c>
      <c r="BM92" s="125">
        <v>489</v>
      </c>
      <c r="BN92" s="111"/>
      <c r="BO92" s="119">
        <v>1351</v>
      </c>
      <c r="BP92" s="120">
        <v>116.736749342274</v>
      </c>
      <c r="BQ92" s="132">
        <v>78</v>
      </c>
      <c r="BR92" s="122">
        <v>1.49662499156762</v>
      </c>
      <c r="BS92" s="123">
        <v>273.17889645795998</v>
      </c>
      <c r="BT92" s="112">
        <v>7.4999999999999997E-3</v>
      </c>
      <c r="BU92" s="124">
        <v>7.4999999999999997E-3</v>
      </c>
      <c r="BV92" s="119">
        <v>0</v>
      </c>
      <c r="BW92" s="119">
        <v>0</v>
      </c>
      <c r="BX92" s="113"/>
      <c r="BY92" s="118">
        <v>0.97629444791016795</v>
      </c>
      <c r="BZ92" s="118">
        <v>1</v>
      </c>
      <c r="CA92" s="135">
        <v>0.99051777916406702</v>
      </c>
      <c r="CB92" s="117">
        <v>0.9</v>
      </c>
      <c r="CC92" s="124">
        <v>2.5000000000000001E-3</v>
      </c>
      <c r="CD92" s="113"/>
      <c r="CE92" s="113"/>
    </row>
    <row r="93" spans="1:83" s="85" customFormat="1" ht="21.4" customHeight="1" x14ac:dyDescent="0.2">
      <c r="A93" s="109" t="s">
        <v>381</v>
      </c>
      <c r="B93" s="109" t="s">
        <v>134</v>
      </c>
      <c r="C93" s="109" t="s">
        <v>148</v>
      </c>
      <c r="D93" s="110">
        <v>3.39170396188889</v>
      </c>
      <c r="E93" s="111"/>
      <c r="F93" s="112">
        <v>3.5749999999999997E-2</v>
      </c>
      <c r="G93" s="112">
        <v>3.4500000000000003E-2</v>
      </c>
      <c r="H93" s="113"/>
      <c r="I93" s="114">
        <v>5</v>
      </c>
      <c r="J93" s="114">
        <v>5</v>
      </c>
      <c r="K93" s="111"/>
      <c r="L93" s="115">
        <v>0.57999999999999996</v>
      </c>
      <c r="M93" s="116">
        <v>0.58199999999999996</v>
      </c>
      <c r="N93" s="117">
        <v>0.7</v>
      </c>
      <c r="O93" s="118"/>
      <c r="P93" s="111"/>
      <c r="Q93" s="119">
        <v>138</v>
      </c>
      <c r="R93" s="120">
        <v>40.687513282599603</v>
      </c>
      <c r="S93" s="121">
        <v>36</v>
      </c>
      <c r="T93" s="133">
        <v>1.13020870229443</v>
      </c>
      <c r="U93" s="134">
        <v>-7.7890030978320199</v>
      </c>
      <c r="V93" s="124">
        <v>7.0000000000000001E-3</v>
      </c>
      <c r="W93" s="124">
        <v>6.4999999999999997E-3</v>
      </c>
      <c r="X93" s="125">
        <v>0</v>
      </c>
      <c r="Y93" s="125">
        <v>9</v>
      </c>
      <c r="Z93" s="111"/>
      <c r="AA93" s="126">
        <v>234</v>
      </c>
      <c r="AB93" s="110">
        <v>68.991870348755896</v>
      </c>
      <c r="AC93" s="121">
        <v>200</v>
      </c>
      <c r="AD93" s="116">
        <v>0.34495935174377901</v>
      </c>
      <c r="AE93" s="127">
        <v>-575.93890609906703</v>
      </c>
      <c r="AF93" s="112"/>
      <c r="AG93" s="112"/>
      <c r="AH93" s="128">
        <v>445</v>
      </c>
      <c r="AI93" s="125">
        <v>581</v>
      </c>
      <c r="AJ93" s="111"/>
      <c r="AK93" s="120">
        <v>905.69217000000003</v>
      </c>
      <c r="AL93" s="120">
        <v>267.03161012189503</v>
      </c>
      <c r="AM93" s="129">
        <v>681.5</v>
      </c>
      <c r="AN93" s="116">
        <v>0.39182921514584701</v>
      </c>
      <c r="AO93" s="139">
        <v>-1854.17465253257</v>
      </c>
      <c r="AP93" s="124"/>
      <c r="AQ93" s="124"/>
      <c r="AR93" s="125">
        <v>1406</v>
      </c>
      <c r="AS93" s="125">
        <v>1869</v>
      </c>
      <c r="AT93" s="113"/>
      <c r="AU93" s="120">
        <v>3020.7147300000001</v>
      </c>
      <c r="AV93" s="110">
        <v>890.61862825956098</v>
      </c>
      <c r="AW93" s="131">
        <v>573</v>
      </c>
      <c r="AX93" s="122">
        <v>1.55430825176189</v>
      </c>
      <c r="AY93" s="130">
        <v>700.23976402617302</v>
      </c>
      <c r="AZ93" s="112">
        <v>1.4999999999999999E-2</v>
      </c>
      <c r="BA93" s="112">
        <v>1.4999999999999999E-2</v>
      </c>
      <c r="BB93" s="125">
        <v>0</v>
      </c>
      <c r="BC93" s="125">
        <v>0</v>
      </c>
      <c r="BD93" s="111"/>
      <c r="BE93" s="120">
        <v>230</v>
      </c>
      <c r="BF93" s="110">
        <v>67.812522137666093</v>
      </c>
      <c r="BG93" s="132">
        <v>65</v>
      </c>
      <c r="BH93" s="133">
        <v>1.0432695713487099</v>
      </c>
      <c r="BI93" s="134">
        <v>-33.2301444821967</v>
      </c>
      <c r="BJ93" s="112">
        <v>3.7499999999999999E-3</v>
      </c>
      <c r="BK93" s="112">
        <v>3.0000000000000001E-3</v>
      </c>
      <c r="BL93" s="125">
        <v>0</v>
      </c>
      <c r="BM93" s="125">
        <v>35</v>
      </c>
      <c r="BN93" s="111"/>
      <c r="BO93" s="119">
        <v>379</v>
      </c>
      <c r="BP93" s="120">
        <v>111.743243000763</v>
      </c>
      <c r="BQ93" s="132">
        <v>78</v>
      </c>
      <c r="BR93" s="122">
        <v>1.4326056794969599</v>
      </c>
      <c r="BS93" s="123">
        <v>63.123826621364003</v>
      </c>
      <c r="BT93" s="112">
        <v>7.4999999999999997E-3</v>
      </c>
      <c r="BU93" s="124">
        <v>7.4999999999999997E-3</v>
      </c>
      <c r="BV93" s="119">
        <v>0</v>
      </c>
      <c r="BW93" s="119">
        <v>0</v>
      </c>
      <c r="BX93" s="113"/>
      <c r="BY93" s="118">
        <v>0.98173605655930896</v>
      </c>
      <c r="BZ93" s="118">
        <v>1</v>
      </c>
      <c r="CA93" s="135">
        <v>0.99269442262372298</v>
      </c>
      <c r="CB93" s="117">
        <v>0.9</v>
      </c>
      <c r="CC93" s="124">
        <v>2.5000000000000001E-3</v>
      </c>
      <c r="CD93" s="113"/>
      <c r="CE93" s="113"/>
    </row>
    <row r="94" spans="1:83" s="85" customFormat="1" ht="21.4" customHeight="1" x14ac:dyDescent="0.2">
      <c r="A94" s="109" t="s">
        <v>381</v>
      </c>
      <c r="B94" s="109" t="s">
        <v>134</v>
      </c>
      <c r="C94" s="109" t="s">
        <v>149</v>
      </c>
      <c r="D94" s="110">
        <v>5.4532972122222203</v>
      </c>
      <c r="E94" s="111"/>
      <c r="F94" s="112">
        <v>8.5000000000000006E-3</v>
      </c>
      <c r="G94" s="112">
        <v>8.1250000000000003E-3</v>
      </c>
      <c r="H94" s="113"/>
      <c r="I94" s="114">
        <v>2</v>
      </c>
      <c r="J94" s="114">
        <v>2</v>
      </c>
      <c r="K94" s="111"/>
      <c r="L94" s="115">
        <v>0.26971541501976298</v>
      </c>
      <c r="M94" s="116">
        <v>0.17399999999999999</v>
      </c>
      <c r="N94" s="117">
        <v>0.7</v>
      </c>
      <c r="O94" s="118"/>
      <c r="P94" s="111"/>
      <c r="Q94" s="119">
        <v>117</v>
      </c>
      <c r="R94" s="120">
        <v>21.454909836524799</v>
      </c>
      <c r="S94" s="121">
        <v>36</v>
      </c>
      <c r="T94" s="116">
        <v>0.59596971768124496</v>
      </c>
      <c r="U94" s="127">
        <v>-117.40452737016</v>
      </c>
      <c r="V94" s="124"/>
      <c r="W94" s="124"/>
      <c r="X94" s="125">
        <v>80</v>
      </c>
      <c r="Y94" s="125">
        <v>119</v>
      </c>
      <c r="Z94" s="111"/>
      <c r="AA94" s="126">
        <v>373</v>
      </c>
      <c r="AB94" s="110">
        <v>68.398986060032101</v>
      </c>
      <c r="AC94" s="121">
        <v>200</v>
      </c>
      <c r="AD94" s="116">
        <v>0.34199493030016098</v>
      </c>
      <c r="AE94" s="127">
        <v>-929.24737427866603</v>
      </c>
      <c r="AF94" s="112"/>
      <c r="AG94" s="112"/>
      <c r="AH94" s="128">
        <v>718</v>
      </c>
      <c r="AI94" s="125">
        <v>936</v>
      </c>
      <c r="AJ94" s="111"/>
      <c r="AK94" s="120">
        <v>1642.35259</v>
      </c>
      <c r="AL94" s="120">
        <v>301.166895198573</v>
      </c>
      <c r="AM94" s="129">
        <v>786.9</v>
      </c>
      <c r="AN94" s="116">
        <v>0.38272575320697999</v>
      </c>
      <c r="AO94" s="139">
        <v>-3481.33970409941</v>
      </c>
      <c r="AP94" s="124"/>
      <c r="AQ94" s="124"/>
      <c r="AR94" s="125">
        <v>2649</v>
      </c>
      <c r="AS94" s="125">
        <v>3508</v>
      </c>
      <c r="AT94" s="113"/>
      <c r="AU94" s="120">
        <v>2301.2725300000002</v>
      </c>
      <c r="AV94" s="110">
        <v>421.99653538821701</v>
      </c>
      <c r="AW94" s="131">
        <v>573</v>
      </c>
      <c r="AX94" s="116">
        <v>0.73646864814697499</v>
      </c>
      <c r="AY94" s="139">
        <v>-1429.6661973083801</v>
      </c>
      <c r="AZ94" s="112"/>
      <c r="BA94" s="112"/>
      <c r="BB94" s="125">
        <v>824</v>
      </c>
      <c r="BC94" s="125">
        <v>1449</v>
      </c>
      <c r="BD94" s="111"/>
      <c r="BE94" s="120">
        <v>162.30000000000001</v>
      </c>
      <c r="BF94" s="110">
        <v>29.761810824512601</v>
      </c>
      <c r="BG94" s="132">
        <v>65</v>
      </c>
      <c r="BH94" s="116">
        <v>0.45787401268480998</v>
      </c>
      <c r="BI94" s="127">
        <v>-260.93039664056698</v>
      </c>
      <c r="BJ94" s="112"/>
      <c r="BK94" s="112"/>
      <c r="BL94" s="125">
        <v>193</v>
      </c>
      <c r="BM94" s="125">
        <v>264</v>
      </c>
      <c r="BN94" s="111"/>
      <c r="BO94" s="119">
        <v>489</v>
      </c>
      <c r="BP94" s="120">
        <v>89.670520598808906</v>
      </c>
      <c r="BQ94" s="132">
        <v>78</v>
      </c>
      <c r="BR94" s="133">
        <v>1.14962205895909</v>
      </c>
      <c r="BS94" s="134">
        <v>-18.876475968679799</v>
      </c>
      <c r="BT94" s="112">
        <v>6.0000000000000001E-3</v>
      </c>
      <c r="BU94" s="124">
        <v>5.6249999999999998E-3</v>
      </c>
      <c r="BV94" s="119">
        <v>0</v>
      </c>
      <c r="BW94" s="119">
        <v>22</v>
      </c>
      <c r="BX94" s="113"/>
      <c r="BY94" s="118">
        <v>0.98986486486486502</v>
      </c>
      <c r="BZ94" s="118">
        <v>1</v>
      </c>
      <c r="CA94" s="135">
        <v>0.99594594594594599</v>
      </c>
      <c r="CB94" s="117">
        <v>0.9</v>
      </c>
      <c r="CC94" s="124">
        <v>2.5000000000000001E-3</v>
      </c>
      <c r="CD94" s="113"/>
      <c r="CE94" s="113"/>
    </row>
    <row r="95" spans="1:83" s="85" customFormat="1" ht="21.4" customHeight="1" x14ac:dyDescent="0.2">
      <c r="A95" s="109" t="s">
        <v>382</v>
      </c>
      <c r="B95" s="109" t="s">
        <v>383</v>
      </c>
      <c r="C95" s="109" t="s">
        <v>150</v>
      </c>
      <c r="D95" s="110">
        <v>5.0076981035555601</v>
      </c>
      <c r="E95" s="111"/>
      <c r="F95" s="112">
        <v>5.0999999999999997E-2</v>
      </c>
      <c r="G95" s="112">
        <v>4.9500000000000002E-2</v>
      </c>
      <c r="H95" s="113"/>
      <c r="I95" s="114">
        <v>7</v>
      </c>
      <c r="J95" s="114">
        <v>7</v>
      </c>
      <c r="K95" s="111"/>
      <c r="L95" s="115">
        <v>0.61</v>
      </c>
      <c r="M95" s="133">
        <v>0.80800000000000005</v>
      </c>
      <c r="N95" s="117">
        <v>0.7</v>
      </c>
      <c r="O95" s="118">
        <v>1.4999999999999999E-2</v>
      </c>
      <c r="P95" s="111"/>
      <c r="Q95" s="119">
        <v>223</v>
      </c>
      <c r="R95" s="120">
        <v>44.531438475028303</v>
      </c>
      <c r="S95" s="121">
        <v>36</v>
      </c>
      <c r="T95" s="122">
        <v>1.2369844020841201</v>
      </c>
      <c r="U95" s="123">
        <v>7.7491047167678699</v>
      </c>
      <c r="V95" s="124">
        <v>0.01</v>
      </c>
      <c r="W95" s="124">
        <v>0.01</v>
      </c>
      <c r="X95" s="125">
        <v>0</v>
      </c>
      <c r="Y95" s="125">
        <v>0</v>
      </c>
      <c r="Z95" s="111"/>
      <c r="AA95" s="126">
        <v>942</v>
      </c>
      <c r="AB95" s="110">
        <v>188.110381360882</v>
      </c>
      <c r="AC95" s="121">
        <v>200</v>
      </c>
      <c r="AD95" s="118">
        <v>0.94055190680441003</v>
      </c>
      <c r="AE95" s="126">
        <v>-253.838307129068</v>
      </c>
      <c r="AF95" s="112"/>
      <c r="AG95" s="112"/>
      <c r="AH95" s="128">
        <v>60</v>
      </c>
      <c r="AI95" s="125">
        <v>260</v>
      </c>
      <c r="AJ95" s="111"/>
      <c r="AK95" s="120">
        <v>5325.7072399999997</v>
      </c>
      <c r="AL95" s="120">
        <v>1063.50405513037</v>
      </c>
      <c r="AM95" s="129">
        <v>675.8</v>
      </c>
      <c r="AN95" s="122">
        <v>1.5736964414477199</v>
      </c>
      <c r="AO95" s="130">
        <v>1284.9696002108799</v>
      </c>
      <c r="AP95" s="124">
        <v>0.01</v>
      </c>
      <c r="AQ95" s="124">
        <v>0.01</v>
      </c>
      <c r="AR95" s="125">
        <v>0</v>
      </c>
      <c r="AS95" s="125">
        <v>0</v>
      </c>
      <c r="AT95" s="113"/>
      <c r="AU95" s="120">
        <v>2911.4119999999998</v>
      </c>
      <c r="AV95" s="110">
        <v>581.387284096229</v>
      </c>
      <c r="AW95" s="131">
        <v>573</v>
      </c>
      <c r="AX95" s="133">
        <v>1.01463749405974</v>
      </c>
      <c r="AY95" s="137">
        <v>-514.66474992477902</v>
      </c>
      <c r="AZ95" s="112">
        <v>1.5E-3</v>
      </c>
      <c r="BA95" s="112">
        <v>7.5000000000000002E-4</v>
      </c>
      <c r="BB95" s="125">
        <v>0</v>
      </c>
      <c r="BC95" s="125">
        <v>532</v>
      </c>
      <c r="BD95" s="111"/>
      <c r="BE95" s="120">
        <v>342.3</v>
      </c>
      <c r="BF95" s="110">
        <v>68.354759596422298</v>
      </c>
      <c r="BG95" s="132">
        <v>65</v>
      </c>
      <c r="BH95" s="133">
        <v>1.0516116860988001</v>
      </c>
      <c r="BI95" s="134">
        <v>-46.347449816946899</v>
      </c>
      <c r="BJ95" s="112">
        <v>4.4999999999999997E-3</v>
      </c>
      <c r="BK95" s="112">
        <v>3.7499999999999999E-3</v>
      </c>
      <c r="BL95" s="125">
        <v>0</v>
      </c>
      <c r="BM95" s="125">
        <v>49</v>
      </c>
      <c r="BN95" s="111"/>
      <c r="BO95" s="119">
        <v>483</v>
      </c>
      <c r="BP95" s="120">
        <v>96.451501271025293</v>
      </c>
      <c r="BQ95" s="132">
        <v>78</v>
      </c>
      <c r="BR95" s="122">
        <v>1.23655770860289</v>
      </c>
      <c r="BS95" s="123">
        <v>16.623060219663699</v>
      </c>
      <c r="BT95" s="112">
        <v>7.4999999999999997E-3</v>
      </c>
      <c r="BU95" s="124">
        <v>7.4999999999999997E-3</v>
      </c>
      <c r="BV95" s="119">
        <v>0</v>
      </c>
      <c r="BW95" s="119">
        <v>0</v>
      </c>
      <c r="BX95" s="113"/>
      <c r="BY95" s="118">
        <v>0.99768160741885603</v>
      </c>
      <c r="BZ95" s="118">
        <v>1</v>
      </c>
      <c r="CA95" s="135">
        <v>0.99907264296754295</v>
      </c>
      <c r="CB95" s="117">
        <v>0.9</v>
      </c>
      <c r="CC95" s="124">
        <v>2.5000000000000001E-3</v>
      </c>
      <c r="CD95" s="113"/>
      <c r="CE95" s="113"/>
    </row>
    <row r="96" spans="1:83" s="85" customFormat="1" ht="21.4" customHeight="1" x14ac:dyDescent="0.2">
      <c r="A96" s="109" t="s">
        <v>382</v>
      </c>
      <c r="B96" s="109" t="s">
        <v>383</v>
      </c>
      <c r="C96" s="109" t="s">
        <v>151</v>
      </c>
      <c r="D96" s="110">
        <v>9.8045207810000008</v>
      </c>
      <c r="E96" s="111"/>
      <c r="F96" s="112">
        <v>5.3999999999999999E-2</v>
      </c>
      <c r="G96" s="112">
        <v>5.3999999999999999E-2</v>
      </c>
      <c r="H96" s="113"/>
      <c r="I96" s="114">
        <v>6</v>
      </c>
      <c r="J96" s="114">
        <v>6</v>
      </c>
      <c r="K96" s="111"/>
      <c r="L96" s="136">
        <v>0.82</v>
      </c>
      <c r="M96" s="133">
        <v>0.76900000000000002</v>
      </c>
      <c r="N96" s="117">
        <v>0.7</v>
      </c>
      <c r="O96" s="118">
        <v>8.9999999999999993E-3</v>
      </c>
      <c r="P96" s="111"/>
      <c r="Q96" s="119">
        <v>536</v>
      </c>
      <c r="R96" s="120">
        <v>54.668658670060097</v>
      </c>
      <c r="S96" s="121">
        <v>36</v>
      </c>
      <c r="T96" s="122">
        <v>1.5185738519461101</v>
      </c>
      <c r="U96" s="123">
        <v>114.56247874949599</v>
      </c>
      <c r="V96" s="124">
        <v>0.01</v>
      </c>
      <c r="W96" s="124">
        <v>0.01</v>
      </c>
      <c r="X96" s="125">
        <v>0</v>
      </c>
      <c r="Y96" s="125">
        <v>0</v>
      </c>
      <c r="Z96" s="111"/>
      <c r="AA96" s="126">
        <v>1465</v>
      </c>
      <c r="AB96" s="110">
        <v>149.42086744708601</v>
      </c>
      <c r="AC96" s="121">
        <v>200</v>
      </c>
      <c r="AD96" s="116">
        <v>0.74710433723543002</v>
      </c>
      <c r="AE96" s="127">
        <v>-876.31956250279995</v>
      </c>
      <c r="AF96" s="112"/>
      <c r="AG96" s="112"/>
      <c r="AH96" s="128">
        <v>496</v>
      </c>
      <c r="AI96" s="125">
        <v>889</v>
      </c>
      <c r="AJ96" s="111"/>
      <c r="AK96" s="120">
        <v>11473.44153</v>
      </c>
      <c r="AL96" s="120">
        <v>1170.2195126389199</v>
      </c>
      <c r="AM96" s="129">
        <v>705.5</v>
      </c>
      <c r="AN96" s="122">
        <v>1.6587094438538901</v>
      </c>
      <c r="AO96" s="130">
        <v>3214.4367732713699</v>
      </c>
      <c r="AP96" s="124">
        <v>0.01</v>
      </c>
      <c r="AQ96" s="124">
        <v>0.01</v>
      </c>
      <c r="AR96" s="125">
        <v>0</v>
      </c>
      <c r="AS96" s="125">
        <v>0</v>
      </c>
      <c r="AT96" s="113"/>
      <c r="AU96" s="120">
        <v>7267.0034599999999</v>
      </c>
      <c r="AV96" s="110">
        <v>741.189051695682</v>
      </c>
      <c r="AW96" s="131">
        <v>573</v>
      </c>
      <c r="AX96" s="122">
        <v>1.2935236504287599</v>
      </c>
      <c r="AY96" s="130">
        <v>559.12291342947697</v>
      </c>
      <c r="AZ96" s="112">
        <v>1.4999999999999999E-2</v>
      </c>
      <c r="BA96" s="112">
        <v>1.4999999999999999E-2</v>
      </c>
      <c r="BB96" s="125">
        <v>0</v>
      </c>
      <c r="BC96" s="125">
        <v>0</v>
      </c>
      <c r="BD96" s="111"/>
      <c r="BE96" s="120">
        <v>582.20000000000005</v>
      </c>
      <c r="BF96" s="110">
        <v>59.3807706673675</v>
      </c>
      <c r="BG96" s="132">
        <v>65</v>
      </c>
      <c r="BH96" s="118">
        <v>0.91355031795950004</v>
      </c>
      <c r="BI96" s="126">
        <v>-178.72885781341</v>
      </c>
      <c r="BJ96" s="112"/>
      <c r="BK96" s="112"/>
      <c r="BL96" s="125">
        <v>56</v>
      </c>
      <c r="BM96" s="125">
        <v>183</v>
      </c>
      <c r="BN96" s="111"/>
      <c r="BO96" s="119">
        <v>1540</v>
      </c>
      <c r="BP96" s="120">
        <v>157.070399910247</v>
      </c>
      <c r="BQ96" s="132">
        <v>78</v>
      </c>
      <c r="BR96" s="122">
        <v>2.0137230757724001</v>
      </c>
      <c r="BS96" s="123">
        <v>626.88537062390799</v>
      </c>
      <c r="BT96" s="112">
        <v>7.4999999999999997E-3</v>
      </c>
      <c r="BU96" s="124">
        <v>7.4999999999999997E-3</v>
      </c>
      <c r="BV96" s="119">
        <v>0</v>
      </c>
      <c r="BW96" s="119">
        <v>0</v>
      </c>
      <c r="BX96" s="113"/>
      <c r="BY96" s="118">
        <v>0.99806557694167697</v>
      </c>
      <c r="BZ96" s="118">
        <v>1</v>
      </c>
      <c r="CA96" s="135">
        <v>0.99922623077667105</v>
      </c>
      <c r="CB96" s="117">
        <v>0.9</v>
      </c>
      <c r="CC96" s="124">
        <v>2.5000000000000001E-3</v>
      </c>
      <c r="CD96" s="113"/>
      <c r="CE96" s="113"/>
    </row>
    <row r="97" spans="1:83" s="85" customFormat="1" ht="21.4" customHeight="1" x14ac:dyDescent="0.2">
      <c r="A97" s="109" t="s">
        <v>382</v>
      </c>
      <c r="B97" s="109" t="s">
        <v>383</v>
      </c>
      <c r="C97" s="109" t="s">
        <v>152</v>
      </c>
      <c r="D97" s="110">
        <v>3.14377776755556</v>
      </c>
      <c r="E97" s="111"/>
      <c r="F97" s="112">
        <v>3.7249999999999998E-2</v>
      </c>
      <c r="G97" s="112">
        <v>3.6499999999999998E-2</v>
      </c>
      <c r="H97" s="113"/>
      <c r="I97" s="114">
        <v>5</v>
      </c>
      <c r="J97" s="114">
        <v>5</v>
      </c>
      <c r="K97" s="111"/>
      <c r="L97" s="135">
        <v>0.89</v>
      </c>
      <c r="M97" s="133">
        <v>0.72199999999999998</v>
      </c>
      <c r="N97" s="117">
        <v>0.7</v>
      </c>
      <c r="O97" s="118">
        <v>3.0000000000000001E-3</v>
      </c>
      <c r="P97" s="111"/>
      <c r="Q97" s="119">
        <v>143</v>
      </c>
      <c r="R97" s="120">
        <v>45.486675768176099</v>
      </c>
      <c r="S97" s="121">
        <v>36</v>
      </c>
      <c r="T97" s="122">
        <v>1.2635187713382201</v>
      </c>
      <c r="U97" s="123">
        <v>7.8678564393918302</v>
      </c>
      <c r="V97" s="124">
        <v>0.01</v>
      </c>
      <c r="W97" s="124">
        <v>0.01</v>
      </c>
      <c r="X97" s="125">
        <v>0</v>
      </c>
      <c r="Y97" s="125">
        <v>0</v>
      </c>
      <c r="Z97" s="111"/>
      <c r="AA97" s="126">
        <v>367</v>
      </c>
      <c r="AB97" s="110">
        <v>116.738531516927</v>
      </c>
      <c r="AC97" s="121">
        <v>200</v>
      </c>
      <c r="AD97" s="116">
        <v>0.58369265758463496</v>
      </c>
      <c r="AE97" s="127">
        <v>-383.73413089226801</v>
      </c>
      <c r="AF97" s="112"/>
      <c r="AG97" s="112"/>
      <c r="AH97" s="128">
        <v>262</v>
      </c>
      <c r="AI97" s="125">
        <v>388</v>
      </c>
      <c r="AJ97" s="111"/>
      <c r="AK97" s="120">
        <v>1718.1586</v>
      </c>
      <c r="AL97" s="120">
        <v>546.526735360163</v>
      </c>
      <c r="AM97" s="129">
        <v>612</v>
      </c>
      <c r="AN97" s="118">
        <v>0.89301754143817502</v>
      </c>
      <c r="AO97" s="120">
        <v>-579.08784053033901</v>
      </c>
      <c r="AP97" s="124"/>
      <c r="AQ97" s="124"/>
      <c r="AR97" s="125">
        <v>206</v>
      </c>
      <c r="AS97" s="125">
        <v>591</v>
      </c>
      <c r="AT97" s="113"/>
      <c r="AU97" s="120">
        <v>2214.2894999999999</v>
      </c>
      <c r="AV97" s="110">
        <v>704.34033946417298</v>
      </c>
      <c r="AW97" s="131">
        <v>573</v>
      </c>
      <c r="AX97" s="122">
        <v>1.2292152521189801</v>
      </c>
      <c r="AY97" s="130">
        <v>63.436214993652797</v>
      </c>
      <c r="AZ97" s="112">
        <v>1.4999999999999999E-2</v>
      </c>
      <c r="BA97" s="112">
        <v>1.4999999999999999E-2</v>
      </c>
      <c r="BB97" s="125">
        <v>0</v>
      </c>
      <c r="BC97" s="125">
        <v>0</v>
      </c>
      <c r="BD97" s="111"/>
      <c r="BE97" s="120">
        <v>221.4</v>
      </c>
      <c r="BF97" s="110">
        <v>70.424825280239006</v>
      </c>
      <c r="BG97" s="132">
        <v>65</v>
      </c>
      <c r="BH97" s="133">
        <v>1.0834588504652201</v>
      </c>
      <c r="BI97" s="134">
        <v>-22.588592539987001</v>
      </c>
      <c r="BJ97" s="112">
        <v>6.7499999999999999E-3</v>
      </c>
      <c r="BK97" s="112">
        <v>6.0000000000000001E-3</v>
      </c>
      <c r="BL97" s="125">
        <v>0</v>
      </c>
      <c r="BM97" s="125">
        <v>24</v>
      </c>
      <c r="BN97" s="111"/>
      <c r="BO97" s="119">
        <v>210</v>
      </c>
      <c r="BP97" s="120">
        <v>66.798614764454399</v>
      </c>
      <c r="BQ97" s="132">
        <v>78</v>
      </c>
      <c r="BR97" s="118">
        <v>0.85639249698018405</v>
      </c>
      <c r="BS97" s="126">
        <v>-82.786311047984398</v>
      </c>
      <c r="BT97" s="112"/>
      <c r="BU97" s="124"/>
      <c r="BV97" s="119">
        <v>36</v>
      </c>
      <c r="BW97" s="119">
        <v>85</v>
      </c>
      <c r="BX97" s="113"/>
      <c r="BY97" s="118">
        <v>0.99733527131782895</v>
      </c>
      <c r="BZ97" s="118">
        <v>1</v>
      </c>
      <c r="CA97" s="135">
        <v>0.99893410852713205</v>
      </c>
      <c r="CB97" s="117">
        <v>0.9</v>
      </c>
      <c r="CC97" s="124">
        <v>2.5000000000000001E-3</v>
      </c>
      <c r="CD97" s="113"/>
      <c r="CE97" s="113"/>
    </row>
    <row r="98" spans="1:83" s="85" customFormat="1" ht="21.4" customHeight="1" x14ac:dyDescent="0.2">
      <c r="A98" s="109" t="s">
        <v>382</v>
      </c>
      <c r="B98" s="109" t="s">
        <v>383</v>
      </c>
      <c r="C98" s="109" t="s">
        <v>153</v>
      </c>
      <c r="D98" s="110">
        <v>2.91919191911111</v>
      </c>
      <c r="E98" s="111"/>
      <c r="F98" s="112">
        <v>5.9749999999999998E-2</v>
      </c>
      <c r="G98" s="112">
        <v>5.8999999999999997E-2</v>
      </c>
      <c r="H98" s="113"/>
      <c r="I98" s="114">
        <v>7</v>
      </c>
      <c r="J98" s="114">
        <v>7</v>
      </c>
      <c r="K98" s="111"/>
      <c r="L98" s="135">
        <v>0.86</v>
      </c>
      <c r="M98" s="133">
        <v>0.74099999999999999</v>
      </c>
      <c r="N98" s="117">
        <v>0.7</v>
      </c>
      <c r="O98" s="118">
        <v>5.0000000000000001E-3</v>
      </c>
      <c r="P98" s="111"/>
      <c r="Q98" s="119">
        <v>131</v>
      </c>
      <c r="R98" s="120">
        <v>44.875432527193801</v>
      </c>
      <c r="S98" s="121">
        <v>36</v>
      </c>
      <c r="T98" s="122">
        <v>1.24653979242205</v>
      </c>
      <c r="U98" s="123">
        <v>5.5214545489280802</v>
      </c>
      <c r="V98" s="124">
        <v>0.01</v>
      </c>
      <c r="W98" s="124">
        <v>0.01</v>
      </c>
      <c r="X98" s="125">
        <v>0</v>
      </c>
      <c r="Y98" s="125">
        <v>0</v>
      </c>
      <c r="Z98" s="111"/>
      <c r="AA98" s="126">
        <v>394</v>
      </c>
      <c r="AB98" s="110">
        <v>134.968858135224</v>
      </c>
      <c r="AC98" s="121">
        <v>200</v>
      </c>
      <c r="AD98" s="116">
        <v>0.67484429067611995</v>
      </c>
      <c r="AE98" s="127">
        <v>-303.10303028373301</v>
      </c>
      <c r="AF98" s="112"/>
      <c r="AG98" s="112"/>
      <c r="AH98" s="128">
        <v>190</v>
      </c>
      <c r="AI98" s="125">
        <v>307</v>
      </c>
      <c r="AJ98" s="111"/>
      <c r="AK98" s="120">
        <v>2164.33725</v>
      </c>
      <c r="AL98" s="120">
        <v>741.41656662952005</v>
      </c>
      <c r="AM98" s="129">
        <v>619</v>
      </c>
      <c r="AN98" s="122">
        <v>1.19776505109777</v>
      </c>
      <c r="AO98" s="130">
        <v>6.8033712718465704</v>
      </c>
      <c r="AP98" s="124">
        <v>0.01</v>
      </c>
      <c r="AQ98" s="124">
        <v>0.01</v>
      </c>
      <c r="AR98" s="125">
        <v>0</v>
      </c>
      <c r="AS98" s="125">
        <v>5</v>
      </c>
      <c r="AT98" s="113"/>
      <c r="AU98" s="120">
        <v>2264.0297799999998</v>
      </c>
      <c r="AV98" s="110">
        <v>775.56729490036196</v>
      </c>
      <c r="AW98" s="131">
        <v>573</v>
      </c>
      <c r="AX98" s="122">
        <v>1.35352058446834</v>
      </c>
      <c r="AY98" s="130">
        <v>266.82959823710502</v>
      </c>
      <c r="AZ98" s="112">
        <v>1.4999999999999999E-2</v>
      </c>
      <c r="BA98" s="112">
        <v>1.4999999999999999E-2</v>
      </c>
      <c r="BB98" s="125">
        <v>0</v>
      </c>
      <c r="BC98" s="125">
        <v>0</v>
      </c>
      <c r="BD98" s="111"/>
      <c r="BE98" s="120">
        <v>213.4</v>
      </c>
      <c r="BF98" s="110">
        <v>73.1024221473523</v>
      </c>
      <c r="BG98" s="132">
        <v>65</v>
      </c>
      <c r="BH98" s="133">
        <v>1.1246526484207999</v>
      </c>
      <c r="BI98" s="134">
        <v>-13.1584848422132</v>
      </c>
      <c r="BJ98" s="112">
        <v>9.75E-3</v>
      </c>
      <c r="BK98" s="112">
        <v>8.9999999999999993E-3</v>
      </c>
      <c r="BL98" s="125">
        <v>0</v>
      </c>
      <c r="BM98" s="125">
        <v>15</v>
      </c>
      <c r="BN98" s="111"/>
      <c r="BO98" s="119">
        <v>286</v>
      </c>
      <c r="BP98" s="120">
        <v>97.972318341812397</v>
      </c>
      <c r="BQ98" s="132">
        <v>78</v>
      </c>
      <c r="BR98" s="122">
        <v>1.2560553633565701</v>
      </c>
      <c r="BS98" s="123">
        <v>14.129818189344199</v>
      </c>
      <c r="BT98" s="112">
        <v>7.4999999999999997E-3</v>
      </c>
      <c r="BU98" s="124">
        <v>7.4999999999999997E-3</v>
      </c>
      <c r="BV98" s="119">
        <v>0</v>
      </c>
      <c r="BW98" s="119">
        <v>0</v>
      </c>
      <c r="BX98" s="113"/>
      <c r="BY98" s="118">
        <v>0.99449877750611204</v>
      </c>
      <c r="BZ98" s="118">
        <v>1</v>
      </c>
      <c r="CA98" s="135">
        <v>0.99779951100244502</v>
      </c>
      <c r="CB98" s="117">
        <v>0.9</v>
      </c>
      <c r="CC98" s="124">
        <v>2.5000000000000001E-3</v>
      </c>
      <c r="CD98" s="113"/>
      <c r="CE98" s="113"/>
    </row>
    <row r="99" spans="1:83" s="85" customFormat="1" ht="21.4" customHeight="1" x14ac:dyDescent="0.2">
      <c r="A99" s="109" t="s">
        <v>382</v>
      </c>
      <c r="B99" s="109" t="s">
        <v>383</v>
      </c>
      <c r="C99" s="109" t="s">
        <v>154</v>
      </c>
      <c r="D99" s="110">
        <v>2.90071348411111</v>
      </c>
      <c r="E99" s="111"/>
      <c r="F99" s="112">
        <v>8.8499999999999995E-2</v>
      </c>
      <c r="G99" s="112">
        <v>8.7749999999999995E-2</v>
      </c>
      <c r="H99" s="113"/>
      <c r="I99" s="114">
        <v>8</v>
      </c>
      <c r="J99" s="114">
        <v>8</v>
      </c>
      <c r="K99" s="111"/>
      <c r="L99" s="136">
        <v>0.74139272271016299</v>
      </c>
      <c r="M99" s="122">
        <v>0.84199999999999997</v>
      </c>
      <c r="N99" s="117">
        <v>0.7</v>
      </c>
      <c r="O99" s="118">
        <v>0.02</v>
      </c>
      <c r="P99" s="111"/>
      <c r="Q99" s="119">
        <v>163</v>
      </c>
      <c r="R99" s="120">
        <v>56.193071426338904</v>
      </c>
      <c r="S99" s="121">
        <v>36</v>
      </c>
      <c r="T99" s="122">
        <v>1.5609186507316399</v>
      </c>
      <c r="U99" s="123">
        <v>38.3157315989681</v>
      </c>
      <c r="V99" s="124">
        <v>0.01</v>
      </c>
      <c r="W99" s="124">
        <v>0.01</v>
      </c>
      <c r="X99" s="125">
        <v>0</v>
      </c>
      <c r="Y99" s="125">
        <v>0</v>
      </c>
      <c r="Z99" s="111"/>
      <c r="AA99" s="126">
        <v>723</v>
      </c>
      <c r="AB99" s="110">
        <v>249.24902233891399</v>
      </c>
      <c r="AC99" s="121">
        <v>200</v>
      </c>
      <c r="AD99" s="122">
        <v>1.2462451116945701</v>
      </c>
      <c r="AE99" s="123">
        <v>30.309619994267099</v>
      </c>
      <c r="AF99" s="112">
        <v>0.01</v>
      </c>
      <c r="AG99" s="112">
        <v>0.01</v>
      </c>
      <c r="AH99" s="128">
        <v>0</v>
      </c>
      <c r="AI99" s="125">
        <v>0</v>
      </c>
      <c r="AJ99" s="111"/>
      <c r="AK99" s="120">
        <v>2284.18217</v>
      </c>
      <c r="AL99" s="120">
        <v>787.45528729803505</v>
      </c>
      <c r="AM99" s="129">
        <v>656.6</v>
      </c>
      <c r="AN99" s="122">
        <v>1.19929224382887</v>
      </c>
      <c r="AO99" s="130">
        <v>10.079652441178499</v>
      </c>
      <c r="AP99" s="124">
        <v>0.01</v>
      </c>
      <c r="AQ99" s="124">
        <v>0.01</v>
      </c>
      <c r="AR99" s="125">
        <v>0</v>
      </c>
      <c r="AS99" s="125">
        <v>2</v>
      </c>
      <c r="AT99" s="113"/>
      <c r="AU99" s="120">
        <v>2441.70219</v>
      </c>
      <c r="AV99" s="110">
        <v>841.75917524244198</v>
      </c>
      <c r="AW99" s="131">
        <v>573</v>
      </c>
      <c r="AX99" s="122">
        <v>1.4690387002485901</v>
      </c>
      <c r="AY99" s="130">
        <v>457.14425128357499</v>
      </c>
      <c r="AZ99" s="112">
        <v>1.4999999999999999E-2</v>
      </c>
      <c r="BA99" s="112">
        <v>1.4999999999999999E-2</v>
      </c>
      <c r="BB99" s="125">
        <v>0</v>
      </c>
      <c r="BC99" s="125">
        <v>0</v>
      </c>
      <c r="BD99" s="111"/>
      <c r="BE99" s="120">
        <v>220.9</v>
      </c>
      <c r="BF99" s="110">
        <v>76.153677779621205</v>
      </c>
      <c r="BG99" s="132">
        <v>65</v>
      </c>
      <c r="BH99" s="133">
        <v>1.1715950427634001</v>
      </c>
      <c r="BI99" s="134">
        <v>-4.2243735018631998</v>
      </c>
      <c r="BJ99" s="112">
        <v>1.35E-2</v>
      </c>
      <c r="BK99" s="112">
        <v>1.2749999999999999E-2</v>
      </c>
      <c r="BL99" s="125">
        <v>0</v>
      </c>
      <c r="BM99" s="125">
        <v>6</v>
      </c>
      <c r="BN99" s="111"/>
      <c r="BO99" s="119">
        <v>326</v>
      </c>
      <c r="BP99" s="120">
        <v>112.38614285267801</v>
      </c>
      <c r="BQ99" s="132">
        <v>78</v>
      </c>
      <c r="BR99" s="122">
        <v>1.4408479852907401</v>
      </c>
      <c r="BS99" s="123">
        <v>55.850751797764197</v>
      </c>
      <c r="BT99" s="112">
        <v>7.4999999999999997E-3</v>
      </c>
      <c r="BU99" s="124">
        <v>7.4999999999999997E-3</v>
      </c>
      <c r="BV99" s="119">
        <v>0</v>
      </c>
      <c r="BW99" s="119">
        <v>0</v>
      </c>
      <c r="BX99" s="113"/>
      <c r="BY99" s="118">
        <v>0.99412751677852296</v>
      </c>
      <c r="BZ99" s="118">
        <v>1</v>
      </c>
      <c r="CA99" s="135">
        <v>0.99765100671140905</v>
      </c>
      <c r="CB99" s="117">
        <v>0.9</v>
      </c>
      <c r="CC99" s="124">
        <v>2.5000000000000001E-3</v>
      </c>
      <c r="CD99" s="113"/>
      <c r="CE99" s="113"/>
    </row>
    <row r="100" spans="1:83" s="85" customFormat="1" ht="21.4" customHeight="1" x14ac:dyDescent="0.2">
      <c r="A100" s="109" t="s">
        <v>382</v>
      </c>
      <c r="B100" s="109" t="s">
        <v>383</v>
      </c>
      <c r="C100" s="109" t="s">
        <v>155</v>
      </c>
      <c r="D100" s="110">
        <v>3.1829015997777801</v>
      </c>
      <c r="E100" s="111"/>
      <c r="F100" s="112">
        <v>4.7E-2</v>
      </c>
      <c r="G100" s="112">
        <v>4.7E-2</v>
      </c>
      <c r="H100" s="113"/>
      <c r="I100" s="114">
        <v>7</v>
      </c>
      <c r="J100" s="114">
        <v>7</v>
      </c>
      <c r="K100" s="111"/>
      <c r="L100" s="138">
        <v>0.69</v>
      </c>
      <c r="M100" s="133">
        <v>0.72599999999999998</v>
      </c>
      <c r="N100" s="117">
        <v>0.7</v>
      </c>
      <c r="O100" s="118">
        <v>3.0000000000000001E-3</v>
      </c>
      <c r="P100" s="111"/>
      <c r="Q100" s="119">
        <v>135</v>
      </c>
      <c r="R100" s="120">
        <v>42.414129299324003</v>
      </c>
      <c r="S100" s="121">
        <v>36</v>
      </c>
      <c r="T100" s="133">
        <v>1.1781702583145599</v>
      </c>
      <c r="U100" s="134">
        <v>-1.8138423648480899</v>
      </c>
      <c r="V100" s="124">
        <v>8.9999999999999993E-3</v>
      </c>
      <c r="W100" s="124">
        <v>8.9999999999999993E-3</v>
      </c>
      <c r="X100" s="125">
        <v>0</v>
      </c>
      <c r="Y100" s="125">
        <v>3</v>
      </c>
      <c r="Z100" s="111"/>
      <c r="AA100" s="126">
        <v>540</v>
      </c>
      <c r="AB100" s="110">
        <v>169.65651719729601</v>
      </c>
      <c r="AC100" s="121">
        <v>200</v>
      </c>
      <c r="AD100" s="118">
        <v>0.84828258598647999</v>
      </c>
      <c r="AE100" s="126">
        <v>-220.07690202693399</v>
      </c>
      <c r="AF100" s="112"/>
      <c r="AG100" s="112"/>
      <c r="AH100" s="128">
        <v>97</v>
      </c>
      <c r="AI100" s="125">
        <v>224</v>
      </c>
      <c r="AJ100" s="111"/>
      <c r="AK100" s="120">
        <v>2637.2103200000001</v>
      </c>
      <c r="AL100" s="120">
        <v>828.555403718457</v>
      </c>
      <c r="AM100" s="129">
        <v>642.5</v>
      </c>
      <c r="AN100" s="122">
        <v>1.2895803948925399</v>
      </c>
      <c r="AO100" s="130">
        <v>195.46327223847399</v>
      </c>
      <c r="AP100" s="124">
        <v>0.01</v>
      </c>
      <c r="AQ100" s="124">
        <v>0.01</v>
      </c>
      <c r="AR100" s="125">
        <v>0</v>
      </c>
      <c r="AS100" s="125">
        <v>0</v>
      </c>
      <c r="AT100" s="113"/>
      <c r="AU100" s="120">
        <v>2037.1551300000001</v>
      </c>
      <c r="AV100" s="110">
        <v>640.03082286371296</v>
      </c>
      <c r="AW100" s="131">
        <v>573</v>
      </c>
      <c r="AX100" s="133">
        <v>1.11698223885465</v>
      </c>
      <c r="AY100" s="137">
        <v>-140.465194307166</v>
      </c>
      <c r="AZ100" s="112">
        <v>8.9999999999999993E-3</v>
      </c>
      <c r="BA100" s="112">
        <v>8.9999999999999993E-3</v>
      </c>
      <c r="BB100" s="125">
        <v>0</v>
      </c>
      <c r="BC100" s="125">
        <v>152</v>
      </c>
      <c r="BD100" s="111"/>
      <c r="BE100" s="120">
        <v>223</v>
      </c>
      <c r="BF100" s="110">
        <v>70.061858027772303</v>
      </c>
      <c r="BG100" s="132">
        <v>65</v>
      </c>
      <c r="BH100" s="133">
        <v>1.0778747388887999</v>
      </c>
      <c r="BI100" s="134">
        <v>-24.0249931587535</v>
      </c>
      <c r="BJ100" s="112">
        <v>6.0000000000000001E-3</v>
      </c>
      <c r="BK100" s="112">
        <v>6.0000000000000001E-3</v>
      </c>
      <c r="BL100" s="125">
        <v>0</v>
      </c>
      <c r="BM100" s="125">
        <v>26</v>
      </c>
      <c r="BN100" s="111"/>
      <c r="BO100" s="119">
        <v>345</v>
      </c>
      <c r="BP100" s="120">
        <v>108.391663764939</v>
      </c>
      <c r="BQ100" s="132">
        <v>78</v>
      </c>
      <c r="BR100" s="122">
        <v>1.3896367149351201</v>
      </c>
      <c r="BS100" s="123">
        <v>48.570008209495803</v>
      </c>
      <c r="BT100" s="112">
        <v>7.4999999999999997E-3</v>
      </c>
      <c r="BU100" s="124">
        <v>7.4999999999999997E-3</v>
      </c>
      <c r="BV100" s="119">
        <v>0</v>
      </c>
      <c r="BW100" s="119">
        <v>0</v>
      </c>
      <c r="BX100" s="113"/>
      <c r="BY100" s="118">
        <v>0.99570200573065903</v>
      </c>
      <c r="BZ100" s="118">
        <v>1</v>
      </c>
      <c r="CA100" s="135">
        <v>0.99828080229226301</v>
      </c>
      <c r="CB100" s="117">
        <v>0.9</v>
      </c>
      <c r="CC100" s="124">
        <v>2.5000000000000001E-3</v>
      </c>
      <c r="CD100" s="113"/>
      <c r="CE100" s="113"/>
    </row>
    <row r="101" spans="1:83" s="85" customFormat="1" ht="21.4" customHeight="1" x14ac:dyDescent="0.2">
      <c r="A101" s="109" t="s">
        <v>382</v>
      </c>
      <c r="B101" s="109" t="s">
        <v>383</v>
      </c>
      <c r="C101" s="109" t="s">
        <v>156</v>
      </c>
      <c r="D101" s="110">
        <v>2.5011000000000001</v>
      </c>
      <c r="E101" s="111"/>
      <c r="F101" s="112">
        <v>5.6750000000000002E-2</v>
      </c>
      <c r="G101" s="112">
        <v>5.6250000000000001E-2</v>
      </c>
      <c r="H101" s="113"/>
      <c r="I101" s="114">
        <v>6</v>
      </c>
      <c r="J101" s="114">
        <v>6</v>
      </c>
      <c r="K101" s="111"/>
      <c r="L101" s="135">
        <v>1</v>
      </c>
      <c r="M101" s="122">
        <v>0.84499999999999997</v>
      </c>
      <c r="N101" s="117">
        <v>0.7</v>
      </c>
      <c r="O101" s="118">
        <v>0.02</v>
      </c>
      <c r="P101" s="111"/>
      <c r="Q101" s="119">
        <v>102</v>
      </c>
      <c r="R101" s="120">
        <v>40.782055895406003</v>
      </c>
      <c r="S101" s="121">
        <v>36</v>
      </c>
      <c r="T101" s="133">
        <v>1.1328348859835</v>
      </c>
      <c r="U101" s="134">
        <v>-5.5072823999999896</v>
      </c>
      <c r="V101" s="124">
        <v>7.0000000000000001E-3</v>
      </c>
      <c r="W101" s="124">
        <v>6.4999999999999997E-3</v>
      </c>
      <c r="X101" s="125">
        <v>0</v>
      </c>
      <c r="Y101" s="125">
        <v>7</v>
      </c>
      <c r="Z101" s="111"/>
      <c r="AA101" s="126">
        <v>409</v>
      </c>
      <c r="AB101" s="110">
        <v>163.52804765902999</v>
      </c>
      <c r="AC101" s="121">
        <v>200</v>
      </c>
      <c r="AD101" s="118">
        <v>0.81764023829514998</v>
      </c>
      <c r="AE101" s="126">
        <v>-188.26267999999999</v>
      </c>
      <c r="AF101" s="112"/>
      <c r="AG101" s="112"/>
      <c r="AH101" s="128">
        <v>92</v>
      </c>
      <c r="AI101" s="125">
        <v>192</v>
      </c>
      <c r="AJ101" s="111"/>
      <c r="AK101" s="120">
        <v>2473.3188</v>
      </c>
      <c r="AL101" s="120">
        <v>988.89240734076998</v>
      </c>
      <c r="AM101" s="129">
        <v>654</v>
      </c>
      <c r="AN101" s="122">
        <v>1.5120679011326801</v>
      </c>
      <c r="AO101" s="130">
        <v>520.26983640000003</v>
      </c>
      <c r="AP101" s="124">
        <v>0.01</v>
      </c>
      <c r="AQ101" s="124">
        <v>0.01</v>
      </c>
      <c r="AR101" s="125">
        <v>0</v>
      </c>
      <c r="AS101" s="125">
        <v>0</v>
      </c>
      <c r="AT101" s="113"/>
      <c r="AU101" s="120">
        <v>1616.2570700000001</v>
      </c>
      <c r="AV101" s="110">
        <v>646.21849186357997</v>
      </c>
      <c r="AW101" s="131">
        <v>573</v>
      </c>
      <c r="AX101" s="133">
        <v>1.1277809631127</v>
      </c>
      <c r="AY101" s="137">
        <v>-94.900508200000104</v>
      </c>
      <c r="AZ101" s="112">
        <v>9.75E-3</v>
      </c>
      <c r="BA101" s="112">
        <v>9.75E-3</v>
      </c>
      <c r="BB101" s="125">
        <v>0</v>
      </c>
      <c r="BC101" s="125">
        <v>104</v>
      </c>
      <c r="BD101" s="111"/>
      <c r="BE101" s="120">
        <v>139.30000000000001</v>
      </c>
      <c r="BF101" s="110">
        <v>55.695493982647598</v>
      </c>
      <c r="BG101" s="132">
        <v>65</v>
      </c>
      <c r="BH101" s="118">
        <v>0.85685375357919402</v>
      </c>
      <c r="BI101" s="126">
        <v>-54.810371000000004</v>
      </c>
      <c r="BJ101" s="112"/>
      <c r="BK101" s="112"/>
      <c r="BL101" s="125">
        <v>24</v>
      </c>
      <c r="BM101" s="125">
        <v>56</v>
      </c>
      <c r="BN101" s="111"/>
      <c r="BO101" s="119">
        <v>270</v>
      </c>
      <c r="BP101" s="120">
        <v>107.952500899604</v>
      </c>
      <c r="BQ101" s="132">
        <v>78</v>
      </c>
      <c r="BR101" s="122">
        <v>1.3840064217897901</v>
      </c>
      <c r="BS101" s="123">
        <v>37.067554800000003</v>
      </c>
      <c r="BT101" s="112">
        <v>7.4999999999999997E-3</v>
      </c>
      <c r="BU101" s="124">
        <v>7.4999999999999997E-3</v>
      </c>
      <c r="BV101" s="119">
        <v>0</v>
      </c>
      <c r="BW101" s="119">
        <v>0</v>
      </c>
      <c r="BX101" s="113"/>
      <c r="BY101" s="118">
        <v>1</v>
      </c>
      <c r="BZ101" s="118">
        <v>1</v>
      </c>
      <c r="CA101" s="135">
        <v>1</v>
      </c>
      <c r="CB101" s="117">
        <v>0.9</v>
      </c>
      <c r="CC101" s="124">
        <v>2.5000000000000001E-3</v>
      </c>
      <c r="CD101" s="113"/>
      <c r="CE101" s="113"/>
    </row>
    <row r="102" spans="1:83" s="85" customFormat="1" ht="21.4" customHeight="1" x14ac:dyDescent="0.2">
      <c r="A102" s="109" t="s">
        <v>382</v>
      </c>
      <c r="B102" s="109" t="s">
        <v>383</v>
      </c>
      <c r="C102" s="109" t="s">
        <v>157</v>
      </c>
      <c r="D102" s="110">
        <v>6.5518558193333298</v>
      </c>
      <c r="E102" s="111"/>
      <c r="F102" s="112">
        <v>3.6249999999999998E-2</v>
      </c>
      <c r="G102" s="112">
        <v>3.5499999999999997E-2</v>
      </c>
      <c r="H102" s="113"/>
      <c r="I102" s="114">
        <v>6</v>
      </c>
      <c r="J102" s="114">
        <v>6</v>
      </c>
      <c r="K102" s="111"/>
      <c r="L102" s="135">
        <v>0.85</v>
      </c>
      <c r="M102" s="133">
        <v>0.71199999999999997</v>
      </c>
      <c r="N102" s="117">
        <v>0.7</v>
      </c>
      <c r="O102" s="118">
        <v>1E-3</v>
      </c>
      <c r="P102" s="111"/>
      <c r="Q102" s="119">
        <v>282</v>
      </c>
      <c r="R102" s="120">
        <v>43.041240188446999</v>
      </c>
      <c r="S102" s="121">
        <v>36</v>
      </c>
      <c r="T102" s="122">
        <v>1.19559000523464</v>
      </c>
      <c r="U102" s="123">
        <v>0.37502946177619401</v>
      </c>
      <c r="V102" s="124">
        <v>0.01</v>
      </c>
      <c r="W102" s="124">
        <v>0.01</v>
      </c>
      <c r="X102" s="125">
        <v>0</v>
      </c>
      <c r="Y102" s="125">
        <v>2</v>
      </c>
      <c r="Z102" s="111"/>
      <c r="AA102" s="126">
        <v>875</v>
      </c>
      <c r="AB102" s="110">
        <v>133.54994739323101</v>
      </c>
      <c r="AC102" s="121">
        <v>200</v>
      </c>
      <c r="AD102" s="116">
        <v>0.66774973696615503</v>
      </c>
      <c r="AE102" s="127">
        <v>-689.58316965679899</v>
      </c>
      <c r="AF102" s="112"/>
      <c r="AG102" s="112"/>
      <c r="AH102" s="128">
        <v>436</v>
      </c>
      <c r="AI102" s="125">
        <v>698</v>
      </c>
      <c r="AJ102" s="111"/>
      <c r="AK102" s="120">
        <v>6350.2624699999997</v>
      </c>
      <c r="AL102" s="120">
        <v>969.231107201952</v>
      </c>
      <c r="AM102" s="129">
        <v>783.4</v>
      </c>
      <c r="AN102" s="122">
        <v>1.2372110125120701</v>
      </c>
      <c r="AO102" s="130">
        <v>221.790194454317</v>
      </c>
      <c r="AP102" s="124">
        <v>0.01</v>
      </c>
      <c r="AQ102" s="124">
        <v>0.01</v>
      </c>
      <c r="AR102" s="125">
        <v>0</v>
      </c>
      <c r="AS102" s="125">
        <v>0</v>
      </c>
      <c r="AT102" s="113"/>
      <c r="AU102" s="120">
        <v>3986.6360199999999</v>
      </c>
      <c r="AV102" s="110">
        <v>608.47432085366802</v>
      </c>
      <c r="AW102" s="131">
        <v>573</v>
      </c>
      <c r="AX102" s="133">
        <v>1.0619098095177399</v>
      </c>
      <c r="AY102" s="137">
        <v>-495.89476106672998</v>
      </c>
      <c r="AZ102" s="112">
        <v>5.2500000000000003E-3</v>
      </c>
      <c r="BA102" s="112">
        <v>4.4999999999999997E-3</v>
      </c>
      <c r="BB102" s="125">
        <v>0</v>
      </c>
      <c r="BC102" s="125">
        <v>519</v>
      </c>
      <c r="BD102" s="111"/>
      <c r="BE102" s="120">
        <v>344.9</v>
      </c>
      <c r="BF102" s="110">
        <v>52.641573549628902</v>
      </c>
      <c r="BG102" s="132">
        <v>65</v>
      </c>
      <c r="BH102" s="118">
        <v>0.80987036230198295</v>
      </c>
      <c r="BI102" s="126">
        <v>-163.58953013845999</v>
      </c>
      <c r="BJ102" s="112"/>
      <c r="BK102" s="112"/>
      <c r="BL102" s="125">
        <v>81</v>
      </c>
      <c r="BM102" s="125">
        <v>167</v>
      </c>
      <c r="BN102" s="111"/>
      <c r="BO102" s="119">
        <v>681</v>
      </c>
      <c r="BP102" s="120">
        <v>103.94001619976</v>
      </c>
      <c r="BQ102" s="132">
        <v>78</v>
      </c>
      <c r="BR102" s="122">
        <v>1.33256431025333</v>
      </c>
      <c r="BS102" s="123">
        <v>70.812563833848301</v>
      </c>
      <c r="BT102" s="112">
        <v>7.4999999999999997E-3</v>
      </c>
      <c r="BU102" s="124">
        <v>7.4999999999999997E-3</v>
      </c>
      <c r="BV102" s="119">
        <v>0</v>
      </c>
      <c r="BW102" s="119">
        <v>0</v>
      </c>
      <c r="BX102" s="113"/>
      <c r="BY102" s="118">
        <v>0.99529885829415699</v>
      </c>
      <c r="BZ102" s="118">
        <v>1</v>
      </c>
      <c r="CA102" s="135">
        <v>0.99811954331766295</v>
      </c>
      <c r="CB102" s="117">
        <v>0.9</v>
      </c>
      <c r="CC102" s="124">
        <v>2.5000000000000001E-3</v>
      </c>
      <c r="CD102" s="113"/>
      <c r="CE102" s="113"/>
    </row>
    <row r="103" spans="1:83" s="85" customFormat="1" ht="21.4" customHeight="1" x14ac:dyDescent="0.2">
      <c r="A103" s="109" t="s">
        <v>382</v>
      </c>
      <c r="B103" s="109" t="s">
        <v>383</v>
      </c>
      <c r="C103" s="109" t="s">
        <v>158</v>
      </c>
      <c r="D103" s="110">
        <v>2.49277899066667</v>
      </c>
      <c r="E103" s="111"/>
      <c r="F103" s="112">
        <v>6.275E-2</v>
      </c>
      <c r="G103" s="112">
        <v>6.275E-2</v>
      </c>
      <c r="H103" s="113"/>
      <c r="I103" s="114">
        <v>7</v>
      </c>
      <c r="J103" s="114">
        <v>7</v>
      </c>
      <c r="K103" s="111"/>
      <c r="L103" s="138">
        <v>0.68</v>
      </c>
      <c r="M103" s="122">
        <v>0.86099999999999999</v>
      </c>
      <c r="N103" s="117">
        <v>0.7</v>
      </c>
      <c r="O103" s="118">
        <v>0.02</v>
      </c>
      <c r="P103" s="111"/>
      <c r="Q103" s="119">
        <v>102</v>
      </c>
      <c r="R103" s="120">
        <v>40.918188247695902</v>
      </c>
      <c r="S103" s="121">
        <v>36</v>
      </c>
      <c r="T103" s="133">
        <v>1.1366163402137699</v>
      </c>
      <c r="U103" s="134">
        <v>-5.1496121348161203</v>
      </c>
      <c r="V103" s="124">
        <v>7.0000000000000001E-3</v>
      </c>
      <c r="W103" s="124">
        <v>7.0000000000000001E-3</v>
      </c>
      <c r="X103" s="125">
        <v>0</v>
      </c>
      <c r="Y103" s="125">
        <v>6</v>
      </c>
      <c r="Z103" s="111"/>
      <c r="AA103" s="126">
        <v>438</v>
      </c>
      <c r="AB103" s="110">
        <v>175.70751424010601</v>
      </c>
      <c r="AC103" s="121">
        <v>200</v>
      </c>
      <c r="AD103" s="118">
        <v>0.87853757120053</v>
      </c>
      <c r="AE103" s="126">
        <v>-157.27562297120099</v>
      </c>
      <c r="AF103" s="112"/>
      <c r="AG103" s="112"/>
      <c r="AH103" s="128">
        <v>61</v>
      </c>
      <c r="AI103" s="125">
        <v>161</v>
      </c>
      <c r="AJ103" s="111"/>
      <c r="AK103" s="120">
        <v>3519.2973400000001</v>
      </c>
      <c r="AL103" s="120">
        <v>1411.7967750758401</v>
      </c>
      <c r="AM103" s="129">
        <v>820.6</v>
      </c>
      <c r="AN103" s="122">
        <v>1.7204445223931799</v>
      </c>
      <c r="AO103" s="130">
        <v>1076.8814589491601</v>
      </c>
      <c r="AP103" s="124">
        <v>0.01</v>
      </c>
      <c r="AQ103" s="124">
        <v>0.01</v>
      </c>
      <c r="AR103" s="125">
        <v>0</v>
      </c>
      <c r="AS103" s="125">
        <v>0</v>
      </c>
      <c r="AT103" s="113"/>
      <c r="AU103" s="120">
        <v>1712.6704500000001</v>
      </c>
      <c r="AV103" s="110">
        <v>687.05266548398095</v>
      </c>
      <c r="AW103" s="131">
        <v>573</v>
      </c>
      <c r="AX103" s="122">
        <v>1.19904479142056</v>
      </c>
      <c r="AY103" s="130">
        <v>7.2057901875095904</v>
      </c>
      <c r="AZ103" s="112">
        <v>1.4999999999999999E-2</v>
      </c>
      <c r="BA103" s="112">
        <v>1.4999999999999999E-2</v>
      </c>
      <c r="BB103" s="125">
        <v>0</v>
      </c>
      <c r="BC103" s="125">
        <v>2</v>
      </c>
      <c r="BD103" s="111"/>
      <c r="BE103" s="120">
        <v>163.1</v>
      </c>
      <c r="BF103" s="110">
        <v>65.428985325482302</v>
      </c>
      <c r="BG103" s="132">
        <v>65</v>
      </c>
      <c r="BH103" s="133">
        <v>1.00659977423819</v>
      </c>
      <c r="BI103" s="134">
        <v>-30.364577465640298</v>
      </c>
      <c r="BJ103" s="112">
        <v>7.5000000000000002E-4</v>
      </c>
      <c r="BK103" s="112">
        <v>7.5000000000000002E-4</v>
      </c>
      <c r="BL103" s="125">
        <v>0</v>
      </c>
      <c r="BM103" s="125">
        <v>32</v>
      </c>
      <c r="BN103" s="111"/>
      <c r="BO103" s="119">
        <v>241</v>
      </c>
      <c r="BP103" s="120">
        <v>96.679248702889296</v>
      </c>
      <c r="BQ103" s="132">
        <v>78</v>
      </c>
      <c r="BR103" s="122">
        <v>1.23947754747294</v>
      </c>
      <c r="BS103" s="123">
        <v>8.8425070412317304</v>
      </c>
      <c r="BT103" s="112">
        <v>7.4999999999999997E-3</v>
      </c>
      <c r="BU103" s="124">
        <v>7.4999999999999997E-3</v>
      </c>
      <c r="BV103" s="119">
        <v>0</v>
      </c>
      <c r="BW103" s="119">
        <v>0</v>
      </c>
      <c r="BX103" s="113"/>
      <c r="BY103" s="118">
        <v>0.99678042498390196</v>
      </c>
      <c r="BZ103" s="118">
        <v>1</v>
      </c>
      <c r="CA103" s="135">
        <v>0.99871216999356105</v>
      </c>
      <c r="CB103" s="117">
        <v>0.9</v>
      </c>
      <c r="CC103" s="124">
        <v>2.5000000000000001E-3</v>
      </c>
      <c r="CD103" s="113"/>
      <c r="CE103" s="113"/>
    </row>
    <row r="104" spans="1:83" s="85" customFormat="1" ht="21.4" customHeight="1" x14ac:dyDescent="0.2">
      <c r="A104" s="109" t="s">
        <v>382</v>
      </c>
      <c r="B104" s="109" t="s">
        <v>383</v>
      </c>
      <c r="C104" s="109" t="s">
        <v>159</v>
      </c>
      <c r="D104" s="110">
        <v>6.3875329870000002</v>
      </c>
      <c r="E104" s="111"/>
      <c r="F104" s="112">
        <v>3.0499999999999999E-2</v>
      </c>
      <c r="G104" s="112">
        <v>2.9250000000000002E-2</v>
      </c>
      <c r="H104" s="113"/>
      <c r="I104" s="114">
        <v>6</v>
      </c>
      <c r="J104" s="114">
        <v>6</v>
      </c>
      <c r="K104" s="111"/>
      <c r="L104" s="115">
        <v>0.37</v>
      </c>
      <c r="M104" s="133">
        <v>0.73899999999999999</v>
      </c>
      <c r="N104" s="117">
        <v>0.7</v>
      </c>
      <c r="O104" s="118">
        <v>5.0000000000000001E-3</v>
      </c>
      <c r="P104" s="111"/>
      <c r="Q104" s="119">
        <v>247</v>
      </c>
      <c r="R104" s="120">
        <v>38.669076230635198</v>
      </c>
      <c r="S104" s="121">
        <v>36</v>
      </c>
      <c r="T104" s="133">
        <v>1.07414100640653</v>
      </c>
      <c r="U104" s="134">
        <v>-27.561717913208</v>
      </c>
      <c r="V104" s="124">
        <v>4.0000000000000001E-3</v>
      </c>
      <c r="W104" s="124">
        <v>3.5000000000000001E-3</v>
      </c>
      <c r="X104" s="125">
        <v>0</v>
      </c>
      <c r="Y104" s="125">
        <v>29</v>
      </c>
      <c r="Z104" s="111"/>
      <c r="AA104" s="126">
        <v>592</v>
      </c>
      <c r="AB104" s="110">
        <v>92.680538981927299</v>
      </c>
      <c r="AC104" s="121">
        <v>200</v>
      </c>
      <c r="AD104" s="116">
        <v>0.46340269490963598</v>
      </c>
      <c r="AE104" s="127">
        <v>-933.34287729560003</v>
      </c>
      <c r="AF104" s="112"/>
      <c r="AG104" s="112"/>
      <c r="AH104" s="128">
        <v>686</v>
      </c>
      <c r="AI104" s="125">
        <v>942</v>
      </c>
      <c r="AJ104" s="111"/>
      <c r="AK104" s="120">
        <v>5617.6641399999999</v>
      </c>
      <c r="AL104" s="120">
        <v>879.47320999095496</v>
      </c>
      <c r="AM104" s="129">
        <v>622.70000000000005</v>
      </c>
      <c r="AN104" s="122">
        <v>1.4123546009168999</v>
      </c>
      <c r="AO104" s="130">
        <v>868.50909154015005</v>
      </c>
      <c r="AP104" s="124">
        <v>0.01</v>
      </c>
      <c r="AQ104" s="124">
        <v>0.01</v>
      </c>
      <c r="AR104" s="125">
        <v>0</v>
      </c>
      <c r="AS104" s="125">
        <v>0</v>
      </c>
      <c r="AT104" s="113"/>
      <c r="AU104" s="120">
        <v>3698.35284</v>
      </c>
      <c r="AV104" s="110">
        <v>578.99549756172496</v>
      </c>
      <c r="AW104" s="131">
        <v>573</v>
      </c>
      <c r="AX104" s="133">
        <v>1.0104633465300601</v>
      </c>
      <c r="AY104" s="137">
        <v>-671.75450345189404</v>
      </c>
      <c r="AZ104" s="112">
        <v>1.5E-3</v>
      </c>
      <c r="BA104" s="112">
        <v>7.5000000000000002E-4</v>
      </c>
      <c r="BB104" s="125">
        <v>0</v>
      </c>
      <c r="BC104" s="125">
        <v>694</v>
      </c>
      <c r="BD104" s="111"/>
      <c r="BE104" s="120">
        <v>277.2</v>
      </c>
      <c r="BF104" s="110">
        <v>43.397036158429501</v>
      </c>
      <c r="BG104" s="132">
        <v>65</v>
      </c>
      <c r="BH104" s="116">
        <v>0.66764671012968402</v>
      </c>
      <c r="BI104" s="127">
        <v>-218.53643512107001</v>
      </c>
      <c r="BJ104" s="112"/>
      <c r="BK104" s="112"/>
      <c r="BL104" s="125">
        <v>138</v>
      </c>
      <c r="BM104" s="125">
        <v>222</v>
      </c>
      <c r="BN104" s="111"/>
      <c r="BO104" s="119">
        <v>753</v>
      </c>
      <c r="BP104" s="120">
        <v>117.885888265864</v>
      </c>
      <c r="BQ104" s="132">
        <v>78</v>
      </c>
      <c r="BR104" s="122">
        <v>1.51135754187005</v>
      </c>
      <c r="BS104" s="123">
        <v>158.116277854716</v>
      </c>
      <c r="BT104" s="112">
        <v>7.4999999999999997E-3</v>
      </c>
      <c r="BU104" s="124">
        <v>7.4999999999999997E-3</v>
      </c>
      <c r="BV104" s="119">
        <v>0</v>
      </c>
      <c r="BW104" s="119">
        <v>0</v>
      </c>
      <c r="BX104" s="113"/>
      <c r="BY104" s="118">
        <v>0.99554273728369203</v>
      </c>
      <c r="BZ104" s="118">
        <v>0.952380952380952</v>
      </c>
      <c r="CA104" s="135">
        <v>0.96964566634204796</v>
      </c>
      <c r="CB104" s="117">
        <v>0.9</v>
      </c>
      <c r="CC104" s="124">
        <v>2.5000000000000001E-3</v>
      </c>
      <c r="CD104" s="113"/>
      <c r="CE104" s="113"/>
    </row>
    <row r="105" spans="1:83" s="85" customFormat="1" ht="21.4" customHeight="1" x14ac:dyDescent="0.2">
      <c r="A105" s="109" t="s">
        <v>382</v>
      </c>
      <c r="B105" s="109" t="s">
        <v>384</v>
      </c>
      <c r="C105" s="109" t="s">
        <v>161</v>
      </c>
      <c r="D105" s="110">
        <v>2.7744410984444401</v>
      </c>
      <c r="E105" s="111"/>
      <c r="F105" s="112">
        <v>6.3250000000000001E-2</v>
      </c>
      <c r="G105" s="112">
        <v>6.3250000000000001E-2</v>
      </c>
      <c r="H105" s="113"/>
      <c r="I105" s="114">
        <v>7</v>
      </c>
      <c r="J105" s="114">
        <v>7</v>
      </c>
      <c r="K105" s="111"/>
      <c r="L105" s="136">
        <v>0.79</v>
      </c>
      <c r="M105" s="133">
        <v>0.77100000000000002</v>
      </c>
      <c r="N105" s="117">
        <v>0.7</v>
      </c>
      <c r="O105" s="118">
        <v>0.01</v>
      </c>
      <c r="P105" s="111"/>
      <c r="Q105" s="119">
        <v>167</v>
      </c>
      <c r="R105" s="120">
        <v>60.192303269163801</v>
      </c>
      <c r="S105" s="121">
        <v>36</v>
      </c>
      <c r="T105" s="122">
        <v>1.6720084241434401</v>
      </c>
      <c r="U105" s="123">
        <v>47.743423824464202</v>
      </c>
      <c r="V105" s="124">
        <v>0.01</v>
      </c>
      <c r="W105" s="124">
        <v>0.01</v>
      </c>
      <c r="X105" s="125">
        <v>0</v>
      </c>
      <c r="Y105" s="125">
        <v>0</v>
      </c>
      <c r="Z105" s="111"/>
      <c r="AA105" s="126">
        <v>480</v>
      </c>
      <c r="AB105" s="110">
        <v>173.007817779633</v>
      </c>
      <c r="AC105" s="121">
        <v>200</v>
      </c>
      <c r="AD105" s="118">
        <v>0.86503908889816505</v>
      </c>
      <c r="AE105" s="126">
        <v>-182.536534308532</v>
      </c>
      <c r="AF105" s="112"/>
      <c r="AG105" s="112"/>
      <c r="AH105" s="128">
        <v>75</v>
      </c>
      <c r="AI105" s="125">
        <v>186</v>
      </c>
      <c r="AJ105" s="111"/>
      <c r="AK105" s="120">
        <v>2795.3344099999999</v>
      </c>
      <c r="AL105" s="120">
        <v>1007.5306379967</v>
      </c>
      <c r="AM105" s="129">
        <v>612</v>
      </c>
      <c r="AN105" s="122">
        <v>1.64629189215147</v>
      </c>
      <c r="AO105" s="130">
        <v>767.97261501589105</v>
      </c>
      <c r="AP105" s="124">
        <v>0.01</v>
      </c>
      <c r="AQ105" s="124">
        <v>0.01</v>
      </c>
      <c r="AR105" s="125">
        <v>0</v>
      </c>
      <c r="AS105" s="125">
        <v>0</v>
      </c>
      <c r="AT105" s="113"/>
      <c r="AU105" s="120">
        <v>1886.1384399999999</v>
      </c>
      <c r="AV105" s="110">
        <v>679.82644903058394</v>
      </c>
      <c r="AW105" s="131">
        <v>573</v>
      </c>
      <c r="AX105" s="133">
        <v>1.1864335934216099</v>
      </c>
      <c r="AY105" s="137">
        <v>-12.028730793945201</v>
      </c>
      <c r="AZ105" s="112">
        <v>1.4250000000000001E-2</v>
      </c>
      <c r="BA105" s="112">
        <v>1.4250000000000001E-2</v>
      </c>
      <c r="BB105" s="125">
        <v>0</v>
      </c>
      <c r="BC105" s="125">
        <v>22</v>
      </c>
      <c r="BD105" s="111"/>
      <c r="BE105" s="120">
        <v>201.4</v>
      </c>
      <c r="BF105" s="110">
        <v>72.591196876704103</v>
      </c>
      <c r="BG105" s="132">
        <v>65</v>
      </c>
      <c r="BH105" s="133">
        <v>1.11678764425699</v>
      </c>
      <c r="BI105" s="134">
        <v>-13.924373650272999</v>
      </c>
      <c r="BJ105" s="112">
        <v>8.9999999999999993E-3</v>
      </c>
      <c r="BK105" s="112">
        <v>8.9999999999999993E-3</v>
      </c>
      <c r="BL105" s="125">
        <v>0</v>
      </c>
      <c r="BM105" s="125">
        <v>16</v>
      </c>
      <c r="BN105" s="111"/>
      <c r="BO105" s="119">
        <v>310</v>
      </c>
      <c r="BP105" s="120">
        <v>111.734215649346</v>
      </c>
      <c r="BQ105" s="132">
        <v>78</v>
      </c>
      <c r="BR105" s="122">
        <v>1.43248994422238</v>
      </c>
      <c r="BS105" s="123">
        <v>51.610751619672399</v>
      </c>
      <c r="BT105" s="112">
        <v>7.4999999999999997E-3</v>
      </c>
      <c r="BU105" s="124">
        <v>7.4999999999999997E-3</v>
      </c>
      <c r="BV105" s="119">
        <v>0</v>
      </c>
      <c r="BW105" s="119">
        <v>0</v>
      </c>
      <c r="BX105" s="113"/>
      <c r="BY105" s="118">
        <v>0.99714625445897698</v>
      </c>
      <c r="BZ105" s="118">
        <v>1</v>
      </c>
      <c r="CA105" s="135">
        <v>0.99885850178359104</v>
      </c>
      <c r="CB105" s="117">
        <v>0.9</v>
      </c>
      <c r="CC105" s="124">
        <v>2.5000000000000001E-3</v>
      </c>
      <c r="CD105" s="113"/>
      <c r="CE105" s="113"/>
    </row>
    <row r="106" spans="1:83" s="85" customFormat="1" ht="21.4" customHeight="1" x14ac:dyDescent="0.2">
      <c r="A106" s="109" t="s">
        <v>382</v>
      </c>
      <c r="B106" s="109" t="s">
        <v>384</v>
      </c>
      <c r="C106" s="109" t="s">
        <v>162</v>
      </c>
      <c r="D106" s="110">
        <v>9.4982833303333294</v>
      </c>
      <c r="E106" s="111"/>
      <c r="F106" s="112">
        <v>3.4000000000000002E-2</v>
      </c>
      <c r="G106" s="112">
        <v>3.4000000000000002E-2</v>
      </c>
      <c r="H106" s="113"/>
      <c r="I106" s="114">
        <v>5</v>
      </c>
      <c r="J106" s="114">
        <v>5</v>
      </c>
      <c r="K106" s="111"/>
      <c r="L106" s="135">
        <v>0.89</v>
      </c>
      <c r="M106" s="133">
        <v>0.72899999999999998</v>
      </c>
      <c r="N106" s="117">
        <v>0.7</v>
      </c>
      <c r="O106" s="118">
        <v>4.0000000000000001E-3</v>
      </c>
      <c r="P106" s="111"/>
      <c r="Q106" s="119">
        <v>549</v>
      </c>
      <c r="R106" s="120">
        <v>57.799918249094098</v>
      </c>
      <c r="S106" s="121">
        <v>36</v>
      </c>
      <c r="T106" s="122">
        <v>1.6055532846970599</v>
      </c>
      <c r="U106" s="123">
        <v>140.725789328952</v>
      </c>
      <c r="V106" s="124">
        <v>0.01</v>
      </c>
      <c r="W106" s="124">
        <v>0.01</v>
      </c>
      <c r="X106" s="125">
        <v>0</v>
      </c>
      <c r="Y106" s="125">
        <v>0</v>
      </c>
      <c r="Z106" s="111"/>
      <c r="AA106" s="126">
        <v>1205</v>
      </c>
      <c r="AB106" s="110">
        <v>126.865030036718</v>
      </c>
      <c r="AC106" s="121">
        <v>200</v>
      </c>
      <c r="AD106" s="116">
        <v>0.63432515018359004</v>
      </c>
      <c r="AE106" s="127">
        <v>-1063.1900592836</v>
      </c>
      <c r="AF106" s="112"/>
      <c r="AG106" s="112"/>
      <c r="AH106" s="128">
        <v>695</v>
      </c>
      <c r="AI106" s="125">
        <v>1075</v>
      </c>
      <c r="AJ106" s="111"/>
      <c r="AK106" s="120">
        <v>9054.1406399999996</v>
      </c>
      <c r="AL106" s="120">
        <v>953.23968817449997</v>
      </c>
      <c r="AM106" s="129">
        <v>709.6</v>
      </c>
      <c r="AN106" s="122">
        <v>1.3433479258378</v>
      </c>
      <c r="AO106" s="130">
        <v>1006.6023096617899</v>
      </c>
      <c r="AP106" s="124">
        <v>0.01</v>
      </c>
      <c r="AQ106" s="124">
        <v>0.01</v>
      </c>
      <c r="AR106" s="125">
        <v>0</v>
      </c>
      <c r="AS106" s="125">
        <v>0</v>
      </c>
      <c r="AT106" s="113"/>
      <c r="AU106" s="120">
        <v>5262.3775900000001</v>
      </c>
      <c r="AV106" s="110">
        <v>554.03459835676699</v>
      </c>
      <c r="AW106" s="131">
        <v>573</v>
      </c>
      <c r="AX106" s="118">
        <v>0.96690156781285597</v>
      </c>
      <c r="AY106" s="120">
        <v>-1235.9869298475101</v>
      </c>
      <c r="AZ106" s="112"/>
      <c r="BA106" s="112"/>
      <c r="BB106" s="125">
        <v>181</v>
      </c>
      <c r="BC106" s="125">
        <v>1269</v>
      </c>
      <c r="BD106" s="111"/>
      <c r="BE106" s="120">
        <v>567.70000000000005</v>
      </c>
      <c r="BF106" s="110">
        <v>59.768695063771801</v>
      </c>
      <c r="BG106" s="132">
        <v>65</v>
      </c>
      <c r="BH106" s="118">
        <v>0.91951838559648902</v>
      </c>
      <c r="BI106" s="126">
        <v>-169.46176926717001</v>
      </c>
      <c r="BJ106" s="112"/>
      <c r="BK106" s="112"/>
      <c r="BL106" s="125">
        <v>50</v>
      </c>
      <c r="BM106" s="125">
        <v>174</v>
      </c>
      <c r="BN106" s="111"/>
      <c r="BO106" s="119">
        <v>1034</v>
      </c>
      <c r="BP106" s="120">
        <v>108.861776811591</v>
      </c>
      <c r="BQ106" s="132">
        <v>78</v>
      </c>
      <c r="BR106" s="122">
        <v>1.39566380527681</v>
      </c>
      <c r="BS106" s="123">
        <v>149.405876879396</v>
      </c>
      <c r="BT106" s="112">
        <v>7.4999999999999997E-3</v>
      </c>
      <c r="BU106" s="124">
        <v>7.4999999999999997E-3</v>
      </c>
      <c r="BV106" s="119">
        <v>0</v>
      </c>
      <c r="BW106" s="119">
        <v>0</v>
      </c>
      <c r="BX106" s="113"/>
      <c r="BY106" s="118">
        <v>0.99351000540832901</v>
      </c>
      <c r="BZ106" s="118">
        <v>1</v>
      </c>
      <c r="CA106" s="135">
        <v>0.99740400216333203</v>
      </c>
      <c r="CB106" s="117">
        <v>0.9</v>
      </c>
      <c r="CC106" s="124">
        <v>2.5000000000000001E-3</v>
      </c>
      <c r="CD106" s="113"/>
      <c r="CE106" s="113"/>
    </row>
    <row r="107" spans="1:83" s="85" customFormat="1" ht="21.4" customHeight="1" x14ac:dyDescent="0.2">
      <c r="A107" s="109" t="s">
        <v>382</v>
      </c>
      <c r="B107" s="109" t="s">
        <v>384</v>
      </c>
      <c r="C107" s="109" t="s">
        <v>160</v>
      </c>
      <c r="D107" s="110">
        <v>3.61985003966667</v>
      </c>
      <c r="E107" s="111"/>
      <c r="F107" s="112">
        <v>3.7999999999999999E-2</v>
      </c>
      <c r="G107" s="112">
        <v>3.7999999999999999E-2</v>
      </c>
      <c r="H107" s="113"/>
      <c r="I107" s="114">
        <v>5</v>
      </c>
      <c r="J107" s="114">
        <v>5</v>
      </c>
      <c r="K107" s="111"/>
      <c r="L107" s="115">
        <v>0.32</v>
      </c>
      <c r="M107" s="116">
        <v>0.58399999999999996</v>
      </c>
      <c r="N107" s="117">
        <v>0.7</v>
      </c>
      <c r="O107" s="118"/>
      <c r="P107" s="111"/>
      <c r="Q107" s="119">
        <v>289</v>
      </c>
      <c r="R107" s="120">
        <v>79.837561455063096</v>
      </c>
      <c r="S107" s="121">
        <v>36</v>
      </c>
      <c r="T107" s="122">
        <v>2.21771004041842</v>
      </c>
      <c r="U107" s="123">
        <v>133.40436589496801</v>
      </c>
      <c r="V107" s="124">
        <v>0.01</v>
      </c>
      <c r="W107" s="124">
        <v>0.01</v>
      </c>
      <c r="X107" s="125">
        <v>0</v>
      </c>
      <c r="Y107" s="125">
        <v>0</v>
      </c>
      <c r="Z107" s="111"/>
      <c r="AA107" s="126">
        <v>729</v>
      </c>
      <c r="AB107" s="110">
        <v>201.38955813405201</v>
      </c>
      <c r="AC107" s="121">
        <v>200</v>
      </c>
      <c r="AD107" s="133">
        <v>1.00694779067026</v>
      </c>
      <c r="AE107" s="134">
        <v>-135.42018947240101</v>
      </c>
      <c r="AF107" s="112">
        <v>5.0000000000000001E-4</v>
      </c>
      <c r="AG107" s="112">
        <v>5.0000000000000001E-4</v>
      </c>
      <c r="AH107" s="128">
        <v>0</v>
      </c>
      <c r="AI107" s="125">
        <v>140</v>
      </c>
      <c r="AJ107" s="111"/>
      <c r="AK107" s="120">
        <v>2744.30627</v>
      </c>
      <c r="AL107" s="120">
        <v>758.12706049356404</v>
      </c>
      <c r="AM107" s="129">
        <v>612</v>
      </c>
      <c r="AN107" s="122">
        <v>1.2387697066888299</v>
      </c>
      <c r="AO107" s="130">
        <v>99.180490214453599</v>
      </c>
      <c r="AP107" s="124">
        <v>0.01</v>
      </c>
      <c r="AQ107" s="124">
        <v>0.01</v>
      </c>
      <c r="AR107" s="125">
        <v>0</v>
      </c>
      <c r="AS107" s="125">
        <v>0</v>
      </c>
      <c r="AT107" s="113"/>
      <c r="AU107" s="120">
        <v>2017.6664599999999</v>
      </c>
      <c r="AV107" s="110">
        <v>557.38951555733399</v>
      </c>
      <c r="AW107" s="131">
        <v>573</v>
      </c>
      <c r="AX107" s="118">
        <v>0.97275657165328799</v>
      </c>
      <c r="AY107" s="120">
        <v>-458.897382838429</v>
      </c>
      <c r="AZ107" s="112"/>
      <c r="BA107" s="112"/>
      <c r="BB107" s="125">
        <v>57</v>
      </c>
      <c r="BC107" s="125">
        <v>472</v>
      </c>
      <c r="BD107" s="111"/>
      <c r="BE107" s="120">
        <v>372.7</v>
      </c>
      <c r="BF107" s="110">
        <v>102.960066277862</v>
      </c>
      <c r="BG107" s="132">
        <v>65</v>
      </c>
      <c r="BH107" s="122">
        <v>1.5840010196594201</v>
      </c>
      <c r="BI107" s="123">
        <v>91.763438421469701</v>
      </c>
      <c r="BJ107" s="112">
        <v>1.4999999999999999E-2</v>
      </c>
      <c r="BK107" s="112">
        <v>1.4999999999999999E-2</v>
      </c>
      <c r="BL107" s="125">
        <v>0</v>
      </c>
      <c r="BM107" s="125">
        <v>0</v>
      </c>
      <c r="BN107" s="111"/>
      <c r="BO107" s="119">
        <v>233</v>
      </c>
      <c r="BP107" s="120">
        <v>64.367307332282707</v>
      </c>
      <c r="BQ107" s="132">
        <v>78</v>
      </c>
      <c r="BR107" s="118">
        <v>0.82522188887541903</v>
      </c>
      <c r="BS107" s="126">
        <v>-104.123873894236</v>
      </c>
      <c r="BT107" s="112"/>
      <c r="BU107" s="124"/>
      <c r="BV107" s="119">
        <v>50</v>
      </c>
      <c r="BW107" s="119">
        <v>106</v>
      </c>
      <c r="BX107" s="113"/>
      <c r="BY107" s="118">
        <v>0.99854197042282899</v>
      </c>
      <c r="BZ107" s="118">
        <v>1</v>
      </c>
      <c r="CA107" s="135">
        <v>0.99941678816913104</v>
      </c>
      <c r="CB107" s="117">
        <v>0.9</v>
      </c>
      <c r="CC107" s="124">
        <v>2.5000000000000001E-3</v>
      </c>
      <c r="CD107" s="113"/>
      <c r="CE107" s="113"/>
    </row>
    <row r="108" spans="1:83" s="85" customFormat="1" ht="21.4" customHeight="1" x14ac:dyDescent="0.2">
      <c r="A108" s="109" t="s">
        <v>382</v>
      </c>
      <c r="B108" s="109" t="s">
        <v>384</v>
      </c>
      <c r="C108" s="109" t="s">
        <v>163</v>
      </c>
      <c r="D108" s="110">
        <v>3.3746069082222201</v>
      </c>
      <c r="E108" s="111"/>
      <c r="F108" s="112">
        <v>2.1375000000000002E-2</v>
      </c>
      <c r="G108" s="112">
        <v>2.0500000000000001E-2</v>
      </c>
      <c r="H108" s="113"/>
      <c r="I108" s="114">
        <v>5</v>
      </c>
      <c r="J108" s="114">
        <v>4</v>
      </c>
      <c r="K108" s="111"/>
      <c r="L108" s="115">
        <v>0.6</v>
      </c>
      <c r="M108" s="133">
        <v>0.73299999999999998</v>
      </c>
      <c r="N108" s="117">
        <v>0.7</v>
      </c>
      <c r="O108" s="118">
        <v>4.0000000000000001E-3</v>
      </c>
      <c r="P108" s="111"/>
      <c r="Q108" s="119">
        <v>137</v>
      </c>
      <c r="R108" s="120">
        <v>40.597321029065597</v>
      </c>
      <c r="S108" s="121">
        <v>36</v>
      </c>
      <c r="T108" s="133">
        <v>1.12770336191849</v>
      </c>
      <c r="U108" s="134">
        <v>-8.0541033430238809</v>
      </c>
      <c r="V108" s="124">
        <v>6.4999999999999997E-3</v>
      </c>
      <c r="W108" s="124">
        <v>6.4999999999999997E-3</v>
      </c>
      <c r="X108" s="125">
        <v>0</v>
      </c>
      <c r="Y108" s="125">
        <v>9</v>
      </c>
      <c r="Z108" s="111"/>
      <c r="AA108" s="126">
        <v>362</v>
      </c>
      <c r="AB108" s="110">
        <v>107.271753376071</v>
      </c>
      <c r="AC108" s="121">
        <v>200</v>
      </c>
      <c r="AD108" s="116">
        <v>0.536358766880355</v>
      </c>
      <c r="AE108" s="127">
        <v>-443.85612968346601</v>
      </c>
      <c r="AF108" s="112"/>
      <c r="AG108" s="112"/>
      <c r="AH108" s="128">
        <v>313</v>
      </c>
      <c r="AI108" s="125">
        <v>448</v>
      </c>
      <c r="AJ108" s="111"/>
      <c r="AK108" s="120">
        <v>2377.01431</v>
      </c>
      <c r="AL108" s="120">
        <v>704.38257688870704</v>
      </c>
      <c r="AM108" s="129">
        <v>612</v>
      </c>
      <c r="AN108" s="133">
        <v>1.1509519230207601</v>
      </c>
      <c r="AO108" s="137">
        <v>-88.905446831406195</v>
      </c>
      <c r="AP108" s="124">
        <v>8.0000000000000002E-3</v>
      </c>
      <c r="AQ108" s="124">
        <v>7.4999999999999997E-3</v>
      </c>
      <c r="AR108" s="125">
        <v>0</v>
      </c>
      <c r="AS108" s="125">
        <v>102</v>
      </c>
      <c r="AT108" s="113"/>
      <c r="AU108" s="120">
        <v>1383.94533</v>
      </c>
      <c r="AV108" s="110">
        <v>410.10564123128501</v>
      </c>
      <c r="AW108" s="131">
        <v>573</v>
      </c>
      <c r="AX108" s="116">
        <v>0.71571665136350004</v>
      </c>
      <c r="AY108" s="139">
        <v>-924.83248154313105</v>
      </c>
      <c r="AZ108" s="112"/>
      <c r="BA108" s="112"/>
      <c r="BB108" s="125">
        <v>550</v>
      </c>
      <c r="BC108" s="125">
        <v>937</v>
      </c>
      <c r="BD108" s="111"/>
      <c r="BE108" s="120">
        <v>122.3</v>
      </c>
      <c r="BF108" s="110">
        <v>36.241258115727902</v>
      </c>
      <c r="BG108" s="132">
        <v>65</v>
      </c>
      <c r="BH108" s="116">
        <v>0.55755781716504405</v>
      </c>
      <c r="BI108" s="127">
        <v>-139.603242147126</v>
      </c>
      <c r="BJ108" s="112"/>
      <c r="BK108" s="112"/>
      <c r="BL108" s="125">
        <v>98</v>
      </c>
      <c r="BM108" s="125">
        <v>141</v>
      </c>
      <c r="BN108" s="111"/>
      <c r="BO108" s="119">
        <v>262</v>
      </c>
      <c r="BP108" s="120">
        <v>77.638672332957498</v>
      </c>
      <c r="BQ108" s="132">
        <v>78</v>
      </c>
      <c r="BR108" s="133">
        <v>0.99536759401227604</v>
      </c>
      <c r="BS108" s="134">
        <v>-52.283890576551798</v>
      </c>
      <c r="BT108" s="112">
        <v>3.7500000000000001E-4</v>
      </c>
      <c r="BU108" s="124">
        <v>0</v>
      </c>
      <c r="BV108" s="119">
        <v>2</v>
      </c>
      <c r="BW108" s="119">
        <v>54</v>
      </c>
      <c r="BX108" s="113"/>
      <c r="BY108" s="118">
        <v>0.99535828256454895</v>
      </c>
      <c r="BZ108" s="118">
        <v>1</v>
      </c>
      <c r="CA108" s="135">
        <v>0.99814331302582004</v>
      </c>
      <c r="CB108" s="117">
        <v>0.9</v>
      </c>
      <c r="CC108" s="124">
        <v>2.5000000000000001E-3</v>
      </c>
      <c r="CD108" s="113"/>
      <c r="CE108" s="113"/>
    </row>
    <row r="109" spans="1:83" s="85" customFormat="1" ht="21.4" customHeight="1" x14ac:dyDescent="0.2">
      <c r="A109" s="109" t="s">
        <v>382</v>
      </c>
      <c r="B109" s="109" t="s">
        <v>384</v>
      </c>
      <c r="C109" s="109" t="s">
        <v>164</v>
      </c>
      <c r="D109" s="110">
        <v>3.0118807118888902</v>
      </c>
      <c r="E109" s="111"/>
      <c r="F109" s="112">
        <v>3.0875E-2</v>
      </c>
      <c r="G109" s="112">
        <v>2.9000000000000001E-2</v>
      </c>
      <c r="H109" s="113"/>
      <c r="I109" s="114">
        <v>5</v>
      </c>
      <c r="J109" s="114">
        <v>5</v>
      </c>
      <c r="K109" s="111"/>
      <c r="L109" s="115">
        <v>0.63</v>
      </c>
      <c r="M109" s="118">
        <v>0.61699999999999999</v>
      </c>
      <c r="N109" s="117">
        <v>0.7</v>
      </c>
      <c r="O109" s="118"/>
      <c r="P109" s="111"/>
      <c r="Q109" s="119">
        <v>136</v>
      </c>
      <c r="R109" s="120">
        <v>45.1545107557424</v>
      </c>
      <c r="S109" s="121">
        <v>36</v>
      </c>
      <c r="T109" s="122">
        <v>1.2542919654372899</v>
      </c>
      <c r="U109" s="123">
        <v>6.5373194801679801</v>
      </c>
      <c r="V109" s="124">
        <v>0.01</v>
      </c>
      <c r="W109" s="124">
        <v>0.01</v>
      </c>
      <c r="X109" s="125">
        <v>0</v>
      </c>
      <c r="Y109" s="125">
        <v>0</v>
      </c>
      <c r="Z109" s="111"/>
      <c r="AA109" s="126">
        <v>501</v>
      </c>
      <c r="AB109" s="110">
        <v>166.341249181081</v>
      </c>
      <c r="AC109" s="121">
        <v>200</v>
      </c>
      <c r="AD109" s="118">
        <v>0.83170624590540498</v>
      </c>
      <c r="AE109" s="126">
        <v>-218.23711399906699</v>
      </c>
      <c r="AF109" s="112"/>
      <c r="AG109" s="112"/>
      <c r="AH109" s="128">
        <v>102</v>
      </c>
      <c r="AI109" s="125">
        <v>222</v>
      </c>
      <c r="AJ109" s="111"/>
      <c r="AK109" s="120">
        <v>1578.09475</v>
      </c>
      <c r="AL109" s="120">
        <v>523.95659090040897</v>
      </c>
      <c r="AM109" s="129">
        <v>626</v>
      </c>
      <c r="AN109" s="118">
        <v>0.83699135926582902</v>
      </c>
      <c r="AO109" s="120">
        <v>-673.11741681707895</v>
      </c>
      <c r="AP109" s="124"/>
      <c r="AQ109" s="124"/>
      <c r="AR109" s="125">
        <v>308</v>
      </c>
      <c r="AS109" s="125">
        <v>685</v>
      </c>
      <c r="AT109" s="113"/>
      <c r="AU109" s="120">
        <v>1854.0747100000001</v>
      </c>
      <c r="AV109" s="110">
        <v>615.58703260768402</v>
      </c>
      <c r="AW109" s="131">
        <v>573</v>
      </c>
      <c r="AX109" s="133">
        <v>1.0743229190361001</v>
      </c>
      <c r="AY109" s="137">
        <v>-206.53962160732701</v>
      </c>
      <c r="AZ109" s="112">
        <v>6.0000000000000001E-3</v>
      </c>
      <c r="BA109" s="112">
        <v>5.2500000000000003E-3</v>
      </c>
      <c r="BB109" s="125">
        <v>0</v>
      </c>
      <c r="BC109" s="125">
        <v>217</v>
      </c>
      <c r="BD109" s="111"/>
      <c r="BE109" s="120">
        <v>208.4</v>
      </c>
      <c r="BF109" s="110">
        <v>69.192647363946506</v>
      </c>
      <c r="BG109" s="132">
        <v>65</v>
      </c>
      <c r="BH109" s="133">
        <v>1.0645022671376401</v>
      </c>
      <c r="BI109" s="134">
        <v>-25.352062049696698</v>
      </c>
      <c r="BJ109" s="112">
        <v>5.2500000000000003E-3</v>
      </c>
      <c r="BK109" s="112">
        <v>4.4999999999999997E-3</v>
      </c>
      <c r="BL109" s="125">
        <v>0</v>
      </c>
      <c r="BM109" s="125">
        <v>27</v>
      </c>
      <c r="BN109" s="111"/>
      <c r="BO109" s="119">
        <v>277</v>
      </c>
      <c r="BP109" s="120">
        <v>91.969113818681294</v>
      </c>
      <c r="BQ109" s="132">
        <v>78</v>
      </c>
      <c r="BR109" s="133">
        <v>1.17909120280361</v>
      </c>
      <c r="BS109" s="134">
        <v>-3.5024744596360602</v>
      </c>
      <c r="BT109" s="112">
        <v>7.1250000000000003E-3</v>
      </c>
      <c r="BU109" s="124">
        <v>6.7499999999999999E-3</v>
      </c>
      <c r="BV109" s="119">
        <v>0</v>
      </c>
      <c r="BW109" s="119">
        <v>5</v>
      </c>
      <c r="BX109" s="113"/>
      <c r="BY109" s="118">
        <v>0.99940452560539905</v>
      </c>
      <c r="BZ109" s="118">
        <v>1</v>
      </c>
      <c r="CA109" s="135">
        <v>0.99976181024216004</v>
      </c>
      <c r="CB109" s="117">
        <v>0.9</v>
      </c>
      <c r="CC109" s="124">
        <v>2.5000000000000001E-3</v>
      </c>
      <c r="CD109" s="113"/>
      <c r="CE109" s="113"/>
    </row>
    <row r="110" spans="1:83" s="85" customFormat="1" ht="21.4" customHeight="1" x14ac:dyDescent="0.2">
      <c r="A110" s="109" t="s">
        <v>382</v>
      </c>
      <c r="B110" s="109" t="s">
        <v>384</v>
      </c>
      <c r="C110" s="109" t="s">
        <v>165</v>
      </c>
      <c r="D110" s="110">
        <v>3.5781069425555598</v>
      </c>
      <c r="E110" s="111"/>
      <c r="F110" s="112">
        <v>4.4499999999999998E-2</v>
      </c>
      <c r="G110" s="112">
        <v>4.4499999999999998E-2</v>
      </c>
      <c r="H110" s="113"/>
      <c r="I110" s="114">
        <v>5</v>
      </c>
      <c r="J110" s="114">
        <v>5</v>
      </c>
      <c r="K110" s="111"/>
      <c r="L110" s="115">
        <v>0.45</v>
      </c>
      <c r="M110" s="118">
        <v>0.67</v>
      </c>
      <c r="N110" s="117">
        <v>0.7</v>
      </c>
      <c r="O110" s="118"/>
      <c r="P110" s="111"/>
      <c r="Q110" s="119">
        <v>204</v>
      </c>
      <c r="R110" s="120">
        <v>57.013388161701798</v>
      </c>
      <c r="S110" s="121">
        <v>36</v>
      </c>
      <c r="T110" s="122">
        <v>1.58370522671394</v>
      </c>
      <c r="U110" s="123">
        <v>50.198651181191799</v>
      </c>
      <c r="V110" s="124">
        <v>0.01</v>
      </c>
      <c r="W110" s="124">
        <v>0.01</v>
      </c>
      <c r="X110" s="125">
        <v>0</v>
      </c>
      <c r="Y110" s="125">
        <v>0</v>
      </c>
      <c r="Z110" s="111"/>
      <c r="AA110" s="126">
        <v>565</v>
      </c>
      <c r="AB110" s="110">
        <v>157.90472701647801</v>
      </c>
      <c r="AC110" s="121">
        <v>200</v>
      </c>
      <c r="AD110" s="116">
        <v>0.78952363508238999</v>
      </c>
      <c r="AE110" s="127">
        <v>-289.451937882268</v>
      </c>
      <c r="AF110" s="112"/>
      <c r="AG110" s="112"/>
      <c r="AH110" s="128">
        <v>151</v>
      </c>
      <c r="AI110" s="125">
        <v>294</v>
      </c>
      <c r="AJ110" s="111"/>
      <c r="AK110" s="120">
        <v>2449.5511799999999</v>
      </c>
      <c r="AL110" s="120">
        <v>684.59417768281696</v>
      </c>
      <c r="AM110" s="129">
        <v>623.5</v>
      </c>
      <c r="AN110" s="133">
        <v>1.09798585033331</v>
      </c>
      <c r="AO110" s="137">
        <v>-214.20273634796899</v>
      </c>
      <c r="AP110" s="124">
        <v>5.0000000000000001E-3</v>
      </c>
      <c r="AQ110" s="124">
        <v>5.0000000000000001E-3</v>
      </c>
      <c r="AR110" s="125">
        <v>0</v>
      </c>
      <c r="AS110" s="125">
        <v>228</v>
      </c>
      <c r="AT110" s="113"/>
      <c r="AU110" s="120">
        <v>2436.4425000000001</v>
      </c>
      <c r="AV110" s="110">
        <v>680.93059797140802</v>
      </c>
      <c r="AW110" s="131">
        <v>573</v>
      </c>
      <c r="AX110" s="133">
        <v>1.18836055492392</v>
      </c>
      <c r="AY110" s="137">
        <v>-11.562302032697101</v>
      </c>
      <c r="AZ110" s="112">
        <v>1.4250000000000001E-2</v>
      </c>
      <c r="BA110" s="112">
        <v>1.4250000000000001E-2</v>
      </c>
      <c r="BB110" s="125">
        <v>0</v>
      </c>
      <c r="BC110" s="125">
        <v>24</v>
      </c>
      <c r="BD110" s="111"/>
      <c r="BE110" s="120">
        <v>271.3</v>
      </c>
      <c r="BF110" s="110">
        <v>75.822216707204404</v>
      </c>
      <c r="BG110" s="132">
        <v>65</v>
      </c>
      <c r="BH110" s="133">
        <v>1.1664956416493</v>
      </c>
      <c r="BI110" s="134">
        <v>-6.3968798117369898</v>
      </c>
      <c r="BJ110" s="112">
        <v>1.2749999999999999E-2</v>
      </c>
      <c r="BK110" s="112">
        <v>1.2749999999999999E-2</v>
      </c>
      <c r="BL110" s="125">
        <v>0</v>
      </c>
      <c r="BM110" s="125">
        <v>8</v>
      </c>
      <c r="BN110" s="111"/>
      <c r="BO110" s="119">
        <v>276</v>
      </c>
      <c r="BP110" s="120">
        <v>77.135760454067196</v>
      </c>
      <c r="BQ110" s="132">
        <v>78</v>
      </c>
      <c r="BR110" s="118">
        <v>0.98892000582137396</v>
      </c>
      <c r="BS110" s="126">
        <v>-57.236255774084398</v>
      </c>
      <c r="BT110" s="112"/>
      <c r="BU110" s="124"/>
      <c r="BV110" s="119">
        <v>4</v>
      </c>
      <c r="BW110" s="119">
        <v>59</v>
      </c>
      <c r="BX110" s="113"/>
      <c r="BY110" s="118">
        <v>0.99899421674629096</v>
      </c>
      <c r="BZ110" s="118">
        <v>1</v>
      </c>
      <c r="CA110" s="135">
        <v>0.99959768669851601</v>
      </c>
      <c r="CB110" s="117">
        <v>0.9</v>
      </c>
      <c r="CC110" s="124">
        <v>2.5000000000000001E-3</v>
      </c>
      <c r="CD110" s="113"/>
      <c r="CE110" s="113"/>
    </row>
    <row r="111" spans="1:83" s="85" customFormat="1" ht="21.4" customHeight="1" x14ac:dyDescent="0.2">
      <c r="A111" s="109" t="s">
        <v>382</v>
      </c>
      <c r="B111" s="109" t="s">
        <v>384</v>
      </c>
      <c r="C111" s="109" t="s">
        <v>166</v>
      </c>
      <c r="D111" s="110">
        <v>1.9797979798888901</v>
      </c>
      <c r="E111" s="111"/>
      <c r="F111" s="112">
        <v>2.9499999999999998E-2</v>
      </c>
      <c r="G111" s="112">
        <v>2.9499999999999998E-2</v>
      </c>
      <c r="H111" s="113"/>
      <c r="I111" s="114">
        <v>4</v>
      </c>
      <c r="J111" s="114">
        <v>4</v>
      </c>
      <c r="K111" s="111"/>
      <c r="L111" s="115">
        <v>0.53</v>
      </c>
      <c r="M111" s="116">
        <v>0.53100000000000003</v>
      </c>
      <c r="N111" s="117">
        <v>0.7</v>
      </c>
      <c r="O111" s="118"/>
      <c r="P111" s="111"/>
      <c r="Q111" s="119">
        <v>99</v>
      </c>
      <c r="R111" s="120">
        <v>50.005102038520199</v>
      </c>
      <c r="S111" s="121">
        <v>36</v>
      </c>
      <c r="T111" s="122">
        <v>1.38903061218112</v>
      </c>
      <c r="U111" s="123">
        <v>13.900363632455999</v>
      </c>
      <c r="V111" s="124">
        <v>0.01</v>
      </c>
      <c r="W111" s="124">
        <v>0.01</v>
      </c>
      <c r="X111" s="125">
        <v>0</v>
      </c>
      <c r="Y111" s="125">
        <v>0</v>
      </c>
      <c r="Z111" s="111"/>
      <c r="AA111" s="126">
        <v>197</v>
      </c>
      <c r="AB111" s="110">
        <v>99.505102036247195</v>
      </c>
      <c r="AC111" s="121">
        <v>200</v>
      </c>
      <c r="AD111" s="116">
        <v>0.49752551018123597</v>
      </c>
      <c r="AE111" s="127">
        <v>-275.77575759746702</v>
      </c>
      <c r="AF111" s="112"/>
      <c r="AG111" s="112"/>
      <c r="AH111" s="128">
        <v>199</v>
      </c>
      <c r="AI111" s="125">
        <v>279</v>
      </c>
      <c r="AJ111" s="111"/>
      <c r="AK111" s="120">
        <v>1256.56717</v>
      </c>
      <c r="AL111" s="120">
        <v>634.69464196065201</v>
      </c>
      <c r="AM111" s="129">
        <v>612</v>
      </c>
      <c r="AN111" s="133">
        <v>1.03708274830172</v>
      </c>
      <c r="AO111" s="137">
        <v>-190.12664824824901</v>
      </c>
      <c r="AP111" s="124">
        <v>2E-3</v>
      </c>
      <c r="AQ111" s="124">
        <v>2E-3</v>
      </c>
      <c r="AR111" s="125">
        <v>0</v>
      </c>
      <c r="AS111" s="125">
        <v>198</v>
      </c>
      <c r="AT111" s="113"/>
      <c r="AU111" s="120">
        <v>1617.2016599999999</v>
      </c>
      <c r="AV111" s="110">
        <v>816.85185884004204</v>
      </c>
      <c r="AW111" s="131">
        <v>573</v>
      </c>
      <c r="AX111" s="122">
        <v>1.42557043427582</v>
      </c>
      <c r="AY111" s="130">
        <v>262.69911448325701</v>
      </c>
      <c r="AZ111" s="112">
        <v>1.4999999999999999E-2</v>
      </c>
      <c r="BA111" s="112">
        <v>1.4999999999999999E-2</v>
      </c>
      <c r="BB111" s="125">
        <v>0</v>
      </c>
      <c r="BC111" s="125">
        <v>0</v>
      </c>
      <c r="BD111" s="111"/>
      <c r="BE111" s="120">
        <v>120.8</v>
      </c>
      <c r="BF111" s="110">
        <v>61.016326527810499</v>
      </c>
      <c r="BG111" s="132">
        <v>65</v>
      </c>
      <c r="BH111" s="118">
        <v>0.93871271581246896</v>
      </c>
      <c r="BI111" s="126">
        <v>-32.852121219176702</v>
      </c>
      <c r="BJ111" s="112"/>
      <c r="BK111" s="112"/>
      <c r="BL111" s="125">
        <v>8</v>
      </c>
      <c r="BM111" s="125">
        <v>34</v>
      </c>
      <c r="BN111" s="111"/>
      <c r="BO111" s="119">
        <v>143</v>
      </c>
      <c r="BP111" s="120">
        <v>72.229591833417999</v>
      </c>
      <c r="BQ111" s="132">
        <v>78</v>
      </c>
      <c r="BR111" s="118">
        <v>0.92602040812074404</v>
      </c>
      <c r="BS111" s="126">
        <v>-41.3825454630121</v>
      </c>
      <c r="BT111" s="112"/>
      <c r="BU111" s="124"/>
      <c r="BV111" s="119">
        <v>12</v>
      </c>
      <c r="BW111" s="119">
        <v>43</v>
      </c>
      <c r="BX111" s="113"/>
      <c r="BY111" s="118">
        <v>0.99914175368330704</v>
      </c>
      <c r="BZ111" s="118">
        <v>1</v>
      </c>
      <c r="CA111" s="135">
        <v>0.99965670147332297</v>
      </c>
      <c r="CB111" s="117">
        <v>0.9</v>
      </c>
      <c r="CC111" s="124">
        <v>2.5000000000000001E-3</v>
      </c>
      <c r="CD111" s="113"/>
      <c r="CE111" s="113"/>
    </row>
    <row r="112" spans="1:83" s="85" customFormat="1" ht="21.4" customHeight="1" x14ac:dyDescent="0.2">
      <c r="A112" s="109" t="s">
        <v>382</v>
      </c>
      <c r="B112" s="109" t="s">
        <v>384</v>
      </c>
      <c r="C112" s="109" t="s">
        <v>167</v>
      </c>
      <c r="D112" s="110">
        <v>5.7496469177777803</v>
      </c>
      <c r="E112" s="111"/>
      <c r="F112" s="112">
        <v>1.0999999999999999E-2</v>
      </c>
      <c r="G112" s="112">
        <v>1.0500000000000001E-2</v>
      </c>
      <c r="H112" s="113"/>
      <c r="I112" s="114">
        <v>4</v>
      </c>
      <c r="J112" s="114">
        <v>4</v>
      </c>
      <c r="K112" s="111"/>
      <c r="L112" s="136">
        <v>0.71</v>
      </c>
      <c r="M112" s="133">
        <v>0.71399999999999997</v>
      </c>
      <c r="N112" s="117">
        <v>0.7</v>
      </c>
      <c r="O112" s="118">
        <v>2E-3</v>
      </c>
      <c r="P112" s="111"/>
      <c r="Q112" s="119">
        <v>225</v>
      </c>
      <c r="R112" s="120">
        <v>39.132837758142202</v>
      </c>
      <c r="S112" s="121">
        <v>36</v>
      </c>
      <c r="T112" s="133">
        <v>1.0870232710595</v>
      </c>
      <c r="U112" s="134">
        <v>-22.142823113759999</v>
      </c>
      <c r="V112" s="124">
        <v>4.4999999999999997E-3</v>
      </c>
      <c r="W112" s="124">
        <v>4.4999999999999997E-3</v>
      </c>
      <c r="X112" s="125">
        <v>0</v>
      </c>
      <c r="Y112" s="125">
        <v>24</v>
      </c>
      <c r="Z112" s="111"/>
      <c r="AA112" s="126">
        <v>620</v>
      </c>
      <c r="AB112" s="110">
        <v>107.832708489103</v>
      </c>
      <c r="AC112" s="121">
        <v>200</v>
      </c>
      <c r="AD112" s="116">
        <v>0.53916354244551501</v>
      </c>
      <c r="AE112" s="127">
        <v>-753.01568396533401</v>
      </c>
      <c r="AF112" s="112"/>
      <c r="AG112" s="112"/>
      <c r="AH112" s="128">
        <v>530</v>
      </c>
      <c r="AI112" s="125">
        <v>760</v>
      </c>
      <c r="AJ112" s="111"/>
      <c r="AK112" s="120">
        <v>3703.4271800000001</v>
      </c>
      <c r="AL112" s="120">
        <v>644.11384437348397</v>
      </c>
      <c r="AM112" s="129">
        <v>622.9</v>
      </c>
      <c r="AN112" s="133">
        <v>1.0340565811101099</v>
      </c>
      <c r="AO112" s="137">
        <v>-572.83016771003099</v>
      </c>
      <c r="AP112" s="124">
        <v>2E-3</v>
      </c>
      <c r="AQ112" s="124">
        <v>1.5E-3</v>
      </c>
      <c r="AR112" s="125">
        <v>0</v>
      </c>
      <c r="AS112" s="125">
        <v>595</v>
      </c>
      <c r="AT112" s="113"/>
      <c r="AU112" s="120">
        <v>2086.6608999999999</v>
      </c>
      <c r="AV112" s="110">
        <v>362.91983313759499</v>
      </c>
      <c r="AW112" s="131">
        <v>573</v>
      </c>
      <c r="AX112" s="116">
        <v>0.63336794613891001</v>
      </c>
      <c r="AY112" s="139">
        <v>-1847.02903456068</v>
      </c>
      <c r="AZ112" s="112"/>
      <c r="BA112" s="112"/>
      <c r="BB112" s="125">
        <v>1208</v>
      </c>
      <c r="BC112" s="125">
        <v>1867</v>
      </c>
      <c r="BD112" s="111"/>
      <c r="BE112" s="120">
        <v>361.9</v>
      </c>
      <c r="BF112" s="110">
        <v>62.942995487429599</v>
      </c>
      <c r="BG112" s="132">
        <v>65</v>
      </c>
      <c r="BH112" s="118">
        <v>0.96835377672968503</v>
      </c>
      <c r="BI112" s="126">
        <v>-84.330097288733398</v>
      </c>
      <c r="BJ112" s="112"/>
      <c r="BK112" s="112"/>
      <c r="BL112" s="125">
        <v>12</v>
      </c>
      <c r="BM112" s="125">
        <v>87</v>
      </c>
      <c r="BN112" s="111"/>
      <c r="BO112" s="119">
        <v>413</v>
      </c>
      <c r="BP112" s="120">
        <v>71.8304977516121</v>
      </c>
      <c r="BQ112" s="132">
        <v>78</v>
      </c>
      <c r="BR112" s="118">
        <v>0.92090381732836002</v>
      </c>
      <c r="BS112" s="126">
        <v>-122.47611674648</v>
      </c>
      <c r="BT112" s="112"/>
      <c r="BU112" s="124"/>
      <c r="BV112" s="119">
        <v>36</v>
      </c>
      <c r="BW112" s="119">
        <v>126</v>
      </c>
      <c r="BX112" s="113"/>
      <c r="BY112" s="118">
        <v>0.99504214179474504</v>
      </c>
      <c r="BZ112" s="118">
        <v>1</v>
      </c>
      <c r="CA112" s="135">
        <v>0.99801685671789797</v>
      </c>
      <c r="CB112" s="117">
        <v>0.9</v>
      </c>
      <c r="CC112" s="124">
        <v>2.5000000000000001E-3</v>
      </c>
      <c r="CD112" s="113"/>
      <c r="CE112" s="113"/>
    </row>
    <row r="113" spans="1:83" s="85" customFormat="1" ht="21.4" customHeight="1" x14ac:dyDescent="0.2">
      <c r="A113" s="109" t="s">
        <v>382</v>
      </c>
      <c r="B113" s="109" t="s">
        <v>384</v>
      </c>
      <c r="C113" s="109" t="s">
        <v>168</v>
      </c>
      <c r="D113" s="110">
        <v>4.2173521322222198</v>
      </c>
      <c r="E113" s="111"/>
      <c r="F113" s="112">
        <v>1.95E-2</v>
      </c>
      <c r="G113" s="112">
        <v>1.9E-2</v>
      </c>
      <c r="H113" s="113"/>
      <c r="I113" s="114">
        <v>3</v>
      </c>
      <c r="J113" s="114">
        <v>3</v>
      </c>
      <c r="K113" s="111"/>
      <c r="L113" s="115">
        <v>0.63</v>
      </c>
      <c r="M113" s="133">
        <v>0.76300000000000001</v>
      </c>
      <c r="N113" s="117">
        <v>0.7</v>
      </c>
      <c r="O113" s="118">
        <v>8.9999999999999993E-3</v>
      </c>
      <c r="P113" s="111"/>
      <c r="Q113" s="119">
        <v>175</v>
      </c>
      <c r="R113" s="120">
        <v>41.495230778319801</v>
      </c>
      <c r="S113" s="121">
        <v>36</v>
      </c>
      <c r="T113" s="133">
        <v>1.1526452993977701</v>
      </c>
      <c r="U113" s="134">
        <v>-6.2786640514398799</v>
      </c>
      <c r="V113" s="124">
        <v>8.0000000000000002E-3</v>
      </c>
      <c r="W113" s="124">
        <v>7.4999999999999997E-3</v>
      </c>
      <c r="X113" s="125">
        <v>0</v>
      </c>
      <c r="Y113" s="125">
        <v>8</v>
      </c>
      <c r="Z113" s="111"/>
      <c r="AA113" s="126">
        <v>636</v>
      </c>
      <c r="AB113" s="110">
        <v>150.80552442863601</v>
      </c>
      <c r="AC113" s="121">
        <v>200</v>
      </c>
      <c r="AD113" s="116">
        <v>0.75402762214317998</v>
      </c>
      <c r="AE113" s="127">
        <v>-371.10368917466599</v>
      </c>
      <c r="AF113" s="112"/>
      <c r="AG113" s="112"/>
      <c r="AH113" s="128">
        <v>208</v>
      </c>
      <c r="AI113" s="125">
        <v>377</v>
      </c>
      <c r="AJ113" s="111"/>
      <c r="AK113" s="120">
        <v>2313.3112700000001</v>
      </c>
      <c r="AL113" s="120">
        <v>548.52220006135997</v>
      </c>
      <c r="AM113" s="129">
        <v>612</v>
      </c>
      <c r="AN113" s="118">
        <v>0.89627810467542401</v>
      </c>
      <c r="AO113" s="120">
        <v>-768.42601887447802</v>
      </c>
      <c r="AP113" s="124"/>
      <c r="AQ113" s="124"/>
      <c r="AR113" s="125">
        <v>268</v>
      </c>
      <c r="AS113" s="125">
        <v>784</v>
      </c>
      <c r="AT113" s="113"/>
      <c r="AU113" s="120">
        <v>2240.0565499999998</v>
      </c>
      <c r="AV113" s="110">
        <v>531.15236284992397</v>
      </c>
      <c r="AW113" s="131">
        <v>573</v>
      </c>
      <c r="AX113" s="118">
        <v>0.92696747443267702</v>
      </c>
      <c r="AY113" s="120">
        <v>-645.29551948541905</v>
      </c>
      <c r="AZ113" s="112"/>
      <c r="BA113" s="112"/>
      <c r="BB113" s="125">
        <v>177</v>
      </c>
      <c r="BC113" s="125">
        <v>660</v>
      </c>
      <c r="BD113" s="111"/>
      <c r="BE113" s="120">
        <v>264.10000000000002</v>
      </c>
      <c r="BF113" s="110">
        <v>62.622231134595701</v>
      </c>
      <c r="BG113" s="132">
        <v>65</v>
      </c>
      <c r="BH113" s="118">
        <v>0.96341894053224097</v>
      </c>
      <c r="BI113" s="126">
        <v>-63.208698981766503</v>
      </c>
      <c r="BJ113" s="112"/>
      <c r="BK113" s="112"/>
      <c r="BL113" s="125">
        <v>11</v>
      </c>
      <c r="BM113" s="125">
        <v>65</v>
      </c>
      <c r="BN113" s="111"/>
      <c r="BO113" s="119">
        <v>325</v>
      </c>
      <c r="BP113" s="120">
        <v>77.062571445450999</v>
      </c>
      <c r="BQ113" s="132">
        <v>78</v>
      </c>
      <c r="BR113" s="118">
        <v>0.98798168519808904</v>
      </c>
      <c r="BS113" s="126">
        <v>-67.770438778119697</v>
      </c>
      <c r="BT113" s="112"/>
      <c r="BU113" s="124"/>
      <c r="BV113" s="119">
        <v>4</v>
      </c>
      <c r="BW113" s="119">
        <v>70</v>
      </c>
      <c r="BX113" s="113"/>
      <c r="BY113" s="118">
        <v>0.99796885578876104</v>
      </c>
      <c r="BZ113" s="118">
        <v>1</v>
      </c>
      <c r="CA113" s="135">
        <v>0.999187542315505</v>
      </c>
      <c r="CB113" s="117">
        <v>0.9</v>
      </c>
      <c r="CC113" s="124">
        <v>2.5000000000000001E-3</v>
      </c>
      <c r="CD113" s="113"/>
      <c r="CE113" s="113"/>
    </row>
    <row r="114" spans="1:83" s="85" customFormat="1" ht="21.4" customHeight="1" x14ac:dyDescent="0.2">
      <c r="A114" s="109" t="s">
        <v>382</v>
      </c>
      <c r="B114" s="109" t="s">
        <v>384</v>
      </c>
      <c r="C114" s="109" t="s">
        <v>169</v>
      </c>
      <c r="D114" s="110">
        <v>3.2068006302222201</v>
      </c>
      <c r="E114" s="111"/>
      <c r="F114" s="112">
        <v>4.0000000000000001E-3</v>
      </c>
      <c r="G114" s="112">
        <v>4.0000000000000001E-3</v>
      </c>
      <c r="H114" s="113"/>
      <c r="I114" s="114">
        <v>2</v>
      </c>
      <c r="J114" s="114">
        <v>2</v>
      </c>
      <c r="K114" s="111"/>
      <c r="L114" s="115">
        <v>0.6</v>
      </c>
      <c r="M114" s="116">
        <v>0.49299999999999999</v>
      </c>
      <c r="N114" s="117">
        <v>0.7</v>
      </c>
      <c r="O114" s="118"/>
      <c r="P114" s="111"/>
      <c r="Q114" s="119">
        <v>95</v>
      </c>
      <c r="R114" s="120">
        <v>29.624542013831601</v>
      </c>
      <c r="S114" s="121">
        <v>36</v>
      </c>
      <c r="T114" s="118">
        <v>0.82290394482865603</v>
      </c>
      <c r="U114" s="126">
        <v>-42.8411182894719</v>
      </c>
      <c r="V114" s="124"/>
      <c r="W114" s="124"/>
      <c r="X114" s="125">
        <v>21</v>
      </c>
      <c r="Y114" s="125">
        <v>44</v>
      </c>
      <c r="Z114" s="111"/>
      <c r="AA114" s="126">
        <v>301</v>
      </c>
      <c r="AB114" s="110">
        <v>93.863022591192902</v>
      </c>
      <c r="AC114" s="121">
        <v>200</v>
      </c>
      <c r="AD114" s="116">
        <v>0.46931511295596401</v>
      </c>
      <c r="AE114" s="127">
        <v>-464.78399049706599</v>
      </c>
      <c r="AF114" s="112"/>
      <c r="AG114" s="112"/>
      <c r="AH114" s="128">
        <v>341</v>
      </c>
      <c r="AI114" s="125">
        <v>469</v>
      </c>
      <c r="AJ114" s="111"/>
      <c r="AK114" s="120">
        <v>1038.7339999999999</v>
      </c>
      <c r="AL114" s="120">
        <v>323.91598972837198</v>
      </c>
      <c r="AM114" s="129">
        <v>612</v>
      </c>
      <c r="AN114" s="116">
        <v>0.52927449302021601</v>
      </c>
      <c r="AO114" s="139">
        <v>-1304.5650109210201</v>
      </c>
      <c r="AP114" s="124"/>
      <c r="AQ114" s="124"/>
      <c r="AR114" s="125">
        <v>924</v>
      </c>
      <c r="AS114" s="125">
        <v>1317</v>
      </c>
      <c r="AT114" s="113"/>
      <c r="AU114" s="120">
        <v>1687.3393799999999</v>
      </c>
      <c r="AV114" s="110">
        <v>526.17533004634299</v>
      </c>
      <c r="AW114" s="131">
        <v>573</v>
      </c>
      <c r="AX114" s="118">
        <v>0.91828155330950001</v>
      </c>
      <c r="AY114" s="120">
        <v>-506.63175277409499</v>
      </c>
      <c r="AZ114" s="112"/>
      <c r="BA114" s="112"/>
      <c r="BB114" s="125">
        <v>151</v>
      </c>
      <c r="BC114" s="125">
        <v>518</v>
      </c>
      <c r="BD114" s="111"/>
      <c r="BE114" s="120">
        <v>181.4</v>
      </c>
      <c r="BF114" s="110">
        <v>56.5672833822006</v>
      </c>
      <c r="BG114" s="132">
        <v>65</v>
      </c>
      <c r="BH114" s="118">
        <v>0.87026589818770195</v>
      </c>
      <c r="BI114" s="126">
        <v>-67.479796911546501</v>
      </c>
      <c r="BJ114" s="112"/>
      <c r="BK114" s="112"/>
      <c r="BL114" s="125">
        <v>28</v>
      </c>
      <c r="BM114" s="125">
        <v>69</v>
      </c>
      <c r="BN114" s="111"/>
      <c r="BO114" s="119">
        <v>260</v>
      </c>
      <c r="BP114" s="120">
        <v>81.077693932591799</v>
      </c>
      <c r="BQ114" s="132">
        <v>78</v>
      </c>
      <c r="BR114" s="133">
        <v>1.03945761452041</v>
      </c>
      <c r="BS114" s="134">
        <v>-38.655756293855703</v>
      </c>
      <c r="BT114" s="112">
        <v>1.5E-3</v>
      </c>
      <c r="BU114" s="124">
        <v>1.5E-3</v>
      </c>
      <c r="BV114" s="119">
        <v>0</v>
      </c>
      <c r="BW114" s="119">
        <v>41</v>
      </c>
      <c r="BX114" s="113"/>
      <c r="BY114" s="118">
        <v>0.99909747292418805</v>
      </c>
      <c r="BZ114" s="118">
        <v>1</v>
      </c>
      <c r="CA114" s="135">
        <v>0.99963898916967497</v>
      </c>
      <c r="CB114" s="117">
        <v>0.9</v>
      </c>
      <c r="CC114" s="124">
        <v>2.5000000000000001E-3</v>
      </c>
      <c r="CD114" s="113"/>
      <c r="CE114" s="113"/>
    </row>
    <row r="115" spans="1:83" s="85" customFormat="1" ht="21.4" customHeight="1" x14ac:dyDescent="0.2">
      <c r="A115" s="109" t="s">
        <v>382</v>
      </c>
      <c r="B115" s="109" t="s">
        <v>384</v>
      </c>
      <c r="C115" s="109" t="s">
        <v>170</v>
      </c>
      <c r="D115" s="110">
        <v>9.4290395323333307</v>
      </c>
      <c r="E115" s="111"/>
      <c r="F115" s="112">
        <v>4.3999999999999997E-2</v>
      </c>
      <c r="G115" s="112">
        <v>4.3124999999999997E-2</v>
      </c>
      <c r="H115" s="113"/>
      <c r="I115" s="114">
        <v>6</v>
      </c>
      <c r="J115" s="114">
        <v>6</v>
      </c>
      <c r="K115" s="111"/>
      <c r="L115" s="136">
        <v>0.75</v>
      </c>
      <c r="M115" s="133">
        <v>0.78100000000000003</v>
      </c>
      <c r="N115" s="117">
        <v>0.7</v>
      </c>
      <c r="O115" s="118">
        <v>1.0999999999999999E-2</v>
      </c>
      <c r="P115" s="111"/>
      <c r="Q115" s="119">
        <v>385</v>
      </c>
      <c r="R115" s="120">
        <v>40.831306166422102</v>
      </c>
      <c r="S115" s="121">
        <v>36</v>
      </c>
      <c r="T115" s="133">
        <v>1.13420294906728</v>
      </c>
      <c r="U115" s="134">
        <v>-20.297835257815699</v>
      </c>
      <c r="V115" s="124">
        <v>7.0000000000000001E-3</v>
      </c>
      <c r="W115" s="124">
        <v>6.4999999999999997E-3</v>
      </c>
      <c r="X115" s="125">
        <v>0</v>
      </c>
      <c r="Y115" s="125">
        <v>23</v>
      </c>
      <c r="Z115" s="111"/>
      <c r="AA115" s="126">
        <v>1044</v>
      </c>
      <c r="AB115" s="110">
        <v>110.72177568245399</v>
      </c>
      <c r="AC115" s="121">
        <v>200</v>
      </c>
      <c r="AD115" s="116">
        <v>0.55360887841227002</v>
      </c>
      <c r="AE115" s="127">
        <v>-1207.6546403212001</v>
      </c>
      <c r="AF115" s="112"/>
      <c r="AG115" s="112"/>
      <c r="AH115" s="128">
        <v>842</v>
      </c>
      <c r="AI115" s="125">
        <v>1219</v>
      </c>
      <c r="AJ115" s="111"/>
      <c r="AK115" s="120">
        <v>8678.9378699999997</v>
      </c>
      <c r="AL115" s="120">
        <v>920.44771264759902</v>
      </c>
      <c r="AM115" s="129">
        <v>666.7</v>
      </c>
      <c r="AN115" s="122">
        <v>1.38060253884446</v>
      </c>
      <c r="AO115" s="130">
        <v>1173.0471264892799</v>
      </c>
      <c r="AP115" s="124">
        <v>0.01</v>
      </c>
      <c r="AQ115" s="124">
        <v>0.01</v>
      </c>
      <c r="AR115" s="125">
        <v>0</v>
      </c>
      <c r="AS115" s="125">
        <v>0</v>
      </c>
      <c r="AT115" s="113"/>
      <c r="AU115" s="120">
        <v>5863.1068100000002</v>
      </c>
      <c r="AV115" s="110">
        <v>621.81379024816795</v>
      </c>
      <c r="AW115" s="131">
        <v>573</v>
      </c>
      <c r="AX115" s="133">
        <v>1.08518986081705</v>
      </c>
      <c r="AY115" s="137">
        <v>-587.88373452023598</v>
      </c>
      <c r="AZ115" s="112">
        <v>6.7499999999999999E-3</v>
      </c>
      <c r="BA115" s="112">
        <v>6.7499999999999999E-3</v>
      </c>
      <c r="BB115" s="125">
        <v>0</v>
      </c>
      <c r="BC115" s="125">
        <v>621</v>
      </c>
      <c r="BD115" s="111"/>
      <c r="BE115" s="120">
        <v>430.9</v>
      </c>
      <c r="BF115" s="110">
        <v>45.699246304185202</v>
      </c>
      <c r="BG115" s="132">
        <v>65</v>
      </c>
      <c r="BH115" s="116">
        <v>0.70306532775669495</v>
      </c>
      <c r="BI115" s="127">
        <v>-300.88775810439</v>
      </c>
      <c r="BJ115" s="112"/>
      <c r="BK115" s="112"/>
      <c r="BL115" s="125">
        <v>182</v>
      </c>
      <c r="BM115" s="125">
        <v>305</v>
      </c>
      <c r="BN115" s="111"/>
      <c r="BO115" s="119">
        <v>861</v>
      </c>
      <c r="BP115" s="120">
        <v>91.313648335816694</v>
      </c>
      <c r="BQ115" s="132">
        <v>78</v>
      </c>
      <c r="BR115" s="133">
        <v>1.1706877991771401</v>
      </c>
      <c r="BS115" s="134">
        <v>-17.145309725267499</v>
      </c>
      <c r="BT115" s="112">
        <v>6.7499999999999999E-3</v>
      </c>
      <c r="BU115" s="124">
        <v>6.3749999999999996E-3</v>
      </c>
      <c r="BV115" s="119">
        <v>0</v>
      </c>
      <c r="BW115" s="119">
        <v>22</v>
      </c>
      <c r="BX115" s="113"/>
      <c r="BY115" s="118">
        <v>0.99583429761629205</v>
      </c>
      <c r="BZ115" s="118">
        <v>1</v>
      </c>
      <c r="CA115" s="135">
        <v>0.99833371904651702</v>
      </c>
      <c r="CB115" s="117">
        <v>0.9</v>
      </c>
      <c r="CC115" s="124">
        <v>2.5000000000000001E-3</v>
      </c>
      <c r="CD115" s="113"/>
      <c r="CE115" s="113"/>
    </row>
    <row r="116" spans="1:83" s="85" customFormat="1" ht="21.4" customHeight="1" x14ac:dyDescent="0.2">
      <c r="A116" s="109" t="s">
        <v>382</v>
      </c>
      <c r="B116" s="109" t="s">
        <v>384</v>
      </c>
      <c r="C116" s="109" t="s">
        <v>171</v>
      </c>
      <c r="D116" s="110">
        <v>3.6511770079999999</v>
      </c>
      <c r="E116" s="111"/>
      <c r="F116" s="112">
        <v>4.6625E-2</v>
      </c>
      <c r="G116" s="112">
        <v>4.5874999999999999E-2</v>
      </c>
      <c r="H116" s="113"/>
      <c r="I116" s="114">
        <v>5</v>
      </c>
      <c r="J116" s="114">
        <v>5</v>
      </c>
      <c r="K116" s="111"/>
      <c r="L116" s="115">
        <v>0.47</v>
      </c>
      <c r="M116" s="118">
        <v>0.66100000000000003</v>
      </c>
      <c r="N116" s="117">
        <v>0.7</v>
      </c>
      <c r="O116" s="118"/>
      <c r="P116" s="111"/>
      <c r="Q116" s="119">
        <v>230</v>
      </c>
      <c r="R116" s="120">
        <v>62.9933852826234</v>
      </c>
      <c r="S116" s="121">
        <v>36</v>
      </c>
      <c r="T116" s="122">
        <v>1.74981625785065</v>
      </c>
      <c r="U116" s="123">
        <v>73.057807488128006</v>
      </c>
      <c r="V116" s="124">
        <v>0.01</v>
      </c>
      <c r="W116" s="124">
        <v>0.01</v>
      </c>
      <c r="X116" s="125">
        <v>0</v>
      </c>
      <c r="Y116" s="125">
        <v>0</v>
      </c>
      <c r="Z116" s="111"/>
      <c r="AA116" s="126">
        <v>362</v>
      </c>
      <c r="AB116" s="110">
        <v>99.146110749172394</v>
      </c>
      <c r="AC116" s="121">
        <v>200</v>
      </c>
      <c r="AD116" s="116">
        <v>0.495730553745862</v>
      </c>
      <c r="AE116" s="127">
        <v>-509.90106951040002</v>
      </c>
      <c r="AF116" s="112"/>
      <c r="AG116" s="112"/>
      <c r="AH116" s="128">
        <v>369</v>
      </c>
      <c r="AI116" s="125">
        <v>515</v>
      </c>
      <c r="AJ116" s="111"/>
      <c r="AK116" s="120">
        <v>1993.95472</v>
      </c>
      <c r="AL116" s="120">
        <v>546.112860491589</v>
      </c>
      <c r="AM116" s="129">
        <v>612</v>
      </c>
      <c r="AN116" s="118">
        <v>0.89234127531305296</v>
      </c>
      <c r="AO116" s="120">
        <v>-674.06255270182396</v>
      </c>
      <c r="AP116" s="124"/>
      <c r="AQ116" s="124"/>
      <c r="AR116" s="125">
        <v>241</v>
      </c>
      <c r="AS116" s="125">
        <v>688</v>
      </c>
      <c r="AT116" s="113"/>
      <c r="AU116" s="120">
        <v>2429.4239499999999</v>
      </c>
      <c r="AV116" s="110">
        <v>665.38103868340295</v>
      </c>
      <c r="AW116" s="131">
        <v>573</v>
      </c>
      <c r="AX116" s="133">
        <v>1.1612234531996599</v>
      </c>
      <c r="AY116" s="137">
        <v>-68.572614147295596</v>
      </c>
      <c r="AZ116" s="112">
        <v>1.2749999999999999E-2</v>
      </c>
      <c r="BA116" s="112">
        <v>1.2E-2</v>
      </c>
      <c r="BB116" s="125">
        <v>0</v>
      </c>
      <c r="BC116" s="125">
        <v>82</v>
      </c>
      <c r="BD116" s="111"/>
      <c r="BE116" s="120">
        <v>298</v>
      </c>
      <c r="BF116" s="110">
        <v>81.617516583572893</v>
      </c>
      <c r="BG116" s="132">
        <v>65</v>
      </c>
      <c r="BH116" s="122">
        <v>1.2556541012857401</v>
      </c>
      <c r="BI116" s="123">
        <v>14.63215240912</v>
      </c>
      <c r="BJ116" s="112">
        <v>1.4999999999999999E-2</v>
      </c>
      <c r="BK116" s="112">
        <v>1.4999999999999999E-2</v>
      </c>
      <c r="BL116" s="125">
        <v>0</v>
      </c>
      <c r="BM116" s="125">
        <v>0</v>
      </c>
      <c r="BN116" s="111"/>
      <c r="BO116" s="119">
        <v>332</v>
      </c>
      <c r="BP116" s="120">
        <v>90.929582234047601</v>
      </c>
      <c r="BQ116" s="132">
        <v>78</v>
      </c>
      <c r="BR116" s="133">
        <v>1.1657638747954799</v>
      </c>
      <c r="BS116" s="134">
        <v>-8.0414171090559403</v>
      </c>
      <c r="BT116" s="112">
        <v>6.3749999999999996E-3</v>
      </c>
      <c r="BU116" s="124">
        <v>6.3749999999999996E-3</v>
      </c>
      <c r="BV116" s="119">
        <v>0</v>
      </c>
      <c r="BW116" s="119">
        <v>10</v>
      </c>
      <c r="BX116" s="113"/>
      <c r="BY116" s="118">
        <v>0.99753320683111901</v>
      </c>
      <c r="BZ116" s="118">
        <v>1</v>
      </c>
      <c r="CA116" s="135">
        <v>0.99901328273244805</v>
      </c>
      <c r="CB116" s="117">
        <v>0.9</v>
      </c>
      <c r="CC116" s="124">
        <v>2.5000000000000001E-3</v>
      </c>
      <c r="CD116" s="113"/>
      <c r="CE116" s="113"/>
    </row>
    <row r="117" spans="1:83" s="85" customFormat="1" ht="21.4" customHeight="1" x14ac:dyDescent="0.2">
      <c r="A117" s="109" t="s">
        <v>382</v>
      </c>
      <c r="B117" s="109" t="s">
        <v>384</v>
      </c>
      <c r="C117" s="109" t="s">
        <v>172</v>
      </c>
      <c r="D117" s="110">
        <v>2.93764142466667</v>
      </c>
      <c r="E117" s="111"/>
      <c r="F117" s="112">
        <v>0.06</v>
      </c>
      <c r="G117" s="112">
        <v>0.06</v>
      </c>
      <c r="H117" s="113"/>
      <c r="I117" s="114">
        <v>6</v>
      </c>
      <c r="J117" s="114">
        <v>6</v>
      </c>
      <c r="K117" s="111"/>
      <c r="L117" s="115">
        <v>0.61</v>
      </c>
      <c r="M117" s="118">
        <v>0.65100000000000002</v>
      </c>
      <c r="N117" s="117">
        <v>0.7</v>
      </c>
      <c r="O117" s="118"/>
      <c r="P117" s="111"/>
      <c r="Q117" s="119">
        <v>138</v>
      </c>
      <c r="R117" s="120">
        <v>46.976461742827901</v>
      </c>
      <c r="S117" s="121">
        <v>36</v>
      </c>
      <c r="T117" s="122">
        <v>1.30490171507855</v>
      </c>
      <c r="U117" s="123">
        <v>11.728421002127901</v>
      </c>
      <c r="V117" s="124">
        <v>0.01</v>
      </c>
      <c r="W117" s="124">
        <v>0.01</v>
      </c>
      <c r="X117" s="125">
        <v>0</v>
      </c>
      <c r="Y117" s="125">
        <v>0</v>
      </c>
      <c r="Z117" s="111"/>
      <c r="AA117" s="126">
        <v>468</v>
      </c>
      <c r="AB117" s="110">
        <v>159.31147895393801</v>
      </c>
      <c r="AC117" s="121">
        <v>200</v>
      </c>
      <c r="AD117" s="118">
        <v>0.79655739476969001</v>
      </c>
      <c r="AE117" s="126">
        <v>-233.50877221040099</v>
      </c>
      <c r="AF117" s="112"/>
      <c r="AG117" s="112"/>
      <c r="AH117" s="128">
        <v>120</v>
      </c>
      <c r="AI117" s="125">
        <v>238</v>
      </c>
      <c r="AJ117" s="111"/>
      <c r="AK117" s="120">
        <v>2367.02988</v>
      </c>
      <c r="AL117" s="120">
        <v>805.75861305761202</v>
      </c>
      <c r="AM117" s="129">
        <v>612</v>
      </c>
      <c r="AN117" s="122">
        <v>1.31659904094381</v>
      </c>
      <c r="AO117" s="130">
        <v>220.41303703617399</v>
      </c>
      <c r="AP117" s="124">
        <v>0.01</v>
      </c>
      <c r="AQ117" s="124">
        <v>0.01</v>
      </c>
      <c r="AR117" s="125">
        <v>0</v>
      </c>
      <c r="AS117" s="125">
        <v>0</v>
      </c>
      <c r="AT117" s="113"/>
      <c r="AU117" s="120">
        <v>2176.2334799999999</v>
      </c>
      <c r="AV117" s="110">
        <v>740.80977403392103</v>
      </c>
      <c r="AW117" s="131">
        <v>573</v>
      </c>
      <c r="AX117" s="122">
        <v>1.2928617347886899</v>
      </c>
      <c r="AY117" s="130">
        <v>166.410847617201</v>
      </c>
      <c r="AZ117" s="112">
        <v>1.4999999999999999E-2</v>
      </c>
      <c r="BA117" s="112">
        <v>1.4999999999999999E-2</v>
      </c>
      <c r="BB117" s="125">
        <v>0</v>
      </c>
      <c r="BC117" s="125">
        <v>0</v>
      </c>
      <c r="BD117" s="111"/>
      <c r="BE117" s="120">
        <v>233.5</v>
      </c>
      <c r="BF117" s="110">
        <v>79.485534905437007</v>
      </c>
      <c r="BG117" s="132">
        <v>65</v>
      </c>
      <c r="BH117" s="122">
        <v>1.22285438316057</v>
      </c>
      <c r="BI117" s="123">
        <v>5.5096490316197402</v>
      </c>
      <c r="BJ117" s="112">
        <v>1.4999999999999999E-2</v>
      </c>
      <c r="BK117" s="112">
        <v>1.4999999999999999E-2</v>
      </c>
      <c r="BL117" s="125">
        <v>0</v>
      </c>
      <c r="BM117" s="125">
        <v>0</v>
      </c>
      <c r="BN117" s="111"/>
      <c r="BO117" s="119">
        <v>341</v>
      </c>
      <c r="BP117" s="120">
        <v>116.079517784814</v>
      </c>
      <c r="BQ117" s="132">
        <v>78</v>
      </c>
      <c r="BR117" s="122">
        <v>1.48819894595915</v>
      </c>
      <c r="BS117" s="123">
        <v>67.411578837943694</v>
      </c>
      <c r="BT117" s="112">
        <v>7.4999999999999997E-3</v>
      </c>
      <c r="BU117" s="124">
        <v>7.4999999999999997E-3</v>
      </c>
      <c r="BV117" s="119">
        <v>0</v>
      </c>
      <c r="BW117" s="119">
        <v>0</v>
      </c>
      <c r="BX117" s="113"/>
      <c r="BY117" s="118">
        <v>0.996592844974446</v>
      </c>
      <c r="BZ117" s="118">
        <v>1</v>
      </c>
      <c r="CA117" s="135">
        <v>0.99863713798977805</v>
      </c>
      <c r="CB117" s="117">
        <v>0.9</v>
      </c>
      <c r="CC117" s="124">
        <v>2.5000000000000001E-3</v>
      </c>
      <c r="CD117" s="113"/>
      <c r="CE117" s="113"/>
    </row>
    <row r="118" spans="1:83" s="85" customFormat="1" ht="21.4" customHeight="1" x14ac:dyDescent="0.2">
      <c r="A118" s="109" t="s">
        <v>382</v>
      </c>
      <c r="B118" s="109" t="s">
        <v>174</v>
      </c>
      <c r="C118" s="109" t="s">
        <v>175</v>
      </c>
      <c r="D118" s="110">
        <v>2.45315055322222</v>
      </c>
      <c r="E118" s="111"/>
      <c r="F118" s="112">
        <v>5.3999999999999999E-2</v>
      </c>
      <c r="G118" s="112">
        <v>5.3249999999999999E-2</v>
      </c>
      <c r="H118" s="113"/>
      <c r="I118" s="114">
        <v>6</v>
      </c>
      <c r="J118" s="114">
        <v>6</v>
      </c>
      <c r="K118" s="111"/>
      <c r="L118" s="136">
        <v>0.79</v>
      </c>
      <c r="M118" s="118">
        <v>0.64600000000000002</v>
      </c>
      <c r="N118" s="117">
        <v>0.7</v>
      </c>
      <c r="O118" s="118"/>
      <c r="P118" s="111"/>
      <c r="Q118" s="119">
        <v>148</v>
      </c>
      <c r="R118" s="120">
        <v>60.3305817515364</v>
      </c>
      <c r="S118" s="121">
        <v>36</v>
      </c>
      <c r="T118" s="122">
        <v>1.6758494930982299</v>
      </c>
      <c r="U118" s="123">
        <v>42.553776620296098</v>
      </c>
      <c r="V118" s="124">
        <v>0.01</v>
      </c>
      <c r="W118" s="124">
        <v>0.01</v>
      </c>
      <c r="X118" s="125">
        <v>0</v>
      </c>
      <c r="Y118" s="125">
        <v>0</v>
      </c>
      <c r="Z118" s="111"/>
      <c r="AA118" s="126">
        <v>262</v>
      </c>
      <c r="AB118" s="110">
        <v>106.80143526285499</v>
      </c>
      <c r="AC118" s="121">
        <v>200</v>
      </c>
      <c r="AD118" s="116">
        <v>0.53400717631427497</v>
      </c>
      <c r="AE118" s="127">
        <v>-323.81235210946602</v>
      </c>
      <c r="AF118" s="112"/>
      <c r="AG118" s="112"/>
      <c r="AH118" s="128">
        <v>229</v>
      </c>
      <c r="AI118" s="125">
        <v>327</v>
      </c>
      <c r="AJ118" s="111"/>
      <c r="AK118" s="120">
        <v>2719.7147199999999</v>
      </c>
      <c r="AL118" s="120">
        <v>1108.6619679447101</v>
      </c>
      <c r="AM118" s="129">
        <v>828</v>
      </c>
      <c r="AN118" s="122">
        <v>1.33896372940182</v>
      </c>
      <c r="AO118" s="130">
        <v>294.45158226681099</v>
      </c>
      <c r="AP118" s="124">
        <v>0.01</v>
      </c>
      <c r="AQ118" s="124">
        <v>0.01</v>
      </c>
      <c r="AR118" s="125">
        <v>0</v>
      </c>
      <c r="AS118" s="125">
        <v>0</v>
      </c>
      <c r="AT118" s="113"/>
      <c r="AU118" s="120">
        <v>1709.1283800000001</v>
      </c>
      <c r="AV118" s="110">
        <v>696.70749630716898</v>
      </c>
      <c r="AW118" s="131">
        <v>573</v>
      </c>
      <c r="AX118" s="122">
        <v>1.2158944089130299</v>
      </c>
      <c r="AY118" s="130">
        <v>30.775991206379601</v>
      </c>
      <c r="AZ118" s="112">
        <v>1.4999999999999999E-2</v>
      </c>
      <c r="BA118" s="112">
        <v>1.4999999999999999E-2</v>
      </c>
      <c r="BB118" s="125">
        <v>0</v>
      </c>
      <c r="BC118" s="125">
        <v>0</v>
      </c>
      <c r="BD118" s="111"/>
      <c r="BE118" s="120">
        <v>177.2</v>
      </c>
      <c r="BF118" s="110">
        <v>72.233642475488196</v>
      </c>
      <c r="BG118" s="132">
        <v>65</v>
      </c>
      <c r="BH118" s="133">
        <v>1.1112868073152</v>
      </c>
      <c r="BI118" s="134">
        <v>-13.1890144355765</v>
      </c>
      <c r="BJ118" s="112">
        <v>8.9999999999999993E-3</v>
      </c>
      <c r="BK118" s="112">
        <v>8.2500000000000004E-3</v>
      </c>
      <c r="BL118" s="125">
        <v>0</v>
      </c>
      <c r="BM118" s="125">
        <v>15</v>
      </c>
      <c r="BN118" s="111"/>
      <c r="BO118" s="119">
        <v>273</v>
      </c>
      <c r="BP118" s="120">
        <v>111.285464987631</v>
      </c>
      <c r="BQ118" s="132">
        <v>78</v>
      </c>
      <c r="BR118" s="122">
        <v>1.42673673061065</v>
      </c>
      <c r="BS118" s="123">
        <v>44.533182677308197</v>
      </c>
      <c r="BT118" s="112">
        <v>7.4999999999999997E-3</v>
      </c>
      <c r="BU118" s="124">
        <v>7.4999999999999997E-3</v>
      </c>
      <c r="BV118" s="119">
        <v>0</v>
      </c>
      <c r="BW118" s="119">
        <v>0</v>
      </c>
      <c r="BX118" s="113"/>
      <c r="BY118" s="118">
        <v>0.98973481608212099</v>
      </c>
      <c r="BZ118" s="118">
        <v>1</v>
      </c>
      <c r="CA118" s="135">
        <v>0.99589392643284902</v>
      </c>
      <c r="CB118" s="117">
        <v>0.9</v>
      </c>
      <c r="CC118" s="124">
        <v>2.5000000000000001E-3</v>
      </c>
      <c r="CD118" s="113"/>
      <c r="CE118" s="113"/>
    </row>
    <row r="119" spans="1:83" s="85" customFormat="1" ht="21.4" customHeight="1" x14ac:dyDescent="0.2">
      <c r="A119" s="109" t="s">
        <v>382</v>
      </c>
      <c r="B119" s="109" t="s">
        <v>174</v>
      </c>
      <c r="C119" s="109" t="s">
        <v>176</v>
      </c>
      <c r="D119" s="110">
        <v>2.9722222222222201</v>
      </c>
      <c r="E119" s="111"/>
      <c r="F119" s="112">
        <v>0.06</v>
      </c>
      <c r="G119" s="112">
        <v>0.06</v>
      </c>
      <c r="H119" s="113"/>
      <c r="I119" s="114">
        <v>6</v>
      </c>
      <c r="J119" s="114">
        <v>6</v>
      </c>
      <c r="K119" s="111"/>
      <c r="L119" s="136">
        <v>0.75</v>
      </c>
      <c r="M119" s="118">
        <v>0.61499999999999999</v>
      </c>
      <c r="N119" s="117">
        <v>0.7</v>
      </c>
      <c r="O119" s="118"/>
      <c r="P119" s="111"/>
      <c r="Q119" s="119">
        <v>222</v>
      </c>
      <c r="R119" s="120">
        <v>74.691588785046704</v>
      </c>
      <c r="S119" s="121">
        <v>36</v>
      </c>
      <c r="T119" s="122">
        <v>2.07476635514019</v>
      </c>
      <c r="U119" s="123">
        <v>94.242000000000104</v>
      </c>
      <c r="V119" s="124">
        <v>0.01</v>
      </c>
      <c r="W119" s="124">
        <v>0.01</v>
      </c>
      <c r="X119" s="125">
        <v>0</v>
      </c>
      <c r="Y119" s="125">
        <v>0</v>
      </c>
      <c r="Z119" s="111"/>
      <c r="AA119" s="126">
        <v>554</v>
      </c>
      <c r="AB119" s="110">
        <v>186.39252336448601</v>
      </c>
      <c r="AC119" s="121">
        <v>200</v>
      </c>
      <c r="AD119" s="118">
        <v>0.93196261682242998</v>
      </c>
      <c r="AE119" s="126">
        <v>-155.766666666666</v>
      </c>
      <c r="AF119" s="112"/>
      <c r="AG119" s="112"/>
      <c r="AH119" s="128">
        <v>41</v>
      </c>
      <c r="AI119" s="125">
        <v>160</v>
      </c>
      <c r="AJ119" s="111"/>
      <c r="AK119" s="120">
        <v>3810.2528299999999</v>
      </c>
      <c r="AL119" s="120">
        <v>1281.9542231775699</v>
      </c>
      <c r="AM119" s="129">
        <v>793.4</v>
      </c>
      <c r="AN119" s="122">
        <v>1.6157729054418599</v>
      </c>
      <c r="AO119" s="130">
        <v>994.60846333333495</v>
      </c>
      <c r="AP119" s="124">
        <v>0.01</v>
      </c>
      <c r="AQ119" s="124">
        <v>0.01</v>
      </c>
      <c r="AR119" s="125">
        <v>0</v>
      </c>
      <c r="AS119" s="125">
        <v>0</v>
      </c>
      <c r="AT119" s="113"/>
      <c r="AU119" s="120">
        <v>2501.64941</v>
      </c>
      <c r="AV119" s="110">
        <v>841.67643700934605</v>
      </c>
      <c r="AW119" s="131">
        <v>573</v>
      </c>
      <c r="AX119" s="122">
        <v>1.4688943054264301</v>
      </c>
      <c r="AY119" s="130">
        <v>468.16791000000097</v>
      </c>
      <c r="AZ119" s="112">
        <v>1.4999999999999999E-2</v>
      </c>
      <c r="BA119" s="112">
        <v>1.4999999999999999E-2</v>
      </c>
      <c r="BB119" s="125">
        <v>0</v>
      </c>
      <c r="BC119" s="125">
        <v>0</v>
      </c>
      <c r="BD119" s="111"/>
      <c r="BE119" s="120">
        <v>230.9</v>
      </c>
      <c r="BF119" s="110">
        <v>77.685981308411201</v>
      </c>
      <c r="BG119" s="132">
        <v>65</v>
      </c>
      <c r="BH119" s="122">
        <v>1.1951689432063299</v>
      </c>
      <c r="BI119" s="123">
        <v>0.22583333333349701</v>
      </c>
      <c r="BJ119" s="112">
        <v>1.4999999999999999E-2</v>
      </c>
      <c r="BK119" s="112">
        <v>1.4999999999999999E-2</v>
      </c>
      <c r="BL119" s="125">
        <v>0</v>
      </c>
      <c r="BM119" s="125">
        <v>1</v>
      </c>
      <c r="BN119" s="111"/>
      <c r="BO119" s="119">
        <v>353</v>
      </c>
      <c r="BP119" s="120">
        <v>118.766355140187</v>
      </c>
      <c r="BQ119" s="132">
        <v>78</v>
      </c>
      <c r="BR119" s="122">
        <v>1.5226455787203499</v>
      </c>
      <c r="BS119" s="123">
        <v>76.191000000000201</v>
      </c>
      <c r="BT119" s="112">
        <v>7.4999999999999997E-3</v>
      </c>
      <c r="BU119" s="124">
        <v>7.4999999999999997E-3</v>
      </c>
      <c r="BV119" s="119">
        <v>0</v>
      </c>
      <c r="BW119" s="119">
        <v>0</v>
      </c>
      <c r="BX119" s="113"/>
      <c r="BY119" s="118">
        <v>0.99609184171958998</v>
      </c>
      <c r="BZ119" s="118">
        <v>1</v>
      </c>
      <c r="CA119" s="135">
        <v>0.99843673668783595</v>
      </c>
      <c r="CB119" s="117">
        <v>0.9</v>
      </c>
      <c r="CC119" s="124">
        <v>2.5000000000000001E-3</v>
      </c>
      <c r="CD119" s="113"/>
      <c r="CE119" s="113"/>
    </row>
    <row r="120" spans="1:83" s="85" customFormat="1" ht="21.4" customHeight="1" x14ac:dyDescent="0.2">
      <c r="A120" s="109" t="s">
        <v>382</v>
      </c>
      <c r="B120" s="109" t="s">
        <v>174</v>
      </c>
      <c r="C120" s="109" t="s">
        <v>177</v>
      </c>
      <c r="D120" s="110">
        <v>2.2077294685555602</v>
      </c>
      <c r="E120" s="111"/>
      <c r="F120" s="112">
        <v>5.5500000000000001E-2</v>
      </c>
      <c r="G120" s="112">
        <v>5.5500000000000001E-2</v>
      </c>
      <c r="H120" s="113"/>
      <c r="I120" s="114">
        <v>6</v>
      </c>
      <c r="J120" s="114">
        <v>6</v>
      </c>
      <c r="K120" s="111"/>
      <c r="L120" s="115">
        <v>0.59</v>
      </c>
      <c r="M120" s="116">
        <v>0.41399999999999998</v>
      </c>
      <c r="N120" s="117">
        <v>0.7</v>
      </c>
      <c r="O120" s="118"/>
      <c r="P120" s="111"/>
      <c r="Q120" s="119">
        <v>139</v>
      </c>
      <c r="R120" s="120">
        <v>62.960612692706</v>
      </c>
      <c r="S120" s="121">
        <v>36</v>
      </c>
      <c r="T120" s="122">
        <v>1.7489059081307201</v>
      </c>
      <c r="U120" s="123">
        <v>44.102956523607801</v>
      </c>
      <c r="V120" s="124">
        <v>0.01</v>
      </c>
      <c r="W120" s="124">
        <v>0.01</v>
      </c>
      <c r="X120" s="125">
        <v>0</v>
      </c>
      <c r="Y120" s="125">
        <v>0</v>
      </c>
      <c r="Z120" s="111"/>
      <c r="AA120" s="126">
        <v>252</v>
      </c>
      <c r="AB120" s="110">
        <v>114.144420133539</v>
      </c>
      <c r="AC120" s="121">
        <v>200</v>
      </c>
      <c r="AD120" s="116">
        <v>0.57072210066769502</v>
      </c>
      <c r="AE120" s="127">
        <v>-275.20579709106801</v>
      </c>
      <c r="AF120" s="112"/>
      <c r="AG120" s="112"/>
      <c r="AH120" s="128">
        <v>190</v>
      </c>
      <c r="AI120" s="125">
        <v>278</v>
      </c>
      <c r="AJ120" s="111"/>
      <c r="AK120" s="120">
        <v>2884.4305100000001</v>
      </c>
      <c r="AL120" s="120">
        <v>1306.51447610888</v>
      </c>
      <c r="AM120" s="129">
        <v>828</v>
      </c>
      <c r="AN120" s="122">
        <v>1.5779160339479199</v>
      </c>
      <c r="AO120" s="130">
        <v>701.79851004297996</v>
      </c>
      <c r="AP120" s="124">
        <v>0.01</v>
      </c>
      <c r="AQ120" s="124">
        <v>0.01</v>
      </c>
      <c r="AR120" s="125">
        <v>0</v>
      </c>
      <c r="AS120" s="125">
        <v>0</v>
      </c>
      <c r="AT120" s="113"/>
      <c r="AU120" s="120">
        <v>1591.47038</v>
      </c>
      <c r="AV120" s="110">
        <v>720.86295113017002</v>
      </c>
      <c r="AW120" s="131">
        <v>573</v>
      </c>
      <c r="AX120" s="122">
        <v>1.25805052553258</v>
      </c>
      <c r="AY120" s="130">
        <v>81.025771334090905</v>
      </c>
      <c r="AZ120" s="112">
        <v>1.4999999999999999E-2</v>
      </c>
      <c r="BA120" s="112">
        <v>1.4999999999999999E-2</v>
      </c>
      <c r="BB120" s="125">
        <v>0</v>
      </c>
      <c r="BC120" s="125">
        <v>0</v>
      </c>
      <c r="BD120" s="111"/>
      <c r="BE120" s="120">
        <v>163.30000000000001</v>
      </c>
      <c r="BF120" s="110">
        <v>73.967396062725797</v>
      </c>
      <c r="BG120" s="132">
        <v>65</v>
      </c>
      <c r="BH120" s="133">
        <v>1.13795993942655</v>
      </c>
      <c r="BI120" s="134">
        <v>-8.0418840545970092</v>
      </c>
      <c r="BJ120" s="112">
        <v>1.0500000000000001E-2</v>
      </c>
      <c r="BK120" s="112">
        <v>1.0500000000000001E-2</v>
      </c>
      <c r="BL120" s="125">
        <v>0</v>
      </c>
      <c r="BM120" s="125">
        <v>9</v>
      </c>
      <c r="BN120" s="111"/>
      <c r="BO120" s="119">
        <v>214</v>
      </c>
      <c r="BP120" s="120">
        <v>96.932166303878304</v>
      </c>
      <c r="BQ120" s="132">
        <v>78</v>
      </c>
      <c r="BR120" s="122">
        <v>1.24272008081895</v>
      </c>
      <c r="BS120" s="123">
        <v>8.3897391344835892</v>
      </c>
      <c r="BT120" s="112">
        <v>7.4999999999999997E-3</v>
      </c>
      <c r="BU120" s="124">
        <v>7.4999999999999997E-3</v>
      </c>
      <c r="BV120" s="119">
        <v>0</v>
      </c>
      <c r="BW120" s="119">
        <v>0</v>
      </c>
      <c r="BX120" s="113"/>
      <c r="BY120" s="118">
        <v>0.997165800661313</v>
      </c>
      <c r="BZ120" s="118">
        <v>1</v>
      </c>
      <c r="CA120" s="135">
        <v>0.99886632026452504</v>
      </c>
      <c r="CB120" s="117">
        <v>0.9</v>
      </c>
      <c r="CC120" s="124">
        <v>2.5000000000000001E-3</v>
      </c>
      <c r="CD120" s="113"/>
      <c r="CE120" s="113"/>
    </row>
    <row r="121" spans="1:83" s="85" customFormat="1" ht="21.4" customHeight="1" x14ac:dyDescent="0.2">
      <c r="A121" s="109" t="s">
        <v>382</v>
      </c>
      <c r="B121" s="109" t="s">
        <v>174</v>
      </c>
      <c r="C121" s="109" t="s">
        <v>178</v>
      </c>
      <c r="D121" s="110">
        <v>2.4580710486666701</v>
      </c>
      <c r="E121" s="111"/>
      <c r="F121" s="112">
        <v>2.4500000000000001E-2</v>
      </c>
      <c r="G121" s="112">
        <v>2.325E-2</v>
      </c>
      <c r="H121" s="113"/>
      <c r="I121" s="114">
        <v>4</v>
      </c>
      <c r="J121" s="114">
        <v>4</v>
      </c>
      <c r="K121" s="111"/>
      <c r="L121" s="115">
        <v>0.62</v>
      </c>
      <c r="M121" s="118">
        <v>0.65500000000000003</v>
      </c>
      <c r="N121" s="117">
        <v>0.7</v>
      </c>
      <c r="O121" s="118"/>
      <c r="P121" s="111"/>
      <c r="Q121" s="119">
        <v>95</v>
      </c>
      <c r="R121" s="120">
        <v>38.648191252051397</v>
      </c>
      <c r="S121" s="121">
        <v>36</v>
      </c>
      <c r="T121" s="133">
        <v>1.0735608681125399</v>
      </c>
      <c r="U121" s="134">
        <v>-10.6577259558881</v>
      </c>
      <c r="V121" s="124">
        <v>4.0000000000000001E-3</v>
      </c>
      <c r="W121" s="124">
        <v>3.5000000000000001E-3</v>
      </c>
      <c r="X121" s="125">
        <v>0</v>
      </c>
      <c r="Y121" s="125">
        <v>12</v>
      </c>
      <c r="Z121" s="111"/>
      <c r="AA121" s="126">
        <v>282</v>
      </c>
      <c r="AB121" s="110">
        <v>114.724104558721</v>
      </c>
      <c r="AC121" s="121">
        <v>200</v>
      </c>
      <c r="AD121" s="116">
        <v>0.57362052279360498</v>
      </c>
      <c r="AE121" s="127">
        <v>-304.987366421601</v>
      </c>
      <c r="AF121" s="112"/>
      <c r="AG121" s="112"/>
      <c r="AH121" s="128">
        <v>210</v>
      </c>
      <c r="AI121" s="125">
        <v>308</v>
      </c>
      <c r="AJ121" s="111"/>
      <c r="AK121" s="120">
        <v>1830.6537800000001</v>
      </c>
      <c r="AL121" s="120">
        <v>744.75218321822001</v>
      </c>
      <c r="AM121" s="129">
        <v>768.6</v>
      </c>
      <c r="AN121" s="118">
        <v>0.96897239554803605</v>
      </c>
      <c r="AO121" s="120">
        <v>-425.138669158212</v>
      </c>
      <c r="AP121" s="124"/>
      <c r="AQ121" s="124"/>
      <c r="AR121" s="125">
        <v>59</v>
      </c>
      <c r="AS121" s="125">
        <v>437</v>
      </c>
      <c r="AT121" s="113"/>
      <c r="AU121" s="120">
        <v>1595.85652</v>
      </c>
      <c r="AV121" s="110">
        <v>649.23124206098203</v>
      </c>
      <c r="AW121" s="131">
        <v>573</v>
      </c>
      <c r="AX121" s="133">
        <v>1.13303881686035</v>
      </c>
      <c r="AY121" s="137">
        <v>-85.862284797886304</v>
      </c>
      <c r="AZ121" s="112">
        <v>1.0500000000000001E-2</v>
      </c>
      <c r="BA121" s="112">
        <v>9.75E-3</v>
      </c>
      <c r="BB121" s="125">
        <v>0</v>
      </c>
      <c r="BC121" s="125">
        <v>95</v>
      </c>
      <c r="BD121" s="111"/>
      <c r="BE121" s="120">
        <v>157</v>
      </c>
      <c r="BF121" s="110">
        <v>63.871221332337598</v>
      </c>
      <c r="BG121" s="132">
        <v>65</v>
      </c>
      <c r="BH121" s="118">
        <v>0.98263417434365596</v>
      </c>
      <c r="BI121" s="126">
        <v>-33.770894087020302</v>
      </c>
      <c r="BJ121" s="112"/>
      <c r="BK121" s="112"/>
      <c r="BL121" s="125">
        <v>3</v>
      </c>
      <c r="BM121" s="125">
        <v>35</v>
      </c>
      <c r="BN121" s="111"/>
      <c r="BO121" s="119">
        <v>236</v>
      </c>
      <c r="BP121" s="120">
        <v>96.010243531412002</v>
      </c>
      <c r="BQ121" s="132">
        <v>78</v>
      </c>
      <c r="BR121" s="122">
        <v>1.2309005580950301</v>
      </c>
      <c r="BS121" s="123">
        <v>7.0749270955757</v>
      </c>
      <c r="BT121" s="112">
        <v>7.4999999999999997E-3</v>
      </c>
      <c r="BU121" s="124">
        <v>7.4999999999999997E-3</v>
      </c>
      <c r="BV121" s="119">
        <v>0</v>
      </c>
      <c r="BW121" s="119">
        <v>0</v>
      </c>
      <c r="BX121" s="113"/>
      <c r="BY121" s="118">
        <v>0.99659574468085099</v>
      </c>
      <c r="BZ121" s="118">
        <v>1</v>
      </c>
      <c r="CA121" s="135">
        <v>0.99863829787234004</v>
      </c>
      <c r="CB121" s="117">
        <v>0.9</v>
      </c>
      <c r="CC121" s="124">
        <v>2.5000000000000001E-3</v>
      </c>
      <c r="CD121" s="113"/>
      <c r="CE121" s="113"/>
    </row>
    <row r="122" spans="1:83" s="85" customFormat="1" ht="21.4" customHeight="1" x14ac:dyDescent="0.2">
      <c r="A122" s="109" t="s">
        <v>382</v>
      </c>
      <c r="B122" s="109" t="s">
        <v>174</v>
      </c>
      <c r="C122" s="109" t="s">
        <v>179</v>
      </c>
      <c r="D122" s="110">
        <v>11.432992857111101</v>
      </c>
      <c r="E122" s="111"/>
      <c r="F122" s="112">
        <v>4.0500000000000001E-2</v>
      </c>
      <c r="G122" s="112">
        <v>4.0500000000000001E-2</v>
      </c>
      <c r="H122" s="113"/>
      <c r="I122" s="114">
        <v>6</v>
      </c>
      <c r="J122" s="114">
        <v>6</v>
      </c>
      <c r="K122" s="111"/>
      <c r="L122" s="115">
        <v>0.63721365638766503</v>
      </c>
      <c r="M122" s="133">
        <v>0.72699999999999998</v>
      </c>
      <c r="N122" s="117">
        <v>0.7</v>
      </c>
      <c r="O122" s="118">
        <v>3.0000000000000001E-3</v>
      </c>
      <c r="P122" s="111"/>
      <c r="Q122" s="119">
        <v>514</v>
      </c>
      <c r="R122" s="120">
        <v>44.957607025906697</v>
      </c>
      <c r="S122" s="121">
        <v>36</v>
      </c>
      <c r="T122" s="122">
        <v>1.2488224173863001</v>
      </c>
      <c r="U122" s="123">
        <v>22.564235029936199</v>
      </c>
      <c r="V122" s="124">
        <v>0.01</v>
      </c>
      <c r="W122" s="124">
        <v>0.01</v>
      </c>
      <c r="X122" s="125">
        <v>0</v>
      </c>
      <c r="Y122" s="125">
        <v>0</v>
      </c>
      <c r="Z122" s="111"/>
      <c r="AA122" s="126">
        <v>1139</v>
      </c>
      <c r="AB122" s="110">
        <v>99.623957981532598</v>
      </c>
      <c r="AC122" s="121">
        <v>200</v>
      </c>
      <c r="AD122" s="116">
        <v>0.49811978990766298</v>
      </c>
      <c r="AE122" s="127">
        <v>-1591.19869427813</v>
      </c>
      <c r="AF122" s="112"/>
      <c r="AG122" s="112"/>
      <c r="AH122" s="128">
        <v>1148</v>
      </c>
      <c r="AI122" s="125">
        <v>1605</v>
      </c>
      <c r="AJ122" s="111"/>
      <c r="AK122" s="120">
        <v>11756.28098</v>
      </c>
      <c r="AL122" s="120">
        <v>1028.27677117701</v>
      </c>
      <c r="AM122" s="129">
        <v>828</v>
      </c>
      <c r="AN122" s="122">
        <v>1.2418801584263399</v>
      </c>
      <c r="AO122" s="130">
        <v>453.25838568853197</v>
      </c>
      <c r="AP122" s="124">
        <v>0.01</v>
      </c>
      <c r="AQ122" s="124">
        <v>0.01</v>
      </c>
      <c r="AR122" s="125">
        <v>0</v>
      </c>
      <c r="AS122" s="125">
        <v>0</v>
      </c>
      <c r="AT122" s="113"/>
      <c r="AU122" s="120">
        <v>7195.2797300000002</v>
      </c>
      <c r="AV122" s="110">
        <v>629.34349911053005</v>
      </c>
      <c r="AW122" s="131">
        <v>573</v>
      </c>
      <c r="AX122" s="133">
        <v>1.0983307139799801</v>
      </c>
      <c r="AY122" s="137">
        <v>-626.73952910685</v>
      </c>
      <c r="AZ122" s="112">
        <v>7.4999999999999997E-3</v>
      </c>
      <c r="BA122" s="112">
        <v>7.4999999999999997E-3</v>
      </c>
      <c r="BB122" s="125">
        <v>0</v>
      </c>
      <c r="BC122" s="125">
        <v>667</v>
      </c>
      <c r="BD122" s="111"/>
      <c r="BE122" s="120">
        <v>602.79999999999995</v>
      </c>
      <c r="BF122" s="110">
        <v>52.7246021696821</v>
      </c>
      <c r="BG122" s="132">
        <v>65</v>
      </c>
      <c r="BH122" s="118">
        <v>0.811147725687416</v>
      </c>
      <c r="BI122" s="126">
        <v>-284.51457564039299</v>
      </c>
      <c r="BJ122" s="112"/>
      <c r="BK122" s="112"/>
      <c r="BL122" s="125">
        <v>141</v>
      </c>
      <c r="BM122" s="125">
        <v>289</v>
      </c>
      <c r="BN122" s="111"/>
      <c r="BO122" s="119">
        <v>1644</v>
      </c>
      <c r="BP122" s="120">
        <v>143.794369553678</v>
      </c>
      <c r="BQ122" s="132">
        <v>78</v>
      </c>
      <c r="BR122" s="122">
        <v>1.8435175583804899</v>
      </c>
      <c r="BS122" s="123">
        <v>579.22250923152797</v>
      </c>
      <c r="BT122" s="112">
        <v>7.4999999999999997E-3</v>
      </c>
      <c r="BU122" s="124">
        <v>7.4999999999999997E-3</v>
      </c>
      <c r="BV122" s="119">
        <v>0</v>
      </c>
      <c r="BW122" s="119">
        <v>0</v>
      </c>
      <c r="BX122" s="113"/>
      <c r="BY122" s="118">
        <v>0.99555641421947405</v>
      </c>
      <c r="BZ122" s="118">
        <v>1</v>
      </c>
      <c r="CA122" s="135">
        <v>0.99822256568779</v>
      </c>
      <c r="CB122" s="117">
        <v>0.9</v>
      </c>
      <c r="CC122" s="124">
        <v>2.5000000000000001E-3</v>
      </c>
      <c r="CD122" s="113"/>
      <c r="CE122" s="113"/>
    </row>
    <row r="123" spans="1:83" s="85" customFormat="1" ht="21.4" customHeight="1" x14ac:dyDescent="0.2">
      <c r="A123" s="109" t="s">
        <v>382</v>
      </c>
      <c r="B123" s="109" t="s">
        <v>174</v>
      </c>
      <c r="C123" s="109" t="s">
        <v>180</v>
      </c>
      <c r="D123" s="110">
        <v>2.90588981611111</v>
      </c>
      <c r="E123" s="111"/>
      <c r="F123" s="112">
        <v>5.475E-2</v>
      </c>
      <c r="G123" s="112">
        <v>5.475E-2</v>
      </c>
      <c r="H123" s="113"/>
      <c r="I123" s="114">
        <v>6</v>
      </c>
      <c r="J123" s="114">
        <v>6</v>
      </c>
      <c r="K123" s="111"/>
      <c r="L123" s="138">
        <v>0.68</v>
      </c>
      <c r="M123" s="133">
        <v>0.79</v>
      </c>
      <c r="N123" s="117">
        <v>0.7</v>
      </c>
      <c r="O123" s="118">
        <v>1.2E-2</v>
      </c>
      <c r="P123" s="111"/>
      <c r="Q123" s="119">
        <v>155</v>
      </c>
      <c r="R123" s="120">
        <v>53.339943978823399</v>
      </c>
      <c r="S123" s="121">
        <v>36</v>
      </c>
      <c r="T123" s="122">
        <v>1.48166511052287</v>
      </c>
      <c r="U123" s="123">
        <v>30.093232144280101</v>
      </c>
      <c r="V123" s="124">
        <v>0.01</v>
      </c>
      <c r="W123" s="124">
        <v>0.01</v>
      </c>
      <c r="X123" s="125">
        <v>0</v>
      </c>
      <c r="Y123" s="125">
        <v>0</v>
      </c>
      <c r="Z123" s="111"/>
      <c r="AA123" s="126">
        <v>381</v>
      </c>
      <c r="AB123" s="110">
        <v>131.113023586656</v>
      </c>
      <c r="AC123" s="121">
        <v>200</v>
      </c>
      <c r="AD123" s="116">
        <v>0.65556511793327998</v>
      </c>
      <c r="AE123" s="127">
        <v>-312.92648808733298</v>
      </c>
      <c r="AF123" s="112"/>
      <c r="AG123" s="112"/>
      <c r="AH123" s="128">
        <v>201</v>
      </c>
      <c r="AI123" s="125">
        <v>317</v>
      </c>
      <c r="AJ123" s="111"/>
      <c r="AK123" s="120">
        <v>2223.8856999999998</v>
      </c>
      <c r="AL123" s="120">
        <v>765.30283002133206</v>
      </c>
      <c r="AM123" s="129">
        <v>617.6</v>
      </c>
      <c r="AN123" s="122">
        <v>1.2391561366925701</v>
      </c>
      <c r="AO123" s="130">
        <v>81.040704786315899</v>
      </c>
      <c r="AP123" s="124">
        <v>0.01</v>
      </c>
      <c r="AQ123" s="124">
        <v>0.01</v>
      </c>
      <c r="AR123" s="125">
        <v>0</v>
      </c>
      <c r="AS123" s="125">
        <v>0</v>
      </c>
      <c r="AT123" s="113"/>
      <c r="AU123" s="120">
        <v>1945.2418</v>
      </c>
      <c r="AV123" s="110">
        <v>669.41347507913201</v>
      </c>
      <c r="AW123" s="131">
        <v>573</v>
      </c>
      <c r="AX123" s="133">
        <v>1.1682608640124501</v>
      </c>
      <c r="AY123" s="137">
        <v>-42.857588370209001</v>
      </c>
      <c r="AZ123" s="112">
        <v>1.2749999999999999E-2</v>
      </c>
      <c r="BA123" s="112">
        <v>1.2749999999999999E-2</v>
      </c>
      <c r="BB123" s="125">
        <v>0</v>
      </c>
      <c r="BC123" s="125">
        <v>53</v>
      </c>
      <c r="BD123" s="111"/>
      <c r="BE123" s="120">
        <v>145.19999999999999</v>
      </c>
      <c r="BF123" s="110">
        <v>49.9674830046784</v>
      </c>
      <c r="BG123" s="132">
        <v>65</v>
      </c>
      <c r="BH123" s="116">
        <v>0.76873050776428298</v>
      </c>
      <c r="BI123" s="127">
        <v>-80.326108628383196</v>
      </c>
      <c r="BJ123" s="112"/>
      <c r="BK123" s="112"/>
      <c r="BL123" s="125">
        <v>44</v>
      </c>
      <c r="BM123" s="125">
        <v>82</v>
      </c>
      <c r="BN123" s="111"/>
      <c r="BO123" s="119">
        <v>308</v>
      </c>
      <c r="BP123" s="120">
        <v>105.99163061598399</v>
      </c>
      <c r="BQ123" s="132">
        <v>78</v>
      </c>
      <c r="BR123" s="122">
        <v>1.35886705917928</v>
      </c>
      <c r="BS123" s="123">
        <v>37.368669645940201</v>
      </c>
      <c r="BT123" s="112">
        <v>7.4999999999999997E-3</v>
      </c>
      <c r="BU123" s="124">
        <v>7.4999999999999997E-3</v>
      </c>
      <c r="BV123" s="119">
        <v>0</v>
      </c>
      <c r="BW123" s="119">
        <v>0</v>
      </c>
      <c r="BX123" s="113"/>
      <c r="BY123" s="118">
        <v>0.99537170957477605</v>
      </c>
      <c r="BZ123" s="118">
        <v>1</v>
      </c>
      <c r="CA123" s="135">
        <v>0.99814868382990996</v>
      </c>
      <c r="CB123" s="117">
        <v>0.9</v>
      </c>
      <c r="CC123" s="124">
        <v>2.5000000000000001E-3</v>
      </c>
      <c r="CD123" s="113"/>
      <c r="CE123" s="113"/>
    </row>
    <row r="124" spans="1:83" s="85" customFormat="1" ht="21.4" customHeight="1" x14ac:dyDescent="0.2">
      <c r="A124" s="109" t="s">
        <v>382</v>
      </c>
      <c r="B124" s="109" t="s">
        <v>174</v>
      </c>
      <c r="C124" s="109" t="s">
        <v>181</v>
      </c>
      <c r="D124" s="110">
        <v>1.91400966188889</v>
      </c>
      <c r="E124" s="111"/>
      <c r="F124" s="112">
        <v>5.1749999999999997E-2</v>
      </c>
      <c r="G124" s="112">
        <v>5.0250000000000003E-2</v>
      </c>
      <c r="H124" s="113"/>
      <c r="I124" s="114">
        <v>7</v>
      </c>
      <c r="J124" s="114">
        <v>7</v>
      </c>
      <c r="K124" s="111"/>
      <c r="L124" s="136">
        <v>0.75</v>
      </c>
      <c r="M124" s="133">
        <v>0.78600000000000003</v>
      </c>
      <c r="N124" s="117">
        <v>0.7</v>
      </c>
      <c r="O124" s="118">
        <v>1.2E-2</v>
      </c>
      <c r="P124" s="111"/>
      <c r="Q124" s="119">
        <v>93</v>
      </c>
      <c r="R124" s="120">
        <v>48.589096414602501</v>
      </c>
      <c r="S124" s="121">
        <v>36</v>
      </c>
      <c r="T124" s="122">
        <v>1.34969712262785</v>
      </c>
      <c r="U124" s="123">
        <v>10.728208693368</v>
      </c>
      <c r="V124" s="124">
        <v>0.01</v>
      </c>
      <c r="W124" s="124">
        <v>0.01</v>
      </c>
      <c r="X124" s="125">
        <v>0</v>
      </c>
      <c r="Y124" s="125">
        <v>0</v>
      </c>
      <c r="Z124" s="111"/>
      <c r="AA124" s="126">
        <v>320</v>
      </c>
      <c r="AB124" s="110">
        <v>167.18828873841699</v>
      </c>
      <c r="AC124" s="121">
        <v>200</v>
      </c>
      <c r="AD124" s="118">
        <v>0.83594144369208501</v>
      </c>
      <c r="AE124" s="126">
        <v>-137.065507259067</v>
      </c>
      <c r="AF124" s="112"/>
      <c r="AG124" s="112"/>
      <c r="AH124" s="128">
        <v>63</v>
      </c>
      <c r="AI124" s="125">
        <v>140</v>
      </c>
      <c r="AJ124" s="111"/>
      <c r="AK124" s="120">
        <v>1832.67606</v>
      </c>
      <c r="AL124" s="120">
        <v>957.50616963520304</v>
      </c>
      <c r="AM124" s="129">
        <v>791.5</v>
      </c>
      <c r="AN124" s="122">
        <v>1.20973615873052</v>
      </c>
      <c r="AO124" s="130">
        <v>23.839315022242801</v>
      </c>
      <c r="AP124" s="124">
        <v>0.01</v>
      </c>
      <c r="AQ124" s="124">
        <v>0.01</v>
      </c>
      <c r="AR124" s="125">
        <v>0</v>
      </c>
      <c r="AS124" s="125">
        <v>0</v>
      </c>
      <c r="AT124" s="113"/>
      <c r="AU124" s="120">
        <v>1210.3958399999999</v>
      </c>
      <c r="AV124" s="110">
        <v>632.38752870531005</v>
      </c>
      <c r="AW124" s="131">
        <v>573</v>
      </c>
      <c r="AX124" s="133">
        <v>1.1036431565537701</v>
      </c>
      <c r="AY124" s="137">
        <v>-99.096838297226398</v>
      </c>
      <c r="AZ124" s="112">
        <v>8.2500000000000004E-3</v>
      </c>
      <c r="BA124" s="112">
        <v>7.4999999999999997E-3</v>
      </c>
      <c r="BB124" s="125">
        <v>0</v>
      </c>
      <c r="BC124" s="125">
        <v>106</v>
      </c>
      <c r="BD124" s="111"/>
      <c r="BE124" s="120">
        <v>125.8</v>
      </c>
      <c r="BF124" s="110">
        <v>65.725896010290299</v>
      </c>
      <c r="BG124" s="132">
        <v>65</v>
      </c>
      <c r="BH124" s="133">
        <v>1.0111676309275399</v>
      </c>
      <c r="BI124" s="134">
        <v>-22.7462898591967</v>
      </c>
      <c r="BJ124" s="112">
        <v>1.5E-3</v>
      </c>
      <c r="BK124" s="112">
        <v>7.5000000000000002E-4</v>
      </c>
      <c r="BL124" s="125">
        <v>0</v>
      </c>
      <c r="BM124" s="125">
        <v>24</v>
      </c>
      <c r="BN124" s="111"/>
      <c r="BO124" s="119">
        <v>187</v>
      </c>
      <c r="BP124" s="120">
        <v>97.700656231512596</v>
      </c>
      <c r="BQ124" s="132">
        <v>78</v>
      </c>
      <c r="BR124" s="122">
        <v>1.2525725157886201</v>
      </c>
      <c r="BS124" s="123">
        <v>8.7444521689639299</v>
      </c>
      <c r="BT124" s="112">
        <v>7.4999999999999997E-3</v>
      </c>
      <c r="BU124" s="124">
        <v>7.4999999999999997E-3</v>
      </c>
      <c r="BV124" s="119">
        <v>0</v>
      </c>
      <c r="BW124" s="119">
        <v>0</v>
      </c>
      <c r="BX124" s="113"/>
      <c r="BY124" s="118">
        <v>0.99244142101284905</v>
      </c>
      <c r="BZ124" s="118">
        <v>1</v>
      </c>
      <c r="CA124" s="135">
        <v>0.99697656840514004</v>
      </c>
      <c r="CB124" s="117">
        <v>0.9</v>
      </c>
      <c r="CC124" s="124">
        <v>2.5000000000000001E-3</v>
      </c>
      <c r="CD124" s="113"/>
      <c r="CE124" s="113"/>
    </row>
    <row r="125" spans="1:83" s="85" customFormat="1" ht="21.4" customHeight="1" x14ac:dyDescent="0.2">
      <c r="A125" s="109" t="s">
        <v>382</v>
      </c>
      <c r="B125" s="109" t="s">
        <v>174</v>
      </c>
      <c r="C125" s="109" t="s">
        <v>182</v>
      </c>
      <c r="D125" s="110">
        <v>7.3850812847777796</v>
      </c>
      <c r="E125" s="111"/>
      <c r="F125" s="112">
        <v>4.6249999999999999E-2</v>
      </c>
      <c r="G125" s="112">
        <v>4.5499999999999999E-2</v>
      </c>
      <c r="H125" s="113"/>
      <c r="I125" s="114">
        <v>5</v>
      </c>
      <c r="J125" s="114">
        <v>5</v>
      </c>
      <c r="K125" s="111"/>
      <c r="L125" s="138">
        <v>0.67</v>
      </c>
      <c r="M125" s="118">
        <v>0.629</v>
      </c>
      <c r="N125" s="117">
        <v>0.7</v>
      </c>
      <c r="O125" s="118"/>
      <c r="P125" s="111"/>
      <c r="Q125" s="119">
        <v>453</v>
      </c>
      <c r="R125" s="120">
        <v>61.339880027282703</v>
      </c>
      <c r="S125" s="121">
        <v>36</v>
      </c>
      <c r="T125" s="122">
        <v>1.7038855563134101</v>
      </c>
      <c r="U125" s="123">
        <v>135.55966605511199</v>
      </c>
      <c r="V125" s="124">
        <v>0.01</v>
      </c>
      <c r="W125" s="124">
        <v>0.01</v>
      </c>
      <c r="X125" s="125">
        <v>0</v>
      </c>
      <c r="Y125" s="125">
        <v>0</v>
      </c>
      <c r="Z125" s="111"/>
      <c r="AA125" s="126">
        <v>658</v>
      </c>
      <c r="AB125" s="110">
        <v>89.098545381792604</v>
      </c>
      <c r="AC125" s="121">
        <v>200</v>
      </c>
      <c r="AD125" s="116">
        <v>0.44549272690896302</v>
      </c>
      <c r="AE125" s="127">
        <v>-1105.55741080493</v>
      </c>
      <c r="AF125" s="112"/>
      <c r="AG125" s="112"/>
      <c r="AH125" s="128">
        <v>820</v>
      </c>
      <c r="AI125" s="125">
        <v>1115</v>
      </c>
      <c r="AJ125" s="111"/>
      <c r="AK125" s="120">
        <v>5497.6140999999998</v>
      </c>
      <c r="AL125" s="120">
        <v>744.42161000065801</v>
      </c>
      <c r="AM125" s="129">
        <v>828</v>
      </c>
      <c r="AN125" s="118">
        <v>0.89905991545973196</v>
      </c>
      <c r="AO125" s="120">
        <v>-1803.51358073243</v>
      </c>
      <c r="AP125" s="124"/>
      <c r="AQ125" s="124"/>
      <c r="AR125" s="125">
        <v>618</v>
      </c>
      <c r="AS125" s="125">
        <v>1841</v>
      </c>
      <c r="AT125" s="113"/>
      <c r="AU125" s="120">
        <v>5556.4374299999999</v>
      </c>
      <c r="AV125" s="110">
        <v>752.38676674459896</v>
      </c>
      <c r="AW125" s="131">
        <v>573</v>
      </c>
      <c r="AX125" s="122">
        <v>1.3130659105490401</v>
      </c>
      <c r="AY125" s="130">
        <v>503.845448043864</v>
      </c>
      <c r="AZ125" s="112">
        <v>1.4999999999999999E-2</v>
      </c>
      <c r="BA125" s="112">
        <v>1.4999999999999999E-2</v>
      </c>
      <c r="BB125" s="125">
        <v>0</v>
      </c>
      <c r="BC125" s="125">
        <v>0</v>
      </c>
      <c r="BD125" s="111"/>
      <c r="BE125" s="120">
        <v>547.5</v>
      </c>
      <c r="BF125" s="110">
        <v>74.135947715093394</v>
      </c>
      <c r="BG125" s="132">
        <v>65</v>
      </c>
      <c r="BH125" s="133">
        <v>1.14055304177067</v>
      </c>
      <c r="BI125" s="134">
        <v>-25.6561585116035</v>
      </c>
      <c r="BJ125" s="112">
        <v>1.125E-2</v>
      </c>
      <c r="BK125" s="112">
        <v>1.0500000000000001E-2</v>
      </c>
      <c r="BL125" s="125">
        <v>0</v>
      </c>
      <c r="BM125" s="125">
        <v>29</v>
      </c>
      <c r="BN125" s="111"/>
      <c r="BO125" s="119">
        <v>1004</v>
      </c>
      <c r="BP125" s="120">
        <v>135.94975617525799</v>
      </c>
      <c r="BQ125" s="132">
        <v>78</v>
      </c>
      <c r="BR125" s="122">
        <v>1.7429455919904899</v>
      </c>
      <c r="BS125" s="123">
        <v>316.21260978607597</v>
      </c>
      <c r="BT125" s="112">
        <v>7.4999999999999997E-3</v>
      </c>
      <c r="BU125" s="124">
        <v>7.4999999999999997E-3</v>
      </c>
      <c r="BV125" s="119">
        <v>0</v>
      </c>
      <c r="BW125" s="119">
        <v>0</v>
      </c>
      <c r="BX125" s="113"/>
      <c r="BY125" s="118">
        <v>0.99786970863111601</v>
      </c>
      <c r="BZ125" s="118">
        <v>1</v>
      </c>
      <c r="CA125" s="135">
        <v>0.99914788345244598</v>
      </c>
      <c r="CB125" s="117">
        <v>0.9</v>
      </c>
      <c r="CC125" s="124">
        <v>2.5000000000000001E-3</v>
      </c>
      <c r="CD125" s="113"/>
      <c r="CE125" s="113"/>
    </row>
    <row r="126" spans="1:83" s="85" customFormat="1" ht="21.4" customHeight="1" x14ac:dyDescent="0.2">
      <c r="A126" s="109" t="s">
        <v>382</v>
      </c>
      <c r="B126" s="109" t="s">
        <v>174</v>
      </c>
      <c r="C126" s="109" t="s">
        <v>183</v>
      </c>
      <c r="D126" s="110">
        <v>4.0641848577777804</v>
      </c>
      <c r="E126" s="111"/>
      <c r="F126" s="112">
        <v>2.9000000000000001E-2</v>
      </c>
      <c r="G126" s="112">
        <v>2.8250000000000001E-2</v>
      </c>
      <c r="H126" s="113"/>
      <c r="I126" s="114">
        <v>5</v>
      </c>
      <c r="J126" s="114">
        <v>5</v>
      </c>
      <c r="K126" s="111"/>
      <c r="L126" s="115">
        <v>0.25</v>
      </c>
      <c r="M126" s="116">
        <v>0.59899999999999998</v>
      </c>
      <c r="N126" s="117">
        <v>0.7</v>
      </c>
      <c r="O126" s="118"/>
      <c r="P126" s="111"/>
      <c r="Q126" s="119">
        <v>229</v>
      </c>
      <c r="R126" s="120">
        <v>56.345862211890903</v>
      </c>
      <c r="S126" s="121">
        <v>36</v>
      </c>
      <c r="T126" s="122">
        <v>1.5651628392191901</v>
      </c>
      <c r="U126" s="123">
        <v>54.305078073280001</v>
      </c>
      <c r="V126" s="124">
        <v>0.01</v>
      </c>
      <c r="W126" s="124">
        <v>0.01</v>
      </c>
      <c r="X126" s="125">
        <v>0</v>
      </c>
      <c r="Y126" s="125">
        <v>0</v>
      </c>
      <c r="Z126" s="111"/>
      <c r="AA126" s="126">
        <v>582</v>
      </c>
      <c r="AB126" s="110">
        <v>143.20214763022</v>
      </c>
      <c r="AC126" s="121">
        <v>200</v>
      </c>
      <c r="AD126" s="116">
        <v>0.71601073815109995</v>
      </c>
      <c r="AE126" s="127">
        <v>-388.52734403733399</v>
      </c>
      <c r="AF126" s="112"/>
      <c r="AG126" s="112"/>
      <c r="AH126" s="128">
        <v>231</v>
      </c>
      <c r="AI126" s="125">
        <v>394</v>
      </c>
      <c r="AJ126" s="111"/>
      <c r="AK126" s="120">
        <v>2685.0725299999999</v>
      </c>
      <c r="AL126" s="120">
        <v>660.66692927647705</v>
      </c>
      <c r="AM126" s="129">
        <v>723.5</v>
      </c>
      <c r="AN126" s="118">
        <v>0.91315401420383802</v>
      </c>
      <c r="AO126" s="120">
        <v>-825.81013705505495</v>
      </c>
      <c r="AP126" s="124"/>
      <c r="AQ126" s="124"/>
      <c r="AR126" s="125">
        <v>256</v>
      </c>
      <c r="AS126" s="125">
        <v>844</v>
      </c>
      <c r="AT126" s="113"/>
      <c r="AU126" s="120">
        <v>2490.9717099999998</v>
      </c>
      <c r="AV126" s="110">
        <v>612.90807312392201</v>
      </c>
      <c r="AW126" s="131">
        <v>573</v>
      </c>
      <c r="AX126" s="133">
        <v>1.06964759707491</v>
      </c>
      <c r="AY126" s="137">
        <v>-289.58913066696101</v>
      </c>
      <c r="AZ126" s="112">
        <v>6.0000000000000001E-3</v>
      </c>
      <c r="BA126" s="112">
        <v>5.2500000000000003E-3</v>
      </c>
      <c r="BB126" s="125">
        <v>0</v>
      </c>
      <c r="BC126" s="125">
        <v>304</v>
      </c>
      <c r="BD126" s="111"/>
      <c r="BE126" s="120">
        <v>274.10000000000002</v>
      </c>
      <c r="BF126" s="110">
        <v>67.442798394232696</v>
      </c>
      <c r="BG126" s="132">
        <v>65</v>
      </c>
      <c r="BH126" s="133">
        <v>1.03758151375743</v>
      </c>
      <c r="BI126" s="134">
        <v>-41.321386812133397</v>
      </c>
      <c r="BJ126" s="112">
        <v>3.0000000000000001E-3</v>
      </c>
      <c r="BK126" s="112">
        <v>3.0000000000000001E-3</v>
      </c>
      <c r="BL126" s="125">
        <v>0</v>
      </c>
      <c r="BM126" s="125">
        <v>43</v>
      </c>
      <c r="BN126" s="111"/>
      <c r="BO126" s="119">
        <v>605</v>
      </c>
      <c r="BP126" s="120">
        <v>148.86133903141501</v>
      </c>
      <c r="BQ126" s="132">
        <v>78</v>
      </c>
      <c r="BR126" s="122">
        <v>1.90847870553096</v>
      </c>
      <c r="BS126" s="123">
        <v>226.49433582544</v>
      </c>
      <c r="BT126" s="112">
        <v>7.4999999999999997E-3</v>
      </c>
      <c r="BU126" s="124">
        <v>7.4999999999999997E-3</v>
      </c>
      <c r="BV126" s="119">
        <v>0</v>
      </c>
      <c r="BW126" s="119">
        <v>0</v>
      </c>
      <c r="BX126" s="113"/>
      <c r="BY126" s="118">
        <v>0.99820547330641496</v>
      </c>
      <c r="BZ126" s="118">
        <v>1</v>
      </c>
      <c r="CA126" s="135">
        <v>0.99928218932256596</v>
      </c>
      <c r="CB126" s="117">
        <v>0.9</v>
      </c>
      <c r="CC126" s="124">
        <v>2.5000000000000001E-3</v>
      </c>
      <c r="CD126" s="113"/>
      <c r="CE126" s="113"/>
    </row>
    <row r="127" spans="1:83" s="85" customFormat="1" ht="21.4" customHeight="1" x14ac:dyDescent="0.2">
      <c r="A127" s="109" t="s">
        <v>382</v>
      </c>
      <c r="B127" s="109" t="s">
        <v>174</v>
      </c>
      <c r="C127" s="109" t="s">
        <v>184</v>
      </c>
      <c r="D127" s="110">
        <v>2.75378293722222</v>
      </c>
      <c r="E127" s="111"/>
      <c r="F127" s="112">
        <v>2.2749999999999999E-2</v>
      </c>
      <c r="G127" s="112">
        <v>2.1250000000000002E-2</v>
      </c>
      <c r="H127" s="113"/>
      <c r="I127" s="114">
        <v>6</v>
      </c>
      <c r="J127" s="114">
        <v>5</v>
      </c>
      <c r="K127" s="111"/>
      <c r="L127" s="115">
        <v>0.47</v>
      </c>
      <c r="M127" s="116">
        <v>0.52700000000000002</v>
      </c>
      <c r="N127" s="117">
        <v>0.7</v>
      </c>
      <c r="O127" s="118"/>
      <c r="P127" s="111"/>
      <c r="Q127" s="119">
        <v>103</v>
      </c>
      <c r="R127" s="120">
        <v>37.4030932532023</v>
      </c>
      <c r="S127" s="121">
        <v>36</v>
      </c>
      <c r="T127" s="133">
        <v>1.03897481258895</v>
      </c>
      <c r="U127" s="134">
        <v>-15.368605773559899</v>
      </c>
      <c r="V127" s="124">
        <v>2E-3</v>
      </c>
      <c r="W127" s="124">
        <v>2E-3</v>
      </c>
      <c r="X127" s="125">
        <v>0</v>
      </c>
      <c r="Y127" s="125">
        <v>16</v>
      </c>
      <c r="Z127" s="111"/>
      <c r="AA127" s="126">
        <v>291</v>
      </c>
      <c r="AB127" s="110">
        <v>105.672816860989</v>
      </c>
      <c r="AC127" s="121">
        <v>200</v>
      </c>
      <c r="AD127" s="116">
        <v>0.52836408430494497</v>
      </c>
      <c r="AE127" s="127">
        <v>-366.60336540866598</v>
      </c>
      <c r="AF127" s="112"/>
      <c r="AG127" s="112"/>
      <c r="AH127" s="128">
        <v>260</v>
      </c>
      <c r="AI127" s="125">
        <v>370</v>
      </c>
      <c r="AJ127" s="111"/>
      <c r="AK127" s="120">
        <v>2483.2588500000002</v>
      </c>
      <c r="AL127" s="120">
        <v>901.76274114941498</v>
      </c>
      <c r="AM127" s="129">
        <v>667.8</v>
      </c>
      <c r="AN127" s="122">
        <v>1.35034851924141</v>
      </c>
      <c r="AO127" s="130">
        <v>287.52121290046398</v>
      </c>
      <c r="AP127" s="124">
        <v>0.01</v>
      </c>
      <c r="AQ127" s="124">
        <v>0.01</v>
      </c>
      <c r="AR127" s="125">
        <v>0</v>
      </c>
      <c r="AS127" s="125">
        <v>0</v>
      </c>
      <c r="AT127" s="113"/>
      <c r="AU127" s="120">
        <v>1570.6912299999999</v>
      </c>
      <c r="AV127" s="110">
        <v>570.37583055997004</v>
      </c>
      <c r="AW127" s="131">
        <v>573</v>
      </c>
      <c r="AX127" s="133">
        <v>0.99542029766137896</v>
      </c>
      <c r="AY127" s="137">
        <v>-313.34241189582798</v>
      </c>
      <c r="AZ127" s="112">
        <v>7.5000000000000002E-4</v>
      </c>
      <c r="BA127" s="112">
        <v>0</v>
      </c>
      <c r="BB127" s="125">
        <v>8</v>
      </c>
      <c r="BC127" s="125">
        <v>323</v>
      </c>
      <c r="BD127" s="111"/>
      <c r="BE127" s="120">
        <v>182.8</v>
      </c>
      <c r="BF127" s="110">
        <v>66.381412103741496</v>
      </c>
      <c r="BG127" s="132">
        <v>65</v>
      </c>
      <c r="BH127" s="133">
        <v>1.02125249390372</v>
      </c>
      <c r="BI127" s="134">
        <v>-30.921093757816401</v>
      </c>
      <c r="BJ127" s="112">
        <v>2.2499999999999998E-3</v>
      </c>
      <c r="BK127" s="112">
        <v>1.5E-3</v>
      </c>
      <c r="BL127" s="125">
        <v>0</v>
      </c>
      <c r="BM127" s="125">
        <v>32</v>
      </c>
      <c r="BN127" s="111"/>
      <c r="BO127" s="119">
        <v>244</v>
      </c>
      <c r="BP127" s="120">
        <v>88.605385959042195</v>
      </c>
      <c r="BQ127" s="132">
        <v>78</v>
      </c>
      <c r="BR127" s="133">
        <v>1.1359664866543899</v>
      </c>
      <c r="BS127" s="134">
        <v>-12.4653125093797</v>
      </c>
      <c r="BT127" s="112">
        <v>5.2500000000000003E-3</v>
      </c>
      <c r="BU127" s="124">
        <v>5.2500000000000003E-3</v>
      </c>
      <c r="BV127" s="119">
        <v>0</v>
      </c>
      <c r="BW127" s="119">
        <v>14</v>
      </c>
      <c r="BX127" s="113"/>
      <c r="BY127" s="118">
        <v>0.99867608120035301</v>
      </c>
      <c r="BZ127" s="118">
        <v>1</v>
      </c>
      <c r="CA127" s="135">
        <v>0.999470432480141</v>
      </c>
      <c r="CB127" s="117">
        <v>0.9</v>
      </c>
      <c r="CC127" s="124">
        <v>2.5000000000000001E-3</v>
      </c>
      <c r="CD127" s="113"/>
      <c r="CE127" s="113"/>
    </row>
    <row r="128" spans="1:83" s="85" customFormat="1" ht="21.4" customHeight="1" x14ac:dyDescent="0.2">
      <c r="A128" s="109" t="s">
        <v>382</v>
      </c>
      <c r="B128" s="109" t="s">
        <v>174</v>
      </c>
      <c r="C128" s="109" t="s">
        <v>185</v>
      </c>
      <c r="D128" s="110">
        <v>3.7780167788888899</v>
      </c>
      <c r="E128" s="111"/>
      <c r="F128" s="112">
        <v>5.3999999999999999E-2</v>
      </c>
      <c r="G128" s="112">
        <v>5.3249999999999999E-2</v>
      </c>
      <c r="H128" s="113"/>
      <c r="I128" s="114">
        <v>7</v>
      </c>
      <c r="J128" s="114">
        <v>7</v>
      </c>
      <c r="K128" s="111"/>
      <c r="L128" s="136">
        <v>0.78</v>
      </c>
      <c r="M128" s="133">
        <v>0.76700000000000002</v>
      </c>
      <c r="N128" s="117">
        <v>0.7</v>
      </c>
      <c r="O128" s="118">
        <v>8.9999999999999993E-3</v>
      </c>
      <c r="P128" s="111"/>
      <c r="Q128" s="119">
        <v>278</v>
      </c>
      <c r="R128" s="120">
        <v>73.583580028927102</v>
      </c>
      <c r="S128" s="121">
        <v>36</v>
      </c>
      <c r="T128" s="122">
        <v>2.0439883341368601</v>
      </c>
      <c r="U128" s="123">
        <v>115.60572677624</v>
      </c>
      <c r="V128" s="124">
        <v>0.01</v>
      </c>
      <c r="W128" s="124">
        <v>0.01</v>
      </c>
      <c r="X128" s="125">
        <v>0</v>
      </c>
      <c r="Y128" s="125">
        <v>0</v>
      </c>
      <c r="Z128" s="111"/>
      <c r="AA128" s="126">
        <v>446</v>
      </c>
      <c r="AB128" s="110">
        <v>118.05135501043701</v>
      </c>
      <c r="AC128" s="121">
        <v>200</v>
      </c>
      <c r="AD128" s="116">
        <v>0.59025677505218499</v>
      </c>
      <c r="AE128" s="127">
        <v>-456.19040679866703</v>
      </c>
      <c r="AF128" s="112"/>
      <c r="AG128" s="112"/>
      <c r="AH128" s="128">
        <v>310</v>
      </c>
      <c r="AI128" s="125">
        <v>461</v>
      </c>
      <c r="AJ128" s="111"/>
      <c r="AK128" s="120">
        <v>2990.3005899999998</v>
      </c>
      <c r="AL128" s="120">
        <v>791.500081923788</v>
      </c>
      <c r="AM128" s="129">
        <v>715.1</v>
      </c>
      <c r="AN128" s="133">
        <v>1.10683831900963</v>
      </c>
      <c r="AO128" s="137">
        <v>-235.48120950863401</v>
      </c>
      <c r="AP128" s="124">
        <v>5.4999999999999997E-3</v>
      </c>
      <c r="AQ128" s="124">
        <v>5.4999999999999997E-3</v>
      </c>
      <c r="AR128" s="125">
        <v>0</v>
      </c>
      <c r="AS128" s="125">
        <v>252</v>
      </c>
      <c r="AT128" s="113"/>
      <c r="AU128" s="120">
        <v>2697.2932000000001</v>
      </c>
      <c r="AV128" s="110">
        <v>713.94420879021902</v>
      </c>
      <c r="AW128" s="131">
        <v>573</v>
      </c>
      <c r="AX128" s="122">
        <v>1.2459759315710599</v>
      </c>
      <c r="AY128" s="130">
        <v>112.51768452181901</v>
      </c>
      <c r="AZ128" s="112">
        <v>1.4999999999999999E-2</v>
      </c>
      <c r="BA128" s="112">
        <v>1.4999999999999999E-2</v>
      </c>
      <c r="BB128" s="125">
        <v>0</v>
      </c>
      <c r="BC128" s="125">
        <v>0</v>
      </c>
      <c r="BD128" s="111"/>
      <c r="BE128" s="120">
        <v>258.89999999999998</v>
      </c>
      <c r="BF128" s="110">
        <v>68.528017516148296</v>
      </c>
      <c r="BG128" s="132">
        <v>65</v>
      </c>
      <c r="BH128" s="133">
        <v>1.0542771925561301</v>
      </c>
      <c r="BI128" s="134">
        <v>-34.311882209566797</v>
      </c>
      <c r="BJ128" s="112">
        <v>4.4999999999999997E-3</v>
      </c>
      <c r="BK128" s="112">
        <v>3.7499999999999999E-3</v>
      </c>
      <c r="BL128" s="125">
        <v>0</v>
      </c>
      <c r="BM128" s="125">
        <v>36</v>
      </c>
      <c r="BN128" s="111"/>
      <c r="BO128" s="119">
        <v>438</v>
      </c>
      <c r="BP128" s="120">
        <v>115.933841916079</v>
      </c>
      <c r="BQ128" s="132">
        <v>78</v>
      </c>
      <c r="BR128" s="122">
        <v>1.4863313066163999</v>
      </c>
      <c r="BS128" s="123">
        <v>86.145741348519906</v>
      </c>
      <c r="BT128" s="112">
        <v>7.4999999999999997E-3</v>
      </c>
      <c r="BU128" s="124">
        <v>7.4999999999999997E-3</v>
      </c>
      <c r="BV128" s="119">
        <v>0</v>
      </c>
      <c r="BW128" s="119">
        <v>0</v>
      </c>
      <c r="BX128" s="113"/>
      <c r="BY128" s="118">
        <v>0.99635701275045496</v>
      </c>
      <c r="BZ128" s="118">
        <v>1</v>
      </c>
      <c r="CA128" s="135">
        <v>0.99854280510018201</v>
      </c>
      <c r="CB128" s="117">
        <v>0.9</v>
      </c>
      <c r="CC128" s="124">
        <v>2.5000000000000001E-3</v>
      </c>
      <c r="CD128" s="113"/>
      <c r="CE128" s="113"/>
    </row>
    <row r="129" spans="1:83" s="85" customFormat="1" ht="21.4" customHeight="1" x14ac:dyDescent="0.2">
      <c r="A129" s="109" t="s">
        <v>382</v>
      </c>
      <c r="B129" s="109" t="s">
        <v>174</v>
      </c>
      <c r="C129" s="109" t="s">
        <v>186</v>
      </c>
      <c r="D129" s="110">
        <v>8.2147194804444403</v>
      </c>
      <c r="E129" s="111"/>
      <c r="F129" s="112">
        <v>4.2000000000000003E-2</v>
      </c>
      <c r="G129" s="112">
        <v>4.2000000000000003E-2</v>
      </c>
      <c r="H129" s="113"/>
      <c r="I129" s="114">
        <v>6</v>
      </c>
      <c r="J129" s="114">
        <v>6</v>
      </c>
      <c r="K129" s="111"/>
      <c r="L129" s="115">
        <v>0.5</v>
      </c>
      <c r="M129" s="118">
        <v>0.68100000000000005</v>
      </c>
      <c r="N129" s="117">
        <v>0.7</v>
      </c>
      <c r="O129" s="118"/>
      <c r="P129" s="111"/>
      <c r="Q129" s="119">
        <v>485</v>
      </c>
      <c r="R129" s="120">
        <v>59.040360556993697</v>
      </c>
      <c r="S129" s="121">
        <v>36</v>
      </c>
      <c r="T129" s="122">
        <v>1.6400100154720501</v>
      </c>
      <c r="U129" s="123">
        <v>131.89849785257601</v>
      </c>
      <c r="V129" s="124">
        <v>0.01</v>
      </c>
      <c r="W129" s="124">
        <v>0.01</v>
      </c>
      <c r="X129" s="125">
        <v>0</v>
      </c>
      <c r="Y129" s="125">
        <v>0</v>
      </c>
      <c r="Z129" s="111"/>
      <c r="AA129" s="126">
        <v>995</v>
      </c>
      <c r="AB129" s="110">
        <v>121.124038668472</v>
      </c>
      <c r="AC129" s="121">
        <v>200</v>
      </c>
      <c r="AD129" s="116">
        <v>0.60562019334235995</v>
      </c>
      <c r="AE129" s="127">
        <v>-966.67501193013197</v>
      </c>
      <c r="AF129" s="112"/>
      <c r="AG129" s="112"/>
      <c r="AH129" s="128">
        <v>648</v>
      </c>
      <c r="AI129" s="125">
        <v>977</v>
      </c>
      <c r="AJ129" s="111"/>
      <c r="AK129" s="120">
        <v>11884.35584</v>
      </c>
      <c r="AL129" s="120">
        <v>1446.71475006436</v>
      </c>
      <c r="AM129" s="129">
        <v>828</v>
      </c>
      <c r="AN129" s="122">
        <v>1.7472400363096099</v>
      </c>
      <c r="AO129" s="130">
        <v>3763.0212906092502</v>
      </c>
      <c r="AP129" s="124">
        <v>0.01</v>
      </c>
      <c r="AQ129" s="124">
        <v>0.01</v>
      </c>
      <c r="AR129" s="125">
        <v>0</v>
      </c>
      <c r="AS129" s="125">
        <v>0</v>
      </c>
      <c r="AT129" s="113"/>
      <c r="AU129" s="120">
        <v>5301.9998800000003</v>
      </c>
      <c r="AV129" s="110">
        <v>645.42677234708697</v>
      </c>
      <c r="AW129" s="131">
        <v>573</v>
      </c>
      <c r="AX129" s="133">
        <v>1.1263992536598399</v>
      </c>
      <c r="AY129" s="137">
        <v>-318.19902917982802</v>
      </c>
      <c r="AZ129" s="112">
        <v>9.75E-3</v>
      </c>
      <c r="BA129" s="112">
        <v>9.75E-3</v>
      </c>
      <c r="BB129" s="125">
        <v>0</v>
      </c>
      <c r="BC129" s="125">
        <v>347</v>
      </c>
      <c r="BD129" s="111"/>
      <c r="BE129" s="120">
        <v>547.6</v>
      </c>
      <c r="BF129" s="110">
        <v>66.660827713422194</v>
      </c>
      <c r="BG129" s="132">
        <v>65</v>
      </c>
      <c r="BH129" s="133">
        <v>1.0255511955911101</v>
      </c>
      <c r="BI129" s="134">
        <v>-89.944378877292806</v>
      </c>
      <c r="BJ129" s="112">
        <v>2.2499999999999998E-3</v>
      </c>
      <c r="BK129" s="112">
        <v>2.2499999999999998E-3</v>
      </c>
      <c r="BL129" s="125">
        <v>0</v>
      </c>
      <c r="BM129" s="125">
        <v>94</v>
      </c>
      <c r="BN129" s="111"/>
      <c r="BO129" s="119">
        <v>855</v>
      </c>
      <c r="BP129" s="120">
        <v>104.08146036335999</v>
      </c>
      <c r="BQ129" s="132">
        <v>78</v>
      </c>
      <c r="BR129" s="122">
        <v>1.3343776969661501</v>
      </c>
      <c r="BS129" s="123">
        <v>89.946745347248694</v>
      </c>
      <c r="BT129" s="112">
        <v>7.4999999999999997E-3</v>
      </c>
      <c r="BU129" s="124">
        <v>7.4999999999999997E-3</v>
      </c>
      <c r="BV129" s="119">
        <v>0</v>
      </c>
      <c r="BW129" s="119">
        <v>0</v>
      </c>
      <c r="BX129" s="113"/>
      <c r="BY129" s="118">
        <v>0.996967576393749</v>
      </c>
      <c r="BZ129" s="118">
        <v>1</v>
      </c>
      <c r="CA129" s="135">
        <v>0.99878703055749896</v>
      </c>
      <c r="CB129" s="117">
        <v>0.9</v>
      </c>
      <c r="CC129" s="124">
        <v>2.5000000000000001E-3</v>
      </c>
      <c r="CD129" s="113"/>
      <c r="CE129" s="113"/>
    </row>
    <row r="130" spans="1:83" s="85" customFormat="1" ht="21.4" customHeight="1" x14ac:dyDescent="0.2">
      <c r="A130" s="109" t="s">
        <v>382</v>
      </c>
      <c r="B130" s="109" t="s">
        <v>174</v>
      </c>
      <c r="C130" s="109" t="s">
        <v>187</v>
      </c>
      <c r="D130" s="110">
        <v>4.2623949085555601</v>
      </c>
      <c r="E130" s="111"/>
      <c r="F130" s="112">
        <v>1.925E-2</v>
      </c>
      <c r="G130" s="112">
        <v>1.925E-2</v>
      </c>
      <c r="H130" s="113"/>
      <c r="I130" s="114">
        <v>3</v>
      </c>
      <c r="J130" s="114">
        <v>3</v>
      </c>
      <c r="K130" s="111"/>
      <c r="L130" s="115">
        <v>0.4</v>
      </c>
      <c r="M130" s="118">
        <v>0.67300000000000004</v>
      </c>
      <c r="N130" s="117">
        <v>0.7</v>
      </c>
      <c r="O130" s="118"/>
      <c r="P130" s="111"/>
      <c r="Q130" s="119">
        <v>215</v>
      </c>
      <c r="R130" s="120">
        <v>50.441126318081899</v>
      </c>
      <c r="S130" s="121">
        <v>36</v>
      </c>
      <c r="T130" s="122">
        <v>1.4011423977245001</v>
      </c>
      <c r="U130" s="123">
        <v>31.7852172506479</v>
      </c>
      <c r="V130" s="124">
        <v>0.01</v>
      </c>
      <c r="W130" s="124">
        <v>0.01</v>
      </c>
      <c r="X130" s="125">
        <v>0</v>
      </c>
      <c r="Y130" s="125">
        <v>0</v>
      </c>
      <c r="Z130" s="111"/>
      <c r="AA130" s="126">
        <v>511</v>
      </c>
      <c r="AB130" s="110">
        <v>119.885653714139</v>
      </c>
      <c r="AC130" s="121">
        <v>200</v>
      </c>
      <c r="AD130" s="116">
        <v>0.59942826857069498</v>
      </c>
      <c r="AE130" s="127">
        <v>-506.85990416306697</v>
      </c>
      <c r="AF130" s="112"/>
      <c r="AG130" s="112"/>
      <c r="AH130" s="128">
        <v>342</v>
      </c>
      <c r="AI130" s="125">
        <v>512</v>
      </c>
      <c r="AJ130" s="111"/>
      <c r="AK130" s="120">
        <v>2169.8474500000002</v>
      </c>
      <c r="AL130" s="120">
        <v>509.06767123915301</v>
      </c>
      <c r="AM130" s="129">
        <v>675.8</v>
      </c>
      <c r="AN130" s="116">
        <v>0.75328154962881499</v>
      </c>
      <c r="AO130" s="139">
        <v>-1269.5011661670001</v>
      </c>
      <c r="AP130" s="124"/>
      <c r="AQ130" s="124"/>
      <c r="AR130" s="125">
        <v>711</v>
      </c>
      <c r="AS130" s="125">
        <v>1287</v>
      </c>
      <c r="AT130" s="113"/>
      <c r="AU130" s="120">
        <v>2234.0607799999998</v>
      </c>
      <c r="AV130" s="110">
        <v>524.13275351745403</v>
      </c>
      <c r="AW130" s="131">
        <v>573</v>
      </c>
      <c r="AX130" s="118">
        <v>0.91471684732540004</v>
      </c>
      <c r="AY130" s="120">
        <v>-682.10784542718898</v>
      </c>
      <c r="AZ130" s="112"/>
      <c r="BA130" s="112"/>
      <c r="BB130" s="125">
        <v>209</v>
      </c>
      <c r="BC130" s="125">
        <v>697</v>
      </c>
      <c r="BD130" s="111"/>
      <c r="BE130" s="120">
        <v>264.89999999999998</v>
      </c>
      <c r="BF130" s="110">
        <v>62.148159821674</v>
      </c>
      <c r="BG130" s="132">
        <v>65</v>
      </c>
      <c r="BH130" s="118">
        <v>0.95612553571806103</v>
      </c>
      <c r="BI130" s="126">
        <v>-65.904468852996999</v>
      </c>
      <c r="BJ130" s="112"/>
      <c r="BK130" s="112"/>
      <c r="BL130" s="125">
        <v>13</v>
      </c>
      <c r="BM130" s="125">
        <v>68</v>
      </c>
      <c r="BN130" s="111"/>
      <c r="BO130" s="119">
        <v>391</v>
      </c>
      <c r="BP130" s="120">
        <v>91.732466931953596</v>
      </c>
      <c r="BQ130" s="132">
        <v>78</v>
      </c>
      <c r="BR130" s="133">
        <v>1.1760572683583801</v>
      </c>
      <c r="BS130" s="134">
        <v>-5.9653626235963202</v>
      </c>
      <c r="BT130" s="112">
        <v>6.7499999999999999E-3</v>
      </c>
      <c r="BU130" s="124">
        <v>6.7499999999999999E-3</v>
      </c>
      <c r="BV130" s="119">
        <v>0</v>
      </c>
      <c r="BW130" s="119">
        <v>8</v>
      </c>
      <c r="BX130" s="113"/>
      <c r="BY130" s="118">
        <v>0.99912464985994398</v>
      </c>
      <c r="BZ130" s="118">
        <v>1</v>
      </c>
      <c r="CA130" s="135">
        <v>0.99964985994397804</v>
      </c>
      <c r="CB130" s="117">
        <v>0.9</v>
      </c>
      <c r="CC130" s="124">
        <v>2.5000000000000001E-3</v>
      </c>
      <c r="CD130" s="113"/>
      <c r="CE130" s="113"/>
    </row>
    <row r="131" spans="1:83" s="85" customFormat="1" ht="21.4" customHeight="1" x14ac:dyDescent="0.2">
      <c r="A131" s="109" t="s">
        <v>382</v>
      </c>
      <c r="B131" s="109" t="s">
        <v>174</v>
      </c>
      <c r="C131" s="109" t="s">
        <v>188</v>
      </c>
      <c r="D131" s="110">
        <v>1.9964803312222199</v>
      </c>
      <c r="E131" s="111"/>
      <c r="F131" s="112">
        <v>0.01</v>
      </c>
      <c r="G131" s="112">
        <v>0.01</v>
      </c>
      <c r="H131" s="113"/>
      <c r="I131" s="114">
        <v>2</v>
      </c>
      <c r="J131" s="114">
        <v>2</v>
      </c>
      <c r="K131" s="111"/>
      <c r="L131" s="115">
        <v>0.25</v>
      </c>
      <c r="M131" s="116">
        <v>0.53300000000000003</v>
      </c>
      <c r="N131" s="117">
        <v>0.7</v>
      </c>
      <c r="O131" s="118"/>
      <c r="P131" s="111"/>
      <c r="Q131" s="119">
        <v>57</v>
      </c>
      <c r="R131" s="120">
        <v>28.550243700675601</v>
      </c>
      <c r="S131" s="121">
        <v>36</v>
      </c>
      <c r="T131" s="118">
        <v>0.79306232501876694</v>
      </c>
      <c r="U131" s="126">
        <v>-28.816710557255899</v>
      </c>
      <c r="V131" s="124"/>
      <c r="W131" s="124"/>
      <c r="X131" s="125">
        <v>15</v>
      </c>
      <c r="Y131" s="125">
        <v>30</v>
      </c>
      <c r="Z131" s="111"/>
      <c r="AA131" s="126">
        <v>141</v>
      </c>
      <c r="AB131" s="110">
        <v>70.624287049039694</v>
      </c>
      <c r="AC131" s="121">
        <v>200</v>
      </c>
      <c r="AD131" s="116">
        <v>0.35312143524519801</v>
      </c>
      <c r="AE131" s="127">
        <v>-335.75950309586602</v>
      </c>
      <c r="AF131" s="112"/>
      <c r="AG131" s="112"/>
      <c r="AH131" s="128">
        <v>259</v>
      </c>
      <c r="AI131" s="125">
        <v>339</v>
      </c>
      <c r="AJ131" s="111"/>
      <c r="AK131" s="120">
        <v>1200.1869099999999</v>
      </c>
      <c r="AL131" s="120">
        <v>601.151381874751</v>
      </c>
      <c r="AM131" s="129">
        <v>687.4</v>
      </c>
      <c r="AN131" s="118">
        <v>0.874529214248983</v>
      </c>
      <c r="AO131" s="120">
        <v>-438.43550214049202</v>
      </c>
      <c r="AP131" s="124"/>
      <c r="AQ131" s="124"/>
      <c r="AR131" s="125">
        <v>173</v>
      </c>
      <c r="AS131" s="125">
        <v>447</v>
      </c>
      <c r="AT131" s="113"/>
      <c r="AU131" s="120">
        <v>774.27668000000006</v>
      </c>
      <c r="AV131" s="110">
        <v>387.82084045175498</v>
      </c>
      <c r="AW131" s="131">
        <v>573</v>
      </c>
      <c r="AX131" s="116">
        <v>0.67682520148648295</v>
      </c>
      <c r="AY131" s="139">
        <v>-591.63929636965599</v>
      </c>
      <c r="AZ131" s="112"/>
      <c r="BA131" s="112"/>
      <c r="BB131" s="125">
        <v>370</v>
      </c>
      <c r="BC131" s="125">
        <v>599</v>
      </c>
      <c r="BD131" s="111"/>
      <c r="BE131" s="120">
        <v>75.900000000000006</v>
      </c>
      <c r="BF131" s="110">
        <v>38.016903454057498</v>
      </c>
      <c r="BG131" s="132">
        <v>65</v>
      </c>
      <c r="BH131" s="116">
        <v>0.58487543775473105</v>
      </c>
      <c r="BI131" s="127">
        <v>-79.046838506156504</v>
      </c>
      <c r="BJ131" s="112"/>
      <c r="BK131" s="112"/>
      <c r="BL131" s="125">
        <v>54</v>
      </c>
      <c r="BM131" s="125">
        <v>80</v>
      </c>
      <c r="BN131" s="111"/>
      <c r="BO131" s="119">
        <v>238</v>
      </c>
      <c r="BP131" s="120">
        <v>119.209789487031</v>
      </c>
      <c r="BQ131" s="132">
        <v>78</v>
      </c>
      <c r="BR131" s="122">
        <v>1.5283306344491201</v>
      </c>
      <c r="BS131" s="123">
        <v>52.063793792612202</v>
      </c>
      <c r="BT131" s="112">
        <v>7.4999999999999997E-3</v>
      </c>
      <c r="BU131" s="124">
        <v>7.4999999999999997E-3</v>
      </c>
      <c r="BV131" s="119">
        <v>0</v>
      </c>
      <c r="BW131" s="119">
        <v>0</v>
      </c>
      <c r="BX131" s="113"/>
      <c r="BY131" s="118">
        <v>0.99883551673944704</v>
      </c>
      <c r="BZ131" s="118">
        <v>1</v>
      </c>
      <c r="CA131" s="135">
        <v>0.99953420669577897</v>
      </c>
      <c r="CB131" s="117">
        <v>0.9</v>
      </c>
      <c r="CC131" s="124">
        <v>2.5000000000000001E-3</v>
      </c>
      <c r="CD131" s="113"/>
      <c r="CE131" s="113"/>
    </row>
    <row r="132" spans="1:83" s="85" customFormat="1" ht="21.4" customHeight="1" x14ac:dyDescent="0.2">
      <c r="A132" s="109" t="s">
        <v>382</v>
      </c>
      <c r="B132" s="109" t="s">
        <v>174</v>
      </c>
      <c r="C132" s="109" t="s">
        <v>189</v>
      </c>
      <c r="D132" s="110">
        <v>4.6556036556666696</v>
      </c>
      <c r="E132" s="111"/>
      <c r="F132" s="112">
        <v>3.2750000000000001E-2</v>
      </c>
      <c r="G132" s="112">
        <v>3.2000000000000001E-2</v>
      </c>
      <c r="H132" s="113"/>
      <c r="I132" s="114">
        <v>5</v>
      </c>
      <c r="J132" s="114">
        <v>5</v>
      </c>
      <c r="K132" s="111"/>
      <c r="L132" s="136">
        <v>0.75</v>
      </c>
      <c r="M132" s="118">
        <v>0.66400000000000003</v>
      </c>
      <c r="N132" s="117">
        <v>0.7</v>
      </c>
      <c r="O132" s="118"/>
      <c r="P132" s="111"/>
      <c r="Q132" s="119">
        <v>217</v>
      </c>
      <c r="R132" s="120">
        <v>46.610496951533598</v>
      </c>
      <c r="S132" s="121">
        <v>36</v>
      </c>
      <c r="T132" s="122">
        <v>1.29473602643149</v>
      </c>
      <c r="U132" s="123">
        <v>16.883532464823901</v>
      </c>
      <c r="V132" s="124">
        <v>0.01</v>
      </c>
      <c r="W132" s="124">
        <v>0.01</v>
      </c>
      <c r="X132" s="125">
        <v>0</v>
      </c>
      <c r="Y132" s="125">
        <v>0</v>
      </c>
      <c r="Z132" s="111"/>
      <c r="AA132" s="126">
        <v>430</v>
      </c>
      <c r="AB132" s="110">
        <v>92.361814235757905</v>
      </c>
      <c r="AC132" s="121">
        <v>200</v>
      </c>
      <c r="AD132" s="116">
        <v>0.461809071178789</v>
      </c>
      <c r="AE132" s="127">
        <v>-681.75815297320105</v>
      </c>
      <c r="AF132" s="112"/>
      <c r="AG132" s="112"/>
      <c r="AH132" s="128">
        <v>502</v>
      </c>
      <c r="AI132" s="125">
        <v>688</v>
      </c>
      <c r="AJ132" s="111"/>
      <c r="AK132" s="120">
        <v>3316.8735900000001</v>
      </c>
      <c r="AL132" s="120">
        <v>712.44758689086405</v>
      </c>
      <c r="AM132" s="129">
        <v>828</v>
      </c>
      <c r="AN132" s="118">
        <v>0.86044394552036696</v>
      </c>
      <c r="AO132" s="120">
        <v>-1285.8051633090499</v>
      </c>
      <c r="AP132" s="124"/>
      <c r="AQ132" s="124"/>
      <c r="AR132" s="125">
        <v>538</v>
      </c>
      <c r="AS132" s="125">
        <v>1309</v>
      </c>
      <c r="AT132" s="113"/>
      <c r="AU132" s="120">
        <v>2976.6222400000001</v>
      </c>
      <c r="AV132" s="110">
        <v>639.36332646722201</v>
      </c>
      <c r="AW132" s="131">
        <v>573</v>
      </c>
      <c r="AX132" s="133">
        <v>1.1158173236775299</v>
      </c>
      <c r="AY132" s="137">
        <v>-208.56486826822001</v>
      </c>
      <c r="AZ132" s="112">
        <v>8.9999999999999993E-3</v>
      </c>
      <c r="BA132" s="112">
        <v>8.9999999999999993E-3</v>
      </c>
      <c r="BB132" s="125">
        <v>0</v>
      </c>
      <c r="BC132" s="125">
        <v>225</v>
      </c>
      <c r="BD132" s="111"/>
      <c r="BE132" s="120">
        <v>315.10000000000002</v>
      </c>
      <c r="BF132" s="110">
        <v>67.681878292296105</v>
      </c>
      <c r="BG132" s="132">
        <v>65</v>
      </c>
      <c r="BH132" s="133">
        <v>1.0412596660353199</v>
      </c>
      <c r="BI132" s="134">
        <v>-46.2213997162902</v>
      </c>
      <c r="BJ132" s="112">
        <v>3.7499999999999999E-3</v>
      </c>
      <c r="BK132" s="112">
        <v>3.0000000000000001E-3</v>
      </c>
      <c r="BL132" s="125">
        <v>0</v>
      </c>
      <c r="BM132" s="125">
        <v>49</v>
      </c>
      <c r="BN132" s="111"/>
      <c r="BO132" s="119">
        <v>435</v>
      </c>
      <c r="BP132" s="120">
        <v>93.435788819894597</v>
      </c>
      <c r="BQ132" s="132">
        <v>78</v>
      </c>
      <c r="BR132" s="122">
        <v>1.19789472846019</v>
      </c>
      <c r="BS132" s="123">
        <v>1.4143203404517499</v>
      </c>
      <c r="BT132" s="112">
        <v>7.4999999999999997E-3</v>
      </c>
      <c r="BU132" s="124">
        <v>7.4999999999999997E-3</v>
      </c>
      <c r="BV132" s="119">
        <v>0</v>
      </c>
      <c r="BW132" s="119">
        <v>1</v>
      </c>
      <c r="BX132" s="113"/>
      <c r="BY132" s="118">
        <v>0.993985967256933</v>
      </c>
      <c r="BZ132" s="118">
        <v>1</v>
      </c>
      <c r="CA132" s="135">
        <v>0.99759438690277302</v>
      </c>
      <c r="CB132" s="117">
        <v>0.9</v>
      </c>
      <c r="CC132" s="124">
        <v>2.5000000000000001E-3</v>
      </c>
      <c r="CD132" s="113"/>
      <c r="CE132" s="113"/>
    </row>
    <row r="133" spans="1:83" s="85" customFormat="1" ht="21.4" customHeight="1" x14ac:dyDescent="0.2">
      <c r="A133" s="109" t="s">
        <v>382</v>
      </c>
      <c r="B133" s="109" t="s">
        <v>174</v>
      </c>
      <c r="C133" s="109" t="s">
        <v>190</v>
      </c>
      <c r="D133" s="110">
        <v>2.9848484848888899</v>
      </c>
      <c r="E133" s="111"/>
      <c r="F133" s="112">
        <v>5.6875000000000002E-2</v>
      </c>
      <c r="G133" s="112">
        <v>5.6500000000000002E-2</v>
      </c>
      <c r="H133" s="113"/>
      <c r="I133" s="114">
        <v>7</v>
      </c>
      <c r="J133" s="114">
        <v>7</v>
      </c>
      <c r="K133" s="111"/>
      <c r="L133" s="135">
        <v>0.95</v>
      </c>
      <c r="M133" s="133">
        <v>0.71499999999999997</v>
      </c>
      <c r="N133" s="117">
        <v>0.7</v>
      </c>
      <c r="O133" s="118">
        <v>2E-3</v>
      </c>
      <c r="P133" s="111"/>
      <c r="Q133" s="119">
        <v>233</v>
      </c>
      <c r="R133" s="120">
        <v>78.060913704527096</v>
      </c>
      <c r="S133" s="121">
        <v>36</v>
      </c>
      <c r="T133" s="122">
        <v>2.1683587140146399</v>
      </c>
      <c r="U133" s="123">
        <v>104.69927272553601</v>
      </c>
      <c r="V133" s="124">
        <v>0.01</v>
      </c>
      <c r="W133" s="124">
        <v>0.01</v>
      </c>
      <c r="X133" s="125">
        <v>0</v>
      </c>
      <c r="Y133" s="125">
        <v>0</v>
      </c>
      <c r="Z133" s="111"/>
      <c r="AA133" s="126">
        <v>485</v>
      </c>
      <c r="AB133" s="110">
        <v>162.48730964247099</v>
      </c>
      <c r="AC133" s="121">
        <v>200</v>
      </c>
      <c r="AD133" s="118">
        <v>0.812436548212355</v>
      </c>
      <c r="AE133" s="126">
        <v>-227.78181819146701</v>
      </c>
      <c r="AF133" s="112"/>
      <c r="AG133" s="112"/>
      <c r="AH133" s="128">
        <v>112</v>
      </c>
      <c r="AI133" s="125">
        <v>232</v>
      </c>
      <c r="AJ133" s="111"/>
      <c r="AK133" s="120">
        <v>2552.6413200000002</v>
      </c>
      <c r="AL133" s="120">
        <v>855.19963003918497</v>
      </c>
      <c r="AM133" s="129">
        <v>766.8</v>
      </c>
      <c r="AN133" s="133">
        <v>1.11528381590921</v>
      </c>
      <c r="AO133" s="137">
        <v>-180.16417094608499</v>
      </c>
      <c r="AP133" s="124">
        <v>6.0000000000000001E-3</v>
      </c>
      <c r="AQ133" s="124">
        <v>6.0000000000000001E-3</v>
      </c>
      <c r="AR133" s="125">
        <v>0</v>
      </c>
      <c r="AS133" s="125">
        <v>194</v>
      </c>
      <c r="AT133" s="113"/>
      <c r="AU133" s="120">
        <v>2050.1729</v>
      </c>
      <c r="AV133" s="110">
        <v>686.85995633588004</v>
      </c>
      <c r="AW133" s="131">
        <v>573</v>
      </c>
      <c r="AX133" s="122">
        <v>1.19870847528077</v>
      </c>
      <c r="AY133" s="130">
        <v>8.0529908814469309</v>
      </c>
      <c r="AZ133" s="112">
        <v>1.4999999999999999E-2</v>
      </c>
      <c r="BA133" s="112">
        <v>1.4999999999999999E-2</v>
      </c>
      <c r="BB133" s="125">
        <v>0</v>
      </c>
      <c r="BC133" s="125">
        <v>3</v>
      </c>
      <c r="BD133" s="111"/>
      <c r="BE133" s="120">
        <v>248.6</v>
      </c>
      <c r="BF133" s="110">
        <v>83.287309643542599</v>
      </c>
      <c r="BG133" s="132">
        <v>65</v>
      </c>
      <c r="BH133" s="122">
        <v>1.2813432252852699</v>
      </c>
      <c r="BI133" s="123">
        <v>16.945909087773199</v>
      </c>
      <c r="BJ133" s="112">
        <v>1.4999999999999999E-2</v>
      </c>
      <c r="BK133" s="112">
        <v>1.4999999999999999E-2</v>
      </c>
      <c r="BL133" s="125">
        <v>0</v>
      </c>
      <c r="BM133" s="125">
        <v>0</v>
      </c>
      <c r="BN133" s="111"/>
      <c r="BO133" s="119">
        <v>270</v>
      </c>
      <c r="BP133" s="120">
        <v>90.456852790653699</v>
      </c>
      <c r="BQ133" s="132">
        <v>78</v>
      </c>
      <c r="BR133" s="133">
        <v>1.1597032409058201</v>
      </c>
      <c r="BS133" s="134">
        <v>-7.9849090946721004</v>
      </c>
      <c r="BT133" s="112">
        <v>6.3749999999999996E-3</v>
      </c>
      <c r="BU133" s="124">
        <v>6.0000000000000001E-3</v>
      </c>
      <c r="BV133" s="119">
        <v>0</v>
      </c>
      <c r="BW133" s="119">
        <v>10</v>
      </c>
      <c r="BX133" s="113"/>
      <c r="BY133" s="118">
        <v>0.99917355371900796</v>
      </c>
      <c r="BZ133" s="118">
        <v>1</v>
      </c>
      <c r="CA133" s="135">
        <v>0.99966942148760296</v>
      </c>
      <c r="CB133" s="117">
        <v>0.9</v>
      </c>
      <c r="CC133" s="124">
        <v>2.5000000000000001E-3</v>
      </c>
      <c r="CD133" s="113"/>
      <c r="CE133" s="113"/>
    </row>
    <row r="134" spans="1:83" s="85" customFormat="1" ht="21.4" customHeight="1" x14ac:dyDescent="0.2">
      <c r="A134" s="109" t="s">
        <v>382</v>
      </c>
      <c r="B134" s="109" t="s">
        <v>174</v>
      </c>
      <c r="C134" s="109" t="s">
        <v>191</v>
      </c>
      <c r="D134" s="110">
        <v>7.4745092368888901</v>
      </c>
      <c r="E134" s="111"/>
      <c r="F134" s="112">
        <v>4.4249999999999998E-2</v>
      </c>
      <c r="G134" s="112">
        <v>4.3499999999999997E-2</v>
      </c>
      <c r="H134" s="113"/>
      <c r="I134" s="114">
        <v>5</v>
      </c>
      <c r="J134" s="114">
        <v>5</v>
      </c>
      <c r="K134" s="111"/>
      <c r="L134" s="115">
        <v>0.45</v>
      </c>
      <c r="M134" s="116">
        <v>0.41199999999999998</v>
      </c>
      <c r="N134" s="117">
        <v>0.7</v>
      </c>
      <c r="O134" s="118"/>
      <c r="P134" s="111"/>
      <c r="Q134" s="119">
        <v>385</v>
      </c>
      <c r="R134" s="120">
        <v>51.508398451086599</v>
      </c>
      <c r="S134" s="121">
        <v>36</v>
      </c>
      <c r="T134" s="122">
        <v>1.4307888458635201</v>
      </c>
      <c r="U134" s="123">
        <v>63.715694961567998</v>
      </c>
      <c r="V134" s="124">
        <v>0.01</v>
      </c>
      <c r="W134" s="124">
        <v>0.01</v>
      </c>
      <c r="X134" s="125">
        <v>0</v>
      </c>
      <c r="Y134" s="125">
        <v>0</v>
      </c>
      <c r="Z134" s="111"/>
      <c r="AA134" s="126">
        <v>876</v>
      </c>
      <c r="AB134" s="110">
        <v>117.198329982213</v>
      </c>
      <c r="AC134" s="121">
        <v>200</v>
      </c>
      <c r="AD134" s="116">
        <v>0.585991649911065</v>
      </c>
      <c r="AE134" s="127">
        <v>-908.91280576906695</v>
      </c>
      <c r="AF134" s="112"/>
      <c r="AG134" s="112"/>
      <c r="AH134" s="128">
        <v>619</v>
      </c>
      <c r="AI134" s="125">
        <v>918</v>
      </c>
      <c r="AJ134" s="111"/>
      <c r="AK134" s="120">
        <v>9017.1376999999993</v>
      </c>
      <c r="AL134" s="120">
        <v>1206.38525075302</v>
      </c>
      <c r="AM134" s="129">
        <v>726</v>
      </c>
      <c r="AN134" s="122">
        <v>1.6616876732135299</v>
      </c>
      <c r="AO134" s="130">
        <v>2537.90421505829</v>
      </c>
      <c r="AP134" s="124">
        <v>0.01</v>
      </c>
      <c r="AQ134" s="124">
        <v>0.01</v>
      </c>
      <c r="AR134" s="125">
        <v>0</v>
      </c>
      <c r="AS134" s="125">
        <v>0</v>
      </c>
      <c r="AT134" s="113"/>
      <c r="AU134" s="120">
        <v>5074.9797699999999</v>
      </c>
      <c r="AV134" s="110">
        <v>678.97163668665905</v>
      </c>
      <c r="AW134" s="131">
        <v>573</v>
      </c>
      <c r="AX134" s="133">
        <v>1.1849417743222701</v>
      </c>
      <c r="AY134" s="137">
        <v>-38.795418528376999</v>
      </c>
      <c r="AZ134" s="112">
        <v>1.4250000000000001E-2</v>
      </c>
      <c r="BA134" s="112">
        <v>1.35E-2</v>
      </c>
      <c r="BB134" s="125">
        <v>0</v>
      </c>
      <c r="BC134" s="125">
        <v>65</v>
      </c>
      <c r="BD134" s="111"/>
      <c r="BE134" s="120">
        <v>405.5</v>
      </c>
      <c r="BF134" s="110">
        <v>54.251053433547</v>
      </c>
      <c r="BG134" s="132">
        <v>65</v>
      </c>
      <c r="BH134" s="118">
        <v>0.83463159128533904</v>
      </c>
      <c r="BI134" s="126">
        <v>-174.59666187494699</v>
      </c>
      <c r="BJ134" s="112"/>
      <c r="BK134" s="112"/>
      <c r="BL134" s="125">
        <v>81</v>
      </c>
      <c r="BM134" s="125">
        <v>178</v>
      </c>
      <c r="BN134" s="111"/>
      <c r="BO134" s="119">
        <v>853</v>
      </c>
      <c r="BP134" s="120">
        <v>114.12120487994</v>
      </c>
      <c r="BQ134" s="132">
        <v>78</v>
      </c>
      <c r="BR134" s="122">
        <v>1.46309237025564</v>
      </c>
      <c r="BS134" s="123">
        <v>156.88400575006401</v>
      </c>
      <c r="BT134" s="112">
        <v>7.4999999999999997E-3</v>
      </c>
      <c r="BU134" s="124">
        <v>7.4999999999999997E-3</v>
      </c>
      <c r="BV134" s="119">
        <v>0</v>
      </c>
      <c r="BW134" s="119">
        <v>0</v>
      </c>
      <c r="BX134" s="113"/>
      <c r="BY134" s="118">
        <v>0.99835057729794596</v>
      </c>
      <c r="BZ134" s="118">
        <v>1</v>
      </c>
      <c r="CA134" s="135">
        <v>0.99934023091917801</v>
      </c>
      <c r="CB134" s="117">
        <v>0.9</v>
      </c>
      <c r="CC134" s="124">
        <v>2.5000000000000001E-3</v>
      </c>
      <c r="CD134" s="113"/>
      <c r="CE134" s="113"/>
    </row>
    <row r="135" spans="1:83" s="85" customFormat="1" ht="21.4" customHeight="1" x14ac:dyDescent="0.2">
      <c r="A135" s="109" t="s">
        <v>382</v>
      </c>
      <c r="B135" s="109" t="s">
        <v>174</v>
      </c>
      <c r="C135" s="109" t="s">
        <v>192</v>
      </c>
      <c r="D135" s="110">
        <v>5.8164502165555598</v>
      </c>
      <c r="E135" s="111"/>
      <c r="F135" s="112">
        <v>4.1250000000000002E-2</v>
      </c>
      <c r="G135" s="112">
        <v>4.0500000000000001E-2</v>
      </c>
      <c r="H135" s="113"/>
      <c r="I135" s="114">
        <v>6</v>
      </c>
      <c r="J135" s="114">
        <v>6</v>
      </c>
      <c r="K135" s="111"/>
      <c r="L135" s="136">
        <v>0.72</v>
      </c>
      <c r="M135" s="118">
        <v>0.69</v>
      </c>
      <c r="N135" s="117">
        <v>0.7</v>
      </c>
      <c r="O135" s="118"/>
      <c r="P135" s="111"/>
      <c r="Q135" s="119">
        <v>396</v>
      </c>
      <c r="R135" s="120">
        <v>68.082762725769101</v>
      </c>
      <c r="S135" s="121">
        <v>36</v>
      </c>
      <c r="T135" s="122">
        <v>1.89118785349358</v>
      </c>
      <c r="U135" s="123">
        <v>145.98570389157601</v>
      </c>
      <c r="V135" s="124">
        <v>0.01</v>
      </c>
      <c r="W135" s="124">
        <v>0.01</v>
      </c>
      <c r="X135" s="125">
        <v>0</v>
      </c>
      <c r="Y135" s="125">
        <v>0</v>
      </c>
      <c r="Z135" s="111"/>
      <c r="AA135" s="126">
        <v>764</v>
      </c>
      <c r="AB135" s="110">
        <v>131.35159273355401</v>
      </c>
      <c r="AC135" s="121">
        <v>200</v>
      </c>
      <c r="AD135" s="116">
        <v>0.65675796366776995</v>
      </c>
      <c r="AE135" s="127">
        <v>-624.96831171346798</v>
      </c>
      <c r="AF135" s="112"/>
      <c r="AG135" s="112"/>
      <c r="AH135" s="128">
        <v>400</v>
      </c>
      <c r="AI135" s="125">
        <v>632</v>
      </c>
      <c r="AJ135" s="111"/>
      <c r="AK135" s="120">
        <v>5616.0089600000001</v>
      </c>
      <c r="AL135" s="120">
        <v>965.538902751195</v>
      </c>
      <c r="AM135" s="129">
        <v>772.8</v>
      </c>
      <c r="AN135" s="122">
        <v>1.24940334206935</v>
      </c>
      <c r="AO135" s="130">
        <v>249.03540353916199</v>
      </c>
      <c r="AP135" s="124">
        <v>0.01</v>
      </c>
      <c r="AQ135" s="124">
        <v>0.01</v>
      </c>
      <c r="AR135" s="125">
        <v>0</v>
      </c>
      <c r="AS135" s="125">
        <v>0</v>
      </c>
      <c r="AT135" s="113"/>
      <c r="AU135" s="120">
        <v>3509.75875</v>
      </c>
      <c r="AV135" s="110">
        <v>603.41937424480295</v>
      </c>
      <c r="AW135" s="131">
        <v>573</v>
      </c>
      <c r="AX135" s="133">
        <v>1.05308791316719</v>
      </c>
      <c r="AY135" s="137">
        <v>-469.635463059085</v>
      </c>
      <c r="AZ135" s="112">
        <v>4.4999999999999997E-3</v>
      </c>
      <c r="BA135" s="112">
        <v>3.7499999999999999E-3</v>
      </c>
      <c r="BB135" s="125">
        <v>0</v>
      </c>
      <c r="BC135" s="125">
        <v>490</v>
      </c>
      <c r="BD135" s="111"/>
      <c r="BE135" s="120">
        <v>411.5</v>
      </c>
      <c r="BF135" s="110">
        <v>70.747618337510005</v>
      </c>
      <c r="BG135" s="132">
        <v>65</v>
      </c>
      <c r="BH135" s="133">
        <v>1.08842489750015</v>
      </c>
      <c r="BI135" s="134">
        <v>-39.914701306876999</v>
      </c>
      <c r="BJ135" s="112">
        <v>6.7499999999999999E-3</v>
      </c>
      <c r="BK135" s="112">
        <v>6.7499999999999999E-3</v>
      </c>
      <c r="BL135" s="125">
        <v>0</v>
      </c>
      <c r="BM135" s="125">
        <v>43</v>
      </c>
      <c r="BN135" s="111"/>
      <c r="BO135" s="119">
        <v>653</v>
      </c>
      <c r="BP135" s="120">
        <v>112.26778803011899</v>
      </c>
      <c r="BQ135" s="132">
        <v>78</v>
      </c>
      <c r="BR135" s="122">
        <v>1.4393306157707599</v>
      </c>
      <c r="BS135" s="123">
        <v>111.302358431748</v>
      </c>
      <c r="BT135" s="112">
        <v>7.4999999999999997E-3</v>
      </c>
      <c r="BU135" s="124">
        <v>7.4999999999999997E-3</v>
      </c>
      <c r="BV135" s="119">
        <v>0</v>
      </c>
      <c r="BW135" s="119">
        <v>0</v>
      </c>
      <c r="BX135" s="113"/>
      <c r="BY135" s="118">
        <v>0.99706118087095896</v>
      </c>
      <c r="BZ135" s="118">
        <v>1</v>
      </c>
      <c r="CA135" s="135">
        <v>0.99882447234838401</v>
      </c>
      <c r="CB135" s="117">
        <v>0.9</v>
      </c>
      <c r="CC135" s="124">
        <v>2.5000000000000001E-3</v>
      </c>
      <c r="CD135" s="113"/>
      <c r="CE135" s="113"/>
    </row>
    <row r="136" spans="1:83" s="85" customFormat="1" ht="21.4" customHeight="1" x14ac:dyDescent="0.2">
      <c r="A136" s="109" t="s">
        <v>385</v>
      </c>
      <c r="B136" s="109" t="s">
        <v>193</v>
      </c>
      <c r="C136" s="109" t="s">
        <v>194</v>
      </c>
      <c r="D136" s="110">
        <v>2.7217334636666699</v>
      </c>
      <c r="E136" s="111"/>
      <c r="F136" s="112">
        <v>2.4750000000000001E-2</v>
      </c>
      <c r="G136" s="112">
        <v>2.4750000000000001E-2</v>
      </c>
      <c r="H136" s="113"/>
      <c r="I136" s="114">
        <v>6</v>
      </c>
      <c r="J136" s="114">
        <v>6</v>
      </c>
      <c r="K136" s="111"/>
      <c r="L136" s="135">
        <v>0.86</v>
      </c>
      <c r="M136" s="133">
        <v>0.77900000000000003</v>
      </c>
      <c r="N136" s="117">
        <v>0.7</v>
      </c>
      <c r="O136" s="118">
        <v>1.0999999999999999E-2</v>
      </c>
      <c r="P136" s="111"/>
      <c r="Q136" s="119">
        <v>98</v>
      </c>
      <c r="R136" s="120">
        <v>36.006464743236201</v>
      </c>
      <c r="S136" s="121">
        <v>36</v>
      </c>
      <c r="T136" s="133">
        <v>1.0001795762010099</v>
      </c>
      <c r="U136" s="134">
        <v>-18.9909912022481</v>
      </c>
      <c r="V136" s="124">
        <v>5.0000000000000001E-4</v>
      </c>
      <c r="W136" s="124">
        <v>5.0000000000000001E-4</v>
      </c>
      <c r="X136" s="125">
        <v>0</v>
      </c>
      <c r="Y136" s="125">
        <v>20</v>
      </c>
      <c r="Z136" s="111"/>
      <c r="AA136" s="126">
        <v>307</v>
      </c>
      <c r="AB136" s="110">
        <v>112.795762001771</v>
      </c>
      <c r="AC136" s="121">
        <v>200</v>
      </c>
      <c r="AD136" s="116">
        <v>0.56397881000885497</v>
      </c>
      <c r="AE136" s="127">
        <v>-342.94995112360101</v>
      </c>
      <c r="AF136" s="112"/>
      <c r="AG136" s="112"/>
      <c r="AH136" s="128">
        <v>238</v>
      </c>
      <c r="AI136" s="125">
        <v>347</v>
      </c>
      <c r="AJ136" s="111"/>
      <c r="AK136" s="120">
        <v>2011.5718300000001</v>
      </c>
      <c r="AL136" s="120">
        <v>739.07745076920605</v>
      </c>
      <c r="AM136" s="129">
        <v>724.7</v>
      </c>
      <c r="AN136" s="133">
        <v>1.0198391758923799</v>
      </c>
      <c r="AO136" s="137">
        <v>-343.52181789636802</v>
      </c>
      <c r="AP136" s="124">
        <v>1E-3</v>
      </c>
      <c r="AQ136" s="124">
        <v>1E-3</v>
      </c>
      <c r="AR136" s="125">
        <v>0</v>
      </c>
      <c r="AS136" s="125">
        <v>356</v>
      </c>
      <c r="AT136" s="113"/>
      <c r="AU136" s="120">
        <v>1599.77414</v>
      </c>
      <c r="AV136" s="110">
        <v>587.777664990316</v>
      </c>
      <c r="AW136" s="131">
        <v>573</v>
      </c>
      <c r="AX136" s="133">
        <v>1.0257899912571</v>
      </c>
      <c r="AY136" s="137">
        <v>-262.33246996911703</v>
      </c>
      <c r="AZ136" s="112">
        <v>2.2499999999999998E-3</v>
      </c>
      <c r="BA136" s="112">
        <v>2.2499999999999998E-3</v>
      </c>
      <c r="BB136" s="125">
        <v>0</v>
      </c>
      <c r="BC136" s="125">
        <v>272</v>
      </c>
      <c r="BD136" s="111"/>
      <c r="BE136" s="120">
        <v>173.7</v>
      </c>
      <c r="BF136" s="110">
        <v>63.819621692858497</v>
      </c>
      <c r="BG136" s="132">
        <v>65</v>
      </c>
      <c r="BH136" s="118">
        <v>0.98184033373628399</v>
      </c>
      <c r="BI136" s="126">
        <v>-37.533734115170297</v>
      </c>
      <c r="BJ136" s="112"/>
      <c r="BK136" s="112"/>
      <c r="BL136" s="125">
        <v>4</v>
      </c>
      <c r="BM136" s="125">
        <v>39</v>
      </c>
      <c r="BN136" s="111"/>
      <c r="BO136" s="119">
        <v>283</v>
      </c>
      <c r="BP136" s="120">
        <v>103.977852268733</v>
      </c>
      <c r="BQ136" s="132">
        <v>78</v>
      </c>
      <c r="BR136" s="122">
        <v>1.33304938806068</v>
      </c>
      <c r="BS136" s="123">
        <v>29.519519061795702</v>
      </c>
      <c r="BT136" s="112">
        <v>7.4999999999999997E-3</v>
      </c>
      <c r="BU136" s="124">
        <v>7.4999999999999997E-3</v>
      </c>
      <c r="BV136" s="119">
        <v>0</v>
      </c>
      <c r="BW136" s="119">
        <v>0</v>
      </c>
      <c r="BX136" s="113"/>
      <c r="BY136" s="118">
        <v>0.99631336405530002</v>
      </c>
      <c r="BZ136" s="118">
        <v>1</v>
      </c>
      <c r="CA136" s="135">
        <v>0.99852534562212003</v>
      </c>
      <c r="CB136" s="117">
        <v>0.9</v>
      </c>
      <c r="CC136" s="124">
        <v>2.5000000000000001E-3</v>
      </c>
      <c r="CD136" s="113"/>
      <c r="CE136" s="113"/>
    </row>
    <row r="137" spans="1:83" s="85" customFormat="1" ht="21.4" customHeight="1" x14ac:dyDescent="0.2">
      <c r="A137" s="109" t="s">
        <v>385</v>
      </c>
      <c r="B137" s="109" t="s">
        <v>193</v>
      </c>
      <c r="C137" s="109" t="s">
        <v>196</v>
      </c>
      <c r="D137" s="110">
        <v>3.3126850600000002</v>
      </c>
      <c r="E137" s="111"/>
      <c r="F137" s="112">
        <v>4.8750000000000002E-2</v>
      </c>
      <c r="G137" s="112">
        <v>4.725E-2</v>
      </c>
      <c r="H137" s="113"/>
      <c r="I137" s="114">
        <v>6</v>
      </c>
      <c r="J137" s="114">
        <v>6</v>
      </c>
      <c r="K137" s="111"/>
      <c r="L137" s="136">
        <v>0.77041198501872599</v>
      </c>
      <c r="M137" s="116">
        <v>0.48799999999999999</v>
      </c>
      <c r="N137" s="117">
        <v>0.7</v>
      </c>
      <c r="O137" s="118"/>
      <c r="P137" s="111"/>
      <c r="Q137" s="119">
        <v>161</v>
      </c>
      <c r="R137" s="120">
        <v>48.601058381324101</v>
      </c>
      <c r="S137" s="121">
        <v>36</v>
      </c>
      <c r="T137" s="122">
        <v>1.35002939948122</v>
      </c>
      <c r="U137" s="123">
        <v>18.607545380960001</v>
      </c>
      <c r="V137" s="124">
        <v>0.01</v>
      </c>
      <c r="W137" s="124">
        <v>0.01</v>
      </c>
      <c r="X137" s="125">
        <v>0</v>
      </c>
      <c r="Y137" s="125">
        <v>0</v>
      </c>
      <c r="Z137" s="111"/>
      <c r="AA137" s="126">
        <v>434</v>
      </c>
      <c r="AB137" s="110">
        <v>131.01154868009101</v>
      </c>
      <c r="AC137" s="121">
        <v>200</v>
      </c>
      <c r="AD137" s="116">
        <v>0.65505774340045497</v>
      </c>
      <c r="AE137" s="127">
        <v>-357.06919232799999</v>
      </c>
      <c r="AF137" s="112"/>
      <c r="AG137" s="112"/>
      <c r="AH137" s="128">
        <v>229</v>
      </c>
      <c r="AI137" s="125">
        <v>362</v>
      </c>
      <c r="AJ137" s="111"/>
      <c r="AK137" s="120">
        <v>3992.6688399999998</v>
      </c>
      <c r="AL137" s="120">
        <v>1205.2666545970999</v>
      </c>
      <c r="AM137" s="129">
        <v>647</v>
      </c>
      <c r="AN137" s="122">
        <v>1.8628541802119001</v>
      </c>
      <c r="AO137" s="130">
        <v>1433.5600028189201</v>
      </c>
      <c r="AP137" s="124">
        <v>0.01</v>
      </c>
      <c r="AQ137" s="124">
        <v>0.01</v>
      </c>
      <c r="AR137" s="125">
        <v>0</v>
      </c>
      <c r="AS137" s="125">
        <v>0</v>
      </c>
      <c r="AT137" s="113"/>
      <c r="AU137" s="120">
        <v>2168.30701</v>
      </c>
      <c r="AV137" s="110">
        <v>654.54668063133101</v>
      </c>
      <c r="AW137" s="131">
        <v>573</v>
      </c>
      <c r="AX137" s="133">
        <v>1.1423153239639301</v>
      </c>
      <c r="AY137" s="137">
        <v>-98.106226019720495</v>
      </c>
      <c r="AZ137" s="112">
        <v>1.125E-2</v>
      </c>
      <c r="BA137" s="112">
        <v>1.0500000000000001E-2</v>
      </c>
      <c r="BB137" s="125">
        <v>0</v>
      </c>
      <c r="BC137" s="125">
        <v>110</v>
      </c>
      <c r="BD137" s="111"/>
      <c r="BE137" s="120">
        <v>235.7</v>
      </c>
      <c r="BF137" s="110">
        <v>71.150741990547104</v>
      </c>
      <c r="BG137" s="132">
        <v>65</v>
      </c>
      <c r="BH137" s="133">
        <v>1.09462679985457</v>
      </c>
      <c r="BI137" s="134">
        <v>-21.397487506600001</v>
      </c>
      <c r="BJ137" s="112">
        <v>7.4999999999999997E-3</v>
      </c>
      <c r="BK137" s="112">
        <v>6.7499999999999999E-3</v>
      </c>
      <c r="BL137" s="125">
        <v>0</v>
      </c>
      <c r="BM137" s="125">
        <v>23</v>
      </c>
      <c r="BN137" s="111"/>
      <c r="BO137" s="119">
        <v>429</v>
      </c>
      <c r="BP137" s="120">
        <v>129.50219904091901</v>
      </c>
      <c r="BQ137" s="132">
        <v>78</v>
      </c>
      <c r="BR137" s="122">
        <v>1.66028460308871</v>
      </c>
      <c r="BS137" s="123">
        <v>120.48301499208</v>
      </c>
      <c r="BT137" s="112">
        <v>7.4999999999999997E-3</v>
      </c>
      <c r="BU137" s="124">
        <v>7.4999999999999997E-3</v>
      </c>
      <c r="BV137" s="119">
        <v>0</v>
      </c>
      <c r="BW137" s="119">
        <v>0</v>
      </c>
      <c r="BX137" s="113"/>
      <c r="BY137" s="118">
        <v>0.99849567506581405</v>
      </c>
      <c r="BZ137" s="118">
        <v>1</v>
      </c>
      <c r="CA137" s="135">
        <v>0.99939827002632597</v>
      </c>
      <c r="CB137" s="117">
        <v>0.9</v>
      </c>
      <c r="CC137" s="124">
        <v>2.5000000000000001E-3</v>
      </c>
      <c r="CD137" s="113"/>
      <c r="CE137" s="113"/>
    </row>
    <row r="138" spans="1:83" s="85" customFormat="1" ht="21.4" customHeight="1" x14ac:dyDescent="0.2">
      <c r="A138" s="109" t="s">
        <v>385</v>
      </c>
      <c r="B138" s="109" t="s">
        <v>193</v>
      </c>
      <c r="C138" s="109" t="s">
        <v>197</v>
      </c>
      <c r="D138" s="110">
        <v>1.55082247377778</v>
      </c>
      <c r="E138" s="111"/>
      <c r="F138" s="112">
        <v>1.925E-2</v>
      </c>
      <c r="G138" s="112">
        <v>1.925E-2</v>
      </c>
      <c r="H138" s="113"/>
      <c r="I138" s="114">
        <v>4</v>
      </c>
      <c r="J138" s="114">
        <v>4</v>
      </c>
      <c r="K138" s="111"/>
      <c r="L138" s="115">
        <v>0.35</v>
      </c>
      <c r="M138" s="116"/>
      <c r="N138" s="117">
        <v>0.7</v>
      </c>
      <c r="O138" s="118"/>
      <c r="P138" s="111"/>
      <c r="Q138" s="119">
        <v>82</v>
      </c>
      <c r="R138" s="120">
        <v>52.875168748521801</v>
      </c>
      <c r="S138" s="121">
        <v>36</v>
      </c>
      <c r="T138" s="122">
        <v>1.4687546874589399</v>
      </c>
      <c r="U138" s="123">
        <v>15.3394467871359</v>
      </c>
      <c r="V138" s="124">
        <v>0.01</v>
      </c>
      <c r="W138" s="124">
        <v>0.01</v>
      </c>
      <c r="X138" s="125">
        <v>0</v>
      </c>
      <c r="Y138" s="125">
        <v>0</v>
      </c>
      <c r="Z138" s="111"/>
      <c r="AA138" s="126">
        <v>107</v>
      </c>
      <c r="AB138" s="110">
        <v>68.995647025510095</v>
      </c>
      <c r="AC138" s="121">
        <v>200</v>
      </c>
      <c r="AD138" s="116">
        <v>0.34497823512755099</v>
      </c>
      <c r="AE138" s="127">
        <v>-263.33640673813397</v>
      </c>
      <c r="AF138" s="112"/>
      <c r="AG138" s="112"/>
      <c r="AH138" s="128">
        <v>204</v>
      </c>
      <c r="AI138" s="125">
        <v>266</v>
      </c>
      <c r="AJ138" s="111"/>
      <c r="AK138" s="120">
        <v>631.50139999999999</v>
      </c>
      <c r="AL138" s="120">
        <v>407.20418402350901</v>
      </c>
      <c r="AM138" s="129">
        <v>612</v>
      </c>
      <c r="AN138" s="116">
        <v>0.66536631376390398</v>
      </c>
      <c r="AO138" s="139">
        <v>-501.728004618689</v>
      </c>
      <c r="AP138" s="124"/>
      <c r="AQ138" s="124"/>
      <c r="AR138" s="125">
        <v>318</v>
      </c>
      <c r="AS138" s="125">
        <v>508</v>
      </c>
      <c r="AT138" s="113"/>
      <c r="AU138" s="120">
        <v>810.29940999999997</v>
      </c>
      <c r="AV138" s="110">
        <v>522.49656147045903</v>
      </c>
      <c r="AW138" s="131">
        <v>573</v>
      </c>
      <c r="AX138" s="118">
        <v>0.91186136382279104</v>
      </c>
      <c r="AY138" s="120">
        <v>-250.714395304753</v>
      </c>
      <c r="AZ138" s="112"/>
      <c r="BA138" s="112"/>
      <c r="BB138" s="125">
        <v>79</v>
      </c>
      <c r="BC138" s="125">
        <v>257</v>
      </c>
      <c r="BD138" s="111"/>
      <c r="BE138" s="120">
        <v>106.4</v>
      </c>
      <c r="BF138" s="110">
        <v>68.608755546862398</v>
      </c>
      <c r="BG138" s="132">
        <v>65</v>
      </c>
      <c r="BH138" s="133">
        <v>1.05551931610558</v>
      </c>
      <c r="BI138" s="134">
        <v>-13.9593321898935</v>
      </c>
      <c r="BJ138" s="112">
        <v>4.4999999999999997E-3</v>
      </c>
      <c r="BK138" s="112">
        <v>4.4999999999999997E-3</v>
      </c>
      <c r="BL138" s="125">
        <v>0</v>
      </c>
      <c r="BM138" s="125">
        <v>15</v>
      </c>
      <c r="BN138" s="111"/>
      <c r="BO138" s="119">
        <v>128</v>
      </c>
      <c r="BP138" s="120">
        <v>82.5368487781803</v>
      </c>
      <c r="BQ138" s="132">
        <v>78</v>
      </c>
      <c r="BR138" s="133">
        <v>1.0581647279253901</v>
      </c>
      <c r="BS138" s="134">
        <v>-16.431198627872199</v>
      </c>
      <c r="BT138" s="112">
        <v>2.2499999999999998E-3</v>
      </c>
      <c r="BU138" s="124">
        <v>2.2499999999999998E-3</v>
      </c>
      <c r="BV138" s="119">
        <v>0</v>
      </c>
      <c r="BW138" s="119">
        <v>18</v>
      </c>
      <c r="BX138" s="113"/>
      <c r="BY138" s="118">
        <v>0.99725490196078403</v>
      </c>
      <c r="BZ138" s="118">
        <v>1</v>
      </c>
      <c r="CA138" s="135">
        <v>0.99890196078431404</v>
      </c>
      <c r="CB138" s="117">
        <v>0.9</v>
      </c>
      <c r="CC138" s="124">
        <v>2.5000000000000001E-3</v>
      </c>
      <c r="CD138" s="113"/>
      <c r="CE138" s="113"/>
    </row>
    <row r="139" spans="1:83" s="85" customFormat="1" ht="21.4" customHeight="1" x14ac:dyDescent="0.2">
      <c r="A139" s="109" t="s">
        <v>385</v>
      </c>
      <c r="B139" s="109" t="s">
        <v>193</v>
      </c>
      <c r="C139" s="109" t="s">
        <v>198</v>
      </c>
      <c r="D139" s="110">
        <v>3.65746904188889</v>
      </c>
      <c r="E139" s="111"/>
      <c r="F139" s="112">
        <v>0.06</v>
      </c>
      <c r="G139" s="112">
        <v>0.06</v>
      </c>
      <c r="H139" s="113"/>
      <c r="I139" s="114">
        <v>6</v>
      </c>
      <c r="J139" s="114">
        <v>6</v>
      </c>
      <c r="K139" s="111"/>
      <c r="L139" s="115">
        <v>0.62</v>
      </c>
      <c r="M139" s="116">
        <v>0.45700000000000002</v>
      </c>
      <c r="N139" s="117">
        <v>0.7</v>
      </c>
      <c r="O139" s="118"/>
      <c r="P139" s="111"/>
      <c r="Q139" s="119">
        <v>181</v>
      </c>
      <c r="R139" s="120">
        <v>49.487773628980101</v>
      </c>
      <c r="S139" s="121">
        <v>36</v>
      </c>
      <c r="T139" s="122">
        <v>1.37466037858278</v>
      </c>
      <c r="U139" s="123">
        <v>23.787350703447999</v>
      </c>
      <c r="V139" s="124">
        <v>0.01</v>
      </c>
      <c r="W139" s="124">
        <v>0.01</v>
      </c>
      <c r="X139" s="125">
        <v>0</v>
      </c>
      <c r="Y139" s="125">
        <v>0</v>
      </c>
      <c r="Z139" s="111"/>
      <c r="AA139" s="126">
        <v>519</v>
      </c>
      <c r="AB139" s="110">
        <v>141.90140615160601</v>
      </c>
      <c r="AC139" s="121">
        <v>200</v>
      </c>
      <c r="AD139" s="116">
        <v>0.70950703075803001</v>
      </c>
      <c r="AE139" s="127">
        <v>-354.403607203067</v>
      </c>
      <c r="AF139" s="112"/>
      <c r="AG139" s="112"/>
      <c r="AH139" s="128">
        <v>213</v>
      </c>
      <c r="AI139" s="125">
        <v>359</v>
      </c>
      <c r="AJ139" s="111"/>
      <c r="AK139" s="120">
        <v>4459.3331200000002</v>
      </c>
      <c r="AL139" s="120">
        <v>1219.24015457886</v>
      </c>
      <c r="AM139" s="129">
        <v>704.9</v>
      </c>
      <c r="AN139" s="122">
        <v>1.72966400138865</v>
      </c>
      <c r="AO139" s="130">
        <v>1381.02210641279</v>
      </c>
      <c r="AP139" s="124">
        <v>0.01</v>
      </c>
      <c r="AQ139" s="124">
        <v>0.01</v>
      </c>
      <c r="AR139" s="125">
        <v>0</v>
      </c>
      <c r="AS139" s="125">
        <v>0</v>
      </c>
      <c r="AT139" s="113"/>
      <c r="AU139" s="120">
        <v>2722.7340199999999</v>
      </c>
      <c r="AV139" s="110">
        <v>744.43118692642497</v>
      </c>
      <c r="AW139" s="131">
        <v>573</v>
      </c>
      <c r="AX139" s="122">
        <v>1.2991818270967299</v>
      </c>
      <c r="AY139" s="130">
        <v>220.43268536321301</v>
      </c>
      <c r="AZ139" s="112">
        <v>1.4999999999999999E-2</v>
      </c>
      <c r="BA139" s="112">
        <v>1.4999999999999999E-2</v>
      </c>
      <c r="BB139" s="125">
        <v>0</v>
      </c>
      <c r="BC139" s="125">
        <v>0</v>
      </c>
      <c r="BD139" s="111"/>
      <c r="BE139" s="120">
        <v>291.89999999999998</v>
      </c>
      <c r="BF139" s="110">
        <v>79.809287968504293</v>
      </c>
      <c r="BG139" s="132">
        <v>65</v>
      </c>
      <c r="BH139" s="122">
        <v>1.2278351995154499</v>
      </c>
      <c r="BI139" s="123">
        <v>8.0438276590032896</v>
      </c>
      <c r="BJ139" s="112">
        <v>1.4999999999999999E-2</v>
      </c>
      <c r="BK139" s="112">
        <v>1.4999999999999999E-2</v>
      </c>
      <c r="BL139" s="125">
        <v>0</v>
      </c>
      <c r="BM139" s="125">
        <v>0</v>
      </c>
      <c r="BN139" s="111"/>
      <c r="BO139" s="119">
        <v>426</v>
      </c>
      <c r="BP139" s="120">
        <v>116.473986552185</v>
      </c>
      <c r="BQ139" s="132">
        <v>78</v>
      </c>
      <c r="BR139" s="122">
        <v>1.4932562378485299</v>
      </c>
      <c r="BS139" s="123">
        <v>85.372593190803897</v>
      </c>
      <c r="BT139" s="112">
        <v>7.4999999999999997E-3</v>
      </c>
      <c r="BU139" s="124">
        <v>7.4999999999999997E-3</v>
      </c>
      <c r="BV139" s="119">
        <v>0</v>
      </c>
      <c r="BW139" s="119">
        <v>0</v>
      </c>
      <c r="BX139" s="113"/>
      <c r="BY139" s="118">
        <v>0.99674502712477397</v>
      </c>
      <c r="BZ139" s="118">
        <v>1</v>
      </c>
      <c r="CA139" s="135">
        <v>0.99869801084990895</v>
      </c>
      <c r="CB139" s="117">
        <v>0.9</v>
      </c>
      <c r="CC139" s="124">
        <v>2.5000000000000001E-3</v>
      </c>
      <c r="CD139" s="113"/>
      <c r="CE139" s="113"/>
    </row>
    <row r="140" spans="1:83" s="85" customFormat="1" ht="21.4" customHeight="1" x14ac:dyDescent="0.2">
      <c r="A140" s="109" t="s">
        <v>385</v>
      </c>
      <c r="B140" s="109" t="s">
        <v>193</v>
      </c>
      <c r="C140" s="109" t="s">
        <v>199</v>
      </c>
      <c r="D140" s="110">
        <v>3.92618385377778</v>
      </c>
      <c r="E140" s="111"/>
      <c r="F140" s="112">
        <v>2.35E-2</v>
      </c>
      <c r="G140" s="112">
        <v>2.35E-2</v>
      </c>
      <c r="H140" s="113"/>
      <c r="I140" s="114">
        <v>4</v>
      </c>
      <c r="J140" s="114">
        <v>4</v>
      </c>
      <c r="K140" s="111"/>
      <c r="L140" s="115">
        <v>0.6</v>
      </c>
      <c r="M140" s="133">
        <v>0.73499999999999999</v>
      </c>
      <c r="N140" s="117">
        <v>0.7</v>
      </c>
      <c r="O140" s="118">
        <v>5.0000000000000001E-3</v>
      </c>
      <c r="P140" s="111"/>
      <c r="Q140" s="119">
        <v>165</v>
      </c>
      <c r="R140" s="120">
        <v>42.0255408674346</v>
      </c>
      <c r="S140" s="121">
        <v>36</v>
      </c>
      <c r="T140" s="133">
        <v>1.1673761352065199</v>
      </c>
      <c r="U140" s="134">
        <v>-3.7630867707840698</v>
      </c>
      <c r="V140" s="124">
        <v>8.5000000000000006E-3</v>
      </c>
      <c r="W140" s="124">
        <v>8.5000000000000006E-3</v>
      </c>
      <c r="X140" s="125">
        <v>0</v>
      </c>
      <c r="Y140" s="125">
        <v>5</v>
      </c>
      <c r="Z140" s="111"/>
      <c r="AA140" s="126">
        <v>294</v>
      </c>
      <c r="AB140" s="110">
        <v>74.881872818338095</v>
      </c>
      <c r="AC140" s="121">
        <v>200</v>
      </c>
      <c r="AD140" s="116">
        <v>0.37440936409169001</v>
      </c>
      <c r="AE140" s="127">
        <v>-643.57270428213405</v>
      </c>
      <c r="AF140" s="112"/>
      <c r="AG140" s="112"/>
      <c r="AH140" s="128">
        <v>492</v>
      </c>
      <c r="AI140" s="125">
        <v>649</v>
      </c>
      <c r="AJ140" s="111"/>
      <c r="AK140" s="120">
        <v>2416.6584400000002</v>
      </c>
      <c r="AL140" s="120">
        <v>615.52350322939901</v>
      </c>
      <c r="AM140" s="129">
        <v>787.3</v>
      </c>
      <c r="AN140" s="116">
        <v>0.78181570332706596</v>
      </c>
      <c r="AO140" s="139">
        <v>-1274.0965104066199</v>
      </c>
      <c r="AP140" s="124"/>
      <c r="AQ140" s="124"/>
      <c r="AR140" s="125">
        <v>675</v>
      </c>
      <c r="AS140" s="125">
        <v>1293</v>
      </c>
      <c r="AT140" s="113"/>
      <c r="AU140" s="120">
        <v>2199.4272999999998</v>
      </c>
      <c r="AV140" s="110">
        <v>560.19467806728096</v>
      </c>
      <c r="AW140" s="131">
        <v>573</v>
      </c>
      <c r="AX140" s="118">
        <v>0.97765214322387695</v>
      </c>
      <c r="AY140" s="120">
        <v>-486.71849776831402</v>
      </c>
      <c r="AZ140" s="112"/>
      <c r="BA140" s="112"/>
      <c r="BB140" s="125">
        <v>51</v>
      </c>
      <c r="BC140" s="125">
        <v>501</v>
      </c>
      <c r="BD140" s="111"/>
      <c r="BE140" s="120">
        <v>179.5</v>
      </c>
      <c r="BF140" s="110">
        <v>45.7186944588152</v>
      </c>
      <c r="BG140" s="132">
        <v>65</v>
      </c>
      <c r="BH140" s="116">
        <v>0.70336453013561895</v>
      </c>
      <c r="BI140" s="127">
        <v>-125.21112889169299</v>
      </c>
      <c r="BJ140" s="112"/>
      <c r="BK140" s="112"/>
      <c r="BL140" s="125">
        <v>76</v>
      </c>
      <c r="BM140" s="125">
        <v>127</v>
      </c>
      <c r="BN140" s="111"/>
      <c r="BO140" s="119">
        <v>701</v>
      </c>
      <c r="BP140" s="120">
        <v>178.544873624677</v>
      </c>
      <c r="BQ140" s="132">
        <v>78</v>
      </c>
      <c r="BR140" s="122">
        <v>2.2890368413420101</v>
      </c>
      <c r="BS140" s="123">
        <v>335.346645329968</v>
      </c>
      <c r="BT140" s="112">
        <v>7.4999999999999997E-3</v>
      </c>
      <c r="BU140" s="124">
        <v>7.4999999999999997E-3</v>
      </c>
      <c r="BV140" s="119">
        <v>0</v>
      </c>
      <c r="BW140" s="119">
        <v>0</v>
      </c>
      <c r="BX140" s="113"/>
      <c r="BY140" s="118">
        <v>0.99871794871794894</v>
      </c>
      <c r="BZ140" s="118">
        <v>1</v>
      </c>
      <c r="CA140" s="135">
        <v>0.99948717948717902</v>
      </c>
      <c r="CB140" s="117">
        <v>0.9</v>
      </c>
      <c r="CC140" s="124">
        <v>2.5000000000000001E-3</v>
      </c>
      <c r="CD140" s="113"/>
      <c r="CE140" s="113"/>
    </row>
    <row r="141" spans="1:83" s="85" customFormat="1" ht="21.4" customHeight="1" x14ac:dyDescent="0.2">
      <c r="A141" s="109" t="s">
        <v>385</v>
      </c>
      <c r="B141" s="109" t="s">
        <v>193</v>
      </c>
      <c r="C141" s="109" t="s">
        <v>200</v>
      </c>
      <c r="D141" s="110">
        <v>3.3504192676666702</v>
      </c>
      <c r="E141" s="111"/>
      <c r="F141" s="112">
        <v>5.45E-2</v>
      </c>
      <c r="G141" s="112">
        <v>5.45E-2</v>
      </c>
      <c r="H141" s="113"/>
      <c r="I141" s="114">
        <v>7</v>
      </c>
      <c r="J141" s="114">
        <v>7</v>
      </c>
      <c r="K141" s="111"/>
      <c r="L141" s="138">
        <v>0.68</v>
      </c>
      <c r="M141" s="133">
        <v>0.70199999999999996</v>
      </c>
      <c r="N141" s="117">
        <v>0.7</v>
      </c>
      <c r="O141" s="118">
        <v>1E-3</v>
      </c>
      <c r="P141" s="111"/>
      <c r="Q141" s="119">
        <v>214</v>
      </c>
      <c r="R141" s="120">
        <v>63.872603069476703</v>
      </c>
      <c r="S141" s="121">
        <v>36</v>
      </c>
      <c r="T141" s="122">
        <v>1.7742389741521301</v>
      </c>
      <c r="U141" s="123">
        <v>69.985578198615897</v>
      </c>
      <c r="V141" s="124">
        <v>0.01</v>
      </c>
      <c r="W141" s="124">
        <v>0.01</v>
      </c>
      <c r="X141" s="125">
        <v>0</v>
      </c>
      <c r="Y141" s="125">
        <v>0</v>
      </c>
      <c r="Z141" s="111"/>
      <c r="AA141" s="126">
        <v>478</v>
      </c>
      <c r="AB141" s="110">
        <v>142.668711529018</v>
      </c>
      <c r="AC141" s="121">
        <v>200</v>
      </c>
      <c r="AD141" s="116">
        <v>0.71334355764509005</v>
      </c>
      <c r="AE141" s="127">
        <v>-322.080121118801</v>
      </c>
      <c r="AF141" s="112"/>
      <c r="AG141" s="112"/>
      <c r="AH141" s="128">
        <v>193</v>
      </c>
      <c r="AI141" s="125">
        <v>327</v>
      </c>
      <c r="AJ141" s="111"/>
      <c r="AK141" s="120">
        <v>2698.71603</v>
      </c>
      <c r="AL141" s="120">
        <v>805.48606439917796</v>
      </c>
      <c r="AM141" s="129">
        <v>733.2</v>
      </c>
      <c r="AN141" s="133">
        <v>1.09858983142277</v>
      </c>
      <c r="AO141" s="137">
        <v>-234.37769402152401</v>
      </c>
      <c r="AP141" s="124">
        <v>5.0000000000000001E-3</v>
      </c>
      <c r="AQ141" s="124">
        <v>5.0000000000000001E-3</v>
      </c>
      <c r="AR141" s="125">
        <v>0</v>
      </c>
      <c r="AS141" s="125">
        <v>250</v>
      </c>
      <c r="AT141" s="113"/>
      <c r="AU141" s="120">
        <v>2262.7985699999999</v>
      </c>
      <c r="AV141" s="110">
        <v>675.37773312051195</v>
      </c>
      <c r="AW141" s="131">
        <v>573</v>
      </c>
      <c r="AX141" s="133">
        <v>1.17866969130979</v>
      </c>
      <c r="AY141" s="137">
        <v>-29.4309770053646</v>
      </c>
      <c r="AZ141" s="112">
        <v>1.35E-2</v>
      </c>
      <c r="BA141" s="112">
        <v>1.35E-2</v>
      </c>
      <c r="BB141" s="125">
        <v>0</v>
      </c>
      <c r="BC141" s="125">
        <v>41</v>
      </c>
      <c r="BD141" s="111"/>
      <c r="BE141" s="120">
        <v>337</v>
      </c>
      <c r="BF141" s="110">
        <v>100.58442632903601</v>
      </c>
      <c r="BG141" s="132">
        <v>65</v>
      </c>
      <c r="BH141" s="122">
        <v>1.5474527127544</v>
      </c>
      <c r="BI141" s="123">
        <v>76.973960636389705</v>
      </c>
      <c r="BJ141" s="112">
        <v>1.4999999999999999E-2</v>
      </c>
      <c r="BK141" s="112">
        <v>1.4999999999999999E-2</v>
      </c>
      <c r="BL141" s="125">
        <v>0</v>
      </c>
      <c r="BM141" s="125">
        <v>0</v>
      </c>
      <c r="BN141" s="111"/>
      <c r="BO141" s="119">
        <v>415</v>
      </c>
      <c r="BP141" s="120">
        <v>123.86509473753701</v>
      </c>
      <c r="BQ141" s="132">
        <v>78</v>
      </c>
      <c r="BR141" s="122">
        <v>1.5880140350966301</v>
      </c>
      <c r="BS141" s="123">
        <v>102.96875276366799</v>
      </c>
      <c r="BT141" s="112">
        <v>7.4999999999999997E-3</v>
      </c>
      <c r="BU141" s="124">
        <v>7.4999999999999997E-3</v>
      </c>
      <c r="BV141" s="119">
        <v>0</v>
      </c>
      <c r="BW141" s="119">
        <v>0</v>
      </c>
      <c r="BX141" s="113"/>
      <c r="BY141" s="118">
        <v>0.99693486590038305</v>
      </c>
      <c r="BZ141" s="118">
        <v>1</v>
      </c>
      <c r="CA141" s="135">
        <v>0.99877394636015304</v>
      </c>
      <c r="CB141" s="117">
        <v>0.9</v>
      </c>
      <c r="CC141" s="124">
        <v>2.5000000000000001E-3</v>
      </c>
      <c r="CD141" s="113"/>
      <c r="CE141" s="113"/>
    </row>
    <row r="142" spans="1:83" s="85" customFormat="1" ht="21.4" customHeight="1" x14ac:dyDescent="0.2">
      <c r="A142" s="109" t="s">
        <v>385</v>
      </c>
      <c r="B142" s="109" t="s">
        <v>193</v>
      </c>
      <c r="C142" s="109" t="s">
        <v>201</v>
      </c>
      <c r="D142" s="110">
        <v>9.9631956672222195</v>
      </c>
      <c r="E142" s="111"/>
      <c r="F142" s="112">
        <v>5.7000000000000002E-2</v>
      </c>
      <c r="G142" s="112">
        <v>5.7000000000000002E-2</v>
      </c>
      <c r="H142" s="113"/>
      <c r="I142" s="114">
        <v>6</v>
      </c>
      <c r="J142" s="114">
        <v>6</v>
      </c>
      <c r="K142" s="111"/>
      <c r="L142" s="115">
        <v>0.53</v>
      </c>
      <c r="M142" s="116">
        <v>0.54300000000000004</v>
      </c>
      <c r="N142" s="117">
        <v>0.7</v>
      </c>
      <c r="O142" s="118"/>
      <c r="P142" s="111"/>
      <c r="Q142" s="119">
        <v>500</v>
      </c>
      <c r="R142" s="120">
        <v>50.184701445234403</v>
      </c>
      <c r="S142" s="121">
        <v>36</v>
      </c>
      <c r="T142" s="122">
        <v>1.3940194845898399</v>
      </c>
      <c r="U142" s="123">
        <v>71.741997440120102</v>
      </c>
      <c r="V142" s="124">
        <v>0.01</v>
      </c>
      <c r="W142" s="124">
        <v>0.01</v>
      </c>
      <c r="X142" s="125">
        <v>0</v>
      </c>
      <c r="Y142" s="125">
        <v>0</v>
      </c>
      <c r="Z142" s="111"/>
      <c r="AA142" s="126">
        <v>1147</v>
      </c>
      <c r="AB142" s="110">
        <v>115.123705115368</v>
      </c>
      <c r="AC142" s="121">
        <v>200</v>
      </c>
      <c r="AD142" s="116">
        <v>0.57561852557684001</v>
      </c>
      <c r="AE142" s="127">
        <v>-1232.21112533267</v>
      </c>
      <c r="AF142" s="112"/>
      <c r="AG142" s="112"/>
      <c r="AH142" s="128">
        <v>846</v>
      </c>
      <c r="AI142" s="125">
        <v>1245</v>
      </c>
      <c r="AJ142" s="111"/>
      <c r="AK142" s="120">
        <v>11273.676090000001</v>
      </c>
      <c r="AL142" s="120">
        <v>1131.5321375338499</v>
      </c>
      <c r="AM142" s="129">
        <v>668.9</v>
      </c>
      <c r="AN142" s="122">
        <v>1.69163124164128</v>
      </c>
      <c r="AO142" s="130">
        <v>3316.4044813249002</v>
      </c>
      <c r="AP142" s="124">
        <v>0.01</v>
      </c>
      <c r="AQ142" s="124">
        <v>0.01</v>
      </c>
      <c r="AR142" s="125">
        <v>0</v>
      </c>
      <c r="AS142" s="125">
        <v>0</v>
      </c>
      <c r="AT142" s="113"/>
      <c r="AU142" s="120">
        <v>7251.29493</v>
      </c>
      <c r="AV142" s="110">
        <v>727.808142306783</v>
      </c>
      <c r="AW142" s="131">
        <v>573</v>
      </c>
      <c r="AX142" s="122">
        <v>1.27017127802231</v>
      </c>
      <c r="AY142" s="130">
        <v>434.855055921911</v>
      </c>
      <c r="AZ142" s="112">
        <v>1.4999999999999999E-2</v>
      </c>
      <c r="BA142" s="112">
        <v>1.4999999999999999E-2</v>
      </c>
      <c r="BB142" s="125">
        <v>0</v>
      </c>
      <c r="BC142" s="125">
        <v>0</v>
      </c>
      <c r="BD142" s="111"/>
      <c r="BE142" s="120">
        <v>750.2</v>
      </c>
      <c r="BF142" s="110">
        <v>75.297126048429703</v>
      </c>
      <c r="BG142" s="132">
        <v>65</v>
      </c>
      <c r="BH142" s="133">
        <v>1.1584173238219899</v>
      </c>
      <c r="BI142" s="134">
        <v>-23.0436157331164</v>
      </c>
      <c r="BJ142" s="112">
        <v>1.2E-2</v>
      </c>
      <c r="BK142" s="112">
        <v>1.2E-2</v>
      </c>
      <c r="BL142" s="125">
        <v>0</v>
      </c>
      <c r="BM142" s="125">
        <v>27</v>
      </c>
      <c r="BN142" s="111"/>
      <c r="BO142" s="119">
        <v>1034</v>
      </c>
      <c r="BP142" s="120">
        <v>103.781962588745</v>
      </c>
      <c r="BQ142" s="132">
        <v>78</v>
      </c>
      <c r="BR142" s="122">
        <v>1.33053798190699</v>
      </c>
      <c r="BS142" s="123">
        <v>106.10766112026</v>
      </c>
      <c r="BT142" s="112">
        <v>7.4999999999999997E-3</v>
      </c>
      <c r="BU142" s="124">
        <v>7.4999999999999997E-3</v>
      </c>
      <c r="BV142" s="119">
        <v>0</v>
      </c>
      <c r="BW142" s="119">
        <v>0</v>
      </c>
      <c r="BX142" s="113"/>
      <c r="BY142" s="118">
        <v>0.99092307692307702</v>
      </c>
      <c r="BZ142" s="118">
        <v>1</v>
      </c>
      <c r="CA142" s="135">
        <v>0.99636923076923101</v>
      </c>
      <c r="CB142" s="117">
        <v>0.9</v>
      </c>
      <c r="CC142" s="124">
        <v>2.5000000000000001E-3</v>
      </c>
      <c r="CD142" s="113"/>
      <c r="CE142" s="113"/>
    </row>
    <row r="143" spans="1:83" s="85" customFormat="1" ht="21.4" customHeight="1" x14ac:dyDescent="0.2">
      <c r="A143" s="109" t="s">
        <v>385</v>
      </c>
      <c r="B143" s="109" t="s">
        <v>193</v>
      </c>
      <c r="C143" s="109" t="s">
        <v>203</v>
      </c>
      <c r="D143" s="110">
        <v>2.5343916946666698</v>
      </c>
      <c r="E143" s="111"/>
      <c r="F143" s="112">
        <v>5.1499999999999997E-2</v>
      </c>
      <c r="G143" s="112">
        <v>5.0750000000000003E-2</v>
      </c>
      <c r="H143" s="113"/>
      <c r="I143" s="114">
        <v>6</v>
      </c>
      <c r="J143" s="114">
        <v>6</v>
      </c>
      <c r="K143" s="111"/>
      <c r="L143" s="136">
        <v>0.8</v>
      </c>
      <c r="M143" s="133">
        <v>0.76900000000000002</v>
      </c>
      <c r="N143" s="117">
        <v>0.7</v>
      </c>
      <c r="O143" s="118">
        <v>8.9999999999999993E-3</v>
      </c>
      <c r="P143" s="111"/>
      <c r="Q143" s="119">
        <v>140</v>
      </c>
      <c r="R143" s="120">
        <v>55.240080013919602</v>
      </c>
      <c r="S143" s="121">
        <v>36</v>
      </c>
      <c r="T143" s="122">
        <v>1.5344466670533199</v>
      </c>
      <c r="U143" s="123">
        <v>31.0617073964479</v>
      </c>
      <c r="V143" s="124">
        <v>0.01</v>
      </c>
      <c r="W143" s="124">
        <v>0.01</v>
      </c>
      <c r="X143" s="125">
        <v>0</v>
      </c>
      <c r="Y143" s="125">
        <v>0</v>
      </c>
      <c r="Z143" s="111"/>
      <c r="AA143" s="126">
        <v>276</v>
      </c>
      <c r="AB143" s="110">
        <v>108.901872027442</v>
      </c>
      <c r="AC143" s="121">
        <v>200</v>
      </c>
      <c r="AD143" s="116">
        <v>0.54450936013720996</v>
      </c>
      <c r="AE143" s="127">
        <v>-329.212736686401</v>
      </c>
      <c r="AF143" s="112"/>
      <c r="AG143" s="112"/>
      <c r="AH143" s="128">
        <v>231</v>
      </c>
      <c r="AI143" s="125">
        <v>333</v>
      </c>
      <c r="AJ143" s="111"/>
      <c r="AK143" s="120">
        <v>1866.1026999999999</v>
      </c>
      <c r="AL143" s="120">
        <v>736.31187472993895</v>
      </c>
      <c r="AM143" s="129">
        <v>775.3</v>
      </c>
      <c r="AN143" s="118">
        <v>0.949712207829148</v>
      </c>
      <c r="AO143" s="120">
        <v>-480.00447376483299</v>
      </c>
      <c r="AP143" s="124"/>
      <c r="AQ143" s="124"/>
      <c r="AR143" s="125">
        <v>99</v>
      </c>
      <c r="AS143" s="125">
        <v>492</v>
      </c>
      <c r="AT143" s="113"/>
      <c r="AU143" s="120">
        <v>1816.6000200000001</v>
      </c>
      <c r="AV143" s="110">
        <v>716.77950327205701</v>
      </c>
      <c r="AW143" s="131">
        <v>573</v>
      </c>
      <c r="AX143" s="122">
        <v>1.25092408948003</v>
      </c>
      <c r="AY143" s="130">
        <v>82.665529393461597</v>
      </c>
      <c r="AZ143" s="112">
        <v>1.4999999999999999E-2</v>
      </c>
      <c r="BA143" s="112">
        <v>1.4999999999999999E-2</v>
      </c>
      <c r="BB143" s="125">
        <v>0</v>
      </c>
      <c r="BC143" s="125">
        <v>0</v>
      </c>
      <c r="BD143" s="111"/>
      <c r="BE143" s="120">
        <v>179.5</v>
      </c>
      <c r="BF143" s="110">
        <v>70.825674017846893</v>
      </c>
      <c r="BG143" s="132">
        <v>65</v>
      </c>
      <c r="BH143" s="133">
        <v>1.0896257541207199</v>
      </c>
      <c r="BI143" s="134">
        <v>-17.194139423080301</v>
      </c>
      <c r="BJ143" s="112">
        <v>7.4999999999999997E-3</v>
      </c>
      <c r="BK143" s="112">
        <v>6.7499999999999999E-3</v>
      </c>
      <c r="BL143" s="125">
        <v>0</v>
      </c>
      <c r="BM143" s="125">
        <v>19</v>
      </c>
      <c r="BN143" s="111"/>
      <c r="BO143" s="119">
        <v>303</v>
      </c>
      <c r="BP143" s="120">
        <v>119.55531603012599</v>
      </c>
      <c r="BQ143" s="132">
        <v>78</v>
      </c>
      <c r="BR143" s="122">
        <v>1.53276046192469</v>
      </c>
      <c r="BS143" s="123">
        <v>66.967032692303704</v>
      </c>
      <c r="BT143" s="112">
        <v>7.4999999999999997E-3</v>
      </c>
      <c r="BU143" s="124">
        <v>7.4999999999999997E-3</v>
      </c>
      <c r="BV143" s="119">
        <v>0</v>
      </c>
      <c r="BW143" s="119">
        <v>0</v>
      </c>
      <c r="BX143" s="113"/>
      <c r="BY143" s="118">
        <v>0.99727241732015004</v>
      </c>
      <c r="BZ143" s="118">
        <v>1</v>
      </c>
      <c r="CA143" s="135">
        <v>0.99890896692805997</v>
      </c>
      <c r="CB143" s="117">
        <v>0.9</v>
      </c>
      <c r="CC143" s="124">
        <v>2.5000000000000001E-3</v>
      </c>
      <c r="CD143" s="113"/>
      <c r="CE143" s="113"/>
    </row>
    <row r="144" spans="1:83" s="85" customFormat="1" ht="21.4" customHeight="1" x14ac:dyDescent="0.2">
      <c r="A144" s="109" t="s">
        <v>385</v>
      </c>
      <c r="B144" s="109" t="s">
        <v>193</v>
      </c>
      <c r="C144" s="109" t="s">
        <v>205</v>
      </c>
      <c r="D144" s="110">
        <v>11.4250822111111</v>
      </c>
      <c r="E144" s="111"/>
      <c r="F144" s="112">
        <v>4.5249999999999999E-2</v>
      </c>
      <c r="G144" s="112">
        <v>4.5249999999999999E-2</v>
      </c>
      <c r="H144" s="113"/>
      <c r="I144" s="114">
        <v>6</v>
      </c>
      <c r="J144" s="114">
        <v>6</v>
      </c>
      <c r="K144" s="111"/>
      <c r="L144" s="115">
        <v>0.5</v>
      </c>
      <c r="M144" s="116">
        <v>0.54700000000000004</v>
      </c>
      <c r="N144" s="117">
        <v>0.7</v>
      </c>
      <c r="O144" s="118"/>
      <c r="P144" s="111"/>
      <c r="Q144" s="119">
        <v>1077</v>
      </c>
      <c r="R144" s="120">
        <v>94.266280110667097</v>
      </c>
      <c r="S144" s="121">
        <v>36</v>
      </c>
      <c r="T144" s="122">
        <v>2.6185077808518602</v>
      </c>
      <c r="U144" s="123">
        <v>585.90426623760004</v>
      </c>
      <c r="V144" s="124">
        <v>0.01</v>
      </c>
      <c r="W144" s="124">
        <v>0.01</v>
      </c>
      <c r="X144" s="125">
        <v>0</v>
      </c>
      <c r="Y144" s="125">
        <v>0</v>
      </c>
      <c r="Z144" s="111"/>
      <c r="AA144" s="126">
        <v>1517</v>
      </c>
      <c r="AB144" s="110">
        <v>132.77803800174701</v>
      </c>
      <c r="AC144" s="121">
        <v>200</v>
      </c>
      <c r="AD144" s="116">
        <v>0.66389019000873495</v>
      </c>
      <c r="AE144" s="127">
        <v>-1211.30963201333</v>
      </c>
      <c r="AF144" s="112"/>
      <c r="AG144" s="112"/>
      <c r="AH144" s="128">
        <v>769</v>
      </c>
      <c r="AI144" s="125">
        <v>1226</v>
      </c>
      <c r="AJ144" s="111"/>
      <c r="AK144" s="120">
        <v>10075.342839999999</v>
      </c>
      <c r="AL144" s="120">
        <v>881.86173664479497</v>
      </c>
      <c r="AM144" s="129">
        <v>828</v>
      </c>
      <c r="AN144" s="133">
        <v>1.0650504065758399</v>
      </c>
      <c r="AO144" s="137">
        <v>-1219.8590365351999</v>
      </c>
      <c r="AP144" s="124">
        <v>3.5000000000000001E-3</v>
      </c>
      <c r="AQ144" s="124">
        <v>3.5000000000000001E-3</v>
      </c>
      <c r="AR144" s="125">
        <v>0</v>
      </c>
      <c r="AS144" s="125">
        <v>1277</v>
      </c>
      <c r="AT144" s="113"/>
      <c r="AU144" s="120">
        <v>7118.2659800000001</v>
      </c>
      <c r="AV144" s="110">
        <v>623.03849096834904</v>
      </c>
      <c r="AW144" s="131">
        <v>573</v>
      </c>
      <c r="AX144" s="133">
        <v>1.08732720936885</v>
      </c>
      <c r="AY144" s="137">
        <v>-698.34111571819994</v>
      </c>
      <c r="AZ144" s="112">
        <v>6.7499999999999999E-3</v>
      </c>
      <c r="BA144" s="112">
        <v>6.7499999999999999E-3</v>
      </c>
      <c r="BB144" s="125">
        <v>0</v>
      </c>
      <c r="BC144" s="125">
        <v>738</v>
      </c>
      <c r="BD144" s="111"/>
      <c r="BE144" s="120">
        <v>1129.5999999999999</v>
      </c>
      <c r="BF144" s="110">
        <v>98.870185713100796</v>
      </c>
      <c r="BG144" s="132">
        <v>65</v>
      </c>
      <c r="BH144" s="122">
        <v>1.5210797802015501</v>
      </c>
      <c r="BI144" s="123">
        <v>242.899369595667</v>
      </c>
      <c r="BJ144" s="112">
        <v>1.4999999999999999E-2</v>
      </c>
      <c r="BK144" s="112">
        <v>1.4999999999999999E-2</v>
      </c>
      <c r="BL144" s="125">
        <v>0</v>
      </c>
      <c r="BM144" s="125">
        <v>0</v>
      </c>
      <c r="BN144" s="111"/>
      <c r="BO144" s="119">
        <v>1176</v>
      </c>
      <c r="BP144" s="120">
        <v>102.93142563616</v>
      </c>
      <c r="BQ144" s="132">
        <v>78</v>
      </c>
      <c r="BR144" s="122">
        <v>1.3196336620020499</v>
      </c>
      <c r="BS144" s="123">
        <v>111.95924351479999</v>
      </c>
      <c r="BT144" s="112">
        <v>7.4999999999999997E-3</v>
      </c>
      <c r="BU144" s="124">
        <v>7.4999999999999997E-3</v>
      </c>
      <c r="BV144" s="119">
        <v>0</v>
      </c>
      <c r="BW144" s="119">
        <v>0</v>
      </c>
      <c r="BX144" s="113"/>
      <c r="BY144" s="118">
        <v>0.99668680569089796</v>
      </c>
      <c r="BZ144" s="118">
        <v>1</v>
      </c>
      <c r="CA144" s="135">
        <v>0.99867472227635901</v>
      </c>
      <c r="CB144" s="117">
        <v>0.9</v>
      </c>
      <c r="CC144" s="124">
        <v>2.5000000000000001E-3</v>
      </c>
      <c r="CD144" s="113"/>
      <c r="CE144" s="113"/>
    </row>
    <row r="145" spans="1:83" s="85" customFormat="1" ht="21.4" customHeight="1" x14ac:dyDescent="0.2">
      <c r="A145" s="109" t="s">
        <v>385</v>
      </c>
      <c r="B145" s="109" t="s">
        <v>193</v>
      </c>
      <c r="C145" s="109" t="s">
        <v>206</v>
      </c>
      <c r="D145" s="110">
        <v>4.0800280235555597</v>
      </c>
      <c r="E145" s="111"/>
      <c r="F145" s="112">
        <v>1.6625000000000001E-2</v>
      </c>
      <c r="G145" s="112">
        <v>1.55E-2</v>
      </c>
      <c r="H145" s="113"/>
      <c r="I145" s="114">
        <v>4</v>
      </c>
      <c r="J145" s="114">
        <v>3</v>
      </c>
      <c r="K145" s="111"/>
      <c r="L145" s="115">
        <v>0.16</v>
      </c>
      <c r="M145" s="116">
        <v>0.56499999999999995</v>
      </c>
      <c r="N145" s="117">
        <v>0.7</v>
      </c>
      <c r="O145" s="118"/>
      <c r="P145" s="111"/>
      <c r="Q145" s="119">
        <v>213</v>
      </c>
      <c r="R145" s="120">
        <v>52.205523778334303</v>
      </c>
      <c r="S145" s="121">
        <v>36</v>
      </c>
      <c r="T145" s="122">
        <v>1.45015343828706</v>
      </c>
      <c r="U145" s="123">
        <v>37.624075435487804</v>
      </c>
      <c r="V145" s="124">
        <v>0.01</v>
      </c>
      <c r="W145" s="124">
        <v>0.01</v>
      </c>
      <c r="X145" s="125">
        <v>0</v>
      </c>
      <c r="Y145" s="125">
        <v>0</v>
      </c>
      <c r="Z145" s="111"/>
      <c r="AA145" s="126">
        <v>367</v>
      </c>
      <c r="AB145" s="110">
        <v>89.950362566425795</v>
      </c>
      <c r="AC145" s="121">
        <v>200</v>
      </c>
      <c r="AD145" s="116">
        <v>0.44975181283212901</v>
      </c>
      <c r="AE145" s="127">
        <v>-607.31069202506797</v>
      </c>
      <c r="AF145" s="112"/>
      <c r="AG145" s="112"/>
      <c r="AH145" s="128">
        <v>450</v>
      </c>
      <c r="AI145" s="125">
        <v>613</v>
      </c>
      <c r="AJ145" s="111"/>
      <c r="AK145" s="120">
        <v>1576.4775299999999</v>
      </c>
      <c r="AL145" s="120">
        <v>386.38889755128997</v>
      </c>
      <c r="AM145" s="129">
        <v>733.3</v>
      </c>
      <c r="AN145" s="116">
        <v>0.52691790202003297</v>
      </c>
      <c r="AO145" s="139">
        <v>-1995.83262230991</v>
      </c>
      <c r="AP145" s="124"/>
      <c r="AQ145" s="124"/>
      <c r="AR145" s="125">
        <v>1416</v>
      </c>
      <c r="AS145" s="125">
        <v>2014</v>
      </c>
      <c r="AT145" s="113"/>
      <c r="AU145" s="120">
        <v>2326.2964499999998</v>
      </c>
      <c r="AV145" s="110">
        <v>570.16678232830895</v>
      </c>
      <c r="AW145" s="131">
        <v>573</v>
      </c>
      <c r="AX145" s="133">
        <v>0.99505546654155097</v>
      </c>
      <c r="AY145" s="137">
        <v>-465.10368265181899</v>
      </c>
      <c r="AZ145" s="112">
        <v>7.5000000000000002E-4</v>
      </c>
      <c r="BA145" s="112">
        <v>0</v>
      </c>
      <c r="BB145" s="125">
        <v>12</v>
      </c>
      <c r="BC145" s="125">
        <v>480</v>
      </c>
      <c r="BD145" s="111"/>
      <c r="BE145" s="120">
        <v>226.2</v>
      </c>
      <c r="BF145" s="110">
        <v>55.440795674456503</v>
      </c>
      <c r="BG145" s="132">
        <v>65</v>
      </c>
      <c r="BH145" s="118">
        <v>0.85293531806856104</v>
      </c>
      <c r="BI145" s="126">
        <v>-90.450974908146904</v>
      </c>
      <c r="BJ145" s="112"/>
      <c r="BK145" s="112"/>
      <c r="BL145" s="125">
        <v>40</v>
      </c>
      <c r="BM145" s="125">
        <v>93</v>
      </c>
      <c r="BN145" s="111"/>
      <c r="BO145" s="119">
        <v>345</v>
      </c>
      <c r="BP145" s="120">
        <v>84.558242739555595</v>
      </c>
      <c r="BQ145" s="132">
        <v>78</v>
      </c>
      <c r="BR145" s="133">
        <v>1.0840800351225099</v>
      </c>
      <c r="BS145" s="134">
        <v>-34.981169889776403</v>
      </c>
      <c r="BT145" s="112">
        <v>3.375E-3</v>
      </c>
      <c r="BU145" s="124">
        <v>3.0000000000000001E-3</v>
      </c>
      <c r="BV145" s="119">
        <v>0</v>
      </c>
      <c r="BW145" s="119">
        <v>37</v>
      </c>
      <c r="BX145" s="113"/>
      <c r="BY145" s="118">
        <v>0.996603453155958</v>
      </c>
      <c r="BZ145" s="118">
        <v>1</v>
      </c>
      <c r="CA145" s="135">
        <v>0.998641381262383</v>
      </c>
      <c r="CB145" s="117">
        <v>0.9</v>
      </c>
      <c r="CC145" s="124">
        <v>2.5000000000000001E-3</v>
      </c>
      <c r="CD145" s="113"/>
      <c r="CE145" s="113"/>
    </row>
    <row r="146" spans="1:83" s="85" customFormat="1" ht="21.4" customHeight="1" x14ac:dyDescent="0.2">
      <c r="A146" s="109" t="s">
        <v>385</v>
      </c>
      <c r="B146" s="109" t="s">
        <v>193</v>
      </c>
      <c r="C146" s="109" t="s">
        <v>207</v>
      </c>
      <c r="D146" s="110">
        <v>5.2236563733333297</v>
      </c>
      <c r="E146" s="111"/>
      <c r="F146" s="112">
        <v>1.15E-2</v>
      </c>
      <c r="G146" s="112">
        <v>1.0999999999999999E-2</v>
      </c>
      <c r="H146" s="113"/>
      <c r="I146" s="114">
        <v>3</v>
      </c>
      <c r="J146" s="114">
        <v>3</v>
      </c>
      <c r="K146" s="111"/>
      <c r="L146" s="135">
        <v>0.88406514657980495</v>
      </c>
      <c r="M146" s="118">
        <v>0.625</v>
      </c>
      <c r="N146" s="117">
        <v>0.7</v>
      </c>
      <c r="O146" s="118"/>
      <c r="P146" s="111"/>
      <c r="Q146" s="119">
        <v>164</v>
      </c>
      <c r="R146" s="120">
        <v>31.3956333033729</v>
      </c>
      <c r="S146" s="121">
        <v>36</v>
      </c>
      <c r="T146" s="118">
        <v>0.87210092509369097</v>
      </c>
      <c r="U146" s="126">
        <v>-60.533645551359797</v>
      </c>
      <c r="V146" s="124"/>
      <c r="W146" s="124"/>
      <c r="X146" s="125">
        <v>25</v>
      </c>
      <c r="Y146" s="125">
        <v>62</v>
      </c>
      <c r="Z146" s="111"/>
      <c r="AA146" s="126">
        <v>459</v>
      </c>
      <c r="AB146" s="110">
        <v>87.869485891756995</v>
      </c>
      <c r="AC146" s="121">
        <v>200</v>
      </c>
      <c r="AD146" s="116">
        <v>0.43934742945878502</v>
      </c>
      <c r="AE146" s="127">
        <v>-788.409141951999</v>
      </c>
      <c r="AF146" s="112"/>
      <c r="AG146" s="112"/>
      <c r="AH146" s="128">
        <v>586</v>
      </c>
      <c r="AI146" s="125">
        <v>795</v>
      </c>
      <c r="AJ146" s="111"/>
      <c r="AK146" s="120">
        <v>4310.8455400000003</v>
      </c>
      <c r="AL146" s="120">
        <v>825.25442561780801</v>
      </c>
      <c r="AM146" s="129">
        <v>808.7</v>
      </c>
      <c r="AN146" s="133">
        <v>1.02047041624559</v>
      </c>
      <c r="AO146" s="137">
        <v>-733.05332548290801</v>
      </c>
      <c r="AP146" s="124">
        <v>1.5E-3</v>
      </c>
      <c r="AQ146" s="124">
        <v>1E-3</v>
      </c>
      <c r="AR146" s="125">
        <v>0</v>
      </c>
      <c r="AS146" s="125">
        <v>759</v>
      </c>
      <c r="AT146" s="113"/>
      <c r="AU146" s="120">
        <v>2109.7544800000001</v>
      </c>
      <c r="AV146" s="110">
        <v>403.88462203797599</v>
      </c>
      <c r="AW146" s="131">
        <v>573</v>
      </c>
      <c r="AX146" s="116">
        <v>0.70485972432456601</v>
      </c>
      <c r="AY146" s="139">
        <v>-1464.07271169248</v>
      </c>
      <c r="AZ146" s="112"/>
      <c r="BA146" s="112"/>
      <c r="BB146" s="125">
        <v>884</v>
      </c>
      <c r="BC146" s="125">
        <v>1483</v>
      </c>
      <c r="BD146" s="111"/>
      <c r="BE146" s="120">
        <v>292</v>
      </c>
      <c r="BF146" s="110">
        <v>55.899542223078498</v>
      </c>
      <c r="BG146" s="132">
        <v>65</v>
      </c>
      <c r="BH146" s="118">
        <v>0.85999295727813097</v>
      </c>
      <c r="BI146" s="126">
        <v>-113.4079711344</v>
      </c>
      <c r="BJ146" s="112"/>
      <c r="BK146" s="112"/>
      <c r="BL146" s="125">
        <v>48</v>
      </c>
      <c r="BM146" s="125">
        <v>116</v>
      </c>
      <c r="BN146" s="111"/>
      <c r="BO146" s="119">
        <v>535</v>
      </c>
      <c r="BP146" s="120">
        <v>102.41868181283201</v>
      </c>
      <c r="BQ146" s="132">
        <v>78</v>
      </c>
      <c r="BR146" s="122">
        <v>1.31306002324144</v>
      </c>
      <c r="BS146" s="123">
        <v>48.510434638720398</v>
      </c>
      <c r="BT146" s="112">
        <v>7.4999999999999997E-3</v>
      </c>
      <c r="BU146" s="124">
        <v>7.4999999999999997E-3</v>
      </c>
      <c r="BV146" s="119">
        <v>0</v>
      </c>
      <c r="BW146" s="119">
        <v>0</v>
      </c>
      <c r="BX146" s="113"/>
      <c r="BY146" s="118">
        <v>0.99518743667679799</v>
      </c>
      <c r="BZ146" s="118">
        <v>1</v>
      </c>
      <c r="CA146" s="135">
        <v>0.99807497467071904</v>
      </c>
      <c r="CB146" s="117">
        <v>0.9</v>
      </c>
      <c r="CC146" s="124">
        <v>2.5000000000000001E-3</v>
      </c>
      <c r="CD146" s="113"/>
      <c r="CE146" s="113"/>
    </row>
    <row r="147" spans="1:83" s="85" customFormat="1" ht="21.4" customHeight="1" x14ac:dyDescent="0.2">
      <c r="A147" s="109" t="s">
        <v>385</v>
      </c>
      <c r="B147" s="109" t="s">
        <v>193</v>
      </c>
      <c r="C147" s="109" t="s">
        <v>208</v>
      </c>
      <c r="D147" s="110">
        <v>3.9957692869999999</v>
      </c>
      <c r="E147" s="111"/>
      <c r="F147" s="112">
        <v>4.6249999999999999E-2</v>
      </c>
      <c r="G147" s="112">
        <v>4.4999999999999998E-2</v>
      </c>
      <c r="H147" s="113"/>
      <c r="I147" s="114">
        <v>8</v>
      </c>
      <c r="J147" s="114">
        <v>8</v>
      </c>
      <c r="K147" s="111"/>
      <c r="L147" s="138">
        <v>0.67</v>
      </c>
      <c r="M147" s="133">
        <v>0.70599999999999996</v>
      </c>
      <c r="N147" s="117">
        <v>0.7</v>
      </c>
      <c r="O147" s="118">
        <v>1E-3</v>
      </c>
      <c r="P147" s="111"/>
      <c r="Q147" s="119">
        <v>160</v>
      </c>
      <c r="R147" s="120">
        <v>40.0423519247096</v>
      </c>
      <c r="S147" s="121">
        <v>36</v>
      </c>
      <c r="T147" s="133">
        <v>1.1122875534641601</v>
      </c>
      <c r="U147" s="134">
        <v>-11.754147032408</v>
      </c>
      <c r="V147" s="124">
        <v>6.0000000000000001E-3</v>
      </c>
      <c r="W147" s="124">
        <v>5.4999999999999997E-3</v>
      </c>
      <c r="X147" s="125">
        <v>0</v>
      </c>
      <c r="Y147" s="125">
        <v>13</v>
      </c>
      <c r="Z147" s="111"/>
      <c r="AA147" s="126">
        <v>804</v>
      </c>
      <c r="AB147" s="110">
        <v>201.21281842166599</v>
      </c>
      <c r="AC147" s="121">
        <v>200</v>
      </c>
      <c r="AD147" s="133">
        <v>1.0060640921083299</v>
      </c>
      <c r="AE147" s="134">
        <v>-150.1897057356</v>
      </c>
      <c r="AF147" s="112">
        <v>5.0000000000000001E-4</v>
      </c>
      <c r="AG147" s="112">
        <v>5.0000000000000001E-4</v>
      </c>
      <c r="AH147" s="128">
        <v>0</v>
      </c>
      <c r="AI147" s="125">
        <v>155</v>
      </c>
      <c r="AJ147" s="111"/>
      <c r="AK147" s="120">
        <v>4060.9469300000001</v>
      </c>
      <c r="AL147" s="120">
        <v>1016.31166324143</v>
      </c>
      <c r="AM147" s="129">
        <v>771.1</v>
      </c>
      <c r="AN147" s="122">
        <v>1.31800241634215</v>
      </c>
      <c r="AO147" s="130">
        <v>382.06851953639398</v>
      </c>
      <c r="AP147" s="124">
        <v>0.01</v>
      </c>
      <c r="AQ147" s="124">
        <v>0.01</v>
      </c>
      <c r="AR147" s="125">
        <v>0</v>
      </c>
      <c r="AS147" s="125">
        <v>0</v>
      </c>
      <c r="AT147" s="113"/>
      <c r="AU147" s="120">
        <v>2388.1198599999998</v>
      </c>
      <c r="AV147" s="110">
        <v>597.66209920317601</v>
      </c>
      <c r="AW147" s="131">
        <v>573</v>
      </c>
      <c r="AX147" s="133">
        <v>1.0430403127455099</v>
      </c>
      <c r="AY147" s="137">
        <v>-345.63364693249503</v>
      </c>
      <c r="AZ147" s="112">
        <v>3.7499999999999999E-3</v>
      </c>
      <c r="BA147" s="112">
        <v>3.0000000000000001E-3</v>
      </c>
      <c r="BB147" s="125">
        <v>0</v>
      </c>
      <c r="BC147" s="125">
        <v>360</v>
      </c>
      <c r="BD147" s="111"/>
      <c r="BE147" s="120">
        <v>332.2</v>
      </c>
      <c r="BF147" s="110">
        <v>83.1379331836783</v>
      </c>
      <c r="BG147" s="132">
        <v>65</v>
      </c>
      <c r="BH147" s="122">
        <v>1.27904512590274</v>
      </c>
      <c r="BI147" s="123">
        <v>22.088345635930001</v>
      </c>
      <c r="BJ147" s="112">
        <v>1.4999999999999999E-2</v>
      </c>
      <c r="BK147" s="112">
        <v>1.4999999999999999E-2</v>
      </c>
      <c r="BL147" s="125">
        <v>0</v>
      </c>
      <c r="BM147" s="125">
        <v>0</v>
      </c>
      <c r="BN147" s="111"/>
      <c r="BO147" s="119">
        <v>498</v>
      </c>
      <c r="BP147" s="120">
        <v>124.631820365659</v>
      </c>
      <c r="BQ147" s="132">
        <v>78</v>
      </c>
      <c r="BR147" s="122">
        <v>1.59784385084178</v>
      </c>
      <c r="BS147" s="123">
        <v>125.866014763116</v>
      </c>
      <c r="BT147" s="112">
        <v>7.4999999999999997E-3</v>
      </c>
      <c r="BU147" s="124">
        <v>7.4999999999999997E-3</v>
      </c>
      <c r="BV147" s="119">
        <v>0</v>
      </c>
      <c r="BW147" s="119">
        <v>0</v>
      </c>
      <c r="BX147" s="113"/>
      <c r="BY147" s="118">
        <v>0.99912739965095998</v>
      </c>
      <c r="BZ147" s="118">
        <v>1</v>
      </c>
      <c r="CA147" s="135">
        <v>0.99965095986038399</v>
      </c>
      <c r="CB147" s="117">
        <v>0.9</v>
      </c>
      <c r="CC147" s="124">
        <v>2.5000000000000001E-3</v>
      </c>
      <c r="CD147" s="113"/>
      <c r="CE147" s="113"/>
    </row>
    <row r="148" spans="1:83" s="85" customFormat="1" ht="21.4" customHeight="1" x14ac:dyDescent="0.2">
      <c r="A148" s="109" t="s">
        <v>385</v>
      </c>
      <c r="B148" s="109" t="s">
        <v>193</v>
      </c>
      <c r="C148" s="109" t="s">
        <v>209</v>
      </c>
      <c r="D148" s="110">
        <v>2.8863636363333298</v>
      </c>
      <c r="E148" s="111"/>
      <c r="F148" s="112">
        <v>1.6625000000000001E-2</v>
      </c>
      <c r="G148" s="112">
        <v>1.6250000000000001E-2</v>
      </c>
      <c r="H148" s="113"/>
      <c r="I148" s="114">
        <v>3</v>
      </c>
      <c r="J148" s="114">
        <v>3</v>
      </c>
      <c r="K148" s="111"/>
      <c r="L148" s="115">
        <v>0.63</v>
      </c>
      <c r="M148" s="116">
        <v>0.53700000000000003</v>
      </c>
      <c r="N148" s="117">
        <v>0.7</v>
      </c>
      <c r="O148" s="118"/>
      <c r="P148" s="111"/>
      <c r="Q148" s="119">
        <v>125</v>
      </c>
      <c r="R148" s="120">
        <v>43.307086614627899</v>
      </c>
      <c r="S148" s="121">
        <v>36</v>
      </c>
      <c r="T148" s="122">
        <v>1.2029746281841101</v>
      </c>
      <c r="U148" s="123">
        <v>0.93254545584817095</v>
      </c>
      <c r="V148" s="124">
        <v>0.01</v>
      </c>
      <c r="W148" s="124">
        <v>0.01</v>
      </c>
      <c r="X148" s="125">
        <v>0</v>
      </c>
      <c r="Y148" s="125">
        <v>0</v>
      </c>
      <c r="Z148" s="111"/>
      <c r="AA148" s="126">
        <v>254</v>
      </c>
      <c r="AB148" s="110">
        <v>88.000000000923905</v>
      </c>
      <c r="AC148" s="121">
        <v>200</v>
      </c>
      <c r="AD148" s="116">
        <v>0.44000000000461897</v>
      </c>
      <c r="AE148" s="127">
        <v>-435.26363635639899</v>
      </c>
      <c r="AF148" s="112"/>
      <c r="AG148" s="112"/>
      <c r="AH148" s="128">
        <v>324</v>
      </c>
      <c r="AI148" s="125">
        <v>439</v>
      </c>
      <c r="AJ148" s="111"/>
      <c r="AK148" s="120">
        <v>1317.17878</v>
      </c>
      <c r="AL148" s="120">
        <v>456.34540409927899</v>
      </c>
      <c r="AM148" s="129">
        <v>713.4</v>
      </c>
      <c r="AN148" s="116">
        <v>0.63967676492750103</v>
      </c>
      <c r="AO148" s="139">
        <v>-1141.4246108832799</v>
      </c>
      <c r="AP148" s="124"/>
      <c r="AQ148" s="124"/>
      <c r="AR148" s="125">
        <v>742</v>
      </c>
      <c r="AS148" s="125">
        <v>1154</v>
      </c>
      <c r="AT148" s="113"/>
      <c r="AU148" s="120">
        <v>1361.7545700000001</v>
      </c>
      <c r="AV148" s="110">
        <v>471.78898488684302</v>
      </c>
      <c r="AW148" s="131">
        <v>573</v>
      </c>
      <c r="AX148" s="118">
        <v>0.82336646577110495</v>
      </c>
      <c r="AY148" s="120">
        <v>-612.98574816108396</v>
      </c>
      <c r="AZ148" s="112"/>
      <c r="BA148" s="112"/>
      <c r="BB148" s="125">
        <v>293</v>
      </c>
      <c r="BC148" s="125">
        <v>623</v>
      </c>
      <c r="BD148" s="111"/>
      <c r="BE148" s="120">
        <v>122.4</v>
      </c>
      <c r="BF148" s="110">
        <v>42.406299213043603</v>
      </c>
      <c r="BG148" s="132">
        <v>65</v>
      </c>
      <c r="BH148" s="116">
        <v>0.65240460327759398</v>
      </c>
      <c r="BI148" s="127">
        <v>-101.61068181583001</v>
      </c>
      <c r="BJ148" s="112"/>
      <c r="BK148" s="112"/>
      <c r="BL148" s="125">
        <v>66</v>
      </c>
      <c r="BM148" s="125">
        <v>103</v>
      </c>
      <c r="BN148" s="111"/>
      <c r="BO148" s="119">
        <v>248</v>
      </c>
      <c r="BP148" s="120">
        <v>85.921259843421694</v>
      </c>
      <c r="BQ148" s="132">
        <v>78</v>
      </c>
      <c r="BR148" s="133">
        <v>1.1015546133772001</v>
      </c>
      <c r="BS148" s="134">
        <v>-20.812818178995698</v>
      </c>
      <c r="BT148" s="112">
        <v>4.1250000000000002E-3</v>
      </c>
      <c r="BU148" s="124">
        <v>3.7499999999999999E-3</v>
      </c>
      <c r="BV148" s="119">
        <v>0</v>
      </c>
      <c r="BW148" s="119">
        <v>23</v>
      </c>
      <c r="BX148" s="113"/>
      <c r="BY148" s="118">
        <v>1</v>
      </c>
      <c r="BZ148" s="118">
        <v>1</v>
      </c>
      <c r="CA148" s="135">
        <v>1</v>
      </c>
      <c r="CB148" s="117">
        <v>0.9</v>
      </c>
      <c r="CC148" s="124">
        <v>2.5000000000000001E-3</v>
      </c>
      <c r="CD148" s="113"/>
      <c r="CE148" s="113"/>
    </row>
    <row r="149" spans="1:83" s="85" customFormat="1" ht="21.4" customHeight="1" x14ac:dyDescent="0.2">
      <c r="A149" s="109" t="s">
        <v>385</v>
      </c>
      <c r="B149" s="109" t="s">
        <v>193</v>
      </c>
      <c r="C149" s="109" t="s">
        <v>210</v>
      </c>
      <c r="D149" s="110">
        <v>2.6953904121111099</v>
      </c>
      <c r="E149" s="111"/>
      <c r="F149" s="112">
        <v>4.5999999999999999E-2</v>
      </c>
      <c r="G149" s="112">
        <v>4.4749999999999998E-2</v>
      </c>
      <c r="H149" s="113"/>
      <c r="I149" s="114">
        <v>6</v>
      </c>
      <c r="J149" s="114">
        <v>6</v>
      </c>
      <c r="K149" s="111"/>
      <c r="L149" s="115">
        <v>0.5</v>
      </c>
      <c r="M149" s="133">
        <v>0.78400000000000003</v>
      </c>
      <c r="N149" s="117">
        <v>0.7</v>
      </c>
      <c r="O149" s="118">
        <v>1.2E-2</v>
      </c>
      <c r="P149" s="111"/>
      <c r="Q149" s="119">
        <v>114</v>
      </c>
      <c r="R149" s="120">
        <v>42.294429589037399</v>
      </c>
      <c r="S149" s="121">
        <v>36</v>
      </c>
      <c r="T149" s="133">
        <v>1.17484526636215</v>
      </c>
      <c r="U149" s="134">
        <v>-1.85866147418393</v>
      </c>
      <c r="V149" s="124">
        <v>8.9999999999999993E-3</v>
      </c>
      <c r="W149" s="124">
        <v>8.5000000000000006E-3</v>
      </c>
      <c r="X149" s="125">
        <v>0</v>
      </c>
      <c r="Y149" s="125">
        <v>3</v>
      </c>
      <c r="Z149" s="111"/>
      <c r="AA149" s="126">
        <v>382</v>
      </c>
      <c r="AB149" s="110">
        <v>141.72343950010799</v>
      </c>
      <c r="AC149" s="121">
        <v>200</v>
      </c>
      <c r="AD149" s="116">
        <v>0.70861719750053997</v>
      </c>
      <c r="AE149" s="127">
        <v>-261.65923041213301</v>
      </c>
      <c r="AF149" s="112"/>
      <c r="AG149" s="112"/>
      <c r="AH149" s="128">
        <v>158</v>
      </c>
      <c r="AI149" s="125">
        <v>265</v>
      </c>
      <c r="AJ149" s="111"/>
      <c r="AK149" s="120">
        <v>1736.7875300000001</v>
      </c>
      <c r="AL149" s="120">
        <v>644.35471840967796</v>
      </c>
      <c r="AM149" s="129">
        <v>690.5</v>
      </c>
      <c r="AN149" s="118">
        <v>0.93317120696550004</v>
      </c>
      <c r="AO149" s="120">
        <v>-485.44596299788901</v>
      </c>
      <c r="AP149" s="124"/>
      <c r="AQ149" s="124"/>
      <c r="AR149" s="125">
        <v>125</v>
      </c>
      <c r="AS149" s="125">
        <v>497</v>
      </c>
      <c r="AT149" s="113"/>
      <c r="AU149" s="120">
        <v>1559.8392200000001</v>
      </c>
      <c r="AV149" s="110">
        <v>578.70622860095705</v>
      </c>
      <c r="AW149" s="131">
        <v>573</v>
      </c>
      <c r="AX149" s="133">
        <v>1.0099585141378</v>
      </c>
      <c r="AY149" s="137">
        <v>-284.24447513076097</v>
      </c>
      <c r="AZ149" s="112">
        <v>1.5E-3</v>
      </c>
      <c r="BA149" s="112">
        <v>7.5000000000000002E-4</v>
      </c>
      <c r="BB149" s="125">
        <v>0</v>
      </c>
      <c r="BC149" s="125">
        <v>294</v>
      </c>
      <c r="BD149" s="111"/>
      <c r="BE149" s="120">
        <v>206.4</v>
      </c>
      <c r="BF149" s="110">
        <v>76.575177782257299</v>
      </c>
      <c r="BG149" s="132">
        <v>65</v>
      </c>
      <c r="BH149" s="133">
        <v>1.17807965818857</v>
      </c>
      <c r="BI149" s="134">
        <v>-2.78924988394323</v>
      </c>
      <c r="BJ149" s="112">
        <v>1.35E-2</v>
      </c>
      <c r="BK149" s="112">
        <v>1.35E-2</v>
      </c>
      <c r="BL149" s="125">
        <v>0</v>
      </c>
      <c r="BM149" s="125">
        <v>4</v>
      </c>
      <c r="BN149" s="111"/>
      <c r="BO149" s="119">
        <v>305</v>
      </c>
      <c r="BP149" s="120">
        <v>113.156149339091</v>
      </c>
      <c r="BQ149" s="132">
        <v>78</v>
      </c>
      <c r="BR149" s="122">
        <v>1.45071986332168</v>
      </c>
      <c r="BS149" s="123">
        <v>53.972900139268098</v>
      </c>
      <c r="BT149" s="112">
        <v>7.4999999999999997E-3</v>
      </c>
      <c r="BU149" s="124">
        <v>7.4999999999999997E-3</v>
      </c>
      <c r="BV149" s="119">
        <v>0</v>
      </c>
      <c r="BW149" s="119">
        <v>0</v>
      </c>
      <c r="BX149" s="113"/>
      <c r="BY149" s="118">
        <v>0.997314921365554</v>
      </c>
      <c r="BZ149" s="118">
        <v>1</v>
      </c>
      <c r="CA149" s="135">
        <v>0.99892596854622195</v>
      </c>
      <c r="CB149" s="117">
        <v>0.9</v>
      </c>
      <c r="CC149" s="124">
        <v>2.5000000000000001E-3</v>
      </c>
      <c r="CD149" s="113"/>
      <c r="CE149" s="113"/>
    </row>
    <row r="150" spans="1:83" s="85" customFormat="1" ht="21.4" customHeight="1" x14ac:dyDescent="0.2">
      <c r="A150" s="109" t="s">
        <v>385</v>
      </c>
      <c r="B150" s="109" t="s">
        <v>193</v>
      </c>
      <c r="C150" s="109" t="s">
        <v>211</v>
      </c>
      <c r="D150" s="110">
        <v>4.3847949821111101</v>
      </c>
      <c r="E150" s="111"/>
      <c r="F150" s="112">
        <v>2.2499999999999999E-2</v>
      </c>
      <c r="G150" s="112">
        <v>2.1999999999999999E-2</v>
      </c>
      <c r="H150" s="113"/>
      <c r="I150" s="114">
        <v>4</v>
      </c>
      <c r="J150" s="114">
        <v>4</v>
      </c>
      <c r="K150" s="111"/>
      <c r="L150" s="115">
        <v>0</v>
      </c>
      <c r="M150" s="116">
        <v>0.44800000000000001</v>
      </c>
      <c r="N150" s="117">
        <v>0.7</v>
      </c>
      <c r="O150" s="118"/>
      <c r="P150" s="111"/>
      <c r="Q150" s="119">
        <v>237</v>
      </c>
      <c r="R150" s="120">
        <v>54.050417628852003</v>
      </c>
      <c r="S150" s="121">
        <v>36</v>
      </c>
      <c r="T150" s="122">
        <v>1.5014004896903299</v>
      </c>
      <c r="U150" s="123">
        <v>48.523972488936103</v>
      </c>
      <c r="V150" s="124">
        <v>0.01</v>
      </c>
      <c r="W150" s="124">
        <v>0.01</v>
      </c>
      <c r="X150" s="125">
        <v>0</v>
      </c>
      <c r="Y150" s="125">
        <v>0</v>
      </c>
      <c r="Z150" s="111"/>
      <c r="AA150" s="126">
        <v>359</v>
      </c>
      <c r="AB150" s="110">
        <v>81.873839361847502</v>
      </c>
      <c r="AC150" s="121">
        <v>200</v>
      </c>
      <c r="AD150" s="116">
        <v>0.409369196809237</v>
      </c>
      <c r="AE150" s="127">
        <v>-688.089041728133</v>
      </c>
      <c r="AF150" s="112"/>
      <c r="AG150" s="112"/>
      <c r="AH150" s="128">
        <v>518</v>
      </c>
      <c r="AI150" s="125">
        <v>694</v>
      </c>
      <c r="AJ150" s="111"/>
      <c r="AK150" s="120">
        <v>3450.76755</v>
      </c>
      <c r="AL150" s="120">
        <v>786.98492496873496</v>
      </c>
      <c r="AM150" s="129">
        <v>753.1</v>
      </c>
      <c r="AN150" s="133">
        <v>1.04499392506803</v>
      </c>
      <c r="AO150" s="137">
        <v>-492.04623662728397</v>
      </c>
      <c r="AP150" s="124">
        <v>2.5000000000000001E-3</v>
      </c>
      <c r="AQ150" s="124">
        <v>2E-3</v>
      </c>
      <c r="AR150" s="125">
        <v>0</v>
      </c>
      <c r="AS150" s="125">
        <v>512</v>
      </c>
      <c r="AT150" s="113"/>
      <c r="AU150" s="120">
        <v>2212.8053199999999</v>
      </c>
      <c r="AV150" s="110">
        <v>504.65422648668903</v>
      </c>
      <c r="AW150" s="131">
        <v>573</v>
      </c>
      <c r="AX150" s="118">
        <v>0.88072290835373401</v>
      </c>
      <c r="AY150" s="120">
        <v>-787.10478455110103</v>
      </c>
      <c r="AZ150" s="112"/>
      <c r="BA150" s="112"/>
      <c r="BB150" s="125">
        <v>300</v>
      </c>
      <c r="BC150" s="125">
        <v>803</v>
      </c>
      <c r="BD150" s="111"/>
      <c r="BE150" s="120">
        <v>215.9</v>
      </c>
      <c r="BF150" s="110">
        <v>49.238334034047</v>
      </c>
      <c r="BG150" s="132">
        <v>65</v>
      </c>
      <c r="BH150" s="116">
        <v>0.75751283129303104</v>
      </c>
      <c r="BI150" s="127">
        <v>-124.403938561643</v>
      </c>
      <c r="BJ150" s="112"/>
      <c r="BK150" s="112"/>
      <c r="BL150" s="125">
        <v>70</v>
      </c>
      <c r="BM150" s="125">
        <v>127</v>
      </c>
      <c r="BN150" s="111"/>
      <c r="BO150" s="119">
        <v>475</v>
      </c>
      <c r="BP150" s="120">
        <v>108.328896091581</v>
      </c>
      <c r="BQ150" s="132">
        <v>78</v>
      </c>
      <c r="BR150" s="122">
        <v>1.38883200117412</v>
      </c>
      <c r="BS150" s="123">
        <v>66.635273726028203</v>
      </c>
      <c r="BT150" s="112">
        <v>7.4999999999999997E-3</v>
      </c>
      <c r="BU150" s="124">
        <v>7.4999999999999997E-3</v>
      </c>
      <c r="BV150" s="119">
        <v>0</v>
      </c>
      <c r="BW150" s="119">
        <v>0</v>
      </c>
      <c r="BX150" s="113"/>
      <c r="BY150" s="118">
        <v>0.99774618585298203</v>
      </c>
      <c r="BZ150" s="118">
        <v>1</v>
      </c>
      <c r="CA150" s="135">
        <v>0.99909847434119303</v>
      </c>
      <c r="CB150" s="117">
        <v>0.9</v>
      </c>
      <c r="CC150" s="124">
        <v>2.5000000000000001E-3</v>
      </c>
      <c r="CD150" s="113"/>
      <c r="CE150" s="113"/>
    </row>
    <row r="151" spans="1:83" s="85" customFormat="1" ht="21.4" customHeight="1" x14ac:dyDescent="0.2">
      <c r="A151" s="109" t="s">
        <v>385</v>
      </c>
      <c r="B151" s="109" t="s">
        <v>386</v>
      </c>
      <c r="C151" s="109" t="s">
        <v>212</v>
      </c>
      <c r="D151" s="110">
        <v>4.6634968929999996</v>
      </c>
      <c r="E151" s="111"/>
      <c r="F151" s="112">
        <v>3.125E-2</v>
      </c>
      <c r="G151" s="112">
        <v>3.0499999999999999E-2</v>
      </c>
      <c r="H151" s="113"/>
      <c r="I151" s="114">
        <v>4</v>
      </c>
      <c r="J151" s="114">
        <v>4</v>
      </c>
      <c r="K151" s="111"/>
      <c r="L151" s="136">
        <v>0.709422423556059</v>
      </c>
      <c r="M151" s="118">
        <v>0.63200000000000001</v>
      </c>
      <c r="N151" s="117">
        <v>0.7</v>
      </c>
      <c r="O151" s="118"/>
      <c r="P151" s="111"/>
      <c r="Q151" s="119">
        <v>156</v>
      </c>
      <c r="R151" s="120">
        <v>33.451292791501402</v>
      </c>
      <c r="S151" s="121">
        <v>36</v>
      </c>
      <c r="T151" s="118">
        <v>0.92920257754170499</v>
      </c>
      <c r="U151" s="126">
        <v>-44.455750448712003</v>
      </c>
      <c r="V151" s="124"/>
      <c r="W151" s="124"/>
      <c r="X151" s="125">
        <v>12</v>
      </c>
      <c r="Y151" s="125">
        <v>46</v>
      </c>
      <c r="Z151" s="111"/>
      <c r="AA151" s="126">
        <v>478</v>
      </c>
      <c r="AB151" s="110">
        <v>102.49819201498499</v>
      </c>
      <c r="AC151" s="121">
        <v>200</v>
      </c>
      <c r="AD151" s="116">
        <v>0.51249096007492501</v>
      </c>
      <c r="AE151" s="127">
        <v>-635.64305804840001</v>
      </c>
      <c r="AF151" s="112"/>
      <c r="AG151" s="112"/>
      <c r="AH151" s="128">
        <v>455</v>
      </c>
      <c r="AI151" s="125">
        <v>642</v>
      </c>
      <c r="AJ151" s="111"/>
      <c r="AK151" s="120">
        <v>4655.7438899999997</v>
      </c>
      <c r="AL151" s="120">
        <v>998.33751299124106</v>
      </c>
      <c r="AM151" s="129">
        <v>660.5</v>
      </c>
      <c r="AN151" s="122">
        <v>1.5114875291313301</v>
      </c>
      <c r="AO151" s="130">
        <v>977.93769079515903</v>
      </c>
      <c r="AP151" s="124">
        <v>0.01</v>
      </c>
      <c r="AQ151" s="124">
        <v>0.01</v>
      </c>
      <c r="AR151" s="125">
        <v>0</v>
      </c>
      <c r="AS151" s="125">
        <v>0</v>
      </c>
      <c r="AT151" s="113"/>
      <c r="AU151" s="120">
        <v>3052.40625</v>
      </c>
      <c r="AV151" s="110">
        <v>654.53163581640194</v>
      </c>
      <c r="AW151" s="131">
        <v>573</v>
      </c>
      <c r="AX151" s="133">
        <v>1.14228906774241</v>
      </c>
      <c r="AY151" s="137">
        <v>-138.181111308666</v>
      </c>
      <c r="AZ151" s="112">
        <v>1.125E-2</v>
      </c>
      <c r="BA151" s="112">
        <v>1.0500000000000001E-2</v>
      </c>
      <c r="BB151" s="125">
        <v>0</v>
      </c>
      <c r="BC151" s="125">
        <v>155</v>
      </c>
      <c r="BD151" s="111"/>
      <c r="BE151" s="120">
        <v>249.3</v>
      </c>
      <c r="BF151" s="110">
        <v>53.457739057187801</v>
      </c>
      <c r="BG151" s="132">
        <v>65</v>
      </c>
      <c r="BH151" s="118">
        <v>0.82242675472596605</v>
      </c>
      <c r="BI151" s="126">
        <v>-112.63399386573001</v>
      </c>
      <c r="BJ151" s="112"/>
      <c r="BK151" s="112"/>
      <c r="BL151" s="125">
        <v>54</v>
      </c>
      <c r="BM151" s="125">
        <v>115</v>
      </c>
      <c r="BN151" s="111"/>
      <c r="BO151" s="119">
        <v>723</v>
      </c>
      <c r="BP151" s="120">
        <v>155.033876206766</v>
      </c>
      <c r="BQ151" s="132">
        <v>78</v>
      </c>
      <c r="BR151" s="122">
        <v>1.98761379752264</v>
      </c>
      <c r="BS151" s="123">
        <v>288.67920736112399</v>
      </c>
      <c r="BT151" s="112">
        <v>7.4999999999999997E-3</v>
      </c>
      <c r="BU151" s="124">
        <v>7.4999999999999997E-3</v>
      </c>
      <c r="BV151" s="119">
        <v>0</v>
      </c>
      <c r="BW151" s="119">
        <v>0</v>
      </c>
      <c r="BX151" s="113"/>
      <c r="BY151" s="118">
        <v>0.99307832422586495</v>
      </c>
      <c r="BZ151" s="118">
        <v>1</v>
      </c>
      <c r="CA151" s="135">
        <v>0.997231329690346</v>
      </c>
      <c r="CB151" s="117">
        <v>0.9</v>
      </c>
      <c r="CC151" s="124">
        <v>2.5000000000000001E-3</v>
      </c>
      <c r="CD151" s="113"/>
      <c r="CE151" s="113"/>
    </row>
    <row r="152" spans="1:83" s="85" customFormat="1" ht="21.4" customHeight="1" x14ac:dyDescent="0.2">
      <c r="A152" s="109" t="s">
        <v>385</v>
      </c>
      <c r="B152" s="109" t="s">
        <v>386</v>
      </c>
      <c r="C152" s="109" t="s">
        <v>213</v>
      </c>
      <c r="D152" s="110">
        <v>3.7516059208888901</v>
      </c>
      <c r="E152" s="111"/>
      <c r="F152" s="112">
        <v>3.6749999999999998E-2</v>
      </c>
      <c r="G152" s="112">
        <v>3.5999999999999997E-2</v>
      </c>
      <c r="H152" s="113"/>
      <c r="I152" s="114">
        <v>6</v>
      </c>
      <c r="J152" s="114">
        <v>6</v>
      </c>
      <c r="K152" s="111"/>
      <c r="L152" s="115">
        <v>0.53</v>
      </c>
      <c r="M152" s="116">
        <v>0.39400000000000002</v>
      </c>
      <c r="N152" s="117">
        <v>0.7</v>
      </c>
      <c r="O152" s="118"/>
      <c r="P152" s="111"/>
      <c r="Q152" s="119">
        <v>242</v>
      </c>
      <c r="R152" s="120">
        <v>64.505709049169397</v>
      </c>
      <c r="S152" s="121">
        <v>36</v>
      </c>
      <c r="T152" s="122">
        <v>1.7918252513658199</v>
      </c>
      <c r="U152" s="123">
        <v>80.740971096511998</v>
      </c>
      <c r="V152" s="124">
        <v>0.01</v>
      </c>
      <c r="W152" s="124">
        <v>0.01</v>
      </c>
      <c r="X152" s="125">
        <v>0</v>
      </c>
      <c r="Y152" s="125">
        <v>0</v>
      </c>
      <c r="Z152" s="111"/>
      <c r="AA152" s="126">
        <v>386</v>
      </c>
      <c r="AB152" s="110">
        <v>102.889271458593</v>
      </c>
      <c r="AC152" s="121">
        <v>200</v>
      </c>
      <c r="AD152" s="116">
        <v>0.51444635729296495</v>
      </c>
      <c r="AE152" s="127">
        <v>-509.88349390826698</v>
      </c>
      <c r="AF152" s="112"/>
      <c r="AG152" s="112"/>
      <c r="AH152" s="128">
        <v>365</v>
      </c>
      <c r="AI152" s="125">
        <v>515</v>
      </c>
      <c r="AJ152" s="111"/>
      <c r="AK152" s="120">
        <v>2810.9225099999999</v>
      </c>
      <c r="AL152" s="120">
        <v>749.25846937942595</v>
      </c>
      <c r="AM152" s="129">
        <v>714.6</v>
      </c>
      <c r="AN152" s="133">
        <v>1.04850051690376</v>
      </c>
      <c r="AO152" s="137">
        <v>-390.069213734237</v>
      </c>
      <c r="AP152" s="124">
        <v>2.5000000000000001E-3</v>
      </c>
      <c r="AQ152" s="124">
        <v>2.5000000000000001E-3</v>
      </c>
      <c r="AR152" s="125">
        <v>0</v>
      </c>
      <c r="AS152" s="125">
        <v>407</v>
      </c>
      <c r="AT152" s="113"/>
      <c r="AU152" s="120">
        <v>2217.4052999999999</v>
      </c>
      <c r="AV152" s="110">
        <v>591.05496333010797</v>
      </c>
      <c r="AW152" s="131">
        <v>573</v>
      </c>
      <c r="AX152" s="133">
        <v>1.03150953460752</v>
      </c>
      <c r="AY152" s="137">
        <v>-349.30091004718503</v>
      </c>
      <c r="AZ152" s="112">
        <v>3.0000000000000001E-3</v>
      </c>
      <c r="BA152" s="112">
        <v>2.2499999999999998E-3</v>
      </c>
      <c r="BB152" s="125">
        <v>0</v>
      </c>
      <c r="BC152" s="125">
        <v>363</v>
      </c>
      <c r="BD152" s="111"/>
      <c r="BE152" s="120">
        <v>279.39999999999998</v>
      </c>
      <c r="BF152" s="110">
        <v>74.474773174950101</v>
      </c>
      <c r="BG152" s="132">
        <v>65</v>
      </c>
      <c r="BH152" s="133">
        <v>1.1457657411530799</v>
      </c>
      <c r="BI152" s="134">
        <v>-11.7621355201867</v>
      </c>
      <c r="BJ152" s="112">
        <v>1.125E-2</v>
      </c>
      <c r="BK152" s="112">
        <v>1.125E-2</v>
      </c>
      <c r="BL152" s="125">
        <v>0</v>
      </c>
      <c r="BM152" s="125">
        <v>14</v>
      </c>
      <c r="BN152" s="111"/>
      <c r="BO152" s="119">
        <v>602</v>
      </c>
      <c r="BP152" s="120">
        <v>160.46461507272701</v>
      </c>
      <c r="BQ152" s="132">
        <v>78</v>
      </c>
      <c r="BR152" s="122">
        <v>2.0572386547785499</v>
      </c>
      <c r="BS152" s="123">
        <v>252.60543737577601</v>
      </c>
      <c r="BT152" s="112">
        <v>7.4999999999999997E-3</v>
      </c>
      <c r="BU152" s="124">
        <v>7.4999999999999997E-3</v>
      </c>
      <c r="BV152" s="119">
        <v>0</v>
      </c>
      <c r="BW152" s="119">
        <v>0</v>
      </c>
      <c r="BX152" s="113"/>
      <c r="BY152" s="118">
        <v>0.99697100822154905</v>
      </c>
      <c r="BZ152" s="118">
        <v>1</v>
      </c>
      <c r="CA152" s="135">
        <v>0.99878840328861995</v>
      </c>
      <c r="CB152" s="117">
        <v>0.9</v>
      </c>
      <c r="CC152" s="124">
        <v>2.5000000000000001E-3</v>
      </c>
      <c r="CD152" s="113"/>
      <c r="CE152" s="113"/>
    </row>
    <row r="153" spans="1:83" s="85" customFormat="1" ht="21.4" customHeight="1" x14ac:dyDescent="0.2">
      <c r="A153" s="109" t="s">
        <v>385</v>
      </c>
      <c r="B153" s="109" t="s">
        <v>386</v>
      </c>
      <c r="C153" s="109" t="s">
        <v>214</v>
      </c>
      <c r="D153" s="110">
        <v>3.61486575144444</v>
      </c>
      <c r="E153" s="111"/>
      <c r="F153" s="112">
        <v>0.01</v>
      </c>
      <c r="G153" s="112">
        <v>0.01</v>
      </c>
      <c r="H153" s="113"/>
      <c r="I153" s="114">
        <v>2</v>
      </c>
      <c r="J153" s="114">
        <v>2</v>
      </c>
      <c r="K153" s="111"/>
      <c r="L153" s="115">
        <v>0.31</v>
      </c>
      <c r="M153" s="116">
        <v>0.56200000000000006</v>
      </c>
      <c r="N153" s="117">
        <v>0.7</v>
      </c>
      <c r="O153" s="118"/>
      <c r="P153" s="111"/>
      <c r="Q153" s="119">
        <v>127</v>
      </c>
      <c r="R153" s="120">
        <v>35.132701663748598</v>
      </c>
      <c r="S153" s="121">
        <v>36</v>
      </c>
      <c r="T153" s="118">
        <v>0.97590837954857201</v>
      </c>
      <c r="U153" s="126">
        <v>-28.381389460087799</v>
      </c>
      <c r="V153" s="124"/>
      <c r="W153" s="124"/>
      <c r="X153" s="125">
        <v>4</v>
      </c>
      <c r="Y153" s="125">
        <v>30</v>
      </c>
      <c r="Z153" s="111"/>
      <c r="AA153" s="126">
        <v>399</v>
      </c>
      <c r="AB153" s="110">
        <v>110.377543022328</v>
      </c>
      <c r="AC153" s="121">
        <v>200</v>
      </c>
      <c r="AD153" s="116">
        <v>0.55188771511164003</v>
      </c>
      <c r="AE153" s="127">
        <v>-464.22994144493202</v>
      </c>
      <c r="AF153" s="112"/>
      <c r="AG153" s="112"/>
      <c r="AH153" s="128">
        <v>324</v>
      </c>
      <c r="AI153" s="125">
        <v>469</v>
      </c>
      <c r="AJ153" s="111"/>
      <c r="AK153" s="120">
        <v>1552.5581099999999</v>
      </c>
      <c r="AL153" s="120">
        <v>429.49260546664101</v>
      </c>
      <c r="AM153" s="129">
        <v>712.6</v>
      </c>
      <c r="AN153" s="116">
        <v>0.60271204808678203</v>
      </c>
      <c r="AO153" s="139">
        <v>-1523.1301713682899</v>
      </c>
      <c r="AP153" s="124"/>
      <c r="AQ153" s="124"/>
      <c r="AR153" s="125">
        <v>1024</v>
      </c>
      <c r="AS153" s="125">
        <v>1539</v>
      </c>
      <c r="AT153" s="113"/>
      <c r="AU153" s="120">
        <v>1732.96532</v>
      </c>
      <c r="AV153" s="110">
        <v>479.39963449750098</v>
      </c>
      <c r="AW153" s="131">
        <v>573</v>
      </c>
      <c r="AX153" s="118">
        <v>0.83664857678446902</v>
      </c>
      <c r="AY153" s="120">
        <v>-740.18846223973105</v>
      </c>
      <c r="AZ153" s="112"/>
      <c r="BA153" s="112"/>
      <c r="BB153" s="125">
        <v>339</v>
      </c>
      <c r="BC153" s="125">
        <v>753</v>
      </c>
      <c r="BD153" s="111"/>
      <c r="BE153" s="120">
        <v>226.5</v>
      </c>
      <c r="BF153" s="110">
        <v>62.657928557787798</v>
      </c>
      <c r="BG153" s="132">
        <v>65</v>
      </c>
      <c r="BH153" s="118">
        <v>0.963968131658274</v>
      </c>
      <c r="BI153" s="126">
        <v>-54.049730969602997</v>
      </c>
      <c r="BJ153" s="112"/>
      <c r="BK153" s="112"/>
      <c r="BL153" s="125">
        <v>9</v>
      </c>
      <c r="BM153" s="125">
        <v>56</v>
      </c>
      <c r="BN153" s="111"/>
      <c r="BO153" s="119">
        <v>526</v>
      </c>
      <c r="BP153" s="120">
        <v>145.51024468607699</v>
      </c>
      <c r="BQ153" s="132">
        <v>78</v>
      </c>
      <c r="BR153" s="122">
        <v>1.8655159575138101</v>
      </c>
      <c r="BS153" s="123">
        <v>189.34032283647599</v>
      </c>
      <c r="BT153" s="112">
        <v>7.4999999999999997E-3</v>
      </c>
      <c r="BU153" s="124">
        <v>7.4999999999999997E-3</v>
      </c>
      <c r="BV153" s="119">
        <v>0</v>
      </c>
      <c r="BW153" s="119">
        <v>0</v>
      </c>
      <c r="BX153" s="113"/>
      <c r="BY153" s="118">
        <v>0.99908980582524298</v>
      </c>
      <c r="BZ153" s="118">
        <v>1</v>
      </c>
      <c r="CA153" s="135">
        <v>0.99963592233009702</v>
      </c>
      <c r="CB153" s="117">
        <v>0.9</v>
      </c>
      <c r="CC153" s="124">
        <v>2.5000000000000001E-3</v>
      </c>
      <c r="CD153" s="113"/>
      <c r="CE153" s="113"/>
    </row>
    <row r="154" spans="1:83" s="85" customFormat="1" ht="21.4" customHeight="1" x14ac:dyDescent="0.2">
      <c r="A154" s="109" t="s">
        <v>385</v>
      </c>
      <c r="B154" s="109" t="s">
        <v>386</v>
      </c>
      <c r="C154" s="109" t="s">
        <v>215</v>
      </c>
      <c r="D154" s="110">
        <v>3.4197320584444402</v>
      </c>
      <c r="E154" s="111"/>
      <c r="F154" s="112">
        <v>1.2E-2</v>
      </c>
      <c r="G154" s="112">
        <v>1.2E-2</v>
      </c>
      <c r="H154" s="113"/>
      <c r="I154" s="114">
        <v>3</v>
      </c>
      <c r="J154" s="114">
        <v>3</v>
      </c>
      <c r="K154" s="111"/>
      <c r="L154" s="135">
        <v>0.85</v>
      </c>
      <c r="M154" s="133">
        <v>0.71799999999999997</v>
      </c>
      <c r="N154" s="117">
        <v>0.7</v>
      </c>
      <c r="O154" s="118">
        <v>2E-3</v>
      </c>
      <c r="P154" s="111"/>
      <c r="Q154" s="119">
        <v>92</v>
      </c>
      <c r="R154" s="120">
        <v>26.9026924997886</v>
      </c>
      <c r="S154" s="121">
        <v>36</v>
      </c>
      <c r="T154" s="116">
        <v>0.74729701388301695</v>
      </c>
      <c r="U154" s="127">
        <v>-54.993762800175801</v>
      </c>
      <c r="V154" s="124"/>
      <c r="W154" s="124"/>
      <c r="X154" s="125">
        <v>32</v>
      </c>
      <c r="Y154" s="125">
        <v>56</v>
      </c>
      <c r="Z154" s="111"/>
      <c r="AA154" s="126">
        <v>236</v>
      </c>
      <c r="AB154" s="110">
        <v>69.0112546733708</v>
      </c>
      <c r="AC154" s="121">
        <v>200</v>
      </c>
      <c r="AD154" s="116">
        <v>0.34505627336685402</v>
      </c>
      <c r="AE154" s="127">
        <v>-580.632015556532</v>
      </c>
      <c r="AF154" s="112"/>
      <c r="AG154" s="112"/>
      <c r="AH154" s="128">
        <v>448</v>
      </c>
      <c r="AI154" s="125">
        <v>585</v>
      </c>
      <c r="AJ154" s="111"/>
      <c r="AK154" s="120">
        <v>1564.3654899999999</v>
      </c>
      <c r="AL154" s="120">
        <v>457.45264929077302</v>
      </c>
      <c r="AM154" s="129">
        <v>680.5</v>
      </c>
      <c r="AN154" s="116">
        <v>0.67223019734132705</v>
      </c>
      <c r="AO154" s="139">
        <v>-1214.2249429311</v>
      </c>
      <c r="AP154" s="124"/>
      <c r="AQ154" s="124"/>
      <c r="AR154" s="125">
        <v>763</v>
      </c>
      <c r="AS154" s="125">
        <v>1229</v>
      </c>
      <c r="AT154" s="113"/>
      <c r="AU154" s="120">
        <v>1947.4075399999999</v>
      </c>
      <c r="AV154" s="110">
        <v>569.46202413467097</v>
      </c>
      <c r="AW154" s="131">
        <v>573</v>
      </c>
      <c r="AX154" s="118">
        <v>0.99382552205003705</v>
      </c>
      <c r="AY154" s="120">
        <v>-392.24318456946497</v>
      </c>
      <c r="AZ154" s="112">
        <v>0</v>
      </c>
      <c r="BA154" s="112"/>
      <c r="BB154" s="125">
        <v>13</v>
      </c>
      <c r="BC154" s="125">
        <v>405</v>
      </c>
      <c r="BD154" s="111"/>
      <c r="BE154" s="120">
        <v>154</v>
      </c>
      <c r="BF154" s="110">
        <v>45.032767880080897</v>
      </c>
      <c r="BG154" s="132">
        <v>65</v>
      </c>
      <c r="BH154" s="116">
        <v>0.692811813539706</v>
      </c>
      <c r="BI154" s="127">
        <v>-111.405405055873</v>
      </c>
      <c r="BJ154" s="112"/>
      <c r="BK154" s="112"/>
      <c r="BL154" s="125">
        <v>69</v>
      </c>
      <c r="BM154" s="125">
        <v>113</v>
      </c>
      <c r="BN154" s="111"/>
      <c r="BO154" s="119">
        <v>339</v>
      </c>
      <c r="BP154" s="120">
        <v>99.130573450308006</v>
      </c>
      <c r="BQ154" s="132">
        <v>78</v>
      </c>
      <c r="BR154" s="122">
        <v>1.2709047878244599</v>
      </c>
      <c r="BS154" s="123">
        <v>20.513513932952499</v>
      </c>
      <c r="BT154" s="112">
        <v>7.4999999999999997E-3</v>
      </c>
      <c r="BU154" s="124">
        <v>7.4999999999999997E-3</v>
      </c>
      <c r="BV154" s="119">
        <v>0</v>
      </c>
      <c r="BW154" s="119">
        <v>0</v>
      </c>
      <c r="BX154" s="113"/>
      <c r="BY154" s="118">
        <v>0.98865069356872604</v>
      </c>
      <c r="BZ154" s="118">
        <v>1</v>
      </c>
      <c r="CA154" s="135">
        <v>0.99546027742749099</v>
      </c>
      <c r="CB154" s="117">
        <v>0.9</v>
      </c>
      <c r="CC154" s="124">
        <v>2.5000000000000001E-3</v>
      </c>
      <c r="CD154" s="113"/>
      <c r="CE154" s="113"/>
    </row>
    <row r="155" spans="1:83" s="85" customFormat="1" ht="21.4" customHeight="1" x14ac:dyDescent="0.2">
      <c r="A155" s="109" t="s">
        <v>385</v>
      </c>
      <c r="B155" s="109" t="s">
        <v>386</v>
      </c>
      <c r="C155" s="109" t="s">
        <v>216</v>
      </c>
      <c r="D155" s="110">
        <v>2.8888888888888902</v>
      </c>
      <c r="E155" s="111"/>
      <c r="F155" s="112">
        <v>2.0500000000000001E-2</v>
      </c>
      <c r="G155" s="112">
        <v>0.02</v>
      </c>
      <c r="H155" s="113"/>
      <c r="I155" s="114">
        <v>4</v>
      </c>
      <c r="J155" s="114">
        <v>3</v>
      </c>
      <c r="K155" s="111"/>
      <c r="L155" s="115">
        <v>0.41</v>
      </c>
      <c r="M155" s="116">
        <v>0.499</v>
      </c>
      <c r="N155" s="117">
        <v>0.7</v>
      </c>
      <c r="O155" s="118"/>
      <c r="P155" s="111"/>
      <c r="Q155" s="119">
        <v>104</v>
      </c>
      <c r="R155" s="120">
        <v>36</v>
      </c>
      <c r="S155" s="121">
        <v>36</v>
      </c>
      <c r="T155" s="133">
        <v>0.999999999999999</v>
      </c>
      <c r="U155" s="134">
        <v>-20.175999999999998</v>
      </c>
      <c r="V155" s="124">
        <v>5.0000000000000001E-4</v>
      </c>
      <c r="W155" s="124">
        <v>0</v>
      </c>
      <c r="X155" s="125">
        <v>0</v>
      </c>
      <c r="Y155" s="125">
        <v>21</v>
      </c>
      <c r="Z155" s="111"/>
      <c r="AA155" s="126">
        <v>254</v>
      </c>
      <c r="AB155" s="110">
        <v>87.923076923076906</v>
      </c>
      <c r="AC155" s="121">
        <v>200</v>
      </c>
      <c r="AD155" s="116">
        <v>0.43961538461538502</v>
      </c>
      <c r="AE155" s="127">
        <v>-435.86666666666702</v>
      </c>
      <c r="AF155" s="112"/>
      <c r="AG155" s="112"/>
      <c r="AH155" s="128">
        <v>324</v>
      </c>
      <c r="AI155" s="125">
        <v>440</v>
      </c>
      <c r="AJ155" s="111"/>
      <c r="AK155" s="120">
        <v>2695.6355600000002</v>
      </c>
      <c r="AL155" s="120">
        <v>933.10461692307695</v>
      </c>
      <c r="AM155" s="129">
        <v>695.1</v>
      </c>
      <c r="AN155" s="122">
        <v>1.34240341954118</v>
      </c>
      <c r="AO155" s="130">
        <v>298.00396000000001</v>
      </c>
      <c r="AP155" s="124">
        <v>0.01</v>
      </c>
      <c r="AQ155" s="124">
        <v>0.01</v>
      </c>
      <c r="AR155" s="125">
        <v>0</v>
      </c>
      <c r="AS155" s="125">
        <v>0</v>
      </c>
      <c r="AT155" s="113"/>
      <c r="AU155" s="120">
        <v>1384.7345299999999</v>
      </c>
      <c r="AV155" s="110">
        <v>479.33118346153799</v>
      </c>
      <c r="AW155" s="131">
        <v>573</v>
      </c>
      <c r="AX155" s="118">
        <v>0.83652911598872304</v>
      </c>
      <c r="AY155" s="120">
        <v>-591.73347000000103</v>
      </c>
      <c r="AZ155" s="112"/>
      <c r="BA155" s="112"/>
      <c r="BB155" s="125">
        <v>271</v>
      </c>
      <c r="BC155" s="125">
        <v>602</v>
      </c>
      <c r="BD155" s="111"/>
      <c r="BE155" s="120">
        <v>159.4</v>
      </c>
      <c r="BF155" s="110">
        <v>55.176923076923103</v>
      </c>
      <c r="BG155" s="132">
        <v>65</v>
      </c>
      <c r="BH155" s="118">
        <v>0.84887573964496998</v>
      </c>
      <c r="BI155" s="126">
        <v>-64.8066666666667</v>
      </c>
      <c r="BJ155" s="112"/>
      <c r="BK155" s="112"/>
      <c r="BL155" s="125">
        <v>29</v>
      </c>
      <c r="BM155" s="125">
        <v>66</v>
      </c>
      <c r="BN155" s="111"/>
      <c r="BO155" s="119">
        <v>347</v>
      </c>
      <c r="BP155" s="120">
        <v>120.115384615385</v>
      </c>
      <c r="BQ155" s="132">
        <v>78</v>
      </c>
      <c r="BR155" s="122">
        <v>1.5399408284023699</v>
      </c>
      <c r="BS155" s="123">
        <v>77.951999999999899</v>
      </c>
      <c r="BT155" s="112">
        <v>7.4999999999999997E-3</v>
      </c>
      <c r="BU155" s="124">
        <v>7.4999999999999997E-3</v>
      </c>
      <c r="BV155" s="119">
        <v>0</v>
      </c>
      <c r="BW155" s="119">
        <v>0</v>
      </c>
      <c r="BX155" s="113"/>
      <c r="BY155" s="118">
        <v>0.99555308504724804</v>
      </c>
      <c r="BZ155" s="118">
        <v>1</v>
      </c>
      <c r="CA155" s="135">
        <v>0.99822123401889895</v>
      </c>
      <c r="CB155" s="117">
        <v>0.9</v>
      </c>
      <c r="CC155" s="124">
        <v>2.5000000000000001E-3</v>
      </c>
      <c r="CD155" s="113"/>
      <c r="CE155" s="113"/>
    </row>
    <row r="156" spans="1:83" s="85" customFormat="1" ht="21.4" customHeight="1" x14ac:dyDescent="0.2">
      <c r="A156" s="109" t="s">
        <v>385</v>
      </c>
      <c r="B156" s="109" t="s">
        <v>386</v>
      </c>
      <c r="C156" s="109" t="s">
        <v>217</v>
      </c>
      <c r="D156" s="110">
        <v>4.8964903952222203</v>
      </c>
      <c r="E156" s="111"/>
      <c r="F156" s="112">
        <v>2.0750000000000001E-2</v>
      </c>
      <c r="G156" s="112">
        <v>0.02</v>
      </c>
      <c r="H156" s="113"/>
      <c r="I156" s="114">
        <v>4</v>
      </c>
      <c r="J156" s="114">
        <v>3</v>
      </c>
      <c r="K156" s="111"/>
      <c r="L156" s="115">
        <v>0.56000000000000005</v>
      </c>
      <c r="M156" s="118">
        <v>0.627</v>
      </c>
      <c r="N156" s="117">
        <v>0.7</v>
      </c>
      <c r="O156" s="118"/>
      <c r="P156" s="111"/>
      <c r="Q156" s="119">
        <v>173</v>
      </c>
      <c r="R156" s="120">
        <v>35.331428438786602</v>
      </c>
      <c r="S156" s="121">
        <v>36</v>
      </c>
      <c r="T156" s="118">
        <v>0.98142856774407305</v>
      </c>
      <c r="U156" s="126">
        <v>-37.470743148231897</v>
      </c>
      <c r="V156" s="124"/>
      <c r="W156" s="124"/>
      <c r="X156" s="125">
        <v>4</v>
      </c>
      <c r="Y156" s="125">
        <v>39</v>
      </c>
      <c r="Z156" s="111"/>
      <c r="AA156" s="126">
        <v>491</v>
      </c>
      <c r="AB156" s="110">
        <v>100.27590383493801</v>
      </c>
      <c r="AC156" s="121">
        <v>200</v>
      </c>
      <c r="AD156" s="116">
        <v>0.50137951917469004</v>
      </c>
      <c r="AE156" s="127">
        <v>-678.28190637906596</v>
      </c>
      <c r="AF156" s="112"/>
      <c r="AG156" s="112"/>
      <c r="AH156" s="128">
        <v>489</v>
      </c>
      <c r="AI156" s="125">
        <v>685</v>
      </c>
      <c r="AJ156" s="111"/>
      <c r="AK156" s="120">
        <v>5280.5719499999996</v>
      </c>
      <c r="AL156" s="120">
        <v>1078.44017322132</v>
      </c>
      <c r="AM156" s="129">
        <v>762</v>
      </c>
      <c r="AN156" s="122">
        <v>1.4152758178757501</v>
      </c>
      <c r="AO156" s="130">
        <v>825.60788669575902</v>
      </c>
      <c r="AP156" s="124">
        <v>0.01</v>
      </c>
      <c r="AQ156" s="124">
        <v>0.01</v>
      </c>
      <c r="AR156" s="125">
        <v>0</v>
      </c>
      <c r="AS156" s="125">
        <v>0</v>
      </c>
      <c r="AT156" s="113"/>
      <c r="AU156" s="120">
        <v>1929.23552</v>
      </c>
      <c r="AV156" s="110">
        <v>394.00373824534898</v>
      </c>
      <c r="AW156" s="131">
        <v>573</v>
      </c>
      <c r="AX156" s="116">
        <v>0.68761559903202196</v>
      </c>
      <c r="AY156" s="139">
        <v>-1420.75714177602</v>
      </c>
      <c r="AZ156" s="112"/>
      <c r="BA156" s="112"/>
      <c r="BB156" s="125">
        <v>877</v>
      </c>
      <c r="BC156" s="125">
        <v>1438</v>
      </c>
      <c r="BD156" s="111"/>
      <c r="BE156" s="120">
        <v>318.2</v>
      </c>
      <c r="BF156" s="110">
        <v>64.985320978161297</v>
      </c>
      <c r="BG156" s="132">
        <v>65</v>
      </c>
      <c r="BH156" s="133">
        <v>0.99977416889478898</v>
      </c>
      <c r="BI156" s="134">
        <v>-61.816619573196498</v>
      </c>
      <c r="BJ156" s="112">
        <v>7.5000000000000002E-4</v>
      </c>
      <c r="BK156" s="112">
        <v>0</v>
      </c>
      <c r="BL156" s="125">
        <v>1</v>
      </c>
      <c r="BM156" s="125">
        <v>64</v>
      </c>
      <c r="BN156" s="111"/>
      <c r="BO156" s="119">
        <v>552</v>
      </c>
      <c r="BP156" s="120">
        <v>112.733806348036</v>
      </c>
      <c r="BQ156" s="132">
        <v>78</v>
      </c>
      <c r="BR156" s="122">
        <v>1.4453052095902099</v>
      </c>
      <c r="BS156" s="123">
        <v>95.980056512164197</v>
      </c>
      <c r="BT156" s="112">
        <v>7.4999999999999997E-3</v>
      </c>
      <c r="BU156" s="124">
        <v>7.4999999999999997E-3</v>
      </c>
      <c r="BV156" s="119">
        <v>0</v>
      </c>
      <c r="BW156" s="119">
        <v>0</v>
      </c>
      <c r="BX156" s="113"/>
      <c r="BY156" s="118">
        <v>0.99882456655891905</v>
      </c>
      <c r="BZ156" s="118">
        <v>1</v>
      </c>
      <c r="CA156" s="135">
        <v>0.99952982662356704</v>
      </c>
      <c r="CB156" s="117">
        <v>0.9</v>
      </c>
      <c r="CC156" s="124">
        <v>2.5000000000000001E-3</v>
      </c>
      <c r="CD156" s="113"/>
      <c r="CE156" s="113"/>
    </row>
    <row r="157" spans="1:83" s="85" customFormat="1" ht="21.4" customHeight="1" x14ac:dyDescent="0.2">
      <c r="A157" s="109" t="s">
        <v>385</v>
      </c>
      <c r="B157" s="109" t="s">
        <v>386</v>
      </c>
      <c r="C157" s="109" t="s">
        <v>218</v>
      </c>
      <c r="D157" s="110">
        <v>3.7933702101111102</v>
      </c>
      <c r="E157" s="111"/>
      <c r="F157" s="112">
        <v>3.6499999999999998E-2</v>
      </c>
      <c r="G157" s="112">
        <v>3.6499999999999998E-2</v>
      </c>
      <c r="H157" s="113"/>
      <c r="I157" s="114">
        <v>4</v>
      </c>
      <c r="J157" s="114">
        <v>4</v>
      </c>
      <c r="K157" s="111"/>
      <c r="L157" s="115">
        <v>0.42</v>
      </c>
      <c r="M157" s="118">
        <v>0.63400000000000001</v>
      </c>
      <c r="N157" s="117">
        <v>0.7</v>
      </c>
      <c r="O157" s="118"/>
      <c r="P157" s="111"/>
      <c r="Q157" s="119">
        <v>181</v>
      </c>
      <c r="R157" s="120">
        <v>47.714826124154698</v>
      </c>
      <c r="S157" s="121">
        <v>36</v>
      </c>
      <c r="T157" s="122">
        <v>1.32541183678208</v>
      </c>
      <c r="U157" s="123">
        <v>17.945774888584101</v>
      </c>
      <c r="V157" s="124">
        <v>0.01</v>
      </c>
      <c r="W157" s="124">
        <v>0.01</v>
      </c>
      <c r="X157" s="125">
        <v>0</v>
      </c>
      <c r="Y157" s="125">
        <v>0</v>
      </c>
      <c r="Z157" s="111"/>
      <c r="AA157" s="126">
        <v>219</v>
      </c>
      <c r="AB157" s="110">
        <v>57.732303431988299</v>
      </c>
      <c r="AC157" s="121">
        <v>200</v>
      </c>
      <c r="AD157" s="116">
        <v>0.28866151715994198</v>
      </c>
      <c r="AE157" s="127">
        <v>-686.85680617453295</v>
      </c>
      <c r="AF157" s="112"/>
      <c r="AG157" s="112"/>
      <c r="AH157" s="128">
        <v>540</v>
      </c>
      <c r="AI157" s="125">
        <v>692</v>
      </c>
      <c r="AJ157" s="111"/>
      <c r="AK157" s="120">
        <v>1210.7726299999999</v>
      </c>
      <c r="AL157" s="120">
        <v>319.18124594660497</v>
      </c>
      <c r="AM157" s="129">
        <v>635.29999999999995</v>
      </c>
      <c r="AN157" s="116">
        <v>0.50241027222824697</v>
      </c>
      <c r="AO157" s="139">
        <v>-1666.6815148134001</v>
      </c>
      <c r="AP157" s="124"/>
      <c r="AQ157" s="124"/>
      <c r="AR157" s="125">
        <v>1200</v>
      </c>
      <c r="AS157" s="125">
        <v>1682</v>
      </c>
      <c r="AT157" s="113"/>
      <c r="AU157" s="120">
        <v>2655.3512900000001</v>
      </c>
      <c r="AV157" s="110">
        <v>699.99792873425395</v>
      </c>
      <c r="AW157" s="131">
        <v>573</v>
      </c>
      <c r="AX157" s="122">
        <v>1.22163687388177</v>
      </c>
      <c r="AY157" s="130">
        <v>60.071540309962998</v>
      </c>
      <c r="AZ157" s="112">
        <v>1.4999999999999999E-2</v>
      </c>
      <c r="BA157" s="112">
        <v>1.4999999999999999E-2</v>
      </c>
      <c r="BB157" s="125">
        <v>0</v>
      </c>
      <c r="BC157" s="125">
        <v>0</v>
      </c>
      <c r="BD157" s="111"/>
      <c r="BE157" s="120">
        <v>275.2</v>
      </c>
      <c r="BF157" s="110">
        <v>72.547625134626401</v>
      </c>
      <c r="BG157" s="132">
        <v>65</v>
      </c>
      <c r="BH157" s="133">
        <v>1.11611730976348</v>
      </c>
      <c r="BI157" s="134">
        <v>-19.2034620067232</v>
      </c>
      <c r="BJ157" s="112">
        <v>8.9999999999999993E-3</v>
      </c>
      <c r="BK157" s="112">
        <v>8.9999999999999993E-3</v>
      </c>
      <c r="BL157" s="125">
        <v>0</v>
      </c>
      <c r="BM157" s="125">
        <v>21</v>
      </c>
      <c r="BN157" s="111"/>
      <c r="BO157" s="119">
        <v>266</v>
      </c>
      <c r="BP157" s="120">
        <v>70.122341154835098</v>
      </c>
      <c r="BQ157" s="132">
        <v>78</v>
      </c>
      <c r="BR157" s="118">
        <v>0.89900437377993703</v>
      </c>
      <c r="BS157" s="126">
        <v>-87.284154408067806</v>
      </c>
      <c r="BT157" s="112"/>
      <c r="BU157" s="124"/>
      <c r="BV157" s="119">
        <v>30</v>
      </c>
      <c r="BW157" s="119">
        <v>90</v>
      </c>
      <c r="BX157" s="113"/>
      <c r="BY157" s="118">
        <v>0.99792638672887501</v>
      </c>
      <c r="BZ157" s="118">
        <v>1</v>
      </c>
      <c r="CA157" s="135">
        <v>0.99917055469155003</v>
      </c>
      <c r="CB157" s="117">
        <v>0.9</v>
      </c>
      <c r="CC157" s="124">
        <v>2.5000000000000001E-3</v>
      </c>
      <c r="CD157" s="113"/>
      <c r="CE157" s="113"/>
    </row>
    <row r="158" spans="1:83" s="85" customFormat="1" ht="21.4" customHeight="1" x14ac:dyDescent="0.2">
      <c r="A158" s="109" t="s">
        <v>385</v>
      </c>
      <c r="B158" s="109" t="s">
        <v>386</v>
      </c>
      <c r="C158" s="109" t="s">
        <v>219</v>
      </c>
      <c r="D158" s="110">
        <v>3.9038862538888899</v>
      </c>
      <c r="E158" s="111"/>
      <c r="F158" s="112">
        <v>3.3750000000000002E-2</v>
      </c>
      <c r="G158" s="112">
        <v>3.3750000000000002E-2</v>
      </c>
      <c r="H158" s="113"/>
      <c r="I158" s="114">
        <v>5</v>
      </c>
      <c r="J158" s="114">
        <v>5</v>
      </c>
      <c r="K158" s="111"/>
      <c r="L158" s="115">
        <v>0.59</v>
      </c>
      <c r="M158" s="118">
        <v>0.63500000000000001</v>
      </c>
      <c r="N158" s="117">
        <v>0.7</v>
      </c>
      <c r="O158" s="118"/>
      <c r="P158" s="111"/>
      <c r="Q158" s="119">
        <v>226</v>
      </c>
      <c r="R158" s="120">
        <v>57.891030963022601</v>
      </c>
      <c r="S158" s="121">
        <v>36</v>
      </c>
      <c r="T158" s="122">
        <v>1.60808419341729</v>
      </c>
      <c r="U158" s="123">
        <v>58.195353262840001</v>
      </c>
      <c r="V158" s="124">
        <v>0.01</v>
      </c>
      <c r="W158" s="124">
        <v>0.01</v>
      </c>
      <c r="X158" s="125">
        <v>0</v>
      </c>
      <c r="Y158" s="125">
        <v>0</v>
      </c>
      <c r="Z158" s="111"/>
      <c r="AA158" s="126">
        <v>503</v>
      </c>
      <c r="AB158" s="110">
        <v>128.84596714336399</v>
      </c>
      <c r="AC158" s="121">
        <v>200</v>
      </c>
      <c r="AD158" s="116">
        <v>0.64422983571682002</v>
      </c>
      <c r="AE158" s="127">
        <v>-429.24803742866698</v>
      </c>
      <c r="AF158" s="112"/>
      <c r="AG158" s="112"/>
      <c r="AH158" s="128">
        <v>278</v>
      </c>
      <c r="AI158" s="125">
        <v>434</v>
      </c>
      <c r="AJ158" s="111"/>
      <c r="AK158" s="120">
        <v>3916.4822300000001</v>
      </c>
      <c r="AL158" s="120">
        <v>1003.22652231442</v>
      </c>
      <c r="AM158" s="129">
        <v>828</v>
      </c>
      <c r="AN158" s="122">
        <v>1.2116262346792499</v>
      </c>
      <c r="AO158" s="130">
        <v>56.9753550453188</v>
      </c>
      <c r="AP158" s="124">
        <v>0.01</v>
      </c>
      <c r="AQ158" s="124">
        <v>0.01</v>
      </c>
      <c r="AR158" s="125">
        <v>0</v>
      </c>
      <c r="AS158" s="125">
        <v>0</v>
      </c>
      <c r="AT158" s="113"/>
      <c r="AU158" s="120">
        <v>2337.6465800000001</v>
      </c>
      <c r="AV158" s="110">
        <v>598.79986966099102</v>
      </c>
      <c r="AW158" s="131">
        <v>573</v>
      </c>
      <c r="AX158" s="133">
        <v>1.0450259505427399</v>
      </c>
      <c r="AY158" s="137">
        <v>-333.24404723313103</v>
      </c>
      <c r="AZ158" s="112">
        <v>3.7499999999999999E-3</v>
      </c>
      <c r="BA158" s="112">
        <v>3.7499999999999999E-3</v>
      </c>
      <c r="BB158" s="125">
        <v>0</v>
      </c>
      <c r="BC158" s="125">
        <v>347</v>
      </c>
      <c r="BD158" s="111"/>
      <c r="BE158" s="120">
        <v>229.2</v>
      </c>
      <c r="BF158" s="110">
        <v>58.7107269766583</v>
      </c>
      <c r="BG158" s="132">
        <v>65</v>
      </c>
      <c r="BH158" s="118">
        <v>0.90324195348705105</v>
      </c>
      <c r="BI158" s="126">
        <v>-73.780612164316693</v>
      </c>
      <c r="BJ158" s="112"/>
      <c r="BK158" s="112"/>
      <c r="BL158" s="125">
        <v>25</v>
      </c>
      <c r="BM158" s="125">
        <v>76</v>
      </c>
      <c r="BN158" s="111"/>
      <c r="BO158" s="119">
        <v>621</v>
      </c>
      <c r="BP158" s="120">
        <v>159.07225764618201</v>
      </c>
      <c r="BQ158" s="132">
        <v>78</v>
      </c>
      <c r="BR158" s="122">
        <v>2.0393879185407902</v>
      </c>
      <c r="BS158" s="123">
        <v>257.42326540281999</v>
      </c>
      <c r="BT158" s="112">
        <v>7.4999999999999997E-3</v>
      </c>
      <c r="BU158" s="124">
        <v>7.4999999999999997E-3</v>
      </c>
      <c r="BV158" s="119">
        <v>0</v>
      </c>
      <c r="BW158" s="119">
        <v>0</v>
      </c>
      <c r="BX158" s="113"/>
      <c r="BY158" s="118">
        <v>0.99687926662765702</v>
      </c>
      <c r="BZ158" s="118">
        <v>1</v>
      </c>
      <c r="CA158" s="135">
        <v>0.99875170665106305</v>
      </c>
      <c r="CB158" s="117">
        <v>0.9</v>
      </c>
      <c r="CC158" s="124">
        <v>2.5000000000000001E-3</v>
      </c>
      <c r="CD158" s="113"/>
      <c r="CE158" s="113"/>
    </row>
    <row r="159" spans="1:83" s="85" customFormat="1" ht="21.4" customHeight="1" x14ac:dyDescent="0.2">
      <c r="A159" s="109" t="s">
        <v>385</v>
      </c>
      <c r="B159" s="109" t="s">
        <v>386</v>
      </c>
      <c r="C159" s="109" t="s">
        <v>477</v>
      </c>
      <c r="D159" s="110">
        <v>3.18581675966667</v>
      </c>
      <c r="E159" s="111"/>
      <c r="F159" s="112">
        <v>3.1E-2</v>
      </c>
      <c r="G159" s="112">
        <v>3.0124999999999999E-2</v>
      </c>
      <c r="H159" s="113"/>
      <c r="I159" s="114">
        <v>6</v>
      </c>
      <c r="J159" s="114">
        <v>6</v>
      </c>
      <c r="K159" s="111"/>
      <c r="L159" s="115">
        <v>0.47</v>
      </c>
      <c r="M159" s="116">
        <v>0.47899999999999998</v>
      </c>
      <c r="N159" s="117">
        <v>0.7</v>
      </c>
      <c r="O159" s="118"/>
      <c r="P159" s="111"/>
      <c r="Q159" s="119">
        <v>196</v>
      </c>
      <c r="R159" s="120">
        <v>61.522684694680201</v>
      </c>
      <c r="S159" s="121">
        <v>36</v>
      </c>
      <c r="T159" s="122">
        <v>1.70896346374112</v>
      </c>
      <c r="U159" s="123">
        <v>59.060852402487903</v>
      </c>
      <c r="V159" s="124">
        <v>0.01</v>
      </c>
      <c r="W159" s="124">
        <v>0.01</v>
      </c>
      <c r="X159" s="125">
        <v>0</v>
      </c>
      <c r="Y159" s="125">
        <v>0</v>
      </c>
      <c r="Z159" s="111"/>
      <c r="AA159" s="126">
        <v>253</v>
      </c>
      <c r="AB159" s="110">
        <v>79.414485855888202</v>
      </c>
      <c r="AC159" s="121">
        <v>200</v>
      </c>
      <c r="AD159" s="116">
        <v>0.39707242927944097</v>
      </c>
      <c r="AE159" s="127">
        <v>-507.77304220840102</v>
      </c>
      <c r="AF159" s="112"/>
      <c r="AG159" s="112"/>
      <c r="AH159" s="128">
        <v>385</v>
      </c>
      <c r="AI159" s="125">
        <v>512</v>
      </c>
      <c r="AJ159" s="111"/>
      <c r="AK159" s="120">
        <v>2595.6962199999998</v>
      </c>
      <c r="AL159" s="120">
        <v>814.76632707261797</v>
      </c>
      <c r="AM159" s="129">
        <v>790.4</v>
      </c>
      <c r="AN159" s="133">
        <v>1.0308278429562501</v>
      </c>
      <c r="AO159" s="137">
        <v>-410.87884280759999</v>
      </c>
      <c r="AP159" s="124">
        <v>2E-3</v>
      </c>
      <c r="AQ159" s="124">
        <v>1.5E-3</v>
      </c>
      <c r="AR159" s="125">
        <v>0</v>
      </c>
      <c r="AS159" s="125">
        <v>426</v>
      </c>
      <c r="AT159" s="113"/>
      <c r="AU159" s="120">
        <v>2004.23416</v>
      </c>
      <c r="AV159" s="110">
        <v>629.11156265299599</v>
      </c>
      <c r="AW159" s="131">
        <v>573</v>
      </c>
      <c r="AX159" s="133">
        <v>1.0979259383123801</v>
      </c>
      <c r="AY159" s="137">
        <v>-175.38060592706799</v>
      </c>
      <c r="AZ159" s="112">
        <v>7.4999999999999997E-3</v>
      </c>
      <c r="BA159" s="112">
        <v>7.4999999999999997E-3</v>
      </c>
      <c r="BB159" s="125">
        <v>0</v>
      </c>
      <c r="BC159" s="125">
        <v>187</v>
      </c>
      <c r="BD159" s="111"/>
      <c r="BE159" s="120">
        <v>217.3</v>
      </c>
      <c r="BF159" s="110">
        <v>68.208568286499997</v>
      </c>
      <c r="BG159" s="132">
        <v>65</v>
      </c>
      <c r="BH159" s="133">
        <v>1.04936258902308</v>
      </c>
      <c r="BI159" s="134">
        <v>-29.951238717730199</v>
      </c>
      <c r="BJ159" s="112">
        <v>3.7499999999999999E-3</v>
      </c>
      <c r="BK159" s="112">
        <v>3.7499999999999999E-3</v>
      </c>
      <c r="BL159" s="125">
        <v>0</v>
      </c>
      <c r="BM159" s="125">
        <v>32</v>
      </c>
      <c r="BN159" s="111"/>
      <c r="BO159" s="119">
        <v>282</v>
      </c>
      <c r="BP159" s="120">
        <v>88.517332060713301</v>
      </c>
      <c r="BQ159" s="132">
        <v>78</v>
      </c>
      <c r="BR159" s="133">
        <v>1.1348375905219701</v>
      </c>
      <c r="BS159" s="134">
        <v>-14.7014864612763</v>
      </c>
      <c r="BT159" s="112">
        <v>5.2500000000000003E-3</v>
      </c>
      <c r="BU159" s="124">
        <v>4.875E-3</v>
      </c>
      <c r="BV159" s="119">
        <v>0</v>
      </c>
      <c r="BW159" s="119">
        <v>17</v>
      </c>
      <c r="BX159" s="113"/>
      <c r="BY159" s="118">
        <v>0.99830914470903198</v>
      </c>
      <c r="BZ159" s="118">
        <v>1</v>
      </c>
      <c r="CA159" s="135">
        <v>0.99932365788361299</v>
      </c>
      <c r="CB159" s="117">
        <v>0.9</v>
      </c>
      <c r="CC159" s="124">
        <v>2.5000000000000001E-3</v>
      </c>
      <c r="CD159" s="113"/>
      <c r="CE159" s="113"/>
    </row>
    <row r="160" spans="1:83" s="85" customFormat="1" ht="21.4" customHeight="1" x14ac:dyDescent="0.2">
      <c r="A160" s="109" t="s">
        <v>385</v>
      </c>
      <c r="B160" s="109" t="s">
        <v>386</v>
      </c>
      <c r="C160" s="109" t="s">
        <v>221</v>
      </c>
      <c r="D160" s="110">
        <v>3.8422318423333301</v>
      </c>
      <c r="E160" s="111"/>
      <c r="F160" s="112">
        <v>3.7749999999999999E-2</v>
      </c>
      <c r="G160" s="112">
        <v>3.6999999999999998E-2</v>
      </c>
      <c r="H160" s="113"/>
      <c r="I160" s="114">
        <v>6</v>
      </c>
      <c r="J160" s="114">
        <v>6</v>
      </c>
      <c r="K160" s="111"/>
      <c r="L160" s="136">
        <v>0.73</v>
      </c>
      <c r="M160" s="133">
        <v>0.75800000000000001</v>
      </c>
      <c r="N160" s="117">
        <v>0.7</v>
      </c>
      <c r="O160" s="118">
        <v>8.0000000000000002E-3</v>
      </c>
      <c r="P160" s="111"/>
      <c r="Q160" s="119">
        <v>224</v>
      </c>
      <c r="R160" s="120">
        <v>58.299449172220697</v>
      </c>
      <c r="S160" s="121">
        <v>36</v>
      </c>
      <c r="T160" s="122">
        <v>1.6194291436728001</v>
      </c>
      <c r="U160" s="123">
        <v>58.845506489144199</v>
      </c>
      <c r="V160" s="124">
        <v>0.01</v>
      </c>
      <c r="W160" s="124">
        <v>0.01</v>
      </c>
      <c r="X160" s="125">
        <v>0</v>
      </c>
      <c r="Y160" s="125">
        <v>0</v>
      </c>
      <c r="Z160" s="111"/>
      <c r="AA160" s="126">
        <v>547</v>
      </c>
      <c r="AB160" s="110">
        <v>142.36517275537801</v>
      </c>
      <c r="AC160" s="121">
        <v>200</v>
      </c>
      <c r="AD160" s="116">
        <v>0.71182586377689006</v>
      </c>
      <c r="AE160" s="127">
        <v>-370.52496394919899</v>
      </c>
      <c r="AF160" s="112"/>
      <c r="AG160" s="112"/>
      <c r="AH160" s="128">
        <v>222</v>
      </c>
      <c r="AI160" s="125">
        <v>376</v>
      </c>
      <c r="AJ160" s="111"/>
      <c r="AK160" s="120">
        <v>3388.8037899999999</v>
      </c>
      <c r="AL160" s="120">
        <v>881.98836745416895</v>
      </c>
      <c r="AM160" s="129">
        <v>811.8</v>
      </c>
      <c r="AN160" s="133">
        <v>1.0864601717839</v>
      </c>
      <c r="AO160" s="137">
        <v>-335.43003866980001</v>
      </c>
      <c r="AP160" s="124">
        <v>4.4999999999999997E-3</v>
      </c>
      <c r="AQ160" s="124">
        <v>4.4999999999999997E-3</v>
      </c>
      <c r="AR160" s="125">
        <v>0</v>
      </c>
      <c r="AS160" s="125">
        <v>355</v>
      </c>
      <c r="AT160" s="113"/>
      <c r="AU160" s="120">
        <v>2337.53078</v>
      </c>
      <c r="AV160" s="110">
        <v>608.37837900496095</v>
      </c>
      <c r="AW160" s="131">
        <v>573</v>
      </c>
      <c r="AX160" s="133">
        <v>1.0617423717364101</v>
      </c>
      <c r="AY160" s="137">
        <v>-291.17824171445602</v>
      </c>
      <c r="AZ160" s="112">
        <v>5.2500000000000003E-3</v>
      </c>
      <c r="BA160" s="112">
        <v>4.4999999999999997E-3</v>
      </c>
      <c r="BB160" s="125">
        <v>0</v>
      </c>
      <c r="BC160" s="125">
        <v>305</v>
      </c>
      <c r="BD160" s="111"/>
      <c r="BE160" s="120">
        <v>155.19999999999999</v>
      </c>
      <c r="BF160" s="110">
        <v>40.393189783609998</v>
      </c>
      <c r="BG160" s="132">
        <v>65</v>
      </c>
      <c r="BH160" s="116">
        <v>0.62143368897861595</v>
      </c>
      <c r="BI160" s="127">
        <v>-142.99561328349</v>
      </c>
      <c r="BJ160" s="112"/>
      <c r="BK160" s="112"/>
      <c r="BL160" s="125">
        <v>95</v>
      </c>
      <c r="BM160" s="125">
        <v>145</v>
      </c>
      <c r="BN160" s="111"/>
      <c r="BO160" s="119">
        <v>463</v>
      </c>
      <c r="BP160" s="120">
        <v>120.502879315795</v>
      </c>
      <c r="BQ160" s="132">
        <v>78</v>
      </c>
      <c r="BR160" s="122">
        <v>1.5449087091768601</v>
      </c>
      <c r="BS160" s="123">
        <v>105.165264059812</v>
      </c>
      <c r="BT160" s="112">
        <v>7.4999999999999997E-3</v>
      </c>
      <c r="BU160" s="124">
        <v>7.4999999999999997E-3</v>
      </c>
      <c r="BV160" s="119">
        <v>0</v>
      </c>
      <c r="BW160" s="119">
        <v>0</v>
      </c>
      <c r="BX160" s="113"/>
      <c r="BY160" s="118">
        <v>0.99425287356321801</v>
      </c>
      <c r="BZ160" s="118">
        <v>1</v>
      </c>
      <c r="CA160" s="135">
        <v>0.99770114942528698</v>
      </c>
      <c r="CB160" s="117">
        <v>0.9</v>
      </c>
      <c r="CC160" s="124">
        <v>2.5000000000000001E-3</v>
      </c>
      <c r="CD160" s="113"/>
      <c r="CE160" s="113"/>
    </row>
    <row r="161" spans="1:83" s="85" customFormat="1" ht="21.4" customHeight="1" x14ac:dyDescent="0.2">
      <c r="A161" s="109" t="s">
        <v>385</v>
      </c>
      <c r="B161" s="109" t="s">
        <v>386</v>
      </c>
      <c r="C161" s="109" t="s">
        <v>222</v>
      </c>
      <c r="D161" s="110">
        <v>1.10394265233333</v>
      </c>
      <c r="E161" s="111"/>
      <c r="F161" s="112">
        <v>1.7500000000000002E-2</v>
      </c>
      <c r="G161" s="112">
        <v>1.7500000000000002E-2</v>
      </c>
      <c r="H161" s="113"/>
      <c r="I161" s="114">
        <v>2</v>
      </c>
      <c r="J161" s="114">
        <v>2</v>
      </c>
      <c r="K161" s="111"/>
      <c r="L161" s="135">
        <v>0.9</v>
      </c>
      <c r="M161" s="116"/>
      <c r="N161" s="117">
        <v>0.7</v>
      </c>
      <c r="O161" s="118"/>
      <c r="P161" s="111"/>
      <c r="Q161" s="119">
        <v>37</v>
      </c>
      <c r="R161" s="120">
        <v>33.516233766124898</v>
      </c>
      <c r="S161" s="121">
        <v>36</v>
      </c>
      <c r="T161" s="118">
        <v>0.93100649350347098</v>
      </c>
      <c r="U161" s="126">
        <v>-10.4518709678959</v>
      </c>
      <c r="V161" s="124"/>
      <c r="W161" s="124"/>
      <c r="X161" s="125">
        <v>3</v>
      </c>
      <c r="Y161" s="125">
        <v>11</v>
      </c>
      <c r="Z161" s="111"/>
      <c r="AA161" s="126">
        <v>52</v>
      </c>
      <c r="AB161" s="110">
        <v>47.103896103743203</v>
      </c>
      <c r="AC161" s="121">
        <v>200</v>
      </c>
      <c r="AD161" s="116">
        <v>0.23551948051871599</v>
      </c>
      <c r="AE161" s="127">
        <v>-211.62150537719899</v>
      </c>
      <c r="AF161" s="112"/>
      <c r="AG161" s="112"/>
      <c r="AH161" s="128">
        <v>169</v>
      </c>
      <c r="AI161" s="125">
        <v>213</v>
      </c>
      <c r="AJ161" s="111"/>
      <c r="AK161" s="120">
        <v>155.20959999999999</v>
      </c>
      <c r="AL161" s="120">
        <v>140.595709090453</v>
      </c>
      <c r="AM161" s="129">
        <v>612</v>
      </c>
      <c r="AN161" s="116">
        <v>0.22973155080139299</v>
      </c>
      <c r="AO161" s="139">
        <v>-651.47220645422999</v>
      </c>
      <c r="AP161" s="124"/>
      <c r="AQ161" s="124"/>
      <c r="AR161" s="125">
        <v>521</v>
      </c>
      <c r="AS161" s="125">
        <v>656</v>
      </c>
      <c r="AT161" s="113"/>
      <c r="AU161" s="120">
        <v>778.83099000000004</v>
      </c>
      <c r="AV161" s="110">
        <v>705.49950067952705</v>
      </c>
      <c r="AW161" s="131">
        <v>573</v>
      </c>
      <c r="AX161" s="122">
        <v>1.2312382210812001</v>
      </c>
      <c r="AY161" s="130">
        <v>23.555377094324299</v>
      </c>
      <c r="AZ161" s="112">
        <v>1.4999999999999999E-2</v>
      </c>
      <c r="BA161" s="112">
        <v>1.4999999999999999E-2</v>
      </c>
      <c r="BB161" s="125">
        <v>0</v>
      </c>
      <c r="BC161" s="125">
        <v>0</v>
      </c>
      <c r="BD161" s="111"/>
      <c r="BE161" s="120">
        <v>69.7</v>
      </c>
      <c r="BF161" s="110">
        <v>63.137337662132701</v>
      </c>
      <c r="BG161" s="132">
        <v>65</v>
      </c>
      <c r="BH161" s="118">
        <v>0.97134365634050301</v>
      </c>
      <c r="BI161" s="126">
        <v>-15.9769892475897</v>
      </c>
      <c r="BJ161" s="112"/>
      <c r="BK161" s="112"/>
      <c r="BL161" s="125">
        <v>3</v>
      </c>
      <c r="BM161" s="125">
        <v>17</v>
      </c>
      <c r="BN161" s="111"/>
      <c r="BO161" s="119">
        <v>75</v>
      </c>
      <c r="BP161" s="120">
        <v>67.938311688091105</v>
      </c>
      <c r="BQ161" s="132">
        <v>78</v>
      </c>
      <c r="BR161" s="118">
        <v>0.87100399600116796</v>
      </c>
      <c r="BS161" s="126">
        <v>-27.812387097107699</v>
      </c>
      <c r="BT161" s="112"/>
      <c r="BU161" s="124"/>
      <c r="BV161" s="119">
        <v>12</v>
      </c>
      <c r="BW161" s="119">
        <v>29</v>
      </c>
      <c r="BX161" s="113"/>
      <c r="BY161" s="118">
        <v>0.98945147679324896</v>
      </c>
      <c r="BZ161" s="118">
        <v>1</v>
      </c>
      <c r="CA161" s="135">
        <v>0.99578059071729996</v>
      </c>
      <c r="CB161" s="117">
        <v>0.9</v>
      </c>
      <c r="CC161" s="124">
        <v>2.5000000000000001E-3</v>
      </c>
      <c r="CD161" s="113"/>
      <c r="CE161" s="113"/>
    </row>
    <row r="162" spans="1:83" s="85" customFormat="1" ht="21.4" customHeight="1" x14ac:dyDescent="0.2">
      <c r="A162" s="109" t="s">
        <v>385</v>
      </c>
      <c r="B162" s="109" t="s">
        <v>386</v>
      </c>
      <c r="C162" s="109" t="s">
        <v>223</v>
      </c>
      <c r="D162" s="110">
        <v>2.74460928066667</v>
      </c>
      <c r="E162" s="111"/>
      <c r="F162" s="112">
        <v>3.5000000000000003E-2</v>
      </c>
      <c r="G162" s="112">
        <v>3.3750000000000002E-2</v>
      </c>
      <c r="H162" s="113"/>
      <c r="I162" s="114">
        <v>5</v>
      </c>
      <c r="J162" s="114">
        <v>5</v>
      </c>
      <c r="K162" s="111"/>
      <c r="L162" s="115">
        <v>0.44</v>
      </c>
      <c r="M162" s="116">
        <v>0.47199999999999998</v>
      </c>
      <c r="N162" s="117">
        <v>0.7</v>
      </c>
      <c r="O162" s="118"/>
      <c r="P162" s="111"/>
      <c r="Q162" s="119">
        <v>110</v>
      </c>
      <c r="R162" s="120">
        <v>40.078564469941902</v>
      </c>
      <c r="S162" s="121">
        <v>36</v>
      </c>
      <c r="T162" s="133">
        <v>1.1132934574983899</v>
      </c>
      <c r="U162" s="134">
        <v>-7.9742853201761497</v>
      </c>
      <c r="V162" s="124">
        <v>6.0000000000000001E-3</v>
      </c>
      <c r="W162" s="124">
        <v>5.4999999999999997E-3</v>
      </c>
      <c r="X162" s="125">
        <v>0</v>
      </c>
      <c r="Y162" s="125">
        <v>9</v>
      </c>
      <c r="Z162" s="111"/>
      <c r="AA162" s="126">
        <v>367</v>
      </c>
      <c r="AB162" s="110">
        <v>133.71666509516999</v>
      </c>
      <c r="AC162" s="121">
        <v>200</v>
      </c>
      <c r="AD162" s="116">
        <v>0.66858332547584998</v>
      </c>
      <c r="AE162" s="127">
        <v>-288.41269622320101</v>
      </c>
      <c r="AF162" s="112"/>
      <c r="AG162" s="112"/>
      <c r="AH162" s="128">
        <v>182</v>
      </c>
      <c r="AI162" s="125">
        <v>292</v>
      </c>
      <c r="AJ162" s="111"/>
      <c r="AK162" s="120">
        <v>2753.5551</v>
      </c>
      <c r="AL162" s="120">
        <v>1003.2594145171601</v>
      </c>
      <c r="AM162" s="129">
        <v>783.2</v>
      </c>
      <c r="AN162" s="122">
        <v>1.2809747376368199</v>
      </c>
      <c r="AO162" s="130">
        <v>186.95898158994601</v>
      </c>
      <c r="AP162" s="124">
        <v>0.01</v>
      </c>
      <c r="AQ162" s="124">
        <v>0.01</v>
      </c>
      <c r="AR162" s="125">
        <v>0</v>
      </c>
      <c r="AS162" s="125">
        <v>0</v>
      </c>
      <c r="AT162" s="113"/>
      <c r="AU162" s="120">
        <v>1746.01304</v>
      </c>
      <c r="AV162" s="110">
        <v>636.16087444544803</v>
      </c>
      <c r="AW162" s="131">
        <v>573</v>
      </c>
      <c r="AX162" s="133">
        <v>1.11022840217356</v>
      </c>
      <c r="AY162" s="137">
        <v>-131.744334679471</v>
      </c>
      <c r="AZ162" s="112">
        <v>8.9999999999999993E-3</v>
      </c>
      <c r="BA162" s="112">
        <v>8.2500000000000004E-3</v>
      </c>
      <c r="BB162" s="125">
        <v>0</v>
      </c>
      <c r="BC162" s="125">
        <v>142</v>
      </c>
      <c r="BD162" s="111"/>
      <c r="BE162" s="120">
        <v>154.9</v>
      </c>
      <c r="BF162" s="110">
        <v>56.437905785400098</v>
      </c>
      <c r="BG162" s="132">
        <v>65</v>
      </c>
      <c r="BH162" s="118">
        <v>0.86827547362154001</v>
      </c>
      <c r="BI162" s="126">
        <v>-58.109126272540301</v>
      </c>
      <c r="BJ162" s="112"/>
      <c r="BK162" s="112"/>
      <c r="BL162" s="125">
        <v>24</v>
      </c>
      <c r="BM162" s="125">
        <v>60</v>
      </c>
      <c r="BN162" s="111"/>
      <c r="BO162" s="119">
        <v>269</v>
      </c>
      <c r="BP162" s="120">
        <v>98.010307658312598</v>
      </c>
      <c r="BQ162" s="132">
        <v>78</v>
      </c>
      <c r="BR162" s="122">
        <v>1.2565424058757999</v>
      </c>
      <c r="BS162" s="123">
        <v>13.3890484729517</v>
      </c>
      <c r="BT162" s="112">
        <v>7.4999999999999997E-3</v>
      </c>
      <c r="BU162" s="124">
        <v>7.4999999999999997E-3</v>
      </c>
      <c r="BV162" s="119">
        <v>0</v>
      </c>
      <c r="BW162" s="119">
        <v>0</v>
      </c>
      <c r="BX162" s="113"/>
      <c r="BY162" s="118">
        <v>0.996745321399512</v>
      </c>
      <c r="BZ162" s="118">
        <v>1</v>
      </c>
      <c r="CA162" s="135">
        <v>0.998698128559805</v>
      </c>
      <c r="CB162" s="117">
        <v>0.9</v>
      </c>
      <c r="CC162" s="124">
        <v>2.5000000000000001E-3</v>
      </c>
      <c r="CD162" s="113"/>
      <c r="CE162" s="113"/>
    </row>
    <row r="163" spans="1:83" s="85" customFormat="1" ht="21.4" customHeight="1" x14ac:dyDescent="0.2">
      <c r="A163" s="109" t="s">
        <v>385</v>
      </c>
      <c r="B163" s="109" t="s">
        <v>386</v>
      </c>
      <c r="C163" s="109" t="s">
        <v>224</v>
      </c>
      <c r="D163" s="110">
        <v>2.7979320464444402</v>
      </c>
      <c r="E163" s="111"/>
      <c r="F163" s="112">
        <v>3.4125000000000003E-2</v>
      </c>
      <c r="G163" s="112">
        <v>3.3750000000000002E-2</v>
      </c>
      <c r="H163" s="113"/>
      <c r="I163" s="114">
        <v>6</v>
      </c>
      <c r="J163" s="114">
        <v>6</v>
      </c>
      <c r="K163" s="111"/>
      <c r="L163" s="115">
        <v>0.53</v>
      </c>
      <c r="M163" s="116">
        <v>0.48799999999999999</v>
      </c>
      <c r="N163" s="117">
        <v>0.7</v>
      </c>
      <c r="O163" s="118"/>
      <c r="P163" s="111"/>
      <c r="Q163" s="119">
        <v>132</v>
      </c>
      <c r="R163" s="120">
        <v>47.177700461933298</v>
      </c>
      <c r="S163" s="121">
        <v>36</v>
      </c>
      <c r="T163" s="122">
        <v>1.31049167949815</v>
      </c>
      <c r="U163" s="123">
        <v>11.7336889156322</v>
      </c>
      <c r="V163" s="124">
        <v>0.01</v>
      </c>
      <c r="W163" s="124">
        <v>0.01</v>
      </c>
      <c r="X163" s="125">
        <v>0</v>
      </c>
      <c r="Y163" s="125">
        <v>0</v>
      </c>
      <c r="Z163" s="111"/>
      <c r="AA163" s="126">
        <v>424</v>
      </c>
      <c r="AB163" s="110">
        <v>151.54049239287701</v>
      </c>
      <c r="AC163" s="121">
        <v>200</v>
      </c>
      <c r="AD163" s="116">
        <v>0.75770246196438495</v>
      </c>
      <c r="AE163" s="127">
        <v>-244.14617269093199</v>
      </c>
      <c r="AF163" s="112"/>
      <c r="AG163" s="112"/>
      <c r="AH163" s="128">
        <v>136</v>
      </c>
      <c r="AI163" s="125">
        <v>248</v>
      </c>
      <c r="AJ163" s="111"/>
      <c r="AK163" s="120">
        <v>2709.9536600000001</v>
      </c>
      <c r="AL163" s="120">
        <v>968.55592452424105</v>
      </c>
      <c r="AM163" s="129">
        <v>716.7</v>
      </c>
      <c r="AN163" s="122">
        <v>1.3514105267535099</v>
      </c>
      <c r="AO163" s="130">
        <v>315.65185016204498</v>
      </c>
      <c r="AP163" s="124">
        <v>0.01</v>
      </c>
      <c r="AQ163" s="124">
        <v>0.01</v>
      </c>
      <c r="AR163" s="125">
        <v>0</v>
      </c>
      <c r="AS163" s="125">
        <v>0</v>
      </c>
      <c r="AT163" s="113"/>
      <c r="AU163" s="120">
        <v>1650.95667</v>
      </c>
      <c r="AV163" s="110">
        <v>590.06317615826401</v>
      </c>
      <c r="AW163" s="131">
        <v>573</v>
      </c>
      <c r="AX163" s="133">
        <v>1.0297786669428699</v>
      </c>
      <c r="AY163" s="137">
        <v>-263.28211475952099</v>
      </c>
      <c r="AZ163" s="112">
        <v>2.2499999999999998E-3</v>
      </c>
      <c r="BA163" s="112">
        <v>2.2499999999999998E-3</v>
      </c>
      <c r="BB163" s="125">
        <v>0</v>
      </c>
      <c r="BC163" s="125">
        <v>273</v>
      </c>
      <c r="BD163" s="111"/>
      <c r="BE163" s="120">
        <v>194</v>
      </c>
      <c r="BF163" s="110">
        <v>69.336923406174705</v>
      </c>
      <c r="BG163" s="132">
        <v>65</v>
      </c>
      <c r="BH163" s="133">
        <v>1.0667218985565301</v>
      </c>
      <c r="BI163" s="134">
        <v>-23.147506124553001</v>
      </c>
      <c r="BJ163" s="112">
        <v>5.2500000000000003E-3</v>
      </c>
      <c r="BK163" s="112">
        <v>5.2500000000000003E-3</v>
      </c>
      <c r="BL163" s="125">
        <v>0</v>
      </c>
      <c r="BM163" s="125">
        <v>25</v>
      </c>
      <c r="BN163" s="111"/>
      <c r="BO163" s="119">
        <v>240</v>
      </c>
      <c r="BP163" s="120">
        <v>85.777637203514999</v>
      </c>
      <c r="BQ163" s="132">
        <v>78</v>
      </c>
      <c r="BR163" s="133">
        <v>1.09971329748096</v>
      </c>
      <c r="BS163" s="134">
        <v>-20.5770073494635</v>
      </c>
      <c r="BT163" s="112">
        <v>4.1250000000000002E-3</v>
      </c>
      <c r="BU163" s="124">
        <v>3.7499999999999999E-3</v>
      </c>
      <c r="BV163" s="119">
        <v>0</v>
      </c>
      <c r="BW163" s="119">
        <v>22</v>
      </c>
      <c r="BX163" s="113"/>
      <c r="BY163" s="118">
        <v>0.99524779361846605</v>
      </c>
      <c r="BZ163" s="118">
        <v>1</v>
      </c>
      <c r="CA163" s="135">
        <v>0.998099117447386</v>
      </c>
      <c r="CB163" s="117">
        <v>0.9</v>
      </c>
      <c r="CC163" s="124">
        <v>2.5000000000000001E-3</v>
      </c>
      <c r="CD163" s="113"/>
      <c r="CE163" s="113"/>
    </row>
    <row r="164" spans="1:83" s="85" customFormat="1" ht="21.4" customHeight="1" x14ac:dyDescent="0.2">
      <c r="A164" s="109" t="s">
        <v>385</v>
      </c>
      <c r="B164" s="109" t="s">
        <v>386</v>
      </c>
      <c r="C164" s="109" t="s">
        <v>225</v>
      </c>
      <c r="D164" s="110">
        <v>2.6327641494444398</v>
      </c>
      <c r="E164" s="111"/>
      <c r="F164" s="112">
        <v>6.3500000000000001E-2</v>
      </c>
      <c r="G164" s="112">
        <v>6.3E-2</v>
      </c>
      <c r="H164" s="113"/>
      <c r="I164" s="114">
        <v>7</v>
      </c>
      <c r="J164" s="114">
        <v>7</v>
      </c>
      <c r="K164" s="111"/>
      <c r="L164" s="136">
        <v>0.71</v>
      </c>
      <c r="M164" s="118">
        <v>0.65</v>
      </c>
      <c r="N164" s="117">
        <v>0.7</v>
      </c>
      <c r="O164" s="118"/>
      <c r="P164" s="111"/>
      <c r="Q164" s="119">
        <v>195</v>
      </c>
      <c r="R164" s="120">
        <v>74.066642103565599</v>
      </c>
      <c r="S164" s="121">
        <v>36</v>
      </c>
      <c r="T164" s="122">
        <v>2.0574067250990402</v>
      </c>
      <c r="U164" s="123">
        <v>81.833265800280202</v>
      </c>
      <c r="V164" s="124">
        <v>0.01</v>
      </c>
      <c r="W164" s="124">
        <v>0.01</v>
      </c>
      <c r="X164" s="125">
        <v>0</v>
      </c>
      <c r="Y164" s="125">
        <v>0</v>
      </c>
      <c r="Z164" s="111"/>
      <c r="AA164" s="126">
        <v>558</v>
      </c>
      <c r="AB164" s="110">
        <v>211.94454509635699</v>
      </c>
      <c r="AC164" s="121">
        <v>200</v>
      </c>
      <c r="AD164" s="133">
        <v>1.05972272548178</v>
      </c>
      <c r="AE164" s="134">
        <v>-70.704078887332201</v>
      </c>
      <c r="AF164" s="112">
        <v>3.5000000000000001E-3</v>
      </c>
      <c r="AG164" s="112">
        <v>3.0000000000000001E-3</v>
      </c>
      <c r="AH164" s="128">
        <v>0</v>
      </c>
      <c r="AI164" s="125">
        <v>74</v>
      </c>
      <c r="AJ164" s="111"/>
      <c r="AK164" s="120">
        <v>3049.3637699999999</v>
      </c>
      <c r="AL164" s="120">
        <v>1158.2365897239499</v>
      </c>
      <c r="AM164" s="129">
        <v>666.2</v>
      </c>
      <c r="AN164" s="122">
        <v>1.73857188490536</v>
      </c>
      <c r="AO164" s="130">
        <v>955.15048322629605</v>
      </c>
      <c r="AP164" s="124">
        <v>0.01</v>
      </c>
      <c r="AQ164" s="124">
        <v>0.01</v>
      </c>
      <c r="AR164" s="125">
        <v>0</v>
      </c>
      <c r="AS164" s="125">
        <v>0</v>
      </c>
      <c r="AT164" s="113"/>
      <c r="AU164" s="120">
        <v>2493.9750600000002</v>
      </c>
      <c r="AV164" s="110">
        <v>947.28388812430001</v>
      </c>
      <c r="AW164" s="131">
        <v>573</v>
      </c>
      <c r="AX164" s="122">
        <v>1.6532005028347301</v>
      </c>
      <c r="AY164" s="130">
        <v>692.73787398779302</v>
      </c>
      <c r="AZ164" s="112">
        <v>1.4999999999999999E-2</v>
      </c>
      <c r="BA164" s="112">
        <v>1.4999999999999999E-2</v>
      </c>
      <c r="BB164" s="125">
        <v>0</v>
      </c>
      <c r="BC164" s="125">
        <v>0</v>
      </c>
      <c r="BD164" s="111"/>
      <c r="BE164" s="120">
        <v>289.60000000000002</v>
      </c>
      <c r="BF164" s="110">
        <v>109.99845924714199</v>
      </c>
      <c r="BG164" s="132">
        <v>65</v>
      </c>
      <c r="BH164" s="122">
        <v>1.69228398841757</v>
      </c>
      <c r="BI164" s="123">
        <v>85.271174361617099</v>
      </c>
      <c r="BJ164" s="112">
        <v>1.4999999999999999E-2</v>
      </c>
      <c r="BK164" s="112">
        <v>1.4999999999999999E-2</v>
      </c>
      <c r="BL164" s="125">
        <v>0</v>
      </c>
      <c r="BM164" s="125">
        <v>0</v>
      </c>
      <c r="BN164" s="111"/>
      <c r="BO164" s="119">
        <v>267</v>
      </c>
      <c r="BP164" s="120">
        <v>101.414325341805</v>
      </c>
      <c r="BQ164" s="132">
        <v>78</v>
      </c>
      <c r="BR164" s="122">
        <v>1.30018365822827</v>
      </c>
      <c r="BS164" s="123">
        <v>21.805409233940502</v>
      </c>
      <c r="BT164" s="112">
        <v>7.4999999999999997E-3</v>
      </c>
      <c r="BU164" s="124">
        <v>7.4999999999999997E-3</v>
      </c>
      <c r="BV164" s="119">
        <v>0</v>
      </c>
      <c r="BW164" s="119">
        <v>0</v>
      </c>
      <c r="BX164" s="113"/>
      <c r="BY164" s="118">
        <v>0.99698340874811497</v>
      </c>
      <c r="BZ164" s="118">
        <v>1</v>
      </c>
      <c r="CA164" s="135">
        <v>0.99879336349924597</v>
      </c>
      <c r="CB164" s="117">
        <v>0.9</v>
      </c>
      <c r="CC164" s="124">
        <v>2.5000000000000001E-3</v>
      </c>
      <c r="CD164" s="113"/>
      <c r="CE164" s="113"/>
    </row>
    <row r="165" spans="1:83" s="85" customFormat="1" ht="21.4" customHeight="1" x14ac:dyDescent="0.2">
      <c r="A165" s="109" t="s">
        <v>385</v>
      </c>
      <c r="B165" s="109" t="s">
        <v>386</v>
      </c>
      <c r="C165" s="109" t="s">
        <v>226</v>
      </c>
      <c r="D165" s="110">
        <v>2.5551501970000001</v>
      </c>
      <c r="E165" s="111"/>
      <c r="F165" s="112">
        <v>2.9250000000000002E-2</v>
      </c>
      <c r="G165" s="112">
        <v>2.8500000000000001E-2</v>
      </c>
      <c r="H165" s="113"/>
      <c r="I165" s="114">
        <v>4</v>
      </c>
      <c r="J165" s="114">
        <v>4</v>
      </c>
      <c r="K165" s="111"/>
      <c r="L165" s="115">
        <v>0.39</v>
      </c>
      <c r="M165" s="116">
        <v>0.48599999999999999</v>
      </c>
      <c r="N165" s="117">
        <v>0.7</v>
      </c>
      <c r="O165" s="118"/>
      <c r="P165" s="111"/>
      <c r="Q165" s="119">
        <v>142</v>
      </c>
      <c r="R165" s="120">
        <v>55.574032464597202</v>
      </c>
      <c r="S165" s="121">
        <v>36</v>
      </c>
      <c r="T165" s="122">
        <v>1.5437231240165901</v>
      </c>
      <c r="U165" s="123">
        <v>32.169423932152</v>
      </c>
      <c r="V165" s="124">
        <v>0.01</v>
      </c>
      <c r="W165" s="124">
        <v>0.01</v>
      </c>
      <c r="X165" s="125">
        <v>0</v>
      </c>
      <c r="Y165" s="125">
        <v>0</v>
      </c>
      <c r="Z165" s="111"/>
      <c r="AA165" s="126">
        <v>242</v>
      </c>
      <c r="AB165" s="110">
        <v>94.710675045299496</v>
      </c>
      <c r="AC165" s="121">
        <v>200</v>
      </c>
      <c r="AD165" s="116">
        <v>0.47355337522649699</v>
      </c>
      <c r="AE165" s="127">
        <v>-368.16986704359999</v>
      </c>
      <c r="AF165" s="112"/>
      <c r="AG165" s="112"/>
      <c r="AH165" s="128">
        <v>270</v>
      </c>
      <c r="AI165" s="125">
        <v>372</v>
      </c>
      <c r="AJ165" s="111"/>
      <c r="AK165" s="120">
        <v>2348.0996799999998</v>
      </c>
      <c r="AL165" s="120">
        <v>918.96737920021405</v>
      </c>
      <c r="AM165" s="129">
        <v>701.3</v>
      </c>
      <c r="AN165" s="122">
        <v>1.31037698445774</v>
      </c>
      <c r="AO165" s="130">
        <v>208.53904121161699</v>
      </c>
      <c r="AP165" s="124">
        <v>0.01</v>
      </c>
      <c r="AQ165" s="124">
        <v>0.01</v>
      </c>
      <c r="AR165" s="125">
        <v>0</v>
      </c>
      <c r="AS165" s="125">
        <v>0</v>
      </c>
      <c r="AT165" s="113"/>
      <c r="AU165" s="120">
        <v>1587.0996299999999</v>
      </c>
      <c r="AV165" s="110">
        <v>621.13750959274796</v>
      </c>
      <c r="AW165" s="131">
        <v>573</v>
      </c>
      <c r="AX165" s="133">
        <v>1.08400961534511</v>
      </c>
      <c r="AY165" s="137">
        <v>-161.037039079914</v>
      </c>
      <c r="AZ165" s="112">
        <v>6.7499999999999999E-3</v>
      </c>
      <c r="BA165" s="112">
        <v>6.0000000000000001E-3</v>
      </c>
      <c r="BB165" s="125">
        <v>0</v>
      </c>
      <c r="BC165" s="125">
        <v>170</v>
      </c>
      <c r="BD165" s="111"/>
      <c r="BE165" s="120">
        <v>134.19999999999999</v>
      </c>
      <c r="BF165" s="110">
        <v>52.521374343302398</v>
      </c>
      <c r="BG165" s="132">
        <v>65</v>
      </c>
      <c r="BH165" s="118">
        <v>0.80802114374311396</v>
      </c>
      <c r="BI165" s="126">
        <v>-64.105206789169998</v>
      </c>
      <c r="BJ165" s="112"/>
      <c r="BK165" s="112"/>
      <c r="BL165" s="125">
        <v>32</v>
      </c>
      <c r="BM165" s="125">
        <v>66</v>
      </c>
      <c r="BN165" s="111"/>
      <c r="BO165" s="119">
        <v>176</v>
      </c>
      <c r="BP165" s="120">
        <v>68.880490942036005</v>
      </c>
      <c r="BQ165" s="132">
        <v>78</v>
      </c>
      <c r="BR165" s="118">
        <v>0.88308321720559002</v>
      </c>
      <c r="BS165" s="126">
        <v>-61.966248147004002</v>
      </c>
      <c r="BT165" s="112"/>
      <c r="BU165" s="124"/>
      <c r="BV165" s="119">
        <v>24</v>
      </c>
      <c r="BW165" s="119">
        <v>64</v>
      </c>
      <c r="BX165" s="113"/>
      <c r="BY165" s="118">
        <v>0.99500831946755397</v>
      </c>
      <c r="BZ165" s="118">
        <v>1</v>
      </c>
      <c r="CA165" s="135">
        <v>0.99800332778702205</v>
      </c>
      <c r="CB165" s="117">
        <v>0.9</v>
      </c>
      <c r="CC165" s="124">
        <v>2.5000000000000001E-3</v>
      </c>
      <c r="CD165" s="113"/>
      <c r="CE165" s="113"/>
    </row>
    <row r="166" spans="1:83" s="85" customFormat="1" ht="21.4" customHeight="1" x14ac:dyDescent="0.2">
      <c r="A166" s="109" t="s">
        <v>385</v>
      </c>
      <c r="B166" s="109" t="s">
        <v>386</v>
      </c>
      <c r="C166" s="109" t="s">
        <v>227</v>
      </c>
      <c r="D166" s="110">
        <v>7.6313462515555601</v>
      </c>
      <c r="E166" s="111"/>
      <c r="F166" s="112">
        <v>3.5624999999999997E-2</v>
      </c>
      <c r="G166" s="112">
        <v>3.4875000000000003E-2</v>
      </c>
      <c r="H166" s="113"/>
      <c r="I166" s="114">
        <v>5</v>
      </c>
      <c r="J166" s="114">
        <v>5</v>
      </c>
      <c r="K166" s="111"/>
      <c r="L166" s="115">
        <v>0.16</v>
      </c>
      <c r="M166" s="116">
        <v>0.32600000000000001</v>
      </c>
      <c r="N166" s="117">
        <v>0.7</v>
      </c>
      <c r="O166" s="118"/>
      <c r="P166" s="111"/>
      <c r="Q166" s="119">
        <v>395</v>
      </c>
      <c r="R166" s="120">
        <v>51.760198918963198</v>
      </c>
      <c r="S166" s="121">
        <v>36</v>
      </c>
      <c r="T166" s="122">
        <v>1.43778330330453</v>
      </c>
      <c r="U166" s="123">
        <v>66.974212723135906</v>
      </c>
      <c r="V166" s="124">
        <v>0.01</v>
      </c>
      <c r="W166" s="124">
        <v>0.01</v>
      </c>
      <c r="X166" s="125">
        <v>0</v>
      </c>
      <c r="Y166" s="125">
        <v>0</v>
      </c>
      <c r="Z166" s="111"/>
      <c r="AA166" s="126">
        <v>898</v>
      </c>
      <c r="AB166" s="110">
        <v>117.672553491719</v>
      </c>
      <c r="AC166" s="121">
        <v>200</v>
      </c>
      <c r="AD166" s="116">
        <v>0.58836276745859495</v>
      </c>
      <c r="AE166" s="127">
        <v>-924.36548487146797</v>
      </c>
      <c r="AF166" s="112"/>
      <c r="AG166" s="112"/>
      <c r="AH166" s="128">
        <v>629</v>
      </c>
      <c r="AI166" s="125">
        <v>934</v>
      </c>
      <c r="AJ166" s="111"/>
      <c r="AK166" s="120">
        <v>8025.3871900000004</v>
      </c>
      <c r="AL166" s="120">
        <v>1051.6345249521501</v>
      </c>
      <c r="AM166" s="129">
        <v>753.3</v>
      </c>
      <c r="AN166" s="122">
        <v>1.3960368046623499</v>
      </c>
      <c r="AO166" s="130">
        <v>1161.44759123162</v>
      </c>
      <c r="AP166" s="124">
        <v>0.01</v>
      </c>
      <c r="AQ166" s="124">
        <v>0.01</v>
      </c>
      <c r="AR166" s="125">
        <v>0</v>
      </c>
      <c r="AS166" s="125">
        <v>0</v>
      </c>
      <c r="AT166" s="113"/>
      <c r="AU166" s="120">
        <v>3920.0678899999998</v>
      </c>
      <c r="AV166" s="110">
        <v>513.67973104364705</v>
      </c>
      <c r="AW166" s="131">
        <v>573</v>
      </c>
      <c r="AX166" s="118">
        <v>0.89647422520706199</v>
      </c>
      <c r="AY166" s="120">
        <v>-1301.00922415675</v>
      </c>
      <c r="AZ166" s="112"/>
      <c r="BA166" s="112"/>
      <c r="BB166" s="125">
        <v>453</v>
      </c>
      <c r="BC166" s="125">
        <v>1328</v>
      </c>
      <c r="BD166" s="111"/>
      <c r="BE166" s="120">
        <v>541.9</v>
      </c>
      <c r="BF166" s="110">
        <v>71.009751377686499</v>
      </c>
      <c r="BG166" s="132">
        <v>65</v>
      </c>
      <c r="BH166" s="133">
        <v>1.0924577135028699</v>
      </c>
      <c r="BI166" s="134">
        <v>-50.368782583227002</v>
      </c>
      <c r="BJ166" s="112">
        <v>7.4999999999999997E-3</v>
      </c>
      <c r="BK166" s="112">
        <v>6.7499999999999999E-3</v>
      </c>
      <c r="BL166" s="125">
        <v>0</v>
      </c>
      <c r="BM166" s="125">
        <v>54</v>
      </c>
      <c r="BN166" s="111"/>
      <c r="BO166" s="119">
        <v>682</v>
      </c>
      <c r="BP166" s="120">
        <v>89.368242184134004</v>
      </c>
      <c r="BQ166" s="132">
        <v>78</v>
      </c>
      <c r="BR166" s="133">
        <v>1.1457466946683801</v>
      </c>
      <c r="BS166" s="134">
        <v>-28.7225390998723</v>
      </c>
      <c r="BT166" s="112">
        <v>5.6249999999999998E-3</v>
      </c>
      <c r="BU166" s="124">
        <v>5.6249999999999998E-3</v>
      </c>
      <c r="BV166" s="119">
        <v>0</v>
      </c>
      <c r="BW166" s="119">
        <v>33</v>
      </c>
      <c r="BX166" s="113"/>
      <c r="BY166" s="118">
        <v>0.99775533108866499</v>
      </c>
      <c r="BZ166" s="118">
        <v>1</v>
      </c>
      <c r="CA166" s="135">
        <v>0.99910213243546597</v>
      </c>
      <c r="CB166" s="117">
        <v>0.9</v>
      </c>
      <c r="CC166" s="124">
        <v>2.5000000000000001E-3</v>
      </c>
      <c r="CD166" s="113"/>
      <c r="CE166" s="113"/>
    </row>
    <row r="167" spans="1:83" s="85" customFormat="1" ht="21.4" customHeight="1" x14ac:dyDescent="0.2">
      <c r="A167" s="109" t="s">
        <v>385</v>
      </c>
      <c r="B167" s="109" t="s">
        <v>386</v>
      </c>
      <c r="C167" s="109" t="s">
        <v>228</v>
      </c>
      <c r="D167" s="110">
        <v>10.832197240333301</v>
      </c>
      <c r="E167" s="111"/>
      <c r="F167" s="112">
        <v>5.7000000000000002E-2</v>
      </c>
      <c r="G167" s="112">
        <v>5.7000000000000002E-2</v>
      </c>
      <c r="H167" s="113"/>
      <c r="I167" s="114">
        <v>6</v>
      </c>
      <c r="J167" s="114">
        <v>6</v>
      </c>
      <c r="K167" s="111"/>
      <c r="L167" s="115">
        <v>0.1</v>
      </c>
      <c r="M167" s="116">
        <v>0.186</v>
      </c>
      <c r="N167" s="117">
        <v>0.7</v>
      </c>
      <c r="O167" s="118"/>
      <c r="P167" s="111"/>
      <c r="Q167" s="119">
        <v>700</v>
      </c>
      <c r="R167" s="120">
        <v>64.622161549419801</v>
      </c>
      <c r="S167" s="121">
        <v>36</v>
      </c>
      <c r="T167" s="122">
        <v>1.7950600430394399</v>
      </c>
      <c r="U167" s="123">
        <v>234.38883382151201</v>
      </c>
      <c r="V167" s="124">
        <v>0.01</v>
      </c>
      <c r="W167" s="124">
        <v>0.01</v>
      </c>
      <c r="X167" s="125">
        <v>0</v>
      </c>
      <c r="Y167" s="125">
        <v>0</v>
      </c>
      <c r="Z167" s="111"/>
      <c r="AA167" s="126">
        <v>1016</v>
      </c>
      <c r="AB167" s="110">
        <v>93.794451620300705</v>
      </c>
      <c r="AC167" s="121">
        <v>200</v>
      </c>
      <c r="AD167" s="116">
        <v>0.468972258101504</v>
      </c>
      <c r="AE167" s="127">
        <v>-1570.7287009915999</v>
      </c>
      <c r="AF167" s="112"/>
      <c r="AG167" s="112"/>
      <c r="AH167" s="128">
        <v>1151</v>
      </c>
      <c r="AI167" s="125">
        <v>1584</v>
      </c>
      <c r="AJ167" s="111"/>
      <c r="AK167" s="120">
        <v>9243.3937499999993</v>
      </c>
      <c r="AL167" s="120">
        <v>853.32583453913901</v>
      </c>
      <c r="AM167" s="129">
        <v>695.9</v>
      </c>
      <c r="AN167" s="122">
        <v>1.2262190466146601</v>
      </c>
      <c r="AO167" s="130">
        <v>242.87123489973101</v>
      </c>
      <c r="AP167" s="124">
        <v>0.01</v>
      </c>
      <c r="AQ167" s="124">
        <v>0.01</v>
      </c>
      <c r="AR167" s="125">
        <v>0</v>
      </c>
      <c r="AS167" s="125">
        <v>0</v>
      </c>
      <c r="AT167" s="113"/>
      <c r="AU167" s="120">
        <v>7990.9158799999996</v>
      </c>
      <c r="AV167" s="110">
        <v>737.70036703597702</v>
      </c>
      <c r="AW167" s="131">
        <v>573</v>
      </c>
      <c r="AX167" s="122">
        <v>1.2874351955252701</v>
      </c>
      <c r="AY167" s="130">
        <v>579.93815165906801</v>
      </c>
      <c r="AZ167" s="112">
        <v>1.4999999999999999E-2</v>
      </c>
      <c r="BA167" s="112">
        <v>1.4999999999999999E-2</v>
      </c>
      <c r="BB167" s="125">
        <v>0</v>
      </c>
      <c r="BC167" s="125">
        <v>0</v>
      </c>
      <c r="BD167" s="111"/>
      <c r="BE167" s="120">
        <v>820.8</v>
      </c>
      <c r="BF167" s="110">
        <v>75.774100285376804</v>
      </c>
      <c r="BG167" s="132">
        <v>65</v>
      </c>
      <c r="BH167" s="133">
        <v>1.1657553890057999</v>
      </c>
      <c r="BI167" s="134">
        <v>-19.886827822269701</v>
      </c>
      <c r="BJ167" s="112">
        <v>1.2749999999999999E-2</v>
      </c>
      <c r="BK167" s="112">
        <v>1.2749999999999999E-2</v>
      </c>
      <c r="BL167" s="125">
        <v>0</v>
      </c>
      <c r="BM167" s="125">
        <v>25</v>
      </c>
      <c r="BN167" s="111"/>
      <c r="BO167" s="119">
        <v>995</v>
      </c>
      <c r="BP167" s="120">
        <v>91.855786773818096</v>
      </c>
      <c r="BQ167" s="132">
        <v>78</v>
      </c>
      <c r="BR167" s="133">
        <v>1.1776382919720301</v>
      </c>
      <c r="BS167" s="134">
        <v>-13.8241933867236</v>
      </c>
      <c r="BT167" s="112">
        <v>6.7499999999999999E-3</v>
      </c>
      <c r="BU167" s="124">
        <v>6.7499999999999999E-3</v>
      </c>
      <c r="BV167" s="119">
        <v>0</v>
      </c>
      <c r="BW167" s="119">
        <v>19</v>
      </c>
      <c r="BX167" s="113"/>
      <c r="BY167" s="118">
        <v>0.99489361702127599</v>
      </c>
      <c r="BZ167" s="118">
        <v>1</v>
      </c>
      <c r="CA167" s="135">
        <v>0.99795744680851095</v>
      </c>
      <c r="CB167" s="117">
        <v>0.9</v>
      </c>
      <c r="CC167" s="124">
        <v>2.5000000000000001E-3</v>
      </c>
      <c r="CD167" s="113"/>
      <c r="CE167" s="113"/>
    </row>
    <row r="168" spans="1:83" s="85" customFormat="1" ht="21.4" customHeight="1" x14ac:dyDescent="0.2">
      <c r="A168" s="109" t="s">
        <v>385</v>
      </c>
      <c r="B168" s="109" t="s">
        <v>386</v>
      </c>
      <c r="C168" s="109" t="s">
        <v>229</v>
      </c>
      <c r="D168" s="110">
        <v>1.97474747477778</v>
      </c>
      <c r="E168" s="111"/>
      <c r="F168" s="112">
        <v>2.1000000000000001E-2</v>
      </c>
      <c r="G168" s="112">
        <v>2.1000000000000001E-2</v>
      </c>
      <c r="H168" s="113"/>
      <c r="I168" s="114">
        <v>3</v>
      </c>
      <c r="J168" s="114">
        <v>3</v>
      </c>
      <c r="K168" s="111"/>
      <c r="L168" s="136">
        <v>0.83</v>
      </c>
      <c r="M168" s="133">
        <v>0.77700000000000002</v>
      </c>
      <c r="N168" s="117">
        <v>0.7</v>
      </c>
      <c r="O168" s="118">
        <v>1.0999999999999999E-2</v>
      </c>
      <c r="P168" s="111"/>
      <c r="Q168" s="119">
        <v>32</v>
      </c>
      <c r="R168" s="120">
        <v>16.204603580314</v>
      </c>
      <c r="S168" s="121">
        <v>36</v>
      </c>
      <c r="T168" s="116">
        <v>0.450127877230944</v>
      </c>
      <c r="U168" s="127">
        <v>-52.882545455848103</v>
      </c>
      <c r="V168" s="124"/>
      <c r="W168" s="124"/>
      <c r="X168" s="125">
        <v>40</v>
      </c>
      <c r="Y168" s="125">
        <v>54</v>
      </c>
      <c r="Z168" s="111"/>
      <c r="AA168" s="126">
        <v>139</v>
      </c>
      <c r="AB168" s="110">
        <v>70.388746801988901</v>
      </c>
      <c r="AC168" s="121">
        <v>200</v>
      </c>
      <c r="AD168" s="116">
        <v>0.351943734009944</v>
      </c>
      <c r="AE168" s="127">
        <v>-332.56969697693398</v>
      </c>
      <c r="AF168" s="112"/>
      <c r="AG168" s="112"/>
      <c r="AH168" s="128">
        <v>256</v>
      </c>
      <c r="AI168" s="125">
        <v>335</v>
      </c>
      <c r="AJ168" s="111"/>
      <c r="AK168" s="120">
        <v>536.05609000000004</v>
      </c>
      <c r="AL168" s="120">
        <v>271.45551360197197</v>
      </c>
      <c r="AM168" s="129">
        <v>661.5</v>
      </c>
      <c r="AN168" s="116">
        <v>0.41036358821159902</v>
      </c>
      <c r="AO168" s="139">
        <v>-1023.6606827512099</v>
      </c>
      <c r="AP168" s="124"/>
      <c r="AQ168" s="124"/>
      <c r="AR168" s="125">
        <v>771</v>
      </c>
      <c r="AS168" s="125">
        <v>1032</v>
      </c>
      <c r="AT168" s="113"/>
      <c r="AU168" s="120">
        <v>642.88696000000004</v>
      </c>
      <c r="AV168" s="110">
        <v>325.55401042978701</v>
      </c>
      <c r="AW168" s="131">
        <v>573</v>
      </c>
      <c r="AX168" s="116">
        <v>0.56815708626489803</v>
      </c>
      <c r="AY168" s="139">
        <v>-708.16022183891596</v>
      </c>
      <c r="AZ168" s="112"/>
      <c r="BA168" s="112"/>
      <c r="BB168" s="125">
        <v>489</v>
      </c>
      <c r="BC168" s="125">
        <v>715</v>
      </c>
      <c r="BD168" s="111"/>
      <c r="BE168" s="120">
        <v>88</v>
      </c>
      <c r="BF168" s="110">
        <v>44.5626598458635</v>
      </c>
      <c r="BG168" s="132">
        <v>65</v>
      </c>
      <c r="BH168" s="116">
        <v>0.68557938224405401</v>
      </c>
      <c r="BI168" s="127">
        <v>-65.260151517503502</v>
      </c>
      <c r="BJ168" s="112"/>
      <c r="BK168" s="112"/>
      <c r="BL168" s="125">
        <v>41</v>
      </c>
      <c r="BM168" s="125">
        <v>67</v>
      </c>
      <c r="BN168" s="111"/>
      <c r="BO168" s="119">
        <v>211</v>
      </c>
      <c r="BP168" s="120">
        <v>106.849104857695</v>
      </c>
      <c r="BQ168" s="132">
        <v>78</v>
      </c>
      <c r="BR168" s="122">
        <v>1.3698603186884</v>
      </c>
      <c r="BS168" s="123">
        <v>27.0878181789958</v>
      </c>
      <c r="BT168" s="112">
        <v>7.4999999999999997E-3</v>
      </c>
      <c r="BU168" s="124">
        <v>7.4999999999999997E-3</v>
      </c>
      <c r="BV168" s="119">
        <v>0</v>
      </c>
      <c r="BW168" s="119">
        <v>0</v>
      </c>
      <c r="BX168" s="113"/>
      <c r="BY168" s="118">
        <v>0.99159663865546199</v>
      </c>
      <c r="BZ168" s="118">
        <v>1</v>
      </c>
      <c r="CA168" s="135">
        <v>0.996638655462185</v>
      </c>
      <c r="CB168" s="117">
        <v>0.9</v>
      </c>
      <c r="CC168" s="124">
        <v>2.5000000000000001E-3</v>
      </c>
      <c r="CD168" s="113"/>
      <c r="CE168" s="113"/>
    </row>
    <row r="169" spans="1:83" s="85" customFormat="1" ht="21.4" customHeight="1" x14ac:dyDescent="0.2">
      <c r="A169" s="109" t="s">
        <v>385</v>
      </c>
      <c r="B169" s="109" t="s">
        <v>386</v>
      </c>
      <c r="C169" s="109" t="s">
        <v>230</v>
      </c>
      <c r="D169" s="110">
        <v>6.0456881835555603</v>
      </c>
      <c r="E169" s="111"/>
      <c r="F169" s="112">
        <v>0.02</v>
      </c>
      <c r="G169" s="112">
        <v>0.02</v>
      </c>
      <c r="H169" s="113"/>
      <c r="I169" s="114">
        <v>3</v>
      </c>
      <c r="J169" s="114">
        <v>3</v>
      </c>
      <c r="K169" s="111"/>
      <c r="L169" s="115">
        <v>0.6</v>
      </c>
      <c r="M169" s="118">
        <v>0.68</v>
      </c>
      <c r="N169" s="117">
        <v>0.7</v>
      </c>
      <c r="O169" s="118"/>
      <c r="P169" s="111"/>
      <c r="Q169" s="119">
        <v>214</v>
      </c>
      <c r="R169" s="120">
        <v>35.3971282511867</v>
      </c>
      <c r="S169" s="121">
        <v>36</v>
      </c>
      <c r="T169" s="118">
        <v>0.98325356253296403</v>
      </c>
      <c r="U169" s="126">
        <v>-45.867860881952097</v>
      </c>
      <c r="V169" s="124"/>
      <c r="W169" s="124"/>
      <c r="X169" s="125">
        <v>4</v>
      </c>
      <c r="Y169" s="125">
        <v>48</v>
      </c>
      <c r="Z169" s="111"/>
      <c r="AA169" s="126">
        <v>872</v>
      </c>
      <c r="AB169" s="110">
        <v>144.23502726651799</v>
      </c>
      <c r="AC169" s="121">
        <v>200</v>
      </c>
      <c r="AD169" s="116">
        <v>0.72117513633259001</v>
      </c>
      <c r="AE169" s="127">
        <v>-571.71033823306698</v>
      </c>
      <c r="AF169" s="112"/>
      <c r="AG169" s="112"/>
      <c r="AH169" s="128">
        <v>338</v>
      </c>
      <c r="AI169" s="125">
        <v>579</v>
      </c>
      <c r="AJ169" s="111"/>
      <c r="AK169" s="120">
        <v>6140.4138599999997</v>
      </c>
      <c r="AL169" s="120">
        <v>1015.66830335413</v>
      </c>
      <c r="AM169" s="129">
        <v>828</v>
      </c>
      <c r="AN169" s="122">
        <v>1.2266525402827699</v>
      </c>
      <c r="AO169" s="130">
        <v>163.453059715102</v>
      </c>
      <c r="AP169" s="124">
        <v>0.01</v>
      </c>
      <c r="AQ169" s="124">
        <v>0.01</v>
      </c>
      <c r="AR169" s="125">
        <v>0</v>
      </c>
      <c r="AS169" s="125">
        <v>0</v>
      </c>
      <c r="AT169" s="113"/>
      <c r="AU169" s="120">
        <v>3038.4102800000001</v>
      </c>
      <c r="AV169" s="110">
        <v>502.57475869571999</v>
      </c>
      <c r="AW169" s="131">
        <v>573</v>
      </c>
      <c r="AX169" s="118">
        <v>0.87709381971329903</v>
      </c>
      <c r="AY169" s="120">
        <v>-1097.8198390377399</v>
      </c>
      <c r="AZ169" s="112"/>
      <c r="BA169" s="112"/>
      <c r="BB169" s="125">
        <v>426</v>
      </c>
      <c r="BC169" s="125">
        <v>1119</v>
      </c>
      <c r="BD169" s="111"/>
      <c r="BE169" s="120">
        <v>310.8</v>
      </c>
      <c r="BF169" s="110">
        <v>51.408539534901102</v>
      </c>
      <c r="BG169" s="132">
        <v>65</v>
      </c>
      <c r="BH169" s="116">
        <v>0.79090060822924702</v>
      </c>
      <c r="BI169" s="127">
        <v>-158.405859925747</v>
      </c>
      <c r="BJ169" s="112"/>
      <c r="BK169" s="112"/>
      <c r="BL169" s="125">
        <v>83</v>
      </c>
      <c r="BM169" s="125">
        <v>161</v>
      </c>
      <c r="BN169" s="111"/>
      <c r="BO169" s="119">
        <v>909</v>
      </c>
      <c r="BP169" s="120">
        <v>150.355091496863</v>
      </c>
      <c r="BQ169" s="132">
        <v>78</v>
      </c>
      <c r="BR169" s="122">
        <v>1.9276293781649101</v>
      </c>
      <c r="BS169" s="123">
        <v>345.95296808910399</v>
      </c>
      <c r="BT169" s="112">
        <v>7.4999999999999997E-3</v>
      </c>
      <c r="BU169" s="124">
        <v>7.4999999999999997E-3</v>
      </c>
      <c r="BV169" s="119">
        <v>0</v>
      </c>
      <c r="BW169" s="119">
        <v>0</v>
      </c>
      <c r="BX169" s="113"/>
      <c r="BY169" s="118">
        <v>0.994108019639935</v>
      </c>
      <c r="BZ169" s="118">
        <v>1</v>
      </c>
      <c r="CA169" s="135">
        <v>0.99764320785597405</v>
      </c>
      <c r="CB169" s="117">
        <v>0.9</v>
      </c>
      <c r="CC169" s="124">
        <v>2.5000000000000001E-3</v>
      </c>
      <c r="CD169" s="113"/>
      <c r="CE169" s="113"/>
    </row>
    <row r="170" spans="1:83" s="85" customFormat="1" ht="21.4" customHeight="1" x14ac:dyDescent="0.2">
      <c r="A170" s="109" t="s">
        <v>385</v>
      </c>
      <c r="B170" s="109" t="s">
        <v>231</v>
      </c>
      <c r="C170" s="109" t="s">
        <v>232</v>
      </c>
      <c r="D170" s="110">
        <v>9.06721068444444</v>
      </c>
      <c r="E170" s="111"/>
      <c r="F170" s="112">
        <v>3.4250000000000003E-2</v>
      </c>
      <c r="G170" s="112">
        <v>3.4250000000000003E-2</v>
      </c>
      <c r="H170" s="113"/>
      <c r="I170" s="114">
        <v>4</v>
      </c>
      <c r="J170" s="114">
        <v>4</v>
      </c>
      <c r="K170" s="111"/>
      <c r="L170" s="115">
        <v>0.53</v>
      </c>
      <c r="M170" s="118">
        <v>0.66700000000000004</v>
      </c>
      <c r="N170" s="117">
        <v>0.7</v>
      </c>
      <c r="O170" s="118"/>
      <c r="P170" s="111"/>
      <c r="Q170" s="119">
        <v>417</v>
      </c>
      <c r="R170" s="120">
        <v>45.9898875753927</v>
      </c>
      <c r="S170" s="121">
        <v>36</v>
      </c>
      <c r="T170" s="122">
        <v>1.2774968770942401</v>
      </c>
      <c r="U170" s="123">
        <v>27.255015939840199</v>
      </c>
      <c r="V170" s="124">
        <v>0.01</v>
      </c>
      <c r="W170" s="124">
        <v>0.01</v>
      </c>
      <c r="X170" s="125">
        <v>0</v>
      </c>
      <c r="Y170" s="125">
        <v>0</v>
      </c>
      <c r="Z170" s="111"/>
      <c r="AA170" s="126">
        <v>704</v>
      </c>
      <c r="AB170" s="110">
        <v>77.642400127281803</v>
      </c>
      <c r="AC170" s="121">
        <v>200</v>
      </c>
      <c r="AD170" s="116">
        <v>0.38821200063640898</v>
      </c>
      <c r="AE170" s="127">
        <v>-1461.2499114453301</v>
      </c>
      <c r="AF170" s="112"/>
      <c r="AG170" s="112"/>
      <c r="AH170" s="128">
        <v>1110</v>
      </c>
      <c r="AI170" s="125">
        <v>1473</v>
      </c>
      <c r="AJ170" s="111"/>
      <c r="AK170" s="120">
        <v>6625.2307799999999</v>
      </c>
      <c r="AL170" s="120">
        <v>730.68014084707795</v>
      </c>
      <c r="AM170" s="129">
        <v>780.7</v>
      </c>
      <c r="AN170" s="118">
        <v>0.93592947463440301</v>
      </c>
      <c r="AO170" s="120">
        <v>-1826.8222493268499</v>
      </c>
      <c r="AP170" s="124"/>
      <c r="AQ170" s="124"/>
      <c r="AR170" s="125">
        <v>454</v>
      </c>
      <c r="AS170" s="125">
        <v>1870</v>
      </c>
      <c r="AT170" s="113"/>
      <c r="AU170" s="120">
        <v>6168.9443700000002</v>
      </c>
      <c r="AV170" s="110">
        <v>680.35745332170802</v>
      </c>
      <c r="AW170" s="131">
        <v>573</v>
      </c>
      <c r="AX170" s="133">
        <v>1.1873603024811701</v>
      </c>
      <c r="AY170" s="137">
        <v>-34.496626290877401</v>
      </c>
      <c r="AZ170" s="112">
        <v>1.4250000000000001E-2</v>
      </c>
      <c r="BA170" s="112">
        <v>1.4250000000000001E-2</v>
      </c>
      <c r="BB170" s="125">
        <v>0</v>
      </c>
      <c r="BC170" s="125">
        <v>66</v>
      </c>
      <c r="BD170" s="111"/>
      <c r="BE170" s="120">
        <v>544.29999999999995</v>
      </c>
      <c r="BF170" s="110">
        <v>60.029486348408298</v>
      </c>
      <c r="BG170" s="132">
        <v>65</v>
      </c>
      <c r="BH170" s="118">
        <v>0.92353055920628202</v>
      </c>
      <c r="BI170" s="126">
        <v>-159.406221219733</v>
      </c>
      <c r="BJ170" s="112"/>
      <c r="BK170" s="112"/>
      <c r="BL170" s="125">
        <v>46</v>
      </c>
      <c r="BM170" s="125">
        <v>163</v>
      </c>
      <c r="BN170" s="111"/>
      <c r="BO170" s="119">
        <v>1149</v>
      </c>
      <c r="BP170" s="120">
        <v>126.720337707737</v>
      </c>
      <c r="BQ170" s="132">
        <v>78</v>
      </c>
      <c r="BR170" s="122">
        <v>1.62461971420176</v>
      </c>
      <c r="BS170" s="123">
        <v>304.55253453632099</v>
      </c>
      <c r="BT170" s="112">
        <v>7.4999999999999997E-3</v>
      </c>
      <c r="BU170" s="124">
        <v>7.4999999999999997E-3</v>
      </c>
      <c r="BV170" s="119">
        <v>0</v>
      </c>
      <c r="BW170" s="119">
        <v>0</v>
      </c>
      <c r="BX170" s="113"/>
      <c r="BY170" s="118">
        <v>0.99652294853963796</v>
      </c>
      <c r="BZ170" s="118">
        <v>1</v>
      </c>
      <c r="CA170" s="135">
        <v>0.99860917941585503</v>
      </c>
      <c r="CB170" s="117">
        <v>0.9</v>
      </c>
      <c r="CC170" s="124">
        <v>2.5000000000000001E-3</v>
      </c>
      <c r="CD170" s="113"/>
      <c r="CE170" s="113"/>
    </row>
    <row r="171" spans="1:83" s="85" customFormat="1" ht="21.4" customHeight="1" x14ac:dyDescent="0.2">
      <c r="A171" s="109" t="s">
        <v>385</v>
      </c>
      <c r="B171" s="109" t="s">
        <v>231</v>
      </c>
      <c r="C171" s="109" t="s">
        <v>233</v>
      </c>
      <c r="D171" s="110">
        <v>4.6499736225555601</v>
      </c>
      <c r="E171" s="111"/>
      <c r="F171" s="112">
        <v>4.4499999999999998E-2</v>
      </c>
      <c r="G171" s="112">
        <v>4.3999999999999997E-2</v>
      </c>
      <c r="H171" s="113"/>
      <c r="I171" s="114">
        <v>5</v>
      </c>
      <c r="J171" s="114">
        <v>5</v>
      </c>
      <c r="K171" s="111"/>
      <c r="L171" s="115">
        <v>0.44</v>
      </c>
      <c r="M171" s="116">
        <v>0.58799999999999997</v>
      </c>
      <c r="N171" s="117">
        <v>0.7</v>
      </c>
      <c r="O171" s="118"/>
      <c r="P171" s="111"/>
      <c r="Q171" s="119">
        <v>198</v>
      </c>
      <c r="R171" s="120">
        <v>42.580886704295402</v>
      </c>
      <c r="S171" s="121">
        <v>36</v>
      </c>
      <c r="T171" s="133">
        <v>1.1828024084526501</v>
      </c>
      <c r="U171" s="134">
        <v>-1.87446619192818</v>
      </c>
      <c r="V171" s="124">
        <v>9.4999999999999998E-3</v>
      </c>
      <c r="W171" s="124">
        <v>8.9999999999999993E-3</v>
      </c>
      <c r="X171" s="125">
        <v>0</v>
      </c>
      <c r="Y171" s="125">
        <v>3</v>
      </c>
      <c r="Z171" s="111"/>
      <c r="AA171" s="126">
        <v>418</v>
      </c>
      <c r="AB171" s="110">
        <v>89.892983042401298</v>
      </c>
      <c r="AC171" s="121">
        <v>200</v>
      </c>
      <c r="AD171" s="116">
        <v>0.44946491521200699</v>
      </c>
      <c r="AE171" s="127">
        <v>-692.413701066268</v>
      </c>
      <c r="AF171" s="112"/>
      <c r="AG171" s="112"/>
      <c r="AH171" s="128">
        <v>512</v>
      </c>
      <c r="AI171" s="125">
        <v>698</v>
      </c>
      <c r="AJ171" s="111"/>
      <c r="AK171" s="120">
        <v>4321.8039600000002</v>
      </c>
      <c r="AL171" s="120">
        <v>929.42547868148995</v>
      </c>
      <c r="AM171" s="129">
        <v>643.6</v>
      </c>
      <c r="AN171" s="122">
        <v>1.44410422417882</v>
      </c>
      <c r="AO171" s="130">
        <v>748.49266996875099</v>
      </c>
      <c r="AP171" s="124">
        <v>0.01</v>
      </c>
      <c r="AQ171" s="124">
        <v>0.01</v>
      </c>
      <c r="AR171" s="125">
        <v>0</v>
      </c>
      <c r="AS171" s="125">
        <v>0</v>
      </c>
      <c r="AT171" s="113"/>
      <c r="AU171" s="120">
        <v>3323.6880500000002</v>
      </c>
      <c r="AV171" s="110">
        <v>714.77567827005203</v>
      </c>
      <c r="AW171" s="131">
        <v>573</v>
      </c>
      <c r="AX171" s="122">
        <v>1.2474270126877001</v>
      </c>
      <c r="AY171" s="130">
        <v>142.35279644514199</v>
      </c>
      <c r="AZ171" s="112">
        <v>1.4999999999999999E-2</v>
      </c>
      <c r="BA171" s="112">
        <v>1.4999999999999999E-2</v>
      </c>
      <c r="BB171" s="125">
        <v>0</v>
      </c>
      <c r="BC171" s="125">
        <v>0</v>
      </c>
      <c r="BD171" s="111"/>
      <c r="BE171" s="120">
        <v>241.7</v>
      </c>
      <c r="BF171" s="110">
        <v>51.978789476910002</v>
      </c>
      <c r="BG171" s="132">
        <v>65</v>
      </c>
      <c r="BH171" s="118">
        <v>0.79967368426015395</v>
      </c>
      <c r="BI171" s="126">
        <v>-119.184452846537</v>
      </c>
      <c r="BJ171" s="112"/>
      <c r="BK171" s="112"/>
      <c r="BL171" s="125">
        <v>61</v>
      </c>
      <c r="BM171" s="125">
        <v>121</v>
      </c>
      <c r="BN171" s="111"/>
      <c r="BO171" s="119">
        <v>487</v>
      </c>
      <c r="BP171" s="120">
        <v>104.731776893898</v>
      </c>
      <c r="BQ171" s="132">
        <v>78</v>
      </c>
      <c r="BR171" s="122">
        <v>1.3427150883833101</v>
      </c>
      <c r="BS171" s="123">
        <v>53.938656584155602</v>
      </c>
      <c r="BT171" s="112">
        <v>7.4999999999999997E-3</v>
      </c>
      <c r="BU171" s="124">
        <v>7.4999999999999997E-3</v>
      </c>
      <c r="BV171" s="119">
        <v>0</v>
      </c>
      <c r="BW171" s="119">
        <v>0</v>
      </c>
      <c r="BX171" s="113"/>
      <c r="BY171" s="118">
        <v>0.99204516294585599</v>
      </c>
      <c r="BZ171" s="118">
        <v>1</v>
      </c>
      <c r="CA171" s="135">
        <v>0.99681806517834204</v>
      </c>
      <c r="CB171" s="117">
        <v>0.9</v>
      </c>
      <c r="CC171" s="124">
        <v>2.5000000000000001E-3</v>
      </c>
      <c r="CD171" s="113"/>
      <c r="CE171" s="113"/>
    </row>
    <row r="172" spans="1:83" s="85" customFormat="1" ht="21.4" customHeight="1" x14ac:dyDescent="0.2">
      <c r="A172" s="109" t="s">
        <v>385</v>
      </c>
      <c r="B172" s="109" t="s">
        <v>231</v>
      </c>
      <c r="C172" s="109" t="s">
        <v>234</v>
      </c>
      <c r="D172" s="110">
        <v>1.442080808</v>
      </c>
      <c r="E172" s="111"/>
      <c r="F172" s="112">
        <v>5.5E-2</v>
      </c>
      <c r="G172" s="112">
        <v>5.45E-2</v>
      </c>
      <c r="H172" s="113"/>
      <c r="I172" s="114">
        <v>6</v>
      </c>
      <c r="J172" s="114">
        <v>6</v>
      </c>
      <c r="K172" s="111"/>
      <c r="L172" s="115">
        <v>0.33</v>
      </c>
      <c r="M172" s="116">
        <v>0.46400000000000002</v>
      </c>
      <c r="N172" s="117">
        <v>0.7</v>
      </c>
      <c r="O172" s="118"/>
      <c r="P172" s="111"/>
      <c r="Q172" s="119">
        <v>66</v>
      </c>
      <c r="R172" s="120">
        <v>45.767199475828498</v>
      </c>
      <c r="S172" s="121">
        <v>36</v>
      </c>
      <c r="T172" s="122">
        <v>1.2713110965507901</v>
      </c>
      <c r="U172" s="123">
        <v>4.0135985489280097</v>
      </c>
      <c r="V172" s="124">
        <v>0.01</v>
      </c>
      <c r="W172" s="124">
        <v>0.01</v>
      </c>
      <c r="X172" s="125">
        <v>0</v>
      </c>
      <c r="Y172" s="125">
        <v>0</v>
      </c>
      <c r="Z172" s="111"/>
      <c r="AA172" s="126">
        <v>189</v>
      </c>
      <c r="AB172" s="110">
        <v>131.060616680782</v>
      </c>
      <c r="AC172" s="121">
        <v>200</v>
      </c>
      <c r="AD172" s="116">
        <v>0.65530308340390997</v>
      </c>
      <c r="AE172" s="127">
        <v>-155.3688969504</v>
      </c>
      <c r="AF172" s="112"/>
      <c r="AG172" s="112"/>
      <c r="AH172" s="128">
        <v>100</v>
      </c>
      <c r="AI172" s="125">
        <v>158</v>
      </c>
      <c r="AJ172" s="111"/>
      <c r="AK172" s="120">
        <v>964.79318999999998</v>
      </c>
      <c r="AL172" s="120">
        <v>669.02852090380202</v>
      </c>
      <c r="AM172" s="129">
        <v>612</v>
      </c>
      <c r="AN172" s="133">
        <v>1.0931838576859501</v>
      </c>
      <c r="AO172" s="137">
        <v>-88.975634668223805</v>
      </c>
      <c r="AP172" s="124">
        <v>5.0000000000000001E-3</v>
      </c>
      <c r="AQ172" s="124">
        <v>4.4999999999999997E-3</v>
      </c>
      <c r="AR172" s="125">
        <v>0</v>
      </c>
      <c r="AS172" s="125">
        <v>95</v>
      </c>
      <c r="AT172" s="113"/>
      <c r="AU172" s="120">
        <v>1403.04224</v>
      </c>
      <c r="AV172" s="110">
        <v>972.92900107717105</v>
      </c>
      <c r="AW172" s="131">
        <v>573</v>
      </c>
      <c r="AX172" s="122">
        <v>1.69795637186243</v>
      </c>
      <c r="AY172" s="130">
        <v>416.425350237104</v>
      </c>
      <c r="AZ172" s="112">
        <v>1.4999999999999999E-2</v>
      </c>
      <c r="BA172" s="112">
        <v>1.4999999999999999E-2</v>
      </c>
      <c r="BB172" s="125">
        <v>0</v>
      </c>
      <c r="BC172" s="125">
        <v>0</v>
      </c>
      <c r="BD172" s="111"/>
      <c r="BE172" s="120">
        <v>121.7</v>
      </c>
      <c r="BF172" s="110">
        <v>84.391942063762599</v>
      </c>
      <c r="BG172" s="132">
        <v>65</v>
      </c>
      <c r="BH172" s="122">
        <v>1.2983375702117299</v>
      </c>
      <c r="BI172" s="123">
        <v>9.78010849112</v>
      </c>
      <c r="BJ172" s="112">
        <v>1.4999999999999999E-2</v>
      </c>
      <c r="BK172" s="112">
        <v>1.4999999999999999E-2</v>
      </c>
      <c r="BL172" s="125">
        <v>0</v>
      </c>
      <c r="BM172" s="125">
        <v>0</v>
      </c>
      <c r="BN172" s="111"/>
      <c r="BO172" s="119">
        <v>151</v>
      </c>
      <c r="BP172" s="120">
        <v>104.709804861365</v>
      </c>
      <c r="BQ172" s="132">
        <v>78</v>
      </c>
      <c r="BR172" s="122">
        <v>1.3424333956585299</v>
      </c>
      <c r="BS172" s="123">
        <v>16.696130189344</v>
      </c>
      <c r="BT172" s="112">
        <v>7.4999999999999997E-3</v>
      </c>
      <c r="BU172" s="124">
        <v>7.4999999999999997E-3</v>
      </c>
      <c r="BV172" s="119">
        <v>0</v>
      </c>
      <c r="BW172" s="119">
        <v>0</v>
      </c>
      <c r="BX172" s="113"/>
      <c r="BY172" s="118">
        <v>0.97837837837837804</v>
      </c>
      <c r="BZ172" s="118">
        <v>1</v>
      </c>
      <c r="CA172" s="135">
        <v>0.991351351351351</v>
      </c>
      <c r="CB172" s="117">
        <v>0.9</v>
      </c>
      <c r="CC172" s="124">
        <v>2.5000000000000001E-3</v>
      </c>
      <c r="CD172" s="113"/>
      <c r="CE172" s="113"/>
    </row>
    <row r="173" spans="1:83" s="85" customFormat="1" ht="21.4" customHeight="1" x14ac:dyDescent="0.2">
      <c r="A173" s="109" t="s">
        <v>385</v>
      </c>
      <c r="B173" s="109" t="s">
        <v>231</v>
      </c>
      <c r="C173" s="109" t="s">
        <v>235</v>
      </c>
      <c r="D173" s="110">
        <v>2.8776006351111101</v>
      </c>
      <c r="E173" s="111"/>
      <c r="F173" s="112">
        <v>2.4750000000000001E-2</v>
      </c>
      <c r="G173" s="112">
        <v>2.4750000000000001E-2</v>
      </c>
      <c r="H173" s="113"/>
      <c r="I173" s="114">
        <v>4</v>
      </c>
      <c r="J173" s="114">
        <v>4</v>
      </c>
      <c r="K173" s="111"/>
      <c r="L173" s="135">
        <v>0.84</v>
      </c>
      <c r="M173" s="133">
        <v>0.78300000000000003</v>
      </c>
      <c r="N173" s="117">
        <v>0.7</v>
      </c>
      <c r="O173" s="118">
        <v>1.0999999999999999E-2</v>
      </c>
      <c r="P173" s="111"/>
      <c r="Q173" s="119">
        <v>94</v>
      </c>
      <c r="R173" s="120">
        <v>32.666103438071602</v>
      </c>
      <c r="S173" s="121">
        <v>36</v>
      </c>
      <c r="T173" s="118">
        <v>0.90739176216865403</v>
      </c>
      <c r="U173" s="126">
        <v>-29.690785699615901</v>
      </c>
      <c r="V173" s="124"/>
      <c r="W173" s="124"/>
      <c r="X173" s="125">
        <v>10</v>
      </c>
      <c r="Y173" s="125">
        <v>31</v>
      </c>
      <c r="Z173" s="111"/>
      <c r="AA173" s="126">
        <v>251</v>
      </c>
      <c r="AB173" s="110">
        <v>87.225446414425093</v>
      </c>
      <c r="AC173" s="121">
        <v>200</v>
      </c>
      <c r="AD173" s="116">
        <v>0.436127232072126</v>
      </c>
      <c r="AE173" s="127">
        <v>-436.17103166453302</v>
      </c>
      <c r="AF173" s="112"/>
      <c r="AG173" s="112"/>
      <c r="AH173" s="128">
        <v>325</v>
      </c>
      <c r="AI173" s="125">
        <v>440</v>
      </c>
      <c r="AJ173" s="111"/>
      <c r="AK173" s="120">
        <v>1732.4624200000001</v>
      </c>
      <c r="AL173" s="120">
        <v>602.05102781161497</v>
      </c>
      <c r="AM173" s="129">
        <v>689.4</v>
      </c>
      <c r="AN173" s="118">
        <v>0.87329711025763701</v>
      </c>
      <c r="AO173" s="120">
        <v>-636.21612614764501</v>
      </c>
      <c r="AP173" s="124"/>
      <c r="AQ173" s="124"/>
      <c r="AR173" s="125">
        <v>252</v>
      </c>
      <c r="AS173" s="125">
        <v>649</v>
      </c>
      <c r="AT173" s="113"/>
      <c r="AU173" s="120">
        <v>1727.6271200000001</v>
      </c>
      <c r="AV173" s="110">
        <v>600.37070430146503</v>
      </c>
      <c r="AW173" s="131">
        <v>573</v>
      </c>
      <c r="AX173" s="133">
        <v>1.0477673722538701</v>
      </c>
      <c r="AY173" s="137">
        <v>-241.11788571888701</v>
      </c>
      <c r="AZ173" s="112">
        <v>3.7499999999999999E-3</v>
      </c>
      <c r="BA173" s="112">
        <v>3.7499999999999999E-3</v>
      </c>
      <c r="BB173" s="125">
        <v>0</v>
      </c>
      <c r="BC173" s="125">
        <v>252</v>
      </c>
      <c r="BD173" s="111"/>
      <c r="BE173" s="120">
        <v>153.1</v>
      </c>
      <c r="BF173" s="110">
        <v>53.204047195412301</v>
      </c>
      <c r="BG173" s="132">
        <v>65</v>
      </c>
      <c r="BH173" s="118">
        <v>0.81852380300634298</v>
      </c>
      <c r="BI173" s="126">
        <v>-70.230585290973195</v>
      </c>
      <c r="BJ173" s="112"/>
      <c r="BK173" s="112"/>
      <c r="BL173" s="125">
        <v>34</v>
      </c>
      <c r="BM173" s="125">
        <v>72</v>
      </c>
      <c r="BN173" s="111"/>
      <c r="BO173" s="119">
        <v>326</v>
      </c>
      <c r="BP173" s="120">
        <v>113.288826817142</v>
      </c>
      <c r="BQ173" s="132">
        <v>78</v>
      </c>
      <c r="BR173" s="122">
        <v>1.4524208566300301</v>
      </c>
      <c r="BS173" s="123">
        <v>58.003297650832202</v>
      </c>
      <c r="BT173" s="112">
        <v>7.4999999999999997E-3</v>
      </c>
      <c r="BU173" s="124">
        <v>7.4999999999999997E-3</v>
      </c>
      <c r="BV173" s="119">
        <v>0</v>
      </c>
      <c r="BW173" s="119">
        <v>0</v>
      </c>
      <c r="BX173" s="113"/>
      <c r="BY173" s="118">
        <v>0.993472584856397</v>
      </c>
      <c r="BZ173" s="118">
        <v>1</v>
      </c>
      <c r="CA173" s="135">
        <v>0.99738903394255896</v>
      </c>
      <c r="CB173" s="117">
        <v>0.9</v>
      </c>
      <c r="CC173" s="124">
        <v>2.5000000000000001E-3</v>
      </c>
      <c r="CD173" s="113"/>
      <c r="CE173" s="113"/>
    </row>
    <row r="174" spans="1:83" s="85" customFormat="1" ht="21.4" customHeight="1" x14ac:dyDescent="0.2">
      <c r="A174" s="109" t="s">
        <v>385</v>
      </c>
      <c r="B174" s="109" t="s">
        <v>231</v>
      </c>
      <c r="C174" s="109" t="s">
        <v>236</v>
      </c>
      <c r="D174" s="110">
        <v>2.80953112911111</v>
      </c>
      <c r="E174" s="111"/>
      <c r="F174" s="112">
        <v>3.5624999999999997E-2</v>
      </c>
      <c r="G174" s="112">
        <v>3.5624999999999997E-2</v>
      </c>
      <c r="H174" s="113"/>
      <c r="I174" s="114">
        <v>5</v>
      </c>
      <c r="J174" s="114">
        <v>5</v>
      </c>
      <c r="K174" s="111"/>
      <c r="L174" s="138">
        <v>0.65</v>
      </c>
      <c r="M174" s="133">
        <v>0.74099999999999999</v>
      </c>
      <c r="N174" s="117">
        <v>0.7</v>
      </c>
      <c r="O174" s="118">
        <v>5.0000000000000001E-3</v>
      </c>
      <c r="P174" s="111"/>
      <c r="Q174" s="119">
        <v>113</v>
      </c>
      <c r="R174" s="120">
        <v>40.220234198206299</v>
      </c>
      <c r="S174" s="121">
        <v>36</v>
      </c>
      <c r="T174" s="133">
        <v>1.11722872772795</v>
      </c>
      <c r="U174" s="134">
        <v>-7.76488605371192</v>
      </c>
      <c r="V174" s="124">
        <v>6.0000000000000001E-3</v>
      </c>
      <c r="W174" s="124">
        <v>6.0000000000000001E-3</v>
      </c>
      <c r="X174" s="125">
        <v>0</v>
      </c>
      <c r="Y174" s="125">
        <v>9</v>
      </c>
      <c r="Z174" s="111"/>
      <c r="AA174" s="126">
        <v>243</v>
      </c>
      <c r="AB174" s="110">
        <v>86.491300089948197</v>
      </c>
      <c r="AC174" s="121">
        <v>200</v>
      </c>
      <c r="AD174" s="116">
        <v>0.43245650044974099</v>
      </c>
      <c r="AE174" s="127">
        <v>-427.916033631733</v>
      </c>
      <c r="AF174" s="112"/>
      <c r="AG174" s="112"/>
      <c r="AH174" s="128">
        <v>319</v>
      </c>
      <c r="AI174" s="125">
        <v>432</v>
      </c>
      <c r="AJ174" s="111"/>
      <c r="AK174" s="120">
        <v>1528.17831</v>
      </c>
      <c r="AL174" s="120">
        <v>543.92645597185106</v>
      </c>
      <c r="AM174" s="129">
        <v>650.1</v>
      </c>
      <c r="AN174" s="118">
        <v>0.83668121207791302</v>
      </c>
      <c r="AO174" s="120">
        <v>-652.63425731994801</v>
      </c>
      <c r="AP174" s="124"/>
      <c r="AQ174" s="124"/>
      <c r="AR174" s="125">
        <v>299</v>
      </c>
      <c r="AS174" s="125">
        <v>664</v>
      </c>
      <c r="AT174" s="113"/>
      <c r="AU174" s="120">
        <v>2320.19409</v>
      </c>
      <c r="AV174" s="110">
        <v>825.82964323092301</v>
      </c>
      <c r="AW174" s="131">
        <v>573</v>
      </c>
      <c r="AX174" s="122">
        <v>1.44123846986199</v>
      </c>
      <c r="AY174" s="130">
        <v>398.01965364508499</v>
      </c>
      <c r="AZ174" s="112">
        <v>1.4999999999999999E-2</v>
      </c>
      <c r="BA174" s="112">
        <v>1.4999999999999999E-2</v>
      </c>
      <c r="BB174" s="125">
        <v>0</v>
      </c>
      <c r="BC174" s="125">
        <v>0</v>
      </c>
      <c r="BD174" s="111"/>
      <c r="BE174" s="120">
        <v>172</v>
      </c>
      <c r="BF174" s="110">
        <v>61.220179487535297</v>
      </c>
      <c r="BG174" s="132">
        <v>65</v>
      </c>
      <c r="BH174" s="118">
        <v>0.94184891519285097</v>
      </c>
      <c r="BI174" s="126">
        <v>-46.047710930313201</v>
      </c>
      <c r="BJ174" s="112"/>
      <c r="BK174" s="112"/>
      <c r="BL174" s="125">
        <v>11</v>
      </c>
      <c r="BM174" s="125">
        <v>48</v>
      </c>
      <c r="BN174" s="111"/>
      <c r="BO174" s="119">
        <v>260</v>
      </c>
      <c r="BP174" s="120">
        <v>92.542131783483597</v>
      </c>
      <c r="BQ174" s="132">
        <v>78</v>
      </c>
      <c r="BR174" s="133">
        <v>1.1864375869677399</v>
      </c>
      <c r="BS174" s="134">
        <v>-1.6572531163758399</v>
      </c>
      <c r="BT174" s="112">
        <v>7.1250000000000003E-3</v>
      </c>
      <c r="BU174" s="124">
        <v>7.1250000000000003E-3</v>
      </c>
      <c r="BV174" s="119">
        <v>0</v>
      </c>
      <c r="BW174" s="119">
        <v>3</v>
      </c>
      <c r="BX174" s="113"/>
      <c r="BY174" s="118">
        <v>0.99804592085979504</v>
      </c>
      <c r="BZ174" s="118">
        <v>1</v>
      </c>
      <c r="CA174" s="135">
        <v>0.99921836834391797</v>
      </c>
      <c r="CB174" s="117">
        <v>0.9</v>
      </c>
      <c r="CC174" s="124">
        <v>2.5000000000000001E-3</v>
      </c>
      <c r="CD174" s="113"/>
      <c r="CE174" s="113"/>
    </row>
    <row r="175" spans="1:83" s="85" customFormat="1" ht="21.4" customHeight="1" x14ac:dyDescent="0.2">
      <c r="A175" s="109" t="s">
        <v>385</v>
      </c>
      <c r="B175" s="109" t="s">
        <v>231</v>
      </c>
      <c r="C175" s="109" t="s">
        <v>237</v>
      </c>
      <c r="D175" s="110">
        <v>3.7338744588888901</v>
      </c>
      <c r="E175" s="111"/>
      <c r="F175" s="112">
        <v>5.3499999999999999E-2</v>
      </c>
      <c r="G175" s="112">
        <v>5.3124999999999999E-2</v>
      </c>
      <c r="H175" s="113"/>
      <c r="I175" s="114">
        <v>7</v>
      </c>
      <c r="J175" s="114">
        <v>7</v>
      </c>
      <c r="K175" s="111"/>
      <c r="L175" s="136">
        <v>0.71</v>
      </c>
      <c r="M175" s="133">
        <v>0.70299999999999996</v>
      </c>
      <c r="N175" s="117">
        <v>0.7</v>
      </c>
      <c r="O175" s="118">
        <v>1E-3</v>
      </c>
      <c r="P175" s="111"/>
      <c r="Q175" s="119">
        <v>157</v>
      </c>
      <c r="R175" s="120">
        <v>42.047476884565498</v>
      </c>
      <c r="S175" s="121">
        <v>36</v>
      </c>
      <c r="T175" s="133">
        <v>1.1679854690157101</v>
      </c>
      <c r="U175" s="134">
        <v>-3.4968597408800099</v>
      </c>
      <c r="V175" s="124">
        <v>8.5000000000000006E-3</v>
      </c>
      <c r="W175" s="124">
        <v>8.5000000000000006E-3</v>
      </c>
      <c r="X175" s="125">
        <v>0</v>
      </c>
      <c r="Y175" s="125">
        <v>5</v>
      </c>
      <c r="Z175" s="111"/>
      <c r="AA175" s="126">
        <v>499</v>
      </c>
      <c r="AB175" s="110">
        <v>133.64134372865101</v>
      </c>
      <c r="AC175" s="121">
        <v>200</v>
      </c>
      <c r="AD175" s="116">
        <v>0.66820671864325498</v>
      </c>
      <c r="AE175" s="127">
        <v>-392.64922078266699</v>
      </c>
      <c r="AF175" s="112"/>
      <c r="AG175" s="112"/>
      <c r="AH175" s="128">
        <v>248</v>
      </c>
      <c r="AI175" s="125">
        <v>398</v>
      </c>
      <c r="AJ175" s="111"/>
      <c r="AK175" s="120">
        <v>3952.97876</v>
      </c>
      <c r="AL175" s="120">
        <v>1058.6801467278899</v>
      </c>
      <c r="AM175" s="129">
        <v>699.1</v>
      </c>
      <c r="AN175" s="122">
        <v>1.5143472274751699</v>
      </c>
      <c r="AO175" s="130">
        <v>836.21890875418796</v>
      </c>
      <c r="AP175" s="124">
        <v>0.01</v>
      </c>
      <c r="AQ175" s="124">
        <v>0.01</v>
      </c>
      <c r="AR175" s="125">
        <v>0</v>
      </c>
      <c r="AS175" s="125">
        <v>0</v>
      </c>
      <c r="AT175" s="113"/>
      <c r="AU175" s="120">
        <v>2817.6339699999999</v>
      </c>
      <c r="AV175" s="110">
        <v>754.61400778816198</v>
      </c>
      <c r="AW175" s="131">
        <v>573</v>
      </c>
      <c r="AX175" s="122">
        <v>1.3169528931730601</v>
      </c>
      <c r="AY175" s="130">
        <v>263.05895245765902</v>
      </c>
      <c r="AZ175" s="112">
        <v>1.4999999999999999E-2</v>
      </c>
      <c r="BA175" s="112">
        <v>1.4999999999999999E-2</v>
      </c>
      <c r="BB175" s="125">
        <v>0</v>
      </c>
      <c r="BC175" s="125">
        <v>0</v>
      </c>
      <c r="BD175" s="111"/>
      <c r="BE175" s="120">
        <v>273.39999999999998</v>
      </c>
      <c r="BF175" s="110">
        <v>73.221529810447095</v>
      </c>
      <c r="BG175" s="132">
        <v>65</v>
      </c>
      <c r="BH175" s="133">
        <v>1.1264850740068799</v>
      </c>
      <c r="BI175" s="134">
        <v>-16.385996754366701</v>
      </c>
      <c r="BJ175" s="112">
        <v>9.75E-3</v>
      </c>
      <c r="BK175" s="112">
        <v>9.75E-3</v>
      </c>
      <c r="BL175" s="125">
        <v>0</v>
      </c>
      <c r="BM175" s="125">
        <v>18</v>
      </c>
      <c r="BN175" s="111"/>
      <c r="BO175" s="119">
        <v>341</v>
      </c>
      <c r="BP175" s="120">
        <v>91.326048519979807</v>
      </c>
      <c r="BQ175" s="132">
        <v>78</v>
      </c>
      <c r="BR175" s="133">
        <v>1.1708467758971799</v>
      </c>
      <c r="BS175" s="134">
        <v>-6.7431961052400302</v>
      </c>
      <c r="BT175" s="112">
        <v>6.7499999999999999E-3</v>
      </c>
      <c r="BU175" s="124">
        <v>6.3749999999999996E-3</v>
      </c>
      <c r="BV175" s="119">
        <v>0</v>
      </c>
      <c r="BW175" s="119">
        <v>9</v>
      </c>
      <c r="BX175" s="113"/>
      <c r="BY175" s="118">
        <v>0.99082007343941203</v>
      </c>
      <c r="BZ175" s="118">
        <v>1</v>
      </c>
      <c r="CA175" s="135">
        <v>0.99632802937576503</v>
      </c>
      <c r="CB175" s="117">
        <v>0.9</v>
      </c>
      <c r="CC175" s="124">
        <v>2.5000000000000001E-3</v>
      </c>
      <c r="CD175" s="113"/>
      <c r="CE175" s="113"/>
    </row>
    <row r="176" spans="1:83" s="85" customFormat="1" ht="21.4" customHeight="1" x14ac:dyDescent="0.2">
      <c r="A176" s="109" t="s">
        <v>385</v>
      </c>
      <c r="B176" s="109" t="s">
        <v>231</v>
      </c>
      <c r="C176" s="109" t="s">
        <v>238</v>
      </c>
      <c r="D176" s="110">
        <v>3.6793334813333298</v>
      </c>
      <c r="E176" s="111"/>
      <c r="F176" s="112">
        <v>4.8000000000000001E-2</v>
      </c>
      <c r="G176" s="112">
        <v>4.8000000000000001E-2</v>
      </c>
      <c r="H176" s="113"/>
      <c r="I176" s="114">
        <v>6</v>
      </c>
      <c r="J176" s="114">
        <v>6</v>
      </c>
      <c r="K176" s="111"/>
      <c r="L176" s="135">
        <v>0.9</v>
      </c>
      <c r="M176" s="118">
        <v>0.622</v>
      </c>
      <c r="N176" s="117">
        <v>0.7</v>
      </c>
      <c r="O176" s="118"/>
      <c r="P176" s="111"/>
      <c r="Q176" s="119">
        <v>163</v>
      </c>
      <c r="R176" s="120">
        <v>44.301502113619598</v>
      </c>
      <c r="S176" s="121">
        <v>36</v>
      </c>
      <c r="T176" s="122">
        <v>1.2305972809338801</v>
      </c>
      <c r="U176" s="123">
        <v>4.8475296383681696</v>
      </c>
      <c r="V176" s="124">
        <v>0.01</v>
      </c>
      <c r="W176" s="124">
        <v>0.01</v>
      </c>
      <c r="X176" s="125">
        <v>0</v>
      </c>
      <c r="Y176" s="125">
        <v>0</v>
      </c>
      <c r="Z176" s="111"/>
      <c r="AA176" s="126">
        <v>499</v>
      </c>
      <c r="AB176" s="110">
        <v>135.62238990611201</v>
      </c>
      <c r="AC176" s="121">
        <v>200</v>
      </c>
      <c r="AD176" s="116">
        <v>0.67811194953055998</v>
      </c>
      <c r="AE176" s="127">
        <v>-379.62483534239902</v>
      </c>
      <c r="AF176" s="112"/>
      <c r="AG176" s="112"/>
      <c r="AH176" s="128">
        <v>237</v>
      </c>
      <c r="AI176" s="125">
        <v>385</v>
      </c>
      <c r="AJ176" s="111"/>
      <c r="AK176" s="120">
        <v>4373.0614800000003</v>
      </c>
      <c r="AL176" s="120">
        <v>1188.54719263318</v>
      </c>
      <c r="AM176" s="129">
        <v>738.1</v>
      </c>
      <c r="AN176" s="122">
        <v>1.61027935595879</v>
      </c>
      <c r="AO176" s="130">
        <v>1130.49652516888</v>
      </c>
      <c r="AP176" s="124">
        <v>0.01</v>
      </c>
      <c r="AQ176" s="124">
        <v>0.01</v>
      </c>
      <c r="AR176" s="125">
        <v>0</v>
      </c>
      <c r="AS176" s="125">
        <v>0</v>
      </c>
      <c r="AT176" s="113"/>
      <c r="AU176" s="120">
        <v>2437.5843</v>
      </c>
      <c r="AV176" s="110">
        <v>662.50703078880895</v>
      </c>
      <c r="AW176" s="131">
        <v>573</v>
      </c>
      <c r="AX176" s="133">
        <v>1.1562077326157201</v>
      </c>
      <c r="AY176" s="137">
        <v>-79.675853255973806</v>
      </c>
      <c r="AZ176" s="112">
        <v>1.2E-2</v>
      </c>
      <c r="BA176" s="112">
        <v>1.2E-2</v>
      </c>
      <c r="BB176" s="125">
        <v>0</v>
      </c>
      <c r="BC176" s="125">
        <v>93</v>
      </c>
      <c r="BD176" s="111"/>
      <c r="BE176" s="120">
        <v>258.10000000000002</v>
      </c>
      <c r="BF176" s="110">
        <v>70.148574819173106</v>
      </c>
      <c r="BG176" s="132">
        <v>65</v>
      </c>
      <c r="BH176" s="133">
        <v>1.07920884337189</v>
      </c>
      <c r="BI176" s="134">
        <v>-27.453071486279701</v>
      </c>
      <c r="BJ176" s="112">
        <v>6.0000000000000001E-3</v>
      </c>
      <c r="BK176" s="112">
        <v>6.0000000000000001E-3</v>
      </c>
      <c r="BL176" s="125">
        <v>0</v>
      </c>
      <c r="BM176" s="125">
        <v>29</v>
      </c>
      <c r="BN176" s="111"/>
      <c r="BO176" s="119">
        <v>374</v>
      </c>
      <c r="BP176" s="120">
        <v>101.648845340452</v>
      </c>
      <c r="BQ176" s="132">
        <v>78</v>
      </c>
      <c r="BR176" s="122">
        <v>1.30319032487759</v>
      </c>
      <c r="BS176" s="123">
        <v>31.336314216464402</v>
      </c>
      <c r="BT176" s="112">
        <v>7.4999999999999997E-3</v>
      </c>
      <c r="BU176" s="124">
        <v>7.4999999999999997E-3</v>
      </c>
      <c r="BV176" s="119">
        <v>0</v>
      </c>
      <c r="BW176" s="119">
        <v>0</v>
      </c>
      <c r="BX176" s="113"/>
      <c r="BY176" s="118">
        <v>0.99632521819016995</v>
      </c>
      <c r="BZ176" s="118">
        <v>1</v>
      </c>
      <c r="CA176" s="135">
        <v>0.99853008727606796</v>
      </c>
      <c r="CB176" s="117">
        <v>0.9</v>
      </c>
      <c r="CC176" s="124">
        <v>2.5000000000000001E-3</v>
      </c>
      <c r="CD176" s="113"/>
      <c r="CE176" s="113"/>
    </row>
    <row r="177" spans="1:83" s="85" customFormat="1" ht="21.4" customHeight="1" x14ac:dyDescent="0.2">
      <c r="A177" s="109" t="s">
        <v>385</v>
      </c>
      <c r="B177" s="109" t="s">
        <v>231</v>
      </c>
      <c r="C177" s="109" t="s">
        <v>239</v>
      </c>
      <c r="D177" s="110">
        <v>1.7548989418888901</v>
      </c>
      <c r="E177" s="111"/>
      <c r="F177" s="112">
        <v>5.1749999999999997E-2</v>
      </c>
      <c r="G177" s="112">
        <v>5.1749999999999997E-2</v>
      </c>
      <c r="H177" s="113"/>
      <c r="I177" s="114">
        <v>6</v>
      </c>
      <c r="J177" s="114">
        <v>6</v>
      </c>
      <c r="K177" s="111"/>
      <c r="L177" s="135">
        <v>0.9</v>
      </c>
      <c r="M177" s="116">
        <v>0.52100000000000002</v>
      </c>
      <c r="N177" s="117">
        <v>0.7</v>
      </c>
      <c r="O177" s="118"/>
      <c r="P177" s="111"/>
      <c r="Q177" s="119">
        <v>89</v>
      </c>
      <c r="R177" s="120">
        <v>50.715171042387603</v>
      </c>
      <c r="S177" s="121">
        <v>36</v>
      </c>
      <c r="T177" s="122">
        <v>1.4087547511774301</v>
      </c>
      <c r="U177" s="123">
        <v>13.567423881848001</v>
      </c>
      <c r="V177" s="124">
        <v>0.01</v>
      </c>
      <c r="W177" s="124">
        <v>0.01</v>
      </c>
      <c r="X177" s="125">
        <v>0</v>
      </c>
      <c r="Y177" s="125">
        <v>0</v>
      </c>
      <c r="Z177" s="111"/>
      <c r="AA177" s="126">
        <v>270</v>
      </c>
      <c r="AB177" s="110">
        <v>153.855013274659</v>
      </c>
      <c r="AC177" s="121">
        <v>200</v>
      </c>
      <c r="AD177" s="116">
        <v>0.76927506637329501</v>
      </c>
      <c r="AE177" s="127">
        <v>-149.069867323067</v>
      </c>
      <c r="AF177" s="112"/>
      <c r="AG177" s="112"/>
      <c r="AH177" s="128">
        <v>81</v>
      </c>
      <c r="AI177" s="125">
        <v>152</v>
      </c>
      <c r="AJ177" s="111"/>
      <c r="AK177" s="120">
        <v>2010.28756</v>
      </c>
      <c r="AL177" s="120">
        <v>1145.52896010993</v>
      </c>
      <c r="AM177" s="129">
        <v>694.2</v>
      </c>
      <c r="AN177" s="122">
        <v>1.6501425527368601</v>
      </c>
      <c r="AO177" s="130">
        <v>555.69605052163502</v>
      </c>
      <c r="AP177" s="124">
        <v>0.01</v>
      </c>
      <c r="AQ177" s="124">
        <v>0.01</v>
      </c>
      <c r="AR177" s="125">
        <v>0</v>
      </c>
      <c r="AS177" s="125">
        <v>0</v>
      </c>
      <c r="AT177" s="113"/>
      <c r="AU177" s="120">
        <v>1813.6711299999999</v>
      </c>
      <c r="AV177" s="110">
        <v>1033.4903547482099</v>
      </c>
      <c r="AW177" s="131">
        <v>573</v>
      </c>
      <c r="AX177" s="122">
        <v>1.8036480885658099</v>
      </c>
      <c r="AY177" s="130">
        <v>613.03596011941295</v>
      </c>
      <c r="AZ177" s="112">
        <v>1.4999999999999999E-2</v>
      </c>
      <c r="BA177" s="112">
        <v>1.4999999999999999E-2</v>
      </c>
      <c r="BB177" s="125">
        <v>0</v>
      </c>
      <c r="BC177" s="125">
        <v>0</v>
      </c>
      <c r="BD177" s="111"/>
      <c r="BE177" s="120">
        <v>124.1</v>
      </c>
      <c r="BF177" s="110">
        <v>70.716322768093207</v>
      </c>
      <c r="BG177" s="132">
        <v>65</v>
      </c>
      <c r="BH177" s="133">
        <v>1.0879434272014299</v>
      </c>
      <c r="BI177" s="134">
        <v>-12.0977068799967</v>
      </c>
      <c r="BJ177" s="112">
        <v>6.7499999999999999E-3</v>
      </c>
      <c r="BK177" s="112">
        <v>6.7499999999999999E-3</v>
      </c>
      <c r="BL177" s="125">
        <v>0</v>
      </c>
      <c r="BM177" s="125">
        <v>13</v>
      </c>
      <c r="BN177" s="111"/>
      <c r="BO177" s="119">
        <v>187</v>
      </c>
      <c r="BP177" s="120">
        <v>106.55884252726401</v>
      </c>
      <c r="BQ177" s="132">
        <v>78</v>
      </c>
      <c r="BR177" s="122">
        <v>1.3661390067597901</v>
      </c>
      <c r="BS177" s="123">
        <v>23.562751744003901</v>
      </c>
      <c r="BT177" s="112">
        <v>7.4999999999999997E-3</v>
      </c>
      <c r="BU177" s="124">
        <v>7.4999999999999997E-3</v>
      </c>
      <c r="BV177" s="119">
        <v>0</v>
      </c>
      <c r="BW177" s="119">
        <v>0</v>
      </c>
      <c r="BX177" s="113"/>
      <c r="BY177" s="118">
        <v>0.98688750862663899</v>
      </c>
      <c r="BZ177" s="118">
        <v>1</v>
      </c>
      <c r="CA177" s="135">
        <v>0.99475500345065604</v>
      </c>
      <c r="CB177" s="117">
        <v>0.9</v>
      </c>
      <c r="CC177" s="124">
        <v>2.5000000000000001E-3</v>
      </c>
      <c r="CD177" s="113"/>
      <c r="CE177" s="113"/>
    </row>
    <row r="178" spans="1:83" s="85" customFormat="1" ht="21.4" customHeight="1" x14ac:dyDescent="0.2">
      <c r="A178" s="109" t="s">
        <v>385</v>
      </c>
      <c r="B178" s="109" t="s">
        <v>231</v>
      </c>
      <c r="C178" s="109" t="s">
        <v>240</v>
      </c>
      <c r="D178" s="110">
        <v>3.1835253849999998</v>
      </c>
      <c r="E178" s="111"/>
      <c r="F178" s="112">
        <v>1.4125E-2</v>
      </c>
      <c r="G178" s="112">
        <v>1.4125E-2</v>
      </c>
      <c r="H178" s="113"/>
      <c r="I178" s="114">
        <v>4</v>
      </c>
      <c r="J178" s="114">
        <v>4</v>
      </c>
      <c r="K178" s="111"/>
      <c r="L178" s="115">
        <v>0.63</v>
      </c>
      <c r="M178" s="133">
        <v>0.73099999999999998</v>
      </c>
      <c r="N178" s="117">
        <v>0.7</v>
      </c>
      <c r="O178" s="118">
        <v>4.0000000000000001E-3</v>
      </c>
      <c r="P178" s="111"/>
      <c r="Q178" s="119">
        <v>119</v>
      </c>
      <c r="R178" s="120">
        <v>37.3799438071702</v>
      </c>
      <c r="S178" s="121">
        <v>36</v>
      </c>
      <c r="T178" s="133">
        <v>1.0383317724214001</v>
      </c>
      <c r="U178" s="134">
        <v>-17.84065514884</v>
      </c>
      <c r="V178" s="124">
        <v>2E-3</v>
      </c>
      <c r="W178" s="124">
        <v>2E-3</v>
      </c>
      <c r="X178" s="125">
        <v>0</v>
      </c>
      <c r="Y178" s="125">
        <v>19</v>
      </c>
      <c r="Z178" s="111"/>
      <c r="AA178" s="126">
        <v>344</v>
      </c>
      <c r="AB178" s="110">
        <v>108.056308148459</v>
      </c>
      <c r="AC178" s="121">
        <v>200</v>
      </c>
      <c r="AD178" s="116">
        <v>0.54028154074229495</v>
      </c>
      <c r="AE178" s="127">
        <v>-416.22586193799998</v>
      </c>
      <c r="AF178" s="112"/>
      <c r="AG178" s="112"/>
      <c r="AH178" s="128">
        <v>293</v>
      </c>
      <c r="AI178" s="125">
        <v>421</v>
      </c>
      <c r="AJ178" s="111"/>
      <c r="AK178" s="120">
        <v>1720.68723</v>
      </c>
      <c r="AL178" s="120">
        <v>540.49741148836495</v>
      </c>
      <c r="AM178" s="129">
        <v>642.70000000000005</v>
      </c>
      <c r="AN178" s="118">
        <v>0.84097932392774999</v>
      </c>
      <c r="AO178" s="120">
        <v>-722.29857733776305</v>
      </c>
      <c r="AP178" s="124"/>
      <c r="AQ178" s="124"/>
      <c r="AR178" s="125">
        <v>326</v>
      </c>
      <c r="AS178" s="125">
        <v>735</v>
      </c>
      <c r="AT178" s="113"/>
      <c r="AU178" s="120">
        <v>1727.6189199999999</v>
      </c>
      <c r="AV178" s="110">
        <v>542.67477436810202</v>
      </c>
      <c r="AW178" s="131">
        <v>573</v>
      </c>
      <c r="AX178" s="118">
        <v>0.94707639505776897</v>
      </c>
      <c r="AY178" s="120">
        <v>-450.42817445237102</v>
      </c>
      <c r="AZ178" s="112"/>
      <c r="BA178" s="112"/>
      <c r="BB178" s="125">
        <v>97</v>
      </c>
      <c r="BC178" s="125">
        <v>462</v>
      </c>
      <c r="BD178" s="111"/>
      <c r="BE178" s="120">
        <v>174.4</v>
      </c>
      <c r="BF178" s="110">
        <v>54.782035293869697</v>
      </c>
      <c r="BG178" s="132">
        <v>65</v>
      </c>
      <c r="BH178" s="118">
        <v>0.84280054298260998</v>
      </c>
      <c r="BI178" s="126">
        <v>-72.673405129849996</v>
      </c>
      <c r="BJ178" s="112"/>
      <c r="BK178" s="112"/>
      <c r="BL178" s="125">
        <v>33</v>
      </c>
      <c r="BM178" s="125">
        <v>74</v>
      </c>
      <c r="BN178" s="111"/>
      <c r="BO178" s="119">
        <v>285</v>
      </c>
      <c r="BP178" s="120">
        <v>89.523394832298493</v>
      </c>
      <c r="BQ178" s="132">
        <v>78</v>
      </c>
      <c r="BR178" s="133">
        <v>1.1477358311833099</v>
      </c>
      <c r="BS178" s="134">
        <v>-11.48808615582</v>
      </c>
      <c r="BT178" s="112">
        <v>5.6249999999999998E-3</v>
      </c>
      <c r="BU178" s="124">
        <v>5.6249999999999998E-3</v>
      </c>
      <c r="BV178" s="119">
        <v>0</v>
      </c>
      <c r="BW178" s="119">
        <v>13</v>
      </c>
      <c r="BX178" s="113"/>
      <c r="BY178" s="118">
        <v>0.99529964747356103</v>
      </c>
      <c r="BZ178" s="118">
        <v>1</v>
      </c>
      <c r="CA178" s="135">
        <v>0.99811985898942401</v>
      </c>
      <c r="CB178" s="117">
        <v>0.9</v>
      </c>
      <c r="CC178" s="124">
        <v>2.5000000000000001E-3</v>
      </c>
      <c r="CD178" s="113"/>
      <c r="CE178" s="113"/>
    </row>
    <row r="179" spans="1:83" s="85" customFormat="1" ht="21.4" customHeight="1" x14ac:dyDescent="0.2">
      <c r="A179" s="109" t="s">
        <v>385</v>
      </c>
      <c r="B179" s="109" t="s">
        <v>231</v>
      </c>
      <c r="C179" s="109" t="s">
        <v>241</v>
      </c>
      <c r="D179" s="110">
        <v>2.8062222222222202</v>
      </c>
      <c r="E179" s="111"/>
      <c r="F179" s="112">
        <v>4.5499999999999999E-2</v>
      </c>
      <c r="G179" s="112">
        <v>4.5499999999999999E-2</v>
      </c>
      <c r="H179" s="113"/>
      <c r="I179" s="114">
        <v>6</v>
      </c>
      <c r="J179" s="114">
        <v>6</v>
      </c>
      <c r="K179" s="111"/>
      <c r="L179" s="136">
        <v>0.82</v>
      </c>
      <c r="M179" s="118">
        <v>0.625</v>
      </c>
      <c r="N179" s="117">
        <v>0.7</v>
      </c>
      <c r="O179" s="118"/>
      <c r="P179" s="111"/>
      <c r="Q179" s="119">
        <v>157</v>
      </c>
      <c r="R179" s="120">
        <v>55.947101678808998</v>
      </c>
      <c r="S179" s="121">
        <v>36</v>
      </c>
      <c r="T179" s="122">
        <v>1.5540861577446901</v>
      </c>
      <c r="U179" s="123">
        <v>36.3773440000001</v>
      </c>
      <c r="V179" s="124">
        <v>0.01</v>
      </c>
      <c r="W179" s="124">
        <v>0.01</v>
      </c>
      <c r="X179" s="125">
        <v>0</v>
      </c>
      <c r="Y179" s="125">
        <v>0</v>
      </c>
      <c r="Z179" s="111"/>
      <c r="AA179" s="126">
        <v>565</v>
      </c>
      <c r="AB179" s="110">
        <v>201.33829585049099</v>
      </c>
      <c r="AC179" s="121">
        <v>200</v>
      </c>
      <c r="AD179" s="133">
        <v>1.0066914792524599</v>
      </c>
      <c r="AE179" s="134">
        <v>-105.125866666666</v>
      </c>
      <c r="AF179" s="112">
        <v>5.0000000000000001E-4</v>
      </c>
      <c r="AG179" s="112">
        <v>5.0000000000000001E-4</v>
      </c>
      <c r="AH179" s="128">
        <v>0</v>
      </c>
      <c r="AI179" s="125">
        <v>109</v>
      </c>
      <c r="AJ179" s="111"/>
      <c r="AK179" s="120">
        <v>2836.5198300000002</v>
      </c>
      <c r="AL179" s="120">
        <v>1010.79658180234</v>
      </c>
      <c r="AM179" s="129">
        <v>622.6</v>
      </c>
      <c r="AN179" s="122">
        <v>1.62350880469377</v>
      </c>
      <c r="AO179" s="130">
        <v>750.418007066668</v>
      </c>
      <c r="AP179" s="124">
        <v>0.01</v>
      </c>
      <c r="AQ179" s="124">
        <v>0.01</v>
      </c>
      <c r="AR179" s="125">
        <v>0</v>
      </c>
      <c r="AS179" s="125">
        <v>0</v>
      </c>
      <c r="AT179" s="113"/>
      <c r="AU179" s="120">
        <v>2039.9417900000001</v>
      </c>
      <c r="AV179" s="110">
        <v>726.93522766867295</v>
      </c>
      <c r="AW179" s="131">
        <v>573</v>
      </c>
      <c r="AX179" s="122">
        <v>1.26864786678651</v>
      </c>
      <c r="AY179" s="130">
        <v>120.031182000001</v>
      </c>
      <c r="AZ179" s="112">
        <v>1.4999999999999999E-2</v>
      </c>
      <c r="BA179" s="112">
        <v>1.4999999999999999E-2</v>
      </c>
      <c r="BB179" s="125">
        <v>0</v>
      </c>
      <c r="BC179" s="125">
        <v>0</v>
      </c>
      <c r="BD179" s="111"/>
      <c r="BE179" s="120">
        <v>177</v>
      </c>
      <c r="BF179" s="110">
        <v>63.074121000950299</v>
      </c>
      <c r="BG179" s="132">
        <v>65</v>
      </c>
      <c r="BH179" s="118">
        <v>0.970371092322312</v>
      </c>
      <c r="BI179" s="126">
        <v>-40.790906666666501</v>
      </c>
      <c r="BJ179" s="112"/>
      <c r="BK179" s="112"/>
      <c r="BL179" s="125">
        <v>6</v>
      </c>
      <c r="BM179" s="125">
        <v>42</v>
      </c>
      <c r="BN179" s="111"/>
      <c r="BO179" s="119">
        <v>337</v>
      </c>
      <c r="BP179" s="120">
        <v>120.09027557808</v>
      </c>
      <c r="BQ179" s="132">
        <v>78</v>
      </c>
      <c r="BR179" s="122">
        <v>1.53961891766769</v>
      </c>
      <c r="BS179" s="123">
        <v>75.650912000000204</v>
      </c>
      <c r="BT179" s="112">
        <v>7.4999999999999997E-3</v>
      </c>
      <c r="BU179" s="124">
        <v>7.4999999999999997E-3</v>
      </c>
      <c r="BV179" s="119">
        <v>0</v>
      </c>
      <c r="BW179" s="119">
        <v>0</v>
      </c>
      <c r="BX179" s="113"/>
      <c r="BY179" s="118">
        <v>0.996889140271493</v>
      </c>
      <c r="BZ179" s="118">
        <v>1</v>
      </c>
      <c r="CA179" s="135">
        <v>0.99875565610859696</v>
      </c>
      <c r="CB179" s="117">
        <v>0.9</v>
      </c>
      <c r="CC179" s="124">
        <v>2.5000000000000001E-3</v>
      </c>
      <c r="CD179" s="113"/>
      <c r="CE179" s="113"/>
    </row>
    <row r="180" spans="1:83" s="85" customFormat="1" ht="21.4" customHeight="1" x14ac:dyDescent="0.2">
      <c r="A180" s="109" t="s">
        <v>385</v>
      </c>
      <c r="B180" s="109" t="s">
        <v>231</v>
      </c>
      <c r="C180" s="109" t="s">
        <v>242</v>
      </c>
      <c r="D180" s="110">
        <v>1.7720298219999999</v>
      </c>
      <c r="E180" s="111"/>
      <c r="F180" s="112">
        <v>4.4374999999999998E-2</v>
      </c>
      <c r="G180" s="112">
        <v>4.3624999999999997E-2</v>
      </c>
      <c r="H180" s="113"/>
      <c r="I180" s="114">
        <v>5</v>
      </c>
      <c r="J180" s="114">
        <v>5</v>
      </c>
      <c r="K180" s="111"/>
      <c r="L180" s="138">
        <v>0.67</v>
      </c>
      <c r="M180" s="116">
        <v>0.54100000000000004</v>
      </c>
      <c r="N180" s="117">
        <v>0.7</v>
      </c>
      <c r="O180" s="118"/>
      <c r="P180" s="111"/>
      <c r="Q180" s="119">
        <v>78</v>
      </c>
      <c r="R180" s="120">
        <v>44.017317898163398</v>
      </c>
      <c r="S180" s="121">
        <v>36</v>
      </c>
      <c r="T180" s="122">
        <v>1.2227032749489799</v>
      </c>
      <c r="U180" s="123">
        <v>1.8310701311520201</v>
      </c>
      <c r="V180" s="124">
        <v>0.01</v>
      </c>
      <c r="W180" s="124">
        <v>0.01</v>
      </c>
      <c r="X180" s="125">
        <v>0</v>
      </c>
      <c r="Y180" s="125">
        <v>0</v>
      </c>
      <c r="Z180" s="111"/>
      <c r="AA180" s="126">
        <v>141</v>
      </c>
      <c r="AB180" s="110">
        <v>79.569766969756998</v>
      </c>
      <c r="AC180" s="121">
        <v>200</v>
      </c>
      <c r="AD180" s="116">
        <v>0.39784883484878503</v>
      </c>
      <c r="AE180" s="127">
        <v>-282.16072149360002</v>
      </c>
      <c r="AF180" s="112"/>
      <c r="AG180" s="112"/>
      <c r="AH180" s="128">
        <v>214</v>
      </c>
      <c r="AI180" s="125">
        <v>285</v>
      </c>
      <c r="AJ180" s="111"/>
      <c r="AK180" s="120">
        <v>848.04136000000005</v>
      </c>
      <c r="AL180" s="120">
        <v>478.57059146039597</v>
      </c>
      <c r="AM180" s="129">
        <v>612</v>
      </c>
      <c r="AN180" s="116">
        <v>0.78197809062156198</v>
      </c>
      <c r="AO180" s="139">
        <v>-446.83044777041601</v>
      </c>
      <c r="AP180" s="124"/>
      <c r="AQ180" s="124"/>
      <c r="AR180" s="125">
        <v>237</v>
      </c>
      <c r="AS180" s="125">
        <v>454</v>
      </c>
      <c r="AT180" s="113"/>
      <c r="AU180" s="120">
        <v>1180.1275599999999</v>
      </c>
      <c r="AV180" s="110">
        <v>665.97499960133302</v>
      </c>
      <c r="AW180" s="131">
        <v>573</v>
      </c>
      <c r="AX180" s="133">
        <v>1.1622600342082601</v>
      </c>
      <c r="AY180" s="137">
        <v>-32.227907079163998</v>
      </c>
      <c r="AZ180" s="112">
        <v>1.2749999999999999E-2</v>
      </c>
      <c r="BA180" s="112">
        <v>1.2E-2</v>
      </c>
      <c r="BB180" s="125">
        <v>0</v>
      </c>
      <c r="BC180" s="125">
        <v>39</v>
      </c>
      <c r="BD180" s="111"/>
      <c r="BE180" s="120">
        <v>145.80000000000001</v>
      </c>
      <c r="BF180" s="110">
        <v>82.278524994259399</v>
      </c>
      <c r="BG180" s="132">
        <v>65</v>
      </c>
      <c r="BH180" s="122">
        <v>1.26582346145014</v>
      </c>
      <c r="BI180" s="123">
        <v>8.2727655145800192</v>
      </c>
      <c r="BJ180" s="112">
        <v>1.4999999999999999E-2</v>
      </c>
      <c r="BK180" s="112">
        <v>1.4999999999999999E-2</v>
      </c>
      <c r="BL180" s="125">
        <v>0</v>
      </c>
      <c r="BM180" s="125">
        <v>0</v>
      </c>
      <c r="BN180" s="111"/>
      <c r="BO180" s="119">
        <v>153</v>
      </c>
      <c r="BP180" s="120">
        <v>86.341662031012902</v>
      </c>
      <c r="BQ180" s="132">
        <v>78</v>
      </c>
      <c r="BR180" s="133">
        <v>1.1069443850129901</v>
      </c>
      <c r="BS180" s="134">
        <v>-12.032681382504</v>
      </c>
      <c r="BT180" s="112">
        <v>4.1250000000000002E-3</v>
      </c>
      <c r="BU180" s="124">
        <v>4.1250000000000002E-3</v>
      </c>
      <c r="BV180" s="119">
        <v>0</v>
      </c>
      <c r="BW180" s="119">
        <v>13</v>
      </c>
      <c r="BX180" s="113"/>
      <c r="BY180" s="118">
        <v>0.99054054054054097</v>
      </c>
      <c r="BZ180" s="118">
        <v>1</v>
      </c>
      <c r="CA180" s="135">
        <v>0.99621621621621603</v>
      </c>
      <c r="CB180" s="117">
        <v>0.9</v>
      </c>
      <c r="CC180" s="124">
        <v>2.5000000000000001E-3</v>
      </c>
      <c r="CD180" s="113"/>
      <c r="CE180" s="113"/>
    </row>
    <row r="181" spans="1:83" s="85" customFormat="1" ht="21.4" customHeight="1" x14ac:dyDescent="0.2">
      <c r="A181" s="109" t="s">
        <v>385</v>
      </c>
      <c r="B181" s="109" t="s">
        <v>231</v>
      </c>
      <c r="C181" s="109" t="s">
        <v>243</v>
      </c>
      <c r="D181" s="110">
        <v>10.524578593888901</v>
      </c>
      <c r="E181" s="111"/>
      <c r="F181" s="112">
        <v>2.4500000000000001E-2</v>
      </c>
      <c r="G181" s="112">
        <v>2.4E-2</v>
      </c>
      <c r="H181" s="113"/>
      <c r="I181" s="114">
        <v>5</v>
      </c>
      <c r="J181" s="114">
        <v>5</v>
      </c>
      <c r="K181" s="111"/>
      <c r="L181" s="115">
        <v>0.60335151987529201</v>
      </c>
      <c r="M181" s="133">
        <v>0.753</v>
      </c>
      <c r="N181" s="117">
        <v>0.7</v>
      </c>
      <c r="O181" s="118">
        <v>7.0000000000000001E-3</v>
      </c>
      <c r="P181" s="111"/>
      <c r="Q181" s="119">
        <v>521</v>
      </c>
      <c r="R181" s="120">
        <v>49.503169685342002</v>
      </c>
      <c r="S181" s="121">
        <v>36</v>
      </c>
      <c r="T181" s="122">
        <v>1.3750880468150599</v>
      </c>
      <c r="U181" s="123">
        <v>68.611513720280499</v>
      </c>
      <c r="V181" s="124">
        <v>0.01</v>
      </c>
      <c r="W181" s="124">
        <v>0.01</v>
      </c>
      <c r="X181" s="125">
        <v>0</v>
      </c>
      <c r="Y181" s="125">
        <v>0</v>
      </c>
      <c r="Z181" s="111"/>
      <c r="AA181" s="126">
        <v>951</v>
      </c>
      <c r="AB181" s="110">
        <v>90.359912419885305</v>
      </c>
      <c r="AC181" s="121">
        <v>200</v>
      </c>
      <c r="AD181" s="116">
        <v>0.45179956209942701</v>
      </c>
      <c r="AE181" s="127">
        <v>-1562.26936822066</v>
      </c>
      <c r="AF181" s="112"/>
      <c r="AG181" s="112"/>
      <c r="AH181" s="128">
        <v>1154</v>
      </c>
      <c r="AI181" s="125">
        <v>1575</v>
      </c>
      <c r="AJ181" s="111"/>
      <c r="AK181" s="120">
        <v>7123.8914299999997</v>
      </c>
      <c r="AL181" s="120">
        <v>676.88139401006504</v>
      </c>
      <c r="AM181" s="129">
        <v>654.1</v>
      </c>
      <c r="AN181" s="133">
        <v>1.03482861031962</v>
      </c>
      <c r="AO181" s="137">
        <v>-1095.7560387656799</v>
      </c>
      <c r="AP181" s="124">
        <v>2E-3</v>
      </c>
      <c r="AQ181" s="124">
        <v>1.5E-3</v>
      </c>
      <c r="AR181" s="125">
        <v>0</v>
      </c>
      <c r="AS181" s="125">
        <v>1138</v>
      </c>
      <c r="AT181" s="113"/>
      <c r="AU181" s="120">
        <v>5853.4463100000003</v>
      </c>
      <c r="AV181" s="110">
        <v>556.16918604216698</v>
      </c>
      <c r="AW181" s="131">
        <v>573</v>
      </c>
      <c r="AX181" s="118">
        <v>0.97062685173153096</v>
      </c>
      <c r="AY181" s="120">
        <v>-1347.0704299521999</v>
      </c>
      <c r="AZ181" s="112"/>
      <c r="BA181" s="112"/>
      <c r="BB181" s="125">
        <v>178</v>
      </c>
      <c r="BC181" s="125">
        <v>1384</v>
      </c>
      <c r="BD181" s="111"/>
      <c r="BE181" s="120">
        <v>574.6</v>
      </c>
      <c r="BF181" s="110">
        <v>54.596010175043197</v>
      </c>
      <c r="BG181" s="132">
        <v>65</v>
      </c>
      <c r="BH181" s="118">
        <v>0.83993861807758796</v>
      </c>
      <c r="BI181" s="126">
        <v>-242.21254467171599</v>
      </c>
      <c r="BJ181" s="112"/>
      <c r="BK181" s="112"/>
      <c r="BL181" s="125">
        <v>110</v>
      </c>
      <c r="BM181" s="125">
        <v>247</v>
      </c>
      <c r="BN181" s="111"/>
      <c r="BO181" s="119">
        <v>886</v>
      </c>
      <c r="BP181" s="120">
        <v>84.1838931693148</v>
      </c>
      <c r="BQ181" s="132">
        <v>78</v>
      </c>
      <c r="BR181" s="133">
        <v>1.0792806816578799</v>
      </c>
      <c r="BS181" s="134">
        <v>-94.175053606058995</v>
      </c>
      <c r="BT181" s="112">
        <v>3.0000000000000001E-3</v>
      </c>
      <c r="BU181" s="124">
        <v>3.0000000000000001E-3</v>
      </c>
      <c r="BV181" s="119">
        <v>0</v>
      </c>
      <c r="BW181" s="119">
        <v>100</v>
      </c>
      <c r="BX181" s="113"/>
      <c r="BY181" s="118">
        <v>0.99311854863934901</v>
      </c>
      <c r="BZ181" s="118">
        <v>1</v>
      </c>
      <c r="CA181" s="135">
        <v>0.99724741945574003</v>
      </c>
      <c r="CB181" s="117">
        <v>0.9</v>
      </c>
      <c r="CC181" s="124">
        <v>2.5000000000000001E-3</v>
      </c>
      <c r="CD181" s="113"/>
      <c r="CE181" s="113"/>
    </row>
    <row r="182" spans="1:83" s="85" customFormat="1" ht="21.4" customHeight="1" x14ac:dyDescent="0.2">
      <c r="A182" s="109" t="s">
        <v>385</v>
      </c>
      <c r="B182" s="109" t="s">
        <v>231</v>
      </c>
      <c r="C182" s="109" t="s">
        <v>244</v>
      </c>
      <c r="D182" s="110">
        <v>3.87598566311111</v>
      </c>
      <c r="E182" s="111"/>
      <c r="F182" s="112">
        <v>5.6000000000000001E-2</v>
      </c>
      <c r="G182" s="112">
        <v>5.6000000000000001E-2</v>
      </c>
      <c r="H182" s="113"/>
      <c r="I182" s="114">
        <v>6</v>
      </c>
      <c r="J182" s="114">
        <v>6</v>
      </c>
      <c r="K182" s="111"/>
      <c r="L182" s="136">
        <v>0.74</v>
      </c>
      <c r="M182" s="133">
        <v>0.77900000000000003</v>
      </c>
      <c r="N182" s="117">
        <v>0.7</v>
      </c>
      <c r="O182" s="118">
        <v>1.0999999999999999E-2</v>
      </c>
      <c r="P182" s="111"/>
      <c r="Q182" s="119">
        <v>176</v>
      </c>
      <c r="R182" s="120">
        <v>45.407804697278301</v>
      </c>
      <c r="S182" s="121">
        <v>36</v>
      </c>
      <c r="T182" s="122">
        <v>1.26132790825773</v>
      </c>
      <c r="U182" s="123">
        <v>9.3946322568320699</v>
      </c>
      <c r="V182" s="124">
        <v>0.01</v>
      </c>
      <c r="W182" s="124">
        <v>0.01</v>
      </c>
      <c r="X182" s="125">
        <v>0</v>
      </c>
      <c r="Y182" s="125">
        <v>0</v>
      </c>
      <c r="Z182" s="111"/>
      <c r="AA182" s="126">
        <v>540</v>
      </c>
      <c r="AB182" s="110">
        <v>139.31940077574001</v>
      </c>
      <c r="AC182" s="121">
        <v>200</v>
      </c>
      <c r="AD182" s="116">
        <v>0.69659700387870005</v>
      </c>
      <c r="AE182" s="127">
        <v>-385.58537635093302</v>
      </c>
      <c r="AF182" s="112"/>
      <c r="AG182" s="112"/>
      <c r="AH182" s="128">
        <v>236</v>
      </c>
      <c r="AI182" s="125">
        <v>391</v>
      </c>
      <c r="AJ182" s="111"/>
      <c r="AK182" s="120">
        <v>3594.8794899999998</v>
      </c>
      <c r="AL182" s="120">
        <v>927.47491927370095</v>
      </c>
      <c r="AM182" s="129">
        <v>652.9</v>
      </c>
      <c r="AN182" s="122">
        <v>1.42054666759642</v>
      </c>
      <c r="AO182" s="130">
        <v>573.30602890237901</v>
      </c>
      <c r="AP182" s="124">
        <v>0.01</v>
      </c>
      <c r="AQ182" s="124">
        <v>0.01</v>
      </c>
      <c r="AR182" s="125">
        <v>0</v>
      </c>
      <c r="AS182" s="125">
        <v>0</v>
      </c>
      <c r="AT182" s="113"/>
      <c r="AU182" s="120">
        <v>2739.8390100000001</v>
      </c>
      <c r="AV182" s="110">
        <v>706.87542425036497</v>
      </c>
      <c r="AW182" s="131">
        <v>573</v>
      </c>
      <c r="AX182" s="122">
        <v>1.23363948385753</v>
      </c>
      <c r="AY182" s="130">
        <v>88.036906754576606</v>
      </c>
      <c r="AZ182" s="112">
        <v>1.4999999999999999E-2</v>
      </c>
      <c r="BA182" s="112">
        <v>1.4999999999999999E-2</v>
      </c>
      <c r="BB182" s="125">
        <v>0</v>
      </c>
      <c r="BC182" s="125">
        <v>0</v>
      </c>
      <c r="BD182" s="111"/>
      <c r="BE182" s="120">
        <v>202.2</v>
      </c>
      <c r="BF182" s="110">
        <v>52.167375623804901</v>
      </c>
      <c r="BG182" s="132">
        <v>65</v>
      </c>
      <c r="BH182" s="118">
        <v>0.80257500959699901</v>
      </c>
      <c r="BI182" s="126">
        <v>-98.615247314053207</v>
      </c>
      <c r="BJ182" s="112"/>
      <c r="BK182" s="112"/>
      <c r="BL182" s="125">
        <v>50</v>
      </c>
      <c r="BM182" s="125">
        <v>101</v>
      </c>
      <c r="BN182" s="111"/>
      <c r="BO182" s="119">
        <v>379</v>
      </c>
      <c r="BP182" s="120">
        <v>97.781579433343595</v>
      </c>
      <c r="BQ182" s="132">
        <v>78</v>
      </c>
      <c r="BR182" s="122">
        <v>1.25360999273517</v>
      </c>
      <c r="BS182" s="123">
        <v>18.0217032231361</v>
      </c>
      <c r="BT182" s="112">
        <v>7.4999999999999997E-3</v>
      </c>
      <c r="BU182" s="124">
        <v>7.4999999999999997E-3</v>
      </c>
      <c r="BV182" s="119">
        <v>0</v>
      </c>
      <c r="BW182" s="119">
        <v>0</v>
      </c>
      <c r="BX182" s="113"/>
      <c r="BY182" s="118">
        <v>0.99897802759325505</v>
      </c>
      <c r="BZ182" s="118">
        <v>1</v>
      </c>
      <c r="CA182" s="135">
        <v>0.99959121103730197</v>
      </c>
      <c r="CB182" s="117">
        <v>0.9</v>
      </c>
      <c r="CC182" s="124">
        <v>2.5000000000000001E-3</v>
      </c>
      <c r="CD182" s="113"/>
      <c r="CE182" s="113"/>
    </row>
    <row r="183" spans="1:83" s="85" customFormat="1" ht="21.4" customHeight="1" x14ac:dyDescent="0.2">
      <c r="A183" s="109" t="s">
        <v>385</v>
      </c>
      <c r="B183" s="109" t="s">
        <v>231</v>
      </c>
      <c r="C183" s="109" t="s">
        <v>245</v>
      </c>
      <c r="D183" s="110">
        <v>2.7972150207777799</v>
      </c>
      <c r="E183" s="111"/>
      <c r="F183" s="112">
        <v>2.7E-2</v>
      </c>
      <c r="G183" s="112">
        <v>2.6499999999999999E-2</v>
      </c>
      <c r="H183" s="113"/>
      <c r="I183" s="114">
        <v>5</v>
      </c>
      <c r="J183" s="114">
        <v>5</v>
      </c>
      <c r="K183" s="111"/>
      <c r="L183" s="136">
        <v>0.78</v>
      </c>
      <c r="M183" s="133">
        <v>0.73</v>
      </c>
      <c r="N183" s="117">
        <v>0.7</v>
      </c>
      <c r="O183" s="118">
        <v>4.0000000000000001E-3</v>
      </c>
      <c r="P183" s="111"/>
      <c r="Q183" s="119">
        <v>105</v>
      </c>
      <c r="R183" s="120">
        <v>37.5373359645424</v>
      </c>
      <c r="S183" s="121">
        <v>36</v>
      </c>
      <c r="T183" s="133">
        <v>1.04270377679285</v>
      </c>
      <c r="U183" s="134">
        <v>-15.235490453112099</v>
      </c>
      <c r="V183" s="124">
        <v>2.5000000000000001E-3</v>
      </c>
      <c r="W183" s="124">
        <v>2E-3</v>
      </c>
      <c r="X183" s="125">
        <v>0</v>
      </c>
      <c r="Y183" s="125">
        <v>16</v>
      </c>
      <c r="Z183" s="111"/>
      <c r="AA183" s="126">
        <v>272</v>
      </c>
      <c r="AB183" s="110">
        <v>97.239575070052794</v>
      </c>
      <c r="AC183" s="121">
        <v>200</v>
      </c>
      <c r="AD183" s="116">
        <v>0.48619787535026399</v>
      </c>
      <c r="AE183" s="127">
        <v>-395.97494696173402</v>
      </c>
      <c r="AF183" s="112"/>
      <c r="AG183" s="112"/>
      <c r="AH183" s="128">
        <v>288</v>
      </c>
      <c r="AI183" s="125">
        <v>400</v>
      </c>
      <c r="AJ183" s="111"/>
      <c r="AK183" s="120">
        <v>1614.9363000000001</v>
      </c>
      <c r="AL183" s="120">
        <v>577.33720432795303</v>
      </c>
      <c r="AM183" s="129">
        <v>756.3</v>
      </c>
      <c r="AN183" s="116">
        <v>0.76337062584682402</v>
      </c>
      <c r="AO183" s="139">
        <v>-911.01096193579701</v>
      </c>
      <c r="AP183" s="124"/>
      <c r="AQ183" s="124"/>
      <c r="AR183" s="125">
        <v>501</v>
      </c>
      <c r="AS183" s="125">
        <v>924</v>
      </c>
      <c r="AT183" s="113"/>
      <c r="AU183" s="120">
        <v>1822.46757</v>
      </c>
      <c r="AV183" s="110">
        <v>651.529309138793</v>
      </c>
      <c r="AW183" s="131">
        <v>573</v>
      </c>
      <c r="AX183" s="133">
        <v>1.1370494051287801</v>
      </c>
      <c r="AY183" s="137">
        <v>-91.280653045367899</v>
      </c>
      <c r="AZ183" s="112">
        <v>1.0500000000000001E-2</v>
      </c>
      <c r="BA183" s="112">
        <v>1.0500000000000001E-2</v>
      </c>
      <c r="BB183" s="125">
        <v>0</v>
      </c>
      <c r="BC183" s="125">
        <v>101</v>
      </c>
      <c r="BD183" s="111"/>
      <c r="BE183" s="120">
        <v>152.80000000000001</v>
      </c>
      <c r="BF183" s="110">
        <v>54.6257612893532</v>
      </c>
      <c r="BG183" s="132">
        <v>65</v>
      </c>
      <c r="BH183" s="118">
        <v>0.84039632752851001</v>
      </c>
      <c r="BI183" s="126">
        <v>-64.291857762563495</v>
      </c>
      <c r="BJ183" s="112"/>
      <c r="BK183" s="112"/>
      <c r="BL183" s="125">
        <v>30</v>
      </c>
      <c r="BM183" s="125">
        <v>66</v>
      </c>
      <c r="BN183" s="111"/>
      <c r="BO183" s="119">
        <v>346</v>
      </c>
      <c r="BP183" s="120">
        <v>123.69445946411101</v>
      </c>
      <c r="BQ183" s="132">
        <v>78</v>
      </c>
      <c r="BR183" s="122">
        <v>1.5858264033860401</v>
      </c>
      <c r="BS183" s="123">
        <v>85.489770684923798</v>
      </c>
      <c r="BT183" s="112">
        <v>7.4999999999999997E-3</v>
      </c>
      <c r="BU183" s="124">
        <v>7.4999999999999997E-3</v>
      </c>
      <c r="BV183" s="119">
        <v>0</v>
      </c>
      <c r="BW183" s="119">
        <v>0</v>
      </c>
      <c r="BX183" s="113"/>
      <c r="BY183" s="118">
        <v>0.99453551912568305</v>
      </c>
      <c r="BZ183" s="118">
        <v>1</v>
      </c>
      <c r="CA183" s="135">
        <v>0.99781420765027296</v>
      </c>
      <c r="CB183" s="117">
        <v>0.9</v>
      </c>
      <c r="CC183" s="124">
        <v>2.5000000000000001E-3</v>
      </c>
      <c r="CD183" s="113"/>
      <c r="CE183" s="113"/>
    </row>
    <row r="184" spans="1:83" s="85" customFormat="1" ht="21.4" customHeight="1" x14ac:dyDescent="0.2">
      <c r="A184" s="109" t="s">
        <v>246</v>
      </c>
      <c r="B184" s="109" t="s">
        <v>247</v>
      </c>
      <c r="C184" s="109" t="s">
        <v>248</v>
      </c>
      <c r="D184" s="110">
        <v>3.4160287845555599</v>
      </c>
      <c r="E184" s="111"/>
      <c r="F184" s="112">
        <v>0.03</v>
      </c>
      <c r="G184" s="112">
        <v>0.03</v>
      </c>
      <c r="H184" s="113"/>
      <c r="I184" s="114">
        <v>4</v>
      </c>
      <c r="J184" s="114">
        <v>4</v>
      </c>
      <c r="K184" s="111"/>
      <c r="L184" s="136">
        <v>0.75</v>
      </c>
      <c r="M184" s="116">
        <v>0.54</v>
      </c>
      <c r="N184" s="117">
        <v>0.7</v>
      </c>
      <c r="O184" s="118"/>
      <c r="P184" s="111"/>
      <c r="Q184" s="119">
        <v>157</v>
      </c>
      <c r="R184" s="120">
        <v>45.959800078331803</v>
      </c>
      <c r="S184" s="121">
        <v>36</v>
      </c>
      <c r="T184" s="122">
        <v>1.2766611132869901</v>
      </c>
      <c r="U184" s="123">
        <v>10.1654187246638</v>
      </c>
      <c r="V184" s="124">
        <v>0.01</v>
      </c>
      <c r="W184" s="124">
        <v>0.01</v>
      </c>
      <c r="X184" s="125">
        <v>0</v>
      </c>
      <c r="Y184" s="125">
        <v>0</v>
      </c>
      <c r="Z184" s="111"/>
      <c r="AA184" s="126">
        <v>294</v>
      </c>
      <c r="AB184" s="110">
        <v>86.064848554328293</v>
      </c>
      <c r="AC184" s="121">
        <v>200</v>
      </c>
      <c r="AD184" s="116">
        <v>0.430324242771641</v>
      </c>
      <c r="AE184" s="127">
        <v>-521.74767375186798</v>
      </c>
      <c r="AF184" s="112"/>
      <c r="AG184" s="112"/>
      <c r="AH184" s="128">
        <v>390</v>
      </c>
      <c r="AI184" s="125">
        <v>526</v>
      </c>
      <c r="AJ184" s="111"/>
      <c r="AK184" s="120">
        <v>3411.06396</v>
      </c>
      <c r="AL184" s="120">
        <v>998.54660927390205</v>
      </c>
      <c r="AM184" s="129">
        <v>828</v>
      </c>
      <c r="AN184" s="122">
        <v>1.20597416578974</v>
      </c>
      <c r="AO184" s="130">
        <v>33.868590667267704</v>
      </c>
      <c r="AP184" s="124">
        <v>0.01</v>
      </c>
      <c r="AQ184" s="124">
        <v>0.01</v>
      </c>
      <c r="AR184" s="125">
        <v>0</v>
      </c>
      <c r="AS184" s="125">
        <v>0</v>
      </c>
      <c r="AT184" s="113"/>
      <c r="AU184" s="120">
        <v>1886.8190099999999</v>
      </c>
      <c r="AV184" s="110">
        <v>552.34283110570595</v>
      </c>
      <c r="AW184" s="131">
        <v>573</v>
      </c>
      <c r="AX184" s="118">
        <v>0.96394909442531596</v>
      </c>
      <c r="AY184" s="120">
        <v>-450.29807529910101</v>
      </c>
      <c r="AZ184" s="112"/>
      <c r="BA184" s="112"/>
      <c r="BB184" s="125">
        <v>71</v>
      </c>
      <c r="BC184" s="125">
        <v>463</v>
      </c>
      <c r="BD184" s="111"/>
      <c r="BE184" s="120">
        <v>162.5</v>
      </c>
      <c r="BF184" s="110">
        <v>47.569856768973999</v>
      </c>
      <c r="BG184" s="132">
        <v>65</v>
      </c>
      <c r="BH184" s="116">
        <v>0.73184395029190696</v>
      </c>
      <c r="BI184" s="127">
        <v>-102.617993969357</v>
      </c>
      <c r="BJ184" s="112"/>
      <c r="BK184" s="112"/>
      <c r="BL184" s="125">
        <v>60</v>
      </c>
      <c r="BM184" s="125">
        <v>104</v>
      </c>
      <c r="BN184" s="111"/>
      <c r="BO184" s="119">
        <v>357</v>
      </c>
      <c r="BP184" s="120">
        <v>104.507316101684</v>
      </c>
      <c r="BQ184" s="132">
        <v>78</v>
      </c>
      <c r="BR184" s="122">
        <v>1.33983738591903</v>
      </c>
      <c r="BS184" s="123">
        <v>38.858407236771598</v>
      </c>
      <c r="BT184" s="112">
        <v>7.4999999999999997E-3</v>
      </c>
      <c r="BU184" s="124">
        <v>7.4999999999999997E-3</v>
      </c>
      <c r="BV184" s="119">
        <v>0</v>
      </c>
      <c r="BW184" s="119">
        <v>0</v>
      </c>
      <c r="BX184" s="113"/>
      <c r="BY184" s="118">
        <v>0.99054820415878997</v>
      </c>
      <c r="BZ184" s="118">
        <v>1</v>
      </c>
      <c r="CA184" s="135">
        <v>0.99621928166351603</v>
      </c>
      <c r="CB184" s="117">
        <v>0.9</v>
      </c>
      <c r="CC184" s="124">
        <v>2.5000000000000001E-3</v>
      </c>
      <c r="CD184" s="113"/>
      <c r="CE184" s="113"/>
    </row>
    <row r="185" spans="1:83" s="85" customFormat="1" ht="21.4" customHeight="1" x14ac:dyDescent="0.2">
      <c r="A185" s="109" t="s">
        <v>246</v>
      </c>
      <c r="B185" s="109" t="s">
        <v>247</v>
      </c>
      <c r="C185" s="109" t="s">
        <v>249</v>
      </c>
      <c r="D185" s="110">
        <v>3.9896986036666702</v>
      </c>
      <c r="E185" s="111"/>
      <c r="F185" s="112">
        <v>1.975E-2</v>
      </c>
      <c r="G185" s="112">
        <v>1.8499999999999999E-2</v>
      </c>
      <c r="H185" s="113"/>
      <c r="I185" s="114">
        <v>4</v>
      </c>
      <c r="J185" s="114">
        <v>4</v>
      </c>
      <c r="K185" s="111"/>
      <c r="L185" s="136">
        <v>0.71517358171041501</v>
      </c>
      <c r="M185" s="118">
        <v>0.68600000000000005</v>
      </c>
      <c r="N185" s="117">
        <v>0.7</v>
      </c>
      <c r="O185" s="118"/>
      <c r="P185" s="111"/>
      <c r="Q185" s="119">
        <v>151</v>
      </c>
      <c r="R185" s="120">
        <v>37.847470448325602</v>
      </c>
      <c r="S185" s="121">
        <v>36</v>
      </c>
      <c r="T185" s="133">
        <v>1.0513186235645999</v>
      </c>
      <c r="U185" s="134">
        <v>-20.493204780008099</v>
      </c>
      <c r="V185" s="124">
        <v>3.0000000000000001E-3</v>
      </c>
      <c r="W185" s="124">
        <v>2.5000000000000001E-3</v>
      </c>
      <c r="X185" s="125">
        <v>0</v>
      </c>
      <c r="Y185" s="125">
        <v>22</v>
      </c>
      <c r="Z185" s="111"/>
      <c r="AA185" s="126">
        <v>263</v>
      </c>
      <c r="AB185" s="110">
        <v>65.919766409997493</v>
      </c>
      <c r="AC185" s="121">
        <v>200</v>
      </c>
      <c r="AD185" s="116">
        <v>0.32959883204998802</v>
      </c>
      <c r="AE185" s="127">
        <v>-689.74002655560105</v>
      </c>
      <c r="AF185" s="112"/>
      <c r="AG185" s="112"/>
      <c r="AH185" s="128">
        <v>535</v>
      </c>
      <c r="AI185" s="125">
        <v>695</v>
      </c>
      <c r="AJ185" s="111"/>
      <c r="AK185" s="120">
        <v>1159.09881</v>
      </c>
      <c r="AL185" s="120">
        <v>290.52290038519402</v>
      </c>
      <c r="AM185" s="129">
        <v>643.70000000000005</v>
      </c>
      <c r="AN185" s="116">
        <v>0.45133276430820901</v>
      </c>
      <c r="AO185" s="139">
        <v>-1907.2949654692</v>
      </c>
      <c r="AP185" s="124"/>
      <c r="AQ185" s="124"/>
      <c r="AR185" s="125">
        <v>1410</v>
      </c>
      <c r="AS185" s="125">
        <v>1923</v>
      </c>
      <c r="AT185" s="113"/>
      <c r="AU185" s="120">
        <v>2479.5496699999999</v>
      </c>
      <c r="AV185" s="110">
        <v>621.48796596344698</v>
      </c>
      <c r="AW185" s="131">
        <v>573</v>
      </c>
      <c r="AX185" s="133">
        <v>1.0846212320479001</v>
      </c>
      <c r="AY185" s="137">
        <v>-250.05050608179701</v>
      </c>
      <c r="AZ185" s="112">
        <v>6.7499999999999999E-3</v>
      </c>
      <c r="BA185" s="112">
        <v>6.0000000000000001E-3</v>
      </c>
      <c r="BB185" s="125">
        <v>0</v>
      </c>
      <c r="BC185" s="125">
        <v>264</v>
      </c>
      <c r="BD185" s="111"/>
      <c r="BE185" s="120">
        <v>166.8</v>
      </c>
      <c r="BF185" s="110">
        <v>41.807669342918601</v>
      </c>
      <c r="BG185" s="132">
        <v>65</v>
      </c>
      <c r="BH185" s="116">
        <v>0.64319491296797804</v>
      </c>
      <c r="BI185" s="127">
        <v>-142.84050863057001</v>
      </c>
      <c r="BJ185" s="112"/>
      <c r="BK185" s="112"/>
      <c r="BL185" s="125">
        <v>93</v>
      </c>
      <c r="BM185" s="125">
        <v>145</v>
      </c>
      <c r="BN185" s="111"/>
      <c r="BO185" s="119">
        <v>375</v>
      </c>
      <c r="BP185" s="120">
        <v>93.992062371669505</v>
      </c>
      <c r="BQ185" s="132">
        <v>78</v>
      </c>
      <c r="BR185" s="122">
        <v>1.20502644066243</v>
      </c>
      <c r="BS185" s="123">
        <v>3.4313896433157001</v>
      </c>
      <c r="BT185" s="112">
        <v>7.4999999999999997E-3</v>
      </c>
      <c r="BU185" s="124">
        <v>7.4999999999999997E-3</v>
      </c>
      <c r="BV185" s="119">
        <v>0</v>
      </c>
      <c r="BW185" s="119">
        <v>0</v>
      </c>
      <c r="BX185" s="113"/>
      <c r="BY185" s="118">
        <v>0.99682926829268304</v>
      </c>
      <c r="BZ185" s="118">
        <v>1</v>
      </c>
      <c r="CA185" s="135">
        <v>0.99873170731707295</v>
      </c>
      <c r="CB185" s="117">
        <v>0.9</v>
      </c>
      <c r="CC185" s="124">
        <v>2.5000000000000001E-3</v>
      </c>
      <c r="CD185" s="113"/>
      <c r="CE185" s="113"/>
    </row>
    <row r="186" spans="1:83" s="85" customFormat="1" ht="21.4" customHeight="1" x14ac:dyDescent="0.2">
      <c r="A186" s="109" t="s">
        <v>246</v>
      </c>
      <c r="B186" s="109" t="s">
        <v>247</v>
      </c>
      <c r="C186" s="109" t="s">
        <v>250</v>
      </c>
      <c r="D186" s="110">
        <v>2.6611608256666699</v>
      </c>
      <c r="E186" s="111"/>
      <c r="F186" s="112">
        <v>2.5000000000000001E-2</v>
      </c>
      <c r="G186" s="112">
        <v>2.5000000000000001E-2</v>
      </c>
      <c r="H186" s="113"/>
      <c r="I186" s="114">
        <v>3</v>
      </c>
      <c r="J186" s="114">
        <v>3</v>
      </c>
      <c r="K186" s="111"/>
      <c r="L186" s="138">
        <v>0.69</v>
      </c>
      <c r="M186" s="116">
        <v>0.55800000000000005</v>
      </c>
      <c r="N186" s="117">
        <v>0.7</v>
      </c>
      <c r="O186" s="118"/>
      <c r="P186" s="111"/>
      <c r="Q186" s="119">
        <v>91</v>
      </c>
      <c r="R186" s="120">
        <v>34.195603333069101</v>
      </c>
      <c r="S186" s="121">
        <v>36</v>
      </c>
      <c r="T186" s="118">
        <v>0.94987787036303095</v>
      </c>
      <c r="U186" s="126">
        <v>-23.387336930456101</v>
      </c>
      <c r="V186" s="124"/>
      <c r="W186" s="124"/>
      <c r="X186" s="125">
        <v>5</v>
      </c>
      <c r="Y186" s="125">
        <v>24</v>
      </c>
      <c r="Z186" s="111"/>
      <c r="AA186" s="126">
        <v>183</v>
      </c>
      <c r="AB186" s="110">
        <v>68.766982526941206</v>
      </c>
      <c r="AC186" s="121">
        <v>200</v>
      </c>
      <c r="AD186" s="116">
        <v>0.343834912634706</v>
      </c>
      <c r="AE186" s="127">
        <v>-452.48520516920098</v>
      </c>
      <c r="AF186" s="112"/>
      <c r="AG186" s="112"/>
      <c r="AH186" s="128">
        <v>350</v>
      </c>
      <c r="AI186" s="125">
        <v>456</v>
      </c>
      <c r="AJ186" s="111"/>
      <c r="AK186" s="120">
        <v>896.73049000000003</v>
      </c>
      <c r="AL186" s="120">
        <v>336.96967178800799</v>
      </c>
      <c r="AM186" s="129">
        <v>675.5</v>
      </c>
      <c r="AN186" s="116">
        <v>0.498844813897865</v>
      </c>
      <c r="AO186" s="139">
        <v>-1249.6207904589801</v>
      </c>
      <c r="AP186" s="124"/>
      <c r="AQ186" s="124"/>
      <c r="AR186" s="125">
        <v>901</v>
      </c>
      <c r="AS186" s="125">
        <v>1261</v>
      </c>
      <c r="AT186" s="113"/>
      <c r="AU186" s="120">
        <v>2428.40164</v>
      </c>
      <c r="AV186" s="110">
        <v>912.53471664631297</v>
      </c>
      <c r="AW186" s="131">
        <v>573</v>
      </c>
      <c r="AX186" s="122">
        <v>1.59255622451364</v>
      </c>
      <c r="AY186" s="130">
        <v>607.73652719024005</v>
      </c>
      <c r="AZ186" s="112">
        <v>1.4999999999999999E-2</v>
      </c>
      <c r="BA186" s="112">
        <v>1.4999999999999999E-2</v>
      </c>
      <c r="BB186" s="125">
        <v>0</v>
      </c>
      <c r="BC186" s="125">
        <v>0</v>
      </c>
      <c r="BD186" s="111"/>
      <c r="BE186" s="120">
        <v>164.3</v>
      </c>
      <c r="BF186" s="110">
        <v>61.739973929925902</v>
      </c>
      <c r="BG186" s="132">
        <v>65</v>
      </c>
      <c r="BH186" s="118">
        <v>0.94984575276809002</v>
      </c>
      <c r="BI186" s="126">
        <v>-42.232691679990197</v>
      </c>
      <c r="BJ186" s="112"/>
      <c r="BK186" s="112"/>
      <c r="BL186" s="125">
        <v>9</v>
      </c>
      <c r="BM186" s="125">
        <v>44</v>
      </c>
      <c r="BN186" s="111"/>
      <c r="BO186" s="119">
        <v>291</v>
      </c>
      <c r="BP186" s="120">
        <v>109.350775493661</v>
      </c>
      <c r="BQ186" s="132">
        <v>78</v>
      </c>
      <c r="BR186" s="122">
        <v>1.4019330191495001</v>
      </c>
      <c r="BS186" s="123">
        <v>43.160769984011701</v>
      </c>
      <c r="BT186" s="112">
        <v>7.4999999999999997E-3</v>
      </c>
      <c r="BU186" s="124">
        <v>7.4999999999999997E-3</v>
      </c>
      <c r="BV186" s="119">
        <v>0</v>
      </c>
      <c r="BW186" s="119">
        <v>0</v>
      </c>
      <c r="BX186" s="113"/>
      <c r="BY186" s="118">
        <v>0.998490793842439</v>
      </c>
      <c r="BZ186" s="118">
        <v>1</v>
      </c>
      <c r="CA186" s="135">
        <v>0.999396317536975</v>
      </c>
      <c r="CB186" s="117">
        <v>0.9</v>
      </c>
      <c r="CC186" s="124">
        <v>2.5000000000000001E-3</v>
      </c>
      <c r="CD186" s="113"/>
      <c r="CE186" s="113"/>
    </row>
    <row r="187" spans="1:83" s="85" customFormat="1" ht="21.4" customHeight="1" x14ac:dyDescent="0.2">
      <c r="A187" s="109" t="s">
        <v>246</v>
      </c>
      <c r="B187" s="109" t="s">
        <v>247</v>
      </c>
      <c r="C187" s="109" t="s">
        <v>251</v>
      </c>
      <c r="D187" s="110">
        <v>3.7347956884444402</v>
      </c>
      <c r="E187" s="111"/>
      <c r="F187" s="112">
        <v>2.4E-2</v>
      </c>
      <c r="G187" s="112">
        <v>2.4E-2</v>
      </c>
      <c r="H187" s="113"/>
      <c r="I187" s="114">
        <v>4</v>
      </c>
      <c r="J187" s="114">
        <v>4</v>
      </c>
      <c r="K187" s="111"/>
      <c r="L187" s="115">
        <v>0.47</v>
      </c>
      <c r="M187" s="116">
        <v>0.51700000000000002</v>
      </c>
      <c r="N187" s="117">
        <v>0.7</v>
      </c>
      <c r="O187" s="118"/>
      <c r="P187" s="111"/>
      <c r="Q187" s="119">
        <v>158</v>
      </c>
      <c r="R187" s="120">
        <v>42.304857662992397</v>
      </c>
      <c r="S187" s="121">
        <v>36</v>
      </c>
      <c r="T187" s="133">
        <v>1.1751349350831199</v>
      </c>
      <c r="U187" s="134">
        <v>-2.53645787209578</v>
      </c>
      <c r="V187" s="124">
        <v>8.9999999999999993E-3</v>
      </c>
      <c r="W187" s="124">
        <v>8.9999999999999993E-3</v>
      </c>
      <c r="X187" s="125">
        <v>0</v>
      </c>
      <c r="Y187" s="125">
        <v>4</v>
      </c>
      <c r="Z187" s="111"/>
      <c r="AA187" s="126">
        <v>442</v>
      </c>
      <c r="AB187" s="110">
        <v>118.346500550903</v>
      </c>
      <c r="AC187" s="121">
        <v>200</v>
      </c>
      <c r="AD187" s="116">
        <v>0.59173250275451506</v>
      </c>
      <c r="AE187" s="127">
        <v>-449.86921040053198</v>
      </c>
      <c r="AF187" s="112"/>
      <c r="AG187" s="112"/>
      <c r="AH187" s="128">
        <v>305</v>
      </c>
      <c r="AI187" s="125">
        <v>455</v>
      </c>
      <c r="AJ187" s="111"/>
      <c r="AK187" s="120">
        <v>3115.3523700000001</v>
      </c>
      <c r="AL187" s="120">
        <v>834.14264925896305</v>
      </c>
      <c r="AM187" s="129">
        <v>761.4</v>
      </c>
      <c r="AN187" s="133">
        <v>1.0955380210913599</v>
      </c>
      <c r="AO187" s="137">
        <v>-279.99371399482601</v>
      </c>
      <c r="AP187" s="124">
        <v>5.0000000000000001E-3</v>
      </c>
      <c r="AQ187" s="124">
        <v>5.0000000000000001E-3</v>
      </c>
      <c r="AR187" s="125">
        <v>0</v>
      </c>
      <c r="AS187" s="125">
        <v>298</v>
      </c>
      <c r="AT187" s="113"/>
      <c r="AU187" s="120">
        <v>1554.0373999999999</v>
      </c>
      <c r="AV187" s="110">
        <v>416.097031708651</v>
      </c>
      <c r="AW187" s="131">
        <v>573</v>
      </c>
      <c r="AX187" s="116">
        <v>0.72617283020706902</v>
      </c>
      <c r="AY187" s="139">
        <v>-1001.1678877975201</v>
      </c>
      <c r="AZ187" s="112"/>
      <c r="BA187" s="112"/>
      <c r="BB187" s="125">
        <v>587</v>
      </c>
      <c r="BC187" s="125">
        <v>1015</v>
      </c>
      <c r="BD187" s="111"/>
      <c r="BE187" s="120">
        <v>179.2</v>
      </c>
      <c r="BF187" s="110">
        <v>47.981205653216698</v>
      </c>
      <c r="BG187" s="132">
        <v>65</v>
      </c>
      <c r="BH187" s="116">
        <v>0.73817239466487194</v>
      </c>
      <c r="BI187" s="127">
        <v>-110.65749338017299</v>
      </c>
      <c r="BJ187" s="112"/>
      <c r="BK187" s="112"/>
      <c r="BL187" s="125">
        <v>64</v>
      </c>
      <c r="BM187" s="125">
        <v>113</v>
      </c>
      <c r="BN187" s="111"/>
      <c r="BO187" s="119">
        <v>436</v>
      </c>
      <c r="BP187" s="120">
        <v>116.739986968764</v>
      </c>
      <c r="BQ187" s="132">
        <v>78</v>
      </c>
      <c r="BR187" s="122">
        <v>1.49666649959954</v>
      </c>
      <c r="BS187" s="123">
        <v>88.171007943792503</v>
      </c>
      <c r="BT187" s="112">
        <v>7.4999999999999997E-3</v>
      </c>
      <c r="BU187" s="124">
        <v>7.4999999999999997E-3</v>
      </c>
      <c r="BV187" s="119">
        <v>0</v>
      </c>
      <c r="BW187" s="119">
        <v>0</v>
      </c>
      <c r="BX187" s="113"/>
      <c r="BY187" s="118">
        <v>0.99526813880126197</v>
      </c>
      <c r="BZ187" s="118">
        <v>1</v>
      </c>
      <c r="CA187" s="135">
        <v>0.99810725552050505</v>
      </c>
      <c r="CB187" s="117">
        <v>0.9</v>
      </c>
      <c r="CC187" s="124">
        <v>2.5000000000000001E-3</v>
      </c>
      <c r="CD187" s="113"/>
      <c r="CE187" s="113"/>
    </row>
    <row r="188" spans="1:83" s="85" customFormat="1" ht="21.4" customHeight="1" x14ac:dyDescent="0.2">
      <c r="A188" s="109" t="s">
        <v>246</v>
      </c>
      <c r="B188" s="109" t="s">
        <v>247</v>
      </c>
      <c r="C188" s="109" t="s">
        <v>252</v>
      </c>
      <c r="D188" s="110">
        <v>2.75387745788889</v>
      </c>
      <c r="E188" s="111"/>
      <c r="F188" s="112">
        <v>2.1999999999999999E-2</v>
      </c>
      <c r="G188" s="112">
        <v>2.1999999999999999E-2</v>
      </c>
      <c r="H188" s="113"/>
      <c r="I188" s="114">
        <v>3</v>
      </c>
      <c r="J188" s="114">
        <v>3</v>
      </c>
      <c r="K188" s="111"/>
      <c r="L188" s="138">
        <v>0.65</v>
      </c>
      <c r="M188" s="116">
        <v>0.42899999999999999</v>
      </c>
      <c r="N188" s="117">
        <v>0.7</v>
      </c>
      <c r="O188" s="118"/>
      <c r="P188" s="111"/>
      <c r="Q188" s="119">
        <v>108</v>
      </c>
      <c r="R188" s="120">
        <v>39.217431295142802</v>
      </c>
      <c r="S188" s="121">
        <v>36</v>
      </c>
      <c r="T188" s="133">
        <v>1.0893730915317399</v>
      </c>
      <c r="U188" s="134">
        <v>-10.372668649895999</v>
      </c>
      <c r="V188" s="124">
        <v>4.4999999999999997E-3</v>
      </c>
      <c r="W188" s="124">
        <v>4.4999999999999997E-3</v>
      </c>
      <c r="X188" s="125">
        <v>0</v>
      </c>
      <c r="Y188" s="125">
        <v>11</v>
      </c>
      <c r="Z188" s="111"/>
      <c r="AA188" s="126">
        <v>285</v>
      </c>
      <c r="AB188" s="110">
        <v>103.49044369551601</v>
      </c>
      <c r="AC188" s="121">
        <v>200</v>
      </c>
      <c r="AD188" s="116">
        <v>0.51745221847758005</v>
      </c>
      <c r="AE188" s="127">
        <v>-372.62593694386698</v>
      </c>
      <c r="AF188" s="112"/>
      <c r="AG188" s="112"/>
      <c r="AH188" s="128">
        <v>266</v>
      </c>
      <c r="AI188" s="125">
        <v>376</v>
      </c>
      <c r="AJ188" s="111"/>
      <c r="AK188" s="120">
        <v>1110.8947700000001</v>
      </c>
      <c r="AL188" s="120">
        <v>403.39295665378199</v>
      </c>
      <c r="AM188" s="129">
        <v>711.2</v>
      </c>
      <c r="AN188" s="116">
        <v>0.56720044523872604</v>
      </c>
      <c r="AO188" s="139">
        <v>-1227.62306177239</v>
      </c>
      <c r="AP188" s="124"/>
      <c r="AQ188" s="124"/>
      <c r="AR188" s="125">
        <v>848</v>
      </c>
      <c r="AS188" s="125">
        <v>1240</v>
      </c>
      <c r="AT188" s="113"/>
      <c r="AU188" s="120">
        <v>2321.7646599999998</v>
      </c>
      <c r="AV188" s="110">
        <v>843.08931515778295</v>
      </c>
      <c r="AW188" s="131">
        <v>573</v>
      </c>
      <c r="AX188" s="122">
        <v>1.4713600613573901</v>
      </c>
      <c r="AY188" s="130">
        <v>437.66635065582102</v>
      </c>
      <c r="AZ188" s="112">
        <v>1.4999999999999999E-2</v>
      </c>
      <c r="BA188" s="112">
        <v>1.4999999999999999E-2</v>
      </c>
      <c r="BB188" s="125">
        <v>0</v>
      </c>
      <c r="BC188" s="125">
        <v>0</v>
      </c>
      <c r="BD188" s="111"/>
      <c r="BE188" s="120">
        <v>141.80000000000001</v>
      </c>
      <c r="BF188" s="110">
        <v>51.491034793067101</v>
      </c>
      <c r="BG188" s="132">
        <v>65</v>
      </c>
      <c r="BH188" s="118">
        <v>0.79216976604718603</v>
      </c>
      <c r="BI188" s="126">
        <v>-71.9284295067567</v>
      </c>
      <c r="BJ188" s="112"/>
      <c r="BK188" s="112"/>
      <c r="BL188" s="125">
        <v>38</v>
      </c>
      <c r="BM188" s="125">
        <v>74</v>
      </c>
      <c r="BN188" s="111"/>
      <c r="BO188" s="119">
        <v>80</v>
      </c>
      <c r="BP188" s="120">
        <v>29.0499491075132</v>
      </c>
      <c r="BQ188" s="132">
        <v>78</v>
      </c>
      <c r="BR188" s="116">
        <v>0.37243524496811797</v>
      </c>
      <c r="BS188" s="127">
        <v>-176.47411540810799</v>
      </c>
      <c r="BT188" s="112"/>
      <c r="BU188" s="124"/>
      <c r="BV188" s="119">
        <v>135</v>
      </c>
      <c r="BW188" s="119">
        <v>178</v>
      </c>
      <c r="BX188" s="113"/>
      <c r="BY188" s="118">
        <v>0.994098955969133</v>
      </c>
      <c r="BZ188" s="118">
        <v>1</v>
      </c>
      <c r="CA188" s="135">
        <v>0.99763958238765305</v>
      </c>
      <c r="CB188" s="117">
        <v>0.9</v>
      </c>
      <c r="CC188" s="124">
        <v>2.5000000000000001E-3</v>
      </c>
      <c r="CD188" s="113"/>
      <c r="CE188" s="113"/>
    </row>
    <row r="189" spans="1:83" s="85" customFormat="1" ht="21.4" customHeight="1" x14ac:dyDescent="0.2">
      <c r="A189" s="109" t="s">
        <v>246</v>
      </c>
      <c r="B189" s="109" t="s">
        <v>247</v>
      </c>
      <c r="C189" s="109" t="s">
        <v>253</v>
      </c>
      <c r="D189" s="110">
        <v>3.6626016123333298</v>
      </c>
      <c r="E189" s="111"/>
      <c r="F189" s="112">
        <v>2.6624999999999999E-2</v>
      </c>
      <c r="G189" s="112">
        <v>2.5375000000000002E-2</v>
      </c>
      <c r="H189" s="113"/>
      <c r="I189" s="114">
        <v>5</v>
      </c>
      <c r="J189" s="114">
        <v>5</v>
      </c>
      <c r="K189" s="111"/>
      <c r="L189" s="136">
        <v>0.79</v>
      </c>
      <c r="M189" s="133">
        <v>0.78400000000000003</v>
      </c>
      <c r="N189" s="117">
        <v>0.7</v>
      </c>
      <c r="O189" s="118">
        <v>1.2E-2</v>
      </c>
      <c r="P189" s="111"/>
      <c r="Q189" s="119">
        <v>136</v>
      </c>
      <c r="R189" s="120">
        <v>37.1320756104179</v>
      </c>
      <c r="S189" s="121">
        <v>36</v>
      </c>
      <c r="T189" s="133">
        <v>1.0314465447338299</v>
      </c>
      <c r="U189" s="134">
        <v>-21.433267704535801</v>
      </c>
      <c r="V189" s="124">
        <v>2E-3</v>
      </c>
      <c r="W189" s="124">
        <v>1.5E-3</v>
      </c>
      <c r="X189" s="125">
        <v>0</v>
      </c>
      <c r="Y189" s="125">
        <v>23</v>
      </c>
      <c r="Z189" s="111"/>
      <c r="AA189" s="126">
        <v>437</v>
      </c>
      <c r="AB189" s="110">
        <v>119.31409589524</v>
      </c>
      <c r="AC189" s="121">
        <v>200</v>
      </c>
      <c r="AD189" s="116">
        <v>0.59657047947620001</v>
      </c>
      <c r="AE189" s="127">
        <v>-437.629265025199</v>
      </c>
      <c r="AF189" s="112"/>
      <c r="AG189" s="112"/>
      <c r="AH189" s="128">
        <v>296</v>
      </c>
      <c r="AI189" s="125">
        <v>443</v>
      </c>
      <c r="AJ189" s="111"/>
      <c r="AK189" s="120">
        <v>2926.7083600000001</v>
      </c>
      <c r="AL189" s="120">
        <v>799.07908906736998</v>
      </c>
      <c r="AM189" s="129">
        <v>828</v>
      </c>
      <c r="AN189" s="118">
        <v>0.965071363607935</v>
      </c>
      <c r="AO189" s="120">
        <v>-694.25679720432402</v>
      </c>
      <c r="AP189" s="124"/>
      <c r="AQ189" s="124"/>
      <c r="AR189" s="125">
        <v>106</v>
      </c>
      <c r="AS189" s="125">
        <v>713</v>
      </c>
      <c r="AT189" s="113"/>
      <c r="AU189" s="120">
        <v>2268.0075999999999</v>
      </c>
      <c r="AV189" s="110">
        <v>619.23404182501895</v>
      </c>
      <c r="AW189" s="131">
        <v>573</v>
      </c>
      <c r="AX189" s="133">
        <v>1.0806876820681</v>
      </c>
      <c r="AY189" s="137">
        <v>-237.805244297196</v>
      </c>
      <c r="AZ189" s="112">
        <v>6.7499999999999999E-3</v>
      </c>
      <c r="BA189" s="112">
        <v>6.0000000000000001E-3</v>
      </c>
      <c r="BB189" s="125">
        <v>0</v>
      </c>
      <c r="BC189" s="125">
        <v>251</v>
      </c>
      <c r="BD189" s="111"/>
      <c r="BE189" s="120">
        <v>128.6</v>
      </c>
      <c r="BF189" s="110">
        <v>35.111653849262801</v>
      </c>
      <c r="BG189" s="132">
        <v>65</v>
      </c>
      <c r="BH189" s="116">
        <v>0.54017928998865905</v>
      </c>
      <c r="BI189" s="127">
        <v>-155.65451113319</v>
      </c>
      <c r="BJ189" s="112"/>
      <c r="BK189" s="112"/>
      <c r="BL189" s="125">
        <v>110</v>
      </c>
      <c r="BM189" s="125">
        <v>158</v>
      </c>
      <c r="BN189" s="111"/>
      <c r="BO189" s="119">
        <v>311</v>
      </c>
      <c r="BP189" s="120">
        <v>84.912319962058703</v>
      </c>
      <c r="BQ189" s="132">
        <v>78</v>
      </c>
      <c r="BR189" s="133">
        <v>1.0886194866930601</v>
      </c>
      <c r="BS189" s="134">
        <v>-30.105413359827701</v>
      </c>
      <c r="BT189" s="112">
        <v>3.375E-3</v>
      </c>
      <c r="BU189" s="124">
        <v>3.375E-3</v>
      </c>
      <c r="BV189" s="119">
        <v>0</v>
      </c>
      <c r="BW189" s="119">
        <v>32</v>
      </c>
      <c r="BX189" s="113"/>
      <c r="BY189" s="118">
        <v>0.98099415204678397</v>
      </c>
      <c r="BZ189" s="118">
        <v>1</v>
      </c>
      <c r="CA189" s="135">
        <v>0.99239766081871295</v>
      </c>
      <c r="CB189" s="117">
        <v>0.9</v>
      </c>
      <c r="CC189" s="124">
        <v>2.5000000000000001E-3</v>
      </c>
      <c r="CD189" s="113"/>
      <c r="CE189" s="113"/>
    </row>
    <row r="190" spans="1:83" s="85" customFormat="1" ht="21.4" customHeight="1" x14ac:dyDescent="0.2">
      <c r="A190" s="109" t="s">
        <v>246</v>
      </c>
      <c r="B190" s="109" t="s">
        <v>247</v>
      </c>
      <c r="C190" s="109" t="s">
        <v>254</v>
      </c>
      <c r="D190" s="110">
        <v>4.74698357744444</v>
      </c>
      <c r="E190" s="111"/>
      <c r="F190" s="112">
        <v>2.5000000000000001E-3</v>
      </c>
      <c r="G190" s="112">
        <v>2.5000000000000001E-3</v>
      </c>
      <c r="H190" s="113"/>
      <c r="I190" s="114">
        <v>1</v>
      </c>
      <c r="J190" s="114">
        <v>1</v>
      </c>
      <c r="K190" s="111"/>
      <c r="L190" s="138">
        <v>0.65</v>
      </c>
      <c r="M190" s="116">
        <v>0.47699999999999998</v>
      </c>
      <c r="N190" s="117">
        <v>0.7</v>
      </c>
      <c r="O190" s="118"/>
      <c r="P190" s="111"/>
      <c r="Q190" s="119">
        <v>140</v>
      </c>
      <c r="R190" s="120">
        <v>29.4924129641437</v>
      </c>
      <c r="S190" s="121">
        <v>36</v>
      </c>
      <c r="T190" s="118">
        <v>0.81923369344843699</v>
      </c>
      <c r="U190" s="126">
        <v>-64.044342092871801</v>
      </c>
      <c r="V190" s="124"/>
      <c r="W190" s="124"/>
      <c r="X190" s="125">
        <v>31</v>
      </c>
      <c r="Y190" s="125">
        <v>66</v>
      </c>
      <c r="Z190" s="111"/>
      <c r="AA190" s="126">
        <v>433</v>
      </c>
      <c r="AB190" s="110">
        <v>91.215820096244599</v>
      </c>
      <c r="AC190" s="121">
        <v>200</v>
      </c>
      <c r="AD190" s="116">
        <v>0.45607910048122302</v>
      </c>
      <c r="AE190" s="127">
        <v>-700.57967829373194</v>
      </c>
      <c r="AF190" s="112"/>
      <c r="AG190" s="112"/>
      <c r="AH190" s="128">
        <v>517</v>
      </c>
      <c r="AI190" s="125">
        <v>707</v>
      </c>
      <c r="AJ190" s="111"/>
      <c r="AK190" s="120">
        <v>2843.9763400000002</v>
      </c>
      <c r="AL190" s="120">
        <v>599.11231913952895</v>
      </c>
      <c r="AM190" s="129">
        <v>828</v>
      </c>
      <c r="AN190" s="116">
        <v>0.72356560282551796</v>
      </c>
      <c r="AO190" s="139">
        <v>-1849.0435281360501</v>
      </c>
      <c r="AP190" s="124"/>
      <c r="AQ190" s="124"/>
      <c r="AR190" s="125">
        <v>1087</v>
      </c>
      <c r="AS190" s="125">
        <v>1873</v>
      </c>
      <c r="AT190" s="113"/>
      <c r="AU190" s="120">
        <v>2411.2637599999998</v>
      </c>
      <c r="AV190" s="110">
        <v>507.95704696709998</v>
      </c>
      <c r="AW190" s="131">
        <v>573</v>
      </c>
      <c r="AX190" s="118">
        <v>0.88648699296178002</v>
      </c>
      <c r="AY190" s="120">
        <v>-836.44201831154305</v>
      </c>
      <c r="AZ190" s="112"/>
      <c r="BA190" s="112"/>
      <c r="BB190" s="125">
        <v>309</v>
      </c>
      <c r="BC190" s="125">
        <v>853</v>
      </c>
      <c r="BD190" s="111"/>
      <c r="BE190" s="120">
        <v>166.8</v>
      </c>
      <c r="BF190" s="110">
        <v>35.1381034458513</v>
      </c>
      <c r="BG190" s="132">
        <v>65</v>
      </c>
      <c r="BH190" s="116">
        <v>0.54058620685924996</v>
      </c>
      <c r="BI190" s="127">
        <v>-201.613395445463</v>
      </c>
      <c r="BJ190" s="112"/>
      <c r="BK190" s="112"/>
      <c r="BL190" s="125">
        <v>142</v>
      </c>
      <c r="BM190" s="125">
        <v>204</v>
      </c>
      <c r="BN190" s="111"/>
      <c r="BO190" s="119">
        <v>368</v>
      </c>
      <c r="BP190" s="120">
        <v>77.522914077177802</v>
      </c>
      <c r="BQ190" s="132">
        <v>78</v>
      </c>
      <c r="BR190" s="118">
        <v>0.99388351380997197</v>
      </c>
      <c r="BS190" s="126">
        <v>-74.096074534555598</v>
      </c>
      <c r="BT190" s="112">
        <v>0</v>
      </c>
      <c r="BU190" s="124"/>
      <c r="BV190" s="119">
        <v>3</v>
      </c>
      <c r="BW190" s="119">
        <v>77</v>
      </c>
      <c r="BX190" s="113"/>
      <c r="BY190" s="118">
        <v>0.99258774798343097</v>
      </c>
      <c r="BZ190" s="118">
        <v>1</v>
      </c>
      <c r="CA190" s="135">
        <v>0.99703509919337296</v>
      </c>
      <c r="CB190" s="117">
        <v>0.9</v>
      </c>
      <c r="CC190" s="124">
        <v>2.5000000000000001E-3</v>
      </c>
      <c r="CD190" s="113"/>
      <c r="CE190" s="113"/>
    </row>
    <row r="191" spans="1:83" s="85" customFormat="1" ht="21.4" customHeight="1" x14ac:dyDescent="0.2">
      <c r="A191" s="109" t="s">
        <v>246</v>
      </c>
      <c r="B191" s="109" t="s">
        <v>247</v>
      </c>
      <c r="C191" s="109" t="s">
        <v>255</v>
      </c>
      <c r="D191" s="110">
        <v>2.8603574068888902</v>
      </c>
      <c r="E191" s="111"/>
      <c r="F191" s="112">
        <v>1.0500000000000001E-2</v>
      </c>
      <c r="G191" s="112">
        <v>1.0500000000000001E-2</v>
      </c>
      <c r="H191" s="113"/>
      <c r="I191" s="114">
        <v>3</v>
      </c>
      <c r="J191" s="114">
        <v>3</v>
      </c>
      <c r="K191" s="111"/>
      <c r="L191" s="115">
        <v>0.56000000000000005</v>
      </c>
      <c r="M191" s="116">
        <v>0.59</v>
      </c>
      <c r="N191" s="117">
        <v>0.7</v>
      </c>
      <c r="O191" s="118"/>
      <c r="P191" s="111"/>
      <c r="Q191" s="119">
        <v>71</v>
      </c>
      <c r="R191" s="120">
        <v>24.822072874181199</v>
      </c>
      <c r="S191" s="121">
        <v>36</v>
      </c>
      <c r="T191" s="116">
        <v>0.68950202428281104</v>
      </c>
      <c r="U191" s="127">
        <v>-51.949602777712002</v>
      </c>
      <c r="V191" s="124"/>
      <c r="W191" s="124"/>
      <c r="X191" s="125">
        <v>32</v>
      </c>
      <c r="Y191" s="125">
        <v>53</v>
      </c>
      <c r="Z191" s="111"/>
      <c r="AA191" s="126">
        <v>209</v>
      </c>
      <c r="AB191" s="110">
        <v>73.067791981744705</v>
      </c>
      <c r="AC191" s="121">
        <v>200</v>
      </c>
      <c r="AD191" s="116">
        <v>0.365338959908723</v>
      </c>
      <c r="AE191" s="127">
        <v>-474.05334876506703</v>
      </c>
      <c r="AF191" s="112"/>
      <c r="AG191" s="112"/>
      <c r="AH191" s="128">
        <v>364</v>
      </c>
      <c r="AI191" s="125">
        <v>478</v>
      </c>
      <c r="AJ191" s="111"/>
      <c r="AK191" s="120">
        <v>2384.6286300000002</v>
      </c>
      <c r="AL191" s="120">
        <v>833.68205115096998</v>
      </c>
      <c r="AM191" s="129">
        <v>828</v>
      </c>
      <c r="AN191" s="133">
        <v>1.00686238061711</v>
      </c>
      <c r="AO191" s="137">
        <v>-443.21223388737701</v>
      </c>
      <c r="AP191" s="124">
        <v>5.0000000000000001E-4</v>
      </c>
      <c r="AQ191" s="124">
        <v>5.0000000000000001E-4</v>
      </c>
      <c r="AR191" s="125">
        <v>0</v>
      </c>
      <c r="AS191" s="125">
        <v>458</v>
      </c>
      <c r="AT191" s="113"/>
      <c r="AU191" s="120">
        <v>1514.5989099999999</v>
      </c>
      <c r="AV191" s="110">
        <v>529.51386646725905</v>
      </c>
      <c r="AW191" s="131">
        <v>573</v>
      </c>
      <c r="AX191" s="118">
        <v>0.92410796940184903</v>
      </c>
      <c r="AY191" s="120">
        <v>-442.34893421191703</v>
      </c>
      <c r="AZ191" s="112"/>
      <c r="BA191" s="112"/>
      <c r="BB191" s="125">
        <v>125</v>
      </c>
      <c r="BC191" s="125">
        <v>453</v>
      </c>
      <c r="BD191" s="111"/>
      <c r="BE191" s="120">
        <v>91</v>
      </c>
      <c r="BF191" s="110">
        <v>31.8142060781759</v>
      </c>
      <c r="BG191" s="132">
        <v>65</v>
      </c>
      <c r="BH191" s="116">
        <v>0.48944932427962901</v>
      </c>
      <c r="BI191" s="127">
        <v>-130.992338348647</v>
      </c>
      <c r="BJ191" s="112"/>
      <c r="BK191" s="112"/>
      <c r="BL191" s="125">
        <v>95</v>
      </c>
      <c r="BM191" s="125">
        <v>133</v>
      </c>
      <c r="BN191" s="111"/>
      <c r="BO191" s="119">
        <v>325</v>
      </c>
      <c r="BP191" s="120">
        <v>113.622164564914</v>
      </c>
      <c r="BQ191" s="132">
        <v>78</v>
      </c>
      <c r="BR191" s="122">
        <v>1.4566944174989001</v>
      </c>
      <c r="BS191" s="123">
        <v>58.609193981623903</v>
      </c>
      <c r="BT191" s="112">
        <v>7.4999999999999997E-3</v>
      </c>
      <c r="BU191" s="124">
        <v>7.4999999999999997E-3</v>
      </c>
      <c r="BV191" s="119">
        <v>0</v>
      </c>
      <c r="BW191" s="119">
        <v>0</v>
      </c>
      <c r="BX191" s="113"/>
      <c r="BY191" s="118">
        <v>0.99556868537666199</v>
      </c>
      <c r="BZ191" s="118">
        <v>1</v>
      </c>
      <c r="CA191" s="135">
        <v>0.99822747415066504</v>
      </c>
      <c r="CB191" s="117">
        <v>0.9</v>
      </c>
      <c r="CC191" s="124">
        <v>2.5000000000000001E-3</v>
      </c>
      <c r="CD191" s="113"/>
      <c r="CE191" s="113"/>
    </row>
    <row r="192" spans="1:83" s="85" customFormat="1" ht="21.4" customHeight="1" x14ac:dyDescent="0.2">
      <c r="A192" s="109" t="s">
        <v>246</v>
      </c>
      <c r="B192" s="109" t="s">
        <v>247</v>
      </c>
      <c r="C192" s="109" t="s">
        <v>256</v>
      </c>
      <c r="D192" s="110">
        <v>3.0854458153333302</v>
      </c>
      <c r="E192" s="111"/>
      <c r="F192" s="112">
        <v>2.5000000000000001E-2</v>
      </c>
      <c r="G192" s="112">
        <v>2.5000000000000001E-2</v>
      </c>
      <c r="H192" s="113"/>
      <c r="I192" s="114">
        <v>3</v>
      </c>
      <c r="J192" s="114">
        <v>3</v>
      </c>
      <c r="K192" s="111"/>
      <c r="L192" s="115">
        <v>0.44</v>
      </c>
      <c r="M192" s="116">
        <v>0.52200000000000002</v>
      </c>
      <c r="N192" s="117">
        <v>0.7</v>
      </c>
      <c r="O192" s="118"/>
      <c r="P192" s="111"/>
      <c r="Q192" s="119">
        <v>94</v>
      </c>
      <c r="R192" s="120">
        <v>30.4656136020476</v>
      </c>
      <c r="S192" s="121">
        <v>36</v>
      </c>
      <c r="T192" s="118">
        <v>0.84626704450132195</v>
      </c>
      <c r="U192" s="126">
        <v>-38.624802926287899</v>
      </c>
      <c r="V192" s="124"/>
      <c r="W192" s="124"/>
      <c r="X192" s="125">
        <v>18</v>
      </c>
      <c r="Y192" s="125">
        <v>40</v>
      </c>
      <c r="Z192" s="111"/>
      <c r="AA192" s="126">
        <v>306</v>
      </c>
      <c r="AB192" s="110">
        <v>99.175295342835696</v>
      </c>
      <c r="AC192" s="121">
        <v>200</v>
      </c>
      <c r="AD192" s="116">
        <v>0.495876476714179</v>
      </c>
      <c r="AE192" s="127">
        <v>-430.804460701599</v>
      </c>
      <c r="AF192" s="112"/>
      <c r="AG192" s="112"/>
      <c r="AH192" s="128">
        <v>312</v>
      </c>
      <c r="AI192" s="125">
        <v>435</v>
      </c>
      <c r="AJ192" s="111"/>
      <c r="AK192" s="120">
        <v>2349.28206</v>
      </c>
      <c r="AL192" s="120">
        <v>761.40765406576998</v>
      </c>
      <c r="AM192" s="129">
        <v>817.8</v>
      </c>
      <c r="AN192" s="118">
        <v>0.93104384209558499</v>
      </c>
      <c r="AO192" s="120">
        <v>-663.51137980883902</v>
      </c>
      <c r="AP192" s="124"/>
      <c r="AQ192" s="124"/>
      <c r="AR192" s="125">
        <v>174</v>
      </c>
      <c r="AS192" s="125">
        <v>679</v>
      </c>
      <c r="AT192" s="113"/>
      <c r="AU192" s="120">
        <v>2199.8265900000001</v>
      </c>
      <c r="AV192" s="110">
        <v>712.968796621808</v>
      </c>
      <c r="AW192" s="131">
        <v>573</v>
      </c>
      <c r="AX192" s="122">
        <v>1.24427364157384</v>
      </c>
      <c r="AY192" s="130">
        <v>88.881810089917494</v>
      </c>
      <c r="AZ192" s="112">
        <v>1.4999999999999999E-2</v>
      </c>
      <c r="BA192" s="112">
        <v>1.4999999999999999E-2</v>
      </c>
      <c r="BB192" s="125">
        <v>0</v>
      </c>
      <c r="BC192" s="125">
        <v>0</v>
      </c>
      <c r="BD192" s="111"/>
      <c r="BE192" s="120">
        <v>165</v>
      </c>
      <c r="BF192" s="110">
        <v>53.4768749397644</v>
      </c>
      <c r="BG192" s="132">
        <v>65</v>
      </c>
      <c r="BH192" s="118">
        <v>0.82272115291945203</v>
      </c>
      <c r="BI192" s="126">
        <v>-74.461449728019701</v>
      </c>
      <c r="BJ192" s="112"/>
      <c r="BK192" s="112"/>
      <c r="BL192" s="125">
        <v>36</v>
      </c>
      <c r="BM192" s="125">
        <v>76</v>
      </c>
      <c r="BN192" s="111"/>
      <c r="BO192" s="119">
        <v>320</v>
      </c>
      <c r="BP192" s="120">
        <v>103.712727155907</v>
      </c>
      <c r="BQ192" s="132">
        <v>78</v>
      </c>
      <c r="BR192" s="122">
        <v>1.32965034815265</v>
      </c>
      <c r="BS192" s="123">
        <v>32.6462603263763</v>
      </c>
      <c r="BT192" s="112">
        <v>7.4999999999999997E-3</v>
      </c>
      <c r="BU192" s="124">
        <v>7.4999999999999997E-3</v>
      </c>
      <c r="BV192" s="119">
        <v>0</v>
      </c>
      <c r="BW192" s="119">
        <v>0</v>
      </c>
      <c r="BX192" s="113"/>
      <c r="BY192" s="118">
        <v>0.99634308510638303</v>
      </c>
      <c r="BZ192" s="118">
        <v>1</v>
      </c>
      <c r="CA192" s="135">
        <v>0.99853723404255301</v>
      </c>
      <c r="CB192" s="117">
        <v>0.9</v>
      </c>
      <c r="CC192" s="124">
        <v>2.5000000000000001E-3</v>
      </c>
      <c r="CD192" s="113"/>
      <c r="CE192" s="113"/>
    </row>
    <row r="193" spans="1:83" s="85" customFormat="1" ht="21.4" customHeight="1" x14ac:dyDescent="0.2">
      <c r="A193" s="109" t="s">
        <v>246</v>
      </c>
      <c r="B193" s="109" t="s">
        <v>247</v>
      </c>
      <c r="C193" s="109" t="s">
        <v>257</v>
      </c>
      <c r="D193" s="110">
        <v>3.8887596261111099</v>
      </c>
      <c r="E193" s="111"/>
      <c r="F193" s="112">
        <v>2.1000000000000001E-2</v>
      </c>
      <c r="G193" s="112">
        <v>2.1000000000000001E-2</v>
      </c>
      <c r="H193" s="113"/>
      <c r="I193" s="114">
        <v>4</v>
      </c>
      <c r="J193" s="114">
        <v>4</v>
      </c>
      <c r="K193" s="111"/>
      <c r="L193" s="115">
        <v>0.55000000000000004</v>
      </c>
      <c r="M193" s="118">
        <v>0.64400000000000002</v>
      </c>
      <c r="N193" s="117">
        <v>0.7</v>
      </c>
      <c r="O193" s="118"/>
      <c r="P193" s="111"/>
      <c r="Q193" s="119">
        <v>170</v>
      </c>
      <c r="R193" s="120">
        <v>43.715738781727097</v>
      </c>
      <c r="S193" s="121">
        <v>36</v>
      </c>
      <c r="T193" s="122">
        <v>1.2143260772702</v>
      </c>
      <c r="U193" s="123">
        <v>2.84555623124007</v>
      </c>
      <c r="V193" s="124">
        <v>0.01</v>
      </c>
      <c r="W193" s="124">
        <v>0.01</v>
      </c>
      <c r="X193" s="125">
        <v>0</v>
      </c>
      <c r="Y193" s="125">
        <v>0</v>
      </c>
      <c r="Z193" s="111"/>
      <c r="AA193" s="126">
        <v>501</v>
      </c>
      <c r="AB193" s="110">
        <v>128.83285370379599</v>
      </c>
      <c r="AC193" s="121">
        <v>200</v>
      </c>
      <c r="AD193" s="116">
        <v>0.64416426851898001</v>
      </c>
      <c r="AE193" s="127">
        <v>-427.63579871533301</v>
      </c>
      <c r="AF193" s="112"/>
      <c r="AG193" s="112"/>
      <c r="AH193" s="128">
        <v>277</v>
      </c>
      <c r="AI193" s="125">
        <v>433</v>
      </c>
      <c r="AJ193" s="111"/>
      <c r="AK193" s="120">
        <v>3228.1576300000002</v>
      </c>
      <c r="AL193" s="120">
        <v>830.12526881952499</v>
      </c>
      <c r="AM193" s="129">
        <v>814.9</v>
      </c>
      <c r="AN193" s="133">
        <v>1.01868360390174</v>
      </c>
      <c r="AO193" s="137">
        <v>-555.56893186562502</v>
      </c>
      <c r="AP193" s="124">
        <v>1E-3</v>
      </c>
      <c r="AQ193" s="124">
        <v>1E-3</v>
      </c>
      <c r="AR193" s="125">
        <v>0</v>
      </c>
      <c r="AS193" s="125">
        <v>575</v>
      </c>
      <c r="AT193" s="113"/>
      <c r="AU193" s="120">
        <v>2039.6881100000001</v>
      </c>
      <c r="AV193" s="110">
        <v>524.50866242914503</v>
      </c>
      <c r="AW193" s="131">
        <v>573</v>
      </c>
      <c r="AX193" s="118">
        <v>0.91537288382049697</v>
      </c>
      <c r="AY193" s="120">
        <v>-620.85345331942904</v>
      </c>
      <c r="AZ193" s="112"/>
      <c r="BA193" s="112"/>
      <c r="BB193" s="125">
        <v>189</v>
      </c>
      <c r="BC193" s="125">
        <v>635</v>
      </c>
      <c r="BD193" s="111"/>
      <c r="BE193" s="120">
        <v>200.4</v>
      </c>
      <c r="BF193" s="110">
        <v>51.5331414815183</v>
      </c>
      <c r="BG193" s="132">
        <v>65</v>
      </c>
      <c r="BH193" s="118">
        <v>0.79281756125412695</v>
      </c>
      <c r="BI193" s="126">
        <v>-101.40663458248299</v>
      </c>
      <c r="BJ193" s="112"/>
      <c r="BK193" s="112"/>
      <c r="BL193" s="125">
        <v>53</v>
      </c>
      <c r="BM193" s="125">
        <v>103</v>
      </c>
      <c r="BN193" s="111"/>
      <c r="BO193" s="119">
        <v>383</v>
      </c>
      <c r="BP193" s="120">
        <v>98.488987961185103</v>
      </c>
      <c r="BQ193" s="132">
        <v>78</v>
      </c>
      <c r="BR193" s="122">
        <v>1.26267933283571</v>
      </c>
      <c r="BS193" s="123">
        <v>20.832038501020101</v>
      </c>
      <c r="BT193" s="112">
        <v>7.4999999999999997E-3</v>
      </c>
      <c r="BU193" s="124">
        <v>7.4999999999999997E-3</v>
      </c>
      <c r="BV193" s="119">
        <v>0</v>
      </c>
      <c r="BW193" s="119">
        <v>0</v>
      </c>
      <c r="BX193" s="113"/>
      <c r="BY193" s="118">
        <v>0.99648609077598804</v>
      </c>
      <c r="BZ193" s="118">
        <v>1</v>
      </c>
      <c r="CA193" s="135">
        <v>0.99859443631039502</v>
      </c>
      <c r="CB193" s="117">
        <v>0.9</v>
      </c>
      <c r="CC193" s="124">
        <v>2.5000000000000001E-3</v>
      </c>
      <c r="CD193" s="113"/>
      <c r="CE193" s="113"/>
    </row>
    <row r="194" spans="1:83" s="85" customFormat="1" ht="21.4" customHeight="1" x14ac:dyDescent="0.2">
      <c r="A194" s="109" t="s">
        <v>246</v>
      </c>
      <c r="B194" s="109" t="s">
        <v>247</v>
      </c>
      <c r="C194" s="109" t="s">
        <v>258</v>
      </c>
      <c r="D194" s="110">
        <v>4.0950951938888904</v>
      </c>
      <c r="E194" s="111"/>
      <c r="F194" s="112">
        <v>2.9749999999999999E-2</v>
      </c>
      <c r="G194" s="112">
        <v>2.9000000000000001E-2</v>
      </c>
      <c r="H194" s="113"/>
      <c r="I194" s="114">
        <v>5</v>
      </c>
      <c r="J194" s="114">
        <v>5</v>
      </c>
      <c r="K194" s="111"/>
      <c r="L194" s="136">
        <v>0.78</v>
      </c>
      <c r="M194" s="133">
        <v>0.82499999999999996</v>
      </c>
      <c r="N194" s="117">
        <v>0.7</v>
      </c>
      <c r="O194" s="118">
        <v>1.7000000000000001E-2</v>
      </c>
      <c r="P194" s="111"/>
      <c r="Q194" s="119">
        <v>148</v>
      </c>
      <c r="R194" s="120">
        <v>36.140795999287199</v>
      </c>
      <c r="S194" s="121">
        <v>36</v>
      </c>
      <c r="T194" s="133">
        <v>1.0039109999802001</v>
      </c>
      <c r="U194" s="134">
        <v>-28.02357181412</v>
      </c>
      <c r="V194" s="124">
        <v>5.0000000000000001E-4</v>
      </c>
      <c r="W194" s="124">
        <v>5.0000000000000001E-4</v>
      </c>
      <c r="X194" s="125">
        <v>0</v>
      </c>
      <c r="Y194" s="125">
        <v>29</v>
      </c>
      <c r="Z194" s="111"/>
      <c r="AA194" s="126">
        <v>303</v>
      </c>
      <c r="AB194" s="110">
        <v>73.990953971513704</v>
      </c>
      <c r="AC194" s="121">
        <v>200</v>
      </c>
      <c r="AD194" s="116">
        <v>0.36995476985756898</v>
      </c>
      <c r="AE194" s="127">
        <v>-674.908732300667</v>
      </c>
      <c r="AF194" s="112"/>
      <c r="AG194" s="112"/>
      <c r="AH194" s="128">
        <v>517</v>
      </c>
      <c r="AI194" s="125">
        <v>680</v>
      </c>
      <c r="AJ194" s="111"/>
      <c r="AK194" s="120">
        <v>2081.3610199999998</v>
      </c>
      <c r="AL194" s="120">
        <v>508.25705422086799</v>
      </c>
      <c r="AM194" s="129">
        <v>828</v>
      </c>
      <c r="AN194" s="116">
        <v>0.61383702200587897</v>
      </c>
      <c r="AO194" s="139">
        <v>-1967.18113172476</v>
      </c>
      <c r="AP194" s="124"/>
      <c r="AQ194" s="124"/>
      <c r="AR194" s="125">
        <v>1310</v>
      </c>
      <c r="AS194" s="125">
        <v>1988</v>
      </c>
      <c r="AT194" s="113"/>
      <c r="AU194" s="120">
        <v>2396.8653199999999</v>
      </c>
      <c r="AV194" s="110">
        <v>585.30149032355598</v>
      </c>
      <c r="AW194" s="131">
        <v>573</v>
      </c>
      <c r="AX194" s="133">
        <v>1.0214685695001</v>
      </c>
      <c r="AY194" s="137">
        <v>-404.84319804141097</v>
      </c>
      <c r="AZ194" s="112">
        <v>2.2499999999999998E-3</v>
      </c>
      <c r="BA194" s="112">
        <v>1.5E-3</v>
      </c>
      <c r="BB194" s="125">
        <v>0</v>
      </c>
      <c r="BC194" s="125">
        <v>419</v>
      </c>
      <c r="BD194" s="111"/>
      <c r="BE194" s="120">
        <v>148.4</v>
      </c>
      <c r="BF194" s="110">
        <v>36.238473826312301</v>
      </c>
      <c r="BG194" s="132">
        <v>65</v>
      </c>
      <c r="BH194" s="116">
        <v>0.55751498194326699</v>
      </c>
      <c r="BI194" s="127">
        <v>-169.42033799771701</v>
      </c>
      <c r="BJ194" s="112"/>
      <c r="BK194" s="112"/>
      <c r="BL194" s="125">
        <v>118</v>
      </c>
      <c r="BM194" s="125">
        <v>172</v>
      </c>
      <c r="BN194" s="111"/>
      <c r="BO194" s="119">
        <v>404</v>
      </c>
      <c r="BP194" s="120">
        <v>98.654605295351701</v>
      </c>
      <c r="BQ194" s="132">
        <v>78</v>
      </c>
      <c r="BR194" s="122">
        <v>1.2648026319916901</v>
      </c>
      <c r="BS194" s="123">
        <v>22.615594402740001</v>
      </c>
      <c r="BT194" s="112">
        <v>7.4999999999999997E-3</v>
      </c>
      <c r="BU194" s="124">
        <v>7.4999999999999997E-3</v>
      </c>
      <c r="BV194" s="119">
        <v>0</v>
      </c>
      <c r="BW194" s="119">
        <v>0</v>
      </c>
      <c r="BX194" s="113"/>
      <c r="BY194" s="118">
        <v>0.99175301332205501</v>
      </c>
      <c r="BZ194" s="118">
        <v>1</v>
      </c>
      <c r="CA194" s="135">
        <v>0.996701205328822</v>
      </c>
      <c r="CB194" s="117">
        <v>0.9</v>
      </c>
      <c r="CC194" s="124">
        <v>2.5000000000000001E-3</v>
      </c>
      <c r="CD194" s="113"/>
      <c r="CE194" s="113"/>
    </row>
    <row r="195" spans="1:83" s="85" customFormat="1" ht="21.4" customHeight="1" x14ac:dyDescent="0.2">
      <c r="A195" s="109" t="s">
        <v>246</v>
      </c>
      <c r="B195" s="109" t="s">
        <v>247</v>
      </c>
      <c r="C195" s="109" t="s">
        <v>259</v>
      </c>
      <c r="D195" s="110">
        <v>2.8735632856666702</v>
      </c>
      <c r="E195" s="111"/>
      <c r="F195" s="112">
        <v>1.2999999999999999E-2</v>
      </c>
      <c r="G195" s="112">
        <v>1.2999999999999999E-2</v>
      </c>
      <c r="H195" s="113"/>
      <c r="I195" s="114">
        <v>3</v>
      </c>
      <c r="J195" s="114">
        <v>3</v>
      </c>
      <c r="K195" s="111"/>
      <c r="L195" s="135">
        <v>0.85</v>
      </c>
      <c r="M195" s="133">
        <v>0.72099999999999997</v>
      </c>
      <c r="N195" s="117">
        <v>0.7</v>
      </c>
      <c r="O195" s="118">
        <v>3.0000000000000001E-3</v>
      </c>
      <c r="P195" s="111"/>
      <c r="Q195" s="119">
        <v>75</v>
      </c>
      <c r="R195" s="120">
        <v>26.099999388946799</v>
      </c>
      <c r="S195" s="121">
        <v>36</v>
      </c>
      <c r="T195" s="116">
        <v>0.72499998302629998</v>
      </c>
      <c r="U195" s="127">
        <v>-48.517244271096096</v>
      </c>
      <c r="V195" s="124"/>
      <c r="W195" s="124"/>
      <c r="X195" s="125">
        <v>29</v>
      </c>
      <c r="Y195" s="125">
        <v>50</v>
      </c>
      <c r="Z195" s="111"/>
      <c r="AA195" s="126">
        <v>200</v>
      </c>
      <c r="AB195" s="110">
        <v>69.599998370524801</v>
      </c>
      <c r="AC195" s="121">
        <v>200</v>
      </c>
      <c r="AD195" s="116">
        <v>0.34799999185262398</v>
      </c>
      <c r="AE195" s="127">
        <v>-486.206912617201</v>
      </c>
      <c r="AF195" s="112"/>
      <c r="AG195" s="112"/>
      <c r="AH195" s="128">
        <v>375</v>
      </c>
      <c r="AI195" s="125">
        <v>490</v>
      </c>
      <c r="AJ195" s="111"/>
      <c r="AK195" s="120">
        <v>1238.4373599999999</v>
      </c>
      <c r="AL195" s="120">
        <v>430.976191189985</v>
      </c>
      <c r="AM195" s="129">
        <v>792.6</v>
      </c>
      <c r="AN195" s="116">
        <v>0.54374992580114201</v>
      </c>
      <c r="AO195" s="139">
        <v>-1481.0006347019701</v>
      </c>
      <c r="AP195" s="124"/>
      <c r="AQ195" s="124"/>
      <c r="AR195" s="125">
        <v>1040</v>
      </c>
      <c r="AS195" s="125">
        <v>1495</v>
      </c>
      <c r="AT195" s="113"/>
      <c r="AU195" s="120">
        <v>1027.55828</v>
      </c>
      <c r="AV195" s="110">
        <v>357.59027306809702</v>
      </c>
      <c r="AW195" s="131">
        <v>573</v>
      </c>
      <c r="AX195" s="116">
        <v>0.62406679418515998</v>
      </c>
      <c r="AY195" s="139">
        <v>-938.42452464828102</v>
      </c>
      <c r="AZ195" s="112"/>
      <c r="BA195" s="112"/>
      <c r="BB195" s="125">
        <v>619</v>
      </c>
      <c r="BC195" s="125">
        <v>949</v>
      </c>
      <c r="BD195" s="111"/>
      <c r="BE195" s="120">
        <v>108.2</v>
      </c>
      <c r="BF195" s="110">
        <v>37.653599118453897</v>
      </c>
      <c r="BG195" s="132">
        <v>65</v>
      </c>
      <c r="BH195" s="116">
        <v>0.57928614028390701</v>
      </c>
      <c r="BI195" s="127">
        <v>-114.81724660059</v>
      </c>
      <c r="BJ195" s="112"/>
      <c r="BK195" s="112"/>
      <c r="BL195" s="125">
        <v>79</v>
      </c>
      <c r="BM195" s="125">
        <v>116</v>
      </c>
      <c r="BN195" s="111"/>
      <c r="BO195" s="119">
        <v>272</v>
      </c>
      <c r="BP195" s="120">
        <v>94.655997783913804</v>
      </c>
      <c r="BQ195" s="132">
        <v>78</v>
      </c>
      <c r="BR195" s="122">
        <v>1.2135384331271</v>
      </c>
      <c r="BS195" s="123">
        <v>4.3793040792916704</v>
      </c>
      <c r="BT195" s="112">
        <v>7.4999999999999997E-3</v>
      </c>
      <c r="BU195" s="124">
        <v>7.4999999999999997E-3</v>
      </c>
      <c r="BV195" s="119">
        <v>0</v>
      </c>
      <c r="BW195" s="119">
        <v>0</v>
      </c>
      <c r="BX195" s="113"/>
      <c r="BY195" s="118">
        <v>0.98361998361998404</v>
      </c>
      <c r="BZ195" s="118">
        <v>1</v>
      </c>
      <c r="CA195" s="135">
        <v>0.99344799344799295</v>
      </c>
      <c r="CB195" s="117">
        <v>0.9</v>
      </c>
      <c r="CC195" s="124">
        <v>2.5000000000000001E-3</v>
      </c>
      <c r="CD195" s="113"/>
      <c r="CE195" s="113"/>
    </row>
    <row r="196" spans="1:83" s="85" customFormat="1" ht="21.4" customHeight="1" x14ac:dyDescent="0.2">
      <c r="A196" s="109" t="s">
        <v>246</v>
      </c>
      <c r="B196" s="109" t="s">
        <v>247</v>
      </c>
      <c r="C196" s="109" t="s">
        <v>260</v>
      </c>
      <c r="D196" s="110">
        <v>6.7691988437777804</v>
      </c>
      <c r="E196" s="111"/>
      <c r="F196" s="112">
        <v>3.0249999999999999E-2</v>
      </c>
      <c r="G196" s="112">
        <v>3.0249999999999999E-2</v>
      </c>
      <c r="H196" s="113"/>
      <c r="I196" s="114">
        <v>5</v>
      </c>
      <c r="J196" s="114">
        <v>5</v>
      </c>
      <c r="K196" s="111"/>
      <c r="L196" s="115">
        <v>0.5</v>
      </c>
      <c r="M196" s="116">
        <v>0.55700000000000005</v>
      </c>
      <c r="N196" s="117">
        <v>0.7</v>
      </c>
      <c r="O196" s="118"/>
      <c r="P196" s="111"/>
      <c r="Q196" s="119">
        <v>275</v>
      </c>
      <c r="R196" s="120">
        <v>40.625191598970197</v>
      </c>
      <c r="S196" s="121">
        <v>36</v>
      </c>
      <c r="T196" s="133">
        <v>1.1284775444158399</v>
      </c>
      <c r="U196" s="134">
        <v>-15.967243100944</v>
      </c>
      <c r="V196" s="124">
        <v>6.4999999999999997E-3</v>
      </c>
      <c r="W196" s="124">
        <v>6.4999999999999997E-3</v>
      </c>
      <c r="X196" s="125">
        <v>0</v>
      </c>
      <c r="Y196" s="125">
        <v>18</v>
      </c>
      <c r="Z196" s="111"/>
      <c r="AA196" s="126">
        <v>634</v>
      </c>
      <c r="AB196" s="110">
        <v>93.659532631807707</v>
      </c>
      <c r="AC196" s="121">
        <v>200</v>
      </c>
      <c r="AD196" s="116">
        <v>0.46829766315903898</v>
      </c>
      <c r="AE196" s="127">
        <v>-982.48468389413404</v>
      </c>
      <c r="AF196" s="112"/>
      <c r="AG196" s="112"/>
      <c r="AH196" s="128">
        <v>720</v>
      </c>
      <c r="AI196" s="125">
        <v>991</v>
      </c>
      <c r="AJ196" s="111"/>
      <c r="AK196" s="120">
        <v>6852.8312299999998</v>
      </c>
      <c r="AL196" s="120">
        <v>1012.35484259693</v>
      </c>
      <c r="AM196" s="129">
        <v>828</v>
      </c>
      <c r="AN196" s="122">
        <v>1.2226507760832499</v>
      </c>
      <c r="AO196" s="130">
        <v>160.584638678288</v>
      </c>
      <c r="AP196" s="124">
        <v>0.01</v>
      </c>
      <c r="AQ196" s="124">
        <v>0.01</v>
      </c>
      <c r="AR196" s="125">
        <v>0</v>
      </c>
      <c r="AS196" s="125">
        <v>0</v>
      </c>
      <c r="AT196" s="113"/>
      <c r="AU196" s="120">
        <v>4062.7870200000002</v>
      </c>
      <c r="AV196" s="110">
        <v>600.18727677566994</v>
      </c>
      <c r="AW196" s="131">
        <v>573</v>
      </c>
      <c r="AX196" s="133">
        <v>1.0474472544078</v>
      </c>
      <c r="AY196" s="137">
        <v>-568.44159935669302</v>
      </c>
      <c r="AZ196" s="112">
        <v>3.7499999999999999E-3</v>
      </c>
      <c r="BA196" s="112">
        <v>3.7499999999999999E-3</v>
      </c>
      <c r="BB196" s="125">
        <v>0</v>
      </c>
      <c r="BC196" s="125">
        <v>592</v>
      </c>
      <c r="BD196" s="111"/>
      <c r="BE196" s="120">
        <v>239</v>
      </c>
      <c r="BF196" s="110">
        <v>35.306984698741402</v>
      </c>
      <c r="BG196" s="132">
        <v>65</v>
      </c>
      <c r="BH196" s="116">
        <v>0.54318437998063696</v>
      </c>
      <c r="BI196" s="127">
        <v>-286.35752226559299</v>
      </c>
      <c r="BJ196" s="112"/>
      <c r="BK196" s="112"/>
      <c r="BL196" s="125">
        <v>201</v>
      </c>
      <c r="BM196" s="125">
        <v>289</v>
      </c>
      <c r="BN196" s="111"/>
      <c r="BO196" s="119">
        <v>932</v>
      </c>
      <c r="BP196" s="120">
        <v>137.68246752814599</v>
      </c>
      <c r="BQ196" s="132">
        <v>78</v>
      </c>
      <c r="BR196" s="122">
        <v>1.7651598401044399</v>
      </c>
      <c r="BS196" s="123">
        <v>301.57097328128799</v>
      </c>
      <c r="BT196" s="112">
        <v>7.4999999999999997E-3</v>
      </c>
      <c r="BU196" s="124">
        <v>7.4999999999999997E-3</v>
      </c>
      <c r="BV196" s="119">
        <v>0</v>
      </c>
      <c r="BW196" s="119">
        <v>0</v>
      </c>
      <c r="BX196" s="113"/>
      <c r="BY196" s="118">
        <v>0.98522696749932803</v>
      </c>
      <c r="BZ196" s="118">
        <v>1</v>
      </c>
      <c r="CA196" s="135">
        <v>0.99409078699973097</v>
      </c>
      <c r="CB196" s="117">
        <v>0.9</v>
      </c>
      <c r="CC196" s="124">
        <v>2.5000000000000001E-3</v>
      </c>
      <c r="CD196" s="113"/>
      <c r="CE196" s="113"/>
    </row>
    <row r="197" spans="1:83" s="85" customFormat="1" ht="21.4" customHeight="1" x14ac:dyDescent="0.2">
      <c r="A197" s="109" t="s">
        <v>246</v>
      </c>
      <c r="B197" s="109" t="s">
        <v>247</v>
      </c>
      <c r="C197" s="109" t="s">
        <v>261</v>
      </c>
      <c r="D197" s="110">
        <v>2.9682927161111099</v>
      </c>
      <c r="E197" s="111"/>
      <c r="F197" s="112">
        <v>1.8874999999999999E-2</v>
      </c>
      <c r="G197" s="112">
        <v>1.8874999999999999E-2</v>
      </c>
      <c r="H197" s="113"/>
      <c r="I197" s="114">
        <v>4</v>
      </c>
      <c r="J197" s="114">
        <v>4</v>
      </c>
      <c r="K197" s="111"/>
      <c r="L197" s="138">
        <v>0.67</v>
      </c>
      <c r="M197" s="118">
        <v>0.68400000000000005</v>
      </c>
      <c r="N197" s="117">
        <v>0.7</v>
      </c>
      <c r="O197" s="118"/>
      <c r="P197" s="111"/>
      <c r="Q197" s="119">
        <v>265</v>
      </c>
      <c r="R197" s="120">
        <v>89.276909437418297</v>
      </c>
      <c r="S197" s="121">
        <v>36</v>
      </c>
      <c r="T197" s="122">
        <v>2.4799141510394</v>
      </c>
      <c r="U197" s="123">
        <v>137.41090589068</v>
      </c>
      <c r="V197" s="124">
        <v>0.01</v>
      </c>
      <c r="W197" s="124">
        <v>0.01</v>
      </c>
      <c r="X197" s="125">
        <v>0</v>
      </c>
      <c r="Y197" s="125">
        <v>0</v>
      </c>
      <c r="Z197" s="111"/>
      <c r="AA197" s="126">
        <v>253</v>
      </c>
      <c r="AB197" s="110">
        <v>85.234181462893702</v>
      </c>
      <c r="AC197" s="121">
        <v>200</v>
      </c>
      <c r="AD197" s="116">
        <v>0.42617090731446799</v>
      </c>
      <c r="AE197" s="127">
        <v>-455.82830060733301</v>
      </c>
      <c r="AF197" s="112"/>
      <c r="AG197" s="112"/>
      <c r="AH197" s="128">
        <v>341</v>
      </c>
      <c r="AI197" s="125">
        <v>460</v>
      </c>
      <c r="AJ197" s="111"/>
      <c r="AK197" s="120">
        <v>1491.16272</v>
      </c>
      <c r="AL197" s="120">
        <v>502.36377022601602</v>
      </c>
      <c r="AM197" s="129">
        <v>806.1</v>
      </c>
      <c r="AN197" s="116">
        <v>0.62320279149735303</v>
      </c>
      <c r="AO197" s="139">
        <v>-1365.76974559786</v>
      </c>
      <c r="AP197" s="124"/>
      <c r="AQ197" s="124"/>
      <c r="AR197" s="125">
        <v>902</v>
      </c>
      <c r="AS197" s="125">
        <v>1381</v>
      </c>
      <c r="AT197" s="113"/>
      <c r="AU197" s="120">
        <v>1829.59971</v>
      </c>
      <c r="AV197" s="110">
        <v>616.381160816592</v>
      </c>
      <c r="AW197" s="131">
        <v>573</v>
      </c>
      <c r="AX197" s="133">
        <v>1.0757088321406501</v>
      </c>
      <c r="AY197" s="137">
        <v>-201.19337124000899</v>
      </c>
      <c r="AZ197" s="112">
        <v>6.0000000000000001E-3</v>
      </c>
      <c r="BA197" s="112">
        <v>6.0000000000000001E-3</v>
      </c>
      <c r="BB197" s="125">
        <v>0</v>
      </c>
      <c r="BC197" s="125">
        <v>212</v>
      </c>
      <c r="BD197" s="111"/>
      <c r="BE197" s="120">
        <v>162.19999999999999</v>
      </c>
      <c r="BF197" s="110">
        <v>54.644206455657503</v>
      </c>
      <c r="BG197" s="132">
        <v>65</v>
      </c>
      <c r="BH197" s="118">
        <v>0.84068009931780796</v>
      </c>
      <c r="BI197" s="126">
        <v>-68.169197697383197</v>
      </c>
      <c r="BJ197" s="112"/>
      <c r="BK197" s="112"/>
      <c r="BL197" s="125">
        <v>31</v>
      </c>
      <c r="BM197" s="125">
        <v>70</v>
      </c>
      <c r="BN197" s="111"/>
      <c r="BO197" s="119">
        <v>232</v>
      </c>
      <c r="BP197" s="120">
        <v>78.159407507475606</v>
      </c>
      <c r="BQ197" s="132">
        <v>78</v>
      </c>
      <c r="BR197" s="133">
        <v>1.00204368599328</v>
      </c>
      <c r="BS197" s="134">
        <v>-44.443037236859901</v>
      </c>
      <c r="BT197" s="112">
        <v>3.7500000000000001E-4</v>
      </c>
      <c r="BU197" s="124">
        <v>3.7500000000000001E-4</v>
      </c>
      <c r="BV197" s="119">
        <v>0</v>
      </c>
      <c r="BW197" s="119">
        <v>46</v>
      </c>
      <c r="BX197" s="113"/>
      <c r="BY197" s="118">
        <v>0.99326275264677599</v>
      </c>
      <c r="BZ197" s="118">
        <v>1</v>
      </c>
      <c r="CA197" s="135">
        <v>0.99730510105870995</v>
      </c>
      <c r="CB197" s="117">
        <v>0.9</v>
      </c>
      <c r="CC197" s="124">
        <v>2.5000000000000001E-3</v>
      </c>
      <c r="CD197" s="113"/>
      <c r="CE197" s="113"/>
    </row>
    <row r="198" spans="1:83" s="85" customFormat="1" ht="21.4" customHeight="1" x14ac:dyDescent="0.2">
      <c r="A198" s="109" t="s">
        <v>246</v>
      </c>
      <c r="B198" s="109" t="s">
        <v>247</v>
      </c>
      <c r="C198" s="109" t="s">
        <v>262</v>
      </c>
      <c r="D198" s="110">
        <v>3.91358108133333</v>
      </c>
      <c r="E198" s="111"/>
      <c r="F198" s="112">
        <v>0.02</v>
      </c>
      <c r="G198" s="112">
        <v>0.02</v>
      </c>
      <c r="H198" s="113"/>
      <c r="I198" s="114">
        <v>3</v>
      </c>
      <c r="J198" s="114">
        <v>3</v>
      </c>
      <c r="K198" s="111"/>
      <c r="L198" s="115">
        <v>0.17</v>
      </c>
      <c r="M198" s="116">
        <v>0.42299999999999999</v>
      </c>
      <c r="N198" s="117">
        <v>0.7</v>
      </c>
      <c r="O198" s="118"/>
      <c r="P198" s="111"/>
      <c r="Q198" s="119">
        <v>180</v>
      </c>
      <c r="R198" s="120">
        <v>45.993681045359899</v>
      </c>
      <c r="S198" s="121">
        <v>36</v>
      </c>
      <c r="T198" s="122">
        <v>1.27760225126</v>
      </c>
      <c r="U198" s="123">
        <v>11.7786307999682</v>
      </c>
      <c r="V198" s="124">
        <v>0.01</v>
      </c>
      <c r="W198" s="124">
        <v>0.01</v>
      </c>
      <c r="X198" s="125">
        <v>0</v>
      </c>
      <c r="Y198" s="125">
        <v>0</v>
      </c>
      <c r="Z198" s="111"/>
      <c r="AA198" s="126">
        <v>310</v>
      </c>
      <c r="AB198" s="110">
        <v>79.211339578119805</v>
      </c>
      <c r="AC198" s="121">
        <v>200</v>
      </c>
      <c r="AD198" s="116">
        <v>0.396056697890599</v>
      </c>
      <c r="AE198" s="127">
        <v>-624.563162222399</v>
      </c>
      <c r="AF198" s="112"/>
      <c r="AG198" s="112"/>
      <c r="AH198" s="128">
        <v>473</v>
      </c>
      <c r="AI198" s="125">
        <v>630</v>
      </c>
      <c r="AJ198" s="111"/>
      <c r="AK198" s="120">
        <v>1543.27468</v>
      </c>
      <c r="AL198" s="120">
        <v>394.33824109610998</v>
      </c>
      <c r="AM198" s="129">
        <v>646.5</v>
      </c>
      <c r="AN198" s="116">
        <v>0.60995860958408399</v>
      </c>
      <c r="AO198" s="139">
        <v>-1477.70074188391</v>
      </c>
      <c r="AP198" s="124"/>
      <c r="AQ198" s="124"/>
      <c r="AR198" s="125">
        <v>987</v>
      </c>
      <c r="AS198" s="125">
        <v>1493</v>
      </c>
      <c r="AT198" s="113"/>
      <c r="AU198" s="120">
        <v>2191.69524</v>
      </c>
      <c r="AV198" s="110">
        <v>560.02295453996396</v>
      </c>
      <c r="AW198" s="131">
        <v>573</v>
      </c>
      <c r="AX198" s="118">
        <v>0.97735245120412495</v>
      </c>
      <c r="AY198" s="120">
        <v>-485.82821976717401</v>
      </c>
      <c r="AZ198" s="112"/>
      <c r="BA198" s="112"/>
      <c r="BB198" s="125">
        <v>51</v>
      </c>
      <c r="BC198" s="125">
        <v>500</v>
      </c>
      <c r="BD198" s="111"/>
      <c r="BE198" s="120">
        <v>241</v>
      </c>
      <c r="BF198" s="110">
        <v>61.580428510731799</v>
      </c>
      <c r="BG198" s="132">
        <v>65</v>
      </c>
      <c r="BH198" s="118">
        <v>0.94739120785741304</v>
      </c>
      <c r="BI198" s="126">
        <v>-62.733027722279701</v>
      </c>
      <c r="BJ198" s="112"/>
      <c r="BK198" s="112"/>
      <c r="BL198" s="125">
        <v>14</v>
      </c>
      <c r="BM198" s="125">
        <v>65</v>
      </c>
      <c r="BN198" s="111"/>
      <c r="BO198" s="119">
        <v>411</v>
      </c>
      <c r="BP198" s="120">
        <v>105.018905053572</v>
      </c>
      <c r="BQ198" s="132">
        <v>78</v>
      </c>
      <c r="BR198" s="122">
        <v>1.34639621863554</v>
      </c>
      <c r="BS198" s="123">
        <v>46.520366733264403</v>
      </c>
      <c r="BT198" s="112">
        <v>7.4999999999999997E-3</v>
      </c>
      <c r="BU198" s="124">
        <v>7.4999999999999997E-3</v>
      </c>
      <c r="BV198" s="119">
        <v>0</v>
      </c>
      <c r="BW198" s="119">
        <v>0</v>
      </c>
      <c r="BX198" s="113"/>
      <c r="BY198" s="118">
        <v>0.99774901519414805</v>
      </c>
      <c r="BZ198" s="118">
        <v>1</v>
      </c>
      <c r="CA198" s="135">
        <v>0.99909960607765902</v>
      </c>
      <c r="CB198" s="117">
        <v>0.9</v>
      </c>
      <c r="CC198" s="124">
        <v>2.5000000000000001E-3</v>
      </c>
      <c r="CD198" s="113"/>
      <c r="CE198" s="113"/>
    </row>
    <row r="199" spans="1:83" s="85" customFormat="1" ht="21.4" customHeight="1" x14ac:dyDescent="0.2">
      <c r="A199" s="109" t="s">
        <v>246</v>
      </c>
      <c r="B199" s="109" t="s">
        <v>247</v>
      </c>
      <c r="C199" s="109" t="s">
        <v>263</v>
      </c>
      <c r="D199" s="110">
        <v>7.7894218750000004</v>
      </c>
      <c r="E199" s="111"/>
      <c r="F199" s="112">
        <v>4.65E-2</v>
      </c>
      <c r="G199" s="112">
        <v>4.65E-2</v>
      </c>
      <c r="H199" s="113"/>
      <c r="I199" s="114">
        <v>6</v>
      </c>
      <c r="J199" s="114">
        <v>6</v>
      </c>
      <c r="K199" s="111"/>
      <c r="L199" s="136">
        <v>0.78</v>
      </c>
      <c r="M199" s="133">
        <v>0.77600000000000002</v>
      </c>
      <c r="N199" s="117">
        <v>0.7</v>
      </c>
      <c r="O199" s="118">
        <v>0.01</v>
      </c>
      <c r="P199" s="111"/>
      <c r="Q199" s="119">
        <v>330</v>
      </c>
      <c r="R199" s="120">
        <v>42.365146643183998</v>
      </c>
      <c r="S199" s="121">
        <v>36</v>
      </c>
      <c r="T199" s="133">
        <v>1.17680962897733</v>
      </c>
      <c r="U199" s="134">
        <v>-4.8205098749999697</v>
      </c>
      <c r="V199" s="124">
        <v>8.9999999999999993E-3</v>
      </c>
      <c r="W199" s="124">
        <v>8.9999999999999993E-3</v>
      </c>
      <c r="X199" s="125">
        <v>0</v>
      </c>
      <c r="Y199" s="125">
        <v>7</v>
      </c>
      <c r="Z199" s="111"/>
      <c r="AA199" s="126">
        <v>978</v>
      </c>
      <c r="AB199" s="110">
        <v>125.554889142527</v>
      </c>
      <c r="AC199" s="121">
        <v>200</v>
      </c>
      <c r="AD199" s="116">
        <v>0.62777444571263497</v>
      </c>
      <c r="AE199" s="127">
        <v>-882.11394374999998</v>
      </c>
      <c r="AF199" s="112"/>
      <c r="AG199" s="112"/>
      <c r="AH199" s="128">
        <v>580</v>
      </c>
      <c r="AI199" s="125">
        <v>892</v>
      </c>
      <c r="AJ199" s="111"/>
      <c r="AK199" s="120">
        <v>6753.1361800000004</v>
      </c>
      <c r="AL199" s="120">
        <v>866.96243808209397</v>
      </c>
      <c r="AM199" s="129">
        <v>828</v>
      </c>
      <c r="AN199" s="133">
        <v>1.0470560846402099</v>
      </c>
      <c r="AO199" s="137">
        <v>-947.73554712500004</v>
      </c>
      <c r="AP199" s="124">
        <v>2.5000000000000001E-3</v>
      </c>
      <c r="AQ199" s="124">
        <v>2.5000000000000001E-3</v>
      </c>
      <c r="AR199" s="125">
        <v>0</v>
      </c>
      <c r="AS199" s="125">
        <v>987</v>
      </c>
      <c r="AT199" s="113"/>
      <c r="AU199" s="120">
        <v>5815.6133200000004</v>
      </c>
      <c r="AV199" s="110">
        <v>746.60397309652706</v>
      </c>
      <c r="AW199" s="131">
        <v>573</v>
      </c>
      <c r="AX199" s="122">
        <v>1.3029737750375701</v>
      </c>
      <c r="AY199" s="130">
        <v>486.38687115624998</v>
      </c>
      <c r="AZ199" s="112">
        <v>1.4999999999999999E-2</v>
      </c>
      <c r="BA199" s="112">
        <v>1.4999999999999999E-2</v>
      </c>
      <c r="BB199" s="125">
        <v>0</v>
      </c>
      <c r="BC199" s="125">
        <v>0</v>
      </c>
      <c r="BD199" s="111"/>
      <c r="BE199" s="120">
        <v>260.39999999999998</v>
      </c>
      <c r="BF199" s="110">
        <v>33.429952078439698</v>
      </c>
      <c r="BG199" s="132">
        <v>65</v>
      </c>
      <c r="BH199" s="116">
        <v>0.51430695505291901</v>
      </c>
      <c r="BI199" s="127">
        <v>-344.13703171874999</v>
      </c>
      <c r="BJ199" s="112"/>
      <c r="BK199" s="112"/>
      <c r="BL199" s="125">
        <v>246</v>
      </c>
      <c r="BM199" s="125">
        <v>348</v>
      </c>
      <c r="BN199" s="111"/>
      <c r="BO199" s="119">
        <v>836</v>
      </c>
      <c r="BP199" s="120">
        <v>107.32503816273299</v>
      </c>
      <c r="BQ199" s="132">
        <v>78</v>
      </c>
      <c r="BR199" s="122">
        <v>1.3759620277273501</v>
      </c>
      <c r="BS199" s="123">
        <v>110.5555619375</v>
      </c>
      <c r="BT199" s="112">
        <v>7.4999999999999997E-3</v>
      </c>
      <c r="BU199" s="124">
        <v>7.4999999999999997E-3</v>
      </c>
      <c r="BV199" s="119">
        <v>0</v>
      </c>
      <c r="BW199" s="119">
        <v>0</v>
      </c>
      <c r="BX199" s="113"/>
      <c r="BY199" s="118">
        <v>0.99175395587252102</v>
      </c>
      <c r="BZ199" s="118">
        <v>1</v>
      </c>
      <c r="CA199" s="135">
        <v>0.99670158234900796</v>
      </c>
      <c r="CB199" s="117">
        <v>0.9</v>
      </c>
      <c r="CC199" s="124">
        <v>2.5000000000000001E-3</v>
      </c>
      <c r="CD199" s="113"/>
      <c r="CE199" s="113"/>
    </row>
    <row r="200" spans="1:83" s="85" customFormat="1" ht="21.4" customHeight="1" x14ac:dyDescent="0.2">
      <c r="A200" s="109" t="s">
        <v>246</v>
      </c>
      <c r="B200" s="109" t="s">
        <v>247</v>
      </c>
      <c r="C200" s="109" t="s">
        <v>264</v>
      </c>
      <c r="D200" s="110">
        <v>2.62664236911111</v>
      </c>
      <c r="E200" s="111"/>
      <c r="F200" s="112">
        <v>2.5000000000000001E-3</v>
      </c>
      <c r="G200" s="112">
        <v>2.5000000000000001E-3</v>
      </c>
      <c r="H200" s="113"/>
      <c r="I200" s="114">
        <v>1</v>
      </c>
      <c r="J200" s="114">
        <v>1</v>
      </c>
      <c r="K200" s="111"/>
      <c r="L200" s="115">
        <v>0.37</v>
      </c>
      <c r="M200" s="116">
        <v>0.59799999999999998</v>
      </c>
      <c r="N200" s="117">
        <v>0.7</v>
      </c>
      <c r="O200" s="118"/>
      <c r="P200" s="111"/>
      <c r="Q200" s="119">
        <v>87</v>
      </c>
      <c r="R200" s="120">
        <v>33.122133802114</v>
      </c>
      <c r="S200" s="121">
        <v>36</v>
      </c>
      <c r="T200" s="118">
        <v>0.92005927228094497</v>
      </c>
      <c r="U200" s="126">
        <v>-25.903595593871898</v>
      </c>
      <c r="V200" s="124"/>
      <c r="W200" s="124"/>
      <c r="X200" s="125">
        <v>8</v>
      </c>
      <c r="Y200" s="125">
        <v>27</v>
      </c>
      <c r="Z200" s="111"/>
      <c r="AA200" s="126">
        <v>249</v>
      </c>
      <c r="AB200" s="110">
        <v>94.797831226740101</v>
      </c>
      <c r="AC200" s="121">
        <v>200</v>
      </c>
      <c r="AD200" s="116">
        <v>0.47398915613370102</v>
      </c>
      <c r="AE200" s="127">
        <v>-378.24219774373302</v>
      </c>
      <c r="AF200" s="112"/>
      <c r="AG200" s="112"/>
      <c r="AH200" s="128">
        <v>277</v>
      </c>
      <c r="AI200" s="125">
        <v>382</v>
      </c>
      <c r="AJ200" s="111"/>
      <c r="AK200" s="120">
        <v>986.59312</v>
      </c>
      <c r="AL200" s="120">
        <v>375.609992286036</v>
      </c>
      <c r="AM200" s="129">
        <v>828</v>
      </c>
      <c r="AN200" s="116">
        <v>0.45363525638410102</v>
      </c>
      <c r="AO200" s="139">
        <v>-1610.1895786590501</v>
      </c>
      <c r="AP200" s="124"/>
      <c r="AQ200" s="124"/>
      <c r="AR200" s="125">
        <v>1189</v>
      </c>
      <c r="AS200" s="125">
        <v>1624</v>
      </c>
      <c r="AT200" s="113"/>
      <c r="AU200" s="120">
        <v>1460.87671</v>
      </c>
      <c r="AV200" s="110">
        <v>556.17648111508197</v>
      </c>
      <c r="AW200" s="131">
        <v>573</v>
      </c>
      <c r="AX200" s="118">
        <v>0.97063958309787401</v>
      </c>
      <c r="AY200" s="120">
        <v>-336.17218653579499</v>
      </c>
      <c r="AZ200" s="112"/>
      <c r="BA200" s="112"/>
      <c r="BB200" s="125">
        <v>45</v>
      </c>
      <c r="BC200" s="125">
        <v>346</v>
      </c>
      <c r="BD200" s="111"/>
      <c r="BE200" s="120">
        <v>111.2</v>
      </c>
      <c r="BF200" s="110">
        <v>42.3354169976446</v>
      </c>
      <c r="BG200" s="132">
        <v>65</v>
      </c>
      <c r="BH200" s="116">
        <v>0.65131410765607101</v>
      </c>
      <c r="BI200" s="127">
        <v>-92.653714266713195</v>
      </c>
      <c r="BJ200" s="112"/>
      <c r="BK200" s="112"/>
      <c r="BL200" s="125">
        <v>60</v>
      </c>
      <c r="BM200" s="125">
        <v>94</v>
      </c>
      <c r="BN200" s="111"/>
      <c r="BO200" s="119">
        <v>188</v>
      </c>
      <c r="BP200" s="120">
        <v>71.574266147097006</v>
      </c>
      <c r="BQ200" s="132">
        <v>78</v>
      </c>
      <c r="BR200" s="118">
        <v>0.91761879675765301</v>
      </c>
      <c r="BS200" s="126">
        <v>-56.624457120055901</v>
      </c>
      <c r="BT200" s="112"/>
      <c r="BU200" s="124"/>
      <c r="BV200" s="119">
        <v>17</v>
      </c>
      <c r="BW200" s="119">
        <v>58</v>
      </c>
      <c r="BX200" s="113"/>
      <c r="BY200" s="118">
        <v>0.98968105065666001</v>
      </c>
      <c r="BZ200" s="118">
        <v>1</v>
      </c>
      <c r="CA200" s="135">
        <v>0.99587242026266398</v>
      </c>
      <c r="CB200" s="117">
        <v>0.9</v>
      </c>
      <c r="CC200" s="124">
        <v>2.5000000000000001E-3</v>
      </c>
      <c r="CD200" s="113"/>
      <c r="CE200" s="113"/>
    </row>
    <row r="201" spans="1:83" s="85" customFormat="1" ht="21.4" customHeight="1" x14ac:dyDescent="0.2">
      <c r="A201" s="109" t="s">
        <v>246</v>
      </c>
      <c r="B201" s="109" t="s">
        <v>247</v>
      </c>
      <c r="C201" s="109" t="s">
        <v>265</v>
      </c>
      <c r="D201" s="110">
        <v>4.0835714029999997</v>
      </c>
      <c r="E201" s="111"/>
      <c r="F201" s="112">
        <v>2.5000000000000001E-2</v>
      </c>
      <c r="G201" s="112">
        <v>2.5000000000000001E-2</v>
      </c>
      <c r="H201" s="113"/>
      <c r="I201" s="114">
        <v>3</v>
      </c>
      <c r="J201" s="114">
        <v>3</v>
      </c>
      <c r="K201" s="111"/>
      <c r="L201" s="115">
        <v>0.15</v>
      </c>
      <c r="M201" s="116">
        <v>0.57299999999999995</v>
      </c>
      <c r="N201" s="117">
        <v>0.7</v>
      </c>
      <c r="O201" s="118"/>
      <c r="P201" s="111"/>
      <c r="Q201" s="119">
        <v>133</v>
      </c>
      <c r="R201" s="120">
        <v>32.5695296774513</v>
      </c>
      <c r="S201" s="121">
        <v>36</v>
      </c>
      <c r="T201" s="118">
        <v>0.90470915770698102</v>
      </c>
      <c r="U201" s="126">
        <v>-42.528233186552001</v>
      </c>
      <c r="V201" s="124"/>
      <c r="W201" s="124"/>
      <c r="X201" s="125">
        <v>15</v>
      </c>
      <c r="Y201" s="125">
        <v>44</v>
      </c>
      <c r="Z201" s="111"/>
      <c r="AA201" s="126">
        <v>365</v>
      </c>
      <c r="AB201" s="110">
        <v>89.382543851652102</v>
      </c>
      <c r="AC201" s="121">
        <v>200</v>
      </c>
      <c r="AD201" s="116">
        <v>0.44691271925825998</v>
      </c>
      <c r="AE201" s="127">
        <v>-610.15685103639998</v>
      </c>
      <c r="AF201" s="112"/>
      <c r="AG201" s="112"/>
      <c r="AH201" s="128">
        <v>452</v>
      </c>
      <c r="AI201" s="125">
        <v>616</v>
      </c>
      <c r="AJ201" s="111"/>
      <c r="AK201" s="120">
        <v>1579.9537700000001</v>
      </c>
      <c r="AL201" s="120">
        <v>386.90489624824102</v>
      </c>
      <c r="AM201" s="129">
        <v>762.4</v>
      </c>
      <c r="AN201" s="116">
        <v>0.507482812497693</v>
      </c>
      <c r="AO201" s="139">
        <v>-2137.34414615076</v>
      </c>
      <c r="AP201" s="124"/>
      <c r="AQ201" s="124"/>
      <c r="AR201" s="125">
        <v>1534</v>
      </c>
      <c r="AS201" s="125">
        <v>2157</v>
      </c>
      <c r="AT201" s="113"/>
      <c r="AU201" s="120">
        <v>2933.7497600000002</v>
      </c>
      <c r="AV201" s="110">
        <v>718.42744266568195</v>
      </c>
      <c r="AW201" s="131">
        <v>573</v>
      </c>
      <c r="AX201" s="122">
        <v>1.25380007446018</v>
      </c>
      <c r="AY201" s="130">
        <v>139.92538178071399</v>
      </c>
      <c r="AZ201" s="112">
        <v>1.4999999999999999E-2</v>
      </c>
      <c r="BA201" s="112">
        <v>1.4999999999999999E-2</v>
      </c>
      <c r="BB201" s="125">
        <v>0</v>
      </c>
      <c r="BC201" s="125">
        <v>0</v>
      </c>
      <c r="BD201" s="111"/>
      <c r="BE201" s="120">
        <v>206.2</v>
      </c>
      <c r="BF201" s="110">
        <v>50.495015184138801</v>
      </c>
      <c r="BG201" s="132">
        <v>65</v>
      </c>
      <c r="BH201" s="116">
        <v>0.77684638744828904</v>
      </c>
      <c r="BI201" s="127">
        <v>-110.72597658683</v>
      </c>
      <c r="BJ201" s="112"/>
      <c r="BK201" s="112"/>
      <c r="BL201" s="125">
        <v>60</v>
      </c>
      <c r="BM201" s="125">
        <v>113</v>
      </c>
      <c r="BN201" s="111"/>
      <c r="BO201" s="119">
        <v>455</v>
      </c>
      <c r="BP201" s="120">
        <v>111.422075212333</v>
      </c>
      <c r="BQ201" s="132">
        <v>78</v>
      </c>
      <c r="BR201" s="122">
        <v>1.42848814374786</v>
      </c>
      <c r="BS201" s="123">
        <v>74.688828095804098</v>
      </c>
      <c r="BT201" s="112">
        <v>7.4999999999999997E-3</v>
      </c>
      <c r="BU201" s="124">
        <v>7.4999999999999997E-3</v>
      </c>
      <c r="BV201" s="119">
        <v>0</v>
      </c>
      <c r="BW201" s="119">
        <v>0</v>
      </c>
      <c r="BX201" s="113"/>
      <c r="BY201" s="118">
        <v>0.99791666666666701</v>
      </c>
      <c r="BZ201" s="118">
        <v>1</v>
      </c>
      <c r="CA201" s="135">
        <v>0.99916666666666698</v>
      </c>
      <c r="CB201" s="117">
        <v>0.9</v>
      </c>
      <c r="CC201" s="124">
        <v>2.5000000000000001E-3</v>
      </c>
      <c r="CD201" s="113"/>
      <c r="CE201" s="113"/>
    </row>
    <row r="202" spans="1:83" s="85" customFormat="1" ht="21.4" customHeight="1" x14ac:dyDescent="0.2">
      <c r="A202" s="109" t="s">
        <v>246</v>
      </c>
      <c r="B202" s="109" t="s">
        <v>247</v>
      </c>
      <c r="C202" s="109" t="s">
        <v>266</v>
      </c>
      <c r="D202" s="110">
        <v>3.29356989955556</v>
      </c>
      <c r="E202" s="111"/>
      <c r="F202" s="112">
        <v>2.5000000000000001E-2</v>
      </c>
      <c r="G202" s="112">
        <v>2.4500000000000001E-2</v>
      </c>
      <c r="H202" s="113"/>
      <c r="I202" s="114">
        <v>4</v>
      </c>
      <c r="J202" s="114">
        <v>4</v>
      </c>
      <c r="K202" s="111"/>
      <c r="L202" s="115">
        <v>0.5</v>
      </c>
      <c r="M202" s="118">
        <v>0.69899999999999995</v>
      </c>
      <c r="N202" s="117">
        <v>0.7</v>
      </c>
      <c r="O202" s="118"/>
      <c r="P202" s="111"/>
      <c r="Q202" s="119">
        <v>136</v>
      </c>
      <c r="R202" s="120">
        <v>41.292580436307802</v>
      </c>
      <c r="S202" s="121">
        <v>36</v>
      </c>
      <c r="T202" s="133">
        <v>1.1470161232307701</v>
      </c>
      <c r="U202" s="134">
        <v>-5.5708085624961798</v>
      </c>
      <c r="V202" s="124">
        <v>7.4999999999999997E-3</v>
      </c>
      <c r="W202" s="124">
        <v>7.4999999999999997E-3</v>
      </c>
      <c r="X202" s="125">
        <v>0</v>
      </c>
      <c r="Y202" s="125">
        <v>7</v>
      </c>
      <c r="Z202" s="111"/>
      <c r="AA202" s="126">
        <v>553</v>
      </c>
      <c r="AB202" s="110">
        <v>167.90291897998699</v>
      </c>
      <c r="AC202" s="121">
        <v>200</v>
      </c>
      <c r="AD202" s="118">
        <v>0.83951459489993496</v>
      </c>
      <c r="AE202" s="126">
        <v>-233.504492013868</v>
      </c>
      <c r="AF202" s="112"/>
      <c r="AG202" s="112"/>
      <c r="AH202" s="128">
        <v>106</v>
      </c>
      <c r="AI202" s="125">
        <v>238</v>
      </c>
      <c r="AJ202" s="111"/>
      <c r="AK202" s="120">
        <v>2951.7887900000001</v>
      </c>
      <c r="AL202" s="120">
        <v>896.22776501519604</v>
      </c>
      <c r="AM202" s="129">
        <v>783.4</v>
      </c>
      <c r="AN202" s="133">
        <v>1.14402318740771</v>
      </c>
      <c r="AO202" s="137">
        <v>-128.94930521832001</v>
      </c>
      <c r="AP202" s="124">
        <v>7.4999999999999997E-3</v>
      </c>
      <c r="AQ202" s="124">
        <v>7.0000000000000001E-3</v>
      </c>
      <c r="AR202" s="125">
        <v>0</v>
      </c>
      <c r="AS202" s="125">
        <v>145</v>
      </c>
      <c r="AT202" s="113"/>
      <c r="AU202" s="120">
        <v>1419.11338</v>
      </c>
      <c r="AV202" s="110">
        <v>430.873921999196</v>
      </c>
      <c r="AW202" s="131">
        <v>573</v>
      </c>
      <c r="AX202" s="116">
        <v>0.75196146945758502</v>
      </c>
      <c r="AY202" s="139">
        <v>-834.22198961973095</v>
      </c>
      <c r="AZ202" s="112"/>
      <c r="BA202" s="112"/>
      <c r="BB202" s="125">
        <v>469</v>
      </c>
      <c r="BC202" s="125">
        <v>846</v>
      </c>
      <c r="BD202" s="111"/>
      <c r="BE202" s="120">
        <v>187.6</v>
      </c>
      <c r="BF202" s="110">
        <v>56.959471248906901</v>
      </c>
      <c r="BG202" s="132">
        <v>65</v>
      </c>
      <c r="BH202" s="118">
        <v>0.87629955767549095</v>
      </c>
      <c r="BI202" s="126">
        <v>-68.013959904507004</v>
      </c>
      <c r="BJ202" s="112"/>
      <c r="BK202" s="112"/>
      <c r="BL202" s="125">
        <v>27</v>
      </c>
      <c r="BM202" s="125">
        <v>70</v>
      </c>
      <c r="BN202" s="111"/>
      <c r="BO202" s="119">
        <v>371</v>
      </c>
      <c r="BP202" s="120">
        <v>112.643730454928</v>
      </c>
      <c r="BQ202" s="132">
        <v>78</v>
      </c>
      <c r="BR202" s="122">
        <v>1.4441503904477999</v>
      </c>
      <c r="BS202" s="123">
        <v>64.263248114591605</v>
      </c>
      <c r="BT202" s="112">
        <v>7.4999999999999997E-3</v>
      </c>
      <c r="BU202" s="124">
        <v>7.4999999999999997E-3</v>
      </c>
      <c r="BV202" s="119">
        <v>0</v>
      </c>
      <c r="BW202" s="119">
        <v>0</v>
      </c>
      <c r="BX202" s="113"/>
      <c r="BY202" s="118">
        <v>1</v>
      </c>
      <c r="BZ202" s="118">
        <v>1</v>
      </c>
      <c r="CA202" s="135">
        <v>1</v>
      </c>
      <c r="CB202" s="117">
        <v>0.9</v>
      </c>
      <c r="CC202" s="124">
        <v>2.5000000000000001E-3</v>
      </c>
      <c r="CD202" s="113"/>
      <c r="CE202" s="113"/>
    </row>
    <row r="203" spans="1:83" s="85" customFormat="1" ht="21.4" customHeight="1" x14ac:dyDescent="0.2">
      <c r="A203" s="109" t="s">
        <v>246</v>
      </c>
      <c r="B203" s="109" t="s">
        <v>247</v>
      </c>
      <c r="C203" s="109" t="s">
        <v>267</v>
      </c>
      <c r="D203" s="110">
        <v>3.99435921433333</v>
      </c>
      <c r="E203" s="111"/>
      <c r="F203" s="112">
        <v>0.01</v>
      </c>
      <c r="G203" s="112">
        <v>0.01</v>
      </c>
      <c r="H203" s="113"/>
      <c r="I203" s="114">
        <v>2</v>
      </c>
      <c r="J203" s="114">
        <v>2</v>
      </c>
      <c r="K203" s="111"/>
      <c r="L203" s="136">
        <v>0.82</v>
      </c>
      <c r="M203" s="118">
        <v>0.66100000000000003</v>
      </c>
      <c r="N203" s="117">
        <v>0.7</v>
      </c>
      <c r="O203" s="118"/>
      <c r="P203" s="111"/>
      <c r="Q203" s="119">
        <v>96</v>
      </c>
      <c r="R203" s="120">
        <v>24.033892509094901</v>
      </c>
      <c r="S203" s="121">
        <v>36</v>
      </c>
      <c r="T203" s="116">
        <v>0.66760812525263502</v>
      </c>
      <c r="U203" s="127">
        <v>-75.693536468903801</v>
      </c>
      <c r="V203" s="124"/>
      <c r="W203" s="124"/>
      <c r="X203" s="125">
        <v>48</v>
      </c>
      <c r="Y203" s="125">
        <v>77</v>
      </c>
      <c r="Z203" s="111"/>
      <c r="AA203" s="126">
        <v>368</v>
      </c>
      <c r="AB203" s="110">
        <v>92.129921284863698</v>
      </c>
      <c r="AC203" s="121">
        <v>200</v>
      </c>
      <c r="AD203" s="116">
        <v>0.46064960642431801</v>
      </c>
      <c r="AE203" s="127">
        <v>-585.85298038279905</v>
      </c>
      <c r="AF203" s="112"/>
      <c r="AG203" s="112"/>
      <c r="AH203" s="128">
        <v>431</v>
      </c>
      <c r="AI203" s="125">
        <v>591</v>
      </c>
      <c r="AJ203" s="111"/>
      <c r="AK203" s="120">
        <v>1432.5597600000001</v>
      </c>
      <c r="AL203" s="120">
        <v>358.64570088223701</v>
      </c>
      <c r="AM203" s="129">
        <v>765.9</v>
      </c>
      <c r="AN203" s="116">
        <v>0.46826700728846699</v>
      </c>
      <c r="AO203" s="139">
        <v>-2220.2202283759302</v>
      </c>
      <c r="AP203" s="124"/>
      <c r="AQ203" s="124"/>
      <c r="AR203" s="125">
        <v>1627</v>
      </c>
      <c r="AS203" s="125">
        <v>2239</v>
      </c>
      <c r="AT203" s="113"/>
      <c r="AU203" s="120">
        <v>1971.51468</v>
      </c>
      <c r="AV203" s="110">
        <v>493.57470728356901</v>
      </c>
      <c r="AW203" s="131">
        <v>573</v>
      </c>
      <c r="AX203" s="118">
        <v>0.86138692370605296</v>
      </c>
      <c r="AY203" s="120">
        <v>-761.27410879672004</v>
      </c>
      <c r="AZ203" s="112"/>
      <c r="BA203" s="112"/>
      <c r="BB203" s="125">
        <v>318</v>
      </c>
      <c r="BC203" s="125">
        <v>776</v>
      </c>
      <c r="BD203" s="111"/>
      <c r="BE203" s="120">
        <v>177.3</v>
      </c>
      <c r="BF203" s="110">
        <v>44.3875952277346</v>
      </c>
      <c r="BG203" s="132">
        <v>65</v>
      </c>
      <c r="BH203" s="116">
        <v>0.68288608042668597</v>
      </c>
      <c r="BI203" s="127">
        <v>-132.70221862440999</v>
      </c>
      <c r="BJ203" s="112"/>
      <c r="BK203" s="112"/>
      <c r="BL203" s="125">
        <v>83</v>
      </c>
      <c r="BM203" s="125">
        <v>135</v>
      </c>
      <c r="BN203" s="111"/>
      <c r="BO203" s="119">
        <v>376</v>
      </c>
      <c r="BP203" s="120">
        <v>94.132745660621595</v>
      </c>
      <c r="BQ203" s="132">
        <v>78</v>
      </c>
      <c r="BR203" s="122">
        <v>1.20683007257207</v>
      </c>
      <c r="BS203" s="123">
        <v>3.9973376507083498</v>
      </c>
      <c r="BT203" s="112">
        <v>7.4999999999999997E-3</v>
      </c>
      <c r="BU203" s="124">
        <v>7.4999999999999997E-3</v>
      </c>
      <c r="BV203" s="119">
        <v>0</v>
      </c>
      <c r="BW203" s="119">
        <v>0</v>
      </c>
      <c r="BX203" s="113"/>
      <c r="BY203" s="118">
        <v>0.99518161601186095</v>
      </c>
      <c r="BZ203" s="118">
        <v>1</v>
      </c>
      <c r="CA203" s="135">
        <v>0.99807264640474402</v>
      </c>
      <c r="CB203" s="117">
        <v>0.9</v>
      </c>
      <c r="CC203" s="124">
        <v>2.5000000000000001E-3</v>
      </c>
      <c r="CD203" s="113"/>
      <c r="CE203" s="113"/>
    </row>
    <row r="204" spans="1:83" s="85" customFormat="1" ht="21.4" customHeight="1" x14ac:dyDescent="0.2">
      <c r="A204" s="109" t="s">
        <v>246</v>
      </c>
      <c r="B204" s="109" t="s">
        <v>247</v>
      </c>
      <c r="C204" s="109" t="s">
        <v>268</v>
      </c>
      <c r="D204" s="110">
        <v>4.8516961247777797</v>
      </c>
      <c r="E204" s="111"/>
      <c r="F204" s="112">
        <v>0.06</v>
      </c>
      <c r="G204" s="112">
        <v>0.06</v>
      </c>
      <c r="H204" s="113"/>
      <c r="I204" s="114">
        <v>6</v>
      </c>
      <c r="J204" s="114">
        <v>6</v>
      </c>
      <c r="K204" s="111"/>
      <c r="L204" s="115">
        <v>0.45</v>
      </c>
      <c r="M204" s="118">
        <v>0.61199999999999999</v>
      </c>
      <c r="N204" s="117">
        <v>0.7</v>
      </c>
      <c r="O204" s="118"/>
      <c r="P204" s="111"/>
      <c r="Q204" s="119">
        <v>220</v>
      </c>
      <c r="R204" s="120">
        <v>45.344966861476003</v>
      </c>
      <c r="S204" s="121">
        <v>36</v>
      </c>
      <c r="T204" s="122">
        <v>1.25958241281878</v>
      </c>
      <c r="U204" s="123">
        <v>11.4546937725519</v>
      </c>
      <c r="V204" s="124">
        <v>0.01</v>
      </c>
      <c r="W204" s="124">
        <v>0.01</v>
      </c>
      <c r="X204" s="125">
        <v>0</v>
      </c>
      <c r="Y204" s="125">
        <v>0</v>
      </c>
      <c r="Z204" s="111"/>
      <c r="AA204" s="126">
        <v>783</v>
      </c>
      <c r="AB204" s="110">
        <v>161.38685932970799</v>
      </c>
      <c r="AC204" s="121">
        <v>200</v>
      </c>
      <c r="AD204" s="118">
        <v>0.80693429664853999</v>
      </c>
      <c r="AE204" s="126">
        <v>-375.58503459693401</v>
      </c>
      <c r="AF204" s="112"/>
      <c r="AG204" s="112"/>
      <c r="AH204" s="128">
        <v>188</v>
      </c>
      <c r="AI204" s="125">
        <v>382</v>
      </c>
      <c r="AJ204" s="111"/>
      <c r="AK204" s="120">
        <v>5196.0871999999999</v>
      </c>
      <c r="AL204" s="120">
        <v>1070.98364496973</v>
      </c>
      <c r="AM204" s="129">
        <v>828</v>
      </c>
      <c r="AN204" s="122">
        <v>1.2934585084175501</v>
      </c>
      <c r="AO204" s="130">
        <v>399.54515676869403</v>
      </c>
      <c r="AP204" s="124">
        <v>0.01</v>
      </c>
      <c r="AQ204" s="124">
        <v>0.01</v>
      </c>
      <c r="AR204" s="125">
        <v>0</v>
      </c>
      <c r="AS204" s="125">
        <v>0</v>
      </c>
      <c r="AT204" s="113"/>
      <c r="AU204" s="120">
        <v>4021.33635</v>
      </c>
      <c r="AV204" s="110">
        <v>828.85165240726803</v>
      </c>
      <c r="AW204" s="131">
        <v>573</v>
      </c>
      <c r="AX204" s="122">
        <v>1.4465124823861599</v>
      </c>
      <c r="AY204" s="130">
        <v>701.99022587978504</v>
      </c>
      <c r="AZ204" s="112">
        <v>1.4999999999999999E-2</v>
      </c>
      <c r="BA204" s="112">
        <v>1.4999999999999999E-2</v>
      </c>
      <c r="BB204" s="125">
        <v>0</v>
      </c>
      <c r="BC204" s="125">
        <v>0</v>
      </c>
      <c r="BD204" s="111"/>
      <c r="BE204" s="120">
        <v>417.2</v>
      </c>
      <c r="BF204" s="110">
        <v>85.990546248217299</v>
      </c>
      <c r="BG204" s="132">
        <v>65</v>
      </c>
      <c r="BH204" s="122">
        <v>1.3229314807418</v>
      </c>
      <c r="BI204" s="123">
        <v>40.659863755996497</v>
      </c>
      <c r="BJ204" s="112">
        <v>1.4999999999999999E-2</v>
      </c>
      <c r="BK204" s="112">
        <v>1.4999999999999999E-2</v>
      </c>
      <c r="BL204" s="125">
        <v>0</v>
      </c>
      <c r="BM204" s="125">
        <v>0</v>
      </c>
      <c r="BN204" s="111"/>
      <c r="BO204" s="119">
        <v>454</v>
      </c>
      <c r="BP204" s="120">
        <v>93.575522523227804</v>
      </c>
      <c r="BQ204" s="132">
        <v>78</v>
      </c>
      <c r="BR204" s="122">
        <v>1.1996861861952299</v>
      </c>
      <c r="BS204" s="123">
        <v>2.1518365071958701</v>
      </c>
      <c r="BT204" s="112">
        <v>7.4999999999999997E-3</v>
      </c>
      <c r="BU204" s="124">
        <v>7.4999999999999997E-3</v>
      </c>
      <c r="BV204" s="119">
        <v>0</v>
      </c>
      <c r="BW204" s="119">
        <v>1</v>
      </c>
      <c r="BX204" s="113"/>
      <c r="BY204" s="118">
        <v>0.99228928476469003</v>
      </c>
      <c r="BZ204" s="118">
        <v>1</v>
      </c>
      <c r="CA204" s="135">
        <v>0.99691571390587597</v>
      </c>
      <c r="CB204" s="117">
        <v>0.9</v>
      </c>
      <c r="CC204" s="124">
        <v>2.5000000000000001E-3</v>
      </c>
      <c r="CD204" s="113"/>
      <c r="CE204" s="113"/>
    </row>
    <row r="205" spans="1:83" s="85" customFormat="1" ht="21.4" customHeight="1" x14ac:dyDescent="0.2">
      <c r="A205" s="109" t="s">
        <v>246</v>
      </c>
      <c r="B205" s="109" t="s">
        <v>247</v>
      </c>
      <c r="C205" s="109" t="s">
        <v>269</v>
      </c>
      <c r="D205" s="110">
        <v>5.0354185194444403</v>
      </c>
      <c r="E205" s="111"/>
      <c r="F205" s="112">
        <v>0.02</v>
      </c>
      <c r="G205" s="112">
        <v>0.02</v>
      </c>
      <c r="H205" s="113"/>
      <c r="I205" s="114">
        <v>3</v>
      </c>
      <c r="J205" s="114">
        <v>3</v>
      </c>
      <c r="K205" s="111"/>
      <c r="L205" s="115">
        <v>0.32</v>
      </c>
      <c r="M205" s="116">
        <v>0.57699999999999996</v>
      </c>
      <c r="N205" s="117">
        <v>0.7</v>
      </c>
      <c r="O205" s="118"/>
      <c r="P205" s="111"/>
      <c r="Q205" s="119">
        <v>255</v>
      </c>
      <c r="R205" s="120">
        <v>50.641272223015498</v>
      </c>
      <c r="S205" s="121">
        <v>36</v>
      </c>
      <c r="T205" s="122">
        <v>1.4067020061948801</v>
      </c>
      <c r="U205" s="123">
        <v>38.557570360200202</v>
      </c>
      <c r="V205" s="124">
        <v>0.01</v>
      </c>
      <c r="W205" s="124">
        <v>0.01</v>
      </c>
      <c r="X205" s="125">
        <v>0</v>
      </c>
      <c r="Y205" s="125">
        <v>0</v>
      </c>
      <c r="Z205" s="111"/>
      <c r="AA205" s="126">
        <v>234</v>
      </c>
      <c r="AB205" s="110">
        <v>46.470814510531902</v>
      </c>
      <c r="AC205" s="121">
        <v>200</v>
      </c>
      <c r="AD205" s="116">
        <v>0.23235407255266</v>
      </c>
      <c r="AE205" s="127">
        <v>-968.45794244333194</v>
      </c>
      <c r="AF205" s="112"/>
      <c r="AG205" s="112"/>
      <c r="AH205" s="128">
        <v>774</v>
      </c>
      <c r="AI205" s="125">
        <v>975</v>
      </c>
      <c r="AJ205" s="111"/>
      <c r="AK205" s="120">
        <v>1895.48919</v>
      </c>
      <c r="AL205" s="120">
        <v>376.431310064993</v>
      </c>
      <c r="AM205" s="129">
        <v>662</v>
      </c>
      <c r="AN205" s="116">
        <v>0.56862735659364505</v>
      </c>
      <c r="AO205" s="139">
        <v>-2084.6465994874302</v>
      </c>
      <c r="AP205" s="124"/>
      <c r="AQ205" s="124"/>
      <c r="AR205" s="125">
        <v>1438</v>
      </c>
      <c r="AS205" s="125">
        <v>2105</v>
      </c>
      <c r="AT205" s="113"/>
      <c r="AU205" s="120">
        <v>2213.5495900000001</v>
      </c>
      <c r="AV205" s="110">
        <v>439.59595045621302</v>
      </c>
      <c r="AW205" s="131">
        <v>573</v>
      </c>
      <c r="AX205" s="116">
        <v>0.76718315960944805</v>
      </c>
      <c r="AY205" s="139">
        <v>-1231.4924151001501</v>
      </c>
      <c r="AZ205" s="112"/>
      <c r="BA205" s="112"/>
      <c r="BB205" s="125">
        <v>672</v>
      </c>
      <c r="BC205" s="125">
        <v>1249</v>
      </c>
      <c r="BD205" s="111"/>
      <c r="BE205" s="120">
        <v>259.60000000000002</v>
      </c>
      <c r="BF205" s="110">
        <v>51.554801055273899</v>
      </c>
      <c r="BG205" s="132">
        <v>65</v>
      </c>
      <c r="BH205" s="118">
        <v>0.79315078546575202</v>
      </c>
      <c r="BI205" s="126">
        <v>-131.19883129408299</v>
      </c>
      <c r="BJ205" s="112"/>
      <c r="BK205" s="112"/>
      <c r="BL205" s="125">
        <v>68</v>
      </c>
      <c r="BM205" s="125">
        <v>134</v>
      </c>
      <c r="BN205" s="111"/>
      <c r="BO205" s="119">
        <v>486</v>
      </c>
      <c r="BP205" s="120">
        <v>96.516307060335507</v>
      </c>
      <c r="BQ205" s="132">
        <v>78</v>
      </c>
      <c r="BR205" s="122">
        <v>1.2373885520555801</v>
      </c>
      <c r="BS205" s="123">
        <v>17.041402447100399</v>
      </c>
      <c r="BT205" s="112">
        <v>7.4999999999999997E-3</v>
      </c>
      <c r="BU205" s="124">
        <v>7.4999999999999997E-3</v>
      </c>
      <c r="BV205" s="119">
        <v>0</v>
      </c>
      <c r="BW205" s="119">
        <v>0</v>
      </c>
      <c r="BX205" s="113"/>
      <c r="BY205" s="118">
        <v>0.99848438920885096</v>
      </c>
      <c r="BZ205" s="118">
        <v>1</v>
      </c>
      <c r="CA205" s="135">
        <v>0.99939375568354005</v>
      </c>
      <c r="CB205" s="117">
        <v>0.9</v>
      </c>
      <c r="CC205" s="124">
        <v>2.5000000000000001E-3</v>
      </c>
      <c r="CD205" s="113"/>
      <c r="CE205" s="113"/>
    </row>
    <row r="206" spans="1:83" s="85" customFormat="1" ht="21.4" customHeight="1" x14ac:dyDescent="0.2">
      <c r="A206" s="109" t="s">
        <v>246</v>
      </c>
      <c r="B206" s="109" t="s">
        <v>373</v>
      </c>
      <c r="C206" s="109" t="s">
        <v>270</v>
      </c>
      <c r="D206" s="110">
        <v>2.2172783671111098</v>
      </c>
      <c r="E206" s="111"/>
      <c r="F206" s="112">
        <v>5.2999999999999999E-2</v>
      </c>
      <c r="G206" s="112">
        <v>5.2999999999999999E-2</v>
      </c>
      <c r="H206" s="113"/>
      <c r="I206" s="114">
        <v>6</v>
      </c>
      <c r="J206" s="114">
        <v>6</v>
      </c>
      <c r="K206" s="111"/>
      <c r="L206" s="136">
        <v>0.79</v>
      </c>
      <c r="M206" s="133">
        <v>0.72699999999999998</v>
      </c>
      <c r="N206" s="117">
        <v>0.7</v>
      </c>
      <c r="O206" s="118">
        <v>3.0000000000000001E-3</v>
      </c>
      <c r="P206" s="111"/>
      <c r="Q206" s="119">
        <v>138</v>
      </c>
      <c r="R206" s="120">
        <v>62.238464076930498</v>
      </c>
      <c r="S206" s="121">
        <v>36</v>
      </c>
      <c r="T206" s="122">
        <v>1.72884622435918</v>
      </c>
      <c r="U206" s="123">
        <v>42.692506668096101</v>
      </c>
      <c r="V206" s="124">
        <v>0.01</v>
      </c>
      <c r="W206" s="124">
        <v>0.01</v>
      </c>
      <c r="X206" s="125">
        <v>0</v>
      </c>
      <c r="Y206" s="125">
        <v>0</v>
      </c>
      <c r="Z206" s="111"/>
      <c r="AA206" s="126">
        <v>192</v>
      </c>
      <c r="AB206" s="110">
        <v>86.592645672251095</v>
      </c>
      <c r="AC206" s="121">
        <v>200</v>
      </c>
      <c r="AD206" s="116">
        <v>0.432963228361256</v>
      </c>
      <c r="AE206" s="127">
        <v>-337.48607406613303</v>
      </c>
      <c r="AF206" s="112"/>
      <c r="AG206" s="112"/>
      <c r="AH206" s="128">
        <v>252</v>
      </c>
      <c r="AI206" s="125">
        <v>341</v>
      </c>
      <c r="AJ206" s="111"/>
      <c r="AK206" s="120">
        <v>421.45107999999999</v>
      </c>
      <c r="AL206" s="120">
        <v>190.075854367852</v>
      </c>
      <c r="AM206" s="129">
        <v>612</v>
      </c>
      <c r="AN206" s="116">
        <v>0.31058146138537901</v>
      </c>
      <c r="AO206" s="139">
        <v>-1198.7763066423699</v>
      </c>
      <c r="AP206" s="124"/>
      <c r="AQ206" s="124"/>
      <c r="AR206" s="125">
        <v>936</v>
      </c>
      <c r="AS206" s="125">
        <v>1207</v>
      </c>
      <c r="AT206" s="113"/>
      <c r="AU206" s="120">
        <v>2149.6362199999999</v>
      </c>
      <c r="AV206" s="110">
        <v>969.49316418071498</v>
      </c>
      <c r="AW206" s="131">
        <v>573</v>
      </c>
      <c r="AX206" s="122">
        <v>1.6919601469122401</v>
      </c>
      <c r="AY206" s="130">
        <v>632.65861780052899</v>
      </c>
      <c r="AZ206" s="112">
        <v>1.4999999999999999E-2</v>
      </c>
      <c r="BA206" s="112">
        <v>1.4999999999999999E-2</v>
      </c>
      <c r="BB206" s="125">
        <v>0</v>
      </c>
      <c r="BC206" s="125">
        <v>0</v>
      </c>
      <c r="BD206" s="111"/>
      <c r="BE206" s="120">
        <v>174.1</v>
      </c>
      <c r="BF206" s="110">
        <v>78.519685476765204</v>
      </c>
      <c r="BG206" s="132">
        <v>65</v>
      </c>
      <c r="BH206" s="122">
        <v>1.207995161181</v>
      </c>
      <c r="BI206" s="123">
        <v>2.01702592850677</v>
      </c>
      <c r="BJ206" s="112">
        <v>1.4999999999999999E-2</v>
      </c>
      <c r="BK206" s="112">
        <v>1.4999999999999999E-2</v>
      </c>
      <c r="BL206" s="125">
        <v>0</v>
      </c>
      <c r="BM206" s="125">
        <v>0</v>
      </c>
      <c r="BN206" s="111"/>
      <c r="BO206" s="119">
        <v>212</v>
      </c>
      <c r="BP206" s="120">
        <v>95.612712929777302</v>
      </c>
      <c r="BQ206" s="132">
        <v>78</v>
      </c>
      <c r="BR206" s="122">
        <v>1.22580401192022</v>
      </c>
      <c r="BS206" s="123">
        <v>5.5004311142081397</v>
      </c>
      <c r="BT206" s="112">
        <v>7.4999999999999997E-3</v>
      </c>
      <c r="BU206" s="124">
        <v>7.4999999999999997E-3</v>
      </c>
      <c r="BV206" s="119">
        <v>0</v>
      </c>
      <c r="BW206" s="119">
        <v>0</v>
      </c>
      <c r="BX206" s="113"/>
      <c r="BY206" s="118">
        <v>0.98975409836065598</v>
      </c>
      <c r="BZ206" s="118">
        <v>1</v>
      </c>
      <c r="CA206" s="135">
        <v>0.99590163934426201</v>
      </c>
      <c r="CB206" s="117">
        <v>0.9</v>
      </c>
      <c r="CC206" s="124">
        <v>2.5000000000000001E-3</v>
      </c>
      <c r="CD206" s="113"/>
      <c r="CE206" s="113"/>
    </row>
    <row r="207" spans="1:83" s="85" customFormat="1" ht="21.4" customHeight="1" x14ac:dyDescent="0.2">
      <c r="A207" s="109" t="s">
        <v>246</v>
      </c>
      <c r="B207" s="109" t="s">
        <v>373</v>
      </c>
      <c r="C207" s="109" t="s">
        <v>271</v>
      </c>
      <c r="D207" s="110">
        <v>2.2554520251111101</v>
      </c>
      <c r="E207" s="111"/>
      <c r="F207" s="112">
        <v>0.06</v>
      </c>
      <c r="G207" s="112">
        <v>0.06</v>
      </c>
      <c r="H207" s="113"/>
      <c r="I207" s="114">
        <v>6</v>
      </c>
      <c r="J207" s="114">
        <v>6</v>
      </c>
      <c r="K207" s="111"/>
      <c r="L207" s="136">
        <v>0.83</v>
      </c>
      <c r="M207" s="118">
        <v>0.66600000000000004</v>
      </c>
      <c r="N207" s="117">
        <v>0.7</v>
      </c>
      <c r="O207" s="118"/>
      <c r="P207" s="111"/>
      <c r="Q207" s="119">
        <v>130</v>
      </c>
      <c r="R207" s="120">
        <v>57.6381135810662</v>
      </c>
      <c r="S207" s="121">
        <v>36</v>
      </c>
      <c r="T207" s="122">
        <v>1.6010587105851699</v>
      </c>
      <c r="U207" s="123">
        <v>33.051650152623999</v>
      </c>
      <c r="V207" s="124">
        <v>0.01</v>
      </c>
      <c r="W207" s="124">
        <v>0.01</v>
      </c>
      <c r="X207" s="125">
        <v>0</v>
      </c>
      <c r="Y207" s="125">
        <v>0</v>
      </c>
      <c r="Z207" s="111"/>
      <c r="AA207" s="126">
        <v>380</v>
      </c>
      <c r="AB207" s="110">
        <v>168.48063969850099</v>
      </c>
      <c r="AC207" s="121">
        <v>200</v>
      </c>
      <c r="AD207" s="118">
        <v>0.842403198492505</v>
      </c>
      <c r="AE207" s="126">
        <v>-158.601943596533</v>
      </c>
      <c r="AF207" s="112"/>
      <c r="AG207" s="112"/>
      <c r="AH207" s="128">
        <v>72</v>
      </c>
      <c r="AI207" s="125">
        <v>162</v>
      </c>
      <c r="AJ207" s="111"/>
      <c r="AK207" s="120">
        <v>1848.5604900000001</v>
      </c>
      <c r="AL207" s="120">
        <v>819.59645756993405</v>
      </c>
      <c r="AM207" s="129">
        <v>642.79999999999995</v>
      </c>
      <c r="AN207" s="122">
        <v>1.27504115987855</v>
      </c>
      <c r="AO207" s="130">
        <v>117.49384328074299</v>
      </c>
      <c r="AP207" s="124">
        <v>0.01</v>
      </c>
      <c r="AQ207" s="124">
        <v>0.01</v>
      </c>
      <c r="AR207" s="125">
        <v>0</v>
      </c>
      <c r="AS207" s="125">
        <v>0</v>
      </c>
      <c r="AT207" s="113"/>
      <c r="AU207" s="120">
        <v>2155.35187</v>
      </c>
      <c r="AV207" s="110">
        <v>955.61858377094904</v>
      </c>
      <c r="AW207" s="131">
        <v>573</v>
      </c>
      <c r="AX207" s="122">
        <v>1.6677462194955499</v>
      </c>
      <c r="AY207" s="130">
        <v>612.25730159593297</v>
      </c>
      <c r="AZ207" s="112">
        <v>1.4999999999999999E-2</v>
      </c>
      <c r="BA207" s="112">
        <v>1.4999999999999999E-2</v>
      </c>
      <c r="BB207" s="125">
        <v>0</v>
      </c>
      <c r="BC207" s="125">
        <v>0</v>
      </c>
      <c r="BD207" s="111"/>
      <c r="BE207" s="120">
        <v>204.5</v>
      </c>
      <c r="BF207" s="110">
        <v>90.669186364061801</v>
      </c>
      <c r="BG207" s="132">
        <v>65</v>
      </c>
      <c r="BH207" s="122">
        <v>1.3949105594471001</v>
      </c>
      <c r="BI207" s="123">
        <v>29.454368331126702</v>
      </c>
      <c r="BJ207" s="112">
        <v>1.4999999999999999E-2</v>
      </c>
      <c r="BK207" s="112">
        <v>1.4999999999999999E-2</v>
      </c>
      <c r="BL207" s="125">
        <v>0</v>
      </c>
      <c r="BM207" s="125">
        <v>0</v>
      </c>
      <c r="BN207" s="111"/>
      <c r="BO207" s="119">
        <v>378</v>
      </c>
      <c r="BP207" s="120">
        <v>167.59389948956201</v>
      </c>
      <c r="BQ207" s="132">
        <v>78</v>
      </c>
      <c r="BR207" s="122">
        <v>2.14863973704567</v>
      </c>
      <c r="BS207" s="123">
        <v>167.94524199735201</v>
      </c>
      <c r="BT207" s="112">
        <v>7.4999999999999997E-3</v>
      </c>
      <c r="BU207" s="124">
        <v>7.4999999999999997E-3</v>
      </c>
      <c r="BV207" s="119">
        <v>0</v>
      </c>
      <c r="BW207" s="119">
        <v>0</v>
      </c>
      <c r="BX207" s="113"/>
      <c r="BY207" s="118">
        <v>0.99559322033898301</v>
      </c>
      <c r="BZ207" s="118">
        <v>1</v>
      </c>
      <c r="CA207" s="135">
        <v>0.99823728813559298</v>
      </c>
      <c r="CB207" s="117">
        <v>0.9</v>
      </c>
      <c r="CC207" s="124">
        <v>2.5000000000000001E-3</v>
      </c>
      <c r="CD207" s="113"/>
      <c r="CE207" s="113"/>
    </row>
    <row r="208" spans="1:83" s="85" customFormat="1" ht="21.4" customHeight="1" x14ac:dyDescent="0.2">
      <c r="A208" s="109" t="s">
        <v>246</v>
      </c>
      <c r="B208" s="109" t="s">
        <v>373</v>
      </c>
      <c r="C208" s="109" t="s">
        <v>272</v>
      </c>
      <c r="D208" s="110">
        <v>2.6658372894444402</v>
      </c>
      <c r="E208" s="111"/>
      <c r="F208" s="112">
        <v>5.1999999999999998E-2</v>
      </c>
      <c r="G208" s="112">
        <v>5.1499999999999997E-2</v>
      </c>
      <c r="H208" s="113"/>
      <c r="I208" s="114">
        <v>6</v>
      </c>
      <c r="J208" s="114">
        <v>6</v>
      </c>
      <c r="K208" s="111"/>
      <c r="L208" s="136">
        <v>0.72</v>
      </c>
      <c r="M208" s="118">
        <v>0.66600000000000004</v>
      </c>
      <c r="N208" s="117">
        <v>0.7</v>
      </c>
      <c r="O208" s="118"/>
      <c r="P208" s="111"/>
      <c r="Q208" s="119">
        <v>156</v>
      </c>
      <c r="R208" s="120">
        <v>58.518200123350397</v>
      </c>
      <c r="S208" s="121">
        <v>36</v>
      </c>
      <c r="T208" s="122">
        <v>1.62550555898196</v>
      </c>
      <c r="U208" s="123">
        <v>41.4116499505202</v>
      </c>
      <c r="V208" s="124">
        <v>0.01</v>
      </c>
      <c r="W208" s="124">
        <v>0.01</v>
      </c>
      <c r="X208" s="125">
        <v>0</v>
      </c>
      <c r="Y208" s="125">
        <v>0</v>
      </c>
      <c r="Z208" s="111"/>
      <c r="AA208" s="126">
        <v>318</v>
      </c>
      <c r="AB208" s="110">
        <v>119.287100251445</v>
      </c>
      <c r="AC208" s="121">
        <v>200</v>
      </c>
      <c r="AD208" s="116">
        <v>0.596435501257225</v>
      </c>
      <c r="AE208" s="127">
        <v>-318.60194471933198</v>
      </c>
      <c r="AF208" s="112"/>
      <c r="AG208" s="112"/>
      <c r="AH208" s="128">
        <v>216</v>
      </c>
      <c r="AI208" s="125">
        <v>322</v>
      </c>
      <c r="AJ208" s="111"/>
      <c r="AK208" s="120">
        <v>1829.4667999999999</v>
      </c>
      <c r="AL208" s="120">
        <v>686.26348923990702</v>
      </c>
      <c r="AM208" s="129">
        <v>612</v>
      </c>
      <c r="AN208" s="133">
        <v>1.1213455706534401</v>
      </c>
      <c r="AO208" s="137">
        <v>-118.535150841156</v>
      </c>
      <c r="AP208" s="124">
        <v>6.4999999999999997E-3</v>
      </c>
      <c r="AQ208" s="124">
        <v>6.0000000000000001E-3</v>
      </c>
      <c r="AR208" s="125">
        <v>0</v>
      </c>
      <c r="AS208" s="125">
        <v>129</v>
      </c>
      <c r="AT208" s="113"/>
      <c r="AU208" s="120">
        <v>1961.85826</v>
      </c>
      <c r="AV208" s="110">
        <v>735.92573251492297</v>
      </c>
      <c r="AW208" s="131">
        <v>573</v>
      </c>
      <c r="AX208" s="122">
        <v>1.28433810212028</v>
      </c>
      <c r="AY208" s="130">
        <v>137.993688379113</v>
      </c>
      <c r="AZ208" s="112">
        <v>1.4999999999999999E-2</v>
      </c>
      <c r="BA208" s="112">
        <v>1.4999999999999999E-2</v>
      </c>
      <c r="BB208" s="125">
        <v>0</v>
      </c>
      <c r="BC208" s="125">
        <v>0</v>
      </c>
      <c r="BD208" s="111"/>
      <c r="BE208" s="120">
        <v>199.1</v>
      </c>
      <c r="BF208" s="110">
        <v>74.685728490763196</v>
      </c>
      <c r="BG208" s="132">
        <v>65</v>
      </c>
      <c r="BH208" s="133">
        <v>1.1490112075501999</v>
      </c>
      <c r="BI208" s="134">
        <v>-7.7956320337829696</v>
      </c>
      <c r="BJ208" s="112">
        <v>1.125E-2</v>
      </c>
      <c r="BK208" s="112">
        <v>1.125E-2</v>
      </c>
      <c r="BL208" s="125">
        <v>0</v>
      </c>
      <c r="BM208" s="125">
        <v>9</v>
      </c>
      <c r="BN208" s="111"/>
      <c r="BO208" s="119">
        <v>245</v>
      </c>
      <c r="BP208" s="120">
        <v>91.903583527056696</v>
      </c>
      <c r="BQ208" s="132">
        <v>78</v>
      </c>
      <c r="BR208" s="133">
        <v>1.1782510708597</v>
      </c>
      <c r="BS208" s="134">
        <v>-3.27475844053953</v>
      </c>
      <c r="BT208" s="112">
        <v>6.7499999999999999E-3</v>
      </c>
      <c r="BU208" s="124">
        <v>6.7499999999999999E-3</v>
      </c>
      <c r="BV208" s="119">
        <v>0</v>
      </c>
      <c r="BW208" s="119">
        <v>5</v>
      </c>
      <c r="BX208" s="113"/>
      <c r="BY208" s="118">
        <v>0.99044776119403</v>
      </c>
      <c r="BZ208" s="118">
        <v>1</v>
      </c>
      <c r="CA208" s="135">
        <v>0.99617910447761204</v>
      </c>
      <c r="CB208" s="117">
        <v>0.9</v>
      </c>
      <c r="CC208" s="124">
        <v>2.5000000000000001E-3</v>
      </c>
      <c r="CD208" s="113"/>
      <c r="CE208" s="113"/>
    </row>
    <row r="209" spans="1:83" s="85" customFormat="1" ht="21.4" customHeight="1" x14ac:dyDescent="0.2">
      <c r="A209" s="109" t="s">
        <v>246</v>
      </c>
      <c r="B209" s="109" t="s">
        <v>373</v>
      </c>
      <c r="C209" s="109" t="s">
        <v>273</v>
      </c>
      <c r="D209" s="110">
        <v>2.6442969814444401</v>
      </c>
      <c r="E209" s="111"/>
      <c r="F209" s="112">
        <v>7.2999999999999995E-2</v>
      </c>
      <c r="G209" s="112">
        <v>7.2999999999999995E-2</v>
      </c>
      <c r="H209" s="113"/>
      <c r="I209" s="114">
        <v>7</v>
      </c>
      <c r="J209" s="114">
        <v>7</v>
      </c>
      <c r="K209" s="111"/>
      <c r="L209" s="138">
        <v>0.67</v>
      </c>
      <c r="M209" s="133">
        <v>0.79100000000000004</v>
      </c>
      <c r="N209" s="117">
        <v>0.7</v>
      </c>
      <c r="O209" s="118">
        <v>1.2999999999999999E-2</v>
      </c>
      <c r="P209" s="111"/>
      <c r="Q209" s="119">
        <v>116</v>
      </c>
      <c r="R209" s="120">
        <v>43.867992443358297</v>
      </c>
      <c r="S209" s="121">
        <v>36</v>
      </c>
      <c r="T209" s="122">
        <v>1.21855534564884</v>
      </c>
      <c r="U209" s="123">
        <v>2.3375385495922201</v>
      </c>
      <c r="V209" s="124">
        <v>0.01</v>
      </c>
      <c r="W209" s="124">
        <v>0.01</v>
      </c>
      <c r="X209" s="125">
        <v>0</v>
      </c>
      <c r="Y209" s="125">
        <v>0</v>
      </c>
      <c r="Z209" s="111"/>
      <c r="AA209" s="126">
        <v>427</v>
      </c>
      <c r="AB209" s="110">
        <v>161.479592873396</v>
      </c>
      <c r="AC209" s="121">
        <v>200</v>
      </c>
      <c r="AD209" s="118">
        <v>0.80739796436697997</v>
      </c>
      <c r="AE209" s="126">
        <v>-204.458119168932</v>
      </c>
      <c r="AF209" s="112"/>
      <c r="AG209" s="112"/>
      <c r="AH209" s="128">
        <v>102</v>
      </c>
      <c r="AI209" s="125">
        <v>208</v>
      </c>
      <c r="AJ209" s="111"/>
      <c r="AK209" s="120">
        <v>2158.5638199999999</v>
      </c>
      <c r="AL209" s="120">
        <v>816.30914951954003</v>
      </c>
      <c r="AM209" s="129">
        <v>673.3</v>
      </c>
      <c r="AN209" s="122">
        <v>1.2124003408874799</v>
      </c>
      <c r="AO209" s="130">
        <v>32.760061817789797</v>
      </c>
      <c r="AP209" s="124">
        <v>0.01</v>
      </c>
      <c r="AQ209" s="124">
        <v>0.01</v>
      </c>
      <c r="AR209" s="125">
        <v>0</v>
      </c>
      <c r="AS209" s="125">
        <v>0</v>
      </c>
      <c r="AT209" s="113"/>
      <c r="AU209" s="120">
        <v>2172.43676</v>
      </c>
      <c r="AV209" s="110">
        <v>821.55551182201498</v>
      </c>
      <c r="AW209" s="131">
        <v>573</v>
      </c>
      <c r="AX209" s="122">
        <v>1.4337792527434801</v>
      </c>
      <c r="AY209" s="130">
        <v>363.309248581009</v>
      </c>
      <c r="AZ209" s="112">
        <v>1.4999999999999999E-2</v>
      </c>
      <c r="BA209" s="112">
        <v>1.4999999999999999E-2</v>
      </c>
      <c r="BB209" s="125">
        <v>0</v>
      </c>
      <c r="BC209" s="125">
        <v>0</v>
      </c>
      <c r="BD209" s="111"/>
      <c r="BE209" s="120">
        <v>213.6</v>
      </c>
      <c r="BF209" s="110">
        <v>80.777613671563202</v>
      </c>
      <c r="BG209" s="132">
        <v>65</v>
      </c>
      <c r="BH209" s="122">
        <v>1.24273251802405</v>
      </c>
      <c r="BI209" s="123">
        <v>8.3761112700970308</v>
      </c>
      <c r="BJ209" s="112">
        <v>1.4999999999999999E-2</v>
      </c>
      <c r="BK209" s="112">
        <v>1.4999999999999999E-2</v>
      </c>
      <c r="BL209" s="125">
        <v>0</v>
      </c>
      <c r="BM209" s="125">
        <v>0</v>
      </c>
      <c r="BN209" s="111"/>
      <c r="BO209" s="119">
        <v>311</v>
      </c>
      <c r="BP209" s="120">
        <v>117.611600430038</v>
      </c>
      <c r="BQ209" s="132">
        <v>78</v>
      </c>
      <c r="BR209" s="122">
        <v>1.50784103115433</v>
      </c>
      <c r="BS209" s="123">
        <v>64.731333524116494</v>
      </c>
      <c r="BT209" s="112">
        <v>7.4999999999999997E-3</v>
      </c>
      <c r="BU209" s="124">
        <v>7.4999999999999997E-3</v>
      </c>
      <c r="BV209" s="119">
        <v>0</v>
      </c>
      <c r="BW209" s="119">
        <v>0</v>
      </c>
      <c r="BX209" s="113"/>
      <c r="BY209" s="118">
        <v>0.99371069182389904</v>
      </c>
      <c r="BZ209" s="118">
        <v>1</v>
      </c>
      <c r="CA209" s="135">
        <v>0.99748427672955997</v>
      </c>
      <c r="CB209" s="117">
        <v>0.9</v>
      </c>
      <c r="CC209" s="124">
        <v>2.5000000000000001E-3</v>
      </c>
      <c r="CD209" s="113"/>
      <c r="CE209" s="113"/>
    </row>
    <row r="210" spans="1:83" s="85" customFormat="1" ht="21.4" customHeight="1" x14ac:dyDescent="0.2">
      <c r="A210" s="109" t="s">
        <v>246</v>
      </c>
      <c r="B210" s="109" t="s">
        <v>373</v>
      </c>
      <c r="C210" s="109" t="s">
        <v>274</v>
      </c>
      <c r="D210" s="110">
        <v>3.3041643273333299</v>
      </c>
      <c r="E210" s="111"/>
      <c r="F210" s="112">
        <v>2.0750000000000001E-2</v>
      </c>
      <c r="G210" s="112">
        <v>0.02</v>
      </c>
      <c r="H210" s="113"/>
      <c r="I210" s="114">
        <v>4</v>
      </c>
      <c r="J210" s="114">
        <v>3</v>
      </c>
      <c r="K210" s="111"/>
      <c r="L210" s="115">
        <v>0.63</v>
      </c>
      <c r="M210" s="133">
        <v>0.77100000000000002</v>
      </c>
      <c r="N210" s="117">
        <v>0.7</v>
      </c>
      <c r="O210" s="118">
        <v>0.01</v>
      </c>
      <c r="P210" s="111"/>
      <c r="Q210" s="119">
        <v>118</v>
      </c>
      <c r="R210" s="120">
        <v>35.712509521351002</v>
      </c>
      <c r="S210" s="121">
        <v>36</v>
      </c>
      <c r="T210" s="118">
        <v>0.99201415337086096</v>
      </c>
      <c r="U210" s="126">
        <v>-24.026199446095799</v>
      </c>
      <c r="V210" s="124">
        <v>0</v>
      </c>
      <c r="W210" s="124"/>
      <c r="X210" s="125">
        <v>1</v>
      </c>
      <c r="Y210" s="125">
        <v>25</v>
      </c>
      <c r="Z210" s="111"/>
      <c r="AA210" s="126">
        <v>288</v>
      </c>
      <c r="AB210" s="110">
        <v>87.162735102958393</v>
      </c>
      <c r="AC210" s="121">
        <v>200</v>
      </c>
      <c r="AD210" s="116">
        <v>0.435813675514792</v>
      </c>
      <c r="AE210" s="127">
        <v>-501.03444136719901</v>
      </c>
      <c r="AF210" s="112"/>
      <c r="AG210" s="112"/>
      <c r="AH210" s="128">
        <v>373</v>
      </c>
      <c r="AI210" s="125">
        <v>505</v>
      </c>
      <c r="AJ210" s="111"/>
      <c r="AK210" s="120">
        <v>1805.31861</v>
      </c>
      <c r="AL210" s="120">
        <v>546.37676312455199</v>
      </c>
      <c r="AM210" s="129">
        <v>722.4</v>
      </c>
      <c r="AN210" s="116">
        <v>0.75633549712700998</v>
      </c>
      <c r="AO210" s="139">
        <v>-1044.6737922183199</v>
      </c>
      <c r="AP210" s="124"/>
      <c r="AQ210" s="124"/>
      <c r="AR210" s="125">
        <v>582</v>
      </c>
      <c r="AS210" s="125">
        <v>1059</v>
      </c>
      <c r="AT210" s="113"/>
      <c r="AU210" s="120">
        <v>1891.37311</v>
      </c>
      <c r="AV210" s="110">
        <v>572.42101863815503</v>
      </c>
      <c r="AW210" s="131">
        <v>573</v>
      </c>
      <c r="AX210" s="133">
        <v>0.99898956132313199</v>
      </c>
      <c r="AY210" s="137">
        <v>-369.210564517026</v>
      </c>
      <c r="AZ210" s="112">
        <v>7.5000000000000002E-4</v>
      </c>
      <c r="BA210" s="112">
        <v>0</v>
      </c>
      <c r="BB210" s="125">
        <v>2</v>
      </c>
      <c r="BC210" s="125">
        <v>381</v>
      </c>
      <c r="BD210" s="111"/>
      <c r="BE210" s="120">
        <v>183.1</v>
      </c>
      <c r="BF210" s="110">
        <v>55.414919435248898</v>
      </c>
      <c r="BG210" s="132">
        <v>65</v>
      </c>
      <c r="BH210" s="118">
        <v>0.852537222080752</v>
      </c>
      <c r="BI210" s="126">
        <v>-73.336193444339699</v>
      </c>
      <c r="BJ210" s="112"/>
      <c r="BK210" s="112"/>
      <c r="BL210" s="125">
        <v>32</v>
      </c>
      <c r="BM210" s="125">
        <v>75</v>
      </c>
      <c r="BN210" s="111"/>
      <c r="BO210" s="119">
        <v>347</v>
      </c>
      <c r="BP210" s="120">
        <v>105.018989863634</v>
      </c>
      <c r="BQ210" s="132">
        <v>78</v>
      </c>
      <c r="BR210" s="122">
        <v>1.34639730594403</v>
      </c>
      <c r="BS210" s="123">
        <v>39.276567866792298</v>
      </c>
      <c r="BT210" s="112">
        <v>7.4999999999999997E-3</v>
      </c>
      <c r="BU210" s="124">
        <v>7.4999999999999997E-3</v>
      </c>
      <c r="BV210" s="119">
        <v>0</v>
      </c>
      <c r="BW210" s="119">
        <v>0</v>
      </c>
      <c r="BX210" s="113"/>
      <c r="BY210" s="118">
        <v>0.99760191846522805</v>
      </c>
      <c r="BZ210" s="118">
        <v>1</v>
      </c>
      <c r="CA210" s="135">
        <v>0.99904076738609104</v>
      </c>
      <c r="CB210" s="117">
        <v>0.9</v>
      </c>
      <c r="CC210" s="124">
        <v>2.5000000000000001E-3</v>
      </c>
      <c r="CD210" s="113"/>
      <c r="CE210" s="113"/>
    </row>
    <row r="211" spans="1:83" s="85" customFormat="1" ht="21.4" customHeight="1" x14ac:dyDescent="0.2">
      <c r="A211" s="109" t="s">
        <v>246</v>
      </c>
      <c r="B211" s="109" t="s">
        <v>373</v>
      </c>
      <c r="C211" s="109" t="s">
        <v>275</v>
      </c>
      <c r="D211" s="110">
        <v>4.6618358364444399</v>
      </c>
      <c r="E211" s="111"/>
      <c r="F211" s="112">
        <v>3.5749999999999997E-2</v>
      </c>
      <c r="G211" s="112">
        <v>3.5749999999999997E-2</v>
      </c>
      <c r="H211" s="113"/>
      <c r="I211" s="114">
        <v>5</v>
      </c>
      <c r="J211" s="114">
        <v>5</v>
      </c>
      <c r="K211" s="111"/>
      <c r="L211" s="115">
        <v>0.27357887421820698</v>
      </c>
      <c r="M211" s="116">
        <v>0.56399999999999995</v>
      </c>
      <c r="N211" s="117">
        <v>0.7</v>
      </c>
      <c r="O211" s="118"/>
      <c r="P211" s="111"/>
      <c r="Q211" s="119">
        <v>220</v>
      </c>
      <c r="R211" s="120">
        <v>47.191708957257603</v>
      </c>
      <c r="S211" s="121">
        <v>36</v>
      </c>
      <c r="T211" s="122">
        <v>1.31088080436827</v>
      </c>
      <c r="U211" s="123">
        <v>19.6156484062722</v>
      </c>
      <c r="V211" s="124">
        <v>0.01</v>
      </c>
      <c r="W211" s="124">
        <v>0.01</v>
      </c>
      <c r="X211" s="125">
        <v>0</v>
      </c>
      <c r="Y211" s="125">
        <v>0</v>
      </c>
      <c r="Z211" s="111"/>
      <c r="AA211" s="126">
        <v>349</v>
      </c>
      <c r="AB211" s="110">
        <v>74.863211027649598</v>
      </c>
      <c r="AC211" s="121">
        <v>200</v>
      </c>
      <c r="AD211" s="116">
        <v>0.37431605513824801</v>
      </c>
      <c r="AE211" s="127">
        <v>-764.246397742932</v>
      </c>
      <c r="AF211" s="112"/>
      <c r="AG211" s="112"/>
      <c r="AH211" s="128">
        <v>584</v>
      </c>
      <c r="AI211" s="125">
        <v>770</v>
      </c>
      <c r="AJ211" s="111"/>
      <c r="AK211" s="120">
        <v>1199.3520000000001</v>
      </c>
      <c r="AL211" s="120">
        <v>257.27032055138602</v>
      </c>
      <c r="AM211" s="129">
        <v>631.29999999999995</v>
      </c>
      <c r="AN211" s="116">
        <v>0.40752466426641198</v>
      </c>
      <c r="AO211" s="139">
        <v>-2314.6102544755699</v>
      </c>
      <c r="AP211" s="124"/>
      <c r="AQ211" s="124"/>
      <c r="AR211" s="125">
        <v>1744</v>
      </c>
      <c r="AS211" s="125">
        <v>2333</v>
      </c>
      <c r="AT211" s="113"/>
      <c r="AU211" s="120">
        <v>3285.8190199999999</v>
      </c>
      <c r="AV211" s="110">
        <v>704.83370399118905</v>
      </c>
      <c r="AW211" s="131">
        <v>573</v>
      </c>
      <c r="AX211" s="122">
        <v>1.23007627223593</v>
      </c>
      <c r="AY211" s="130">
        <v>96.368090466498899</v>
      </c>
      <c r="AZ211" s="112">
        <v>1.4999999999999999E-2</v>
      </c>
      <c r="BA211" s="112">
        <v>1.4999999999999999E-2</v>
      </c>
      <c r="BB211" s="125">
        <v>0</v>
      </c>
      <c r="BC211" s="125">
        <v>0</v>
      </c>
      <c r="BD211" s="111"/>
      <c r="BE211" s="120">
        <v>304.39999999999998</v>
      </c>
      <c r="BF211" s="110">
        <v>65.296164575405598</v>
      </c>
      <c r="BG211" s="132">
        <v>65</v>
      </c>
      <c r="BH211" s="133">
        <v>1.0045563780831599</v>
      </c>
      <c r="BI211" s="134">
        <v>-57.405079266453001</v>
      </c>
      <c r="BJ211" s="112">
        <v>7.5000000000000002E-4</v>
      </c>
      <c r="BK211" s="112">
        <v>7.5000000000000002E-4</v>
      </c>
      <c r="BL211" s="125">
        <v>0</v>
      </c>
      <c r="BM211" s="125">
        <v>60</v>
      </c>
      <c r="BN211" s="111"/>
      <c r="BO211" s="119">
        <v>546</v>
      </c>
      <c r="BP211" s="120">
        <v>117.12124132119401</v>
      </c>
      <c r="BQ211" s="132">
        <v>78</v>
      </c>
      <c r="BR211" s="122">
        <v>1.5015543759127401</v>
      </c>
      <c r="BS211" s="123">
        <v>111.833904880256</v>
      </c>
      <c r="BT211" s="112">
        <v>7.4999999999999997E-3</v>
      </c>
      <c r="BU211" s="124">
        <v>7.4999999999999997E-3</v>
      </c>
      <c r="BV211" s="119">
        <v>0</v>
      </c>
      <c r="BW211" s="119">
        <v>0</v>
      </c>
      <c r="BX211" s="113"/>
      <c r="BY211" s="118">
        <v>0.996595233326657</v>
      </c>
      <c r="BZ211" s="118">
        <v>1</v>
      </c>
      <c r="CA211" s="135">
        <v>0.998638093330663</v>
      </c>
      <c r="CB211" s="117">
        <v>0.9</v>
      </c>
      <c r="CC211" s="124">
        <v>2.5000000000000001E-3</v>
      </c>
      <c r="CD211" s="113"/>
      <c r="CE211" s="113"/>
    </row>
    <row r="212" spans="1:83" s="85" customFormat="1" ht="21.4" customHeight="1" x14ac:dyDescent="0.2">
      <c r="A212" s="109" t="s">
        <v>246</v>
      </c>
      <c r="B212" s="109" t="s">
        <v>373</v>
      </c>
      <c r="C212" s="109" t="s">
        <v>276</v>
      </c>
      <c r="D212" s="110">
        <v>11.0702866436667</v>
      </c>
      <c r="E212" s="111"/>
      <c r="F212" s="112">
        <v>4.8750000000000002E-2</v>
      </c>
      <c r="G212" s="112">
        <v>4.8000000000000001E-2</v>
      </c>
      <c r="H212" s="113"/>
      <c r="I212" s="114">
        <v>6</v>
      </c>
      <c r="J212" s="114">
        <v>6</v>
      </c>
      <c r="K212" s="111"/>
      <c r="L212" s="136">
        <v>0.83422451994091595</v>
      </c>
      <c r="M212" s="118">
        <v>0.67</v>
      </c>
      <c r="N212" s="117">
        <v>0.7</v>
      </c>
      <c r="O212" s="118"/>
      <c r="P212" s="111"/>
      <c r="Q212" s="119">
        <v>485</v>
      </c>
      <c r="R212" s="120">
        <v>43.810970357978</v>
      </c>
      <c r="S212" s="121">
        <v>36</v>
      </c>
      <c r="T212" s="122">
        <v>1.21697139883272</v>
      </c>
      <c r="U212" s="123">
        <v>9.1547989086324097</v>
      </c>
      <c r="V212" s="124">
        <v>0.01</v>
      </c>
      <c r="W212" s="124">
        <v>0.01</v>
      </c>
      <c r="X212" s="125">
        <v>0</v>
      </c>
      <c r="Y212" s="125">
        <v>0</v>
      </c>
      <c r="Z212" s="111"/>
      <c r="AA212" s="126">
        <v>1445</v>
      </c>
      <c r="AB212" s="110">
        <v>130.52959209748099</v>
      </c>
      <c r="AC212" s="121">
        <v>200</v>
      </c>
      <c r="AD212" s="116">
        <v>0.65264796048740503</v>
      </c>
      <c r="AE212" s="127">
        <v>-1198.5844505076</v>
      </c>
      <c r="AF212" s="112"/>
      <c r="AG212" s="112"/>
      <c r="AH212" s="128">
        <v>770</v>
      </c>
      <c r="AI212" s="125">
        <v>1212</v>
      </c>
      <c r="AJ212" s="111"/>
      <c r="AK212" s="120">
        <v>9437.0224500000004</v>
      </c>
      <c r="AL212" s="120">
        <v>852.464146029944</v>
      </c>
      <c r="AM212" s="129">
        <v>664.5</v>
      </c>
      <c r="AN212" s="122">
        <v>1.2828655320239899</v>
      </c>
      <c r="AO212" s="130">
        <v>653.71311318850405</v>
      </c>
      <c r="AP212" s="124">
        <v>0.01</v>
      </c>
      <c r="AQ212" s="124">
        <v>0.01</v>
      </c>
      <c r="AR212" s="125">
        <v>0</v>
      </c>
      <c r="AS212" s="125">
        <v>0</v>
      </c>
      <c r="AT212" s="113"/>
      <c r="AU212" s="120">
        <v>7538.0532700000003</v>
      </c>
      <c r="AV212" s="110">
        <v>680.92665643057501</v>
      </c>
      <c r="AW212" s="131">
        <v>573</v>
      </c>
      <c r="AX212" s="133">
        <v>1.18835367614411</v>
      </c>
      <c r="AY212" s="137">
        <v>-35.816180704269797</v>
      </c>
      <c r="AZ212" s="112">
        <v>1.4250000000000001E-2</v>
      </c>
      <c r="BA212" s="112">
        <v>1.4250000000000001E-2</v>
      </c>
      <c r="BB212" s="125">
        <v>0</v>
      </c>
      <c r="BC212" s="125">
        <v>74</v>
      </c>
      <c r="BD212" s="111"/>
      <c r="BE212" s="120">
        <v>756.9</v>
      </c>
      <c r="BF212" s="110">
        <v>68.372213327739303</v>
      </c>
      <c r="BG212" s="132">
        <v>65</v>
      </c>
      <c r="BH212" s="133">
        <v>1.0518802050421401</v>
      </c>
      <c r="BI212" s="134">
        <v>-102.264946414969</v>
      </c>
      <c r="BJ212" s="112">
        <v>4.4999999999999997E-3</v>
      </c>
      <c r="BK212" s="112">
        <v>3.7499999999999999E-3</v>
      </c>
      <c r="BL212" s="125">
        <v>0</v>
      </c>
      <c r="BM212" s="125">
        <v>107</v>
      </c>
      <c r="BN212" s="111"/>
      <c r="BO212" s="119">
        <v>1056</v>
      </c>
      <c r="BP212" s="120">
        <v>95.390483913453096</v>
      </c>
      <c r="BQ212" s="132">
        <v>78</v>
      </c>
      <c r="BR212" s="122">
        <v>1.2229549219673499</v>
      </c>
      <c r="BS212" s="123">
        <v>25.0020643020368</v>
      </c>
      <c r="BT212" s="112">
        <v>7.4999999999999997E-3</v>
      </c>
      <c r="BU212" s="124">
        <v>7.4999999999999997E-3</v>
      </c>
      <c r="BV212" s="119">
        <v>0</v>
      </c>
      <c r="BW212" s="119">
        <v>0</v>
      </c>
      <c r="BX212" s="113"/>
      <c r="BY212" s="118">
        <v>0.99152798789712504</v>
      </c>
      <c r="BZ212" s="118">
        <v>1</v>
      </c>
      <c r="CA212" s="135">
        <v>0.99661119515884999</v>
      </c>
      <c r="CB212" s="117">
        <v>0.9</v>
      </c>
      <c r="CC212" s="124">
        <v>2.5000000000000001E-3</v>
      </c>
      <c r="CD212" s="113"/>
      <c r="CE212" s="113"/>
    </row>
    <row r="213" spans="1:83" s="85" customFormat="1" ht="21.4" customHeight="1" x14ac:dyDescent="0.2">
      <c r="A213" s="109" t="s">
        <v>246</v>
      </c>
      <c r="B213" s="109" t="s">
        <v>373</v>
      </c>
      <c r="C213" s="109" t="s">
        <v>279</v>
      </c>
      <c r="D213" s="110">
        <v>3.9202090812222199</v>
      </c>
      <c r="E213" s="111"/>
      <c r="F213" s="112">
        <v>2.8625000000000001E-2</v>
      </c>
      <c r="G213" s="112">
        <v>2.7375E-2</v>
      </c>
      <c r="H213" s="113"/>
      <c r="I213" s="114">
        <v>6</v>
      </c>
      <c r="J213" s="114">
        <v>6</v>
      </c>
      <c r="K213" s="111"/>
      <c r="L213" s="115">
        <v>0.53</v>
      </c>
      <c r="M213" s="116">
        <v>0.42499999999999999</v>
      </c>
      <c r="N213" s="117">
        <v>0.7</v>
      </c>
      <c r="O213" s="118"/>
      <c r="P213" s="111"/>
      <c r="Q213" s="119">
        <v>160</v>
      </c>
      <c r="R213" s="120">
        <v>40.814149624416501</v>
      </c>
      <c r="S213" s="121">
        <v>36</v>
      </c>
      <c r="T213" s="133">
        <v>1.1337263784560101</v>
      </c>
      <c r="U213" s="134">
        <v>-8.5062671472558709</v>
      </c>
      <c r="V213" s="124">
        <v>7.0000000000000001E-3</v>
      </c>
      <c r="W213" s="124">
        <v>6.4999999999999997E-3</v>
      </c>
      <c r="X213" s="125">
        <v>0</v>
      </c>
      <c r="Y213" s="125">
        <v>10</v>
      </c>
      <c r="Z213" s="111"/>
      <c r="AA213" s="126">
        <v>450</v>
      </c>
      <c r="AB213" s="110">
        <v>114.789795818671</v>
      </c>
      <c r="AC213" s="121">
        <v>200</v>
      </c>
      <c r="AD213" s="116">
        <v>0.57394897909335496</v>
      </c>
      <c r="AE213" s="127">
        <v>-486.145928595866</v>
      </c>
      <c r="AF213" s="112"/>
      <c r="AG213" s="112"/>
      <c r="AH213" s="128">
        <v>335</v>
      </c>
      <c r="AI213" s="125">
        <v>491</v>
      </c>
      <c r="AJ213" s="111"/>
      <c r="AK213" s="120">
        <v>2526.04817</v>
      </c>
      <c r="AL213" s="120">
        <v>644.365674805396</v>
      </c>
      <c r="AM213" s="129">
        <v>626.6</v>
      </c>
      <c r="AN213" s="133">
        <v>1.02835249729556</v>
      </c>
      <c r="AO213" s="137">
        <v>-406.897024290849</v>
      </c>
      <c r="AP213" s="124">
        <v>1.5E-3</v>
      </c>
      <c r="AQ213" s="124">
        <v>1.5E-3</v>
      </c>
      <c r="AR213" s="125">
        <v>0</v>
      </c>
      <c r="AS213" s="125">
        <v>422</v>
      </c>
      <c r="AT213" s="113"/>
      <c r="AU213" s="120">
        <v>2394.6995700000002</v>
      </c>
      <c r="AV213" s="110">
        <v>610.86016597191099</v>
      </c>
      <c r="AW213" s="131">
        <v>573</v>
      </c>
      <c r="AX213" s="133">
        <v>1.0660735880836101</v>
      </c>
      <c r="AY213" s="137">
        <v>-287.35851542715699</v>
      </c>
      <c r="AZ213" s="112">
        <v>5.2500000000000003E-3</v>
      </c>
      <c r="BA213" s="112">
        <v>5.2500000000000003E-3</v>
      </c>
      <c r="BB213" s="125">
        <v>0</v>
      </c>
      <c r="BC213" s="125">
        <v>301</v>
      </c>
      <c r="BD213" s="111"/>
      <c r="BE213" s="120">
        <v>278.3</v>
      </c>
      <c r="BF213" s="110">
        <v>70.991111502969403</v>
      </c>
      <c r="BG213" s="132">
        <v>65</v>
      </c>
      <c r="BH213" s="133">
        <v>1.0921709461995299</v>
      </c>
      <c r="BI213" s="134">
        <v>-25.947426793656501</v>
      </c>
      <c r="BJ213" s="112">
        <v>7.4999999999999997E-3</v>
      </c>
      <c r="BK213" s="112">
        <v>6.7499999999999999E-3</v>
      </c>
      <c r="BL213" s="125">
        <v>0</v>
      </c>
      <c r="BM213" s="125">
        <v>28</v>
      </c>
      <c r="BN213" s="111"/>
      <c r="BO213" s="119">
        <v>345</v>
      </c>
      <c r="BP213" s="120">
        <v>88.005510127647995</v>
      </c>
      <c r="BQ213" s="132">
        <v>78</v>
      </c>
      <c r="BR213" s="133">
        <v>1.1282757708672799</v>
      </c>
      <c r="BS213" s="134">
        <v>-20.096912152387699</v>
      </c>
      <c r="BT213" s="112">
        <v>4.875E-3</v>
      </c>
      <c r="BU213" s="124">
        <v>4.875E-3</v>
      </c>
      <c r="BV213" s="119">
        <v>0</v>
      </c>
      <c r="BW213" s="119">
        <v>22</v>
      </c>
      <c r="BX213" s="113"/>
      <c r="BY213" s="118">
        <v>0.99576587795765903</v>
      </c>
      <c r="BZ213" s="118">
        <v>1</v>
      </c>
      <c r="CA213" s="135">
        <v>0.99830635118306299</v>
      </c>
      <c r="CB213" s="117">
        <v>0.9</v>
      </c>
      <c r="CC213" s="124">
        <v>2.5000000000000001E-3</v>
      </c>
      <c r="CD213" s="113"/>
      <c r="CE213" s="113"/>
    </row>
    <row r="214" spans="1:83" s="85" customFormat="1" ht="21.4" customHeight="1" x14ac:dyDescent="0.2">
      <c r="A214" s="109" t="s">
        <v>246</v>
      </c>
      <c r="B214" s="109" t="s">
        <v>373</v>
      </c>
      <c r="C214" s="109" t="s">
        <v>281</v>
      </c>
      <c r="D214" s="110">
        <v>3.8409492223333301</v>
      </c>
      <c r="E214" s="111"/>
      <c r="F214" s="112">
        <v>4.0500000000000001E-2</v>
      </c>
      <c r="G214" s="112">
        <v>3.9750000000000001E-2</v>
      </c>
      <c r="H214" s="113"/>
      <c r="I214" s="114">
        <v>5</v>
      </c>
      <c r="J214" s="114">
        <v>5</v>
      </c>
      <c r="K214" s="111"/>
      <c r="L214" s="136">
        <v>0.76</v>
      </c>
      <c r="M214" s="133">
        <v>0.79300000000000004</v>
      </c>
      <c r="N214" s="117">
        <v>0.7</v>
      </c>
      <c r="O214" s="118">
        <v>1.2999999999999999E-2</v>
      </c>
      <c r="P214" s="111"/>
      <c r="Q214" s="119">
        <v>119</v>
      </c>
      <c r="R214" s="120">
        <v>30.981924808604699</v>
      </c>
      <c r="S214" s="121">
        <v>36</v>
      </c>
      <c r="T214" s="118">
        <v>0.86060902246124105</v>
      </c>
      <c r="U214" s="126">
        <v>-46.099361372775803</v>
      </c>
      <c r="V214" s="124"/>
      <c r="W214" s="124"/>
      <c r="X214" s="125">
        <v>20</v>
      </c>
      <c r="Y214" s="125">
        <v>47</v>
      </c>
      <c r="Z214" s="111"/>
      <c r="AA214" s="126">
        <v>268</v>
      </c>
      <c r="AB214" s="110">
        <v>69.774418896689596</v>
      </c>
      <c r="AC214" s="121">
        <v>200</v>
      </c>
      <c r="AD214" s="116">
        <v>0.34887209448344803</v>
      </c>
      <c r="AE214" s="127">
        <v>-649.218674293199</v>
      </c>
      <c r="AF214" s="112"/>
      <c r="AG214" s="112"/>
      <c r="AH214" s="128">
        <v>501</v>
      </c>
      <c r="AI214" s="125">
        <v>654</v>
      </c>
      <c r="AJ214" s="111"/>
      <c r="AK214" s="120">
        <v>3717.7203300000001</v>
      </c>
      <c r="AL214" s="120">
        <v>967.917073306563</v>
      </c>
      <c r="AM214" s="129">
        <v>709.1</v>
      </c>
      <c r="AN214" s="122">
        <v>1.3649937573072399</v>
      </c>
      <c r="AO214" s="130">
        <v>465.72152029346302</v>
      </c>
      <c r="AP214" s="124">
        <v>0.01</v>
      </c>
      <c r="AQ214" s="124">
        <v>0.01</v>
      </c>
      <c r="AR214" s="125">
        <v>0</v>
      </c>
      <c r="AS214" s="125">
        <v>0</v>
      </c>
      <c r="AT214" s="113"/>
      <c r="AU214" s="120">
        <v>2404.8761399999999</v>
      </c>
      <c r="AV214" s="110">
        <v>626.11505666796199</v>
      </c>
      <c r="AW214" s="131">
        <v>573</v>
      </c>
      <c r="AX214" s="133">
        <v>1.0926964339755001</v>
      </c>
      <c r="AY214" s="137">
        <v>-222.95536185001501</v>
      </c>
      <c r="AZ214" s="112">
        <v>7.4999999999999997E-3</v>
      </c>
      <c r="BA214" s="112">
        <v>6.7499999999999999E-3</v>
      </c>
      <c r="BB214" s="125">
        <v>0</v>
      </c>
      <c r="BC214" s="125">
        <v>237</v>
      </c>
      <c r="BD214" s="111"/>
      <c r="BE214" s="120">
        <v>141</v>
      </c>
      <c r="BF214" s="110">
        <v>36.709675613556797</v>
      </c>
      <c r="BG214" s="132">
        <v>65</v>
      </c>
      <c r="BH214" s="116">
        <v>0.56476424020856597</v>
      </c>
      <c r="BI214" s="127">
        <v>-157.09606914528999</v>
      </c>
      <c r="BJ214" s="112"/>
      <c r="BK214" s="112"/>
      <c r="BL214" s="125">
        <v>109</v>
      </c>
      <c r="BM214" s="125">
        <v>159</v>
      </c>
      <c r="BN214" s="111"/>
      <c r="BO214" s="119">
        <v>370</v>
      </c>
      <c r="BP214" s="120">
        <v>96.330354446922101</v>
      </c>
      <c r="BQ214" s="132">
        <v>78</v>
      </c>
      <c r="BR214" s="122">
        <v>1.23500454419131</v>
      </c>
      <c r="BS214" s="123">
        <v>12.2847170256524</v>
      </c>
      <c r="BT214" s="112">
        <v>7.4999999999999997E-3</v>
      </c>
      <c r="BU214" s="124">
        <v>7.4999999999999997E-3</v>
      </c>
      <c r="BV214" s="119">
        <v>0</v>
      </c>
      <c r="BW214" s="119">
        <v>0</v>
      </c>
      <c r="BX214" s="113"/>
      <c r="BY214" s="118">
        <v>0.996174445294568</v>
      </c>
      <c r="BZ214" s="118">
        <v>1</v>
      </c>
      <c r="CA214" s="135">
        <v>0.998469778117827</v>
      </c>
      <c r="CB214" s="117">
        <v>0.9</v>
      </c>
      <c r="CC214" s="124">
        <v>2.5000000000000001E-3</v>
      </c>
      <c r="CD214" s="113"/>
      <c r="CE214" s="113"/>
    </row>
    <row r="215" spans="1:83" s="85" customFormat="1" ht="21.4" customHeight="1" x14ac:dyDescent="0.2">
      <c r="A215" s="109" t="s">
        <v>246</v>
      </c>
      <c r="B215" s="109" t="s">
        <v>373</v>
      </c>
      <c r="C215" s="109" t="s">
        <v>282</v>
      </c>
      <c r="D215" s="110">
        <v>2.2414874615555598</v>
      </c>
      <c r="E215" s="111"/>
      <c r="F215" s="112">
        <v>4.3249999999999997E-2</v>
      </c>
      <c r="G215" s="112">
        <v>4.2500000000000003E-2</v>
      </c>
      <c r="H215" s="113"/>
      <c r="I215" s="114">
        <v>6</v>
      </c>
      <c r="J215" s="114">
        <v>6</v>
      </c>
      <c r="K215" s="111"/>
      <c r="L215" s="115">
        <v>0.57999999999999996</v>
      </c>
      <c r="M215" s="116">
        <v>0.433</v>
      </c>
      <c r="N215" s="117">
        <v>0.7</v>
      </c>
      <c r="O215" s="118"/>
      <c r="P215" s="111"/>
      <c r="Q215" s="119">
        <v>90</v>
      </c>
      <c r="R215" s="120">
        <v>40.151908740788301</v>
      </c>
      <c r="S215" s="121">
        <v>36</v>
      </c>
      <c r="T215" s="133">
        <v>1.1153307983552301</v>
      </c>
      <c r="U215" s="134">
        <v>-6.3480970475041696</v>
      </c>
      <c r="V215" s="124">
        <v>6.0000000000000001E-3</v>
      </c>
      <c r="W215" s="124">
        <v>6.0000000000000001E-3</v>
      </c>
      <c r="X215" s="125">
        <v>0</v>
      </c>
      <c r="Y215" s="125">
        <v>7</v>
      </c>
      <c r="Z215" s="111"/>
      <c r="AA215" s="126">
        <v>203</v>
      </c>
      <c r="AB215" s="110">
        <v>90.5648608264448</v>
      </c>
      <c r="AC215" s="121">
        <v>200</v>
      </c>
      <c r="AD215" s="116">
        <v>0.45282430413222402</v>
      </c>
      <c r="AE215" s="127">
        <v>-332.26720581946802</v>
      </c>
      <c r="AF215" s="112"/>
      <c r="AG215" s="112"/>
      <c r="AH215" s="128">
        <v>246</v>
      </c>
      <c r="AI215" s="125">
        <v>335</v>
      </c>
      <c r="AJ215" s="111"/>
      <c r="AK215" s="120">
        <v>1710.9318000000001</v>
      </c>
      <c r="AL215" s="120">
        <v>763.30197217014199</v>
      </c>
      <c r="AM215" s="129">
        <v>634.4</v>
      </c>
      <c r="AN215" s="122">
        <v>1.2031872196881199</v>
      </c>
      <c r="AO215" s="130">
        <v>13.0642231406484</v>
      </c>
      <c r="AP215" s="124">
        <v>0.01</v>
      </c>
      <c r="AQ215" s="124">
        <v>0.01</v>
      </c>
      <c r="AR215" s="125">
        <v>0</v>
      </c>
      <c r="AS215" s="125">
        <v>0</v>
      </c>
      <c r="AT215" s="113"/>
      <c r="AU215" s="120">
        <v>2251.5858499999999</v>
      </c>
      <c r="AV215" s="110">
        <v>1004.50521745834</v>
      </c>
      <c r="AW215" s="131">
        <v>573</v>
      </c>
      <c r="AX215" s="122">
        <v>1.7530632067335801</v>
      </c>
      <c r="AY215" s="130">
        <v>718.04530532722504</v>
      </c>
      <c r="AZ215" s="112">
        <v>1.4999999999999999E-2</v>
      </c>
      <c r="BA215" s="112">
        <v>1.4999999999999999E-2</v>
      </c>
      <c r="BB215" s="125">
        <v>0</v>
      </c>
      <c r="BC215" s="125">
        <v>0</v>
      </c>
      <c r="BD215" s="111"/>
      <c r="BE215" s="120">
        <v>149.30000000000001</v>
      </c>
      <c r="BF215" s="110">
        <v>66.607555277774395</v>
      </c>
      <c r="BG215" s="132">
        <v>65</v>
      </c>
      <c r="BH215" s="133">
        <v>1.02473161965807</v>
      </c>
      <c r="BI215" s="134">
        <v>-24.661841891327001</v>
      </c>
      <c r="BJ215" s="112">
        <v>2.2499999999999998E-3</v>
      </c>
      <c r="BK215" s="112">
        <v>1.5E-3</v>
      </c>
      <c r="BL215" s="125">
        <v>0</v>
      </c>
      <c r="BM215" s="125">
        <v>26</v>
      </c>
      <c r="BN215" s="111"/>
      <c r="BO215" s="119">
        <v>229</v>
      </c>
      <c r="BP215" s="120">
        <v>102.16430112933899</v>
      </c>
      <c r="BQ215" s="132">
        <v>78</v>
      </c>
      <c r="BR215" s="122">
        <v>1.3097987324274201</v>
      </c>
      <c r="BS215" s="123">
        <v>20.245789730407601</v>
      </c>
      <c r="BT215" s="112">
        <v>7.4999999999999997E-3</v>
      </c>
      <c r="BU215" s="124">
        <v>7.4999999999999997E-3</v>
      </c>
      <c r="BV215" s="119">
        <v>0</v>
      </c>
      <c r="BW215" s="119">
        <v>0</v>
      </c>
      <c r="BX215" s="113"/>
      <c r="BY215" s="118">
        <v>0.99432809773123898</v>
      </c>
      <c r="BZ215" s="118">
        <v>1</v>
      </c>
      <c r="CA215" s="135">
        <v>0.99773123909249595</v>
      </c>
      <c r="CB215" s="117">
        <v>0.9</v>
      </c>
      <c r="CC215" s="124">
        <v>2.5000000000000001E-3</v>
      </c>
      <c r="CD215" s="113"/>
      <c r="CE215" s="113"/>
    </row>
    <row r="216" spans="1:83" s="85" customFormat="1" ht="21.4" customHeight="1" x14ac:dyDescent="0.2">
      <c r="A216" s="109" t="s">
        <v>246</v>
      </c>
      <c r="B216" s="109" t="s">
        <v>373</v>
      </c>
      <c r="C216" s="109" t="s">
        <v>283</v>
      </c>
      <c r="D216" s="110">
        <v>2.6404830146666698</v>
      </c>
      <c r="E216" s="111"/>
      <c r="F216" s="112">
        <v>0.01</v>
      </c>
      <c r="G216" s="112">
        <v>0.01</v>
      </c>
      <c r="H216" s="113"/>
      <c r="I216" s="114">
        <v>2</v>
      </c>
      <c r="J216" s="114">
        <v>2</v>
      </c>
      <c r="K216" s="111"/>
      <c r="L216" s="138">
        <v>0.69</v>
      </c>
      <c r="M216" s="116">
        <v>0.58099999999999996</v>
      </c>
      <c r="N216" s="117">
        <v>0.7</v>
      </c>
      <c r="O216" s="118"/>
      <c r="P216" s="111"/>
      <c r="Q216" s="119">
        <v>72</v>
      </c>
      <c r="R216" s="120">
        <v>27.267738364561801</v>
      </c>
      <c r="S216" s="121">
        <v>36</v>
      </c>
      <c r="T216" s="116">
        <v>0.75743717679338196</v>
      </c>
      <c r="U216" s="127">
        <v>-41.498521902432103</v>
      </c>
      <c r="V216" s="124"/>
      <c r="W216" s="124"/>
      <c r="X216" s="125">
        <v>24</v>
      </c>
      <c r="Y216" s="125">
        <v>43</v>
      </c>
      <c r="Z216" s="111"/>
      <c r="AA216" s="126">
        <v>230</v>
      </c>
      <c r="AB216" s="110">
        <v>87.105275331239</v>
      </c>
      <c r="AC216" s="121">
        <v>200</v>
      </c>
      <c r="AD216" s="116">
        <v>0.43552637665619498</v>
      </c>
      <c r="AE216" s="127">
        <v>-400.547343902401</v>
      </c>
      <c r="AF216" s="112"/>
      <c r="AG216" s="112"/>
      <c r="AH216" s="128">
        <v>299</v>
      </c>
      <c r="AI216" s="125">
        <v>404</v>
      </c>
      <c r="AJ216" s="111"/>
      <c r="AK216" s="120">
        <v>1749.2804900000001</v>
      </c>
      <c r="AL216" s="120">
        <v>662.48503788267203</v>
      </c>
      <c r="AM216" s="129">
        <v>751.6</v>
      </c>
      <c r="AN216" s="118">
        <v>0.88143299345752102</v>
      </c>
      <c r="AO216" s="120">
        <v>-620.31642838522203</v>
      </c>
      <c r="AP216" s="124"/>
      <c r="AQ216" s="124"/>
      <c r="AR216" s="125">
        <v>236</v>
      </c>
      <c r="AS216" s="125">
        <v>633</v>
      </c>
      <c r="AT216" s="113"/>
      <c r="AU216" s="120">
        <v>1207.81609</v>
      </c>
      <c r="AV216" s="110">
        <v>457.42240464761102</v>
      </c>
      <c r="AW216" s="131">
        <v>573</v>
      </c>
      <c r="AX216" s="118">
        <v>0.79829389990857103</v>
      </c>
      <c r="AY216" s="120">
        <v>-598.70205028037799</v>
      </c>
      <c r="AZ216" s="112"/>
      <c r="BA216" s="112"/>
      <c r="BB216" s="125">
        <v>306</v>
      </c>
      <c r="BC216" s="125">
        <v>608</v>
      </c>
      <c r="BD216" s="111"/>
      <c r="BE216" s="120">
        <v>105.6</v>
      </c>
      <c r="BF216" s="110">
        <v>39.992682934690599</v>
      </c>
      <c r="BG216" s="132">
        <v>65</v>
      </c>
      <c r="BH216" s="116">
        <v>0.61527204514908596</v>
      </c>
      <c r="BI216" s="127">
        <v>-99.327886768280194</v>
      </c>
      <c r="BJ216" s="112"/>
      <c r="BK216" s="112"/>
      <c r="BL216" s="125">
        <v>67</v>
      </c>
      <c r="BM216" s="125">
        <v>101</v>
      </c>
      <c r="BN216" s="111"/>
      <c r="BO216" s="119">
        <v>271</v>
      </c>
      <c r="BP216" s="120">
        <v>102.632737455503</v>
      </c>
      <c r="BQ216" s="132">
        <v>78</v>
      </c>
      <c r="BR216" s="122">
        <v>1.3158043263526</v>
      </c>
      <c r="BS216" s="123">
        <v>25.0865358780637</v>
      </c>
      <c r="BT216" s="112">
        <v>7.4999999999999997E-3</v>
      </c>
      <c r="BU216" s="124">
        <v>7.4999999999999997E-3</v>
      </c>
      <c r="BV216" s="119">
        <v>0</v>
      </c>
      <c r="BW216" s="119">
        <v>0</v>
      </c>
      <c r="BX216" s="113"/>
      <c r="BY216" s="118">
        <v>1</v>
      </c>
      <c r="BZ216" s="118">
        <v>1</v>
      </c>
      <c r="CA216" s="135">
        <v>1</v>
      </c>
      <c r="CB216" s="117">
        <v>0.9</v>
      </c>
      <c r="CC216" s="124">
        <v>2.5000000000000001E-3</v>
      </c>
      <c r="CD216" s="113"/>
      <c r="CE216" s="113"/>
    </row>
    <row r="217" spans="1:83" s="85" customFormat="1" ht="21.4" customHeight="1" x14ac:dyDescent="0.2">
      <c r="A217" s="109" t="s">
        <v>246</v>
      </c>
      <c r="B217" s="109" t="s">
        <v>373</v>
      </c>
      <c r="C217" s="109" t="s">
        <v>284</v>
      </c>
      <c r="D217" s="110">
        <v>7.5859845611111103</v>
      </c>
      <c r="E217" s="111"/>
      <c r="F217" s="112">
        <v>0.02</v>
      </c>
      <c r="G217" s="112">
        <v>0.02</v>
      </c>
      <c r="H217" s="113"/>
      <c r="I217" s="114">
        <v>3</v>
      </c>
      <c r="J217" s="114">
        <v>3</v>
      </c>
      <c r="K217" s="111"/>
      <c r="L217" s="138">
        <v>0.68</v>
      </c>
      <c r="M217" s="116">
        <v>0.55200000000000005</v>
      </c>
      <c r="N217" s="117">
        <v>0.7</v>
      </c>
      <c r="O217" s="118"/>
      <c r="P217" s="111"/>
      <c r="Q217" s="119">
        <v>336</v>
      </c>
      <c r="R217" s="120">
        <v>44.292207200430497</v>
      </c>
      <c r="S217" s="121">
        <v>36</v>
      </c>
      <c r="T217" s="122">
        <v>1.2303390889008501</v>
      </c>
      <c r="U217" s="123">
        <v>9.9240396252001197</v>
      </c>
      <c r="V217" s="124">
        <v>0.01</v>
      </c>
      <c r="W217" s="124">
        <v>0.01</v>
      </c>
      <c r="X217" s="125">
        <v>0</v>
      </c>
      <c r="Y217" s="125">
        <v>0</v>
      </c>
      <c r="Z217" s="111"/>
      <c r="AA217" s="126">
        <v>468</v>
      </c>
      <c r="AB217" s="110">
        <v>61.692717172028203</v>
      </c>
      <c r="AC217" s="121">
        <v>200</v>
      </c>
      <c r="AD217" s="116">
        <v>0.308463585860141</v>
      </c>
      <c r="AE217" s="127">
        <v>-1343.5331131933301</v>
      </c>
      <c r="AF217" s="112"/>
      <c r="AG217" s="112"/>
      <c r="AH217" s="128">
        <v>1050</v>
      </c>
      <c r="AI217" s="125">
        <v>1353</v>
      </c>
      <c r="AJ217" s="111"/>
      <c r="AK217" s="120">
        <v>3710.0284499999998</v>
      </c>
      <c r="AL217" s="120">
        <v>489.06353817527298</v>
      </c>
      <c r="AM217" s="129">
        <v>649.79999999999995</v>
      </c>
      <c r="AN217" s="116">
        <v>0.75263702396933396</v>
      </c>
      <c r="AO217" s="139">
        <v>-2175.64263476514</v>
      </c>
      <c r="AP217" s="124"/>
      <c r="AQ217" s="124"/>
      <c r="AR217" s="125">
        <v>1220</v>
      </c>
      <c r="AS217" s="125">
        <v>2206</v>
      </c>
      <c r="AT217" s="113"/>
      <c r="AU217" s="120">
        <v>4297.5094099999997</v>
      </c>
      <c r="AV217" s="110">
        <v>566.50647986166598</v>
      </c>
      <c r="AW217" s="131">
        <v>573</v>
      </c>
      <c r="AX217" s="118">
        <v>0.988667504121581</v>
      </c>
      <c r="AY217" s="120">
        <v>-892.53295929889805</v>
      </c>
      <c r="AZ217" s="112"/>
      <c r="BA217" s="112"/>
      <c r="BB217" s="125">
        <v>50</v>
      </c>
      <c r="BC217" s="125">
        <v>919</v>
      </c>
      <c r="BD217" s="111"/>
      <c r="BE217" s="120">
        <v>461.7</v>
      </c>
      <c r="BF217" s="110">
        <v>60.862238287020098</v>
      </c>
      <c r="BG217" s="132">
        <v>65</v>
      </c>
      <c r="BH217" s="118">
        <v>0.93634212749261703</v>
      </c>
      <c r="BI217" s="126">
        <v>-127.048261787833</v>
      </c>
      <c r="BJ217" s="112"/>
      <c r="BK217" s="112"/>
      <c r="BL217" s="125">
        <v>32</v>
      </c>
      <c r="BM217" s="125">
        <v>131</v>
      </c>
      <c r="BN217" s="111"/>
      <c r="BO217" s="119">
        <v>901</v>
      </c>
      <c r="BP217" s="120">
        <v>118.771662760678</v>
      </c>
      <c r="BQ217" s="132">
        <v>78</v>
      </c>
      <c r="BR217" s="122">
        <v>1.5227136251369</v>
      </c>
      <c r="BS217" s="123">
        <v>194.50208585460001</v>
      </c>
      <c r="BT217" s="112">
        <v>7.4999999999999997E-3</v>
      </c>
      <c r="BU217" s="124">
        <v>7.4999999999999997E-3</v>
      </c>
      <c r="BV217" s="119">
        <v>0</v>
      </c>
      <c r="BW217" s="119">
        <v>0</v>
      </c>
      <c r="BX217" s="113"/>
      <c r="BY217" s="118">
        <v>0.99364870784056103</v>
      </c>
      <c r="BZ217" s="118">
        <v>1</v>
      </c>
      <c r="CA217" s="135">
        <v>0.99745948313622401</v>
      </c>
      <c r="CB217" s="117">
        <v>0.9</v>
      </c>
      <c r="CC217" s="124">
        <v>2.5000000000000001E-3</v>
      </c>
      <c r="CD217" s="113"/>
      <c r="CE217" s="113"/>
    </row>
    <row r="218" spans="1:83" s="85" customFormat="1" ht="21.4" customHeight="1" x14ac:dyDescent="0.2">
      <c r="A218" s="109" t="s">
        <v>246</v>
      </c>
      <c r="B218" s="109" t="s">
        <v>373</v>
      </c>
      <c r="C218" s="109" t="s">
        <v>285</v>
      </c>
      <c r="D218" s="110">
        <v>8.959468266</v>
      </c>
      <c r="E218" s="111"/>
      <c r="F218" s="112">
        <v>3.5749999999999997E-2</v>
      </c>
      <c r="G218" s="112">
        <v>3.5749999999999997E-2</v>
      </c>
      <c r="H218" s="113"/>
      <c r="I218" s="114">
        <v>5</v>
      </c>
      <c r="J218" s="114">
        <v>5</v>
      </c>
      <c r="K218" s="111"/>
      <c r="L218" s="115">
        <v>0.53</v>
      </c>
      <c r="M218" s="116">
        <v>0.51200000000000001</v>
      </c>
      <c r="N218" s="117">
        <v>0.7</v>
      </c>
      <c r="O218" s="118"/>
      <c r="P218" s="111"/>
      <c r="Q218" s="119">
        <v>331</v>
      </c>
      <c r="R218" s="120">
        <v>36.944156748241603</v>
      </c>
      <c r="S218" s="121">
        <v>36</v>
      </c>
      <c r="T218" s="133">
        <v>1.02622657634004</v>
      </c>
      <c r="U218" s="134">
        <v>-54.113783945743997</v>
      </c>
      <c r="V218" s="124">
        <v>1.5E-3</v>
      </c>
      <c r="W218" s="124">
        <v>1.5E-3</v>
      </c>
      <c r="X218" s="125">
        <v>0</v>
      </c>
      <c r="Y218" s="125">
        <v>57</v>
      </c>
      <c r="Z218" s="111"/>
      <c r="AA218" s="126">
        <v>1069</v>
      </c>
      <c r="AB218" s="110">
        <v>119.31511650716099</v>
      </c>
      <c r="AC218" s="121">
        <v>200</v>
      </c>
      <c r="AD218" s="116">
        <v>0.596575582535805</v>
      </c>
      <c r="AE218" s="127">
        <v>-1070.5210219208</v>
      </c>
      <c r="AF218" s="112"/>
      <c r="AG218" s="112"/>
      <c r="AH218" s="128">
        <v>723</v>
      </c>
      <c r="AI218" s="125">
        <v>1082</v>
      </c>
      <c r="AJ218" s="111"/>
      <c r="AK218" s="120">
        <v>7414.23063</v>
      </c>
      <c r="AL218" s="120">
        <v>827.53020713696003</v>
      </c>
      <c r="AM218" s="129">
        <v>636.9</v>
      </c>
      <c r="AN218" s="122">
        <v>1.2993094789401201</v>
      </c>
      <c r="AO218" s="130">
        <v>600.92593569321195</v>
      </c>
      <c r="AP218" s="124">
        <v>0.01</v>
      </c>
      <c r="AQ218" s="124">
        <v>0.01</v>
      </c>
      <c r="AR218" s="125">
        <v>0</v>
      </c>
      <c r="AS218" s="125">
        <v>0</v>
      </c>
      <c r="AT218" s="113"/>
      <c r="AU218" s="120">
        <v>6092.26343</v>
      </c>
      <c r="AV218" s="110">
        <v>679.98046860876002</v>
      </c>
      <c r="AW218" s="131">
        <v>573</v>
      </c>
      <c r="AX218" s="133">
        <v>1.1867023884969601</v>
      </c>
      <c r="AY218" s="137">
        <v>-37.464297803093402</v>
      </c>
      <c r="AZ218" s="112">
        <v>1.4250000000000001E-2</v>
      </c>
      <c r="BA218" s="112">
        <v>1.4250000000000001E-2</v>
      </c>
      <c r="BB218" s="125">
        <v>0</v>
      </c>
      <c r="BC218" s="125">
        <v>69</v>
      </c>
      <c r="BD218" s="111"/>
      <c r="BE218" s="120">
        <v>526.1</v>
      </c>
      <c r="BF218" s="110">
        <v>58.720002614047999</v>
      </c>
      <c r="BG218" s="132">
        <v>65</v>
      </c>
      <c r="BH218" s="118">
        <v>0.903384655600738</v>
      </c>
      <c r="BI218" s="126">
        <v>-169.24433212426001</v>
      </c>
      <c r="BJ218" s="112"/>
      <c r="BK218" s="112"/>
      <c r="BL218" s="125">
        <v>57</v>
      </c>
      <c r="BM218" s="125">
        <v>173</v>
      </c>
      <c r="BN218" s="111"/>
      <c r="BO218" s="119">
        <v>995</v>
      </c>
      <c r="BP218" s="120">
        <v>111.055697777947</v>
      </c>
      <c r="BQ218" s="132">
        <v>78</v>
      </c>
      <c r="BR218" s="122">
        <v>1.4237909971531699</v>
      </c>
      <c r="BS218" s="123">
        <v>160.586801450888</v>
      </c>
      <c r="BT218" s="112">
        <v>7.4999999999999997E-3</v>
      </c>
      <c r="BU218" s="124">
        <v>7.4999999999999997E-3</v>
      </c>
      <c r="BV218" s="119">
        <v>0</v>
      </c>
      <c r="BW218" s="119">
        <v>0</v>
      </c>
      <c r="BX218" s="113"/>
      <c r="BY218" s="118">
        <v>0.99116375258507206</v>
      </c>
      <c r="BZ218" s="118">
        <v>1</v>
      </c>
      <c r="CA218" s="135">
        <v>0.99646550103402898</v>
      </c>
      <c r="CB218" s="117">
        <v>0.9</v>
      </c>
      <c r="CC218" s="124">
        <v>2.5000000000000001E-3</v>
      </c>
      <c r="CD218" s="113"/>
      <c r="CE218" s="113"/>
    </row>
    <row r="219" spans="1:83" s="85" customFormat="1" ht="21.4" customHeight="1" x14ac:dyDescent="0.2">
      <c r="A219" s="109" t="s">
        <v>246</v>
      </c>
      <c r="B219" s="109" t="s">
        <v>373</v>
      </c>
      <c r="C219" s="109" t="s">
        <v>286</v>
      </c>
      <c r="D219" s="110">
        <v>8.0775934538888894</v>
      </c>
      <c r="E219" s="111"/>
      <c r="F219" s="112">
        <v>1.0999999999999999E-2</v>
      </c>
      <c r="G219" s="112">
        <v>1.0500000000000001E-2</v>
      </c>
      <c r="H219" s="113"/>
      <c r="I219" s="114">
        <v>3</v>
      </c>
      <c r="J219" s="114">
        <v>3</v>
      </c>
      <c r="K219" s="111"/>
      <c r="L219" s="115">
        <v>0.42</v>
      </c>
      <c r="M219" s="118">
        <v>0.65200000000000002</v>
      </c>
      <c r="N219" s="117">
        <v>0.7</v>
      </c>
      <c r="O219" s="118"/>
      <c r="P219" s="111"/>
      <c r="Q219" s="119">
        <v>295</v>
      </c>
      <c r="R219" s="120">
        <v>36.520778333796301</v>
      </c>
      <c r="S219" s="121">
        <v>36</v>
      </c>
      <c r="T219" s="133">
        <v>1.01446606482767</v>
      </c>
      <c r="U219" s="134">
        <v>-52.207277021960103</v>
      </c>
      <c r="V219" s="124">
        <v>1E-3</v>
      </c>
      <c r="W219" s="124">
        <v>5.0000000000000001E-4</v>
      </c>
      <c r="X219" s="125">
        <v>0</v>
      </c>
      <c r="Y219" s="125">
        <v>54</v>
      </c>
      <c r="Z219" s="111"/>
      <c r="AA219" s="126">
        <v>832</v>
      </c>
      <c r="AB219" s="110">
        <v>103.000974826164</v>
      </c>
      <c r="AC219" s="121">
        <v>200</v>
      </c>
      <c r="AD219" s="116">
        <v>0.51500487413081997</v>
      </c>
      <c r="AE219" s="127">
        <v>-1096.9293167886699</v>
      </c>
      <c r="AF219" s="112"/>
      <c r="AG219" s="112"/>
      <c r="AH219" s="128">
        <v>784</v>
      </c>
      <c r="AI219" s="125">
        <v>1107</v>
      </c>
      <c r="AJ219" s="111"/>
      <c r="AK219" s="120">
        <v>4526.4859299999998</v>
      </c>
      <c r="AL219" s="120">
        <v>560.37555688331395</v>
      </c>
      <c r="AM219" s="129">
        <v>735.7</v>
      </c>
      <c r="AN219" s="116">
        <v>0.76169030431332596</v>
      </c>
      <c r="AO219" s="139">
        <v>-2569.0805618071099</v>
      </c>
      <c r="AP219" s="124"/>
      <c r="AQ219" s="124"/>
      <c r="AR219" s="125">
        <v>1417</v>
      </c>
      <c r="AS219" s="125">
        <v>2605</v>
      </c>
      <c r="AT219" s="113"/>
      <c r="AU219" s="120">
        <v>4273.0267000000003</v>
      </c>
      <c r="AV219" s="110">
        <v>528.99749466133198</v>
      </c>
      <c r="AW219" s="131">
        <v>573</v>
      </c>
      <c r="AX219" s="118">
        <v>0.92320679696567598</v>
      </c>
      <c r="AY219" s="120">
        <v>-1253.3557925995301</v>
      </c>
      <c r="AZ219" s="112"/>
      <c r="BA219" s="112"/>
      <c r="BB219" s="125">
        <v>356</v>
      </c>
      <c r="BC219" s="125">
        <v>1282</v>
      </c>
      <c r="BD219" s="111"/>
      <c r="BE219" s="120">
        <v>387.4</v>
      </c>
      <c r="BF219" s="110">
        <v>47.9598289034328</v>
      </c>
      <c r="BG219" s="132">
        <v>65</v>
      </c>
      <c r="BH219" s="116">
        <v>0.73784352159127398</v>
      </c>
      <c r="BI219" s="127">
        <v>-239.50202795631699</v>
      </c>
      <c r="BJ219" s="112"/>
      <c r="BK219" s="112"/>
      <c r="BL219" s="125">
        <v>138</v>
      </c>
      <c r="BM219" s="125">
        <v>243</v>
      </c>
      <c r="BN219" s="111"/>
      <c r="BO219" s="119">
        <v>777</v>
      </c>
      <c r="BP219" s="120">
        <v>96.192016153761699</v>
      </c>
      <c r="BQ219" s="132">
        <v>78</v>
      </c>
      <c r="BR219" s="122">
        <v>1.23323097633028</v>
      </c>
      <c r="BS219" s="123">
        <v>24.717566452419899</v>
      </c>
      <c r="BT219" s="112">
        <v>7.4999999999999997E-3</v>
      </c>
      <c r="BU219" s="124">
        <v>7.4999999999999997E-3</v>
      </c>
      <c r="BV219" s="119">
        <v>0</v>
      </c>
      <c r="BW219" s="119">
        <v>0</v>
      </c>
      <c r="BX219" s="113"/>
      <c r="BY219" s="118">
        <v>0.99690402476780204</v>
      </c>
      <c r="BZ219" s="118">
        <v>1</v>
      </c>
      <c r="CA219" s="135">
        <v>0.99876160990712104</v>
      </c>
      <c r="CB219" s="117">
        <v>0.9</v>
      </c>
      <c r="CC219" s="124">
        <v>2.5000000000000001E-3</v>
      </c>
      <c r="CD219" s="113"/>
      <c r="CE219" s="113"/>
    </row>
    <row r="220" spans="1:83" s="85" customFormat="1" ht="21.4" customHeight="1" x14ac:dyDescent="0.2">
      <c r="A220" s="109" t="s">
        <v>246</v>
      </c>
      <c r="B220" s="109" t="s">
        <v>373</v>
      </c>
      <c r="C220" s="109" t="s">
        <v>287</v>
      </c>
      <c r="D220" s="110">
        <v>4.4826516391111104</v>
      </c>
      <c r="E220" s="111"/>
      <c r="F220" s="112">
        <v>2.1000000000000001E-2</v>
      </c>
      <c r="G220" s="112">
        <v>2.1000000000000001E-2</v>
      </c>
      <c r="H220" s="113"/>
      <c r="I220" s="114">
        <v>3</v>
      </c>
      <c r="J220" s="114">
        <v>3</v>
      </c>
      <c r="K220" s="111"/>
      <c r="L220" s="136">
        <v>0.72</v>
      </c>
      <c r="M220" s="133">
        <v>0.78300000000000003</v>
      </c>
      <c r="N220" s="117">
        <v>0.7</v>
      </c>
      <c r="O220" s="118">
        <v>1.0999999999999999E-2</v>
      </c>
      <c r="P220" s="111"/>
      <c r="Q220" s="119">
        <v>107</v>
      </c>
      <c r="R220" s="120">
        <v>23.869800424914899</v>
      </c>
      <c r="S220" s="121">
        <v>36</v>
      </c>
      <c r="T220" s="116">
        <v>0.66305001180319201</v>
      </c>
      <c r="U220" s="127">
        <v>-85.682298055551897</v>
      </c>
      <c r="V220" s="124"/>
      <c r="W220" s="124"/>
      <c r="X220" s="125">
        <v>55</v>
      </c>
      <c r="Y220" s="125">
        <v>87</v>
      </c>
      <c r="Z220" s="111"/>
      <c r="AA220" s="126">
        <v>399</v>
      </c>
      <c r="AB220" s="110">
        <v>89.009816537766895</v>
      </c>
      <c r="AC220" s="121">
        <v>200</v>
      </c>
      <c r="AD220" s="116">
        <v>0.44504908268883397</v>
      </c>
      <c r="AE220" s="127">
        <v>-671.45721141973297</v>
      </c>
      <c r="AF220" s="112"/>
      <c r="AG220" s="112"/>
      <c r="AH220" s="128">
        <v>498</v>
      </c>
      <c r="AI220" s="125">
        <v>677</v>
      </c>
      <c r="AJ220" s="111"/>
      <c r="AK220" s="120">
        <v>2169.9434500000002</v>
      </c>
      <c r="AL220" s="120">
        <v>484.07586060608799</v>
      </c>
      <c r="AM220" s="129">
        <v>684.4</v>
      </c>
      <c r="AN220" s="116">
        <v>0.70729962099077703</v>
      </c>
      <c r="AO220" s="139">
        <v>-1493.1611274783299</v>
      </c>
      <c r="AP220" s="124"/>
      <c r="AQ220" s="124"/>
      <c r="AR220" s="125">
        <v>898</v>
      </c>
      <c r="AS220" s="125">
        <v>1512</v>
      </c>
      <c r="AT220" s="113"/>
      <c r="AU220" s="120">
        <v>2160.1849499999998</v>
      </c>
      <c r="AV220" s="110">
        <v>481.89891249911102</v>
      </c>
      <c r="AW220" s="131">
        <v>573</v>
      </c>
      <c r="AX220" s="118">
        <v>0.84101031849757502</v>
      </c>
      <c r="AY220" s="120">
        <v>-906.67496071753499</v>
      </c>
      <c r="AZ220" s="112"/>
      <c r="BA220" s="112"/>
      <c r="BB220" s="125">
        <v>409</v>
      </c>
      <c r="BC220" s="125">
        <v>923</v>
      </c>
      <c r="BD220" s="111"/>
      <c r="BE220" s="120">
        <v>219.2</v>
      </c>
      <c r="BF220" s="110">
        <v>48.899628534031301</v>
      </c>
      <c r="BG220" s="132">
        <v>65</v>
      </c>
      <c r="BH220" s="116">
        <v>0.75230197744663596</v>
      </c>
      <c r="BI220" s="127">
        <v>-128.698593711413</v>
      </c>
      <c r="BJ220" s="112"/>
      <c r="BK220" s="112"/>
      <c r="BL220" s="125">
        <v>73</v>
      </c>
      <c r="BM220" s="125">
        <v>131</v>
      </c>
      <c r="BN220" s="111"/>
      <c r="BO220" s="119">
        <v>426</v>
      </c>
      <c r="BP220" s="120">
        <v>95.033037205736093</v>
      </c>
      <c r="BQ220" s="132">
        <v>78</v>
      </c>
      <c r="BR220" s="122">
        <v>1.21837227186841</v>
      </c>
      <c r="BS220" s="123">
        <v>8.5216875463041806</v>
      </c>
      <c r="BT220" s="112">
        <v>7.4999999999999997E-3</v>
      </c>
      <c r="BU220" s="124">
        <v>7.4999999999999997E-3</v>
      </c>
      <c r="BV220" s="119">
        <v>0</v>
      </c>
      <c r="BW220" s="119">
        <v>0</v>
      </c>
      <c r="BX220" s="113"/>
      <c r="BY220" s="118">
        <v>0.99344827586206896</v>
      </c>
      <c r="BZ220" s="118">
        <v>1</v>
      </c>
      <c r="CA220" s="135">
        <v>0.99737931034482796</v>
      </c>
      <c r="CB220" s="117">
        <v>0.9</v>
      </c>
      <c r="CC220" s="124">
        <v>2.5000000000000001E-3</v>
      </c>
      <c r="CD220" s="113"/>
      <c r="CE220" s="113"/>
    </row>
    <row r="221" spans="1:83" s="85" customFormat="1" ht="21.4" customHeight="1" x14ac:dyDescent="0.2">
      <c r="A221" s="109" t="s">
        <v>246</v>
      </c>
      <c r="B221" s="109" t="s">
        <v>374</v>
      </c>
      <c r="C221" s="109" t="s">
        <v>288</v>
      </c>
      <c r="D221" s="110">
        <v>1.9638519855555601</v>
      </c>
      <c r="E221" s="111"/>
      <c r="F221" s="112">
        <v>0.05</v>
      </c>
      <c r="G221" s="112">
        <v>0.05</v>
      </c>
      <c r="H221" s="113"/>
      <c r="I221" s="114">
        <v>5</v>
      </c>
      <c r="J221" s="114">
        <v>5</v>
      </c>
      <c r="K221" s="111"/>
      <c r="L221" s="135">
        <v>0.89</v>
      </c>
      <c r="M221" s="118">
        <v>0.68300000000000005</v>
      </c>
      <c r="N221" s="117">
        <v>0.7</v>
      </c>
      <c r="O221" s="118"/>
      <c r="P221" s="111"/>
      <c r="Q221" s="119">
        <v>145</v>
      </c>
      <c r="R221" s="120">
        <v>73.834485015417698</v>
      </c>
      <c r="S221" s="121">
        <v>36</v>
      </c>
      <c r="T221" s="122">
        <v>2.0509579170949399</v>
      </c>
      <c r="U221" s="123">
        <v>60.585786252879799</v>
      </c>
      <c r="V221" s="124">
        <v>0.01</v>
      </c>
      <c r="W221" s="124">
        <v>0.01</v>
      </c>
      <c r="X221" s="125">
        <v>0</v>
      </c>
      <c r="Y221" s="125">
        <v>0</v>
      </c>
      <c r="Z221" s="111"/>
      <c r="AA221" s="126">
        <v>182</v>
      </c>
      <c r="AB221" s="110">
        <v>92.675008777972593</v>
      </c>
      <c r="AC221" s="121">
        <v>200</v>
      </c>
      <c r="AD221" s="116">
        <v>0.463375043889863</v>
      </c>
      <c r="AE221" s="127">
        <v>-286.96785415066802</v>
      </c>
      <c r="AF221" s="112"/>
      <c r="AG221" s="112"/>
      <c r="AH221" s="128">
        <v>211</v>
      </c>
      <c r="AI221" s="125">
        <v>290</v>
      </c>
      <c r="AJ221" s="111"/>
      <c r="AK221" s="120">
        <v>1045.3215299999999</v>
      </c>
      <c r="AL221" s="120">
        <v>532.28121960743795</v>
      </c>
      <c r="AM221" s="129">
        <v>691.5</v>
      </c>
      <c r="AN221" s="116">
        <v>0.76974869068320695</v>
      </c>
      <c r="AO221" s="139">
        <v>-576.13482572593398</v>
      </c>
      <c r="AP221" s="124"/>
      <c r="AQ221" s="124"/>
      <c r="AR221" s="125">
        <v>313</v>
      </c>
      <c r="AS221" s="125">
        <v>585</v>
      </c>
      <c r="AT221" s="113"/>
      <c r="AU221" s="120">
        <v>1638.4784199999999</v>
      </c>
      <c r="AV221" s="110">
        <v>834.31869206603699</v>
      </c>
      <c r="AW221" s="131">
        <v>573</v>
      </c>
      <c r="AX221" s="122">
        <v>1.45605356381507</v>
      </c>
      <c r="AY221" s="130">
        <v>294.88551785833698</v>
      </c>
      <c r="AZ221" s="112">
        <v>1.4999999999999999E-2</v>
      </c>
      <c r="BA221" s="112">
        <v>1.4999999999999999E-2</v>
      </c>
      <c r="BB221" s="125">
        <v>0</v>
      </c>
      <c r="BC221" s="125">
        <v>0</v>
      </c>
      <c r="BD221" s="111"/>
      <c r="BE221" s="120">
        <v>180.6</v>
      </c>
      <c r="BF221" s="110">
        <v>91.962124095065107</v>
      </c>
      <c r="BG221" s="132">
        <v>65</v>
      </c>
      <c r="BH221" s="122">
        <v>1.41480190915485</v>
      </c>
      <c r="BI221" s="123">
        <v>28.185447401032999</v>
      </c>
      <c r="BJ221" s="112">
        <v>1.4999999999999999E-2</v>
      </c>
      <c r="BK221" s="112">
        <v>1.4999999999999999E-2</v>
      </c>
      <c r="BL221" s="125">
        <v>0</v>
      </c>
      <c r="BM221" s="125">
        <v>0</v>
      </c>
      <c r="BN221" s="111"/>
      <c r="BO221" s="119">
        <v>251</v>
      </c>
      <c r="BP221" s="120">
        <v>127.810039578413</v>
      </c>
      <c r="BQ221" s="132">
        <v>78</v>
      </c>
      <c r="BR221" s="122">
        <v>1.6385902510052901</v>
      </c>
      <c r="BS221" s="123">
        <v>68.102536881239601</v>
      </c>
      <c r="BT221" s="112">
        <v>7.4999999999999997E-3</v>
      </c>
      <c r="BU221" s="124">
        <v>7.4999999999999997E-3</v>
      </c>
      <c r="BV221" s="119">
        <v>0</v>
      </c>
      <c r="BW221" s="119">
        <v>0</v>
      </c>
      <c r="BX221" s="113"/>
      <c r="BY221" s="118">
        <v>0.99719258843346403</v>
      </c>
      <c r="BZ221" s="118">
        <v>1</v>
      </c>
      <c r="CA221" s="135">
        <v>0.99887703537338601</v>
      </c>
      <c r="CB221" s="117">
        <v>0.9</v>
      </c>
      <c r="CC221" s="124">
        <v>2.5000000000000001E-3</v>
      </c>
      <c r="CD221" s="113"/>
      <c r="CE221" s="113"/>
    </row>
    <row r="222" spans="1:83" s="85" customFormat="1" ht="21.4" customHeight="1" x14ac:dyDescent="0.2">
      <c r="A222" s="109" t="s">
        <v>246</v>
      </c>
      <c r="B222" s="109" t="s">
        <v>374</v>
      </c>
      <c r="C222" s="109" t="s">
        <v>289</v>
      </c>
      <c r="D222" s="110">
        <v>2.5157127223333302</v>
      </c>
      <c r="E222" s="111"/>
      <c r="F222" s="112">
        <v>1.0500000000000001E-2</v>
      </c>
      <c r="G222" s="112">
        <v>1.0500000000000001E-2</v>
      </c>
      <c r="H222" s="113"/>
      <c r="I222" s="114">
        <v>2</v>
      </c>
      <c r="J222" s="114">
        <v>2</v>
      </c>
      <c r="K222" s="111"/>
      <c r="L222" s="115">
        <v>0.57999999999999996</v>
      </c>
      <c r="M222" s="133">
        <v>0.76200000000000001</v>
      </c>
      <c r="N222" s="117">
        <v>0.7</v>
      </c>
      <c r="O222" s="118">
        <v>8.0000000000000002E-3</v>
      </c>
      <c r="P222" s="111"/>
      <c r="Q222" s="119">
        <v>52</v>
      </c>
      <c r="R222" s="120">
        <v>20.6700866670379</v>
      </c>
      <c r="S222" s="121">
        <v>36</v>
      </c>
      <c r="T222" s="116">
        <v>0.574169074084387</v>
      </c>
      <c r="U222" s="127">
        <v>-56.135395656775799</v>
      </c>
      <c r="V222" s="124"/>
      <c r="W222" s="124"/>
      <c r="X222" s="125">
        <v>39</v>
      </c>
      <c r="Y222" s="125">
        <v>57</v>
      </c>
      <c r="Z222" s="111"/>
      <c r="AA222" s="126">
        <v>236</v>
      </c>
      <c r="AB222" s="110">
        <v>93.810393335018404</v>
      </c>
      <c r="AC222" s="121">
        <v>200</v>
      </c>
      <c r="AD222" s="116">
        <v>0.46905196667509202</v>
      </c>
      <c r="AE222" s="127">
        <v>-364.75219809319901</v>
      </c>
      <c r="AF222" s="112"/>
      <c r="AG222" s="112"/>
      <c r="AH222" s="128">
        <v>268</v>
      </c>
      <c r="AI222" s="125">
        <v>368</v>
      </c>
      <c r="AJ222" s="111"/>
      <c r="AK222" s="120">
        <v>672.35461999999995</v>
      </c>
      <c r="AL222" s="120">
        <v>267.26208204583401</v>
      </c>
      <c r="AM222" s="129">
        <v>772.1</v>
      </c>
      <c r="AN222" s="116">
        <v>0.34614956876807901</v>
      </c>
      <c r="AO222" s="139">
        <v>-1646.8492407388001</v>
      </c>
      <c r="AP222" s="124"/>
      <c r="AQ222" s="124"/>
      <c r="AR222" s="125">
        <v>1271</v>
      </c>
      <c r="AS222" s="125">
        <v>1659</v>
      </c>
      <c r="AT222" s="113"/>
      <c r="AU222" s="120">
        <v>1118.52982</v>
      </c>
      <c r="AV222" s="110">
        <v>444.61746767435301</v>
      </c>
      <c r="AW222" s="131">
        <v>573</v>
      </c>
      <c r="AX222" s="116">
        <v>0.77594671496396705</v>
      </c>
      <c r="AY222" s="139">
        <v>-602.62522753701603</v>
      </c>
      <c r="AZ222" s="112"/>
      <c r="BA222" s="112"/>
      <c r="BB222" s="125">
        <v>323</v>
      </c>
      <c r="BC222" s="125">
        <v>612</v>
      </c>
      <c r="BD222" s="111"/>
      <c r="BE222" s="120">
        <v>67.8</v>
      </c>
      <c r="BF222" s="110">
        <v>26.9506130004841</v>
      </c>
      <c r="BG222" s="132">
        <v>65</v>
      </c>
      <c r="BH222" s="116">
        <v>0.41462481539206297</v>
      </c>
      <c r="BI222" s="127">
        <v>-127.44446438029</v>
      </c>
      <c r="BJ222" s="112"/>
      <c r="BK222" s="112"/>
      <c r="BL222" s="125">
        <v>96</v>
      </c>
      <c r="BM222" s="125">
        <v>129</v>
      </c>
      <c r="BN222" s="111"/>
      <c r="BO222" s="119">
        <v>163</v>
      </c>
      <c r="BP222" s="120">
        <v>64.792771667830493</v>
      </c>
      <c r="BQ222" s="132">
        <v>78</v>
      </c>
      <c r="BR222" s="118">
        <v>0.83067655984398103</v>
      </c>
      <c r="BS222" s="126">
        <v>-71.293357256347605</v>
      </c>
      <c r="BT222" s="112"/>
      <c r="BU222" s="124"/>
      <c r="BV222" s="119">
        <v>34</v>
      </c>
      <c r="BW222" s="119">
        <v>73</v>
      </c>
      <c r="BX222" s="113"/>
      <c r="BY222" s="118">
        <v>0.99771167048054898</v>
      </c>
      <c r="BZ222" s="118">
        <v>1</v>
      </c>
      <c r="CA222" s="135">
        <v>0.99908466819221997</v>
      </c>
      <c r="CB222" s="117">
        <v>0.9</v>
      </c>
      <c r="CC222" s="124">
        <v>2.5000000000000001E-3</v>
      </c>
      <c r="CD222" s="113"/>
      <c r="CE222" s="113"/>
    </row>
    <row r="223" spans="1:83" s="85" customFormat="1" ht="21.4" customHeight="1" x14ac:dyDescent="0.2">
      <c r="A223" s="109" t="s">
        <v>246</v>
      </c>
      <c r="B223" s="109" t="s">
        <v>374</v>
      </c>
      <c r="C223" s="109" t="s">
        <v>291</v>
      </c>
      <c r="D223" s="110">
        <v>2.8477018405555601</v>
      </c>
      <c r="E223" s="111"/>
      <c r="F223" s="112">
        <v>2.1499999999999998E-2</v>
      </c>
      <c r="G223" s="112">
        <v>2.0750000000000001E-2</v>
      </c>
      <c r="H223" s="113"/>
      <c r="I223" s="114">
        <v>3</v>
      </c>
      <c r="J223" s="114">
        <v>3</v>
      </c>
      <c r="K223" s="111"/>
      <c r="L223" s="138">
        <v>0.67</v>
      </c>
      <c r="M223" s="116">
        <v>0.501</v>
      </c>
      <c r="N223" s="117">
        <v>0.7</v>
      </c>
      <c r="O223" s="118"/>
      <c r="P223" s="111"/>
      <c r="Q223" s="119">
        <v>74</v>
      </c>
      <c r="R223" s="120">
        <v>25.985866548993499</v>
      </c>
      <c r="S223" s="121">
        <v>36</v>
      </c>
      <c r="T223" s="116">
        <v>0.72182962636093195</v>
      </c>
      <c r="U223" s="127">
        <v>-48.405615914440197</v>
      </c>
      <c r="V223" s="124"/>
      <c r="W223" s="124"/>
      <c r="X223" s="125">
        <v>29</v>
      </c>
      <c r="Y223" s="125">
        <v>50</v>
      </c>
      <c r="Z223" s="111"/>
      <c r="AA223" s="126">
        <v>235</v>
      </c>
      <c r="AB223" s="110">
        <v>82.522684310993</v>
      </c>
      <c r="AC223" s="121">
        <v>200</v>
      </c>
      <c r="AD223" s="116">
        <v>0.412613421554965</v>
      </c>
      <c r="AE223" s="127">
        <v>-445.03119952466801</v>
      </c>
      <c r="AF223" s="112"/>
      <c r="AG223" s="112"/>
      <c r="AH223" s="128">
        <v>335</v>
      </c>
      <c r="AI223" s="125">
        <v>449</v>
      </c>
      <c r="AJ223" s="111"/>
      <c r="AK223" s="120">
        <v>2752.9239499999999</v>
      </c>
      <c r="AL223" s="120">
        <v>966.71776194902998</v>
      </c>
      <c r="AM223" s="129">
        <v>828</v>
      </c>
      <c r="AN223" s="133">
        <v>1.1675335289239499</v>
      </c>
      <c r="AO223" s="137">
        <v>-62.405216032123903</v>
      </c>
      <c r="AP223" s="124">
        <v>8.5000000000000006E-3</v>
      </c>
      <c r="AQ223" s="124">
        <v>8.5000000000000006E-3</v>
      </c>
      <c r="AR223" s="125">
        <v>0</v>
      </c>
      <c r="AS223" s="125">
        <v>77</v>
      </c>
      <c r="AT223" s="113"/>
      <c r="AU223" s="120">
        <v>1845.88463</v>
      </c>
      <c r="AV223" s="110">
        <v>648.20150891916705</v>
      </c>
      <c r="AW223" s="131">
        <v>573</v>
      </c>
      <c r="AX223" s="133">
        <v>1.1312417258624199</v>
      </c>
      <c r="AY223" s="137">
        <v>-102.404756638173</v>
      </c>
      <c r="AZ223" s="112">
        <v>1.0500000000000001E-2</v>
      </c>
      <c r="BA223" s="112">
        <v>9.75E-3</v>
      </c>
      <c r="BB223" s="125">
        <v>0</v>
      </c>
      <c r="BC223" s="125">
        <v>113</v>
      </c>
      <c r="BD223" s="111"/>
      <c r="BE223" s="120">
        <v>156.69999999999999</v>
      </c>
      <c r="BF223" s="110">
        <v>55.026828219287701</v>
      </c>
      <c r="BG223" s="132">
        <v>65</v>
      </c>
      <c r="BH223" s="118">
        <v>0.84656658798904205</v>
      </c>
      <c r="BI223" s="126">
        <v>-64.310139845517</v>
      </c>
      <c r="BJ223" s="112"/>
      <c r="BK223" s="112"/>
      <c r="BL223" s="125">
        <v>29</v>
      </c>
      <c r="BM223" s="125">
        <v>66</v>
      </c>
      <c r="BN223" s="111"/>
      <c r="BO223" s="119">
        <v>149</v>
      </c>
      <c r="BP223" s="120">
        <v>52.322893456757299</v>
      </c>
      <c r="BQ223" s="132">
        <v>78</v>
      </c>
      <c r="BR223" s="116">
        <v>0.67080632636868298</v>
      </c>
      <c r="BS223" s="127">
        <v>-116.21216781462</v>
      </c>
      <c r="BT223" s="112"/>
      <c r="BU223" s="124"/>
      <c r="BV223" s="119">
        <v>74</v>
      </c>
      <c r="BW223" s="119">
        <v>118</v>
      </c>
      <c r="BX223" s="113"/>
      <c r="BY223" s="118">
        <v>0.99490662139218999</v>
      </c>
      <c r="BZ223" s="118">
        <v>1</v>
      </c>
      <c r="CA223" s="135">
        <v>0.997962648556876</v>
      </c>
      <c r="CB223" s="117">
        <v>0.9</v>
      </c>
      <c r="CC223" s="124">
        <v>2.5000000000000001E-3</v>
      </c>
      <c r="CD223" s="113"/>
      <c r="CE223" s="113"/>
    </row>
    <row r="224" spans="1:83" s="85" customFormat="1" ht="21.4" customHeight="1" x14ac:dyDescent="0.2">
      <c r="A224" s="109" t="s">
        <v>246</v>
      </c>
      <c r="B224" s="109" t="s">
        <v>374</v>
      </c>
      <c r="C224" s="109" t="s">
        <v>292</v>
      </c>
      <c r="D224" s="110">
        <v>2.89440753444444</v>
      </c>
      <c r="E224" s="111"/>
      <c r="F224" s="112">
        <v>3.5000000000000003E-2</v>
      </c>
      <c r="G224" s="112">
        <v>3.5000000000000003E-2</v>
      </c>
      <c r="H224" s="113"/>
      <c r="I224" s="114">
        <v>4</v>
      </c>
      <c r="J224" s="114">
        <v>4</v>
      </c>
      <c r="K224" s="111"/>
      <c r="L224" s="136">
        <v>0.75</v>
      </c>
      <c r="M224" s="118">
        <v>0.63900000000000001</v>
      </c>
      <c r="N224" s="117">
        <v>0.7</v>
      </c>
      <c r="O224" s="118"/>
      <c r="P224" s="111"/>
      <c r="Q224" s="119">
        <v>156</v>
      </c>
      <c r="R224" s="120">
        <v>53.897040462874102</v>
      </c>
      <c r="S224" s="121">
        <v>36</v>
      </c>
      <c r="T224" s="122">
        <v>1.49714001285761</v>
      </c>
      <c r="U224" s="123">
        <v>31.586786539440201</v>
      </c>
      <c r="V224" s="124">
        <v>0.01</v>
      </c>
      <c r="W224" s="124">
        <v>0.01</v>
      </c>
      <c r="X224" s="125">
        <v>0</v>
      </c>
      <c r="Y224" s="125">
        <v>0</v>
      </c>
      <c r="Z224" s="111"/>
      <c r="AA224" s="126">
        <v>328</v>
      </c>
      <c r="AB224" s="110">
        <v>113.321982511684</v>
      </c>
      <c r="AC224" s="121">
        <v>200</v>
      </c>
      <c r="AD224" s="116">
        <v>0.56660991255841997</v>
      </c>
      <c r="AE224" s="127">
        <v>-363.184519225332</v>
      </c>
      <c r="AF224" s="112"/>
      <c r="AG224" s="112"/>
      <c r="AH224" s="128">
        <v>251</v>
      </c>
      <c r="AI224" s="125">
        <v>367</v>
      </c>
      <c r="AJ224" s="111"/>
      <c r="AK224" s="120">
        <v>1158.1929700000001</v>
      </c>
      <c r="AL224" s="120">
        <v>400.14854723016902</v>
      </c>
      <c r="AM224" s="129">
        <v>691.9</v>
      </c>
      <c r="AN224" s="116">
        <v>0.57833291982970003</v>
      </c>
      <c r="AO224" s="139">
        <v>-1232.9598742600399</v>
      </c>
      <c r="AP224" s="124"/>
      <c r="AQ224" s="124"/>
      <c r="AR224" s="125">
        <v>845</v>
      </c>
      <c r="AS224" s="125">
        <v>1245</v>
      </c>
      <c r="AT224" s="113"/>
      <c r="AU224" s="120">
        <v>2278.9140600000001</v>
      </c>
      <c r="AV224" s="110">
        <v>787.35079040533799</v>
      </c>
      <c r="AW224" s="131">
        <v>573</v>
      </c>
      <c r="AX224" s="122">
        <v>1.3740851490494601</v>
      </c>
      <c r="AY224" s="130">
        <v>298.67041241942297</v>
      </c>
      <c r="AZ224" s="112">
        <v>1.4999999999999999E-2</v>
      </c>
      <c r="BA224" s="112">
        <v>1.4999999999999999E-2</v>
      </c>
      <c r="BB224" s="125">
        <v>0</v>
      </c>
      <c r="BC224" s="125">
        <v>0</v>
      </c>
      <c r="BD224" s="111"/>
      <c r="BE224" s="120">
        <v>112.7</v>
      </c>
      <c r="BF224" s="110">
        <v>38.937156795935401</v>
      </c>
      <c r="BG224" s="132">
        <v>65</v>
      </c>
      <c r="BH224" s="116">
        <v>0.59903318147592799</v>
      </c>
      <c r="BI224" s="127">
        <v>-111.934968748233</v>
      </c>
      <c r="BJ224" s="112"/>
      <c r="BK224" s="112"/>
      <c r="BL224" s="125">
        <v>76</v>
      </c>
      <c r="BM224" s="125">
        <v>114</v>
      </c>
      <c r="BN224" s="111"/>
      <c r="BO224" s="119">
        <v>308</v>
      </c>
      <c r="BP224" s="120">
        <v>106.412105529264</v>
      </c>
      <c r="BQ224" s="132">
        <v>78</v>
      </c>
      <c r="BR224" s="122">
        <v>1.36425776319569</v>
      </c>
      <c r="BS224" s="123">
        <v>38.438037502120501</v>
      </c>
      <c r="BT224" s="112">
        <v>7.4999999999999997E-3</v>
      </c>
      <c r="BU224" s="124">
        <v>7.4999999999999997E-3</v>
      </c>
      <c r="BV224" s="119">
        <v>0</v>
      </c>
      <c r="BW224" s="119">
        <v>0</v>
      </c>
      <c r="BX224" s="113"/>
      <c r="BY224" s="118">
        <v>0.99809188316453801</v>
      </c>
      <c r="BZ224" s="118">
        <v>1</v>
      </c>
      <c r="CA224" s="135">
        <v>0.99923675326581496</v>
      </c>
      <c r="CB224" s="117">
        <v>0.9</v>
      </c>
      <c r="CC224" s="124">
        <v>2.5000000000000001E-3</v>
      </c>
      <c r="CD224" s="113"/>
      <c r="CE224" s="113"/>
    </row>
    <row r="225" spans="1:83" s="85" customFormat="1" ht="21.4" customHeight="1" x14ac:dyDescent="0.2">
      <c r="A225" s="109" t="s">
        <v>246</v>
      </c>
      <c r="B225" s="109" t="s">
        <v>374</v>
      </c>
      <c r="C225" s="109" t="s">
        <v>293</v>
      </c>
      <c r="D225" s="110">
        <v>5.5079016496666702</v>
      </c>
      <c r="E225" s="111"/>
      <c r="F225" s="112">
        <v>1.7375000000000002E-2</v>
      </c>
      <c r="G225" s="112">
        <v>1.6625000000000001E-2</v>
      </c>
      <c r="H225" s="113"/>
      <c r="I225" s="114">
        <v>4</v>
      </c>
      <c r="J225" s="114">
        <v>4</v>
      </c>
      <c r="K225" s="111"/>
      <c r="L225" s="115">
        <v>0.43267997898055699</v>
      </c>
      <c r="M225" s="116">
        <v>0.41499999999999998</v>
      </c>
      <c r="N225" s="117">
        <v>0.7</v>
      </c>
      <c r="O225" s="118"/>
      <c r="P225" s="111"/>
      <c r="Q225" s="119">
        <v>261</v>
      </c>
      <c r="R225" s="120">
        <v>47.386467043360398</v>
      </c>
      <c r="S225" s="121">
        <v>36</v>
      </c>
      <c r="T225" s="122">
        <v>1.3162907512044599</v>
      </c>
      <c r="U225" s="123">
        <v>24.248355490727899</v>
      </c>
      <c r="V225" s="124">
        <v>0.01</v>
      </c>
      <c r="W225" s="124">
        <v>0.01</v>
      </c>
      <c r="X225" s="125">
        <v>0</v>
      </c>
      <c r="Y225" s="125">
        <v>0</v>
      </c>
      <c r="Z225" s="111"/>
      <c r="AA225" s="126">
        <v>537</v>
      </c>
      <c r="AB225" s="110">
        <v>97.496294261626602</v>
      </c>
      <c r="AC225" s="121">
        <v>200</v>
      </c>
      <c r="AD225" s="116">
        <v>0.48748147130813302</v>
      </c>
      <c r="AE225" s="127">
        <v>-778.28691394040095</v>
      </c>
      <c r="AF225" s="112"/>
      <c r="AG225" s="112"/>
      <c r="AH225" s="128">
        <v>565</v>
      </c>
      <c r="AI225" s="125">
        <v>785</v>
      </c>
      <c r="AJ225" s="111"/>
      <c r="AK225" s="120">
        <v>3634.8573900000001</v>
      </c>
      <c r="AL225" s="120">
        <v>659.93505715919605</v>
      </c>
      <c r="AM225" s="129">
        <v>782.6</v>
      </c>
      <c r="AN225" s="118">
        <v>0.84325972036697705</v>
      </c>
      <c r="AO225" s="120">
        <v>-1511.86030424879</v>
      </c>
      <c r="AP225" s="124"/>
      <c r="AQ225" s="124"/>
      <c r="AR225" s="125">
        <v>676</v>
      </c>
      <c r="AS225" s="125">
        <v>1538</v>
      </c>
      <c r="AT225" s="113"/>
      <c r="AU225" s="120">
        <v>3318.99269</v>
      </c>
      <c r="AV225" s="110">
        <v>602.58750084995802</v>
      </c>
      <c r="AW225" s="131">
        <v>573</v>
      </c>
      <c r="AX225" s="133">
        <v>1.0516361271378001</v>
      </c>
      <c r="AY225" s="137">
        <v>-449.30431843924799</v>
      </c>
      <c r="AZ225" s="112">
        <v>4.4999999999999997E-3</v>
      </c>
      <c r="BA225" s="112">
        <v>3.7499999999999999E-3</v>
      </c>
      <c r="BB225" s="125">
        <v>0</v>
      </c>
      <c r="BC225" s="125">
        <v>469</v>
      </c>
      <c r="BD225" s="111"/>
      <c r="BE225" s="120">
        <v>313</v>
      </c>
      <c r="BF225" s="110">
        <v>56.827448983033797</v>
      </c>
      <c r="BG225" s="132">
        <v>65</v>
      </c>
      <c r="BH225" s="118">
        <v>0.87426844589282704</v>
      </c>
      <c r="BI225" s="126">
        <v>-114.46824703063</v>
      </c>
      <c r="BJ225" s="112"/>
      <c r="BK225" s="112"/>
      <c r="BL225" s="125">
        <v>46</v>
      </c>
      <c r="BM225" s="125">
        <v>117</v>
      </c>
      <c r="BN225" s="111"/>
      <c r="BO225" s="119">
        <v>430</v>
      </c>
      <c r="BP225" s="120">
        <v>78.069658347298798</v>
      </c>
      <c r="BQ225" s="132">
        <v>78</v>
      </c>
      <c r="BR225" s="133">
        <v>1.0008930557346001</v>
      </c>
      <c r="BS225" s="134">
        <v>-82.961896436756206</v>
      </c>
      <c r="BT225" s="112">
        <v>3.7500000000000001E-4</v>
      </c>
      <c r="BU225" s="124">
        <v>3.7500000000000001E-4</v>
      </c>
      <c r="BV225" s="119">
        <v>0</v>
      </c>
      <c r="BW225" s="119">
        <v>86</v>
      </c>
      <c r="BX225" s="113"/>
      <c r="BY225" s="118">
        <v>0.99666454891994904</v>
      </c>
      <c r="BZ225" s="118">
        <v>1</v>
      </c>
      <c r="CA225" s="135">
        <v>0.99866581956797995</v>
      </c>
      <c r="CB225" s="117">
        <v>0.9</v>
      </c>
      <c r="CC225" s="124">
        <v>2.5000000000000001E-3</v>
      </c>
      <c r="CD225" s="113"/>
      <c r="CE225" s="113"/>
    </row>
    <row r="226" spans="1:83" s="85" customFormat="1" ht="21.4" customHeight="1" x14ac:dyDescent="0.2">
      <c r="A226" s="109" t="s">
        <v>246</v>
      </c>
      <c r="B226" s="109" t="s">
        <v>374</v>
      </c>
      <c r="C226" s="109" t="s">
        <v>294</v>
      </c>
      <c r="D226" s="110">
        <v>1.95916375911111</v>
      </c>
      <c r="E226" s="111"/>
      <c r="F226" s="112">
        <v>3.3500000000000002E-2</v>
      </c>
      <c r="G226" s="112">
        <v>3.2750000000000001E-2</v>
      </c>
      <c r="H226" s="113"/>
      <c r="I226" s="114">
        <v>4</v>
      </c>
      <c r="J226" s="114">
        <v>4</v>
      </c>
      <c r="K226" s="111"/>
      <c r="L226" s="136">
        <v>0.83</v>
      </c>
      <c r="M226" s="116">
        <v>0.58299999999999996</v>
      </c>
      <c r="N226" s="117">
        <v>0.7</v>
      </c>
      <c r="O226" s="118"/>
      <c r="P226" s="111"/>
      <c r="Q226" s="119">
        <v>58</v>
      </c>
      <c r="R226" s="120">
        <v>29.604467584840901</v>
      </c>
      <c r="S226" s="121">
        <v>36</v>
      </c>
      <c r="T226" s="118">
        <v>0.82234632180113698</v>
      </c>
      <c r="U226" s="126">
        <v>-26.212695021631902</v>
      </c>
      <c r="V226" s="124"/>
      <c r="W226" s="124"/>
      <c r="X226" s="125">
        <v>13</v>
      </c>
      <c r="Y226" s="125">
        <v>27</v>
      </c>
      <c r="Z226" s="111"/>
      <c r="AA226" s="126">
        <v>262</v>
      </c>
      <c r="AB226" s="110">
        <v>133.730525986695</v>
      </c>
      <c r="AC226" s="121">
        <v>200</v>
      </c>
      <c r="AD226" s="116">
        <v>0.66865262993347496</v>
      </c>
      <c r="AE226" s="127">
        <v>-205.848305675733</v>
      </c>
      <c r="AF226" s="112"/>
      <c r="AG226" s="112"/>
      <c r="AH226" s="128">
        <v>130</v>
      </c>
      <c r="AI226" s="125">
        <v>209</v>
      </c>
      <c r="AJ226" s="111"/>
      <c r="AK226" s="120">
        <v>2098.80818</v>
      </c>
      <c r="AL226" s="120">
        <v>1071.2775643380901</v>
      </c>
      <c r="AM226" s="129">
        <v>693.2</v>
      </c>
      <c r="AN226" s="122">
        <v>1.5454090656925701</v>
      </c>
      <c r="AO226" s="130">
        <v>477.24595252790903</v>
      </c>
      <c r="AP226" s="124">
        <v>0.01</v>
      </c>
      <c r="AQ226" s="124">
        <v>0.01</v>
      </c>
      <c r="AR226" s="125">
        <v>0</v>
      </c>
      <c r="AS226" s="125">
        <v>0</v>
      </c>
      <c r="AT226" s="113"/>
      <c r="AU226" s="120">
        <v>1318.18776</v>
      </c>
      <c r="AV226" s="110">
        <v>672.83184158024301</v>
      </c>
      <c r="AW226" s="131">
        <v>573</v>
      </c>
      <c r="AX226" s="133">
        <v>1.17422659961648</v>
      </c>
      <c r="AY226" s="137">
        <v>-22.197635760975299</v>
      </c>
      <c r="AZ226" s="112">
        <v>1.35E-2</v>
      </c>
      <c r="BA226" s="112">
        <v>1.2749999999999999E-2</v>
      </c>
      <c r="BB226" s="125">
        <v>0</v>
      </c>
      <c r="BC226" s="125">
        <v>29</v>
      </c>
      <c r="BD226" s="111"/>
      <c r="BE226" s="120">
        <v>107.8</v>
      </c>
      <c r="BF226" s="110">
        <v>55.0234759594113</v>
      </c>
      <c r="BG226" s="132">
        <v>65</v>
      </c>
      <c r="BH226" s="118">
        <v>0.84651501476017299</v>
      </c>
      <c r="BI226" s="126">
        <v>-44.250699344613203</v>
      </c>
      <c r="BJ226" s="112"/>
      <c r="BK226" s="112"/>
      <c r="BL226" s="125">
        <v>20</v>
      </c>
      <c r="BM226" s="125">
        <v>46</v>
      </c>
      <c r="BN226" s="111"/>
      <c r="BO226" s="119">
        <v>189</v>
      </c>
      <c r="BP226" s="120">
        <v>96.469730578188504</v>
      </c>
      <c r="BQ226" s="132">
        <v>78</v>
      </c>
      <c r="BR226" s="122">
        <v>1.23679141766908</v>
      </c>
      <c r="BS226" s="123">
        <v>6.5391607864641204</v>
      </c>
      <c r="BT226" s="112">
        <v>7.4999999999999997E-3</v>
      </c>
      <c r="BU226" s="124">
        <v>7.4999999999999997E-3</v>
      </c>
      <c r="BV226" s="119">
        <v>0</v>
      </c>
      <c r="BW226" s="119">
        <v>0</v>
      </c>
      <c r="BX226" s="113"/>
      <c r="BY226" s="118">
        <v>0.984267453294002</v>
      </c>
      <c r="BZ226" s="118">
        <v>1</v>
      </c>
      <c r="CA226" s="135">
        <v>0.99370698131760105</v>
      </c>
      <c r="CB226" s="117">
        <v>0.9</v>
      </c>
      <c r="CC226" s="124">
        <v>2.5000000000000001E-3</v>
      </c>
      <c r="CD226" s="113"/>
      <c r="CE226" s="113"/>
    </row>
    <row r="227" spans="1:83" s="85" customFormat="1" ht="21.4" customHeight="1" x14ac:dyDescent="0.2">
      <c r="A227" s="109" t="s">
        <v>246</v>
      </c>
      <c r="B227" s="109" t="s">
        <v>374</v>
      </c>
      <c r="C227" s="109" t="s">
        <v>295</v>
      </c>
      <c r="D227" s="110">
        <v>5.3822129794444402</v>
      </c>
      <c r="E227" s="111"/>
      <c r="F227" s="112">
        <v>2.4500000000000001E-2</v>
      </c>
      <c r="G227" s="112">
        <v>2.375E-2</v>
      </c>
      <c r="H227" s="113"/>
      <c r="I227" s="114">
        <v>3</v>
      </c>
      <c r="J227" s="114">
        <v>3</v>
      </c>
      <c r="K227" s="111"/>
      <c r="L227" s="115">
        <v>0.48946464646464599</v>
      </c>
      <c r="M227" s="116">
        <v>0.46800000000000003</v>
      </c>
      <c r="N227" s="117">
        <v>0.7</v>
      </c>
      <c r="O227" s="118"/>
      <c r="P227" s="111"/>
      <c r="Q227" s="119">
        <v>233</v>
      </c>
      <c r="R227" s="120">
        <v>43.290743210992403</v>
      </c>
      <c r="S227" s="121">
        <v>36</v>
      </c>
      <c r="T227" s="122">
        <v>1.20252064474979</v>
      </c>
      <c r="U227" s="123">
        <v>1.65095729156022</v>
      </c>
      <c r="V227" s="124">
        <v>0.01</v>
      </c>
      <c r="W227" s="124">
        <v>0.01</v>
      </c>
      <c r="X227" s="125">
        <v>0</v>
      </c>
      <c r="Y227" s="125">
        <v>0</v>
      </c>
      <c r="Z227" s="111"/>
      <c r="AA227" s="126">
        <v>554</v>
      </c>
      <c r="AB227" s="110">
        <v>102.93163836433401</v>
      </c>
      <c r="AC227" s="121">
        <v>200</v>
      </c>
      <c r="AD227" s="116">
        <v>0.51465819182167005</v>
      </c>
      <c r="AE227" s="127">
        <v>-731.27245949133203</v>
      </c>
      <c r="AF227" s="112"/>
      <c r="AG227" s="112"/>
      <c r="AH227" s="128">
        <v>523</v>
      </c>
      <c r="AI227" s="125">
        <v>738</v>
      </c>
      <c r="AJ227" s="111"/>
      <c r="AK227" s="120">
        <v>3831.0915300000001</v>
      </c>
      <c r="AL227" s="120">
        <v>711.80600705166603</v>
      </c>
      <c r="AM227" s="129">
        <v>725.1</v>
      </c>
      <c r="AN227" s="118">
        <v>0.98166598683170003</v>
      </c>
      <c r="AO227" s="120">
        <v>-828.66377188582601</v>
      </c>
      <c r="AP227" s="124"/>
      <c r="AQ227" s="124"/>
      <c r="AR227" s="125">
        <v>72</v>
      </c>
      <c r="AS227" s="125">
        <v>853</v>
      </c>
      <c r="AT227" s="113"/>
      <c r="AU227" s="120">
        <v>3552.2871599999999</v>
      </c>
      <c r="AV227" s="110">
        <v>660.00494100972401</v>
      </c>
      <c r="AW227" s="131">
        <v>573</v>
      </c>
      <c r="AX227" s="133">
        <v>1.1518410837866</v>
      </c>
      <c r="AY227" s="137">
        <v>-130.018436442667</v>
      </c>
      <c r="AZ227" s="112">
        <v>1.2E-2</v>
      </c>
      <c r="BA227" s="112">
        <v>1.125E-2</v>
      </c>
      <c r="BB227" s="125">
        <v>0</v>
      </c>
      <c r="BC227" s="125">
        <v>149</v>
      </c>
      <c r="BD227" s="111"/>
      <c r="BE227" s="120">
        <v>336.6</v>
      </c>
      <c r="BF227" s="110">
        <v>62.539331179485202</v>
      </c>
      <c r="BG227" s="132">
        <v>65</v>
      </c>
      <c r="BH227" s="118">
        <v>0.96214355660746498</v>
      </c>
      <c r="BI227" s="126">
        <v>-81.113549334683</v>
      </c>
      <c r="BJ227" s="112"/>
      <c r="BK227" s="112"/>
      <c r="BL227" s="125">
        <v>14</v>
      </c>
      <c r="BM227" s="125">
        <v>84</v>
      </c>
      <c r="BN227" s="111"/>
      <c r="BO227" s="119">
        <v>398</v>
      </c>
      <c r="BP227" s="120">
        <v>73.947278102897002</v>
      </c>
      <c r="BQ227" s="132">
        <v>78</v>
      </c>
      <c r="BR227" s="118">
        <v>0.948042026960217</v>
      </c>
      <c r="BS227" s="126">
        <v>-103.25625920162</v>
      </c>
      <c r="BT227" s="112"/>
      <c r="BU227" s="124"/>
      <c r="BV227" s="119">
        <v>22</v>
      </c>
      <c r="BW227" s="119">
        <v>106</v>
      </c>
      <c r="BX227" s="113"/>
      <c r="BY227" s="118">
        <v>0.99394258625230503</v>
      </c>
      <c r="BZ227" s="118">
        <v>1</v>
      </c>
      <c r="CA227" s="135">
        <v>0.99757703450092206</v>
      </c>
      <c r="CB227" s="117">
        <v>0.9</v>
      </c>
      <c r="CC227" s="124">
        <v>2.5000000000000001E-3</v>
      </c>
      <c r="CD227" s="113"/>
      <c r="CE227" s="113"/>
    </row>
    <row r="228" spans="1:83" s="85" customFormat="1" ht="21.4" customHeight="1" x14ac:dyDescent="0.2">
      <c r="A228" s="109" t="s">
        <v>246</v>
      </c>
      <c r="B228" s="109" t="s">
        <v>374</v>
      </c>
      <c r="C228" s="109" t="s">
        <v>296</v>
      </c>
      <c r="D228" s="110">
        <v>9.1209091180000001</v>
      </c>
      <c r="E228" s="111"/>
      <c r="F228" s="112">
        <v>3.7999999999999999E-2</v>
      </c>
      <c r="G228" s="112">
        <v>3.7249999999999998E-2</v>
      </c>
      <c r="H228" s="113"/>
      <c r="I228" s="114">
        <v>6</v>
      </c>
      <c r="J228" s="114">
        <v>6</v>
      </c>
      <c r="K228" s="111"/>
      <c r="L228" s="135">
        <v>0.88</v>
      </c>
      <c r="M228" s="118">
        <v>0.68300000000000005</v>
      </c>
      <c r="N228" s="117">
        <v>0.7</v>
      </c>
      <c r="O228" s="118"/>
      <c r="P228" s="111"/>
      <c r="Q228" s="119">
        <v>338</v>
      </c>
      <c r="R228" s="120">
        <v>37.057709448388302</v>
      </c>
      <c r="S228" s="121">
        <v>36</v>
      </c>
      <c r="T228" s="133">
        <v>1.02938081801079</v>
      </c>
      <c r="U228" s="134">
        <v>-54.053157528112003</v>
      </c>
      <c r="V228" s="124">
        <v>1.5E-3</v>
      </c>
      <c r="W228" s="124">
        <v>1.5E-3</v>
      </c>
      <c r="X228" s="125">
        <v>0</v>
      </c>
      <c r="Y228" s="125">
        <v>57</v>
      </c>
      <c r="Z228" s="111"/>
      <c r="AA228" s="126">
        <v>1090</v>
      </c>
      <c r="AB228" s="110">
        <v>119.50563106137101</v>
      </c>
      <c r="AC228" s="121">
        <v>200</v>
      </c>
      <c r="AD228" s="116">
        <v>0.59752815530685499</v>
      </c>
      <c r="AE228" s="127">
        <v>-1088.0730973784</v>
      </c>
      <c r="AF228" s="112"/>
      <c r="AG228" s="112"/>
      <c r="AH228" s="128">
        <v>735</v>
      </c>
      <c r="AI228" s="125">
        <v>1100</v>
      </c>
      <c r="AJ228" s="111"/>
      <c r="AK228" s="120">
        <v>8633.7653599999994</v>
      </c>
      <c r="AL228" s="120">
        <v>946.59043833266298</v>
      </c>
      <c r="AM228" s="129">
        <v>785.6</v>
      </c>
      <c r="AN228" s="122">
        <v>1.2049267290385199</v>
      </c>
      <c r="AO228" s="130">
        <v>78.294233497645095</v>
      </c>
      <c r="AP228" s="124">
        <v>0.01</v>
      </c>
      <c r="AQ228" s="124">
        <v>0.01</v>
      </c>
      <c r="AR228" s="125">
        <v>0</v>
      </c>
      <c r="AS228" s="125">
        <v>0</v>
      </c>
      <c r="AT228" s="113"/>
      <c r="AU228" s="120">
        <v>6047.0042199999998</v>
      </c>
      <c r="AV228" s="110">
        <v>662.98261957969896</v>
      </c>
      <c r="AW228" s="131">
        <v>573</v>
      </c>
      <c r="AX228" s="133">
        <v>1.1570377305055799</v>
      </c>
      <c r="AY228" s="137">
        <v>-193.175203989116</v>
      </c>
      <c r="AZ228" s="112">
        <v>1.2E-2</v>
      </c>
      <c r="BA228" s="112">
        <v>1.2E-2</v>
      </c>
      <c r="BB228" s="125">
        <v>0</v>
      </c>
      <c r="BC228" s="125">
        <v>225</v>
      </c>
      <c r="BD228" s="111"/>
      <c r="BE228" s="120">
        <v>623</v>
      </c>
      <c r="BF228" s="110">
        <v>68.304594634159599</v>
      </c>
      <c r="BG228" s="132">
        <v>65</v>
      </c>
      <c r="BH228" s="133">
        <v>1.0508399174486101</v>
      </c>
      <c r="BI228" s="134">
        <v>-84.873756647980002</v>
      </c>
      <c r="BJ228" s="112">
        <v>4.4999999999999997E-3</v>
      </c>
      <c r="BK228" s="112">
        <v>3.7499999999999999E-3</v>
      </c>
      <c r="BL228" s="125">
        <v>0</v>
      </c>
      <c r="BM228" s="125">
        <v>89</v>
      </c>
      <c r="BN228" s="111"/>
      <c r="BO228" s="119">
        <v>851</v>
      </c>
      <c r="BP228" s="120">
        <v>93.302102782776501</v>
      </c>
      <c r="BQ228" s="132">
        <v>78</v>
      </c>
      <c r="BR228" s="122">
        <v>1.1961808049073901</v>
      </c>
      <c r="BS228" s="123">
        <v>1.5514920224241</v>
      </c>
      <c r="BT228" s="112">
        <v>7.4999999999999997E-3</v>
      </c>
      <c r="BU228" s="124">
        <v>7.4999999999999997E-3</v>
      </c>
      <c r="BV228" s="119">
        <v>0</v>
      </c>
      <c r="BW228" s="119">
        <v>3</v>
      </c>
      <c r="BX228" s="113"/>
      <c r="BY228" s="118">
        <v>0.99325626204238904</v>
      </c>
      <c r="BZ228" s="118">
        <v>1</v>
      </c>
      <c r="CA228" s="135">
        <v>0.99730250481695604</v>
      </c>
      <c r="CB228" s="117">
        <v>0.9</v>
      </c>
      <c r="CC228" s="124">
        <v>2.5000000000000001E-3</v>
      </c>
      <c r="CD228" s="113"/>
      <c r="CE228" s="113"/>
    </row>
    <row r="229" spans="1:83" s="85" customFormat="1" ht="21.4" customHeight="1" x14ac:dyDescent="0.2">
      <c r="A229" s="109" t="s">
        <v>246</v>
      </c>
      <c r="B229" s="109" t="s">
        <v>374</v>
      </c>
      <c r="C229" s="109" t="s">
        <v>297</v>
      </c>
      <c r="D229" s="110">
        <v>7.4452407462222201</v>
      </c>
      <c r="E229" s="111"/>
      <c r="F229" s="112">
        <v>2.4E-2</v>
      </c>
      <c r="G229" s="112">
        <v>2.325E-2</v>
      </c>
      <c r="H229" s="113"/>
      <c r="I229" s="114">
        <v>5</v>
      </c>
      <c r="J229" s="114">
        <v>5</v>
      </c>
      <c r="K229" s="111"/>
      <c r="L229" s="138">
        <v>0.68</v>
      </c>
      <c r="M229" s="116">
        <v>0.51700000000000002</v>
      </c>
      <c r="N229" s="117">
        <v>0.7</v>
      </c>
      <c r="O229" s="118"/>
      <c r="P229" s="111"/>
      <c r="Q229" s="119">
        <v>281</v>
      </c>
      <c r="R229" s="120">
        <v>37.742231524559102</v>
      </c>
      <c r="S229" s="121">
        <v>36</v>
      </c>
      <c r="T229" s="133">
        <v>1.0483953201266401</v>
      </c>
      <c r="U229" s="134">
        <v>-39.026228235615903</v>
      </c>
      <c r="V229" s="124">
        <v>2.5000000000000001E-3</v>
      </c>
      <c r="W229" s="124">
        <v>2.5000000000000001E-3</v>
      </c>
      <c r="X229" s="125">
        <v>0</v>
      </c>
      <c r="Y229" s="125">
        <v>41</v>
      </c>
      <c r="Z229" s="111"/>
      <c r="AA229" s="126">
        <v>1115</v>
      </c>
      <c r="AB229" s="110">
        <v>149.760100177521</v>
      </c>
      <c r="AC229" s="121">
        <v>200</v>
      </c>
      <c r="AD229" s="116">
        <v>0.74880050088760497</v>
      </c>
      <c r="AE229" s="127">
        <v>-662.92349019786604</v>
      </c>
      <c r="AF229" s="112"/>
      <c r="AG229" s="112"/>
      <c r="AH229" s="128">
        <v>375</v>
      </c>
      <c r="AI229" s="125">
        <v>672</v>
      </c>
      <c r="AJ229" s="111"/>
      <c r="AK229" s="120">
        <v>7874.9437900000003</v>
      </c>
      <c r="AL229" s="120">
        <v>1057.7151308365401</v>
      </c>
      <c r="AM229" s="129">
        <v>828</v>
      </c>
      <c r="AN229" s="122">
        <v>1.2774337328943699</v>
      </c>
      <c r="AO229" s="130">
        <v>514.34054058083404</v>
      </c>
      <c r="AP229" s="124">
        <v>0.01</v>
      </c>
      <c r="AQ229" s="124">
        <v>0.01</v>
      </c>
      <c r="AR229" s="125">
        <v>0</v>
      </c>
      <c r="AS229" s="125">
        <v>0</v>
      </c>
      <c r="AT229" s="113"/>
      <c r="AU229" s="120">
        <v>4443.9735300000002</v>
      </c>
      <c r="AV229" s="110">
        <v>596.88782155968704</v>
      </c>
      <c r="AW229" s="131">
        <v>573</v>
      </c>
      <c r="AX229" s="133">
        <v>1.0416890428615799</v>
      </c>
      <c r="AY229" s="137">
        <v>-649.77726941688604</v>
      </c>
      <c r="AZ229" s="112">
        <v>3.7499999999999999E-3</v>
      </c>
      <c r="BA229" s="112">
        <v>3.0000000000000001E-3</v>
      </c>
      <c r="BB229" s="125">
        <v>0</v>
      </c>
      <c r="BC229" s="125">
        <v>676</v>
      </c>
      <c r="BD229" s="111"/>
      <c r="BE229" s="120">
        <v>425.4</v>
      </c>
      <c r="BF229" s="110">
        <v>57.137171852481899</v>
      </c>
      <c r="BG229" s="132">
        <v>65</v>
      </c>
      <c r="BH229" s="118">
        <v>0.87903341311510697</v>
      </c>
      <c r="BI229" s="126">
        <v>-152.42513431430601</v>
      </c>
      <c r="BJ229" s="112"/>
      <c r="BK229" s="112"/>
      <c r="BL229" s="125">
        <v>59</v>
      </c>
      <c r="BM229" s="125">
        <v>156</v>
      </c>
      <c r="BN229" s="111"/>
      <c r="BO229" s="119">
        <v>661</v>
      </c>
      <c r="BP229" s="120">
        <v>88.781548176987698</v>
      </c>
      <c r="BQ229" s="132">
        <v>78</v>
      </c>
      <c r="BR229" s="133">
        <v>1.1382249766280499</v>
      </c>
      <c r="BS229" s="134">
        <v>-32.390161177167798</v>
      </c>
      <c r="BT229" s="112">
        <v>5.2500000000000003E-3</v>
      </c>
      <c r="BU229" s="124">
        <v>5.2500000000000003E-3</v>
      </c>
      <c r="BV229" s="119">
        <v>0</v>
      </c>
      <c r="BW229" s="119">
        <v>36</v>
      </c>
      <c r="BX229" s="113"/>
      <c r="BY229" s="118">
        <v>0.99746881214970196</v>
      </c>
      <c r="BZ229" s="118">
        <v>1</v>
      </c>
      <c r="CA229" s="135">
        <v>0.99898752485988096</v>
      </c>
      <c r="CB229" s="117">
        <v>0.9</v>
      </c>
      <c r="CC229" s="124">
        <v>2.5000000000000001E-3</v>
      </c>
      <c r="CD229" s="113"/>
      <c r="CE229" s="113"/>
    </row>
    <row r="230" spans="1:83" s="85" customFormat="1" ht="21.4" customHeight="1" x14ac:dyDescent="0.2">
      <c r="A230" s="109" t="s">
        <v>246</v>
      </c>
      <c r="B230" s="109" t="s">
        <v>374</v>
      </c>
      <c r="C230" s="109" t="s">
        <v>298</v>
      </c>
      <c r="D230" s="110">
        <v>4.0678803209999996</v>
      </c>
      <c r="E230" s="111"/>
      <c r="F230" s="112">
        <v>5.3249999999999999E-2</v>
      </c>
      <c r="G230" s="112">
        <v>5.2874999999999998E-2</v>
      </c>
      <c r="H230" s="113"/>
      <c r="I230" s="114">
        <v>6</v>
      </c>
      <c r="J230" s="114">
        <v>6</v>
      </c>
      <c r="K230" s="111"/>
      <c r="L230" s="136">
        <v>0.71</v>
      </c>
      <c r="M230" s="116">
        <v>0.44800000000000001</v>
      </c>
      <c r="N230" s="117">
        <v>0.7</v>
      </c>
      <c r="O230" s="118"/>
      <c r="P230" s="111"/>
      <c r="Q230" s="119">
        <v>193</v>
      </c>
      <c r="R230" s="120">
        <v>47.444856969773198</v>
      </c>
      <c r="S230" s="121">
        <v>36</v>
      </c>
      <c r="T230" s="122">
        <v>1.31791269360481</v>
      </c>
      <c r="U230" s="123">
        <v>18.146232282136001</v>
      </c>
      <c r="V230" s="124">
        <v>0.01</v>
      </c>
      <c r="W230" s="124">
        <v>0.01</v>
      </c>
      <c r="X230" s="125">
        <v>0</v>
      </c>
      <c r="Y230" s="125">
        <v>0</v>
      </c>
      <c r="Z230" s="111"/>
      <c r="AA230" s="126">
        <v>625</v>
      </c>
      <c r="AB230" s="110">
        <v>153.64267153424001</v>
      </c>
      <c r="AC230" s="121">
        <v>200</v>
      </c>
      <c r="AD230" s="116">
        <v>0.76821335767120003</v>
      </c>
      <c r="AE230" s="127">
        <v>-346.4098206548</v>
      </c>
      <c r="AF230" s="112"/>
      <c r="AG230" s="112"/>
      <c r="AH230" s="128">
        <v>189</v>
      </c>
      <c r="AI230" s="125">
        <v>352</v>
      </c>
      <c r="AJ230" s="111"/>
      <c r="AK230" s="120">
        <v>3825.3159300000002</v>
      </c>
      <c r="AL230" s="120">
        <v>940.37081431629497</v>
      </c>
      <c r="AM230" s="129">
        <v>828</v>
      </c>
      <c r="AN230" s="133">
        <v>1.1357135438602599</v>
      </c>
      <c r="AO230" s="137">
        <v>-196.32072751087199</v>
      </c>
      <c r="AP230" s="124">
        <v>7.0000000000000001E-3</v>
      </c>
      <c r="AQ230" s="124">
        <v>7.0000000000000001E-3</v>
      </c>
      <c r="AR230" s="125">
        <v>0</v>
      </c>
      <c r="AS230" s="125">
        <v>217</v>
      </c>
      <c r="AT230" s="113"/>
      <c r="AU230" s="120">
        <v>3188.5791899999999</v>
      </c>
      <c r="AV230" s="110">
        <v>783.84292024013098</v>
      </c>
      <c r="AW230" s="131">
        <v>573</v>
      </c>
      <c r="AX230" s="122">
        <v>1.36796321158836</v>
      </c>
      <c r="AY230" s="130">
        <v>405.49005382399798</v>
      </c>
      <c r="AZ230" s="112">
        <v>1.4999999999999999E-2</v>
      </c>
      <c r="BA230" s="112">
        <v>1.4999999999999999E-2</v>
      </c>
      <c r="BB230" s="125">
        <v>0</v>
      </c>
      <c r="BC230" s="125">
        <v>0</v>
      </c>
      <c r="BD230" s="111"/>
      <c r="BE230" s="120">
        <v>303</v>
      </c>
      <c r="BF230" s="110">
        <v>74.485967159799301</v>
      </c>
      <c r="BG230" s="132">
        <v>65</v>
      </c>
      <c r="BH230" s="133">
        <v>1.1459379563046099</v>
      </c>
      <c r="BI230" s="134">
        <v>-12.708191712810001</v>
      </c>
      <c r="BJ230" s="112">
        <v>1.125E-2</v>
      </c>
      <c r="BK230" s="112">
        <v>1.125E-2</v>
      </c>
      <c r="BL230" s="125">
        <v>0</v>
      </c>
      <c r="BM230" s="125">
        <v>15</v>
      </c>
      <c r="BN230" s="111"/>
      <c r="BO230" s="119">
        <v>378</v>
      </c>
      <c r="BP230" s="120">
        <v>92.923087743908098</v>
      </c>
      <c r="BQ230" s="132">
        <v>78</v>
      </c>
      <c r="BR230" s="122">
        <v>1.1913216377424101</v>
      </c>
      <c r="BS230" s="123">
        <v>-0.84983005537202405</v>
      </c>
      <c r="BT230" s="112">
        <v>7.4999999999999997E-3</v>
      </c>
      <c r="BU230" s="124">
        <v>7.1250000000000003E-3</v>
      </c>
      <c r="BV230" s="119">
        <v>0</v>
      </c>
      <c r="BW230" s="119">
        <v>3</v>
      </c>
      <c r="BX230" s="113"/>
      <c r="BY230" s="118">
        <v>0.99335418295543398</v>
      </c>
      <c r="BZ230" s="118">
        <v>1</v>
      </c>
      <c r="CA230" s="135">
        <v>0.99734167318217404</v>
      </c>
      <c r="CB230" s="117">
        <v>0.9</v>
      </c>
      <c r="CC230" s="124">
        <v>2.5000000000000001E-3</v>
      </c>
      <c r="CD230" s="113"/>
      <c r="CE230" s="113"/>
    </row>
    <row r="231" spans="1:83" s="85" customFormat="1" ht="21.4" customHeight="1" x14ac:dyDescent="0.2">
      <c r="A231" s="109" t="s">
        <v>246</v>
      </c>
      <c r="B231" s="109" t="s">
        <v>374</v>
      </c>
      <c r="C231" s="109" t="s">
        <v>300</v>
      </c>
      <c r="D231" s="110">
        <v>2.6246019177777802</v>
      </c>
      <c r="E231" s="111"/>
      <c r="F231" s="112">
        <v>6.2875E-2</v>
      </c>
      <c r="G231" s="112">
        <v>6.1874999999999999E-2</v>
      </c>
      <c r="H231" s="113"/>
      <c r="I231" s="114">
        <v>8</v>
      </c>
      <c r="J231" s="114">
        <v>8</v>
      </c>
      <c r="K231" s="111"/>
      <c r="L231" s="115">
        <v>0.6</v>
      </c>
      <c r="M231" s="133">
        <v>0.745</v>
      </c>
      <c r="N231" s="117">
        <v>0.7</v>
      </c>
      <c r="O231" s="118">
        <v>6.0000000000000001E-3</v>
      </c>
      <c r="P231" s="111"/>
      <c r="Q231" s="119">
        <v>143</v>
      </c>
      <c r="R231" s="120">
        <v>54.484453063677002</v>
      </c>
      <c r="S231" s="121">
        <v>36</v>
      </c>
      <c r="T231" s="122">
        <v>1.5134570295465799</v>
      </c>
      <c r="U231" s="123">
        <v>30.184111166239902</v>
      </c>
      <c r="V231" s="124">
        <v>0.01</v>
      </c>
      <c r="W231" s="124">
        <v>0.01</v>
      </c>
      <c r="X231" s="125">
        <v>0</v>
      </c>
      <c r="Y231" s="125">
        <v>0</v>
      </c>
      <c r="Z231" s="111"/>
      <c r="AA231" s="126">
        <v>616</v>
      </c>
      <c r="AB231" s="110">
        <v>234.702259351224</v>
      </c>
      <c r="AC231" s="121">
        <v>200</v>
      </c>
      <c r="AD231" s="133">
        <v>1.1735112967561201</v>
      </c>
      <c r="AE231" s="134">
        <v>-10.754937965333699</v>
      </c>
      <c r="AF231" s="112">
        <v>8.9999999999999993E-3</v>
      </c>
      <c r="AG231" s="112">
        <v>8.5000000000000006E-3</v>
      </c>
      <c r="AH231" s="128">
        <v>0</v>
      </c>
      <c r="AI231" s="125">
        <v>14</v>
      </c>
      <c r="AJ231" s="111"/>
      <c r="AK231" s="120">
        <v>1847.4609700000001</v>
      </c>
      <c r="AL231" s="120">
        <v>703.90140214643498</v>
      </c>
      <c r="AM231" s="129">
        <v>643.4</v>
      </c>
      <c r="AN231" s="133">
        <v>1.0940338858353</v>
      </c>
      <c r="AO231" s="137">
        <v>-168.809665434479</v>
      </c>
      <c r="AP231" s="124">
        <v>5.0000000000000001E-3</v>
      </c>
      <c r="AQ231" s="124">
        <v>4.4999999999999997E-3</v>
      </c>
      <c r="AR231" s="125">
        <v>0</v>
      </c>
      <c r="AS231" s="125">
        <v>179</v>
      </c>
      <c r="AT231" s="113"/>
      <c r="AU231" s="120">
        <v>1879.8021200000001</v>
      </c>
      <c r="AV231" s="110">
        <v>716.22370892406002</v>
      </c>
      <c r="AW231" s="131">
        <v>573</v>
      </c>
      <c r="AX231" s="122">
        <v>1.2499541167959201</v>
      </c>
      <c r="AY231" s="130">
        <v>84.149222729318595</v>
      </c>
      <c r="AZ231" s="112">
        <v>1.4999999999999999E-2</v>
      </c>
      <c r="BA231" s="112">
        <v>1.4999999999999999E-2</v>
      </c>
      <c r="BB231" s="125">
        <v>0</v>
      </c>
      <c r="BC231" s="125">
        <v>0</v>
      </c>
      <c r="BD231" s="111"/>
      <c r="BE231" s="120">
        <v>264.7</v>
      </c>
      <c r="BF231" s="110">
        <v>100.85338969199501</v>
      </c>
      <c r="BG231" s="132">
        <v>65</v>
      </c>
      <c r="BH231" s="122">
        <v>1.5515906106460799</v>
      </c>
      <c r="BI231" s="123">
        <v>61.004645161266502</v>
      </c>
      <c r="BJ231" s="112">
        <v>1.4999999999999999E-2</v>
      </c>
      <c r="BK231" s="112">
        <v>1.4999999999999999E-2</v>
      </c>
      <c r="BL231" s="125">
        <v>0</v>
      </c>
      <c r="BM231" s="125">
        <v>0</v>
      </c>
      <c r="BN231" s="111"/>
      <c r="BO231" s="119">
        <v>205</v>
      </c>
      <c r="BP231" s="120">
        <v>78.107083063313198</v>
      </c>
      <c r="BQ231" s="132">
        <v>78</v>
      </c>
      <c r="BR231" s="133">
        <v>1.00137285978607</v>
      </c>
      <c r="BS231" s="134">
        <v>-39.434425806480199</v>
      </c>
      <c r="BT231" s="112">
        <v>3.7500000000000001E-4</v>
      </c>
      <c r="BU231" s="124">
        <v>3.7500000000000001E-4</v>
      </c>
      <c r="BV231" s="119">
        <v>0</v>
      </c>
      <c r="BW231" s="119">
        <v>41</v>
      </c>
      <c r="BX231" s="113"/>
      <c r="BY231" s="118">
        <v>0.99652777777777801</v>
      </c>
      <c r="BZ231" s="118">
        <v>1</v>
      </c>
      <c r="CA231" s="135">
        <v>0.99861111111111101</v>
      </c>
      <c r="CB231" s="117">
        <v>0.9</v>
      </c>
      <c r="CC231" s="124">
        <v>2.5000000000000001E-3</v>
      </c>
      <c r="CD231" s="113"/>
      <c r="CE231" s="113"/>
    </row>
    <row r="232" spans="1:83" s="85" customFormat="1" ht="21.4" customHeight="1" x14ac:dyDescent="0.2">
      <c r="A232" s="109" t="s">
        <v>246</v>
      </c>
      <c r="B232" s="109" t="s">
        <v>374</v>
      </c>
      <c r="C232" s="109" t="s">
        <v>301</v>
      </c>
      <c r="D232" s="110">
        <v>1.17641003311111</v>
      </c>
      <c r="E232" s="111"/>
      <c r="F232" s="112">
        <v>3.6749999999999998E-2</v>
      </c>
      <c r="G232" s="112">
        <v>3.5249999999999997E-2</v>
      </c>
      <c r="H232" s="113"/>
      <c r="I232" s="114">
        <v>6</v>
      </c>
      <c r="J232" s="114">
        <v>6</v>
      </c>
      <c r="K232" s="111"/>
      <c r="L232" s="115">
        <v>0.11</v>
      </c>
      <c r="M232" s="116">
        <v>0.59099999999999997</v>
      </c>
      <c r="N232" s="117">
        <v>0.7</v>
      </c>
      <c r="O232" s="118"/>
      <c r="P232" s="111"/>
      <c r="Q232" s="119">
        <v>52</v>
      </c>
      <c r="R232" s="120">
        <v>44.202275173122899</v>
      </c>
      <c r="S232" s="121">
        <v>36</v>
      </c>
      <c r="T232" s="122">
        <v>1.22784097703119</v>
      </c>
      <c r="U232" s="123">
        <v>1.43319113675205</v>
      </c>
      <c r="V232" s="124">
        <v>0.01</v>
      </c>
      <c r="W232" s="124">
        <v>0.01</v>
      </c>
      <c r="X232" s="125">
        <v>0</v>
      </c>
      <c r="Y232" s="125">
        <v>0</v>
      </c>
      <c r="Z232" s="111"/>
      <c r="AA232" s="126">
        <v>111</v>
      </c>
      <c r="AB232" s="110">
        <v>94.354856619550901</v>
      </c>
      <c r="AC232" s="121">
        <v>200</v>
      </c>
      <c r="AD232" s="116">
        <v>0.47177428309775399</v>
      </c>
      <c r="AE232" s="127">
        <v>-169.926715906933</v>
      </c>
      <c r="AF232" s="112"/>
      <c r="AG232" s="112"/>
      <c r="AH232" s="128">
        <v>125</v>
      </c>
      <c r="AI232" s="125">
        <v>172</v>
      </c>
      <c r="AJ232" s="111"/>
      <c r="AK232" s="120">
        <v>1076.7888499999999</v>
      </c>
      <c r="AL232" s="120">
        <v>915.31763559712704</v>
      </c>
      <c r="AM232" s="129">
        <v>828</v>
      </c>
      <c r="AN232" s="133">
        <v>1.10545608163904</v>
      </c>
      <c r="AO232" s="137">
        <v>-86.247753854702694</v>
      </c>
      <c r="AP232" s="124">
        <v>5.4999999999999997E-3</v>
      </c>
      <c r="AQ232" s="124">
        <v>5.4999999999999997E-3</v>
      </c>
      <c r="AR232" s="125">
        <v>0</v>
      </c>
      <c r="AS232" s="125">
        <v>93</v>
      </c>
      <c r="AT232" s="113"/>
      <c r="AU232" s="120">
        <v>748.35359000000005</v>
      </c>
      <c r="AV232" s="110">
        <v>636.13329446104694</v>
      </c>
      <c r="AW232" s="131">
        <v>573</v>
      </c>
      <c r="AX232" s="133">
        <v>1.1101802695655301</v>
      </c>
      <c r="AY232" s="137">
        <v>-56.501451073363299</v>
      </c>
      <c r="AZ232" s="112">
        <v>8.9999999999999993E-3</v>
      </c>
      <c r="BA232" s="112">
        <v>8.2500000000000004E-3</v>
      </c>
      <c r="BB232" s="125">
        <v>0</v>
      </c>
      <c r="BC232" s="125">
        <v>61</v>
      </c>
      <c r="BD232" s="111"/>
      <c r="BE232" s="120">
        <v>78.099999999999994</v>
      </c>
      <c r="BF232" s="110">
        <v>66.388417135017306</v>
      </c>
      <c r="BG232" s="132">
        <v>65</v>
      </c>
      <c r="BH232" s="133">
        <v>1.02136026361565</v>
      </c>
      <c r="BI232" s="134">
        <v>-13.2011826697532</v>
      </c>
      <c r="BJ232" s="112">
        <v>2.2499999999999998E-3</v>
      </c>
      <c r="BK232" s="112">
        <v>1.5E-3</v>
      </c>
      <c r="BL232" s="125">
        <v>0</v>
      </c>
      <c r="BM232" s="125">
        <v>14</v>
      </c>
      <c r="BN232" s="111"/>
      <c r="BO232" s="119">
        <v>138</v>
      </c>
      <c r="BP232" s="120">
        <v>117.30603795944199</v>
      </c>
      <c r="BQ232" s="132">
        <v>78</v>
      </c>
      <c r="BR232" s="122">
        <v>1.5039235635825901</v>
      </c>
      <c r="BS232" s="123">
        <v>28.438580796296101</v>
      </c>
      <c r="BT232" s="112">
        <v>7.4999999999999997E-3</v>
      </c>
      <c r="BU232" s="124">
        <v>7.4999999999999997E-3</v>
      </c>
      <c r="BV232" s="119">
        <v>0</v>
      </c>
      <c r="BW232" s="119">
        <v>0</v>
      </c>
      <c r="BX232" s="113"/>
      <c r="BY232" s="118">
        <v>0.99813432835820903</v>
      </c>
      <c r="BZ232" s="118">
        <v>1</v>
      </c>
      <c r="CA232" s="135">
        <v>0.99925373134328399</v>
      </c>
      <c r="CB232" s="117">
        <v>0.9</v>
      </c>
      <c r="CC232" s="124">
        <v>2.5000000000000001E-3</v>
      </c>
      <c r="CD232" s="113"/>
      <c r="CE232" s="113"/>
    </row>
    <row r="233" spans="1:83" s="85" customFormat="1" ht="21.4" customHeight="1" x14ac:dyDescent="0.2">
      <c r="A233" s="109" t="s">
        <v>246</v>
      </c>
      <c r="B233" s="109" t="s">
        <v>374</v>
      </c>
      <c r="C233" s="109" t="s">
        <v>303</v>
      </c>
      <c r="D233" s="110">
        <v>11.829808936333301</v>
      </c>
      <c r="E233" s="111"/>
      <c r="F233" s="112">
        <v>2.4500000000000001E-2</v>
      </c>
      <c r="G233" s="112">
        <v>2.375E-2</v>
      </c>
      <c r="H233" s="113"/>
      <c r="I233" s="114">
        <v>4</v>
      </c>
      <c r="J233" s="114">
        <v>4</v>
      </c>
      <c r="K233" s="111"/>
      <c r="L233" s="136">
        <v>0.78634410983170999</v>
      </c>
      <c r="M233" s="118">
        <v>0.61699999999999999</v>
      </c>
      <c r="N233" s="117">
        <v>0.7</v>
      </c>
      <c r="O233" s="118"/>
      <c r="P233" s="111"/>
      <c r="Q233" s="119">
        <v>518</v>
      </c>
      <c r="R233" s="120">
        <v>43.787689453634997</v>
      </c>
      <c r="S233" s="121">
        <v>36</v>
      </c>
      <c r="T233" s="122">
        <v>1.21632470704542</v>
      </c>
      <c r="U233" s="123">
        <v>9.5074926806481699</v>
      </c>
      <c r="V233" s="124">
        <v>0.01</v>
      </c>
      <c r="W233" s="124">
        <v>0.01</v>
      </c>
      <c r="X233" s="125">
        <v>0</v>
      </c>
      <c r="Y233" s="125">
        <v>0</v>
      </c>
      <c r="Z233" s="111"/>
      <c r="AA233" s="126">
        <v>1272</v>
      </c>
      <c r="AB233" s="110">
        <v>107.52498259657099</v>
      </c>
      <c r="AC233" s="121">
        <v>200</v>
      </c>
      <c r="AD233" s="116">
        <v>0.53762491298285497</v>
      </c>
      <c r="AE233" s="127">
        <v>-1552.9583739964</v>
      </c>
      <c r="AF233" s="112"/>
      <c r="AG233" s="112"/>
      <c r="AH233" s="128">
        <v>1094</v>
      </c>
      <c r="AI233" s="125">
        <v>1568</v>
      </c>
      <c r="AJ233" s="111"/>
      <c r="AK233" s="120">
        <v>8307.6825900000003</v>
      </c>
      <c r="AL233" s="120">
        <v>702.26684426696897</v>
      </c>
      <c r="AM233" s="129">
        <v>801.7</v>
      </c>
      <c r="AN233" s="118">
        <v>0.87597211459020696</v>
      </c>
      <c r="AO233" s="120">
        <v>-3016.1630521645702</v>
      </c>
      <c r="AP233" s="124"/>
      <c r="AQ233" s="124"/>
      <c r="AR233" s="125">
        <v>1177</v>
      </c>
      <c r="AS233" s="125">
        <v>3074</v>
      </c>
      <c r="AT233" s="113"/>
      <c r="AU233" s="120">
        <v>7141.8771100000004</v>
      </c>
      <c r="AV233" s="110">
        <v>603.71872009402296</v>
      </c>
      <c r="AW233" s="131">
        <v>573</v>
      </c>
      <c r="AX233" s="133">
        <v>1.0536103317522201</v>
      </c>
      <c r="AY233" s="137">
        <v>-951.62863149968405</v>
      </c>
      <c r="AZ233" s="112">
        <v>4.4999999999999997E-3</v>
      </c>
      <c r="BA233" s="112">
        <v>3.7499999999999999E-3</v>
      </c>
      <c r="BB233" s="125">
        <v>0</v>
      </c>
      <c r="BC233" s="125">
        <v>993</v>
      </c>
      <c r="BD233" s="111"/>
      <c r="BE233" s="120">
        <v>719.1</v>
      </c>
      <c r="BF233" s="110">
        <v>60.787118699052002</v>
      </c>
      <c r="BG233" s="132">
        <v>65</v>
      </c>
      <c r="BH233" s="118">
        <v>0.93518644152387598</v>
      </c>
      <c r="BI233" s="126">
        <v>-199.01147154883</v>
      </c>
      <c r="BJ233" s="112"/>
      <c r="BK233" s="112"/>
      <c r="BL233" s="125">
        <v>50</v>
      </c>
      <c r="BM233" s="125">
        <v>204</v>
      </c>
      <c r="BN233" s="111"/>
      <c r="BO233" s="119">
        <v>1229</v>
      </c>
      <c r="BP233" s="120">
        <v>103.890097178605</v>
      </c>
      <c r="BQ233" s="132">
        <v>78</v>
      </c>
      <c r="BR233" s="122">
        <v>1.3319243228026301</v>
      </c>
      <c r="BS233" s="123">
        <v>127.266234141404</v>
      </c>
      <c r="BT233" s="112">
        <v>7.4999999999999997E-3</v>
      </c>
      <c r="BU233" s="124">
        <v>7.4999999999999997E-3</v>
      </c>
      <c r="BV233" s="119">
        <v>0</v>
      </c>
      <c r="BW233" s="119">
        <v>0</v>
      </c>
      <c r="BX233" s="113"/>
      <c r="BY233" s="118">
        <v>0.99708748739778197</v>
      </c>
      <c r="BZ233" s="118">
        <v>1</v>
      </c>
      <c r="CA233" s="135">
        <v>0.99883499495911299</v>
      </c>
      <c r="CB233" s="117">
        <v>0.9</v>
      </c>
      <c r="CC233" s="124">
        <v>2.5000000000000001E-3</v>
      </c>
      <c r="CD233" s="113"/>
      <c r="CE233" s="113"/>
    </row>
    <row r="234" spans="1:83" s="85" customFormat="1" ht="21.4" customHeight="1" x14ac:dyDescent="0.2">
      <c r="A234" s="109" t="s">
        <v>246</v>
      </c>
      <c r="B234" s="109" t="s">
        <v>374</v>
      </c>
      <c r="C234" s="109" t="s">
        <v>306</v>
      </c>
      <c r="D234" s="110">
        <v>1.8786092248888899</v>
      </c>
      <c r="E234" s="111"/>
      <c r="F234" s="112">
        <v>0.05</v>
      </c>
      <c r="G234" s="112">
        <v>0.05</v>
      </c>
      <c r="H234" s="113"/>
      <c r="I234" s="114">
        <v>5</v>
      </c>
      <c r="J234" s="114">
        <v>5</v>
      </c>
      <c r="K234" s="111"/>
      <c r="L234" s="115">
        <v>0.37</v>
      </c>
      <c r="M234" s="116">
        <v>0.2</v>
      </c>
      <c r="N234" s="117">
        <v>0.7</v>
      </c>
      <c r="O234" s="118"/>
      <c r="P234" s="111"/>
      <c r="Q234" s="119">
        <v>96</v>
      </c>
      <c r="R234" s="120">
        <v>51.101633446773903</v>
      </c>
      <c r="S234" s="121">
        <v>36</v>
      </c>
      <c r="T234" s="122">
        <v>1.4194898179659401</v>
      </c>
      <c r="U234" s="123">
        <v>15.249861077376</v>
      </c>
      <c r="V234" s="124">
        <v>0.01</v>
      </c>
      <c r="W234" s="124">
        <v>0.01</v>
      </c>
      <c r="X234" s="125">
        <v>0</v>
      </c>
      <c r="Y234" s="125">
        <v>0</v>
      </c>
      <c r="Z234" s="111"/>
      <c r="AA234" s="126">
        <v>189</v>
      </c>
      <c r="AB234" s="110">
        <v>100.606340848336</v>
      </c>
      <c r="AC234" s="121">
        <v>200</v>
      </c>
      <c r="AD234" s="116">
        <v>0.50303170424167998</v>
      </c>
      <c r="AE234" s="127">
        <v>-259.61188290346701</v>
      </c>
      <c r="AF234" s="112"/>
      <c r="AG234" s="112"/>
      <c r="AH234" s="128">
        <v>187</v>
      </c>
      <c r="AI234" s="125">
        <v>262</v>
      </c>
      <c r="AJ234" s="111"/>
      <c r="AK234" s="120">
        <v>889.31300999999996</v>
      </c>
      <c r="AL234" s="120">
        <v>473.389036004866</v>
      </c>
      <c r="AM234" s="129">
        <v>710.4</v>
      </c>
      <c r="AN234" s="116">
        <v>0.66636970158342601</v>
      </c>
      <c r="AO234" s="139">
        <v>-704.15639807311402</v>
      </c>
      <c r="AP234" s="124"/>
      <c r="AQ234" s="124"/>
      <c r="AR234" s="125">
        <v>446</v>
      </c>
      <c r="AS234" s="125">
        <v>713</v>
      </c>
      <c r="AT234" s="113"/>
      <c r="AU234" s="120">
        <v>1355.92048</v>
      </c>
      <c r="AV234" s="110">
        <v>721.76824324930897</v>
      </c>
      <c r="AW234" s="131">
        <v>573</v>
      </c>
      <c r="AX234" s="122">
        <v>1.2596304419708699</v>
      </c>
      <c r="AY234" s="130">
        <v>70.6474354815673</v>
      </c>
      <c r="AZ234" s="112">
        <v>1.4999999999999999E-2</v>
      </c>
      <c r="BA234" s="112">
        <v>1.4999999999999999E-2</v>
      </c>
      <c r="BB234" s="125">
        <v>0</v>
      </c>
      <c r="BC234" s="125">
        <v>0</v>
      </c>
      <c r="BD234" s="111"/>
      <c r="BE234" s="120">
        <v>151.69999999999999</v>
      </c>
      <c r="BF234" s="110">
        <v>80.751227019537495</v>
      </c>
      <c r="BG234" s="132">
        <v>65</v>
      </c>
      <c r="BH234" s="122">
        <v>1.2423265695313499</v>
      </c>
      <c r="BI234" s="123">
        <v>5.90113805637327</v>
      </c>
      <c r="BJ234" s="112">
        <v>1.4999999999999999E-2</v>
      </c>
      <c r="BK234" s="112">
        <v>1.4999999999999999E-2</v>
      </c>
      <c r="BL234" s="125">
        <v>0</v>
      </c>
      <c r="BM234" s="125">
        <v>0</v>
      </c>
      <c r="BN234" s="111"/>
      <c r="BO234" s="119">
        <v>188</v>
      </c>
      <c r="BP234" s="120">
        <v>100.074032166599</v>
      </c>
      <c r="BQ234" s="132">
        <v>78</v>
      </c>
      <c r="BR234" s="122">
        <v>1.28300041239229</v>
      </c>
      <c r="BS234" s="123">
        <v>13.0413656676479</v>
      </c>
      <c r="BT234" s="112">
        <v>7.4999999999999997E-3</v>
      </c>
      <c r="BU234" s="124">
        <v>7.4999999999999997E-3</v>
      </c>
      <c r="BV234" s="119">
        <v>0</v>
      </c>
      <c r="BW234" s="119">
        <v>0</v>
      </c>
      <c r="BX234" s="113"/>
      <c r="BY234" s="118">
        <v>0.99776636140272501</v>
      </c>
      <c r="BZ234" s="118">
        <v>1</v>
      </c>
      <c r="CA234" s="135">
        <v>0.99910654456109005</v>
      </c>
      <c r="CB234" s="117">
        <v>0.9</v>
      </c>
      <c r="CC234" s="124">
        <v>2.5000000000000001E-3</v>
      </c>
      <c r="CD234" s="113"/>
      <c r="CE234" s="113"/>
    </row>
    <row r="235" spans="1:83" s="85" customFormat="1" ht="21.4" customHeight="1" x14ac:dyDescent="0.2">
      <c r="A235" s="109" t="s">
        <v>246</v>
      </c>
      <c r="B235" s="109" t="s">
        <v>374</v>
      </c>
      <c r="C235" s="109" t="s">
        <v>307</v>
      </c>
      <c r="D235" s="110">
        <v>4.5777037566666703</v>
      </c>
      <c r="E235" s="111"/>
      <c r="F235" s="112">
        <v>2.4E-2</v>
      </c>
      <c r="G235" s="112">
        <v>2.325E-2</v>
      </c>
      <c r="H235" s="113"/>
      <c r="I235" s="114">
        <v>4</v>
      </c>
      <c r="J235" s="114">
        <v>4</v>
      </c>
      <c r="K235" s="111"/>
      <c r="L235" s="115">
        <v>0.28999999999999998</v>
      </c>
      <c r="M235" s="118">
        <v>0.6</v>
      </c>
      <c r="N235" s="117">
        <v>0.7</v>
      </c>
      <c r="O235" s="118"/>
      <c r="P235" s="111"/>
      <c r="Q235" s="119">
        <v>165</v>
      </c>
      <c r="R235" s="120">
        <v>36.044272144020901</v>
      </c>
      <c r="S235" s="121">
        <v>36</v>
      </c>
      <c r="T235" s="133">
        <v>1.00122978177836</v>
      </c>
      <c r="U235" s="134">
        <v>-31.768018276560099</v>
      </c>
      <c r="V235" s="124">
        <v>5.0000000000000001E-4</v>
      </c>
      <c r="W235" s="124">
        <v>5.0000000000000001E-4</v>
      </c>
      <c r="X235" s="125">
        <v>0</v>
      </c>
      <c r="Y235" s="125">
        <v>33</v>
      </c>
      <c r="Z235" s="111"/>
      <c r="AA235" s="126">
        <v>498</v>
      </c>
      <c r="AB235" s="110">
        <v>108.78816683468099</v>
      </c>
      <c r="AC235" s="121">
        <v>200</v>
      </c>
      <c r="AD235" s="116">
        <v>0.543940834173405</v>
      </c>
      <c r="AE235" s="127">
        <v>-595.15565709200098</v>
      </c>
      <c r="AF235" s="112"/>
      <c r="AG235" s="112"/>
      <c r="AH235" s="128">
        <v>418</v>
      </c>
      <c r="AI235" s="125">
        <v>601</v>
      </c>
      <c r="AJ235" s="111"/>
      <c r="AK235" s="120">
        <v>2986.9902699999998</v>
      </c>
      <c r="AL235" s="120">
        <v>652.50842535407503</v>
      </c>
      <c r="AM235" s="129">
        <v>828</v>
      </c>
      <c r="AN235" s="116">
        <v>0.78805365380926895</v>
      </c>
      <c r="AO235" s="139">
        <v>-1538.67415036088</v>
      </c>
      <c r="AP235" s="124"/>
      <c r="AQ235" s="124"/>
      <c r="AR235" s="125">
        <v>804</v>
      </c>
      <c r="AS235" s="125">
        <v>1562</v>
      </c>
      <c r="AT235" s="113"/>
      <c r="AU235" s="120">
        <v>3079.7298700000001</v>
      </c>
      <c r="AV235" s="110">
        <v>672.76740342030303</v>
      </c>
      <c r="AW235" s="131">
        <v>573</v>
      </c>
      <c r="AX235" s="133">
        <v>1.1741141420947701</v>
      </c>
      <c r="AY235" s="137">
        <v>-52.161087568581898</v>
      </c>
      <c r="AZ235" s="112">
        <v>1.35E-2</v>
      </c>
      <c r="BA235" s="112">
        <v>1.2749999999999999E-2</v>
      </c>
      <c r="BB235" s="125">
        <v>0</v>
      </c>
      <c r="BC235" s="125">
        <v>68</v>
      </c>
      <c r="BD235" s="111"/>
      <c r="BE235" s="120">
        <v>260</v>
      </c>
      <c r="BF235" s="110">
        <v>56.797034893608597</v>
      </c>
      <c r="BG235" s="132">
        <v>65</v>
      </c>
      <c r="BH235" s="118">
        <v>0.87380053682474801</v>
      </c>
      <c r="BI235" s="126">
        <v>-95.275588554900196</v>
      </c>
      <c r="BJ235" s="112"/>
      <c r="BK235" s="112"/>
      <c r="BL235" s="125">
        <v>38</v>
      </c>
      <c r="BM235" s="125">
        <v>98</v>
      </c>
      <c r="BN235" s="111"/>
      <c r="BO235" s="119">
        <v>483</v>
      </c>
      <c r="BP235" s="120">
        <v>105.511414821588</v>
      </c>
      <c r="BQ235" s="132">
        <v>78</v>
      </c>
      <c r="BR235" s="122">
        <v>1.3527104464306201</v>
      </c>
      <c r="BS235" s="123">
        <v>56.669293734119798</v>
      </c>
      <c r="BT235" s="112">
        <v>7.4999999999999997E-3</v>
      </c>
      <c r="BU235" s="124">
        <v>7.4999999999999997E-3</v>
      </c>
      <c r="BV235" s="119">
        <v>0</v>
      </c>
      <c r="BW235" s="119">
        <v>0</v>
      </c>
      <c r="BX235" s="113"/>
      <c r="BY235" s="118">
        <v>0.99085086916742904</v>
      </c>
      <c r="BZ235" s="118">
        <v>1</v>
      </c>
      <c r="CA235" s="135">
        <v>0.99634034766697199</v>
      </c>
      <c r="CB235" s="117">
        <v>0.9</v>
      </c>
      <c r="CC235" s="124">
        <v>2.5000000000000001E-3</v>
      </c>
      <c r="CD235" s="113"/>
      <c r="CE235" s="113"/>
    </row>
    <row r="236" spans="1:83" s="85" customFormat="1" ht="21.4" customHeight="1" x14ac:dyDescent="0.2">
      <c r="A236" s="109" t="s">
        <v>308</v>
      </c>
      <c r="B236" s="109" t="s">
        <v>309</v>
      </c>
      <c r="C236" s="109" t="s">
        <v>310</v>
      </c>
      <c r="D236" s="110">
        <v>3.559059596</v>
      </c>
      <c r="E236" s="111"/>
      <c r="F236" s="112">
        <v>2.9000000000000001E-2</v>
      </c>
      <c r="G236" s="112">
        <v>2.9000000000000001E-2</v>
      </c>
      <c r="H236" s="113"/>
      <c r="I236" s="114">
        <v>5</v>
      </c>
      <c r="J236" s="114">
        <v>5</v>
      </c>
      <c r="K236" s="111"/>
      <c r="L236" s="115">
        <v>0.61</v>
      </c>
      <c r="M236" s="133">
        <v>0.70799999999999996</v>
      </c>
      <c r="N236" s="117">
        <v>0.7</v>
      </c>
      <c r="O236" s="118">
        <v>1E-3</v>
      </c>
      <c r="P236" s="111"/>
      <c r="Q236" s="119">
        <v>152</v>
      </c>
      <c r="R236" s="120">
        <v>42.707910868037096</v>
      </c>
      <c r="S236" s="121">
        <v>36</v>
      </c>
      <c r="T236" s="133">
        <v>1.1863308574454701</v>
      </c>
      <c r="U236" s="134">
        <v>-0.98261767446399495</v>
      </c>
      <c r="V236" s="124">
        <v>9.4999999999999998E-3</v>
      </c>
      <c r="W236" s="124">
        <v>9.4999999999999998E-3</v>
      </c>
      <c r="X236" s="125">
        <v>0</v>
      </c>
      <c r="Y236" s="125">
        <v>2</v>
      </c>
      <c r="Z236" s="111"/>
      <c r="AA236" s="126">
        <v>401</v>
      </c>
      <c r="AB236" s="110">
        <v>112.670212224229</v>
      </c>
      <c r="AC236" s="121">
        <v>200</v>
      </c>
      <c r="AD236" s="116">
        <v>0.56335106112114497</v>
      </c>
      <c r="AE236" s="127">
        <v>-448.9034315248</v>
      </c>
      <c r="AF236" s="112"/>
      <c r="AG236" s="112"/>
      <c r="AH236" s="128">
        <v>311</v>
      </c>
      <c r="AI236" s="125">
        <v>454</v>
      </c>
      <c r="AJ236" s="111"/>
      <c r="AK236" s="120">
        <v>3060.7241199999999</v>
      </c>
      <c r="AL236" s="120">
        <v>859.98113755665202</v>
      </c>
      <c r="AM236" s="129">
        <v>736</v>
      </c>
      <c r="AN236" s="133">
        <v>1.1684526325497999</v>
      </c>
      <c r="AO236" s="137">
        <v>-66.920508011264204</v>
      </c>
      <c r="AP236" s="124">
        <v>8.5000000000000006E-3</v>
      </c>
      <c r="AQ236" s="124">
        <v>8.5000000000000006E-3</v>
      </c>
      <c r="AR236" s="125">
        <v>0</v>
      </c>
      <c r="AS236" s="125">
        <v>83</v>
      </c>
      <c r="AT236" s="113"/>
      <c r="AU236" s="120">
        <v>1785.40209</v>
      </c>
      <c r="AV236" s="110">
        <v>501.64995607451999</v>
      </c>
      <c r="AW236" s="131">
        <v>573</v>
      </c>
      <c r="AX236" s="118">
        <v>0.87547985353319402</v>
      </c>
      <c r="AY236" s="120">
        <v>-649.57124131855198</v>
      </c>
      <c r="AZ236" s="112"/>
      <c r="BA236" s="112"/>
      <c r="BB236" s="125">
        <v>254</v>
      </c>
      <c r="BC236" s="125">
        <v>662</v>
      </c>
      <c r="BD236" s="111"/>
      <c r="BE236" s="120">
        <v>164.7</v>
      </c>
      <c r="BF236" s="110">
        <v>46.276269210300697</v>
      </c>
      <c r="BG236" s="132">
        <v>65</v>
      </c>
      <c r="BH236" s="116">
        <v>0.71194260323539504</v>
      </c>
      <c r="BI236" s="127">
        <v>-111.51861524556</v>
      </c>
      <c r="BJ236" s="112"/>
      <c r="BK236" s="112"/>
      <c r="BL236" s="125">
        <v>67</v>
      </c>
      <c r="BM236" s="125">
        <v>113</v>
      </c>
      <c r="BN236" s="111"/>
      <c r="BO236" s="119">
        <v>391</v>
      </c>
      <c r="BP236" s="120">
        <v>109.860481246069</v>
      </c>
      <c r="BQ236" s="132">
        <v>78</v>
      </c>
      <c r="BR236" s="122">
        <v>1.40846770828294</v>
      </c>
      <c r="BS236" s="123">
        <v>59.537661705327999</v>
      </c>
      <c r="BT236" s="112">
        <v>7.4999999999999997E-3</v>
      </c>
      <c r="BU236" s="124">
        <v>7.4999999999999997E-3</v>
      </c>
      <c r="BV236" s="119">
        <v>0</v>
      </c>
      <c r="BW236" s="119">
        <v>0</v>
      </c>
      <c r="BX236" s="113"/>
      <c r="BY236" s="118">
        <v>0.98931433659839696</v>
      </c>
      <c r="BZ236" s="118">
        <v>1</v>
      </c>
      <c r="CA236" s="135">
        <v>0.99572573463935898</v>
      </c>
      <c r="CB236" s="117">
        <v>0.9</v>
      </c>
      <c r="CC236" s="124">
        <v>2.5000000000000001E-3</v>
      </c>
      <c r="CD236" s="113"/>
      <c r="CE236" s="113"/>
    </row>
    <row r="237" spans="1:83" s="85" customFormat="1" ht="21.4" customHeight="1" x14ac:dyDescent="0.2">
      <c r="A237" s="109" t="s">
        <v>308</v>
      </c>
      <c r="B237" s="109" t="s">
        <v>309</v>
      </c>
      <c r="C237" s="109" t="s">
        <v>311</v>
      </c>
      <c r="D237" s="110">
        <v>2.7713939394444398</v>
      </c>
      <c r="E237" s="111"/>
      <c r="F237" s="112">
        <v>2.75E-2</v>
      </c>
      <c r="G237" s="112">
        <v>2.75E-2</v>
      </c>
      <c r="H237" s="113"/>
      <c r="I237" s="114">
        <v>3</v>
      </c>
      <c r="J237" s="114">
        <v>3</v>
      </c>
      <c r="K237" s="111"/>
      <c r="L237" s="115">
        <v>0.42</v>
      </c>
      <c r="M237" s="118">
        <v>0.69099999999999995</v>
      </c>
      <c r="N237" s="117">
        <v>0.7</v>
      </c>
      <c r="O237" s="118"/>
      <c r="P237" s="111"/>
      <c r="Q237" s="119">
        <v>133</v>
      </c>
      <c r="R237" s="120">
        <v>47.990290412001599</v>
      </c>
      <c r="S237" s="121">
        <v>36</v>
      </c>
      <c r="T237" s="122">
        <v>1.3330636225556001</v>
      </c>
      <c r="U237" s="123">
        <v>13.874402906920199</v>
      </c>
      <c r="V237" s="124">
        <v>0.01</v>
      </c>
      <c r="W237" s="124">
        <v>0.01</v>
      </c>
      <c r="X237" s="125">
        <v>0</v>
      </c>
      <c r="Y237" s="125">
        <v>0</v>
      </c>
      <c r="Z237" s="111"/>
      <c r="AA237" s="126">
        <v>204</v>
      </c>
      <c r="AB237" s="110">
        <v>73.609167248483601</v>
      </c>
      <c r="AC237" s="121">
        <v>200</v>
      </c>
      <c r="AD237" s="116">
        <v>0.36804583624241799</v>
      </c>
      <c r="AE237" s="127">
        <v>-457.808872739332</v>
      </c>
      <c r="AF237" s="112"/>
      <c r="AG237" s="112"/>
      <c r="AH237" s="128">
        <v>351</v>
      </c>
      <c r="AI237" s="125">
        <v>462</v>
      </c>
      <c r="AJ237" s="111"/>
      <c r="AK237" s="120">
        <v>1651.6114</v>
      </c>
      <c r="AL237" s="120">
        <v>595.949704765207</v>
      </c>
      <c r="AM237" s="129">
        <v>612</v>
      </c>
      <c r="AN237" s="118">
        <v>0.97377402739412899</v>
      </c>
      <c r="AO237" s="120">
        <v>-373.52375058235702</v>
      </c>
      <c r="AP237" s="124"/>
      <c r="AQ237" s="124"/>
      <c r="AR237" s="125">
        <v>45</v>
      </c>
      <c r="AS237" s="125">
        <v>384</v>
      </c>
      <c r="AT237" s="113"/>
      <c r="AU237" s="120">
        <v>1928.9919600000001</v>
      </c>
      <c r="AV237" s="110">
        <v>696.03672453245201</v>
      </c>
      <c r="AW237" s="131">
        <v>573</v>
      </c>
      <c r="AX237" s="122">
        <v>1.21472377754355</v>
      </c>
      <c r="AY237" s="130">
        <v>32.909539601813101</v>
      </c>
      <c r="AZ237" s="112">
        <v>1.4999999999999999E-2</v>
      </c>
      <c r="BA237" s="112">
        <v>1.4999999999999999E-2</v>
      </c>
      <c r="BB237" s="125">
        <v>0</v>
      </c>
      <c r="BC237" s="125">
        <v>0</v>
      </c>
      <c r="BD237" s="111"/>
      <c r="BE237" s="120">
        <v>175.7</v>
      </c>
      <c r="BF237" s="110">
        <v>63.397699439012598</v>
      </c>
      <c r="BG237" s="132">
        <v>65</v>
      </c>
      <c r="BH237" s="118">
        <v>0.97534922213865505</v>
      </c>
      <c r="BI237" s="126">
        <v>-39.387883640282901</v>
      </c>
      <c r="BJ237" s="112"/>
      <c r="BK237" s="112"/>
      <c r="BL237" s="125">
        <v>5</v>
      </c>
      <c r="BM237" s="125">
        <v>41</v>
      </c>
      <c r="BN237" s="111"/>
      <c r="BO237" s="119">
        <v>193</v>
      </c>
      <c r="BP237" s="120">
        <v>69.640045485084997</v>
      </c>
      <c r="BQ237" s="132">
        <v>78</v>
      </c>
      <c r="BR237" s="118">
        <v>0.89282109596262804</v>
      </c>
      <c r="BS237" s="126">
        <v>-65.105460368339607</v>
      </c>
      <c r="BT237" s="112"/>
      <c r="BU237" s="124"/>
      <c r="BV237" s="119">
        <v>24</v>
      </c>
      <c r="BW237" s="119">
        <v>67</v>
      </c>
      <c r="BX237" s="113"/>
      <c r="BY237" s="118">
        <v>0.98999599839936003</v>
      </c>
      <c r="BZ237" s="118">
        <v>1</v>
      </c>
      <c r="CA237" s="135">
        <v>0.99599839935974399</v>
      </c>
      <c r="CB237" s="117">
        <v>0.9</v>
      </c>
      <c r="CC237" s="124">
        <v>2.5000000000000001E-3</v>
      </c>
      <c r="CD237" s="113"/>
      <c r="CE237" s="113"/>
    </row>
    <row r="238" spans="1:83" s="85" customFormat="1" ht="21.4" customHeight="1" x14ac:dyDescent="0.2">
      <c r="A238" s="109" t="s">
        <v>308</v>
      </c>
      <c r="B238" s="109" t="s">
        <v>309</v>
      </c>
      <c r="C238" s="109" t="s">
        <v>312</v>
      </c>
      <c r="D238" s="110">
        <v>0.55197132611111099</v>
      </c>
      <c r="E238" s="111"/>
      <c r="F238" s="112">
        <v>0.01</v>
      </c>
      <c r="G238" s="112">
        <v>0.01</v>
      </c>
      <c r="H238" s="113"/>
      <c r="I238" s="114">
        <v>2</v>
      </c>
      <c r="J238" s="114">
        <v>2</v>
      </c>
      <c r="K238" s="111"/>
      <c r="L238" s="115"/>
      <c r="M238" s="116"/>
      <c r="N238" s="117">
        <v>0.7</v>
      </c>
      <c r="O238" s="118"/>
      <c r="P238" s="111"/>
      <c r="Q238" s="119">
        <v>7</v>
      </c>
      <c r="R238" s="120">
        <v>12.6818181830534</v>
      </c>
      <c r="S238" s="121">
        <v>36</v>
      </c>
      <c r="T238" s="116">
        <v>0.35227272730703901</v>
      </c>
      <c r="U238" s="127">
        <v>-16.725935481560001</v>
      </c>
      <c r="V238" s="124"/>
      <c r="W238" s="124"/>
      <c r="X238" s="125">
        <v>13</v>
      </c>
      <c r="Y238" s="125">
        <v>17</v>
      </c>
      <c r="Z238" s="111"/>
      <c r="AA238" s="126">
        <v>6</v>
      </c>
      <c r="AB238" s="110">
        <v>10.870129871188601</v>
      </c>
      <c r="AC238" s="121">
        <v>200</v>
      </c>
      <c r="AD238" s="116">
        <v>5.4350649355943199E-2</v>
      </c>
      <c r="AE238" s="127">
        <v>-125.81075267533301</v>
      </c>
      <c r="AF238" s="112"/>
      <c r="AG238" s="112"/>
      <c r="AH238" s="128">
        <v>105</v>
      </c>
      <c r="AI238" s="125">
        <v>127</v>
      </c>
      <c r="AJ238" s="111"/>
      <c r="AK238" s="120">
        <v>25.323699999999999</v>
      </c>
      <c r="AL238" s="120">
        <v>45.878651303170003</v>
      </c>
      <c r="AM238" s="129">
        <v>612</v>
      </c>
      <c r="AN238" s="116">
        <v>7.4965116508447699E-2</v>
      </c>
      <c r="AO238" s="139">
        <v>-378.01720318652002</v>
      </c>
      <c r="AP238" s="124"/>
      <c r="AQ238" s="124"/>
      <c r="AR238" s="125">
        <v>313</v>
      </c>
      <c r="AS238" s="125">
        <v>381</v>
      </c>
      <c r="AT238" s="113"/>
      <c r="AU238" s="120">
        <v>91.50224</v>
      </c>
      <c r="AV238" s="110">
        <v>165.77353871744501</v>
      </c>
      <c r="AW238" s="131">
        <v>573</v>
      </c>
      <c r="AX238" s="116">
        <v>0.28930809549292402</v>
      </c>
      <c r="AY238" s="139">
        <v>-286.13556641483001</v>
      </c>
      <c r="AZ238" s="112"/>
      <c r="BA238" s="112"/>
      <c r="BB238" s="125">
        <v>225</v>
      </c>
      <c r="BC238" s="125">
        <v>289</v>
      </c>
      <c r="BD238" s="111"/>
      <c r="BE238" s="120">
        <v>11.3</v>
      </c>
      <c r="BF238" s="110">
        <v>20.4720779240719</v>
      </c>
      <c r="BG238" s="132">
        <v>65</v>
      </c>
      <c r="BH238" s="116">
        <v>0.31495504498572202</v>
      </c>
      <c r="BI238" s="127">
        <v>-31.538494619483298</v>
      </c>
      <c r="BJ238" s="112"/>
      <c r="BK238" s="112"/>
      <c r="BL238" s="125">
        <v>25</v>
      </c>
      <c r="BM238" s="125">
        <v>32</v>
      </c>
      <c r="BN238" s="111"/>
      <c r="BO238" s="119">
        <v>59</v>
      </c>
      <c r="BP238" s="120">
        <v>106.88961040002199</v>
      </c>
      <c r="BQ238" s="132">
        <v>78</v>
      </c>
      <c r="BR238" s="122">
        <v>1.3703796205131</v>
      </c>
      <c r="BS238" s="123">
        <v>7.5938064566200101</v>
      </c>
      <c r="BT238" s="112">
        <v>7.4999999999999997E-3</v>
      </c>
      <c r="BU238" s="124">
        <v>7.4999999999999997E-3</v>
      </c>
      <c r="BV238" s="119">
        <v>0</v>
      </c>
      <c r="BW238" s="119">
        <v>0</v>
      </c>
      <c r="BX238" s="113"/>
      <c r="BY238" s="118">
        <v>0.95138888888888895</v>
      </c>
      <c r="BZ238" s="118">
        <v>1</v>
      </c>
      <c r="CA238" s="135">
        <v>0.98055555555555596</v>
      </c>
      <c r="CB238" s="117">
        <v>0.9</v>
      </c>
      <c r="CC238" s="124">
        <v>2.5000000000000001E-3</v>
      </c>
      <c r="CD238" s="113"/>
      <c r="CE238" s="113"/>
    </row>
    <row r="239" spans="1:83" s="85" customFormat="1" ht="21.4" customHeight="1" x14ac:dyDescent="0.2">
      <c r="A239" s="109" t="s">
        <v>308</v>
      </c>
      <c r="B239" s="109" t="s">
        <v>309</v>
      </c>
      <c r="C239" s="109" t="s">
        <v>313</v>
      </c>
      <c r="D239" s="110">
        <v>1.99488536155556</v>
      </c>
      <c r="E239" s="111"/>
      <c r="F239" s="112">
        <v>9.8750000000000001E-3</v>
      </c>
      <c r="G239" s="112">
        <v>9.3749999999999997E-3</v>
      </c>
      <c r="H239" s="113"/>
      <c r="I239" s="114">
        <v>3</v>
      </c>
      <c r="J239" s="114">
        <v>3</v>
      </c>
      <c r="K239" s="111"/>
      <c r="L239" s="115">
        <v>0.57999999999999996</v>
      </c>
      <c r="M239" s="118">
        <v>0.65800000000000003</v>
      </c>
      <c r="N239" s="117">
        <v>0.7</v>
      </c>
      <c r="O239" s="118"/>
      <c r="P239" s="111"/>
      <c r="Q239" s="119">
        <v>59</v>
      </c>
      <c r="R239" s="120">
        <v>29.575634338202502</v>
      </c>
      <c r="S239" s="121">
        <v>36</v>
      </c>
      <c r="T239" s="118">
        <v>0.82154539828340301</v>
      </c>
      <c r="U239" s="126">
        <v>-26.748152381104202</v>
      </c>
      <c r="V239" s="124"/>
      <c r="W239" s="124"/>
      <c r="X239" s="125">
        <v>13</v>
      </c>
      <c r="Y239" s="125">
        <v>28</v>
      </c>
      <c r="Z239" s="111"/>
      <c r="AA239" s="126">
        <v>113</v>
      </c>
      <c r="AB239" s="110">
        <v>56.644858986726803</v>
      </c>
      <c r="AC239" s="121">
        <v>200</v>
      </c>
      <c r="AD239" s="116">
        <v>0.28322429493363399</v>
      </c>
      <c r="AE239" s="127">
        <v>-363.37862433946799</v>
      </c>
      <c r="AF239" s="112"/>
      <c r="AG239" s="112"/>
      <c r="AH239" s="128">
        <v>286</v>
      </c>
      <c r="AI239" s="125">
        <v>366</v>
      </c>
      <c r="AJ239" s="111"/>
      <c r="AK239" s="120">
        <v>1342.89399</v>
      </c>
      <c r="AL239" s="120">
        <v>673.16850174931801</v>
      </c>
      <c r="AM239" s="129">
        <v>612</v>
      </c>
      <c r="AN239" s="133">
        <v>1.0999485322701299</v>
      </c>
      <c r="AO239" s="137">
        <v>-114.824600478771</v>
      </c>
      <c r="AP239" s="124">
        <v>5.4999999999999997E-3</v>
      </c>
      <c r="AQ239" s="124">
        <v>5.0000000000000001E-3</v>
      </c>
      <c r="AR239" s="125">
        <v>0</v>
      </c>
      <c r="AS239" s="125">
        <v>123</v>
      </c>
      <c r="AT239" s="113"/>
      <c r="AU239" s="120">
        <v>1127.1076800000001</v>
      </c>
      <c r="AV239" s="110">
        <v>564.99872209253795</v>
      </c>
      <c r="AW239" s="131">
        <v>573</v>
      </c>
      <c r="AX239" s="118">
        <v>0.986036164210363</v>
      </c>
      <c r="AY239" s="120">
        <v>-237.717078732575</v>
      </c>
      <c r="AZ239" s="112"/>
      <c r="BA239" s="112"/>
      <c r="BB239" s="125">
        <v>16</v>
      </c>
      <c r="BC239" s="125">
        <v>245</v>
      </c>
      <c r="BD239" s="111"/>
      <c r="BE239" s="120">
        <v>104</v>
      </c>
      <c r="BF239" s="110">
        <v>52.133321545306103</v>
      </c>
      <c r="BG239" s="132">
        <v>65</v>
      </c>
      <c r="BH239" s="118">
        <v>0.80205110069701702</v>
      </c>
      <c r="BI239" s="126">
        <v>-50.823052910327</v>
      </c>
      <c r="BJ239" s="112"/>
      <c r="BK239" s="112"/>
      <c r="BL239" s="125">
        <v>26</v>
      </c>
      <c r="BM239" s="125">
        <v>52</v>
      </c>
      <c r="BN239" s="111"/>
      <c r="BO239" s="119">
        <v>163</v>
      </c>
      <c r="BP239" s="120">
        <v>81.708955883508594</v>
      </c>
      <c r="BQ239" s="132">
        <v>78</v>
      </c>
      <c r="BR239" s="133">
        <v>1.04755071645524</v>
      </c>
      <c r="BS239" s="134">
        <v>-22.787663492392401</v>
      </c>
      <c r="BT239" s="112">
        <v>1.8749999999999999E-3</v>
      </c>
      <c r="BU239" s="124">
        <v>1.8749999999999999E-3</v>
      </c>
      <c r="BV239" s="119">
        <v>0</v>
      </c>
      <c r="BW239" s="119">
        <v>24</v>
      </c>
      <c r="BX239" s="113"/>
      <c r="BY239" s="118">
        <v>0.99640933572710899</v>
      </c>
      <c r="BZ239" s="118">
        <v>1</v>
      </c>
      <c r="CA239" s="135">
        <v>0.998563734290844</v>
      </c>
      <c r="CB239" s="117">
        <v>0.9</v>
      </c>
      <c r="CC239" s="124">
        <v>2.5000000000000001E-3</v>
      </c>
      <c r="CD239" s="113"/>
      <c r="CE239" s="113"/>
    </row>
    <row r="240" spans="1:83" s="85" customFormat="1" ht="21.4" customHeight="1" x14ac:dyDescent="0.2">
      <c r="A240" s="109" t="s">
        <v>308</v>
      </c>
      <c r="B240" s="109" t="s">
        <v>309</v>
      </c>
      <c r="C240" s="109" t="s">
        <v>314</v>
      </c>
      <c r="D240" s="110">
        <v>4.5248495623333298</v>
      </c>
      <c r="E240" s="111"/>
      <c r="F240" s="112">
        <v>2.2249999999999999E-2</v>
      </c>
      <c r="G240" s="112">
        <v>2.1375000000000002E-2</v>
      </c>
      <c r="H240" s="113"/>
      <c r="I240" s="114">
        <v>5</v>
      </c>
      <c r="J240" s="114">
        <v>5</v>
      </c>
      <c r="K240" s="111"/>
      <c r="L240" s="115">
        <v>0.56628361858190701</v>
      </c>
      <c r="M240" s="133">
        <v>0.71899999999999997</v>
      </c>
      <c r="N240" s="117">
        <v>0.7</v>
      </c>
      <c r="O240" s="118">
        <v>2E-3</v>
      </c>
      <c r="P240" s="111"/>
      <c r="Q240" s="119">
        <v>152</v>
      </c>
      <c r="R240" s="120">
        <v>33.592277026248397</v>
      </c>
      <c r="S240" s="121">
        <v>36</v>
      </c>
      <c r="T240" s="118">
        <v>0.93311880628467603</v>
      </c>
      <c r="U240" s="126">
        <v>-42.496133587335798</v>
      </c>
      <c r="V240" s="124"/>
      <c r="W240" s="124"/>
      <c r="X240" s="125">
        <v>11</v>
      </c>
      <c r="Y240" s="125">
        <v>44</v>
      </c>
      <c r="Z240" s="111"/>
      <c r="AA240" s="126">
        <v>634</v>
      </c>
      <c r="AB240" s="110">
        <v>140.11515549106201</v>
      </c>
      <c r="AC240" s="121">
        <v>200</v>
      </c>
      <c r="AD240" s="116">
        <v>0.70057577745530997</v>
      </c>
      <c r="AE240" s="127">
        <v>-446.53407548519903</v>
      </c>
      <c r="AF240" s="112"/>
      <c r="AG240" s="112"/>
      <c r="AH240" s="128">
        <v>271</v>
      </c>
      <c r="AI240" s="125">
        <v>452</v>
      </c>
      <c r="AJ240" s="111"/>
      <c r="AK240" s="120">
        <v>3332.1317399999998</v>
      </c>
      <c r="AL240" s="120">
        <v>736.40718748707195</v>
      </c>
      <c r="AM240" s="129">
        <v>622.70000000000005</v>
      </c>
      <c r="AN240" s="133">
        <v>1.1826034807886201</v>
      </c>
      <c r="AO240" s="137">
        <v>-32.111104023167201</v>
      </c>
      <c r="AP240" s="124">
        <v>9.4999999999999998E-3</v>
      </c>
      <c r="AQ240" s="124">
        <v>8.9999999999999993E-3</v>
      </c>
      <c r="AR240" s="125">
        <v>0</v>
      </c>
      <c r="AS240" s="125">
        <v>50</v>
      </c>
      <c r="AT240" s="113"/>
      <c r="AU240" s="120">
        <v>2740.9129499999999</v>
      </c>
      <c r="AV240" s="110">
        <v>605.74675737652399</v>
      </c>
      <c r="AW240" s="131">
        <v>573</v>
      </c>
      <c r="AX240" s="133">
        <v>1.0571496638333699</v>
      </c>
      <c r="AY240" s="137">
        <v>-354.81717626509499</v>
      </c>
      <c r="AZ240" s="112">
        <v>4.4999999999999997E-3</v>
      </c>
      <c r="BA240" s="112">
        <v>4.4999999999999997E-3</v>
      </c>
      <c r="BB240" s="125">
        <v>0</v>
      </c>
      <c r="BC240" s="125">
        <v>371</v>
      </c>
      <c r="BD240" s="111"/>
      <c r="BE240" s="120">
        <v>247.5</v>
      </c>
      <c r="BF240" s="110">
        <v>54.697951078924099</v>
      </c>
      <c r="BG240" s="132">
        <v>65</v>
      </c>
      <c r="BH240" s="118">
        <v>0.84150693967575596</v>
      </c>
      <c r="BI240" s="126">
        <v>-103.67357453269</v>
      </c>
      <c r="BJ240" s="112"/>
      <c r="BK240" s="112"/>
      <c r="BL240" s="125">
        <v>47</v>
      </c>
      <c r="BM240" s="125">
        <v>106</v>
      </c>
      <c r="BN240" s="111"/>
      <c r="BO240" s="119">
        <v>386</v>
      </c>
      <c r="BP240" s="120">
        <v>85.306703500867499</v>
      </c>
      <c r="BQ240" s="132">
        <v>78</v>
      </c>
      <c r="BR240" s="133">
        <v>1.0936756859085599</v>
      </c>
      <c r="BS240" s="134">
        <v>-35.408289439227602</v>
      </c>
      <c r="BT240" s="112">
        <v>3.7499999999999999E-3</v>
      </c>
      <c r="BU240" s="124">
        <v>3.375E-3</v>
      </c>
      <c r="BV240" s="119">
        <v>0</v>
      </c>
      <c r="BW240" s="119">
        <v>38</v>
      </c>
      <c r="BX240" s="113"/>
      <c r="BY240" s="118">
        <v>0.98332069749810502</v>
      </c>
      <c r="BZ240" s="118">
        <v>1</v>
      </c>
      <c r="CA240" s="135">
        <v>0.99332827899924203</v>
      </c>
      <c r="CB240" s="117">
        <v>0.9</v>
      </c>
      <c r="CC240" s="124">
        <v>2.5000000000000001E-3</v>
      </c>
      <c r="CD240" s="113"/>
      <c r="CE240" s="113"/>
    </row>
    <row r="241" spans="1:83" s="85" customFormat="1" ht="21.4" customHeight="1" x14ac:dyDescent="0.2">
      <c r="A241" s="109" t="s">
        <v>308</v>
      </c>
      <c r="B241" s="109" t="s">
        <v>309</v>
      </c>
      <c r="C241" s="109" t="s">
        <v>315</v>
      </c>
      <c r="D241" s="110">
        <v>8.9672949024444399</v>
      </c>
      <c r="E241" s="111"/>
      <c r="F241" s="112">
        <v>0.03</v>
      </c>
      <c r="G241" s="112">
        <v>0.03</v>
      </c>
      <c r="H241" s="113"/>
      <c r="I241" s="114">
        <v>4</v>
      </c>
      <c r="J241" s="114">
        <v>4</v>
      </c>
      <c r="K241" s="111"/>
      <c r="L241" s="115">
        <v>0.57999999999999996</v>
      </c>
      <c r="M241" s="118">
        <v>0.65</v>
      </c>
      <c r="N241" s="117">
        <v>0.7</v>
      </c>
      <c r="O241" s="118"/>
      <c r="P241" s="111"/>
      <c r="Q241" s="119">
        <v>689</v>
      </c>
      <c r="R241" s="120">
        <v>76.834765388632604</v>
      </c>
      <c r="S241" s="121">
        <v>36</v>
      </c>
      <c r="T241" s="122">
        <v>2.13429903857313</v>
      </c>
      <c r="U241" s="123">
        <v>303.54979591332801</v>
      </c>
      <c r="V241" s="124">
        <v>0.01</v>
      </c>
      <c r="W241" s="124">
        <v>0.01</v>
      </c>
      <c r="X241" s="125">
        <v>0</v>
      </c>
      <c r="Y241" s="125">
        <v>0</v>
      </c>
      <c r="Z241" s="111"/>
      <c r="AA241" s="126">
        <v>1008</v>
      </c>
      <c r="AB241" s="110">
        <v>112.40848114911699</v>
      </c>
      <c r="AC241" s="121">
        <v>200</v>
      </c>
      <c r="AD241" s="116">
        <v>0.56204240574558495</v>
      </c>
      <c r="AE241" s="127">
        <v>-1133.39002270373</v>
      </c>
      <c r="AF241" s="112"/>
      <c r="AG241" s="112"/>
      <c r="AH241" s="128">
        <v>786</v>
      </c>
      <c r="AI241" s="125">
        <v>1145</v>
      </c>
      <c r="AJ241" s="111"/>
      <c r="AK241" s="120">
        <v>8214.4600599999994</v>
      </c>
      <c r="AL241" s="120">
        <v>916.04660595702899</v>
      </c>
      <c r="AM241" s="129">
        <v>745.6</v>
      </c>
      <c r="AN241" s="122">
        <v>1.2286032805217699</v>
      </c>
      <c r="AO241" s="130">
        <v>231.35805536048801</v>
      </c>
      <c r="AP241" s="124">
        <v>0.01</v>
      </c>
      <c r="AQ241" s="124">
        <v>0.01</v>
      </c>
      <c r="AR241" s="125">
        <v>0</v>
      </c>
      <c r="AS241" s="125">
        <v>0</v>
      </c>
      <c r="AT241" s="113"/>
      <c r="AU241" s="120">
        <v>3575.48738</v>
      </c>
      <c r="AV241" s="110">
        <v>398.72530332702001</v>
      </c>
      <c r="AW241" s="131">
        <v>573</v>
      </c>
      <c r="AX241" s="116">
        <v>0.69585567770858603</v>
      </c>
      <c r="AY241" s="139">
        <v>-2559.5950350461899</v>
      </c>
      <c r="AZ241" s="112"/>
      <c r="BA241" s="112"/>
      <c r="BB241" s="125">
        <v>1563</v>
      </c>
      <c r="BC241" s="125">
        <v>2591</v>
      </c>
      <c r="BD241" s="111"/>
      <c r="BE241" s="120">
        <v>542.79999999999995</v>
      </c>
      <c r="BF241" s="110">
        <v>60.531074967996801</v>
      </c>
      <c r="BG241" s="132">
        <v>65</v>
      </c>
      <c r="BH241" s="118">
        <v>0.93124730719994997</v>
      </c>
      <c r="BI241" s="126">
        <v>-153.151757378713</v>
      </c>
      <c r="BJ241" s="112"/>
      <c r="BK241" s="112"/>
      <c r="BL241" s="125">
        <v>41</v>
      </c>
      <c r="BM241" s="125">
        <v>157</v>
      </c>
      <c r="BN241" s="111"/>
      <c r="BO241" s="119">
        <v>896</v>
      </c>
      <c r="BP241" s="120">
        <v>99.918649910326295</v>
      </c>
      <c r="BQ241" s="132">
        <v>78</v>
      </c>
      <c r="BR241" s="122">
        <v>1.2810083321836701</v>
      </c>
      <c r="BS241" s="123">
        <v>60.857891145544599</v>
      </c>
      <c r="BT241" s="112">
        <v>7.4999999999999997E-3</v>
      </c>
      <c r="BU241" s="124">
        <v>7.4999999999999997E-3</v>
      </c>
      <c r="BV241" s="119">
        <v>0</v>
      </c>
      <c r="BW241" s="119">
        <v>0</v>
      </c>
      <c r="BX241" s="113"/>
      <c r="BY241" s="118">
        <v>0.96557328605200898</v>
      </c>
      <c r="BZ241" s="118">
        <v>0.96875</v>
      </c>
      <c r="CA241" s="135">
        <v>0.96747931442080404</v>
      </c>
      <c r="CB241" s="117">
        <v>0.9</v>
      </c>
      <c r="CC241" s="124">
        <v>2.5000000000000001E-3</v>
      </c>
      <c r="CD241" s="113"/>
      <c r="CE241" s="113"/>
    </row>
    <row r="242" spans="1:83" s="85" customFormat="1" ht="21.4" customHeight="1" x14ac:dyDescent="0.2">
      <c r="A242" s="109" t="s">
        <v>308</v>
      </c>
      <c r="B242" s="109" t="s">
        <v>309</v>
      </c>
      <c r="C242" s="109" t="s">
        <v>316</v>
      </c>
      <c r="D242" s="110">
        <v>1.7767089946666701</v>
      </c>
      <c r="E242" s="111"/>
      <c r="F242" s="112">
        <v>2.2499999999999999E-2</v>
      </c>
      <c r="G242" s="112">
        <v>2.2499999999999999E-2</v>
      </c>
      <c r="H242" s="113"/>
      <c r="I242" s="114">
        <v>4</v>
      </c>
      <c r="J242" s="114">
        <v>4</v>
      </c>
      <c r="K242" s="111"/>
      <c r="L242" s="136">
        <v>0.71</v>
      </c>
      <c r="M242" s="133">
        <v>0.71099999999999997</v>
      </c>
      <c r="N242" s="117">
        <v>0.7</v>
      </c>
      <c r="O242" s="118">
        <v>1E-3</v>
      </c>
      <c r="P242" s="111"/>
      <c r="Q242" s="119">
        <v>69</v>
      </c>
      <c r="R242" s="120">
        <v>38.8358477427224</v>
      </c>
      <c r="S242" s="121">
        <v>36</v>
      </c>
      <c r="T242" s="133">
        <v>1.07877354840895</v>
      </c>
      <c r="U242" s="134">
        <v>-7.3700594267521398</v>
      </c>
      <c r="V242" s="124">
        <v>4.0000000000000001E-3</v>
      </c>
      <c r="W242" s="124">
        <v>4.0000000000000001E-3</v>
      </c>
      <c r="X242" s="125">
        <v>0</v>
      </c>
      <c r="Y242" s="125">
        <v>8</v>
      </c>
      <c r="Z242" s="111"/>
      <c r="AA242" s="126">
        <v>87</v>
      </c>
      <c r="AB242" s="110">
        <v>48.966938458215203</v>
      </c>
      <c r="AC242" s="121">
        <v>200</v>
      </c>
      <c r="AD242" s="116">
        <v>0.24483469229107599</v>
      </c>
      <c r="AE242" s="127">
        <v>-337.27810792640099</v>
      </c>
      <c r="AF242" s="112"/>
      <c r="AG242" s="112"/>
      <c r="AH242" s="128">
        <v>269</v>
      </c>
      <c r="AI242" s="125">
        <v>340</v>
      </c>
      <c r="AJ242" s="111"/>
      <c r="AK242" s="120">
        <v>603.99195999999995</v>
      </c>
      <c r="AL242" s="120">
        <v>339.94985212157201</v>
      </c>
      <c r="AM242" s="129">
        <v>619</v>
      </c>
      <c r="AN242" s="116">
        <v>0.54919200665843604</v>
      </c>
      <c r="AO242" s="139">
        <v>-709.14878403221098</v>
      </c>
      <c r="AP242" s="124"/>
      <c r="AQ242" s="124"/>
      <c r="AR242" s="125">
        <v>496</v>
      </c>
      <c r="AS242" s="125">
        <v>716</v>
      </c>
      <c r="AT242" s="113"/>
      <c r="AU242" s="120">
        <v>1323.53712</v>
      </c>
      <c r="AV242" s="110">
        <v>744.93747933566999</v>
      </c>
      <c r="AW242" s="131">
        <v>573</v>
      </c>
      <c r="AX242" s="122">
        <v>1.3000654089627799</v>
      </c>
      <c r="AY242" s="130">
        <v>107.980340790862</v>
      </c>
      <c r="AZ242" s="112">
        <v>1.4999999999999999E-2</v>
      </c>
      <c r="BA242" s="112">
        <v>1.4999999999999999E-2</v>
      </c>
      <c r="BB242" s="125">
        <v>0</v>
      </c>
      <c r="BC242" s="125">
        <v>0</v>
      </c>
      <c r="BD242" s="111"/>
      <c r="BE242" s="120">
        <v>79.8</v>
      </c>
      <c r="BF242" s="110">
        <v>44.914502172017997</v>
      </c>
      <c r="BG242" s="132">
        <v>65</v>
      </c>
      <c r="BH242" s="116">
        <v>0.69099234110797003</v>
      </c>
      <c r="BI242" s="127">
        <v>-58.090385076080203</v>
      </c>
      <c r="BJ242" s="112"/>
      <c r="BK242" s="112"/>
      <c r="BL242" s="125">
        <v>36</v>
      </c>
      <c r="BM242" s="125">
        <v>59</v>
      </c>
      <c r="BN242" s="111"/>
      <c r="BO242" s="119">
        <v>128</v>
      </c>
      <c r="BP242" s="120">
        <v>72.043311754615402</v>
      </c>
      <c r="BQ242" s="132">
        <v>78</v>
      </c>
      <c r="BR242" s="118">
        <v>0.92363220198224905</v>
      </c>
      <c r="BS242" s="126">
        <v>-37.468462091296303</v>
      </c>
      <c r="BT242" s="112"/>
      <c r="BU242" s="124"/>
      <c r="BV242" s="119">
        <v>11</v>
      </c>
      <c r="BW242" s="119">
        <v>39</v>
      </c>
      <c r="BX242" s="113"/>
      <c r="BY242" s="118">
        <v>0.96575875486381302</v>
      </c>
      <c r="BZ242" s="118">
        <v>1</v>
      </c>
      <c r="CA242" s="135">
        <v>0.98630350194552496</v>
      </c>
      <c r="CB242" s="117">
        <v>0.9</v>
      </c>
      <c r="CC242" s="124">
        <v>2.5000000000000001E-3</v>
      </c>
      <c r="CD242" s="113"/>
      <c r="CE242" s="113"/>
    </row>
    <row r="243" spans="1:83" s="85" customFormat="1" ht="21.4" customHeight="1" x14ac:dyDescent="0.2">
      <c r="A243" s="109" t="s">
        <v>308</v>
      </c>
      <c r="B243" s="109" t="s">
        <v>309</v>
      </c>
      <c r="C243" s="109" t="s">
        <v>317</v>
      </c>
      <c r="D243" s="110">
        <v>1.96969696977778</v>
      </c>
      <c r="E243" s="111"/>
      <c r="F243" s="112">
        <v>6.8625000000000005E-2</v>
      </c>
      <c r="G243" s="112">
        <v>6.7750000000000005E-2</v>
      </c>
      <c r="H243" s="113"/>
      <c r="I243" s="114">
        <v>7</v>
      </c>
      <c r="J243" s="114">
        <v>7</v>
      </c>
      <c r="K243" s="111"/>
      <c r="L243" s="136">
        <v>0.74</v>
      </c>
      <c r="M243" s="133">
        <v>0.76700000000000002</v>
      </c>
      <c r="N243" s="117">
        <v>0.7</v>
      </c>
      <c r="O243" s="118">
        <v>8.9999999999999993E-3</v>
      </c>
      <c r="P243" s="111"/>
      <c r="Q243" s="119">
        <v>138</v>
      </c>
      <c r="R243" s="120">
        <v>70.061538458664103</v>
      </c>
      <c r="S243" s="121">
        <v>36</v>
      </c>
      <c r="T243" s="122">
        <v>1.946153846074</v>
      </c>
      <c r="U243" s="123">
        <v>53.334545451071897</v>
      </c>
      <c r="V243" s="124">
        <v>0.01</v>
      </c>
      <c r="W243" s="124">
        <v>0.01</v>
      </c>
      <c r="X243" s="125">
        <v>0</v>
      </c>
      <c r="Y243" s="125">
        <v>0</v>
      </c>
      <c r="Z243" s="111"/>
      <c r="AA243" s="126">
        <v>192</v>
      </c>
      <c r="AB243" s="110">
        <v>97.476923072923995</v>
      </c>
      <c r="AC243" s="121">
        <v>200</v>
      </c>
      <c r="AD243" s="116">
        <v>0.48738461536462002</v>
      </c>
      <c r="AE243" s="127">
        <v>-278.36363638293398</v>
      </c>
      <c r="AF243" s="112"/>
      <c r="AG243" s="112"/>
      <c r="AH243" s="128">
        <v>202</v>
      </c>
      <c r="AI243" s="125">
        <v>281</v>
      </c>
      <c r="AJ243" s="111"/>
      <c r="AK243" s="120">
        <v>1590.44724</v>
      </c>
      <c r="AL243" s="120">
        <v>807.45782950533498</v>
      </c>
      <c r="AM243" s="129">
        <v>678.4</v>
      </c>
      <c r="AN243" s="122">
        <v>1.1902385458510201</v>
      </c>
      <c r="AO243" s="130">
        <v>-5.0262146109116701</v>
      </c>
      <c r="AP243" s="124">
        <v>0.01</v>
      </c>
      <c r="AQ243" s="124">
        <v>9.4999999999999998E-3</v>
      </c>
      <c r="AR243" s="125">
        <v>0</v>
      </c>
      <c r="AS243" s="125">
        <v>14</v>
      </c>
      <c r="AT243" s="113"/>
      <c r="AU243" s="120">
        <v>1778.9950200000001</v>
      </c>
      <c r="AV243" s="110">
        <v>903.18208703986897</v>
      </c>
      <c r="AW243" s="131">
        <v>573</v>
      </c>
      <c r="AX243" s="122">
        <v>1.57623400879558</v>
      </c>
      <c r="AY243" s="130">
        <v>431.40320176289401</v>
      </c>
      <c r="AZ243" s="112">
        <v>1.4999999999999999E-2</v>
      </c>
      <c r="BA243" s="112">
        <v>1.4999999999999999E-2</v>
      </c>
      <c r="BB243" s="125">
        <v>0</v>
      </c>
      <c r="BC243" s="125">
        <v>0</v>
      </c>
      <c r="BD243" s="111"/>
      <c r="BE243" s="120">
        <v>159.1</v>
      </c>
      <c r="BF243" s="110">
        <v>80.773846150532293</v>
      </c>
      <c r="BG243" s="132">
        <v>65</v>
      </c>
      <c r="BH243" s="122">
        <v>1.24267455616204</v>
      </c>
      <c r="BI243" s="123">
        <v>6.2318181755464899</v>
      </c>
      <c r="BJ243" s="112">
        <v>1.4999999999999999E-2</v>
      </c>
      <c r="BK243" s="112">
        <v>1.4999999999999999E-2</v>
      </c>
      <c r="BL243" s="125">
        <v>0</v>
      </c>
      <c r="BM243" s="125">
        <v>0</v>
      </c>
      <c r="BN243" s="111"/>
      <c r="BO243" s="119">
        <v>182</v>
      </c>
      <c r="BP243" s="120">
        <v>92.399999996209203</v>
      </c>
      <c r="BQ243" s="132">
        <v>78</v>
      </c>
      <c r="BR243" s="133">
        <v>1.1846153845667799</v>
      </c>
      <c r="BS243" s="134">
        <v>-1.4418181893441899</v>
      </c>
      <c r="BT243" s="112">
        <v>7.1250000000000003E-3</v>
      </c>
      <c r="BU243" s="124">
        <v>6.7499999999999999E-3</v>
      </c>
      <c r="BV243" s="119">
        <v>0</v>
      </c>
      <c r="BW243" s="119">
        <v>3</v>
      </c>
      <c r="BX243" s="113"/>
      <c r="BY243" s="118">
        <v>0.98448368111289497</v>
      </c>
      <c r="BZ243" s="118">
        <v>1</v>
      </c>
      <c r="CA243" s="135">
        <v>0.99379347244515803</v>
      </c>
      <c r="CB243" s="117">
        <v>0.9</v>
      </c>
      <c r="CC243" s="124">
        <v>2.5000000000000001E-3</v>
      </c>
      <c r="CD243" s="113"/>
      <c r="CE243" s="113"/>
    </row>
    <row r="244" spans="1:83" s="85" customFormat="1" ht="21.4" customHeight="1" x14ac:dyDescent="0.2">
      <c r="A244" s="109" t="s">
        <v>308</v>
      </c>
      <c r="B244" s="109" t="s">
        <v>309</v>
      </c>
      <c r="C244" s="109" t="s">
        <v>318</v>
      </c>
      <c r="D244" s="110">
        <v>2.9480474406666701</v>
      </c>
      <c r="E244" s="111"/>
      <c r="F244" s="112">
        <v>5.3999999999999999E-2</v>
      </c>
      <c r="G244" s="112">
        <v>5.3249999999999999E-2</v>
      </c>
      <c r="H244" s="113"/>
      <c r="I244" s="114">
        <v>6</v>
      </c>
      <c r="J244" s="114">
        <v>6</v>
      </c>
      <c r="K244" s="111"/>
      <c r="L244" s="115">
        <v>0.53</v>
      </c>
      <c r="M244" s="118">
        <v>0.65900000000000003</v>
      </c>
      <c r="N244" s="117">
        <v>0.7</v>
      </c>
      <c r="O244" s="118"/>
      <c r="P244" s="111"/>
      <c r="Q244" s="119">
        <v>185</v>
      </c>
      <c r="R244" s="120">
        <v>62.753399910743802</v>
      </c>
      <c r="S244" s="121">
        <v>36</v>
      </c>
      <c r="T244" s="122">
        <v>1.7431499975206599</v>
      </c>
      <c r="U244" s="123">
        <v>58.281128810383898</v>
      </c>
      <c r="V244" s="124">
        <v>0.01</v>
      </c>
      <c r="W244" s="124">
        <v>0.01</v>
      </c>
      <c r="X244" s="125">
        <v>0</v>
      </c>
      <c r="Y244" s="125">
        <v>0</v>
      </c>
      <c r="Z244" s="111"/>
      <c r="AA244" s="126">
        <v>346</v>
      </c>
      <c r="AB244" s="110">
        <v>117.365818211445</v>
      </c>
      <c r="AC244" s="121">
        <v>200</v>
      </c>
      <c r="AD244" s="116">
        <v>0.58682909105722503</v>
      </c>
      <c r="AE244" s="127">
        <v>-357.993728831201</v>
      </c>
      <c r="AF244" s="112"/>
      <c r="AG244" s="112"/>
      <c r="AH244" s="128">
        <v>244</v>
      </c>
      <c r="AI244" s="125">
        <v>362</v>
      </c>
      <c r="AJ244" s="111"/>
      <c r="AK244" s="120">
        <v>2383.4047599999999</v>
      </c>
      <c r="AL244" s="120">
        <v>808.46893001864998</v>
      </c>
      <c r="AM244" s="129">
        <v>637.29999999999995</v>
      </c>
      <c r="AN244" s="122">
        <v>1.2685845441999799</v>
      </c>
      <c r="AO244" s="130">
        <v>140.12874307937901</v>
      </c>
      <c r="AP244" s="124">
        <v>0.01</v>
      </c>
      <c r="AQ244" s="124">
        <v>0.01</v>
      </c>
      <c r="AR244" s="125">
        <v>0</v>
      </c>
      <c r="AS244" s="125">
        <v>0</v>
      </c>
      <c r="AT244" s="113"/>
      <c r="AU244" s="120">
        <v>2053.6481399999998</v>
      </c>
      <c r="AV244" s="110">
        <v>696.61298921824402</v>
      </c>
      <c r="AW244" s="131">
        <v>573</v>
      </c>
      <c r="AX244" s="122">
        <v>1.2157294750754699</v>
      </c>
      <c r="AY244" s="130">
        <v>36.706106898609299</v>
      </c>
      <c r="AZ244" s="112">
        <v>1.4999999999999999E-2</v>
      </c>
      <c r="BA244" s="112">
        <v>1.4999999999999999E-2</v>
      </c>
      <c r="BB244" s="125">
        <v>0</v>
      </c>
      <c r="BC244" s="125">
        <v>0</v>
      </c>
      <c r="BD244" s="111"/>
      <c r="BE244" s="120">
        <v>212.9</v>
      </c>
      <c r="BF244" s="110">
        <v>72.217291032418103</v>
      </c>
      <c r="BG244" s="132">
        <v>65</v>
      </c>
      <c r="BH244" s="133">
        <v>1.1110352466525899</v>
      </c>
      <c r="BI244" s="134">
        <v>-15.8979618701403</v>
      </c>
      <c r="BJ244" s="112">
        <v>8.9999999999999993E-3</v>
      </c>
      <c r="BK244" s="112">
        <v>8.2500000000000004E-3</v>
      </c>
      <c r="BL244" s="125">
        <v>0</v>
      </c>
      <c r="BM244" s="125">
        <v>18</v>
      </c>
      <c r="BN244" s="111"/>
      <c r="BO244" s="119">
        <v>388</v>
      </c>
      <c r="BP244" s="120">
        <v>131.612536029019</v>
      </c>
      <c r="BQ244" s="132">
        <v>78</v>
      </c>
      <c r="BR244" s="122">
        <v>1.68734020550024</v>
      </c>
      <c r="BS244" s="123">
        <v>113.442445755832</v>
      </c>
      <c r="BT244" s="112">
        <v>7.4999999999999997E-3</v>
      </c>
      <c r="BU244" s="124">
        <v>7.4999999999999997E-3</v>
      </c>
      <c r="BV244" s="119">
        <v>0</v>
      </c>
      <c r="BW244" s="119">
        <v>0</v>
      </c>
      <c r="BX244" s="113"/>
      <c r="BY244" s="118">
        <v>0.96864864864864897</v>
      </c>
      <c r="BZ244" s="118">
        <v>1</v>
      </c>
      <c r="CA244" s="135">
        <v>0.98745945945945901</v>
      </c>
      <c r="CB244" s="117">
        <v>0.9</v>
      </c>
      <c r="CC244" s="124">
        <v>2.5000000000000001E-3</v>
      </c>
      <c r="CD244" s="113"/>
      <c r="CE244" s="113"/>
    </row>
    <row r="245" spans="1:83" s="85" customFormat="1" ht="21.4" customHeight="1" x14ac:dyDescent="0.2">
      <c r="A245" s="109" t="s">
        <v>308</v>
      </c>
      <c r="B245" s="109" t="s">
        <v>309</v>
      </c>
      <c r="C245" s="109" t="s">
        <v>319</v>
      </c>
      <c r="D245" s="110">
        <v>2.9485169152222199</v>
      </c>
      <c r="E245" s="111"/>
      <c r="F245" s="112">
        <v>0.04</v>
      </c>
      <c r="G245" s="112">
        <v>0.04</v>
      </c>
      <c r="H245" s="113"/>
      <c r="I245" s="114">
        <v>4</v>
      </c>
      <c r="J245" s="114">
        <v>4</v>
      </c>
      <c r="K245" s="111"/>
      <c r="L245" s="136">
        <v>0.75</v>
      </c>
      <c r="M245" s="122">
        <v>0.85599999999999998</v>
      </c>
      <c r="N245" s="117">
        <v>0.7</v>
      </c>
      <c r="O245" s="118">
        <v>0.02</v>
      </c>
      <c r="P245" s="111"/>
      <c r="Q245" s="119">
        <v>84</v>
      </c>
      <c r="R245" s="120">
        <v>28.488898797336301</v>
      </c>
      <c r="S245" s="121">
        <v>36</v>
      </c>
      <c r="T245" s="118">
        <v>0.79135829992600704</v>
      </c>
      <c r="U245" s="126">
        <v>-42.739051083911903</v>
      </c>
      <c r="V245" s="124"/>
      <c r="W245" s="124"/>
      <c r="X245" s="125">
        <v>23</v>
      </c>
      <c r="Y245" s="125">
        <v>44</v>
      </c>
      <c r="Z245" s="111"/>
      <c r="AA245" s="126">
        <v>388</v>
      </c>
      <c r="AB245" s="110">
        <v>131.59158015912499</v>
      </c>
      <c r="AC245" s="121">
        <v>200</v>
      </c>
      <c r="AD245" s="116">
        <v>0.65795790079562499</v>
      </c>
      <c r="AE245" s="127">
        <v>-316.105839355066</v>
      </c>
      <c r="AF245" s="112"/>
      <c r="AG245" s="112"/>
      <c r="AH245" s="128">
        <v>202</v>
      </c>
      <c r="AI245" s="125">
        <v>320</v>
      </c>
      <c r="AJ245" s="111"/>
      <c r="AK245" s="120">
        <v>3998.7123999999999</v>
      </c>
      <c r="AL245" s="120">
        <v>1356.1775343244501</v>
      </c>
      <c r="AM245" s="129">
        <v>725.3</v>
      </c>
      <c r="AN245" s="122">
        <v>1.8698159855569401</v>
      </c>
      <c r="AO245" s="130">
        <v>1445.2725735788499</v>
      </c>
      <c r="AP245" s="124">
        <v>0.01</v>
      </c>
      <c r="AQ245" s="124">
        <v>0.01</v>
      </c>
      <c r="AR245" s="125">
        <v>0</v>
      </c>
      <c r="AS245" s="125">
        <v>0</v>
      </c>
      <c r="AT245" s="113"/>
      <c r="AU245" s="120">
        <v>1251.08348</v>
      </c>
      <c r="AV245" s="110">
        <v>424.30941248499101</v>
      </c>
      <c r="AW245" s="131">
        <v>573</v>
      </c>
      <c r="AX245" s="116">
        <v>0.74050508287084005</v>
      </c>
      <c r="AY245" s="139">
        <v>-766.179749752264</v>
      </c>
      <c r="AZ245" s="112"/>
      <c r="BA245" s="112"/>
      <c r="BB245" s="125">
        <v>439</v>
      </c>
      <c r="BC245" s="125">
        <v>777</v>
      </c>
      <c r="BD245" s="111"/>
      <c r="BE245" s="120">
        <v>140.4</v>
      </c>
      <c r="BF245" s="110">
        <v>47.617159418404903</v>
      </c>
      <c r="BG245" s="132">
        <v>65</v>
      </c>
      <c r="BH245" s="116">
        <v>0.73257168336007505</v>
      </c>
      <c r="BI245" s="127">
        <v>-88.434397790396403</v>
      </c>
      <c r="BJ245" s="112"/>
      <c r="BK245" s="112"/>
      <c r="BL245" s="125">
        <v>52</v>
      </c>
      <c r="BM245" s="125">
        <v>90</v>
      </c>
      <c r="BN245" s="111"/>
      <c r="BO245" s="119">
        <v>321</v>
      </c>
      <c r="BP245" s="120">
        <v>108.868291832678</v>
      </c>
      <c r="BQ245" s="132">
        <v>78</v>
      </c>
      <c r="BR245" s="122">
        <v>1.3957473311881801</v>
      </c>
      <c r="BS245" s="123">
        <v>46.398722651524302</v>
      </c>
      <c r="BT245" s="112">
        <v>7.4999999999999997E-3</v>
      </c>
      <c r="BU245" s="124">
        <v>7.4999999999999997E-3</v>
      </c>
      <c r="BV245" s="119">
        <v>0</v>
      </c>
      <c r="BW245" s="119">
        <v>0</v>
      </c>
      <c r="BX245" s="113"/>
      <c r="BY245" s="118">
        <v>0.97610921501706505</v>
      </c>
      <c r="BZ245" s="118">
        <v>1</v>
      </c>
      <c r="CA245" s="135">
        <v>0.99044368600682597</v>
      </c>
      <c r="CB245" s="117">
        <v>0.9</v>
      </c>
      <c r="CC245" s="124">
        <v>2.5000000000000001E-3</v>
      </c>
      <c r="CD245" s="113"/>
      <c r="CE245" s="113"/>
    </row>
    <row r="246" spans="1:83" s="85" customFormat="1" ht="21.4" customHeight="1" x14ac:dyDescent="0.2">
      <c r="A246" s="109" t="s">
        <v>308</v>
      </c>
      <c r="B246" s="109" t="s">
        <v>309</v>
      </c>
      <c r="C246" s="109" t="s">
        <v>320</v>
      </c>
      <c r="D246" s="110">
        <v>4.5084291455555601</v>
      </c>
      <c r="E246" s="111"/>
      <c r="F246" s="112">
        <v>4.0500000000000001E-2</v>
      </c>
      <c r="G246" s="112">
        <v>4.0500000000000001E-2</v>
      </c>
      <c r="H246" s="113"/>
      <c r="I246" s="114">
        <v>5</v>
      </c>
      <c r="J246" s="114">
        <v>5</v>
      </c>
      <c r="K246" s="111"/>
      <c r="L246" s="115">
        <v>0.59</v>
      </c>
      <c r="M246" s="118">
        <v>0.64600000000000002</v>
      </c>
      <c r="N246" s="117">
        <v>0.7</v>
      </c>
      <c r="O246" s="118"/>
      <c r="P246" s="111"/>
      <c r="Q246" s="119">
        <v>201</v>
      </c>
      <c r="R246" s="120">
        <v>44.583156019685298</v>
      </c>
      <c r="S246" s="121">
        <v>36</v>
      </c>
      <c r="T246" s="122">
        <v>1.2384210005468099</v>
      </c>
      <c r="U246" s="123">
        <v>7.2096816074398804</v>
      </c>
      <c r="V246" s="124">
        <v>0.01</v>
      </c>
      <c r="W246" s="124">
        <v>0.01</v>
      </c>
      <c r="X246" s="125">
        <v>0</v>
      </c>
      <c r="Y246" s="125">
        <v>0</v>
      </c>
      <c r="Z246" s="111"/>
      <c r="AA246" s="126">
        <v>602</v>
      </c>
      <c r="AB246" s="110">
        <v>133.52766131268899</v>
      </c>
      <c r="AC246" s="121">
        <v>200</v>
      </c>
      <c r="AD246" s="116">
        <v>0.66763830656344503</v>
      </c>
      <c r="AE246" s="127">
        <v>-474.61287995866797</v>
      </c>
      <c r="AF246" s="112"/>
      <c r="AG246" s="112"/>
      <c r="AH246" s="128">
        <v>300</v>
      </c>
      <c r="AI246" s="125">
        <v>481</v>
      </c>
      <c r="AJ246" s="111"/>
      <c r="AK246" s="120">
        <v>4928.0226899999998</v>
      </c>
      <c r="AL246" s="120">
        <v>1093.0686788896501</v>
      </c>
      <c r="AM246" s="129">
        <v>758.1</v>
      </c>
      <c r="AN246" s="122">
        <v>1.4418528939317401</v>
      </c>
      <c r="AO246" s="130">
        <v>847.12156851667203</v>
      </c>
      <c r="AP246" s="124">
        <v>0.01</v>
      </c>
      <c r="AQ246" s="124">
        <v>0.01</v>
      </c>
      <c r="AR246" s="125">
        <v>0</v>
      </c>
      <c r="AS246" s="125">
        <v>0</v>
      </c>
      <c r="AT246" s="113"/>
      <c r="AU246" s="120">
        <v>2941.9738900000002</v>
      </c>
      <c r="AV246" s="110">
        <v>652.54965643637104</v>
      </c>
      <c r="AW246" s="131">
        <v>573</v>
      </c>
      <c r="AX246" s="133">
        <v>1.1388301159448</v>
      </c>
      <c r="AY246" s="137">
        <v>-142.522011081583</v>
      </c>
      <c r="AZ246" s="112">
        <v>1.0500000000000001E-2</v>
      </c>
      <c r="BA246" s="112">
        <v>1.0500000000000001E-2</v>
      </c>
      <c r="BB246" s="125">
        <v>0</v>
      </c>
      <c r="BC246" s="125">
        <v>159</v>
      </c>
      <c r="BD246" s="111"/>
      <c r="BE246" s="120">
        <v>249.7</v>
      </c>
      <c r="BF246" s="110">
        <v>55.385144567738401</v>
      </c>
      <c r="BG246" s="132">
        <v>65</v>
      </c>
      <c r="BH246" s="118">
        <v>0.85207914719597599</v>
      </c>
      <c r="BI246" s="126">
        <v>-100.199185986567</v>
      </c>
      <c r="BJ246" s="112"/>
      <c r="BK246" s="112"/>
      <c r="BL246" s="125">
        <v>44</v>
      </c>
      <c r="BM246" s="125">
        <v>102</v>
      </c>
      <c r="BN246" s="111"/>
      <c r="BO246" s="119">
        <v>440</v>
      </c>
      <c r="BP246" s="120">
        <v>97.594968401301202</v>
      </c>
      <c r="BQ246" s="132">
        <v>78</v>
      </c>
      <c r="BR246" s="122">
        <v>1.2512175436064299</v>
      </c>
      <c r="BS246" s="123">
        <v>20.1209768161197</v>
      </c>
      <c r="BT246" s="112">
        <v>7.4999999999999997E-3</v>
      </c>
      <c r="BU246" s="124">
        <v>7.4999999999999997E-3</v>
      </c>
      <c r="BV246" s="119">
        <v>0</v>
      </c>
      <c r="BW246" s="119">
        <v>0</v>
      </c>
      <c r="BX246" s="113"/>
      <c r="BY246" s="118">
        <v>0.96740901683867497</v>
      </c>
      <c r="BZ246" s="118">
        <v>1</v>
      </c>
      <c r="CA246" s="135">
        <v>0.98696360673547001</v>
      </c>
      <c r="CB246" s="117">
        <v>0.9</v>
      </c>
      <c r="CC246" s="124">
        <v>2.5000000000000001E-3</v>
      </c>
      <c r="CD246" s="113"/>
      <c r="CE246" s="113"/>
    </row>
    <row r="247" spans="1:83" s="85" customFormat="1" ht="21.4" customHeight="1" x14ac:dyDescent="0.2">
      <c r="A247" s="109" t="s">
        <v>308</v>
      </c>
      <c r="B247" s="109" t="s">
        <v>309</v>
      </c>
      <c r="C247" s="109" t="s">
        <v>321</v>
      </c>
      <c r="D247" s="110">
        <v>5.3684463684444399</v>
      </c>
      <c r="E247" s="111"/>
      <c r="F247" s="112">
        <v>2.775E-2</v>
      </c>
      <c r="G247" s="112">
        <v>2.6499999999999999E-2</v>
      </c>
      <c r="H247" s="113"/>
      <c r="I247" s="114">
        <v>6</v>
      </c>
      <c r="J247" s="114">
        <v>6</v>
      </c>
      <c r="K247" s="111"/>
      <c r="L247" s="136">
        <v>0.74</v>
      </c>
      <c r="M247" s="133">
        <v>0.75900000000000001</v>
      </c>
      <c r="N247" s="117">
        <v>0.7</v>
      </c>
      <c r="O247" s="118">
        <v>8.0000000000000002E-3</v>
      </c>
      <c r="P247" s="111"/>
      <c r="Q247" s="119">
        <v>249</v>
      </c>
      <c r="R247" s="120">
        <v>46.382134217380703</v>
      </c>
      <c r="S247" s="121">
        <v>36</v>
      </c>
      <c r="T247" s="122">
        <v>1.28839261714946</v>
      </c>
      <c r="U247" s="123">
        <v>18.242701298784201</v>
      </c>
      <c r="V247" s="124">
        <v>0.01</v>
      </c>
      <c r="W247" s="124">
        <v>0.01</v>
      </c>
      <c r="X247" s="125">
        <v>0</v>
      </c>
      <c r="Y247" s="125">
        <v>0</v>
      </c>
      <c r="Z247" s="111"/>
      <c r="AA247" s="126">
        <v>607</v>
      </c>
      <c r="AB247" s="110">
        <v>113.068094256828</v>
      </c>
      <c r="AC247" s="121">
        <v>200</v>
      </c>
      <c r="AD247" s="116">
        <v>0.56534047128414</v>
      </c>
      <c r="AE247" s="127">
        <v>-674.98499278453198</v>
      </c>
      <c r="AF247" s="112"/>
      <c r="AG247" s="112"/>
      <c r="AH247" s="128">
        <v>467</v>
      </c>
      <c r="AI247" s="125">
        <v>682</v>
      </c>
      <c r="AJ247" s="111"/>
      <c r="AK247" s="120">
        <v>3492.8698899999999</v>
      </c>
      <c r="AL247" s="120">
        <v>650.62955840091399</v>
      </c>
      <c r="AM247" s="129">
        <v>612</v>
      </c>
      <c r="AN247" s="133">
        <v>1.0631201934655501</v>
      </c>
      <c r="AO247" s="137">
        <v>-430.00418792066802</v>
      </c>
      <c r="AP247" s="124">
        <v>3.5000000000000001E-3</v>
      </c>
      <c r="AQ247" s="124">
        <v>3.0000000000000001E-3</v>
      </c>
      <c r="AR247" s="125">
        <v>0</v>
      </c>
      <c r="AS247" s="125">
        <v>450</v>
      </c>
      <c r="AT247" s="113"/>
      <c r="AU247" s="120">
        <v>3142.8786599999999</v>
      </c>
      <c r="AV247" s="110">
        <v>585.43542103237496</v>
      </c>
      <c r="AW247" s="131">
        <v>573</v>
      </c>
      <c r="AX247" s="133">
        <v>1.0217023054666201</v>
      </c>
      <c r="AY247" s="137">
        <v>-530.00834432768499</v>
      </c>
      <c r="AZ247" s="112">
        <v>2.2499999999999998E-3</v>
      </c>
      <c r="BA247" s="112">
        <v>1.5E-3</v>
      </c>
      <c r="BB247" s="125">
        <v>0</v>
      </c>
      <c r="BC247" s="125">
        <v>549</v>
      </c>
      <c r="BD247" s="111"/>
      <c r="BE247" s="120">
        <v>244.5</v>
      </c>
      <c r="BF247" s="110">
        <v>45.543902876102699</v>
      </c>
      <c r="BG247" s="132">
        <v>65</v>
      </c>
      <c r="BH247" s="116">
        <v>0.70067542886311796</v>
      </c>
      <c r="BI247" s="127">
        <v>-172.14512265497299</v>
      </c>
      <c r="BJ247" s="112"/>
      <c r="BK247" s="112"/>
      <c r="BL247" s="125">
        <v>105</v>
      </c>
      <c r="BM247" s="125">
        <v>175</v>
      </c>
      <c r="BN247" s="111"/>
      <c r="BO247" s="119">
        <v>435</v>
      </c>
      <c r="BP247" s="120">
        <v>81.029029656869795</v>
      </c>
      <c r="BQ247" s="132">
        <v>78</v>
      </c>
      <c r="BR247" s="133">
        <v>1.03883371354961</v>
      </c>
      <c r="BS247" s="134">
        <v>-64.974147185967496</v>
      </c>
      <c r="BT247" s="112">
        <v>1.5E-3</v>
      </c>
      <c r="BU247" s="124">
        <v>1.5E-3</v>
      </c>
      <c r="BV247" s="119">
        <v>0</v>
      </c>
      <c r="BW247" s="119">
        <v>68</v>
      </c>
      <c r="BX247" s="113"/>
      <c r="BY247" s="118">
        <v>0.97281182923920795</v>
      </c>
      <c r="BZ247" s="118">
        <v>1</v>
      </c>
      <c r="CA247" s="135">
        <v>0.98912473169568305</v>
      </c>
      <c r="CB247" s="117">
        <v>0.9</v>
      </c>
      <c r="CC247" s="124">
        <v>2.5000000000000001E-3</v>
      </c>
      <c r="CD247" s="113"/>
      <c r="CE247" s="113"/>
    </row>
    <row r="248" spans="1:83" s="85" customFormat="1" ht="21.4" customHeight="1" x14ac:dyDescent="0.2">
      <c r="A248" s="109" t="s">
        <v>308</v>
      </c>
      <c r="B248" s="109" t="s">
        <v>309</v>
      </c>
      <c r="C248" s="109" t="s">
        <v>322</v>
      </c>
      <c r="D248" s="110">
        <v>7.0270932477777803</v>
      </c>
      <c r="E248" s="111"/>
      <c r="F248" s="112">
        <v>3.5999999999999997E-2</v>
      </c>
      <c r="G248" s="112">
        <v>3.5999999999999997E-2</v>
      </c>
      <c r="H248" s="113"/>
      <c r="I248" s="114">
        <v>5</v>
      </c>
      <c r="J248" s="114">
        <v>5</v>
      </c>
      <c r="K248" s="111"/>
      <c r="L248" s="135">
        <v>0.84</v>
      </c>
      <c r="M248" s="133">
        <v>0.74399999999999999</v>
      </c>
      <c r="N248" s="117">
        <v>0.7</v>
      </c>
      <c r="O248" s="118">
        <v>6.0000000000000001E-3</v>
      </c>
      <c r="P248" s="111"/>
      <c r="Q248" s="119">
        <v>304</v>
      </c>
      <c r="R248" s="120">
        <v>43.261130780659002</v>
      </c>
      <c r="S248" s="121">
        <v>36</v>
      </c>
      <c r="T248" s="122">
        <v>1.2016980772405299</v>
      </c>
      <c r="U248" s="123">
        <v>1.9474238375199799</v>
      </c>
      <c r="V248" s="124">
        <v>0.01</v>
      </c>
      <c r="W248" s="124">
        <v>0.01</v>
      </c>
      <c r="X248" s="125">
        <v>0</v>
      </c>
      <c r="Y248" s="125">
        <v>0</v>
      </c>
      <c r="Z248" s="111"/>
      <c r="AA248" s="126">
        <v>1095</v>
      </c>
      <c r="AB248" s="110">
        <v>155.82545462112401</v>
      </c>
      <c r="AC248" s="121">
        <v>200</v>
      </c>
      <c r="AD248" s="116">
        <v>0.77912727310562002</v>
      </c>
      <c r="AE248" s="127">
        <v>-583.06986756933395</v>
      </c>
      <c r="AF248" s="112"/>
      <c r="AG248" s="112"/>
      <c r="AH248" s="128">
        <v>311</v>
      </c>
      <c r="AI248" s="125">
        <v>592</v>
      </c>
      <c r="AJ248" s="111"/>
      <c r="AK248" s="120">
        <v>6910.1932900000002</v>
      </c>
      <c r="AL248" s="120">
        <v>983.36439354711194</v>
      </c>
      <c r="AM248" s="129">
        <v>739.1</v>
      </c>
      <c r="AN248" s="122">
        <v>1.3304889643446201</v>
      </c>
      <c r="AO248" s="130">
        <v>708.88609439752804</v>
      </c>
      <c r="AP248" s="124">
        <v>0.01</v>
      </c>
      <c r="AQ248" s="124">
        <v>0.01</v>
      </c>
      <c r="AR248" s="125">
        <v>0</v>
      </c>
      <c r="AS248" s="125">
        <v>0</v>
      </c>
      <c r="AT248" s="113"/>
      <c r="AU248" s="120">
        <v>3274.7426</v>
      </c>
      <c r="AV248" s="110">
        <v>466.01667069603701</v>
      </c>
      <c r="AW248" s="131">
        <v>573</v>
      </c>
      <c r="AX248" s="118">
        <v>0.81329261901577099</v>
      </c>
      <c r="AY248" s="120">
        <v>-1532.9275705861401</v>
      </c>
      <c r="AZ248" s="112"/>
      <c r="BA248" s="112"/>
      <c r="BB248" s="125">
        <v>752</v>
      </c>
      <c r="BC248" s="125">
        <v>1558</v>
      </c>
      <c r="BD248" s="111"/>
      <c r="BE248" s="120">
        <v>355.4</v>
      </c>
      <c r="BF248" s="110">
        <v>50.5756772350204</v>
      </c>
      <c r="BG248" s="132">
        <v>65</v>
      </c>
      <c r="BH248" s="116">
        <v>0.77808734207723695</v>
      </c>
      <c r="BI248" s="127">
        <v>-189.97270696003301</v>
      </c>
      <c r="BJ248" s="112"/>
      <c r="BK248" s="112"/>
      <c r="BL248" s="125">
        <v>102</v>
      </c>
      <c r="BM248" s="125">
        <v>193</v>
      </c>
      <c r="BN248" s="111"/>
      <c r="BO248" s="119">
        <v>786</v>
      </c>
      <c r="BP248" s="120">
        <v>111.852792084204</v>
      </c>
      <c r="BQ248" s="132">
        <v>78</v>
      </c>
      <c r="BR248" s="122">
        <v>1.4340101549256901</v>
      </c>
      <c r="BS248" s="123">
        <v>131.55275164796001</v>
      </c>
      <c r="BT248" s="112">
        <v>7.4999999999999997E-3</v>
      </c>
      <c r="BU248" s="124">
        <v>7.4999999999999997E-3</v>
      </c>
      <c r="BV248" s="119">
        <v>0</v>
      </c>
      <c r="BW248" s="119">
        <v>0</v>
      </c>
      <c r="BX248" s="113"/>
      <c r="BY248" s="118">
        <v>0.98463844136380696</v>
      </c>
      <c r="BZ248" s="118">
        <v>1</v>
      </c>
      <c r="CA248" s="135">
        <v>0.99385537654552303</v>
      </c>
      <c r="CB248" s="117">
        <v>0.9</v>
      </c>
      <c r="CC248" s="124">
        <v>2.5000000000000001E-3</v>
      </c>
      <c r="CD248" s="113"/>
      <c r="CE248" s="113"/>
    </row>
    <row r="249" spans="1:83" s="85" customFormat="1" ht="21.4" customHeight="1" x14ac:dyDescent="0.2">
      <c r="A249" s="109" t="s">
        <v>308</v>
      </c>
      <c r="B249" s="109" t="s">
        <v>309</v>
      </c>
      <c r="C249" s="109" t="s">
        <v>323</v>
      </c>
      <c r="D249" s="110">
        <v>5.4197758537777796</v>
      </c>
      <c r="E249" s="111"/>
      <c r="F249" s="112">
        <v>6.4500000000000002E-2</v>
      </c>
      <c r="G249" s="112">
        <v>6.3750000000000001E-2</v>
      </c>
      <c r="H249" s="113"/>
      <c r="I249" s="114">
        <v>7</v>
      </c>
      <c r="J249" s="114">
        <v>7</v>
      </c>
      <c r="K249" s="111"/>
      <c r="L249" s="136">
        <v>0.75034081463009095</v>
      </c>
      <c r="M249" s="133">
        <v>0.76900000000000002</v>
      </c>
      <c r="N249" s="117">
        <v>0.7</v>
      </c>
      <c r="O249" s="118">
        <v>8.9999999999999993E-3</v>
      </c>
      <c r="P249" s="111"/>
      <c r="Q249" s="119">
        <v>335</v>
      </c>
      <c r="R249" s="120">
        <v>61.810674285818102</v>
      </c>
      <c r="S249" s="121">
        <v>36</v>
      </c>
      <c r="T249" s="122">
        <v>1.7169631746060601</v>
      </c>
      <c r="U249" s="123">
        <v>102.036354701216</v>
      </c>
      <c r="V249" s="124">
        <v>0.01</v>
      </c>
      <c r="W249" s="124">
        <v>0.01</v>
      </c>
      <c r="X249" s="125">
        <v>0</v>
      </c>
      <c r="Y249" s="125">
        <v>0</v>
      </c>
      <c r="Z249" s="111"/>
      <c r="AA249" s="126">
        <v>737</v>
      </c>
      <c r="AB249" s="110">
        <v>135.98348342880001</v>
      </c>
      <c r="AC249" s="121">
        <v>200</v>
      </c>
      <c r="AD249" s="116">
        <v>0.679917417144</v>
      </c>
      <c r="AE249" s="127">
        <v>-557.24247388213405</v>
      </c>
      <c r="AF249" s="112"/>
      <c r="AG249" s="112"/>
      <c r="AH249" s="128">
        <v>347</v>
      </c>
      <c r="AI249" s="125">
        <v>564</v>
      </c>
      <c r="AJ249" s="111"/>
      <c r="AK249" s="120">
        <v>4827.4362899999996</v>
      </c>
      <c r="AL249" s="120">
        <v>890.70773778127796</v>
      </c>
      <c r="AM249" s="129">
        <v>618.9</v>
      </c>
      <c r="AN249" s="122">
        <v>1.4391787651983801</v>
      </c>
      <c r="AO249" s="130">
        <v>822.40295457173704</v>
      </c>
      <c r="AP249" s="124">
        <v>0.01</v>
      </c>
      <c r="AQ249" s="124">
        <v>0.01</v>
      </c>
      <c r="AR249" s="125">
        <v>0</v>
      </c>
      <c r="AS249" s="125">
        <v>0</v>
      </c>
      <c r="AT249" s="113"/>
      <c r="AU249" s="120">
        <v>4117.6680100000003</v>
      </c>
      <c r="AV249" s="110">
        <v>759.74876472609799</v>
      </c>
      <c r="AW249" s="131">
        <v>573</v>
      </c>
      <c r="AX249" s="122">
        <v>1.3259140745656199</v>
      </c>
      <c r="AY249" s="130">
        <v>409.66332232768599</v>
      </c>
      <c r="AZ249" s="112">
        <v>1.4999999999999999E-2</v>
      </c>
      <c r="BA249" s="112">
        <v>1.4999999999999999E-2</v>
      </c>
      <c r="BB249" s="125">
        <v>0</v>
      </c>
      <c r="BC249" s="125">
        <v>0</v>
      </c>
      <c r="BD249" s="111"/>
      <c r="BE249" s="120">
        <v>398.9</v>
      </c>
      <c r="BF249" s="110">
        <v>73.600829768993606</v>
      </c>
      <c r="BG249" s="132">
        <v>65</v>
      </c>
      <c r="BH249" s="133">
        <v>1.1323204579845201</v>
      </c>
      <c r="BI249" s="134">
        <v>-21.728804011693502</v>
      </c>
      <c r="BJ249" s="112">
        <v>1.0500000000000001E-2</v>
      </c>
      <c r="BK249" s="112">
        <v>9.75E-3</v>
      </c>
      <c r="BL249" s="125">
        <v>0</v>
      </c>
      <c r="BM249" s="125">
        <v>24</v>
      </c>
      <c r="BN249" s="111"/>
      <c r="BO249" s="119">
        <v>508</v>
      </c>
      <c r="BP249" s="120">
        <v>93.730813543867498</v>
      </c>
      <c r="BQ249" s="132">
        <v>78</v>
      </c>
      <c r="BR249" s="122">
        <v>1.20167709671625</v>
      </c>
      <c r="BS249" s="123">
        <v>3.24543518596789</v>
      </c>
      <c r="BT249" s="112">
        <v>7.4999999999999997E-3</v>
      </c>
      <c r="BU249" s="124">
        <v>7.4999999999999997E-3</v>
      </c>
      <c r="BV249" s="119">
        <v>0</v>
      </c>
      <c r="BW249" s="119">
        <v>0</v>
      </c>
      <c r="BX249" s="113"/>
      <c r="BY249" s="118">
        <v>0.99343385214007796</v>
      </c>
      <c r="BZ249" s="118">
        <v>1</v>
      </c>
      <c r="CA249" s="135">
        <v>0.99737354085603103</v>
      </c>
      <c r="CB249" s="117">
        <v>0.9</v>
      </c>
      <c r="CC249" s="124">
        <v>2.5000000000000001E-3</v>
      </c>
      <c r="CD249" s="113"/>
      <c r="CE249" s="113"/>
    </row>
    <row r="250" spans="1:83" s="85" customFormat="1" ht="21.4" customHeight="1" x14ac:dyDescent="0.2">
      <c r="A250" s="109" t="s">
        <v>308</v>
      </c>
      <c r="B250" s="109" t="s">
        <v>309</v>
      </c>
      <c r="C250" s="109" t="s">
        <v>324</v>
      </c>
      <c r="D250" s="110">
        <v>3.4306884078888902</v>
      </c>
      <c r="E250" s="111"/>
      <c r="F250" s="112">
        <v>4.5999999999999999E-2</v>
      </c>
      <c r="G250" s="112">
        <v>4.5999999999999999E-2</v>
      </c>
      <c r="H250" s="113"/>
      <c r="I250" s="114">
        <v>6</v>
      </c>
      <c r="J250" s="114">
        <v>6</v>
      </c>
      <c r="K250" s="111"/>
      <c r="L250" s="136">
        <v>0.74</v>
      </c>
      <c r="M250" s="133">
        <v>0.77600000000000002</v>
      </c>
      <c r="N250" s="117">
        <v>0.7</v>
      </c>
      <c r="O250" s="118">
        <v>0.01</v>
      </c>
      <c r="P250" s="111"/>
      <c r="Q250" s="119">
        <v>144</v>
      </c>
      <c r="R250" s="120">
        <v>41.974083005868799</v>
      </c>
      <c r="S250" s="121">
        <v>36</v>
      </c>
      <c r="T250" s="133">
        <v>1.1659467501630201</v>
      </c>
      <c r="U250" s="134">
        <v>-3.4647105246960499</v>
      </c>
      <c r="V250" s="124">
        <v>8.5000000000000006E-3</v>
      </c>
      <c r="W250" s="124">
        <v>8.5000000000000006E-3</v>
      </c>
      <c r="X250" s="125">
        <v>0</v>
      </c>
      <c r="Y250" s="125">
        <v>5</v>
      </c>
      <c r="Z250" s="111"/>
      <c r="AA250" s="126">
        <v>539</v>
      </c>
      <c r="AB250" s="110">
        <v>157.11132458446701</v>
      </c>
      <c r="AC250" s="121">
        <v>200</v>
      </c>
      <c r="AD250" s="116">
        <v>0.78555662292233497</v>
      </c>
      <c r="AE250" s="127">
        <v>-280.24839180386698</v>
      </c>
      <c r="AF250" s="112"/>
      <c r="AG250" s="112"/>
      <c r="AH250" s="128">
        <v>148</v>
      </c>
      <c r="AI250" s="125">
        <v>285</v>
      </c>
      <c r="AJ250" s="111"/>
      <c r="AK250" s="120">
        <v>3807.1806999999999</v>
      </c>
      <c r="AL250" s="120">
        <v>1109.74249111209</v>
      </c>
      <c r="AM250" s="129">
        <v>742.4</v>
      </c>
      <c r="AN250" s="122">
        <v>1.4948040020367599</v>
      </c>
      <c r="AO250" s="130">
        <v>766.13066962404605</v>
      </c>
      <c r="AP250" s="124">
        <v>0.01</v>
      </c>
      <c r="AQ250" s="124">
        <v>0.01</v>
      </c>
      <c r="AR250" s="125">
        <v>0</v>
      </c>
      <c r="AS250" s="125">
        <v>0</v>
      </c>
      <c r="AT250" s="113"/>
      <c r="AU250" s="120">
        <v>2155.5538200000001</v>
      </c>
      <c r="AV250" s="110">
        <v>628.31524280762198</v>
      </c>
      <c r="AW250" s="131">
        <v>573</v>
      </c>
      <c r="AX250" s="133">
        <v>1.09653620036234</v>
      </c>
      <c r="AY250" s="137">
        <v>-191.592822518079</v>
      </c>
      <c r="AZ250" s="112">
        <v>7.4999999999999997E-3</v>
      </c>
      <c r="BA250" s="112">
        <v>7.4999999999999997E-3</v>
      </c>
      <c r="BB250" s="125">
        <v>0</v>
      </c>
      <c r="BC250" s="125">
        <v>204</v>
      </c>
      <c r="BD250" s="111"/>
      <c r="BE250" s="120">
        <v>198.7</v>
      </c>
      <c r="BF250" s="110">
        <v>57.918404814348101</v>
      </c>
      <c r="BG250" s="132">
        <v>65</v>
      </c>
      <c r="BH250" s="118">
        <v>0.89105238175920098</v>
      </c>
      <c r="BI250" s="126">
        <v>-67.555727336256794</v>
      </c>
      <c r="BJ250" s="112"/>
      <c r="BK250" s="112"/>
      <c r="BL250" s="125">
        <v>25</v>
      </c>
      <c r="BM250" s="125">
        <v>69</v>
      </c>
      <c r="BN250" s="111"/>
      <c r="BO250" s="119">
        <v>328</v>
      </c>
      <c r="BP250" s="120">
        <v>95.607633513367702</v>
      </c>
      <c r="BQ250" s="132">
        <v>78</v>
      </c>
      <c r="BR250" s="122">
        <v>1.22573889119702</v>
      </c>
      <c r="BS250" s="123">
        <v>8.4931271964919102</v>
      </c>
      <c r="BT250" s="112">
        <v>7.4999999999999997E-3</v>
      </c>
      <c r="BU250" s="124">
        <v>7.4999999999999997E-3</v>
      </c>
      <c r="BV250" s="119">
        <v>0</v>
      </c>
      <c r="BW250" s="119">
        <v>0</v>
      </c>
      <c r="BX250" s="113"/>
      <c r="BY250" s="118">
        <v>0.99651264167393205</v>
      </c>
      <c r="BZ250" s="118">
        <v>1</v>
      </c>
      <c r="CA250" s="135">
        <v>0.998605056669573</v>
      </c>
      <c r="CB250" s="117">
        <v>0.9</v>
      </c>
      <c r="CC250" s="124">
        <v>2.5000000000000001E-3</v>
      </c>
      <c r="CD250" s="113"/>
      <c r="CE250" s="113"/>
    </row>
    <row r="251" spans="1:83" s="85" customFormat="1" ht="21.4" customHeight="1" x14ac:dyDescent="0.2">
      <c r="A251" s="109" t="s">
        <v>308</v>
      </c>
      <c r="B251" s="109" t="s">
        <v>309</v>
      </c>
      <c r="C251" s="109" t="s">
        <v>325</v>
      </c>
      <c r="D251" s="110">
        <v>2.9231345716666701</v>
      </c>
      <c r="E251" s="111"/>
      <c r="F251" s="112">
        <v>4.5249999999999999E-2</v>
      </c>
      <c r="G251" s="112">
        <v>4.4499999999999998E-2</v>
      </c>
      <c r="H251" s="113"/>
      <c r="I251" s="114">
        <v>6</v>
      </c>
      <c r="J251" s="114">
        <v>6</v>
      </c>
      <c r="K251" s="111"/>
      <c r="L251" s="135">
        <v>0.95</v>
      </c>
      <c r="M251" s="133">
        <v>0.70699999999999996</v>
      </c>
      <c r="N251" s="117">
        <v>0.7</v>
      </c>
      <c r="O251" s="118">
        <v>1E-3</v>
      </c>
      <c r="P251" s="111"/>
      <c r="Q251" s="119">
        <v>126</v>
      </c>
      <c r="R251" s="120">
        <v>43.104413057575798</v>
      </c>
      <c r="S251" s="121">
        <v>36</v>
      </c>
      <c r="T251" s="122">
        <v>1.19734480715488</v>
      </c>
      <c r="U251" s="123">
        <v>0.35198357147989201</v>
      </c>
      <c r="V251" s="124">
        <v>0.01</v>
      </c>
      <c r="W251" s="124">
        <v>0.01</v>
      </c>
      <c r="X251" s="125">
        <v>0</v>
      </c>
      <c r="Y251" s="125">
        <v>1</v>
      </c>
      <c r="Z251" s="111"/>
      <c r="AA251" s="126">
        <v>522</v>
      </c>
      <c r="AB251" s="110">
        <v>178.575425524243</v>
      </c>
      <c r="AC251" s="121">
        <v>200</v>
      </c>
      <c r="AD251" s="118">
        <v>0.89287712762121496</v>
      </c>
      <c r="AE251" s="126">
        <v>-176.044535714001</v>
      </c>
      <c r="AF251" s="112"/>
      <c r="AG251" s="112"/>
      <c r="AH251" s="128">
        <v>63</v>
      </c>
      <c r="AI251" s="125">
        <v>180</v>
      </c>
      <c r="AJ251" s="111"/>
      <c r="AK251" s="120">
        <v>2820.1018399999998</v>
      </c>
      <c r="AL251" s="120">
        <v>964.75265536340999</v>
      </c>
      <c r="AM251" s="129">
        <v>612</v>
      </c>
      <c r="AN251" s="122">
        <v>1.57639322771799</v>
      </c>
      <c r="AO251" s="130">
        <v>684.08556071515795</v>
      </c>
      <c r="AP251" s="124">
        <v>0.01</v>
      </c>
      <c r="AQ251" s="124">
        <v>0.01</v>
      </c>
      <c r="AR251" s="125">
        <v>0</v>
      </c>
      <c r="AS251" s="125">
        <v>0</v>
      </c>
      <c r="AT251" s="113"/>
      <c r="AU251" s="120">
        <v>1622.6134099999999</v>
      </c>
      <c r="AV251" s="110">
        <v>555.09364013810796</v>
      </c>
      <c r="AW251" s="131">
        <v>573</v>
      </c>
      <c r="AX251" s="118">
        <v>0.96874980826894996</v>
      </c>
      <c r="AY251" s="120">
        <v>-377.28418482061198</v>
      </c>
      <c r="AZ251" s="112"/>
      <c r="BA251" s="112"/>
      <c r="BB251" s="125">
        <v>53</v>
      </c>
      <c r="BC251" s="125">
        <v>388</v>
      </c>
      <c r="BD251" s="111"/>
      <c r="BE251" s="120">
        <v>224.7</v>
      </c>
      <c r="BF251" s="110">
        <v>76.869536619343606</v>
      </c>
      <c r="BG251" s="132">
        <v>65</v>
      </c>
      <c r="BH251" s="133">
        <v>1.18260825568221</v>
      </c>
      <c r="BI251" s="134">
        <v>-2.1644741070502098</v>
      </c>
      <c r="BJ251" s="112">
        <v>1.4250000000000001E-2</v>
      </c>
      <c r="BK251" s="112">
        <v>1.35E-2</v>
      </c>
      <c r="BL251" s="125">
        <v>0</v>
      </c>
      <c r="BM251" s="125">
        <v>4</v>
      </c>
      <c r="BN251" s="111"/>
      <c r="BO251" s="119">
        <v>291</v>
      </c>
      <c r="BP251" s="120">
        <v>99.550668252020401</v>
      </c>
      <c r="BQ251" s="132">
        <v>78</v>
      </c>
      <c r="BR251" s="122">
        <v>1.27629061861565</v>
      </c>
      <c r="BS251" s="123">
        <v>18.762631071539801</v>
      </c>
      <c r="BT251" s="112">
        <v>7.4999999999999997E-3</v>
      </c>
      <c r="BU251" s="124">
        <v>7.4999999999999997E-3</v>
      </c>
      <c r="BV251" s="119">
        <v>0</v>
      </c>
      <c r="BW251" s="119">
        <v>0</v>
      </c>
      <c r="BX251" s="113"/>
      <c r="BY251" s="118">
        <v>0.98915989159891604</v>
      </c>
      <c r="BZ251" s="118">
        <v>1</v>
      </c>
      <c r="CA251" s="135">
        <v>0.99566395663956597</v>
      </c>
      <c r="CB251" s="117">
        <v>0.9</v>
      </c>
      <c r="CC251" s="124">
        <v>2.5000000000000001E-3</v>
      </c>
      <c r="CD251" s="113"/>
      <c r="CE251" s="113"/>
    </row>
    <row r="252" spans="1:83" s="85" customFormat="1" ht="21.4" customHeight="1" x14ac:dyDescent="0.2">
      <c r="A252" s="109" t="s">
        <v>308</v>
      </c>
      <c r="B252" s="109" t="s">
        <v>375</v>
      </c>
      <c r="C252" s="109" t="s">
        <v>327</v>
      </c>
      <c r="D252" s="110">
        <v>3.7492388968888899</v>
      </c>
      <c r="E252" s="111"/>
      <c r="F252" s="112">
        <v>5.2999999999999999E-2</v>
      </c>
      <c r="G252" s="112">
        <v>5.2249999999999998E-2</v>
      </c>
      <c r="H252" s="113"/>
      <c r="I252" s="114">
        <v>7</v>
      </c>
      <c r="J252" s="114">
        <v>7</v>
      </c>
      <c r="K252" s="111"/>
      <c r="L252" s="115">
        <v>0.37</v>
      </c>
      <c r="M252" s="133">
        <v>0.73699999999999999</v>
      </c>
      <c r="N252" s="117">
        <v>0.7</v>
      </c>
      <c r="O252" s="118">
        <v>5.0000000000000001E-3</v>
      </c>
      <c r="P252" s="111"/>
      <c r="Q252" s="119">
        <v>186</v>
      </c>
      <c r="R252" s="120">
        <v>49.6100689007421</v>
      </c>
      <c r="S252" s="121">
        <v>36</v>
      </c>
      <c r="T252" s="122">
        <v>1.37805746946506</v>
      </c>
      <c r="U252" s="123">
        <v>24.842715256127999</v>
      </c>
      <c r="V252" s="124">
        <v>0.01</v>
      </c>
      <c r="W252" s="124">
        <v>0.01</v>
      </c>
      <c r="X252" s="125">
        <v>0</v>
      </c>
      <c r="Y252" s="125">
        <v>0</v>
      </c>
      <c r="Z252" s="111"/>
      <c r="AA252" s="126">
        <v>530</v>
      </c>
      <c r="AB252" s="110">
        <v>141.36202428706099</v>
      </c>
      <c r="AC252" s="121">
        <v>200</v>
      </c>
      <c r="AD252" s="116">
        <v>0.70681012143530497</v>
      </c>
      <c r="AE252" s="127">
        <v>-365.31824857706698</v>
      </c>
      <c r="AF252" s="112"/>
      <c r="AG252" s="112"/>
      <c r="AH252" s="128">
        <v>220</v>
      </c>
      <c r="AI252" s="125">
        <v>370</v>
      </c>
      <c r="AJ252" s="111"/>
      <c r="AK252" s="120">
        <v>4006.80942</v>
      </c>
      <c r="AL252" s="120">
        <v>1068.6994161201201</v>
      </c>
      <c r="AM252" s="129">
        <v>612</v>
      </c>
      <c r="AN252" s="122">
        <v>1.7462408760132699</v>
      </c>
      <c r="AO252" s="130">
        <v>1267.13557935418</v>
      </c>
      <c r="AP252" s="124">
        <v>0.01</v>
      </c>
      <c r="AQ252" s="124">
        <v>0.01</v>
      </c>
      <c r="AR252" s="125">
        <v>0</v>
      </c>
      <c r="AS252" s="125">
        <v>0</v>
      </c>
      <c r="AT252" s="113"/>
      <c r="AU252" s="120">
        <v>3332.7362600000001</v>
      </c>
      <c r="AV252" s="110">
        <v>888.91008326129804</v>
      </c>
      <c r="AW252" s="131">
        <v>573</v>
      </c>
      <c r="AX252" s="122">
        <v>1.55132649783822</v>
      </c>
      <c r="AY252" s="130">
        <v>767.64947782670299</v>
      </c>
      <c r="AZ252" s="112">
        <v>1.4999999999999999E-2</v>
      </c>
      <c r="BA252" s="112">
        <v>1.4999999999999999E-2</v>
      </c>
      <c r="BB252" s="125">
        <v>0</v>
      </c>
      <c r="BC252" s="125">
        <v>0</v>
      </c>
      <c r="BD252" s="111"/>
      <c r="BE252" s="120">
        <v>251.7</v>
      </c>
      <c r="BF252" s="110">
        <v>67.1336254963268</v>
      </c>
      <c r="BG252" s="132">
        <v>65</v>
      </c>
      <c r="BH252" s="133">
        <v>1.0328250076358001</v>
      </c>
      <c r="BI252" s="134">
        <v>-39.278430787546696</v>
      </c>
      <c r="BJ252" s="112">
        <v>3.0000000000000001E-3</v>
      </c>
      <c r="BK252" s="112">
        <v>2.2499999999999998E-3</v>
      </c>
      <c r="BL252" s="125">
        <v>0</v>
      </c>
      <c r="BM252" s="125">
        <v>41</v>
      </c>
      <c r="BN252" s="111"/>
      <c r="BO252" s="119">
        <v>354</v>
      </c>
      <c r="BP252" s="120">
        <v>94.419163391734898</v>
      </c>
      <c r="BQ252" s="132">
        <v>78</v>
      </c>
      <c r="BR252" s="122">
        <v>1.21050209476583</v>
      </c>
      <c r="BS252" s="123">
        <v>4.8258830549439198</v>
      </c>
      <c r="BT252" s="112">
        <v>7.4999999999999997E-3</v>
      </c>
      <c r="BU252" s="124">
        <v>7.4999999999999997E-3</v>
      </c>
      <c r="BV252" s="119">
        <v>0</v>
      </c>
      <c r="BW252" s="119">
        <v>0</v>
      </c>
      <c r="BX252" s="113"/>
      <c r="BY252" s="118">
        <v>0.97971602434077099</v>
      </c>
      <c r="BZ252" s="118">
        <v>1</v>
      </c>
      <c r="CA252" s="135">
        <v>0.99188640973630804</v>
      </c>
      <c r="CB252" s="117">
        <v>0.9</v>
      </c>
      <c r="CC252" s="124">
        <v>2.5000000000000001E-3</v>
      </c>
      <c r="CD252" s="113"/>
      <c r="CE252" s="113"/>
    </row>
    <row r="253" spans="1:83" s="85" customFormat="1" ht="21.4" customHeight="1" x14ac:dyDescent="0.2">
      <c r="A253" s="109" t="s">
        <v>308</v>
      </c>
      <c r="B253" s="109" t="s">
        <v>375</v>
      </c>
      <c r="C253" s="109" t="s">
        <v>328</v>
      </c>
      <c r="D253" s="110">
        <v>2.8067423283333301</v>
      </c>
      <c r="E253" s="111"/>
      <c r="F253" s="112">
        <v>6.8500000000000005E-2</v>
      </c>
      <c r="G253" s="112">
        <v>6.7750000000000005E-2</v>
      </c>
      <c r="H253" s="113"/>
      <c r="I253" s="114">
        <v>7</v>
      </c>
      <c r="J253" s="114">
        <v>7</v>
      </c>
      <c r="K253" s="111"/>
      <c r="L253" s="136">
        <v>0.79</v>
      </c>
      <c r="M253" s="133">
        <v>0.83399999999999996</v>
      </c>
      <c r="N253" s="117">
        <v>0.7</v>
      </c>
      <c r="O253" s="118">
        <v>1.9E-2</v>
      </c>
      <c r="P253" s="111"/>
      <c r="Q253" s="119">
        <v>134</v>
      </c>
      <c r="R253" s="120">
        <v>47.742180907490102</v>
      </c>
      <c r="S253" s="121">
        <v>36</v>
      </c>
      <c r="T253" s="122">
        <v>1.3261716918747199</v>
      </c>
      <c r="U253" s="123">
        <v>13.354987758920201</v>
      </c>
      <c r="V253" s="124">
        <v>0.01</v>
      </c>
      <c r="W253" s="124">
        <v>0.01</v>
      </c>
      <c r="X253" s="125">
        <v>0</v>
      </c>
      <c r="Y253" s="125">
        <v>0</v>
      </c>
      <c r="Z253" s="111"/>
      <c r="AA253" s="126">
        <v>518</v>
      </c>
      <c r="AB253" s="110">
        <v>184.55559485134199</v>
      </c>
      <c r="AC253" s="121">
        <v>200</v>
      </c>
      <c r="AD253" s="118">
        <v>0.92277797425671004</v>
      </c>
      <c r="AE253" s="126">
        <v>-152.250068005999</v>
      </c>
      <c r="AF253" s="112"/>
      <c r="AG253" s="112"/>
      <c r="AH253" s="128">
        <v>44</v>
      </c>
      <c r="AI253" s="125">
        <v>156</v>
      </c>
      <c r="AJ253" s="111"/>
      <c r="AK253" s="120">
        <v>3274.7427200000002</v>
      </c>
      <c r="AL253" s="120">
        <v>1166.7414877890001</v>
      </c>
      <c r="AM253" s="129">
        <v>654.9</v>
      </c>
      <c r="AN253" s="122">
        <v>1.7815567075721499</v>
      </c>
      <c r="AO253" s="130">
        <v>1080.0088723143599</v>
      </c>
      <c r="AP253" s="124">
        <v>0.01</v>
      </c>
      <c r="AQ253" s="124">
        <v>0.01</v>
      </c>
      <c r="AR253" s="125">
        <v>0</v>
      </c>
      <c r="AS253" s="125">
        <v>0</v>
      </c>
      <c r="AT253" s="113"/>
      <c r="AU253" s="120">
        <v>2448.6913199999999</v>
      </c>
      <c r="AV253" s="110">
        <v>872.43182079134897</v>
      </c>
      <c r="AW253" s="131">
        <v>573</v>
      </c>
      <c r="AX253" s="122">
        <v>1.5225686226725099</v>
      </c>
      <c r="AY253" s="130">
        <v>528.42487516281199</v>
      </c>
      <c r="AZ253" s="112">
        <v>1.4999999999999999E-2</v>
      </c>
      <c r="BA253" s="112">
        <v>1.4999999999999999E-2</v>
      </c>
      <c r="BB253" s="125">
        <v>0</v>
      </c>
      <c r="BC253" s="125">
        <v>0</v>
      </c>
      <c r="BD253" s="111"/>
      <c r="BE253" s="120">
        <v>192.4</v>
      </c>
      <c r="BF253" s="110">
        <v>68.549220944784295</v>
      </c>
      <c r="BG253" s="132">
        <v>65</v>
      </c>
      <c r="BH253" s="133">
        <v>1.0546033991505299</v>
      </c>
      <c r="BI253" s="134">
        <v>-25.431272101949698</v>
      </c>
      <c r="BJ253" s="112">
        <v>4.4999999999999997E-3</v>
      </c>
      <c r="BK253" s="112">
        <v>3.7499999999999999E-3</v>
      </c>
      <c r="BL253" s="125">
        <v>0</v>
      </c>
      <c r="BM253" s="125">
        <v>27</v>
      </c>
      <c r="BN253" s="111"/>
      <c r="BO253" s="119">
        <v>266</v>
      </c>
      <c r="BP253" s="120">
        <v>94.771791950689305</v>
      </c>
      <c r="BQ253" s="132">
        <v>78</v>
      </c>
      <c r="BR253" s="122">
        <v>1.2150229737267899</v>
      </c>
      <c r="BS253" s="123">
        <v>4.6024734776603404</v>
      </c>
      <c r="BT253" s="112">
        <v>7.4999999999999997E-3</v>
      </c>
      <c r="BU253" s="124">
        <v>7.4999999999999997E-3</v>
      </c>
      <c r="BV253" s="119">
        <v>0</v>
      </c>
      <c r="BW253" s="119">
        <v>0</v>
      </c>
      <c r="BX253" s="113"/>
      <c r="BY253" s="118">
        <v>0.99611801242235998</v>
      </c>
      <c r="BZ253" s="118">
        <v>1</v>
      </c>
      <c r="CA253" s="135">
        <v>0.99844720496894401</v>
      </c>
      <c r="CB253" s="117">
        <v>0.9</v>
      </c>
      <c r="CC253" s="124">
        <v>2.5000000000000001E-3</v>
      </c>
      <c r="CD253" s="113"/>
      <c r="CE253" s="113"/>
    </row>
    <row r="254" spans="1:83" s="85" customFormat="1" ht="21.4" customHeight="1" x14ac:dyDescent="0.2">
      <c r="A254" s="109" t="s">
        <v>308</v>
      </c>
      <c r="B254" s="109" t="s">
        <v>375</v>
      </c>
      <c r="C254" s="109" t="s">
        <v>329</v>
      </c>
      <c r="D254" s="110">
        <v>3.5873409147777799</v>
      </c>
      <c r="E254" s="111"/>
      <c r="F254" s="112">
        <v>3.9E-2</v>
      </c>
      <c r="G254" s="112">
        <v>3.9E-2</v>
      </c>
      <c r="H254" s="113"/>
      <c r="I254" s="114">
        <v>5</v>
      </c>
      <c r="J254" s="114">
        <v>5</v>
      </c>
      <c r="K254" s="111"/>
      <c r="L254" s="136">
        <v>0.78</v>
      </c>
      <c r="M254" s="116">
        <v>0.59199999999999997</v>
      </c>
      <c r="N254" s="117">
        <v>0.7</v>
      </c>
      <c r="O254" s="118"/>
      <c r="P254" s="111"/>
      <c r="Q254" s="119">
        <v>179</v>
      </c>
      <c r="R254" s="120">
        <v>49.897683061741702</v>
      </c>
      <c r="S254" s="121">
        <v>36</v>
      </c>
      <c r="T254" s="122">
        <v>1.3860467517150501</v>
      </c>
      <c r="U254" s="123">
        <v>24.801738119191899</v>
      </c>
      <c r="V254" s="124">
        <v>0.01</v>
      </c>
      <c r="W254" s="124">
        <v>0.01</v>
      </c>
      <c r="X254" s="125">
        <v>0</v>
      </c>
      <c r="Y254" s="125">
        <v>0</v>
      </c>
      <c r="Z254" s="111"/>
      <c r="AA254" s="126">
        <v>451</v>
      </c>
      <c r="AB254" s="110">
        <v>125.71986067511401</v>
      </c>
      <c r="AC254" s="121">
        <v>200</v>
      </c>
      <c r="AD254" s="116">
        <v>0.62859930337557002</v>
      </c>
      <c r="AE254" s="127">
        <v>-405.65701044893399</v>
      </c>
      <c r="AF254" s="112"/>
      <c r="AG254" s="112"/>
      <c r="AH254" s="128">
        <v>267</v>
      </c>
      <c r="AI254" s="125">
        <v>410</v>
      </c>
      <c r="AJ254" s="111"/>
      <c r="AK254" s="120">
        <v>2521.8465299999998</v>
      </c>
      <c r="AL254" s="120">
        <v>702.98490996811699</v>
      </c>
      <c r="AM254" s="129">
        <v>653.1</v>
      </c>
      <c r="AN254" s="133">
        <v>1.0763817332232699</v>
      </c>
      <c r="AO254" s="137">
        <v>-275.566937620994</v>
      </c>
      <c r="AP254" s="124">
        <v>4.0000000000000001E-3</v>
      </c>
      <c r="AQ254" s="124">
        <v>4.0000000000000001E-3</v>
      </c>
      <c r="AR254" s="125">
        <v>0</v>
      </c>
      <c r="AS254" s="125">
        <v>290</v>
      </c>
      <c r="AT254" s="113"/>
      <c r="AU254" s="120">
        <v>2602.5803599999999</v>
      </c>
      <c r="AV254" s="110">
        <v>725.49011143013195</v>
      </c>
      <c r="AW254" s="131">
        <v>573</v>
      </c>
      <c r="AX254" s="122">
        <v>1.2661258489182099</v>
      </c>
      <c r="AY254" s="130">
        <v>148.25802506380401</v>
      </c>
      <c r="AZ254" s="112">
        <v>1.4999999999999999E-2</v>
      </c>
      <c r="BA254" s="112">
        <v>1.4999999999999999E-2</v>
      </c>
      <c r="BB254" s="125">
        <v>0</v>
      </c>
      <c r="BC254" s="125">
        <v>0</v>
      </c>
      <c r="BD254" s="111"/>
      <c r="BE254" s="120">
        <v>168.8</v>
      </c>
      <c r="BF254" s="110">
        <v>47.054351401240197</v>
      </c>
      <c r="BG254" s="132">
        <v>65</v>
      </c>
      <c r="BH254" s="116">
        <v>0.72391309848061802</v>
      </c>
      <c r="BI254" s="127">
        <v>-109.613528395903</v>
      </c>
      <c r="BJ254" s="112"/>
      <c r="BK254" s="112"/>
      <c r="BL254" s="125">
        <v>65</v>
      </c>
      <c r="BM254" s="125">
        <v>112</v>
      </c>
      <c r="BN254" s="111"/>
      <c r="BO254" s="119">
        <v>373</v>
      </c>
      <c r="BP254" s="120">
        <v>103.976736212456</v>
      </c>
      <c r="BQ254" s="132">
        <v>78</v>
      </c>
      <c r="BR254" s="122">
        <v>1.33303507964687</v>
      </c>
      <c r="BS254" s="123">
        <v>38.903765924915803</v>
      </c>
      <c r="BT254" s="112">
        <v>7.4999999999999997E-3</v>
      </c>
      <c r="BU254" s="124">
        <v>7.4999999999999997E-3</v>
      </c>
      <c r="BV254" s="119">
        <v>0</v>
      </c>
      <c r="BW254" s="119">
        <v>0</v>
      </c>
      <c r="BX254" s="113"/>
      <c r="BY254" s="118">
        <v>0.99181073703366696</v>
      </c>
      <c r="BZ254" s="118">
        <v>1</v>
      </c>
      <c r="CA254" s="135">
        <v>0.99672429481346703</v>
      </c>
      <c r="CB254" s="117">
        <v>0.9</v>
      </c>
      <c r="CC254" s="124">
        <v>2.5000000000000001E-3</v>
      </c>
      <c r="CD254" s="113"/>
      <c r="CE254" s="113"/>
    </row>
    <row r="255" spans="1:83" s="85" customFormat="1" ht="21.4" customHeight="1" x14ac:dyDescent="0.2">
      <c r="A255" s="109" t="s">
        <v>308</v>
      </c>
      <c r="B255" s="109" t="s">
        <v>375</v>
      </c>
      <c r="C255" s="109" t="s">
        <v>330</v>
      </c>
      <c r="D255" s="110">
        <v>5.0594035594444398</v>
      </c>
      <c r="E255" s="111"/>
      <c r="F255" s="112">
        <v>2.4E-2</v>
      </c>
      <c r="G255" s="112">
        <v>2.3625E-2</v>
      </c>
      <c r="H255" s="113"/>
      <c r="I255" s="114">
        <v>6</v>
      </c>
      <c r="J255" s="114">
        <v>6</v>
      </c>
      <c r="K255" s="111"/>
      <c r="L255" s="136">
        <v>0.75</v>
      </c>
      <c r="M255" s="133">
        <v>0.76</v>
      </c>
      <c r="N255" s="117">
        <v>0.7</v>
      </c>
      <c r="O255" s="118">
        <v>8.0000000000000002E-3</v>
      </c>
      <c r="P255" s="111"/>
      <c r="Q255" s="119">
        <v>183</v>
      </c>
      <c r="R255" s="120">
        <v>36.170271426241897</v>
      </c>
      <c r="S255" s="121">
        <v>36</v>
      </c>
      <c r="T255" s="133">
        <v>1.0047297618400499</v>
      </c>
      <c r="U255" s="134">
        <v>-34.473402599159797</v>
      </c>
      <c r="V255" s="124">
        <v>5.0000000000000001E-4</v>
      </c>
      <c r="W255" s="124">
        <v>5.0000000000000001E-4</v>
      </c>
      <c r="X255" s="125">
        <v>0</v>
      </c>
      <c r="Y255" s="125">
        <v>36</v>
      </c>
      <c r="Z255" s="111"/>
      <c r="AA255" s="126">
        <v>658</v>
      </c>
      <c r="AB255" s="110">
        <v>130.05485572932901</v>
      </c>
      <c r="AC255" s="121">
        <v>200</v>
      </c>
      <c r="AD255" s="116">
        <v>0.650274278646645</v>
      </c>
      <c r="AE255" s="127">
        <v>-550.185569995332</v>
      </c>
      <c r="AF255" s="112"/>
      <c r="AG255" s="112"/>
      <c r="AH255" s="128">
        <v>354</v>
      </c>
      <c r="AI255" s="125">
        <v>557</v>
      </c>
      <c r="AJ255" s="111"/>
      <c r="AK255" s="120">
        <v>6275.8218100000004</v>
      </c>
      <c r="AL255" s="120">
        <v>1240.4272037728299</v>
      </c>
      <c r="AM255" s="129">
        <v>781.5</v>
      </c>
      <c r="AN255" s="122">
        <v>1.5872389043798201</v>
      </c>
      <c r="AO255" s="130">
        <v>1554.83669524324</v>
      </c>
      <c r="AP255" s="124">
        <v>0.01</v>
      </c>
      <c r="AQ255" s="124">
        <v>0.01</v>
      </c>
      <c r="AR255" s="125">
        <v>0</v>
      </c>
      <c r="AS255" s="125">
        <v>0</v>
      </c>
      <c r="AT255" s="113"/>
      <c r="AU255" s="120">
        <v>2977.8396499999999</v>
      </c>
      <c r="AV255" s="110">
        <v>588.57523718210496</v>
      </c>
      <c r="AW255" s="131">
        <v>573</v>
      </c>
      <c r="AX255" s="133">
        <v>1.0271819148029799</v>
      </c>
      <c r="AY255" s="137">
        <v>-483.612008036627</v>
      </c>
      <c r="AZ255" s="112">
        <v>2.2499999999999998E-3</v>
      </c>
      <c r="BA255" s="112">
        <v>2.2499999999999998E-3</v>
      </c>
      <c r="BB255" s="125">
        <v>0</v>
      </c>
      <c r="BC255" s="125">
        <v>502</v>
      </c>
      <c r="BD255" s="111"/>
      <c r="BE255" s="120">
        <v>237.6</v>
      </c>
      <c r="BF255" s="110">
        <v>46.962057327186201</v>
      </c>
      <c r="BG255" s="132">
        <v>65</v>
      </c>
      <c r="BH255" s="116">
        <v>0.72249318964901799</v>
      </c>
      <c r="BI255" s="127">
        <v>-155.06031024848301</v>
      </c>
      <c r="BJ255" s="112"/>
      <c r="BK255" s="112"/>
      <c r="BL255" s="125">
        <v>92</v>
      </c>
      <c r="BM255" s="125">
        <v>158</v>
      </c>
      <c r="BN255" s="111"/>
      <c r="BO255" s="119">
        <v>400</v>
      </c>
      <c r="BP255" s="120">
        <v>79.060702571020599</v>
      </c>
      <c r="BQ255" s="132">
        <v>78</v>
      </c>
      <c r="BR255" s="133">
        <v>1.01359875091052</v>
      </c>
      <c r="BS255" s="134">
        <v>-71.192372298179507</v>
      </c>
      <c r="BT255" s="112">
        <v>7.5000000000000002E-4</v>
      </c>
      <c r="BU255" s="124">
        <v>3.7500000000000001E-4</v>
      </c>
      <c r="BV255" s="119">
        <v>0</v>
      </c>
      <c r="BW255" s="119">
        <v>74</v>
      </c>
      <c r="BX255" s="113"/>
      <c r="BY255" s="118">
        <v>0.97722705961152001</v>
      </c>
      <c r="BZ255" s="118">
        <v>1</v>
      </c>
      <c r="CA255" s="135">
        <v>0.99089082384460803</v>
      </c>
      <c r="CB255" s="117">
        <v>0.9</v>
      </c>
      <c r="CC255" s="124">
        <v>2.5000000000000001E-3</v>
      </c>
      <c r="CD255" s="113"/>
      <c r="CE255" s="113"/>
    </row>
    <row r="256" spans="1:83" s="85" customFormat="1" ht="21.4" customHeight="1" x14ac:dyDescent="0.2">
      <c r="A256" s="109" t="s">
        <v>308</v>
      </c>
      <c r="B256" s="109" t="s">
        <v>375</v>
      </c>
      <c r="C256" s="109" t="s">
        <v>332</v>
      </c>
      <c r="D256" s="110">
        <v>2.5567076292222199</v>
      </c>
      <c r="E256" s="111"/>
      <c r="F256" s="112">
        <v>2.5999999999999999E-2</v>
      </c>
      <c r="G256" s="112">
        <v>2.5999999999999999E-2</v>
      </c>
      <c r="H256" s="113"/>
      <c r="I256" s="114">
        <v>5</v>
      </c>
      <c r="J256" s="114">
        <v>5</v>
      </c>
      <c r="K256" s="111"/>
      <c r="L256" s="136">
        <v>0.8</v>
      </c>
      <c r="M256" s="133">
        <v>0.76300000000000001</v>
      </c>
      <c r="N256" s="117">
        <v>0.7</v>
      </c>
      <c r="O256" s="118">
        <v>8.9999999999999993E-3</v>
      </c>
      <c r="P256" s="111"/>
      <c r="Q256" s="119">
        <v>76</v>
      </c>
      <c r="R256" s="120">
        <v>29.725729735910399</v>
      </c>
      <c r="S256" s="121">
        <v>36</v>
      </c>
      <c r="T256" s="118">
        <v>0.82571471488640003</v>
      </c>
      <c r="U256" s="126">
        <v>-33.897520734487898</v>
      </c>
      <c r="V256" s="124"/>
      <c r="W256" s="124"/>
      <c r="X256" s="125">
        <v>17</v>
      </c>
      <c r="Y256" s="125">
        <v>35</v>
      </c>
      <c r="Z256" s="111"/>
      <c r="AA256" s="126">
        <v>545</v>
      </c>
      <c r="AB256" s="110">
        <v>213.164772448305</v>
      </c>
      <c r="AC256" s="121">
        <v>200</v>
      </c>
      <c r="AD256" s="133">
        <v>1.0658238622415299</v>
      </c>
      <c r="AE256" s="134">
        <v>-65.541781858266106</v>
      </c>
      <c r="AF256" s="112">
        <v>3.5000000000000001E-3</v>
      </c>
      <c r="AG256" s="112">
        <v>3.5000000000000001E-3</v>
      </c>
      <c r="AH256" s="128">
        <v>0</v>
      </c>
      <c r="AI256" s="125">
        <v>69</v>
      </c>
      <c r="AJ256" s="111"/>
      <c r="AK256" s="120">
        <v>1674.1144899999999</v>
      </c>
      <c r="AL256" s="120">
        <v>654.79309048304594</v>
      </c>
      <c r="AM256" s="129">
        <v>612.9</v>
      </c>
      <c r="AN256" s="133">
        <v>1.0683522442209901</v>
      </c>
      <c r="AO256" s="137">
        <v>-196.890800504656</v>
      </c>
      <c r="AP256" s="124">
        <v>3.5000000000000001E-3</v>
      </c>
      <c r="AQ256" s="124">
        <v>3.5000000000000001E-3</v>
      </c>
      <c r="AR256" s="125">
        <v>0</v>
      </c>
      <c r="AS256" s="125">
        <v>207</v>
      </c>
      <c r="AT256" s="113"/>
      <c r="AU256" s="120">
        <v>1321.0687</v>
      </c>
      <c r="AV256" s="110">
        <v>516.70698866803298</v>
      </c>
      <c r="AW256" s="131">
        <v>573</v>
      </c>
      <c r="AX256" s="118">
        <v>0.90175739732641003</v>
      </c>
      <c r="AY256" s="120">
        <v>-428.133505023932</v>
      </c>
      <c r="AZ256" s="112"/>
      <c r="BA256" s="112"/>
      <c r="BB256" s="125">
        <v>144</v>
      </c>
      <c r="BC256" s="125">
        <v>437</v>
      </c>
      <c r="BD256" s="111"/>
      <c r="BE256" s="120">
        <v>148.80000000000001</v>
      </c>
      <c r="BF256" s="110">
        <v>58.199849798729801</v>
      </c>
      <c r="BG256" s="132">
        <v>65</v>
      </c>
      <c r="BH256" s="118">
        <v>0.895382304595844</v>
      </c>
      <c r="BI256" s="126">
        <v>-49.626079103936497</v>
      </c>
      <c r="BJ256" s="112"/>
      <c r="BK256" s="112"/>
      <c r="BL256" s="125">
        <v>18</v>
      </c>
      <c r="BM256" s="125">
        <v>51</v>
      </c>
      <c r="BN256" s="111"/>
      <c r="BO256" s="119">
        <v>258</v>
      </c>
      <c r="BP256" s="120">
        <v>100.91102989295899</v>
      </c>
      <c r="BQ256" s="132">
        <v>78</v>
      </c>
      <c r="BR256" s="122">
        <v>1.29373115247383</v>
      </c>
      <c r="BS256" s="123">
        <v>19.888705075276199</v>
      </c>
      <c r="BT256" s="112">
        <v>7.4999999999999997E-3</v>
      </c>
      <c r="BU256" s="124">
        <v>7.4999999999999997E-3</v>
      </c>
      <c r="BV256" s="119">
        <v>0</v>
      </c>
      <c r="BW256" s="119">
        <v>0</v>
      </c>
      <c r="BX256" s="113"/>
      <c r="BY256" s="118">
        <v>0.99550224887556205</v>
      </c>
      <c r="BZ256" s="118">
        <v>1</v>
      </c>
      <c r="CA256" s="135">
        <v>0.99820089955022495</v>
      </c>
      <c r="CB256" s="117">
        <v>0.9</v>
      </c>
      <c r="CC256" s="124">
        <v>2.5000000000000001E-3</v>
      </c>
      <c r="CD256" s="113"/>
      <c r="CE256" s="113"/>
    </row>
    <row r="257" spans="1:83" s="85" customFormat="1" ht="21.4" customHeight="1" x14ac:dyDescent="0.2">
      <c r="A257" s="109" t="s">
        <v>308</v>
      </c>
      <c r="B257" s="109" t="s">
        <v>375</v>
      </c>
      <c r="C257" s="109" t="s">
        <v>333</v>
      </c>
      <c r="D257" s="110">
        <v>4.3469709423333303</v>
      </c>
      <c r="E257" s="111"/>
      <c r="F257" s="112">
        <v>2.8500000000000001E-2</v>
      </c>
      <c r="G257" s="112">
        <v>2.725E-2</v>
      </c>
      <c r="H257" s="113"/>
      <c r="I257" s="114">
        <v>4</v>
      </c>
      <c r="J257" s="114">
        <v>4</v>
      </c>
      <c r="K257" s="111"/>
      <c r="L257" s="136">
        <v>0.77983154670750399</v>
      </c>
      <c r="M257" s="116">
        <v>0.53200000000000003</v>
      </c>
      <c r="N257" s="117">
        <v>0.7</v>
      </c>
      <c r="O257" s="118"/>
      <c r="P257" s="111"/>
      <c r="Q257" s="119">
        <v>166</v>
      </c>
      <c r="R257" s="120">
        <v>38.187510844251399</v>
      </c>
      <c r="S257" s="121">
        <v>36</v>
      </c>
      <c r="T257" s="133">
        <v>1.06076419011809</v>
      </c>
      <c r="U257" s="134">
        <v>-20.850198985255801</v>
      </c>
      <c r="V257" s="124">
        <v>3.5000000000000001E-3</v>
      </c>
      <c r="W257" s="124">
        <v>3.0000000000000001E-3</v>
      </c>
      <c r="X257" s="125">
        <v>0</v>
      </c>
      <c r="Y257" s="125">
        <v>22</v>
      </c>
      <c r="Z257" s="111"/>
      <c r="AA257" s="126">
        <v>435</v>
      </c>
      <c r="AB257" s="110">
        <v>100.069682031623</v>
      </c>
      <c r="AC257" s="121">
        <v>200</v>
      </c>
      <c r="AD257" s="116">
        <v>0.50034841015811504</v>
      </c>
      <c r="AE257" s="127">
        <v>-603.05666102919895</v>
      </c>
      <c r="AF257" s="112"/>
      <c r="AG257" s="112"/>
      <c r="AH257" s="128">
        <v>435</v>
      </c>
      <c r="AI257" s="125">
        <v>609</v>
      </c>
      <c r="AJ257" s="111"/>
      <c r="AK257" s="120">
        <v>2568.0501399999998</v>
      </c>
      <c r="AL257" s="120">
        <v>590.76772632428504</v>
      </c>
      <c r="AM257" s="129">
        <v>624</v>
      </c>
      <c r="AN257" s="118">
        <v>0.94674315116071395</v>
      </c>
      <c r="AO257" s="120">
        <v>-670.68664241110105</v>
      </c>
      <c r="AP257" s="124"/>
      <c r="AQ257" s="124"/>
      <c r="AR257" s="125">
        <v>145</v>
      </c>
      <c r="AS257" s="125">
        <v>687</v>
      </c>
      <c r="AT257" s="113"/>
      <c r="AU257" s="120">
        <v>2973.8256999999999</v>
      </c>
      <c r="AV257" s="110">
        <v>684.11446486544298</v>
      </c>
      <c r="AW257" s="131">
        <v>573</v>
      </c>
      <c r="AX257" s="122">
        <v>1.19391704164999</v>
      </c>
      <c r="AY257" s="130">
        <v>-0.20663384865520101</v>
      </c>
      <c r="AZ257" s="112">
        <v>1.4999999999999999E-2</v>
      </c>
      <c r="BA257" s="112">
        <v>1.4250000000000001E-2</v>
      </c>
      <c r="BB257" s="125">
        <v>0</v>
      </c>
      <c r="BC257" s="125">
        <v>16</v>
      </c>
      <c r="BD257" s="111"/>
      <c r="BE257" s="120">
        <v>210.5</v>
      </c>
      <c r="BF257" s="110">
        <v>48.424524293463399</v>
      </c>
      <c r="BG257" s="132">
        <v>65</v>
      </c>
      <c r="BH257" s="116">
        <v>0.74499268143789799</v>
      </c>
      <c r="BI257" s="127">
        <v>-126.86841483449</v>
      </c>
      <c r="BJ257" s="112"/>
      <c r="BK257" s="112"/>
      <c r="BL257" s="125">
        <v>73</v>
      </c>
      <c r="BM257" s="125">
        <v>129</v>
      </c>
      <c r="BN257" s="111"/>
      <c r="BO257" s="119">
        <v>412</v>
      </c>
      <c r="BP257" s="120">
        <v>94.778641372479399</v>
      </c>
      <c r="BQ257" s="132">
        <v>78</v>
      </c>
      <c r="BR257" s="122">
        <v>1.21511078682666</v>
      </c>
      <c r="BS257" s="123">
        <v>7.1579021986124198</v>
      </c>
      <c r="BT257" s="112">
        <v>7.4999999999999997E-3</v>
      </c>
      <c r="BU257" s="124">
        <v>7.4999999999999997E-3</v>
      </c>
      <c r="BV257" s="119">
        <v>0</v>
      </c>
      <c r="BW257" s="119">
        <v>0</v>
      </c>
      <c r="BX257" s="113"/>
      <c r="BY257" s="118">
        <v>0.98974651096553701</v>
      </c>
      <c r="BZ257" s="118">
        <v>1</v>
      </c>
      <c r="CA257" s="135">
        <v>0.99589860438621503</v>
      </c>
      <c r="CB257" s="117">
        <v>0.9</v>
      </c>
      <c r="CC257" s="124">
        <v>2.5000000000000001E-3</v>
      </c>
      <c r="CD257" s="113"/>
      <c r="CE257" s="113"/>
    </row>
    <row r="258" spans="1:83" s="85" customFormat="1" ht="21.4" customHeight="1" x14ac:dyDescent="0.2">
      <c r="A258" s="109" t="s">
        <v>308</v>
      </c>
      <c r="B258" s="109" t="s">
        <v>375</v>
      </c>
      <c r="C258" s="109" t="s">
        <v>334</v>
      </c>
      <c r="D258" s="110">
        <v>3.35794614355556</v>
      </c>
      <c r="E258" s="111"/>
      <c r="F258" s="112">
        <v>4.8750000000000002E-2</v>
      </c>
      <c r="G258" s="112">
        <v>4.8250000000000001E-2</v>
      </c>
      <c r="H258" s="113"/>
      <c r="I258" s="114">
        <v>6</v>
      </c>
      <c r="J258" s="114">
        <v>6</v>
      </c>
      <c r="K258" s="111"/>
      <c r="L258" s="115">
        <v>0.63</v>
      </c>
      <c r="M258" s="133">
        <v>0.82</v>
      </c>
      <c r="N258" s="117">
        <v>0.7</v>
      </c>
      <c r="O258" s="118">
        <v>1.7000000000000001E-2</v>
      </c>
      <c r="P258" s="111"/>
      <c r="Q258" s="119">
        <v>147</v>
      </c>
      <c r="R258" s="120">
        <v>43.776759279512802</v>
      </c>
      <c r="S258" s="121">
        <v>36</v>
      </c>
      <c r="T258" s="122">
        <v>1.2160210910975799</v>
      </c>
      <c r="U258" s="123">
        <v>2.6620429654078301</v>
      </c>
      <c r="V258" s="124">
        <v>0.01</v>
      </c>
      <c r="W258" s="124">
        <v>0.01</v>
      </c>
      <c r="X258" s="125">
        <v>0</v>
      </c>
      <c r="Y258" s="125">
        <v>0</v>
      </c>
      <c r="Z258" s="111"/>
      <c r="AA258" s="126">
        <v>283</v>
      </c>
      <c r="AB258" s="110">
        <v>84.277706640150498</v>
      </c>
      <c r="AC258" s="121">
        <v>200</v>
      </c>
      <c r="AD258" s="116">
        <v>0.42138853320075298</v>
      </c>
      <c r="AE258" s="127">
        <v>-518.87753908106799</v>
      </c>
      <c r="AF258" s="112"/>
      <c r="AG258" s="112"/>
      <c r="AH258" s="128">
        <v>389</v>
      </c>
      <c r="AI258" s="125">
        <v>523</v>
      </c>
      <c r="AJ258" s="111"/>
      <c r="AK258" s="120">
        <v>2268.5337599999998</v>
      </c>
      <c r="AL258" s="120">
        <v>675.57181176168797</v>
      </c>
      <c r="AM258" s="129">
        <v>655.6</v>
      </c>
      <c r="AN258" s="133">
        <v>1.0304634102527299</v>
      </c>
      <c r="AO258" s="137">
        <v>-360.02081310774099</v>
      </c>
      <c r="AP258" s="124">
        <v>2E-3</v>
      </c>
      <c r="AQ258" s="124">
        <v>1.5E-3</v>
      </c>
      <c r="AR258" s="125">
        <v>0</v>
      </c>
      <c r="AS258" s="125">
        <v>374</v>
      </c>
      <c r="AT258" s="113"/>
      <c r="AU258" s="120">
        <v>2350.1762399999998</v>
      </c>
      <c r="AV258" s="110">
        <v>699.885030768099</v>
      </c>
      <c r="AW258" s="131">
        <v>573</v>
      </c>
      <c r="AX258" s="122">
        <v>1.2214398442724199</v>
      </c>
      <c r="AY258" s="130">
        <v>52.797090532741102</v>
      </c>
      <c r="AZ258" s="112">
        <v>1.4999999999999999E-2</v>
      </c>
      <c r="BA258" s="112">
        <v>1.4999999999999999E-2</v>
      </c>
      <c r="BB258" s="125">
        <v>0</v>
      </c>
      <c r="BC258" s="125">
        <v>0</v>
      </c>
      <c r="BD258" s="111"/>
      <c r="BE258" s="120">
        <v>150.69999999999999</v>
      </c>
      <c r="BF258" s="110">
        <v>44.878623288588997</v>
      </c>
      <c r="BG258" s="132">
        <v>65</v>
      </c>
      <c r="BH258" s="116">
        <v>0.69044035828598505</v>
      </c>
      <c r="BI258" s="127">
        <v>-109.910200201347</v>
      </c>
      <c r="BJ258" s="112"/>
      <c r="BK258" s="112"/>
      <c r="BL258" s="125">
        <v>68</v>
      </c>
      <c r="BM258" s="125">
        <v>112</v>
      </c>
      <c r="BN258" s="111"/>
      <c r="BO258" s="119">
        <v>277</v>
      </c>
      <c r="BP258" s="120">
        <v>82.490900138946003</v>
      </c>
      <c r="BQ258" s="132">
        <v>78</v>
      </c>
      <c r="BR258" s="133">
        <v>1.057575642807</v>
      </c>
      <c r="BS258" s="134">
        <v>-35.732240241616402</v>
      </c>
      <c r="BT258" s="112">
        <v>2.2499999999999998E-3</v>
      </c>
      <c r="BU258" s="124">
        <v>2.2499999999999998E-3</v>
      </c>
      <c r="BV258" s="119">
        <v>0</v>
      </c>
      <c r="BW258" s="119">
        <v>38</v>
      </c>
      <c r="BX258" s="113"/>
      <c r="BY258" s="118">
        <v>0.962836556693212</v>
      </c>
      <c r="BZ258" s="118">
        <v>1</v>
      </c>
      <c r="CA258" s="135">
        <v>0.98513462267728502</v>
      </c>
      <c r="CB258" s="117">
        <v>0.9</v>
      </c>
      <c r="CC258" s="124">
        <v>2.5000000000000001E-3</v>
      </c>
      <c r="CD258" s="113"/>
      <c r="CE258" s="113"/>
    </row>
    <row r="259" spans="1:83" s="85" customFormat="1" ht="21.4" customHeight="1" x14ac:dyDescent="0.2">
      <c r="A259" s="109" t="s">
        <v>308</v>
      </c>
      <c r="B259" s="109" t="s">
        <v>375</v>
      </c>
      <c r="C259" s="109" t="s">
        <v>335</v>
      </c>
      <c r="D259" s="110">
        <v>3.0955910093333299</v>
      </c>
      <c r="E259" s="111"/>
      <c r="F259" s="112">
        <v>2.4500000000000001E-2</v>
      </c>
      <c r="G259" s="112">
        <v>2.35E-2</v>
      </c>
      <c r="H259" s="113"/>
      <c r="I259" s="114">
        <v>4</v>
      </c>
      <c r="J259" s="114">
        <v>4</v>
      </c>
      <c r="K259" s="111"/>
      <c r="L259" s="115">
        <v>0.25</v>
      </c>
      <c r="M259" s="118">
        <v>0.67900000000000005</v>
      </c>
      <c r="N259" s="117">
        <v>0.7</v>
      </c>
      <c r="O259" s="118"/>
      <c r="P259" s="111"/>
      <c r="Q259" s="119">
        <v>126</v>
      </c>
      <c r="R259" s="120">
        <v>40.703051410895299</v>
      </c>
      <c r="S259" s="121">
        <v>36</v>
      </c>
      <c r="T259" s="133">
        <v>1.13064031696931</v>
      </c>
      <c r="U259" s="134">
        <v>-7.0608839451838303</v>
      </c>
      <c r="V259" s="124">
        <v>7.0000000000000001E-3</v>
      </c>
      <c r="W259" s="124">
        <v>6.4999999999999997E-3</v>
      </c>
      <c r="X259" s="125">
        <v>0</v>
      </c>
      <c r="Y259" s="125">
        <v>8</v>
      </c>
      <c r="Z259" s="111"/>
      <c r="AA259" s="126">
        <v>201</v>
      </c>
      <c r="AB259" s="110">
        <v>64.931058203094906</v>
      </c>
      <c r="AC259" s="121">
        <v>200</v>
      </c>
      <c r="AD259" s="116">
        <v>0.32465529101547502</v>
      </c>
      <c r="AE259" s="127">
        <v>-538.22713302879902</v>
      </c>
      <c r="AF259" s="112"/>
      <c r="AG259" s="112"/>
      <c r="AH259" s="128">
        <v>419</v>
      </c>
      <c r="AI259" s="125">
        <v>542</v>
      </c>
      <c r="AJ259" s="111"/>
      <c r="AK259" s="120">
        <v>2280.32123</v>
      </c>
      <c r="AL259" s="120">
        <v>736.63517665115899</v>
      </c>
      <c r="AM259" s="129">
        <v>627.70000000000005</v>
      </c>
      <c r="AN259" s="133">
        <v>1.17354656149619</v>
      </c>
      <c r="AO259" s="137">
        <v>-39.7431270108859</v>
      </c>
      <c r="AP259" s="124">
        <v>8.9999999999999993E-3</v>
      </c>
      <c r="AQ259" s="124">
        <v>8.5000000000000006E-3</v>
      </c>
      <c r="AR259" s="125">
        <v>0</v>
      </c>
      <c r="AS259" s="125">
        <v>52</v>
      </c>
      <c r="AT259" s="113"/>
      <c r="AU259" s="120">
        <v>1617.11292</v>
      </c>
      <c r="AV259" s="110">
        <v>522.39230412685004</v>
      </c>
      <c r="AW259" s="131">
        <v>573</v>
      </c>
      <c r="AX259" s="118">
        <v>0.91167941383394302</v>
      </c>
      <c r="AY259" s="120">
        <v>-500.77281612750897</v>
      </c>
      <c r="AZ259" s="112"/>
      <c r="BA259" s="112"/>
      <c r="BB259" s="125">
        <v>157</v>
      </c>
      <c r="BC259" s="125">
        <v>512</v>
      </c>
      <c r="BD259" s="111"/>
      <c r="BE259" s="120">
        <v>126.8</v>
      </c>
      <c r="BF259" s="110">
        <v>40.961483483345397</v>
      </c>
      <c r="BG259" s="132">
        <v>65</v>
      </c>
      <c r="BH259" s="116">
        <v>0.63017666897454505</v>
      </c>
      <c r="BI259" s="127">
        <v>-113.44881823436</v>
      </c>
      <c r="BJ259" s="112"/>
      <c r="BK259" s="112"/>
      <c r="BL259" s="125">
        <v>75</v>
      </c>
      <c r="BM259" s="125">
        <v>115</v>
      </c>
      <c r="BN259" s="111"/>
      <c r="BO259" s="119">
        <v>279</v>
      </c>
      <c r="BP259" s="120">
        <v>90.128185266982499</v>
      </c>
      <c r="BQ259" s="132">
        <v>78</v>
      </c>
      <c r="BR259" s="133">
        <v>1.1554895547049</v>
      </c>
      <c r="BS259" s="134">
        <v>-9.2985818812316499</v>
      </c>
      <c r="BT259" s="112">
        <v>6.0000000000000001E-3</v>
      </c>
      <c r="BU259" s="124">
        <v>6.0000000000000001E-3</v>
      </c>
      <c r="BV259" s="119">
        <v>0</v>
      </c>
      <c r="BW259" s="119">
        <v>11</v>
      </c>
      <c r="BX259" s="113"/>
      <c r="BY259" s="118">
        <v>0.99064817800709404</v>
      </c>
      <c r="BZ259" s="118">
        <v>1</v>
      </c>
      <c r="CA259" s="135">
        <v>0.99625927120283797</v>
      </c>
      <c r="CB259" s="117">
        <v>0.9</v>
      </c>
      <c r="CC259" s="124">
        <v>2.5000000000000001E-3</v>
      </c>
      <c r="CD259" s="113"/>
      <c r="CE259" s="113"/>
    </row>
    <row r="260" spans="1:83" s="85" customFormat="1" ht="21.4" customHeight="1" x14ac:dyDescent="0.2">
      <c r="A260" s="109" t="s">
        <v>308</v>
      </c>
      <c r="B260" s="109" t="s">
        <v>375</v>
      </c>
      <c r="C260" s="109" t="s">
        <v>326</v>
      </c>
      <c r="D260" s="110">
        <v>13.8803627408889</v>
      </c>
      <c r="E260" s="111"/>
      <c r="F260" s="112">
        <v>4.0750000000000001E-2</v>
      </c>
      <c r="G260" s="112">
        <v>4.0750000000000001E-2</v>
      </c>
      <c r="H260" s="113"/>
      <c r="I260" s="114">
        <v>6</v>
      </c>
      <c r="J260" s="114">
        <v>6</v>
      </c>
      <c r="K260" s="111"/>
      <c r="L260" s="136">
        <v>0.71307436796456902</v>
      </c>
      <c r="M260" s="133">
        <v>0.75</v>
      </c>
      <c r="N260" s="117">
        <v>0.7</v>
      </c>
      <c r="O260" s="118">
        <v>7.0000000000000001E-3</v>
      </c>
      <c r="P260" s="111"/>
      <c r="Q260" s="119">
        <v>609</v>
      </c>
      <c r="R260" s="120">
        <v>43.874934061053203</v>
      </c>
      <c r="S260" s="121">
        <v>36</v>
      </c>
      <c r="T260" s="122">
        <v>1.21874816836259</v>
      </c>
      <c r="U260" s="123">
        <v>12.3664879456325</v>
      </c>
      <c r="V260" s="124">
        <v>0.01</v>
      </c>
      <c r="W260" s="124">
        <v>0.01</v>
      </c>
      <c r="X260" s="125">
        <v>0</v>
      </c>
      <c r="Y260" s="125">
        <v>0</v>
      </c>
      <c r="Z260" s="111"/>
      <c r="AA260" s="126">
        <v>2219</v>
      </c>
      <c r="AB260" s="110">
        <v>159.86613905004501</v>
      </c>
      <c r="AC260" s="121">
        <v>200</v>
      </c>
      <c r="AD260" s="118">
        <v>0.79933069525022504</v>
      </c>
      <c r="AE260" s="126">
        <v>-1095.6306225242599</v>
      </c>
      <c r="AF260" s="112"/>
      <c r="AG260" s="112"/>
      <c r="AH260" s="128">
        <v>558</v>
      </c>
      <c r="AI260" s="125">
        <v>1113</v>
      </c>
      <c r="AJ260" s="111"/>
      <c r="AK260" s="120">
        <v>15617.71218</v>
      </c>
      <c r="AL260" s="120">
        <v>1125.1659968505901</v>
      </c>
      <c r="AM260" s="129">
        <v>782.4</v>
      </c>
      <c r="AN260" s="122">
        <v>1.43809559924666</v>
      </c>
      <c r="AO260" s="130">
        <v>2650.87718468508</v>
      </c>
      <c r="AP260" s="124">
        <v>0.01</v>
      </c>
      <c r="AQ260" s="124">
        <v>0.01</v>
      </c>
      <c r="AR260" s="125">
        <v>0</v>
      </c>
      <c r="AS260" s="125">
        <v>0</v>
      </c>
      <c r="AT260" s="113"/>
      <c r="AU260" s="120">
        <v>8312.7176099999997</v>
      </c>
      <c r="AV260" s="110">
        <v>598.88331199820402</v>
      </c>
      <c r="AW260" s="131">
        <v>573</v>
      </c>
      <c r="AX260" s="133">
        <v>1.04517157416789</v>
      </c>
      <c r="AY260" s="137">
        <v>-1183.6991235320199</v>
      </c>
      <c r="AZ260" s="112">
        <v>3.7499999999999999E-3</v>
      </c>
      <c r="BA260" s="112">
        <v>3.7499999999999999E-3</v>
      </c>
      <c r="BB260" s="125">
        <v>0</v>
      </c>
      <c r="BC260" s="125">
        <v>1232</v>
      </c>
      <c r="BD260" s="111"/>
      <c r="BE260" s="120">
        <v>692.5</v>
      </c>
      <c r="BF260" s="110">
        <v>49.890626990606499</v>
      </c>
      <c r="BG260" s="132">
        <v>65</v>
      </c>
      <c r="BH260" s="116">
        <v>0.76754810754779201</v>
      </c>
      <c r="BI260" s="127">
        <v>-384.754952320386</v>
      </c>
      <c r="BJ260" s="112"/>
      <c r="BK260" s="112"/>
      <c r="BL260" s="125">
        <v>210</v>
      </c>
      <c r="BM260" s="125">
        <v>391</v>
      </c>
      <c r="BN260" s="111"/>
      <c r="BO260" s="119">
        <v>1550</v>
      </c>
      <c r="BP260" s="120">
        <v>111.668551386917</v>
      </c>
      <c r="BQ260" s="132">
        <v>78</v>
      </c>
      <c r="BR260" s="122">
        <v>1.43164809470406</v>
      </c>
      <c r="BS260" s="123">
        <v>257.29405721553701</v>
      </c>
      <c r="BT260" s="112">
        <v>7.4999999999999997E-3</v>
      </c>
      <c r="BU260" s="124">
        <v>7.4999999999999997E-3</v>
      </c>
      <c r="BV260" s="119">
        <v>0</v>
      </c>
      <c r="BW260" s="119">
        <v>0</v>
      </c>
      <c r="BX260" s="113"/>
      <c r="BY260" s="118">
        <v>0.97611850060459504</v>
      </c>
      <c r="BZ260" s="118">
        <v>1</v>
      </c>
      <c r="CA260" s="135">
        <v>0.99044740024183797</v>
      </c>
      <c r="CB260" s="117">
        <v>0.9</v>
      </c>
      <c r="CC260" s="124">
        <v>2.5000000000000001E-3</v>
      </c>
      <c r="CD260" s="113"/>
      <c r="CE260" s="113"/>
    </row>
    <row r="261" spans="1:83" s="85" customFormat="1" ht="21.4" customHeight="1" x14ac:dyDescent="0.2">
      <c r="A261" s="109" t="s">
        <v>308</v>
      </c>
      <c r="B261" s="109" t="s">
        <v>375</v>
      </c>
      <c r="C261" s="109" t="s">
        <v>338</v>
      </c>
      <c r="D261" s="110">
        <v>3.91289081288889</v>
      </c>
      <c r="E261" s="111"/>
      <c r="F261" s="112">
        <v>2.35E-2</v>
      </c>
      <c r="G261" s="112">
        <v>2.35E-2</v>
      </c>
      <c r="H261" s="113"/>
      <c r="I261" s="114">
        <v>3</v>
      </c>
      <c r="J261" s="114">
        <v>3</v>
      </c>
      <c r="K261" s="111"/>
      <c r="L261" s="136">
        <v>0.78</v>
      </c>
      <c r="M261" s="133">
        <v>0.78200000000000003</v>
      </c>
      <c r="N261" s="117">
        <v>0.7</v>
      </c>
      <c r="O261" s="118">
        <v>1.0999999999999999E-2</v>
      </c>
      <c r="P261" s="111"/>
      <c r="Q261" s="119">
        <v>130</v>
      </c>
      <c r="R261" s="120">
        <v>33.223518420648404</v>
      </c>
      <c r="S261" s="121">
        <v>36</v>
      </c>
      <c r="T261" s="118">
        <v>0.92287551168467796</v>
      </c>
      <c r="U261" s="126">
        <v>-38.191698701215998</v>
      </c>
      <c r="V261" s="124"/>
      <c r="W261" s="124"/>
      <c r="X261" s="125">
        <v>11</v>
      </c>
      <c r="Y261" s="125">
        <v>40</v>
      </c>
      <c r="Z261" s="111"/>
      <c r="AA261" s="126">
        <v>666</v>
      </c>
      <c r="AB261" s="110">
        <v>170.20664052424499</v>
      </c>
      <c r="AC261" s="121">
        <v>200</v>
      </c>
      <c r="AD261" s="118">
        <v>0.85103320262122495</v>
      </c>
      <c r="AE261" s="126">
        <v>-268.39832611786699</v>
      </c>
      <c r="AF261" s="112"/>
      <c r="AG261" s="112"/>
      <c r="AH261" s="128">
        <v>117</v>
      </c>
      <c r="AI261" s="125">
        <v>274</v>
      </c>
      <c r="AJ261" s="111"/>
      <c r="AK261" s="120">
        <v>3650.96261</v>
      </c>
      <c r="AL261" s="120">
        <v>933.06018097256697</v>
      </c>
      <c r="AM261" s="129">
        <v>700.1</v>
      </c>
      <c r="AN261" s="122">
        <v>1.3327527224290301</v>
      </c>
      <c r="AO261" s="130">
        <v>380.10126942440598</v>
      </c>
      <c r="AP261" s="124">
        <v>0.01</v>
      </c>
      <c r="AQ261" s="124">
        <v>0.01</v>
      </c>
      <c r="AR261" s="125">
        <v>0</v>
      </c>
      <c r="AS261" s="125">
        <v>0</v>
      </c>
      <c r="AT261" s="113"/>
      <c r="AU261" s="120">
        <v>2090.5149999999999</v>
      </c>
      <c r="AV261" s="110">
        <v>534.26356623955303</v>
      </c>
      <c r="AW261" s="131">
        <v>573</v>
      </c>
      <c r="AX261" s="118">
        <v>0.93239714876012703</v>
      </c>
      <c r="AY261" s="120">
        <v>-586.53620432768901</v>
      </c>
      <c r="AZ261" s="112"/>
      <c r="BA261" s="112"/>
      <c r="BB261" s="125">
        <v>152</v>
      </c>
      <c r="BC261" s="125">
        <v>600</v>
      </c>
      <c r="BD261" s="111"/>
      <c r="BE261" s="120">
        <v>186.4</v>
      </c>
      <c r="BF261" s="110">
        <v>47.6374141046836</v>
      </c>
      <c r="BG261" s="132">
        <v>65</v>
      </c>
      <c r="BH261" s="116">
        <v>0.73288329391820894</v>
      </c>
      <c r="BI261" s="127">
        <v>-117.27945598830701</v>
      </c>
      <c r="BJ261" s="112"/>
      <c r="BK261" s="112"/>
      <c r="BL261" s="125">
        <v>68</v>
      </c>
      <c r="BM261" s="125">
        <v>119</v>
      </c>
      <c r="BN261" s="111"/>
      <c r="BO261" s="119">
        <v>270</v>
      </c>
      <c r="BP261" s="120">
        <v>69.002692104423602</v>
      </c>
      <c r="BQ261" s="132">
        <v>78</v>
      </c>
      <c r="BR261" s="118">
        <v>0.88464989877466205</v>
      </c>
      <c r="BS261" s="126">
        <v>-94.415347185968102</v>
      </c>
      <c r="BT261" s="112"/>
      <c r="BU261" s="124"/>
      <c r="BV261" s="119">
        <v>36</v>
      </c>
      <c r="BW261" s="119">
        <v>97</v>
      </c>
      <c r="BX261" s="113"/>
      <c r="BY261" s="118">
        <v>0.98801369863013699</v>
      </c>
      <c r="BZ261" s="118">
        <v>1</v>
      </c>
      <c r="CA261" s="135">
        <v>0.99520547945205495</v>
      </c>
      <c r="CB261" s="117">
        <v>0.9</v>
      </c>
      <c r="CC261" s="124">
        <v>2.5000000000000001E-3</v>
      </c>
      <c r="CD261" s="113"/>
      <c r="CE261" s="113"/>
    </row>
    <row r="262" spans="1:83" s="85" customFormat="1" ht="21.95" customHeight="1" x14ac:dyDescent="0.2">
      <c r="A262" s="140"/>
      <c r="B262" s="140"/>
      <c r="C262" s="141" t="s">
        <v>339</v>
      </c>
      <c r="D262" s="142">
        <v>1138.31407439244</v>
      </c>
      <c r="E262" s="143"/>
      <c r="F262" s="140"/>
      <c r="G262" s="140"/>
      <c r="H262" s="144"/>
      <c r="I262" s="140"/>
      <c r="J262" s="140"/>
      <c r="K262" s="143"/>
      <c r="L262" s="145">
        <v>0.60222623197249203</v>
      </c>
      <c r="M262" s="146">
        <v>0.60697339930000005</v>
      </c>
      <c r="N262" s="147" t="s">
        <v>512</v>
      </c>
      <c r="O262" s="140"/>
      <c r="P262" s="143"/>
      <c r="Q262" s="148">
        <v>51935</v>
      </c>
      <c r="R262" s="149">
        <v>45.6244907871489</v>
      </c>
      <c r="S262" s="150" t="s">
        <v>513</v>
      </c>
      <c r="T262" s="151">
        <v>1.2673469663096899</v>
      </c>
      <c r="U262" s="152">
        <v>3005.7078263151798</v>
      </c>
      <c r="V262" s="148"/>
      <c r="W262" s="148"/>
      <c r="X262" s="153">
        <v>1131</v>
      </c>
      <c r="Y262" s="153">
        <v>3751</v>
      </c>
      <c r="Z262" s="143"/>
      <c r="AA262" s="154">
        <v>134773</v>
      </c>
      <c r="AB262" s="149">
        <v>118.39702506703399</v>
      </c>
      <c r="AC262" s="150" t="s">
        <v>514</v>
      </c>
      <c r="AD262" s="151">
        <v>0.591985125335171</v>
      </c>
      <c r="AE262" s="154">
        <v>-137056.40096491601</v>
      </c>
      <c r="AF262" s="140"/>
      <c r="AG262" s="140"/>
      <c r="AH262" s="155">
        <v>93321</v>
      </c>
      <c r="AI262" s="156">
        <v>138576</v>
      </c>
      <c r="AJ262" s="143"/>
      <c r="AK262" s="157">
        <v>921439.97767000005</v>
      </c>
      <c r="AL262" s="157">
        <v>809.47780441158397</v>
      </c>
      <c r="AM262" s="158" t="s">
        <v>515</v>
      </c>
      <c r="AN262" s="151">
        <v>1.1242747283494201</v>
      </c>
      <c r="AO262" s="152">
        <v>-82392.110514702901</v>
      </c>
      <c r="AP262" s="148"/>
      <c r="AQ262" s="148"/>
      <c r="AR262" s="153">
        <v>75737</v>
      </c>
      <c r="AS262" s="153">
        <v>156005</v>
      </c>
      <c r="AT262" s="144"/>
      <c r="AU262" s="157">
        <v>694572.97381</v>
      </c>
      <c r="AV262" s="157">
        <v>610.17691815917897</v>
      </c>
      <c r="AW262" s="147" t="s">
        <v>516</v>
      </c>
      <c r="AX262" s="151">
        <v>1.0648811835238701</v>
      </c>
      <c r="AY262" s="152">
        <v>-84218.259954483598</v>
      </c>
      <c r="AZ262" s="148"/>
      <c r="BA262" s="148"/>
      <c r="BB262" s="153">
        <v>33265</v>
      </c>
      <c r="BC262" s="153">
        <v>108181</v>
      </c>
      <c r="BD262" s="143"/>
      <c r="BE262" s="157">
        <v>66666.100000000006</v>
      </c>
      <c r="BF262" s="159">
        <v>58.565646775106302</v>
      </c>
      <c r="BG262" s="147" t="s">
        <v>517</v>
      </c>
      <c r="BH262" s="151">
        <v>0.90100995038625098</v>
      </c>
      <c r="BI262" s="152">
        <v>-21678.455313597598</v>
      </c>
      <c r="BJ262" s="148"/>
      <c r="BK262" s="148"/>
      <c r="BL262" s="153">
        <v>11036</v>
      </c>
      <c r="BM262" s="153">
        <v>23105</v>
      </c>
      <c r="BN262" s="143"/>
      <c r="BO262" s="148">
        <v>122698</v>
      </c>
      <c r="BP262" s="157">
        <v>107.789232128653</v>
      </c>
      <c r="BQ262" s="160" t="s">
        <v>518</v>
      </c>
      <c r="BR262" s="151">
        <v>1.3819132324186301</v>
      </c>
      <c r="BS262" s="152">
        <v>16684.533623682899</v>
      </c>
      <c r="BT262" s="148"/>
      <c r="BU262" s="148"/>
      <c r="BV262" s="148">
        <v>703</v>
      </c>
      <c r="BW262" s="148">
        <v>3232</v>
      </c>
      <c r="BX262" s="144"/>
      <c r="BY262" s="151">
        <v>0.99429879019937994</v>
      </c>
      <c r="BZ262" s="151">
        <v>0.99892887746358205</v>
      </c>
      <c r="CA262" s="161">
        <v>0.99707684255790097</v>
      </c>
      <c r="CB262" s="147" t="s">
        <v>519</v>
      </c>
      <c r="CC262" s="162"/>
      <c r="CD262" s="144"/>
      <c r="CE262" s="144"/>
    </row>
    <row r="263" spans="1:83" s="85" customFormat="1" ht="28.7" customHeight="1" x14ac:dyDescent="0.2"/>
  </sheetData>
  <mergeCells count="87">
    <mergeCell ref="CA4:CA5"/>
    <mergeCell ref="CB4:CB5"/>
    <mergeCell ref="CC4:CC5"/>
    <mergeCell ref="BT4:BT5"/>
    <mergeCell ref="BU4:BU5"/>
    <mergeCell ref="BV4:BV5"/>
    <mergeCell ref="BW4:BW5"/>
    <mergeCell ref="BY4:BY5"/>
    <mergeCell ref="BZ4:BZ5"/>
    <mergeCell ref="BS4:BS5"/>
    <mergeCell ref="BG4:BG5"/>
    <mergeCell ref="BH4:BH5"/>
    <mergeCell ref="BI4:BI5"/>
    <mergeCell ref="BJ4:BJ5"/>
    <mergeCell ref="BK4:BK5"/>
    <mergeCell ref="BL4:BL5"/>
    <mergeCell ref="BM4:BM5"/>
    <mergeCell ref="BO4:BO5"/>
    <mergeCell ref="BP4:BP5"/>
    <mergeCell ref="BQ4:BQ5"/>
    <mergeCell ref="BR4:BR5"/>
    <mergeCell ref="BF4:BF5"/>
    <mergeCell ref="AS4:AS5"/>
    <mergeCell ref="AU4:AU5"/>
    <mergeCell ref="AV4:AV5"/>
    <mergeCell ref="AW4:AW5"/>
    <mergeCell ref="AX4:AX5"/>
    <mergeCell ref="AY4:AY5"/>
    <mergeCell ref="AZ4:AZ5"/>
    <mergeCell ref="BA4:BA5"/>
    <mergeCell ref="BB4:BB5"/>
    <mergeCell ref="BC4:BC5"/>
    <mergeCell ref="BE4:BE5"/>
    <mergeCell ref="AC4:AC5"/>
    <mergeCell ref="AD4:AD5"/>
    <mergeCell ref="AR4:AR5"/>
    <mergeCell ref="AF4:AF5"/>
    <mergeCell ref="AG4:AG5"/>
    <mergeCell ref="AH4:AH5"/>
    <mergeCell ref="AI4:AI5"/>
    <mergeCell ref="AK4:AK5"/>
    <mergeCell ref="AL4:AL5"/>
    <mergeCell ref="AM4:AM5"/>
    <mergeCell ref="AN4:AN5"/>
    <mergeCell ref="AO4:AO5"/>
    <mergeCell ref="AP4:AP5"/>
    <mergeCell ref="AQ4:AQ5"/>
    <mergeCell ref="S4:S5"/>
    <mergeCell ref="T4:T5"/>
    <mergeCell ref="Y4:Y5"/>
    <mergeCell ref="AA4:AA5"/>
    <mergeCell ref="AB4:AB5"/>
    <mergeCell ref="AU2:BC2"/>
    <mergeCell ref="BE2:BM2"/>
    <mergeCell ref="BO2:BW2"/>
    <mergeCell ref="BY2:CC2"/>
    <mergeCell ref="L3:O3"/>
    <mergeCell ref="Q3:Y3"/>
    <mergeCell ref="AA3:AI3"/>
    <mergeCell ref="AK3:AS3"/>
    <mergeCell ref="AU3:BC3"/>
    <mergeCell ref="BE3:BM3"/>
    <mergeCell ref="AK2:AS2"/>
    <mergeCell ref="BO3:BW3"/>
    <mergeCell ref="BY3:CC3"/>
    <mergeCell ref="I2:I4"/>
    <mergeCell ref="J2:J4"/>
    <mergeCell ref="L2:O2"/>
    <mergeCell ref="Q2:Y2"/>
    <mergeCell ref="AA2:AI2"/>
    <mergeCell ref="U4:U5"/>
    <mergeCell ref="V4:V5"/>
    <mergeCell ref="W4:W5"/>
    <mergeCell ref="X4:X5"/>
    <mergeCell ref="AE4:AE5"/>
    <mergeCell ref="L4:L5"/>
    <mergeCell ref="M4:M5"/>
    <mergeCell ref="N4:N5"/>
    <mergeCell ref="O4:O5"/>
    <mergeCell ref="Q4:Q5"/>
    <mergeCell ref="R4:R5"/>
    <mergeCell ref="G2:G4"/>
    <mergeCell ref="A2:A5"/>
    <mergeCell ref="B2:B5"/>
    <mergeCell ref="C2:C5"/>
    <mergeCell ref="D2:D4"/>
    <mergeCell ref="F2:F4"/>
  </mergeCells>
  <hyperlinks>
    <hyperlink ref="F5" r:id="rId1" xr:uid="{EB7BD49C-53FC-4EB2-86C3-F370AFF1321E}"/>
    <hyperlink ref="G5" r:id="rId2" xr:uid="{2F97FC12-F5A1-435A-9DF0-4162F0874432}"/>
    <hyperlink ref="I5" r:id="rId3" xr:uid="{BE35B012-9262-4363-AF48-719D89055861}"/>
    <hyperlink ref="J5" r:id="rId4" xr:uid="{2825B365-B431-42C7-9FEE-3752FC059493}"/>
  </hyperlinks>
  <pageMargins left="0.7" right="0.7" top="0.75" bottom="0.75" header="0.3" footer="0.3"/>
  <pageSetup paperSize="9" orientation="portrait" r:id="rId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euil12">
    <tabColor theme="5" tint="0.79998168889431442"/>
  </sheetPr>
  <dimension ref="A1:CC263"/>
  <sheetViews>
    <sheetView workbookViewId="0">
      <selection activeCell="A21" sqref="A21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spans="1:81" ht="3.75" customHeight="1" x14ac:dyDescent="0.25">
      <c r="A1" s="343"/>
      <c r="B1" s="343"/>
      <c r="C1" s="343"/>
      <c r="D1" s="343"/>
      <c r="E1" s="343"/>
      <c r="F1" s="343"/>
      <c r="G1" s="343"/>
      <c r="H1" s="343"/>
      <c r="I1" s="343"/>
      <c r="J1" s="343"/>
      <c r="K1" s="343"/>
      <c r="L1" s="343"/>
      <c r="M1" s="343"/>
      <c r="N1" s="343"/>
      <c r="O1" s="343"/>
      <c r="P1" s="343"/>
      <c r="Q1" s="343"/>
      <c r="R1" s="343"/>
      <c r="S1" s="343"/>
      <c r="T1" s="343"/>
      <c r="U1" s="343"/>
      <c r="V1" s="343"/>
      <c r="W1" s="343"/>
      <c r="X1" s="343"/>
      <c r="Y1" s="343"/>
      <c r="Z1" s="343"/>
      <c r="AA1" s="343"/>
      <c r="AB1" s="343"/>
      <c r="AC1" s="343"/>
      <c r="AD1" s="343"/>
      <c r="AE1" s="343"/>
      <c r="AF1" s="343"/>
      <c r="AG1" s="343"/>
      <c r="AH1" s="343"/>
      <c r="AI1" s="343"/>
      <c r="AJ1" s="343"/>
      <c r="AK1" s="343"/>
      <c r="AL1" s="343"/>
      <c r="AM1" s="343"/>
      <c r="AN1" s="343"/>
      <c r="AO1" s="343"/>
      <c r="AP1" s="343"/>
      <c r="AQ1" s="343"/>
      <c r="AR1" s="343"/>
      <c r="AS1" s="343"/>
      <c r="AT1" s="343"/>
      <c r="AU1" s="343"/>
      <c r="AV1" s="343"/>
      <c r="AW1" s="343"/>
      <c r="AX1" s="343"/>
      <c r="AY1" s="343"/>
      <c r="AZ1" s="343"/>
      <c r="BA1" s="343"/>
      <c r="BB1" s="343"/>
      <c r="BC1" s="343"/>
      <c r="BD1" s="343"/>
      <c r="BE1" s="343"/>
      <c r="BF1" s="343"/>
      <c r="BG1" s="343"/>
      <c r="BH1" s="343"/>
      <c r="BI1" s="343"/>
      <c r="BJ1" s="343"/>
      <c r="BK1" s="343"/>
      <c r="BL1" s="343"/>
      <c r="BM1" s="343"/>
      <c r="BN1" s="343"/>
      <c r="BO1" s="343"/>
      <c r="BP1" s="343"/>
      <c r="BQ1" s="343"/>
      <c r="BR1" s="343"/>
      <c r="BS1" s="343"/>
      <c r="BT1" s="343"/>
      <c r="BU1" s="343"/>
      <c r="BV1" s="343"/>
      <c r="BW1" s="343"/>
      <c r="BX1" s="343"/>
      <c r="BY1" s="343"/>
      <c r="BZ1" s="343"/>
      <c r="CA1" s="343"/>
      <c r="CB1" s="343"/>
      <c r="CC1" s="343"/>
    </row>
    <row r="2" spans="1:81" ht="24" customHeight="1" x14ac:dyDescent="0.25">
      <c r="A2" s="344" t="s">
        <v>14</v>
      </c>
      <c r="B2" s="345" t="s">
        <v>15</v>
      </c>
      <c r="C2" s="345" t="s">
        <v>16</v>
      </c>
      <c r="D2" s="346" t="s">
        <v>17</v>
      </c>
      <c r="E2" s="347"/>
      <c r="F2" s="348" t="s">
        <v>18</v>
      </c>
      <c r="G2" s="349" t="s">
        <v>19</v>
      </c>
      <c r="H2" s="350"/>
      <c r="I2" s="349" t="s">
        <v>20</v>
      </c>
      <c r="J2" s="351" t="s">
        <v>21</v>
      </c>
      <c r="K2" s="350"/>
      <c r="L2" s="352" t="s">
        <v>490</v>
      </c>
      <c r="M2" s="352"/>
      <c r="N2" s="352"/>
      <c r="O2" s="352"/>
      <c r="P2" s="350"/>
      <c r="Q2" s="353" t="s">
        <v>491</v>
      </c>
      <c r="R2" s="353"/>
      <c r="S2" s="353"/>
      <c r="T2" s="353"/>
      <c r="U2" s="353"/>
      <c r="V2" s="353"/>
      <c r="W2" s="353"/>
      <c r="X2" s="353"/>
      <c r="Y2" s="353"/>
      <c r="Z2" s="350"/>
      <c r="AA2" s="354" t="s">
        <v>492</v>
      </c>
      <c r="AB2" s="354"/>
      <c r="AC2" s="354"/>
      <c r="AD2" s="354"/>
      <c r="AE2" s="354"/>
      <c r="AF2" s="354"/>
      <c r="AG2" s="354"/>
      <c r="AH2" s="354"/>
      <c r="AI2" s="354"/>
      <c r="AJ2" s="355"/>
      <c r="AK2" s="356" t="s">
        <v>493</v>
      </c>
      <c r="AL2" s="356"/>
      <c r="AM2" s="356"/>
      <c r="AN2" s="356"/>
      <c r="AO2" s="356"/>
      <c r="AP2" s="356"/>
      <c r="AQ2" s="356"/>
      <c r="AR2" s="356"/>
      <c r="AS2" s="356"/>
      <c r="AT2" s="357"/>
      <c r="AU2" s="358" t="s">
        <v>494</v>
      </c>
      <c r="AV2" s="358"/>
      <c r="AW2" s="358"/>
      <c r="AX2" s="358"/>
      <c r="AY2" s="358"/>
      <c r="AZ2" s="358"/>
      <c r="BA2" s="358"/>
      <c r="BB2" s="358"/>
      <c r="BC2" s="358"/>
      <c r="BD2" s="359"/>
      <c r="BE2" s="360" t="s">
        <v>495</v>
      </c>
      <c r="BF2" s="360"/>
      <c r="BG2" s="360"/>
      <c r="BH2" s="360"/>
      <c r="BI2" s="360"/>
      <c r="BJ2" s="360"/>
      <c r="BK2" s="360"/>
      <c r="BL2" s="360"/>
      <c r="BM2" s="360"/>
      <c r="BN2" s="361"/>
      <c r="BO2" s="362" t="s">
        <v>496</v>
      </c>
      <c r="BP2" s="362"/>
      <c r="BQ2" s="362"/>
      <c r="BR2" s="362"/>
      <c r="BS2" s="362"/>
      <c r="BT2" s="362"/>
      <c r="BU2" s="362"/>
      <c r="BV2" s="362"/>
      <c r="BW2" s="362"/>
      <c r="BX2" s="363"/>
      <c r="BY2" s="364" t="s">
        <v>497</v>
      </c>
      <c r="BZ2" s="364"/>
      <c r="CA2" s="364"/>
      <c r="CB2" s="364"/>
      <c r="CC2" s="364"/>
    </row>
    <row r="3" spans="1:81" ht="24" customHeight="1" x14ac:dyDescent="0.25">
      <c r="A3" s="344"/>
      <c r="B3" s="345"/>
      <c r="C3" s="345"/>
      <c r="D3" s="346"/>
      <c r="E3" s="347"/>
      <c r="F3" s="348"/>
      <c r="G3" s="349"/>
      <c r="H3" s="350"/>
      <c r="I3" s="349"/>
      <c r="J3" s="351"/>
      <c r="K3" s="350"/>
      <c r="L3" s="352" t="s">
        <v>659</v>
      </c>
      <c r="M3" s="352"/>
      <c r="N3" s="352"/>
      <c r="O3" s="352"/>
      <c r="P3" s="350"/>
      <c r="Q3" s="353" t="s">
        <v>683</v>
      </c>
      <c r="R3" s="353"/>
      <c r="S3" s="353"/>
      <c r="T3" s="353"/>
      <c r="U3" s="353"/>
      <c r="V3" s="353"/>
      <c r="W3" s="353"/>
      <c r="X3" s="353"/>
      <c r="Y3" s="353"/>
      <c r="Z3" s="350"/>
      <c r="AA3" s="354" t="s">
        <v>683</v>
      </c>
      <c r="AB3" s="354"/>
      <c r="AC3" s="354"/>
      <c r="AD3" s="354"/>
      <c r="AE3" s="354"/>
      <c r="AF3" s="354"/>
      <c r="AG3" s="354"/>
      <c r="AH3" s="354"/>
      <c r="AI3" s="354"/>
      <c r="AJ3" s="355"/>
      <c r="AK3" s="356" t="s">
        <v>684</v>
      </c>
      <c r="AL3" s="356"/>
      <c r="AM3" s="356"/>
      <c r="AN3" s="356"/>
      <c r="AO3" s="356"/>
      <c r="AP3" s="356"/>
      <c r="AQ3" s="356"/>
      <c r="AR3" s="356"/>
      <c r="AS3" s="356"/>
      <c r="AT3" s="357"/>
      <c r="AU3" s="358" t="s">
        <v>685</v>
      </c>
      <c r="AV3" s="358"/>
      <c r="AW3" s="358"/>
      <c r="AX3" s="358"/>
      <c r="AY3" s="358"/>
      <c r="AZ3" s="358"/>
      <c r="BA3" s="358"/>
      <c r="BB3" s="358"/>
      <c r="BC3" s="358"/>
      <c r="BD3" s="355"/>
      <c r="BE3" s="360" t="s">
        <v>686</v>
      </c>
      <c r="BF3" s="360"/>
      <c r="BG3" s="360"/>
      <c r="BH3" s="360"/>
      <c r="BI3" s="360"/>
      <c r="BJ3" s="360"/>
      <c r="BK3" s="360"/>
      <c r="BL3" s="360"/>
      <c r="BM3" s="360"/>
      <c r="BN3" s="355"/>
      <c r="BO3" s="362" t="s">
        <v>687</v>
      </c>
      <c r="BP3" s="362"/>
      <c r="BQ3" s="362"/>
      <c r="BR3" s="362"/>
      <c r="BS3" s="362"/>
      <c r="BT3" s="362"/>
      <c r="BU3" s="362"/>
      <c r="BV3" s="362"/>
      <c r="BW3" s="362"/>
      <c r="BX3" s="363"/>
      <c r="BY3" s="364" t="s">
        <v>675</v>
      </c>
      <c r="BZ3" s="364"/>
      <c r="CA3" s="364"/>
      <c r="CB3" s="364"/>
      <c r="CC3" s="364"/>
    </row>
    <row r="4" spans="1:81" ht="20.25" customHeight="1" x14ac:dyDescent="0.25">
      <c r="A4" s="344"/>
      <c r="B4" s="345"/>
      <c r="C4" s="345"/>
      <c r="D4" s="346"/>
      <c r="E4" s="347"/>
      <c r="F4" s="348"/>
      <c r="G4" s="349"/>
      <c r="H4" s="350"/>
      <c r="I4" s="349"/>
      <c r="J4" s="351"/>
      <c r="K4" s="350"/>
      <c r="L4" s="365" t="s">
        <v>676</v>
      </c>
      <c r="M4" s="365" t="s">
        <v>502</v>
      </c>
      <c r="N4" s="365" t="s">
        <v>503</v>
      </c>
      <c r="O4" s="365" t="s">
        <v>27</v>
      </c>
      <c r="P4" s="350"/>
      <c r="Q4" s="366" t="s">
        <v>31</v>
      </c>
      <c r="R4" s="366" t="s">
        <v>22</v>
      </c>
      <c r="S4" s="366" t="s">
        <v>23</v>
      </c>
      <c r="T4" s="366" t="s">
        <v>24</v>
      </c>
      <c r="U4" s="366" t="s">
        <v>25</v>
      </c>
      <c r="V4" s="366" t="s">
        <v>26</v>
      </c>
      <c r="W4" s="366" t="s">
        <v>27</v>
      </c>
      <c r="X4" s="366" t="s">
        <v>28</v>
      </c>
      <c r="Y4" s="366" t="s">
        <v>29</v>
      </c>
      <c r="Z4" s="350"/>
      <c r="AA4" s="367" t="s">
        <v>504</v>
      </c>
      <c r="AB4" s="367" t="s">
        <v>22</v>
      </c>
      <c r="AC4" s="367" t="s">
        <v>23</v>
      </c>
      <c r="AD4" s="367" t="s">
        <v>24</v>
      </c>
      <c r="AE4" s="367" t="s">
        <v>25</v>
      </c>
      <c r="AF4" s="367" t="s">
        <v>26</v>
      </c>
      <c r="AG4" s="367" t="s">
        <v>27</v>
      </c>
      <c r="AH4" s="367" t="s">
        <v>28</v>
      </c>
      <c r="AI4" s="367" t="s">
        <v>29</v>
      </c>
      <c r="AJ4" s="355"/>
      <c r="AK4" s="368" t="s">
        <v>505</v>
      </c>
      <c r="AL4" s="368" t="s">
        <v>22</v>
      </c>
      <c r="AM4" s="368" t="s">
        <v>23</v>
      </c>
      <c r="AN4" s="368" t="s">
        <v>24</v>
      </c>
      <c r="AO4" s="368" t="s">
        <v>25</v>
      </c>
      <c r="AP4" s="368" t="s">
        <v>26</v>
      </c>
      <c r="AQ4" s="368" t="s">
        <v>27</v>
      </c>
      <c r="AR4" s="368" t="s">
        <v>28</v>
      </c>
      <c r="AS4" s="368" t="s">
        <v>29</v>
      </c>
      <c r="AT4" s="357"/>
      <c r="AU4" s="369" t="s">
        <v>30</v>
      </c>
      <c r="AV4" s="369" t="s">
        <v>22</v>
      </c>
      <c r="AW4" s="369" t="s">
        <v>23</v>
      </c>
      <c r="AX4" s="369" t="s">
        <v>24</v>
      </c>
      <c r="AY4" s="369" t="s">
        <v>25</v>
      </c>
      <c r="AZ4" s="369" t="s">
        <v>26</v>
      </c>
      <c r="BA4" s="369" t="s">
        <v>27</v>
      </c>
      <c r="BB4" s="369" t="s">
        <v>28</v>
      </c>
      <c r="BC4" s="369" t="s">
        <v>29</v>
      </c>
      <c r="BD4" s="355"/>
      <c r="BE4" s="370" t="s">
        <v>506</v>
      </c>
      <c r="BF4" s="370" t="s">
        <v>22</v>
      </c>
      <c r="BG4" s="370" t="s">
        <v>23</v>
      </c>
      <c r="BH4" s="370" t="s">
        <v>24</v>
      </c>
      <c r="BI4" s="370" t="s">
        <v>677</v>
      </c>
      <c r="BJ4" s="370" t="s">
        <v>26</v>
      </c>
      <c r="BK4" s="370" t="s">
        <v>27</v>
      </c>
      <c r="BL4" s="370" t="s">
        <v>678</v>
      </c>
      <c r="BM4" s="370" t="s">
        <v>679</v>
      </c>
      <c r="BN4" s="355"/>
      <c r="BO4" s="371" t="s">
        <v>507</v>
      </c>
      <c r="BP4" s="371" t="s">
        <v>22</v>
      </c>
      <c r="BQ4" s="371" t="s">
        <v>23</v>
      </c>
      <c r="BR4" s="371" t="s">
        <v>24</v>
      </c>
      <c r="BS4" s="371" t="s">
        <v>25</v>
      </c>
      <c r="BT4" s="371" t="s">
        <v>26</v>
      </c>
      <c r="BU4" s="371" t="s">
        <v>27</v>
      </c>
      <c r="BV4" s="371" t="s">
        <v>28</v>
      </c>
      <c r="BW4" s="371" t="s">
        <v>29</v>
      </c>
      <c r="BX4" s="363"/>
      <c r="BY4" s="372" t="s">
        <v>32</v>
      </c>
      <c r="BZ4" s="372" t="s">
        <v>508</v>
      </c>
      <c r="CA4" s="372" t="s">
        <v>509</v>
      </c>
      <c r="CB4" s="372" t="s">
        <v>510</v>
      </c>
      <c r="CC4" s="372" t="s">
        <v>27</v>
      </c>
    </row>
    <row r="5" spans="1:81" ht="25.15" customHeight="1" x14ac:dyDescent="0.25">
      <c r="A5" s="344"/>
      <c r="B5" s="345"/>
      <c r="C5" s="345"/>
      <c r="D5" s="373" t="s">
        <v>511</v>
      </c>
      <c r="E5" s="347"/>
      <c r="F5" s="374" t="s">
        <v>33</v>
      </c>
      <c r="G5" s="375" t="s">
        <v>33</v>
      </c>
      <c r="H5" s="350"/>
      <c r="I5" s="374" t="s">
        <v>33</v>
      </c>
      <c r="J5" s="376" t="s">
        <v>33</v>
      </c>
      <c r="K5" s="350"/>
      <c r="L5" s="365"/>
      <c r="M5" s="365"/>
      <c r="N5" s="365"/>
      <c r="O5" s="365"/>
      <c r="P5" s="350"/>
      <c r="Q5" s="366"/>
      <c r="R5" s="366"/>
      <c r="S5" s="366"/>
      <c r="T5" s="366"/>
      <c r="U5" s="366"/>
      <c r="V5" s="366"/>
      <c r="W5" s="366"/>
      <c r="X5" s="366"/>
      <c r="Y5" s="366"/>
      <c r="Z5" s="350"/>
      <c r="AA5" s="367"/>
      <c r="AB5" s="367"/>
      <c r="AC5" s="367"/>
      <c r="AD5" s="367"/>
      <c r="AE5" s="367"/>
      <c r="AF5" s="367"/>
      <c r="AG5" s="367"/>
      <c r="AH5" s="367"/>
      <c r="AI5" s="367"/>
      <c r="AJ5" s="355"/>
      <c r="AK5" s="368"/>
      <c r="AL5" s="368"/>
      <c r="AM5" s="368"/>
      <c r="AN5" s="368"/>
      <c r="AO5" s="368"/>
      <c r="AP5" s="368"/>
      <c r="AQ5" s="368"/>
      <c r="AR5" s="368"/>
      <c r="AS5" s="368"/>
      <c r="AT5" s="357"/>
      <c r="AU5" s="369"/>
      <c r="AV5" s="369"/>
      <c r="AW5" s="369"/>
      <c r="AX5" s="369"/>
      <c r="AY5" s="369"/>
      <c r="AZ5" s="369"/>
      <c r="BA5" s="369"/>
      <c r="BB5" s="369"/>
      <c r="BC5" s="369"/>
      <c r="BD5" s="355"/>
      <c r="BE5" s="370"/>
      <c r="BF5" s="370"/>
      <c r="BG5" s="370"/>
      <c r="BH5" s="370"/>
      <c r="BI5" s="370"/>
      <c r="BJ5" s="370"/>
      <c r="BK5" s="370"/>
      <c r="BL5" s="370"/>
      <c r="BM5" s="370"/>
      <c r="BN5" s="355"/>
      <c r="BO5" s="371"/>
      <c r="BP5" s="371"/>
      <c r="BQ5" s="371"/>
      <c r="BR5" s="371"/>
      <c r="BS5" s="371"/>
      <c r="BT5" s="371"/>
      <c r="BU5" s="371"/>
      <c r="BV5" s="371"/>
      <c r="BW5" s="371"/>
      <c r="BX5" s="363"/>
      <c r="BY5" s="372"/>
      <c r="BZ5" s="372"/>
      <c r="CA5" s="372"/>
      <c r="CB5" s="372"/>
      <c r="CC5" s="372"/>
    </row>
    <row r="6" spans="1:81" ht="21.4" customHeight="1" x14ac:dyDescent="0.25">
      <c r="A6" s="377" t="s">
        <v>376</v>
      </c>
      <c r="B6" s="377" t="s">
        <v>0</v>
      </c>
      <c r="C6" s="377" t="s">
        <v>34</v>
      </c>
      <c r="D6" s="378">
        <v>9.3793055518888906</v>
      </c>
      <c r="E6" s="379"/>
      <c r="F6" s="380">
        <v>5.475E-2</v>
      </c>
      <c r="G6" s="380">
        <v>5.475E-2</v>
      </c>
      <c r="H6" s="381"/>
      <c r="I6" s="382">
        <v>6</v>
      </c>
      <c r="J6" s="382">
        <v>6</v>
      </c>
      <c r="K6" s="379"/>
      <c r="L6" s="383">
        <v>0.5948</v>
      </c>
      <c r="M6" s="384">
        <v>0.55000000000000004</v>
      </c>
      <c r="N6" s="385">
        <v>0.7</v>
      </c>
      <c r="O6" s="386"/>
      <c r="P6" s="379"/>
      <c r="Q6" s="387">
        <v>460</v>
      </c>
      <c r="R6" s="388">
        <v>49.044142709196699</v>
      </c>
      <c r="S6" s="389">
        <v>36</v>
      </c>
      <c r="T6" s="390">
        <v>1.3623372974776899</v>
      </c>
      <c r="U6" s="391">
        <v>54.814000158399999</v>
      </c>
      <c r="V6" s="392">
        <v>0.01</v>
      </c>
      <c r="W6" s="392">
        <v>0.01</v>
      </c>
      <c r="X6" s="393">
        <v>0</v>
      </c>
      <c r="Y6" s="393">
        <v>0</v>
      </c>
      <c r="Z6" s="379"/>
      <c r="AA6" s="394">
        <v>1124</v>
      </c>
      <c r="AB6" s="378">
        <v>119.83829653290699</v>
      </c>
      <c r="AC6" s="389">
        <v>200</v>
      </c>
      <c r="AD6" s="384">
        <v>0.59919148266453504</v>
      </c>
      <c r="AE6" s="395">
        <v>-1127.0333324533301</v>
      </c>
      <c r="AF6" s="380"/>
      <c r="AG6" s="380"/>
      <c r="AH6" s="396">
        <v>752</v>
      </c>
      <c r="AI6" s="393">
        <v>1128</v>
      </c>
      <c r="AJ6" s="379"/>
      <c r="AK6" s="388">
        <v>8979.4577900000004</v>
      </c>
      <c r="AL6" s="388">
        <v>957.36915066080098</v>
      </c>
      <c r="AM6" s="397">
        <v>686.1</v>
      </c>
      <c r="AN6" s="390">
        <v>1.39537844433873</v>
      </c>
      <c r="AO6" s="398">
        <v>1257.28794301884</v>
      </c>
      <c r="AP6" s="392">
        <v>0.01</v>
      </c>
      <c r="AQ6" s="392">
        <v>0.01</v>
      </c>
      <c r="AR6" s="393">
        <v>0</v>
      </c>
      <c r="AS6" s="393">
        <v>0</v>
      </c>
      <c r="AT6" s="381"/>
      <c r="AU6" s="388">
        <v>6931.5824599999996</v>
      </c>
      <c r="AV6" s="378">
        <v>739.02938993218504</v>
      </c>
      <c r="AW6" s="399">
        <v>573</v>
      </c>
      <c r="AX6" s="390">
        <v>1.28975460721149</v>
      </c>
      <c r="AY6" s="398">
        <v>482.37196252119799</v>
      </c>
      <c r="AZ6" s="380">
        <v>1.4999999999999999E-2</v>
      </c>
      <c r="BA6" s="380">
        <v>1.4999999999999999E-2</v>
      </c>
      <c r="BB6" s="393">
        <v>0</v>
      </c>
      <c r="BC6" s="393">
        <v>0</v>
      </c>
      <c r="BD6" s="379"/>
      <c r="BE6" s="388">
        <v>627.5</v>
      </c>
      <c r="BF6" s="378">
        <v>66.902607717436894</v>
      </c>
      <c r="BG6" s="400">
        <v>65</v>
      </c>
      <c r="BH6" s="401">
        <v>1.0292708879605701</v>
      </c>
      <c r="BI6" s="402">
        <v>-286.98229130916701</v>
      </c>
      <c r="BJ6" s="380">
        <v>9.75E-3</v>
      </c>
      <c r="BK6" s="380">
        <v>9.75E-3</v>
      </c>
      <c r="BL6" s="393">
        <v>0</v>
      </c>
      <c r="BM6" s="393">
        <v>287</v>
      </c>
      <c r="BN6" s="379"/>
      <c r="BO6" s="387">
        <v>924</v>
      </c>
      <c r="BP6" s="388">
        <v>98.514756224560401</v>
      </c>
      <c r="BQ6" s="400">
        <v>78</v>
      </c>
      <c r="BR6" s="390">
        <v>1.2630096951866701</v>
      </c>
      <c r="BS6" s="391">
        <v>46.097000343199902</v>
      </c>
      <c r="BT6" s="380">
        <v>7.4999999999999997E-3</v>
      </c>
      <c r="BU6" s="392">
        <v>7.4999999999999997E-3</v>
      </c>
      <c r="BV6" s="387">
        <v>0</v>
      </c>
      <c r="BW6" s="387">
        <v>0</v>
      </c>
      <c r="BX6" s="381"/>
      <c r="BY6" s="386">
        <v>0.99829121323860104</v>
      </c>
      <c r="BZ6" s="386">
        <v>1</v>
      </c>
      <c r="CA6" s="403">
        <v>0.99931648529544004</v>
      </c>
      <c r="CB6" s="385">
        <v>0.9</v>
      </c>
      <c r="CC6" s="392">
        <v>2.5000000000000001E-3</v>
      </c>
    </row>
    <row r="7" spans="1:81" ht="21.4" customHeight="1" x14ac:dyDescent="0.25">
      <c r="A7" s="377" t="s">
        <v>376</v>
      </c>
      <c r="B7" s="377" t="s">
        <v>0</v>
      </c>
      <c r="C7" s="377" t="s">
        <v>35</v>
      </c>
      <c r="D7" s="378">
        <v>3.2752914842222198</v>
      </c>
      <c r="E7" s="379"/>
      <c r="F7" s="380">
        <v>7.5749999999999998E-2</v>
      </c>
      <c r="G7" s="380">
        <v>7.5749999999999998E-2</v>
      </c>
      <c r="H7" s="381"/>
      <c r="I7" s="382">
        <v>7</v>
      </c>
      <c r="J7" s="382">
        <v>7</v>
      </c>
      <c r="K7" s="379"/>
      <c r="L7" s="403">
        <v>0.94</v>
      </c>
      <c r="M7" s="401">
        <v>0.72099999999999997</v>
      </c>
      <c r="N7" s="385">
        <v>0.7</v>
      </c>
      <c r="O7" s="386">
        <v>3.0000000000000001E-3</v>
      </c>
      <c r="P7" s="379"/>
      <c r="Q7" s="387">
        <v>170</v>
      </c>
      <c r="R7" s="388">
        <v>51.903777364221199</v>
      </c>
      <c r="S7" s="389">
        <v>36</v>
      </c>
      <c r="T7" s="390">
        <v>1.4417715934505899</v>
      </c>
      <c r="U7" s="391">
        <v>28.507407881600098</v>
      </c>
      <c r="V7" s="392">
        <v>0.01</v>
      </c>
      <c r="W7" s="392">
        <v>0.01</v>
      </c>
      <c r="X7" s="393">
        <v>0</v>
      </c>
      <c r="Y7" s="393">
        <v>0</v>
      </c>
      <c r="Z7" s="379"/>
      <c r="AA7" s="394">
        <v>441</v>
      </c>
      <c r="AB7" s="378">
        <v>134.644504809539</v>
      </c>
      <c r="AC7" s="389">
        <v>200</v>
      </c>
      <c r="AD7" s="384">
        <v>0.673222524047695</v>
      </c>
      <c r="AE7" s="395">
        <v>-345.069956213333</v>
      </c>
      <c r="AF7" s="380"/>
      <c r="AG7" s="380"/>
      <c r="AH7" s="396">
        <v>215</v>
      </c>
      <c r="AI7" s="393">
        <v>346</v>
      </c>
      <c r="AJ7" s="379"/>
      <c r="AK7" s="388">
        <v>3124.7238400000001</v>
      </c>
      <c r="AL7" s="388">
        <v>954.02923832961505</v>
      </c>
      <c r="AM7" s="397">
        <v>612</v>
      </c>
      <c r="AN7" s="390">
        <v>1.5588713044601501</v>
      </c>
      <c r="AO7" s="398">
        <v>719.34977398720105</v>
      </c>
      <c r="AP7" s="392">
        <v>0.01</v>
      </c>
      <c r="AQ7" s="392">
        <v>0.01</v>
      </c>
      <c r="AR7" s="393">
        <v>0</v>
      </c>
      <c r="AS7" s="393">
        <v>0</v>
      </c>
      <c r="AT7" s="381"/>
      <c r="AU7" s="388">
        <v>2487.2423100000001</v>
      </c>
      <c r="AV7" s="378">
        <v>759.39571240653697</v>
      </c>
      <c r="AW7" s="399">
        <v>573</v>
      </c>
      <c r="AX7" s="390">
        <v>1.3252979274110599</v>
      </c>
      <c r="AY7" s="398">
        <v>235.15188544880201</v>
      </c>
      <c r="AZ7" s="380">
        <v>1.4999999999999999E-2</v>
      </c>
      <c r="BA7" s="380">
        <v>1.4999999999999999E-2</v>
      </c>
      <c r="BB7" s="393">
        <v>0</v>
      </c>
      <c r="BC7" s="393">
        <v>0</v>
      </c>
      <c r="BD7" s="379"/>
      <c r="BE7" s="388">
        <v>307.39999999999998</v>
      </c>
      <c r="BF7" s="378">
        <v>93.854242128009503</v>
      </c>
      <c r="BG7" s="400">
        <v>65</v>
      </c>
      <c r="BH7" s="401">
        <v>1.44391141735399</v>
      </c>
      <c r="BI7" s="402">
        <v>-11.9409197116664</v>
      </c>
      <c r="BJ7" s="380">
        <v>2.775E-2</v>
      </c>
      <c r="BK7" s="380">
        <v>2.775E-2</v>
      </c>
      <c r="BL7" s="393">
        <v>0</v>
      </c>
      <c r="BM7" s="393">
        <v>12</v>
      </c>
      <c r="BN7" s="379"/>
      <c r="BO7" s="387">
        <v>361</v>
      </c>
      <c r="BP7" s="388">
        <v>110.21919781461099</v>
      </c>
      <c r="BQ7" s="400">
        <v>78</v>
      </c>
      <c r="BR7" s="390">
        <v>1.41306663864886</v>
      </c>
      <c r="BS7" s="391">
        <v>54.432717076800301</v>
      </c>
      <c r="BT7" s="380">
        <v>7.4999999999999997E-3</v>
      </c>
      <c r="BU7" s="392">
        <v>7.4999999999999997E-3</v>
      </c>
      <c r="BV7" s="387">
        <v>0</v>
      </c>
      <c r="BW7" s="387">
        <v>0</v>
      </c>
      <c r="BX7" s="381"/>
      <c r="BY7" s="386">
        <v>0.99830278343516599</v>
      </c>
      <c r="BZ7" s="386">
        <v>1</v>
      </c>
      <c r="CA7" s="403">
        <v>0.99932111337406604</v>
      </c>
      <c r="CB7" s="385">
        <v>0.9</v>
      </c>
      <c r="CC7" s="392">
        <v>2.5000000000000001E-3</v>
      </c>
    </row>
    <row r="8" spans="1:81" ht="21.4" customHeight="1" x14ac:dyDescent="0.25">
      <c r="A8" s="377" t="s">
        <v>376</v>
      </c>
      <c r="B8" s="377" t="s">
        <v>0</v>
      </c>
      <c r="C8" s="377" t="s">
        <v>36</v>
      </c>
      <c r="D8" s="378">
        <v>1.8669392335555599</v>
      </c>
      <c r="E8" s="379"/>
      <c r="F8" s="380">
        <v>7.3255000000000001E-2</v>
      </c>
      <c r="G8" s="380">
        <v>7.3255000000000001E-2</v>
      </c>
      <c r="H8" s="381"/>
      <c r="I8" s="382">
        <v>7</v>
      </c>
      <c r="J8" s="382">
        <v>7</v>
      </c>
      <c r="K8" s="379"/>
      <c r="L8" s="404">
        <v>0.78</v>
      </c>
      <c r="M8" s="401">
        <v>0.79800000000000004</v>
      </c>
      <c r="N8" s="385">
        <v>0.7</v>
      </c>
      <c r="O8" s="386">
        <v>1.4E-2</v>
      </c>
      <c r="P8" s="379"/>
      <c r="Q8" s="387">
        <v>94</v>
      </c>
      <c r="R8" s="388">
        <v>50.349790882576599</v>
      </c>
      <c r="S8" s="389">
        <v>36</v>
      </c>
      <c r="T8" s="390">
        <v>1.3986053022937901</v>
      </c>
      <c r="U8" s="391">
        <v>13.348225110399801</v>
      </c>
      <c r="V8" s="392">
        <v>0.01</v>
      </c>
      <c r="W8" s="392">
        <v>0.01</v>
      </c>
      <c r="X8" s="393">
        <v>0</v>
      </c>
      <c r="Y8" s="393">
        <v>0</v>
      </c>
      <c r="Z8" s="379"/>
      <c r="AA8" s="394">
        <v>214</v>
      </c>
      <c r="AB8" s="378">
        <v>114.62611966884501</v>
      </c>
      <c r="AC8" s="389">
        <v>200</v>
      </c>
      <c r="AD8" s="384">
        <v>0.57313059834422497</v>
      </c>
      <c r="AE8" s="395">
        <v>-234.06541605333399</v>
      </c>
      <c r="AF8" s="380"/>
      <c r="AG8" s="380"/>
      <c r="AH8" s="396">
        <v>160</v>
      </c>
      <c r="AI8" s="393">
        <v>235</v>
      </c>
      <c r="AJ8" s="379"/>
      <c r="AK8" s="388">
        <v>1404.84449</v>
      </c>
      <c r="AL8" s="388">
        <v>752.48538610680805</v>
      </c>
      <c r="AM8" s="397">
        <v>612</v>
      </c>
      <c r="AN8" s="390">
        <v>1.2295512844882499</v>
      </c>
      <c r="AO8" s="398">
        <v>33.764316876796798</v>
      </c>
      <c r="AP8" s="392">
        <v>0.01</v>
      </c>
      <c r="AQ8" s="392">
        <v>0.01</v>
      </c>
      <c r="AR8" s="393">
        <v>0</v>
      </c>
      <c r="AS8" s="393">
        <v>0</v>
      </c>
      <c r="AT8" s="381"/>
      <c r="AU8" s="388">
        <v>1307.3103699999999</v>
      </c>
      <c r="AV8" s="378">
        <v>700.24259306514705</v>
      </c>
      <c r="AW8" s="399">
        <v>573</v>
      </c>
      <c r="AX8" s="390">
        <v>1.2220638622428399</v>
      </c>
      <c r="AY8" s="398">
        <v>23.602953007197101</v>
      </c>
      <c r="AZ8" s="380">
        <v>1.4999999999999999E-2</v>
      </c>
      <c r="BA8" s="380">
        <v>1.4999999999999999E-2</v>
      </c>
      <c r="BB8" s="393">
        <v>0</v>
      </c>
      <c r="BC8" s="393">
        <v>0</v>
      </c>
      <c r="BD8" s="379"/>
      <c r="BE8" s="388">
        <v>139.80000000000001</v>
      </c>
      <c r="BF8" s="378">
        <v>74.881923036002206</v>
      </c>
      <c r="BG8" s="400">
        <v>65</v>
      </c>
      <c r="BH8" s="401">
        <v>1.1520295851692599</v>
      </c>
      <c r="BI8" s="402">
        <v>-42.226575271667102</v>
      </c>
      <c r="BJ8" s="380">
        <v>1.6879999999999999E-2</v>
      </c>
      <c r="BK8" s="380">
        <v>1.6879999999999999E-2</v>
      </c>
      <c r="BL8" s="393">
        <v>0</v>
      </c>
      <c r="BM8" s="393">
        <v>43</v>
      </c>
      <c r="BN8" s="379"/>
      <c r="BO8" s="387">
        <v>164</v>
      </c>
      <c r="BP8" s="388">
        <v>87.844316007899494</v>
      </c>
      <c r="BQ8" s="400">
        <v>78</v>
      </c>
      <c r="BR8" s="401">
        <v>1.1262091795884599</v>
      </c>
      <c r="BS8" s="402">
        <v>-10.7455122608004</v>
      </c>
      <c r="BT8" s="380">
        <v>4.875E-3</v>
      </c>
      <c r="BU8" s="392">
        <v>4.875E-3</v>
      </c>
      <c r="BV8" s="387">
        <v>0</v>
      </c>
      <c r="BW8" s="387">
        <v>11</v>
      </c>
      <c r="BX8" s="381"/>
      <c r="BY8" s="386">
        <v>0.99962406015037597</v>
      </c>
      <c r="BZ8" s="386">
        <v>1</v>
      </c>
      <c r="CA8" s="403">
        <v>0.99984962406014999</v>
      </c>
      <c r="CB8" s="385">
        <v>0.9</v>
      </c>
      <c r="CC8" s="392">
        <v>2.5000000000000001E-3</v>
      </c>
    </row>
    <row r="9" spans="1:81" ht="21.4" customHeight="1" x14ac:dyDescent="0.25">
      <c r="A9" s="377" t="s">
        <v>376</v>
      </c>
      <c r="B9" s="377" t="s">
        <v>0</v>
      </c>
      <c r="C9" s="377" t="s">
        <v>37</v>
      </c>
      <c r="D9" s="378">
        <v>8.9870805217777807</v>
      </c>
      <c r="E9" s="379"/>
      <c r="F9" s="380">
        <v>5.9874999999999998E-2</v>
      </c>
      <c r="G9" s="380">
        <v>5.9874999999999998E-2</v>
      </c>
      <c r="H9" s="381"/>
      <c r="I9" s="382">
        <v>6</v>
      </c>
      <c r="J9" s="382">
        <v>6</v>
      </c>
      <c r="K9" s="379"/>
      <c r="L9" s="383">
        <v>0.50880074953154297</v>
      </c>
      <c r="M9" s="386">
        <v>0.66600000000000004</v>
      </c>
      <c r="N9" s="385">
        <v>0.7</v>
      </c>
      <c r="O9" s="386"/>
      <c r="P9" s="379"/>
      <c r="Q9" s="387">
        <v>384</v>
      </c>
      <c r="R9" s="388">
        <v>42.728002611023598</v>
      </c>
      <c r="S9" s="389">
        <v>36</v>
      </c>
      <c r="T9" s="401">
        <v>1.1868889614173199</v>
      </c>
      <c r="U9" s="402">
        <v>-4.2418785408000304</v>
      </c>
      <c r="V9" s="392">
        <v>9.4999999999999998E-3</v>
      </c>
      <c r="W9" s="392">
        <v>9.4999999999999998E-3</v>
      </c>
      <c r="X9" s="393">
        <v>0</v>
      </c>
      <c r="Y9" s="393">
        <v>5</v>
      </c>
      <c r="Z9" s="379"/>
      <c r="AA9" s="394">
        <v>1583</v>
      </c>
      <c r="AB9" s="378">
        <v>176.14173993033901</v>
      </c>
      <c r="AC9" s="389">
        <v>200</v>
      </c>
      <c r="AD9" s="386">
        <v>0.88070869965169496</v>
      </c>
      <c r="AE9" s="394">
        <v>-573.89932522666697</v>
      </c>
      <c r="AF9" s="380"/>
      <c r="AG9" s="380"/>
      <c r="AH9" s="396">
        <v>215</v>
      </c>
      <c r="AI9" s="393">
        <v>574</v>
      </c>
      <c r="AJ9" s="379"/>
      <c r="AK9" s="388">
        <v>8087.1306000000004</v>
      </c>
      <c r="AL9" s="388">
        <v>899.86181612627297</v>
      </c>
      <c r="AM9" s="397">
        <v>694.2</v>
      </c>
      <c r="AN9" s="390">
        <v>1.2962572977906499</v>
      </c>
      <c r="AO9" s="398">
        <v>600.53304213823901</v>
      </c>
      <c r="AP9" s="392">
        <v>0.01</v>
      </c>
      <c r="AQ9" s="392">
        <v>0.01</v>
      </c>
      <c r="AR9" s="393">
        <v>0</v>
      </c>
      <c r="AS9" s="393">
        <v>0</v>
      </c>
      <c r="AT9" s="381"/>
      <c r="AU9" s="388">
        <v>6112.5983699999997</v>
      </c>
      <c r="AV9" s="378">
        <v>680.15395602473598</v>
      </c>
      <c r="AW9" s="399">
        <v>573</v>
      </c>
      <c r="AX9" s="401">
        <v>1.1870051588564301</v>
      </c>
      <c r="AY9" s="405">
        <v>-66.918196774401594</v>
      </c>
      <c r="AZ9" s="380">
        <v>1.4250000000000001E-2</v>
      </c>
      <c r="BA9" s="380">
        <v>1.4250000000000001E-2</v>
      </c>
      <c r="BB9" s="393">
        <v>0</v>
      </c>
      <c r="BC9" s="393">
        <v>67</v>
      </c>
      <c r="BD9" s="379"/>
      <c r="BE9" s="388">
        <v>686.5</v>
      </c>
      <c r="BF9" s="378">
        <v>76.387431751217903</v>
      </c>
      <c r="BG9" s="400">
        <v>65</v>
      </c>
      <c r="BH9" s="401">
        <v>1.1751912577110399</v>
      </c>
      <c r="BI9" s="402">
        <v>-189.740350873333</v>
      </c>
      <c r="BJ9" s="380">
        <v>1.7999999999999999E-2</v>
      </c>
      <c r="BK9" s="380">
        <v>1.7999999999999999E-2</v>
      </c>
      <c r="BL9" s="393">
        <v>0</v>
      </c>
      <c r="BM9" s="393">
        <v>190</v>
      </c>
      <c r="BN9" s="379"/>
      <c r="BO9" s="387">
        <v>806</v>
      </c>
      <c r="BP9" s="388">
        <v>89.684297147096302</v>
      </c>
      <c r="BQ9" s="400">
        <v>78</v>
      </c>
      <c r="BR9" s="401">
        <v>1.1497986813730301</v>
      </c>
      <c r="BS9" s="402">
        <v>-35.190736838400099</v>
      </c>
      <c r="BT9" s="380">
        <v>5.6249999999999998E-3</v>
      </c>
      <c r="BU9" s="392">
        <v>5.6249999999999998E-3</v>
      </c>
      <c r="BV9" s="387">
        <v>0</v>
      </c>
      <c r="BW9" s="387">
        <v>36</v>
      </c>
      <c r="BX9" s="381"/>
      <c r="BY9" s="386">
        <v>0.99605217988328199</v>
      </c>
      <c r="BZ9" s="386">
        <v>1</v>
      </c>
      <c r="CA9" s="403">
        <v>0.99842087195331297</v>
      </c>
      <c r="CB9" s="385">
        <v>0.9</v>
      </c>
      <c r="CC9" s="392">
        <v>2.5000000000000001E-3</v>
      </c>
    </row>
    <row r="10" spans="1:81" ht="21.4" customHeight="1" x14ac:dyDescent="0.25">
      <c r="A10" s="377" t="s">
        <v>376</v>
      </c>
      <c r="B10" s="377" t="s">
        <v>0</v>
      </c>
      <c r="C10" s="377" t="s">
        <v>39</v>
      </c>
      <c r="D10" s="378">
        <v>9.0833675411111106</v>
      </c>
      <c r="E10" s="379"/>
      <c r="F10" s="380">
        <v>5.7000000000000002E-2</v>
      </c>
      <c r="G10" s="380">
        <v>5.7000000000000002E-2</v>
      </c>
      <c r="H10" s="381"/>
      <c r="I10" s="382">
        <v>6</v>
      </c>
      <c r="J10" s="382">
        <v>6</v>
      </c>
      <c r="K10" s="379"/>
      <c r="L10" s="383">
        <v>0.47</v>
      </c>
      <c r="M10" s="384">
        <v>0.55000000000000004</v>
      </c>
      <c r="N10" s="385">
        <v>0.7</v>
      </c>
      <c r="O10" s="386"/>
      <c r="P10" s="379"/>
      <c r="Q10" s="387">
        <v>444</v>
      </c>
      <c r="R10" s="388">
        <v>48.880549861102303</v>
      </c>
      <c r="S10" s="389">
        <v>36</v>
      </c>
      <c r="T10" s="390">
        <v>1.35779305169729</v>
      </c>
      <c r="U10" s="391">
        <v>51.598522224000099</v>
      </c>
      <c r="V10" s="392">
        <v>0.01</v>
      </c>
      <c r="W10" s="392">
        <v>0.01</v>
      </c>
      <c r="X10" s="393">
        <v>0</v>
      </c>
      <c r="Y10" s="393">
        <v>0</v>
      </c>
      <c r="Z10" s="379"/>
      <c r="AA10" s="394">
        <v>1400</v>
      </c>
      <c r="AB10" s="378">
        <v>154.127859922395</v>
      </c>
      <c r="AC10" s="389">
        <v>200</v>
      </c>
      <c r="AD10" s="384">
        <v>0.77063929961197497</v>
      </c>
      <c r="AE10" s="395">
        <v>-780.00820986666599</v>
      </c>
      <c r="AF10" s="380"/>
      <c r="AG10" s="380"/>
      <c r="AH10" s="396">
        <v>417</v>
      </c>
      <c r="AI10" s="393">
        <v>781</v>
      </c>
      <c r="AJ10" s="379"/>
      <c r="AK10" s="388">
        <v>9615.3042999999998</v>
      </c>
      <c r="AL10" s="388">
        <v>1058.56162447257</v>
      </c>
      <c r="AM10" s="397">
        <v>633.5</v>
      </c>
      <c r="AN10" s="390">
        <v>1.67097336144052</v>
      </c>
      <c r="AO10" s="398">
        <v>2710.1282952473398</v>
      </c>
      <c r="AP10" s="392">
        <v>0.01</v>
      </c>
      <c r="AQ10" s="392">
        <v>0.01</v>
      </c>
      <c r="AR10" s="393">
        <v>0</v>
      </c>
      <c r="AS10" s="393">
        <v>0</v>
      </c>
      <c r="AT10" s="381"/>
      <c r="AU10" s="388">
        <v>6400.8930799999998</v>
      </c>
      <c r="AV10" s="378">
        <v>704.68282286604699</v>
      </c>
      <c r="AW10" s="399">
        <v>573</v>
      </c>
      <c r="AX10" s="390">
        <v>1.2298129543910099</v>
      </c>
      <c r="AY10" s="398">
        <v>155.16955873200101</v>
      </c>
      <c r="AZ10" s="380">
        <v>1.4999999999999999E-2</v>
      </c>
      <c r="BA10" s="380">
        <v>1.4999999999999999E-2</v>
      </c>
      <c r="BB10" s="393">
        <v>0</v>
      </c>
      <c r="BC10" s="393">
        <v>0</v>
      </c>
      <c r="BD10" s="379"/>
      <c r="BE10" s="388">
        <v>623.1</v>
      </c>
      <c r="BF10" s="378">
        <v>68.597906798317197</v>
      </c>
      <c r="BG10" s="400">
        <v>65</v>
      </c>
      <c r="BH10" s="401">
        <v>1.0553524122818001</v>
      </c>
      <c r="BI10" s="402">
        <v>-262.52833525833302</v>
      </c>
      <c r="BJ10" s="380">
        <v>1.2E-2</v>
      </c>
      <c r="BK10" s="380">
        <v>1.2E-2</v>
      </c>
      <c r="BL10" s="393">
        <v>0</v>
      </c>
      <c r="BM10" s="393">
        <v>263</v>
      </c>
      <c r="BN10" s="379"/>
      <c r="BO10" s="387">
        <v>890</v>
      </c>
      <c r="BP10" s="388">
        <v>97.981282379236603</v>
      </c>
      <c r="BQ10" s="400">
        <v>78</v>
      </c>
      <c r="BR10" s="390">
        <v>1.25617028691329</v>
      </c>
      <c r="BS10" s="391">
        <v>39.796798152000299</v>
      </c>
      <c r="BT10" s="380">
        <v>7.4999999999999997E-3</v>
      </c>
      <c r="BU10" s="392">
        <v>7.4999999999999997E-3</v>
      </c>
      <c r="BV10" s="387">
        <v>0</v>
      </c>
      <c r="BW10" s="387">
        <v>0</v>
      </c>
      <c r="BX10" s="381"/>
      <c r="BY10" s="386">
        <v>0.99658167036215795</v>
      </c>
      <c r="BZ10" s="386">
        <v>1</v>
      </c>
      <c r="CA10" s="403">
        <v>0.99863266814486296</v>
      </c>
      <c r="CB10" s="385">
        <v>0.9</v>
      </c>
      <c r="CC10" s="392">
        <v>2.5000000000000001E-3</v>
      </c>
    </row>
    <row r="11" spans="1:81" ht="21.4" customHeight="1" x14ac:dyDescent="0.25">
      <c r="A11" s="377" t="s">
        <v>376</v>
      </c>
      <c r="B11" s="377" t="s">
        <v>0</v>
      </c>
      <c r="C11" s="377" t="s">
        <v>41</v>
      </c>
      <c r="D11" s="378">
        <v>1.9591787439999999</v>
      </c>
      <c r="E11" s="379"/>
      <c r="F11" s="380">
        <v>6.5750000000000003E-2</v>
      </c>
      <c r="G11" s="380">
        <v>6.5750000000000003E-2</v>
      </c>
      <c r="H11" s="381"/>
      <c r="I11" s="382">
        <v>7</v>
      </c>
      <c r="J11" s="382">
        <v>7</v>
      </c>
      <c r="K11" s="379"/>
      <c r="L11" s="383">
        <v>0.47</v>
      </c>
      <c r="M11" s="386">
        <v>0.62</v>
      </c>
      <c r="N11" s="385">
        <v>0.7</v>
      </c>
      <c r="O11" s="386"/>
      <c r="P11" s="379"/>
      <c r="Q11" s="387">
        <v>111</v>
      </c>
      <c r="R11" s="388">
        <v>56.656392552204998</v>
      </c>
      <c r="S11" s="389">
        <v>36</v>
      </c>
      <c r="T11" s="390">
        <v>1.5737886820056901</v>
      </c>
      <c r="U11" s="391">
        <v>26.363478259200001</v>
      </c>
      <c r="V11" s="392">
        <v>0.01</v>
      </c>
      <c r="W11" s="392">
        <v>0.01</v>
      </c>
      <c r="X11" s="393">
        <v>0</v>
      </c>
      <c r="Y11" s="393">
        <v>0</v>
      </c>
      <c r="Z11" s="379"/>
      <c r="AA11" s="394">
        <v>393</v>
      </c>
      <c r="AB11" s="378">
        <v>200.594254711861</v>
      </c>
      <c r="AC11" s="389">
        <v>200</v>
      </c>
      <c r="AD11" s="401">
        <v>1.0029712735593099</v>
      </c>
      <c r="AE11" s="402">
        <v>-77.202898559999994</v>
      </c>
      <c r="AF11" s="380">
        <v>5.0000000000000001E-4</v>
      </c>
      <c r="AG11" s="380">
        <v>5.0000000000000001E-4</v>
      </c>
      <c r="AH11" s="396">
        <v>0</v>
      </c>
      <c r="AI11" s="393">
        <v>78</v>
      </c>
      <c r="AJ11" s="379"/>
      <c r="AK11" s="388">
        <v>1604.64463</v>
      </c>
      <c r="AL11" s="388">
        <v>819.03942400061101</v>
      </c>
      <c r="AM11" s="397">
        <v>618</v>
      </c>
      <c r="AN11" s="390">
        <v>1.3253065113278499</v>
      </c>
      <c r="AO11" s="398">
        <v>151.7176734496</v>
      </c>
      <c r="AP11" s="392">
        <v>0.01</v>
      </c>
      <c r="AQ11" s="392">
        <v>0.01</v>
      </c>
      <c r="AR11" s="393">
        <v>0</v>
      </c>
      <c r="AS11" s="393">
        <v>0</v>
      </c>
      <c r="AT11" s="381"/>
      <c r="AU11" s="388">
        <v>1570.49497</v>
      </c>
      <c r="AV11" s="378">
        <v>801.60882451877001</v>
      </c>
      <c r="AW11" s="399">
        <v>573</v>
      </c>
      <c r="AX11" s="390">
        <v>1.3989682801374701</v>
      </c>
      <c r="AY11" s="398">
        <v>223.36366562559999</v>
      </c>
      <c r="AZ11" s="380">
        <v>1.4999999999999999E-2</v>
      </c>
      <c r="BA11" s="380">
        <v>1.4999999999999999E-2</v>
      </c>
      <c r="BB11" s="393">
        <v>0</v>
      </c>
      <c r="BC11" s="393">
        <v>0</v>
      </c>
      <c r="BD11" s="379"/>
      <c r="BE11" s="388">
        <v>157.80000000000001</v>
      </c>
      <c r="BF11" s="378">
        <v>80.543952655296906</v>
      </c>
      <c r="BG11" s="400">
        <v>65</v>
      </c>
      <c r="BH11" s="401">
        <v>1.2391377331584099</v>
      </c>
      <c r="BI11" s="402">
        <v>-33.21992754</v>
      </c>
      <c r="BJ11" s="380">
        <v>2.0250000000000001E-2</v>
      </c>
      <c r="BK11" s="380">
        <v>2.0250000000000001E-2</v>
      </c>
      <c r="BL11" s="393">
        <v>0</v>
      </c>
      <c r="BM11" s="393">
        <v>34</v>
      </c>
      <c r="BN11" s="379"/>
      <c r="BO11" s="387">
        <v>240</v>
      </c>
      <c r="BP11" s="388">
        <v>122.500308220984</v>
      </c>
      <c r="BQ11" s="400">
        <v>78</v>
      </c>
      <c r="BR11" s="390">
        <v>1.5705167720638999</v>
      </c>
      <c r="BS11" s="391">
        <v>56.620869561600003</v>
      </c>
      <c r="BT11" s="380">
        <v>7.4999999999999997E-3</v>
      </c>
      <c r="BU11" s="392">
        <v>7.4999999999999997E-3</v>
      </c>
      <c r="BV11" s="387">
        <v>0</v>
      </c>
      <c r="BW11" s="387">
        <v>0</v>
      </c>
      <c r="BX11" s="381"/>
      <c r="BY11" s="386">
        <v>0.99695307739183403</v>
      </c>
      <c r="BZ11" s="386">
        <v>1</v>
      </c>
      <c r="CA11" s="403">
        <v>0.99878123095673399</v>
      </c>
      <c r="CB11" s="385">
        <v>0.9</v>
      </c>
      <c r="CC11" s="392">
        <v>2.5000000000000001E-3</v>
      </c>
    </row>
    <row r="12" spans="1:81" ht="21.4" customHeight="1" x14ac:dyDescent="0.25">
      <c r="A12" s="377" t="s">
        <v>376</v>
      </c>
      <c r="B12" s="377" t="s">
        <v>42</v>
      </c>
      <c r="C12" s="377" t="s">
        <v>43</v>
      </c>
      <c r="D12" s="378">
        <v>3.8366682700000001</v>
      </c>
      <c r="E12" s="379"/>
      <c r="F12" s="380">
        <v>2.1499999999999998E-2</v>
      </c>
      <c r="G12" s="380">
        <v>2.1499999999999998E-2</v>
      </c>
      <c r="H12" s="381"/>
      <c r="I12" s="382">
        <v>5</v>
      </c>
      <c r="J12" s="382">
        <v>5</v>
      </c>
      <c r="K12" s="379"/>
      <c r="L12" s="383">
        <v>0.53</v>
      </c>
      <c r="M12" s="384">
        <v>0.49199999999999999</v>
      </c>
      <c r="N12" s="385">
        <v>0.7</v>
      </c>
      <c r="O12" s="386"/>
      <c r="P12" s="379"/>
      <c r="Q12" s="387">
        <v>141</v>
      </c>
      <c r="R12" s="388">
        <v>36.750636249299703</v>
      </c>
      <c r="S12" s="389">
        <v>36</v>
      </c>
      <c r="T12" s="401">
        <v>1.0208510069249901</v>
      </c>
      <c r="U12" s="402">
        <v>-24.744069264</v>
      </c>
      <c r="V12" s="392">
        <v>1E-3</v>
      </c>
      <c r="W12" s="392">
        <v>1E-3</v>
      </c>
      <c r="X12" s="393">
        <v>0</v>
      </c>
      <c r="Y12" s="393">
        <v>25</v>
      </c>
      <c r="Z12" s="379"/>
      <c r="AA12" s="394">
        <v>492</v>
      </c>
      <c r="AB12" s="378">
        <v>128.23626265713099</v>
      </c>
      <c r="AC12" s="389">
        <v>200</v>
      </c>
      <c r="AD12" s="384">
        <v>0.64118131328565497</v>
      </c>
      <c r="AE12" s="395">
        <v>-428.80038480000002</v>
      </c>
      <c r="AF12" s="380"/>
      <c r="AG12" s="380"/>
      <c r="AH12" s="396">
        <v>276</v>
      </c>
      <c r="AI12" s="393">
        <v>429</v>
      </c>
      <c r="AJ12" s="379"/>
      <c r="AK12" s="388">
        <v>2397.26539</v>
      </c>
      <c r="AL12" s="388">
        <v>624.829988233515</v>
      </c>
      <c r="AM12" s="397">
        <v>692.7</v>
      </c>
      <c r="AN12" s="386">
        <v>0.90202105995887805</v>
      </c>
      <c r="AO12" s="388">
        <v>-791.92674275479999</v>
      </c>
      <c r="AP12" s="392"/>
      <c r="AQ12" s="392"/>
      <c r="AR12" s="393">
        <v>261</v>
      </c>
      <c r="AS12" s="393">
        <v>792</v>
      </c>
      <c r="AT12" s="381"/>
      <c r="AU12" s="388">
        <v>2324.9055800000001</v>
      </c>
      <c r="AV12" s="378">
        <v>605.96992400388103</v>
      </c>
      <c r="AW12" s="399">
        <v>573</v>
      </c>
      <c r="AX12" s="401">
        <v>1.05753913438723</v>
      </c>
      <c r="AY12" s="405">
        <v>-313.187522452</v>
      </c>
      <c r="AZ12" s="380">
        <v>4.4999999999999997E-3</v>
      </c>
      <c r="BA12" s="380">
        <v>4.4999999999999997E-3</v>
      </c>
      <c r="BB12" s="393">
        <v>0</v>
      </c>
      <c r="BC12" s="393">
        <v>314</v>
      </c>
      <c r="BD12" s="379"/>
      <c r="BE12" s="388">
        <v>243.9</v>
      </c>
      <c r="BF12" s="378">
        <v>63.570781426980098</v>
      </c>
      <c r="BG12" s="400">
        <v>65</v>
      </c>
      <c r="BH12" s="401">
        <v>0.97801202195353998</v>
      </c>
      <c r="BI12" s="402">
        <v>-130.17515632499999</v>
      </c>
      <c r="BJ12" s="380">
        <v>6.0000000000000001E-3</v>
      </c>
      <c r="BK12" s="380">
        <v>6.0000000000000001E-3</v>
      </c>
      <c r="BL12" s="393">
        <v>0</v>
      </c>
      <c r="BM12" s="393">
        <v>131</v>
      </c>
      <c r="BN12" s="379"/>
      <c r="BO12" s="387">
        <v>409</v>
      </c>
      <c r="BP12" s="388">
        <v>106.602909403997</v>
      </c>
      <c r="BQ12" s="400">
        <v>78</v>
      </c>
      <c r="BR12" s="390">
        <v>1.3667039667179099</v>
      </c>
      <c r="BS12" s="391">
        <v>49.887849928000001</v>
      </c>
      <c r="BT12" s="380">
        <v>7.4999999999999997E-3</v>
      </c>
      <c r="BU12" s="392">
        <v>7.4999999999999997E-3</v>
      </c>
      <c r="BV12" s="387">
        <v>0</v>
      </c>
      <c r="BW12" s="387">
        <v>0</v>
      </c>
      <c r="BX12" s="381"/>
      <c r="BY12" s="386">
        <v>0.99634257848217</v>
      </c>
      <c r="BZ12" s="386">
        <v>1</v>
      </c>
      <c r="CA12" s="403">
        <v>0.99853703139286798</v>
      </c>
      <c r="CB12" s="385">
        <v>0.9</v>
      </c>
      <c r="CC12" s="392">
        <v>2.5000000000000001E-3</v>
      </c>
    </row>
    <row r="13" spans="1:81" ht="21.4" customHeight="1" x14ac:dyDescent="0.25">
      <c r="A13" s="377" t="s">
        <v>376</v>
      </c>
      <c r="B13" s="377" t="s">
        <v>42</v>
      </c>
      <c r="C13" s="377" t="s">
        <v>44</v>
      </c>
      <c r="D13" s="378">
        <v>5.9289893302222199</v>
      </c>
      <c r="E13" s="379"/>
      <c r="F13" s="380">
        <v>4.5999999999999999E-2</v>
      </c>
      <c r="G13" s="380">
        <v>4.5999999999999999E-2</v>
      </c>
      <c r="H13" s="381"/>
      <c r="I13" s="382">
        <v>6</v>
      </c>
      <c r="J13" s="382">
        <v>6</v>
      </c>
      <c r="K13" s="379"/>
      <c r="L13" s="383">
        <v>0.56805877483443701</v>
      </c>
      <c r="M13" s="401">
        <v>0.749</v>
      </c>
      <c r="N13" s="385">
        <v>0.7</v>
      </c>
      <c r="O13" s="386">
        <v>7.0000000000000001E-3</v>
      </c>
      <c r="P13" s="379"/>
      <c r="Q13" s="387">
        <v>242</v>
      </c>
      <c r="R13" s="388">
        <v>40.816399983457202</v>
      </c>
      <c r="S13" s="389">
        <v>36</v>
      </c>
      <c r="T13" s="401">
        <v>1.1337888884293701</v>
      </c>
      <c r="U13" s="402">
        <v>-14.132339065599901</v>
      </c>
      <c r="V13" s="392">
        <v>6.4999999999999997E-3</v>
      </c>
      <c r="W13" s="392">
        <v>6.4999999999999997E-3</v>
      </c>
      <c r="X13" s="393">
        <v>0</v>
      </c>
      <c r="Y13" s="393">
        <v>15</v>
      </c>
      <c r="Z13" s="379"/>
      <c r="AA13" s="394">
        <v>529</v>
      </c>
      <c r="AB13" s="378">
        <v>89.222626410119204</v>
      </c>
      <c r="AC13" s="389">
        <v>200</v>
      </c>
      <c r="AD13" s="384">
        <v>0.446113132050596</v>
      </c>
      <c r="AE13" s="395">
        <v>-893.95743925333295</v>
      </c>
      <c r="AF13" s="380"/>
      <c r="AG13" s="380"/>
      <c r="AH13" s="396">
        <v>657</v>
      </c>
      <c r="AI13" s="393">
        <v>894</v>
      </c>
      <c r="AJ13" s="379"/>
      <c r="AK13" s="388">
        <v>3249.1925700000002</v>
      </c>
      <c r="AL13" s="388">
        <v>548.017948596682</v>
      </c>
      <c r="AM13" s="397">
        <v>648.5</v>
      </c>
      <c r="AN13" s="386">
        <v>0.84505466244669603</v>
      </c>
      <c r="AO13" s="388">
        <v>-1364.7469267789299</v>
      </c>
      <c r="AP13" s="392"/>
      <c r="AQ13" s="392"/>
      <c r="AR13" s="393">
        <v>596</v>
      </c>
      <c r="AS13" s="393">
        <v>1365</v>
      </c>
      <c r="AT13" s="381"/>
      <c r="AU13" s="388">
        <v>3912.80672</v>
      </c>
      <c r="AV13" s="378">
        <v>659.94497579123595</v>
      </c>
      <c r="AW13" s="399">
        <v>573</v>
      </c>
      <c r="AX13" s="401">
        <v>1.15173643244544</v>
      </c>
      <c r="AY13" s="405">
        <v>-163.96634346079799</v>
      </c>
      <c r="AZ13" s="380">
        <v>1.125E-2</v>
      </c>
      <c r="BA13" s="380">
        <v>1.125E-2</v>
      </c>
      <c r="BB13" s="393">
        <v>0</v>
      </c>
      <c r="BC13" s="393">
        <v>164</v>
      </c>
      <c r="BD13" s="379"/>
      <c r="BE13" s="388">
        <v>403.1</v>
      </c>
      <c r="BF13" s="378">
        <v>67.987978650130501</v>
      </c>
      <c r="BG13" s="400">
        <v>65</v>
      </c>
      <c r="BH13" s="401">
        <v>1.0459689023097001</v>
      </c>
      <c r="BI13" s="402">
        <v>-174.97645969666601</v>
      </c>
      <c r="BJ13" s="380">
        <v>1.125E-2</v>
      </c>
      <c r="BK13" s="380">
        <v>1.125E-2</v>
      </c>
      <c r="BL13" s="393">
        <v>0</v>
      </c>
      <c r="BM13" s="393">
        <v>175</v>
      </c>
      <c r="BN13" s="379"/>
      <c r="BO13" s="387">
        <v>573</v>
      </c>
      <c r="BP13" s="388">
        <v>96.643790043474993</v>
      </c>
      <c r="BQ13" s="400">
        <v>78</v>
      </c>
      <c r="BR13" s="390">
        <v>1.23902294927532</v>
      </c>
      <c r="BS13" s="391">
        <v>18.046598691200298</v>
      </c>
      <c r="BT13" s="380">
        <v>7.4999999999999997E-3</v>
      </c>
      <c r="BU13" s="392">
        <v>7.4999999999999997E-3</v>
      </c>
      <c r="BV13" s="387">
        <v>0</v>
      </c>
      <c r="BW13" s="387">
        <v>0</v>
      </c>
      <c r="BX13" s="381"/>
      <c r="BY13" s="386">
        <v>0.99721388769824304</v>
      </c>
      <c r="BZ13" s="386">
        <v>1</v>
      </c>
      <c r="CA13" s="403">
        <v>0.99888555507929699</v>
      </c>
      <c r="CB13" s="385">
        <v>0.9</v>
      </c>
      <c r="CC13" s="392">
        <v>2.5000000000000001E-3</v>
      </c>
    </row>
    <row r="14" spans="1:81" ht="21.4" customHeight="1" x14ac:dyDescent="0.25">
      <c r="A14" s="377" t="s">
        <v>376</v>
      </c>
      <c r="B14" s="377" t="s">
        <v>42</v>
      </c>
      <c r="C14" s="377" t="s">
        <v>45</v>
      </c>
      <c r="D14" s="378">
        <v>3.5450121087777799</v>
      </c>
      <c r="E14" s="379"/>
      <c r="F14" s="380">
        <v>3.4625000000000003E-2</v>
      </c>
      <c r="G14" s="380">
        <v>3.4625000000000003E-2</v>
      </c>
      <c r="H14" s="381"/>
      <c r="I14" s="382">
        <v>5</v>
      </c>
      <c r="J14" s="382">
        <v>5</v>
      </c>
      <c r="K14" s="379"/>
      <c r="L14" s="383">
        <v>0.59</v>
      </c>
      <c r="M14" s="384">
        <v>0.53800000000000003</v>
      </c>
      <c r="N14" s="385">
        <v>0.7</v>
      </c>
      <c r="O14" s="386"/>
      <c r="P14" s="379"/>
      <c r="Q14" s="387">
        <v>145</v>
      </c>
      <c r="R14" s="388">
        <v>40.9025401185419</v>
      </c>
      <c r="S14" s="389">
        <v>36</v>
      </c>
      <c r="T14" s="401">
        <v>1.1361816699595</v>
      </c>
      <c r="U14" s="402">
        <v>-8.1445230992000894</v>
      </c>
      <c r="V14" s="392">
        <v>7.0000000000000001E-3</v>
      </c>
      <c r="W14" s="392">
        <v>7.0000000000000001E-3</v>
      </c>
      <c r="X14" s="393">
        <v>0</v>
      </c>
      <c r="Y14" s="393">
        <v>9</v>
      </c>
      <c r="Z14" s="379"/>
      <c r="AA14" s="394">
        <v>292</v>
      </c>
      <c r="AB14" s="378">
        <v>82.369253204236202</v>
      </c>
      <c r="AC14" s="389">
        <v>200</v>
      </c>
      <c r="AD14" s="384">
        <v>0.41184626602118102</v>
      </c>
      <c r="AE14" s="395">
        <v>-558.80290610666702</v>
      </c>
      <c r="AF14" s="380"/>
      <c r="AG14" s="380"/>
      <c r="AH14" s="396">
        <v>418</v>
      </c>
      <c r="AI14" s="393">
        <v>559</v>
      </c>
      <c r="AJ14" s="379"/>
      <c r="AK14" s="388">
        <v>2084.3398900000002</v>
      </c>
      <c r="AL14" s="388">
        <v>587.96411014760201</v>
      </c>
      <c r="AM14" s="397">
        <v>700.2</v>
      </c>
      <c r="AN14" s="386">
        <v>0.83970881197886604</v>
      </c>
      <c r="AO14" s="388">
        <v>-894.32108427944195</v>
      </c>
      <c r="AP14" s="392"/>
      <c r="AQ14" s="392"/>
      <c r="AR14" s="393">
        <v>398</v>
      </c>
      <c r="AS14" s="393">
        <v>895</v>
      </c>
      <c r="AT14" s="381"/>
      <c r="AU14" s="388">
        <v>2715.3651799999998</v>
      </c>
      <c r="AV14" s="378">
        <v>765.96781525132303</v>
      </c>
      <c r="AW14" s="399">
        <v>573</v>
      </c>
      <c r="AX14" s="390">
        <v>1.33676756588364</v>
      </c>
      <c r="AY14" s="398">
        <v>277.81485400439902</v>
      </c>
      <c r="AZ14" s="380">
        <v>1.4999999999999999E-2</v>
      </c>
      <c r="BA14" s="380">
        <v>1.4999999999999999E-2</v>
      </c>
      <c r="BB14" s="393">
        <v>0</v>
      </c>
      <c r="BC14" s="393">
        <v>0</v>
      </c>
      <c r="BD14" s="379"/>
      <c r="BE14" s="388">
        <v>232.1</v>
      </c>
      <c r="BF14" s="378">
        <v>65.472272838024693</v>
      </c>
      <c r="BG14" s="400">
        <v>65</v>
      </c>
      <c r="BH14" s="401">
        <v>1.00726573596961</v>
      </c>
      <c r="BI14" s="402">
        <v>-113.538680605834</v>
      </c>
      <c r="BJ14" s="380">
        <v>8.2500000000000004E-3</v>
      </c>
      <c r="BK14" s="380">
        <v>8.2500000000000004E-3</v>
      </c>
      <c r="BL14" s="393">
        <v>0</v>
      </c>
      <c r="BM14" s="393">
        <v>114</v>
      </c>
      <c r="BN14" s="379"/>
      <c r="BO14" s="387">
        <v>290</v>
      </c>
      <c r="BP14" s="388">
        <v>81.8050802370838</v>
      </c>
      <c r="BQ14" s="400">
        <v>78</v>
      </c>
      <c r="BR14" s="401">
        <v>1.0487830799626101</v>
      </c>
      <c r="BS14" s="402">
        <v>-41.813133381600203</v>
      </c>
      <c r="BT14" s="380">
        <v>1.8749999999999999E-3</v>
      </c>
      <c r="BU14" s="392">
        <v>1.8749999999999999E-3</v>
      </c>
      <c r="BV14" s="387">
        <v>0</v>
      </c>
      <c r="BW14" s="387">
        <v>42</v>
      </c>
      <c r="BX14" s="381"/>
      <c r="BY14" s="386">
        <v>0.997010463378176</v>
      </c>
      <c r="BZ14" s="386">
        <v>1</v>
      </c>
      <c r="CA14" s="403">
        <v>0.99880418535127102</v>
      </c>
      <c r="CB14" s="385">
        <v>0.9</v>
      </c>
      <c r="CC14" s="392">
        <v>2.5000000000000001E-3</v>
      </c>
    </row>
    <row r="15" spans="1:81" ht="21.4" customHeight="1" x14ac:dyDescent="0.25">
      <c r="A15" s="377" t="s">
        <v>376</v>
      </c>
      <c r="B15" s="377" t="s">
        <v>42</v>
      </c>
      <c r="C15" s="377" t="s">
        <v>47</v>
      </c>
      <c r="D15" s="378">
        <v>5.7009774518888898</v>
      </c>
      <c r="E15" s="379"/>
      <c r="F15" s="380">
        <v>4.1750000000000002E-2</v>
      </c>
      <c r="G15" s="380">
        <v>4.1750000000000002E-2</v>
      </c>
      <c r="H15" s="381"/>
      <c r="I15" s="382">
        <v>4</v>
      </c>
      <c r="J15" s="382">
        <v>4</v>
      </c>
      <c r="K15" s="379"/>
      <c r="L15" s="383">
        <v>0.50310344827586195</v>
      </c>
      <c r="M15" s="384">
        <v>0.377</v>
      </c>
      <c r="N15" s="385">
        <v>0.7</v>
      </c>
      <c r="O15" s="386"/>
      <c r="P15" s="379"/>
      <c r="Q15" s="387">
        <v>294</v>
      </c>
      <c r="R15" s="388">
        <v>51.570103983237097</v>
      </c>
      <c r="S15" s="389">
        <v>36</v>
      </c>
      <c r="T15" s="390">
        <v>1.43250288842325</v>
      </c>
      <c r="U15" s="391">
        <v>47.717774078399998</v>
      </c>
      <c r="V15" s="392">
        <v>0.01</v>
      </c>
      <c r="W15" s="392">
        <v>0.01</v>
      </c>
      <c r="X15" s="393">
        <v>0</v>
      </c>
      <c r="Y15" s="393">
        <v>0</v>
      </c>
      <c r="Z15" s="379"/>
      <c r="AA15" s="394">
        <v>627</v>
      </c>
      <c r="AB15" s="378">
        <v>109.981140127516</v>
      </c>
      <c r="AC15" s="389">
        <v>200</v>
      </c>
      <c r="AD15" s="384">
        <v>0.54990570063758004</v>
      </c>
      <c r="AE15" s="395">
        <v>-741.23458845333403</v>
      </c>
      <c r="AF15" s="380"/>
      <c r="AG15" s="380"/>
      <c r="AH15" s="396">
        <v>514</v>
      </c>
      <c r="AI15" s="393">
        <v>742</v>
      </c>
      <c r="AJ15" s="379"/>
      <c r="AK15" s="388">
        <v>2568.9545199999998</v>
      </c>
      <c r="AL15" s="388">
        <v>450.61650246464899</v>
      </c>
      <c r="AM15" s="397">
        <v>617.20000000000005</v>
      </c>
      <c r="AN15" s="384">
        <v>0.73009802732444795</v>
      </c>
      <c r="AO15" s="406">
        <v>-1653.4174199669901</v>
      </c>
      <c r="AP15" s="392"/>
      <c r="AQ15" s="392"/>
      <c r="AR15" s="393">
        <v>950</v>
      </c>
      <c r="AS15" s="393">
        <v>1654</v>
      </c>
      <c r="AT15" s="381"/>
      <c r="AU15" s="388">
        <v>3143.1180800000002</v>
      </c>
      <c r="AV15" s="378">
        <v>551.32968101085896</v>
      </c>
      <c r="AW15" s="399">
        <v>573</v>
      </c>
      <c r="AX15" s="386">
        <v>0.96218094417252897</v>
      </c>
      <c r="AY15" s="388">
        <v>-776.87401591880098</v>
      </c>
      <c r="AZ15" s="380"/>
      <c r="BA15" s="380"/>
      <c r="BB15" s="393">
        <v>124</v>
      </c>
      <c r="BC15" s="393">
        <v>777</v>
      </c>
      <c r="BD15" s="379"/>
      <c r="BE15" s="388">
        <v>474.9</v>
      </c>
      <c r="BF15" s="378">
        <v>83.301504699453403</v>
      </c>
      <c r="BG15" s="400">
        <v>65</v>
      </c>
      <c r="BH15" s="401">
        <v>1.2815616107608201</v>
      </c>
      <c r="BI15" s="402">
        <v>-80.945301559166694</v>
      </c>
      <c r="BJ15" s="380">
        <v>2.1749999999999999E-2</v>
      </c>
      <c r="BK15" s="380">
        <v>2.1749999999999999E-2</v>
      </c>
      <c r="BL15" s="393">
        <v>0</v>
      </c>
      <c r="BM15" s="393">
        <v>81</v>
      </c>
      <c r="BN15" s="379"/>
      <c r="BO15" s="387">
        <v>631</v>
      </c>
      <c r="BP15" s="388">
        <v>110.68277419531501</v>
      </c>
      <c r="BQ15" s="400">
        <v>78</v>
      </c>
      <c r="BR15" s="390">
        <v>1.4190099255809601</v>
      </c>
      <c r="BS15" s="391">
        <v>97.388510503199996</v>
      </c>
      <c r="BT15" s="380">
        <v>7.4999999999999997E-3</v>
      </c>
      <c r="BU15" s="392">
        <v>7.4999999999999997E-3</v>
      </c>
      <c r="BV15" s="387">
        <v>0</v>
      </c>
      <c r="BW15" s="387">
        <v>0</v>
      </c>
      <c r="BX15" s="381"/>
      <c r="BY15" s="386">
        <v>0.99872802960221996</v>
      </c>
      <c r="BZ15" s="386">
        <v>1</v>
      </c>
      <c r="CA15" s="403">
        <v>0.99949121184088796</v>
      </c>
      <c r="CB15" s="385">
        <v>0.9</v>
      </c>
      <c r="CC15" s="392">
        <v>2.5000000000000001E-3</v>
      </c>
    </row>
    <row r="16" spans="1:81" ht="21.4" customHeight="1" x14ac:dyDescent="0.25">
      <c r="A16" s="377" t="s">
        <v>376</v>
      </c>
      <c r="B16" s="377" t="s">
        <v>42</v>
      </c>
      <c r="C16" s="377" t="s">
        <v>48</v>
      </c>
      <c r="D16" s="378">
        <v>4.6800009620000003</v>
      </c>
      <c r="E16" s="379"/>
      <c r="F16" s="380">
        <v>2.4250000000000001E-2</v>
      </c>
      <c r="G16" s="380">
        <v>2.4250000000000001E-2</v>
      </c>
      <c r="H16" s="381"/>
      <c r="I16" s="382">
        <v>5</v>
      </c>
      <c r="J16" s="382">
        <v>5</v>
      </c>
      <c r="K16" s="379"/>
      <c r="L16" s="404">
        <v>0.8</v>
      </c>
      <c r="M16" s="401">
        <v>0.76800000000000002</v>
      </c>
      <c r="N16" s="385">
        <v>0.7</v>
      </c>
      <c r="O16" s="386">
        <v>8.9999999999999993E-3</v>
      </c>
      <c r="P16" s="379"/>
      <c r="Q16" s="387">
        <v>160</v>
      </c>
      <c r="R16" s="388">
        <v>34.188027160495302</v>
      </c>
      <c r="S16" s="389">
        <v>36</v>
      </c>
      <c r="T16" s="386">
        <v>0.94966742112486902</v>
      </c>
      <c r="U16" s="394">
        <v>-42.176041558400001</v>
      </c>
      <c r="V16" s="392"/>
      <c r="W16" s="392"/>
      <c r="X16" s="393">
        <v>9</v>
      </c>
      <c r="Y16" s="393">
        <v>43</v>
      </c>
      <c r="Z16" s="379"/>
      <c r="AA16" s="394">
        <v>469</v>
      </c>
      <c r="AB16" s="378">
        <v>100.213654614202</v>
      </c>
      <c r="AC16" s="389">
        <v>200</v>
      </c>
      <c r="AD16" s="384">
        <v>0.50106827307100998</v>
      </c>
      <c r="AE16" s="395">
        <v>-654.20023088000005</v>
      </c>
      <c r="AF16" s="380"/>
      <c r="AG16" s="380"/>
      <c r="AH16" s="396">
        <v>468</v>
      </c>
      <c r="AI16" s="393">
        <v>655</v>
      </c>
      <c r="AJ16" s="379"/>
      <c r="AK16" s="388">
        <v>3506.7335400000002</v>
      </c>
      <c r="AL16" s="388">
        <v>749.30188443837301</v>
      </c>
      <c r="AM16" s="397">
        <v>687.6</v>
      </c>
      <c r="AN16" s="401">
        <v>1.0897351431622599</v>
      </c>
      <c r="AO16" s="405">
        <v>-354.82885376543902</v>
      </c>
      <c r="AP16" s="392">
        <v>4.4999999999999997E-3</v>
      </c>
      <c r="AQ16" s="392">
        <v>4.4999999999999997E-3</v>
      </c>
      <c r="AR16" s="393">
        <v>0</v>
      </c>
      <c r="AS16" s="393">
        <v>355</v>
      </c>
      <c r="AT16" s="381"/>
      <c r="AU16" s="388">
        <v>2693.2336300000002</v>
      </c>
      <c r="AV16" s="378">
        <v>575.47715307499504</v>
      </c>
      <c r="AW16" s="399">
        <v>573</v>
      </c>
      <c r="AX16" s="401">
        <v>1.00432312927573</v>
      </c>
      <c r="AY16" s="405">
        <v>-524.73503147120005</v>
      </c>
      <c r="AZ16" s="380">
        <v>7.5000000000000002E-4</v>
      </c>
      <c r="BA16" s="380">
        <v>7.5000000000000002E-4</v>
      </c>
      <c r="BB16" s="393">
        <v>0</v>
      </c>
      <c r="BC16" s="393">
        <v>525</v>
      </c>
      <c r="BD16" s="379"/>
      <c r="BE16" s="388">
        <v>171.7</v>
      </c>
      <c r="BF16" s="378">
        <v>36.688026646606502</v>
      </c>
      <c r="BG16" s="400">
        <v>65</v>
      </c>
      <c r="BH16" s="384">
        <v>0.564431179178561</v>
      </c>
      <c r="BI16" s="395">
        <v>-284.60009379500002</v>
      </c>
      <c r="BJ16" s="380"/>
      <c r="BK16" s="380"/>
      <c r="BL16" s="393">
        <v>103</v>
      </c>
      <c r="BM16" s="393">
        <v>285</v>
      </c>
      <c r="BN16" s="379"/>
      <c r="BO16" s="387">
        <v>555</v>
      </c>
      <c r="BP16" s="388">
        <v>118.58971921296801</v>
      </c>
      <c r="BQ16" s="400">
        <v>78</v>
      </c>
      <c r="BR16" s="390">
        <v>1.5203810155508699</v>
      </c>
      <c r="BS16" s="391">
        <v>116.95190995679999</v>
      </c>
      <c r="BT16" s="380">
        <v>7.4999999999999997E-3</v>
      </c>
      <c r="BU16" s="392">
        <v>7.4999999999999997E-3</v>
      </c>
      <c r="BV16" s="387">
        <v>0</v>
      </c>
      <c r="BW16" s="387">
        <v>0</v>
      </c>
      <c r="BX16" s="381"/>
      <c r="BY16" s="386">
        <v>0.99745417515274903</v>
      </c>
      <c r="BZ16" s="386">
        <v>1</v>
      </c>
      <c r="CA16" s="403">
        <v>0.99898167006109995</v>
      </c>
      <c r="CB16" s="385">
        <v>0.9</v>
      </c>
      <c r="CC16" s="392">
        <v>2.5000000000000001E-3</v>
      </c>
    </row>
    <row r="17" spans="1:81" ht="21.4" customHeight="1" x14ac:dyDescent="0.25">
      <c r="A17" s="377" t="s">
        <v>376</v>
      </c>
      <c r="B17" s="377" t="s">
        <v>42</v>
      </c>
      <c r="C17" s="377" t="s">
        <v>49</v>
      </c>
      <c r="D17" s="378">
        <v>7.3932170127777797</v>
      </c>
      <c r="E17" s="379"/>
      <c r="F17" s="380">
        <v>1.6500000000000001E-2</v>
      </c>
      <c r="G17" s="380">
        <v>1.6500000000000001E-2</v>
      </c>
      <c r="H17" s="381"/>
      <c r="I17" s="382">
        <v>5</v>
      </c>
      <c r="J17" s="382">
        <v>5</v>
      </c>
      <c r="K17" s="379"/>
      <c r="L17" s="383">
        <v>0.41</v>
      </c>
      <c r="M17" s="386">
        <v>0.64300000000000002</v>
      </c>
      <c r="N17" s="385">
        <v>0.7</v>
      </c>
      <c r="O17" s="386"/>
      <c r="P17" s="379"/>
      <c r="Q17" s="387">
        <v>290</v>
      </c>
      <c r="R17" s="388">
        <v>39.225143736318003</v>
      </c>
      <c r="S17" s="389">
        <v>36</v>
      </c>
      <c r="T17" s="401">
        <v>1.08958732600883</v>
      </c>
      <c r="U17" s="402">
        <v>-29.386974952000099</v>
      </c>
      <c r="V17" s="392">
        <v>4.4999999999999997E-3</v>
      </c>
      <c r="W17" s="392">
        <v>4.4999999999999997E-3</v>
      </c>
      <c r="X17" s="393">
        <v>0</v>
      </c>
      <c r="Y17" s="393">
        <v>30</v>
      </c>
      <c r="Z17" s="379"/>
      <c r="AA17" s="394">
        <v>783</v>
      </c>
      <c r="AB17" s="378">
        <v>105.907888088059</v>
      </c>
      <c r="AC17" s="389">
        <v>200</v>
      </c>
      <c r="AD17" s="384">
        <v>0.529539440440295</v>
      </c>
      <c r="AE17" s="395">
        <v>-991.37208306666696</v>
      </c>
      <c r="AF17" s="380"/>
      <c r="AG17" s="380"/>
      <c r="AH17" s="396">
        <v>696</v>
      </c>
      <c r="AI17" s="393">
        <v>992</v>
      </c>
      <c r="AJ17" s="379"/>
      <c r="AK17" s="388">
        <v>4766.6593700000003</v>
      </c>
      <c r="AL17" s="388">
        <v>644.73413424247201</v>
      </c>
      <c r="AM17" s="397">
        <v>639.5</v>
      </c>
      <c r="AN17" s="401">
        <v>1.00818472907345</v>
      </c>
      <c r="AO17" s="405">
        <v>-906.89536560566705</v>
      </c>
      <c r="AP17" s="392">
        <v>5.0000000000000001E-4</v>
      </c>
      <c r="AQ17" s="392">
        <v>5.0000000000000001E-4</v>
      </c>
      <c r="AR17" s="393">
        <v>0</v>
      </c>
      <c r="AS17" s="393">
        <v>907</v>
      </c>
      <c r="AT17" s="381"/>
      <c r="AU17" s="388">
        <v>4332.9179400000003</v>
      </c>
      <c r="AV17" s="378">
        <v>586.06665170403801</v>
      </c>
      <c r="AW17" s="399">
        <v>573</v>
      </c>
      <c r="AX17" s="401">
        <v>1.0228039296754601</v>
      </c>
      <c r="AY17" s="405">
        <v>-750.65807798600099</v>
      </c>
      <c r="AZ17" s="380">
        <v>1.5E-3</v>
      </c>
      <c r="BA17" s="380">
        <v>1.5E-3</v>
      </c>
      <c r="BB17" s="393">
        <v>0</v>
      </c>
      <c r="BC17" s="393">
        <v>751</v>
      </c>
      <c r="BD17" s="379"/>
      <c r="BE17" s="388">
        <v>305.60000000000002</v>
      </c>
      <c r="BF17" s="378">
        <v>41.335185951099199</v>
      </c>
      <c r="BG17" s="400">
        <v>65</v>
      </c>
      <c r="BH17" s="384">
        <v>0.63592593770921901</v>
      </c>
      <c r="BI17" s="395">
        <v>-415.23865874583299</v>
      </c>
      <c r="BJ17" s="380"/>
      <c r="BK17" s="380"/>
      <c r="BL17" s="393">
        <v>127</v>
      </c>
      <c r="BM17" s="393">
        <v>416</v>
      </c>
      <c r="BN17" s="379"/>
      <c r="BO17" s="387">
        <v>811</v>
      </c>
      <c r="BP17" s="388">
        <v>109.69514334535801</v>
      </c>
      <c r="BQ17" s="400">
        <v>78</v>
      </c>
      <c r="BR17" s="390">
        <v>1.40634799160715</v>
      </c>
      <c r="BS17" s="391">
        <v>118.994887604</v>
      </c>
      <c r="BT17" s="380">
        <v>7.4999999999999997E-3</v>
      </c>
      <c r="BU17" s="392">
        <v>7.4999999999999997E-3</v>
      </c>
      <c r="BV17" s="387">
        <v>0</v>
      </c>
      <c r="BW17" s="387">
        <v>0</v>
      </c>
      <c r="BX17" s="381"/>
      <c r="BY17" s="386">
        <v>0.99541984732824396</v>
      </c>
      <c r="BZ17" s="386">
        <v>1</v>
      </c>
      <c r="CA17" s="403">
        <v>0.99816793893129796</v>
      </c>
      <c r="CB17" s="385">
        <v>0.9</v>
      </c>
      <c r="CC17" s="392">
        <v>2.5000000000000001E-3</v>
      </c>
    </row>
    <row r="18" spans="1:81" ht="21.4" customHeight="1" x14ac:dyDescent="0.25">
      <c r="A18" s="377" t="s">
        <v>376</v>
      </c>
      <c r="B18" s="377" t="s">
        <v>42</v>
      </c>
      <c r="C18" s="377" t="s">
        <v>50</v>
      </c>
      <c r="D18" s="378">
        <v>3.86113067955556</v>
      </c>
      <c r="E18" s="379"/>
      <c r="F18" s="380">
        <v>4.4999999999999998E-2</v>
      </c>
      <c r="G18" s="380">
        <v>4.4999999999999998E-2</v>
      </c>
      <c r="H18" s="381"/>
      <c r="I18" s="382">
        <v>5</v>
      </c>
      <c r="J18" s="382">
        <v>5</v>
      </c>
      <c r="K18" s="379"/>
      <c r="L18" s="383">
        <v>0.5</v>
      </c>
      <c r="M18" s="384">
        <v>0.375</v>
      </c>
      <c r="N18" s="385">
        <v>0.7</v>
      </c>
      <c r="O18" s="386"/>
      <c r="P18" s="379"/>
      <c r="Q18" s="387">
        <v>205</v>
      </c>
      <c r="R18" s="388">
        <v>53.093256098650599</v>
      </c>
      <c r="S18" s="389">
        <v>36</v>
      </c>
      <c r="T18" s="390">
        <v>1.4748126694069601</v>
      </c>
      <c r="U18" s="391">
        <v>38.199154643199797</v>
      </c>
      <c r="V18" s="392">
        <v>0.01</v>
      </c>
      <c r="W18" s="392">
        <v>0.01</v>
      </c>
      <c r="X18" s="393">
        <v>0</v>
      </c>
      <c r="Y18" s="393">
        <v>0</v>
      </c>
      <c r="Z18" s="379"/>
      <c r="AA18" s="394">
        <v>435</v>
      </c>
      <c r="AB18" s="378">
        <v>112.661299526405</v>
      </c>
      <c r="AC18" s="389">
        <v>200</v>
      </c>
      <c r="AD18" s="384">
        <v>0.56330649763202501</v>
      </c>
      <c r="AE18" s="395">
        <v>-491.67136309333398</v>
      </c>
      <c r="AF18" s="380"/>
      <c r="AG18" s="380"/>
      <c r="AH18" s="396">
        <v>338</v>
      </c>
      <c r="AI18" s="393">
        <v>492</v>
      </c>
      <c r="AJ18" s="379"/>
      <c r="AK18" s="388">
        <v>5761.2517500000004</v>
      </c>
      <c r="AL18" s="388">
        <v>1492.11519322707</v>
      </c>
      <c r="AM18" s="397">
        <v>724.7</v>
      </c>
      <c r="AN18" s="390">
        <v>2.0589418976501599</v>
      </c>
      <c r="AO18" s="398">
        <v>2403.4580658312998</v>
      </c>
      <c r="AP18" s="392">
        <v>0.01</v>
      </c>
      <c r="AQ18" s="392">
        <v>0.01</v>
      </c>
      <c r="AR18" s="393">
        <v>0</v>
      </c>
      <c r="AS18" s="393">
        <v>0</v>
      </c>
      <c r="AT18" s="381"/>
      <c r="AU18" s="388">
        <v>2894.5454300000001</v>
      </c>
      <c r="AV18" s="378">
        <v>749.66264294716495</v>
      </c>
      <c r="AW18" s="399">
        <v>573</v>
      </c>
      <c r="AX18" s="390">
        <v>1.3083117677961</v>
      </c>
      <c r="AY18" s="398">
        <v>239.63197473759701</v>
      </c>
      <c r="AZ18" s="380">
        <v>1.4999999999999999E-2</v>
      </c>
      <c r="BA18" s="380">
        <v>1.4999999999999999E-2</v>
      </c>
      <c r="BB18" s="393">
        <v>0</v>
      </c>
      <c r="BC18" s="393">
        <v>0</v>
      </c>
      <c r="BD18" s="379"/>
      <c r="BE18" s="388">
        <v>172.9</v>
      </c>
      <c r="BF18" s="378">
        <v>44.779629168081399</v>
      </c>
      <c r="BG18" s="400">
        <v>65</v>
      </c>
      <c r="BH18" s="384">
        <v>0.68891737181663704</v>
      </c>
      <c r="BI18" s="395">
        <v>-203.56024125666701</v>
      </c>
      <c r="BJ18" s="380"/>
      <c r="BK18" s="380"/>
      <c r="BL18" s="393">
        <v>53</v>
      </c>
      <c r="BM18" s="393">
        <v>204</v>
      </c>
      <c r="BN18" s="379"/>
      <c r="BO18" s="387">
        <v>384</v>
      </c>
      <c r="BP18" s="388">
        <v>99.452733375033304</v>
      </c>
      <c r="BQ18" s="400">
        <v>78</v>
      </c>
      <c r="BR18" s="390">
        <v>1.27503504326966</v>
      </c>
      <c r="BS18" s="391">
        <v>22.5981683935996</v>
      </c>
      <c r="BT18" s="380">
        <v>7.4999999999999997E-3</v>
      </c>
      <c r="BU18" s="392">
        <v>7.4999999999999997E-3</v>
      </c>
      <c r="BV18" s="387">
        <v>0</v>
      </c>
      <c r="BW18" s="387">
        <v>0</v>
      </c>
      <c r="BX18" s="381"/>
      <c r="BY18" s="386">
        <v>0.99820908887396498</v>
      </c>
      <c r="BZ18" s="386">
        <v>1</v>
      </c>
      <c r="CA18" s="403">
        <v>0.99928363554958599</v>
      </c>
      <c r="CB18" s="385">
        <v>0.9</v>
      </c>
      <c r="CC18" s="392">
        <v>2.5000000000000001E-3</v>
      </c>
    </row>
    <row r="19" spans="1:81" ht="21.4" customHeight="1" x14ac:dyDescent="0.25">
      <c r="A19" s="377" t="s">
        <v>376</v>
      </c>
      <c r="B19" s="377" t="s">
        <v>42</v>
      </c>
      <c r="C19" s="377" t="s">
        <v>51</v>
      </c>
      <c r="D19" s="378">
        <v>4.9847654396666696</v>
      </c>
      <c r="E19" s="379"/>
      <c r="F19" s="380">
        <v>0.01</v>
      </c>
      <c r="G19" s="380">
        <v>0.01</v>
      </c>
      <c r="H19" s="381"/>
      <c r="I19" s="382">
        <v>2</v>
      </c>
      <c r="J19" s="382">
        <v>2</v>
      </c>
      <c r="K19" s="379"/>
      <c r="L19" s="404">
        <v>0.71</v>
      </c>
      <c r="M19" s="384">
        <v>0.57299999999999995</v>
      </c>
      <c r="N19" s="385">
        <v>0.7</v>
      </c>
      <c r="O19" s="386"/>
      <c r="P19" s="379"/>
      <c r="Q19" s="387">
        <v>148</v>
      </c>
      <c r="R19" s="388">
        <v>29.690464233738702</v>
      </c>
      <c r="S19" s="389">
        <v>36</v>
      </c>
      <c r="T19" s="386">
        <v>0.82473511760385299</v>
      </c>
      <c r="U19" s="394">
        <v>-67.341866993600107</v>
      </c>
      <c r="V19" s="392"/>
      <c r="W19" s="392"/>
      <c r="X19" s="393">
        <v>32</v>
      </c>
      <c r="Y19" s="393">
        <v>68</v>
      </c>
      <c r="Z19" s="379"/>
      <c r="AA19" s="394">
        <v>420</v>
      </c>
      <c r="AB19" s="378">
        <v>84.256722825474696</v>
      </c>
      <c r="AC19" s="389">
        <v>200</v>
      </c>
      <c r="AD19" s="384">
        <v>0.42128361412737397</v>
      </c>
      <c r="AE19" s="395">
        <v>-776.34370552000098</v>
      </c>
      <c r="AF19" s="380"/>
      <c r="AG19" s="380"/>
      <c r="AH19" s="396">
        <v>577</v>
      </c>
      <c r="AI19" s="393">
        <v>777</v>
      </c>
      <c r="AJ19" s="379"/>
      <c r="AK19" s="388">
        <v>2423.6727900000001</v>
      </c>
      <c r="AL19" s="388">
        <v>486.21601544446401</v>
      </c>
      <c r="AM19" s="397">
        <v>808.4</v>
      </c>
      <c r="AN19" s="384">
        <v>0.60145474448845204</v>
      </c>
      <c r="AO19" s="406">
        <v>-2411.9484677118398</v>
      </c>
      <c r="AP19" s="392"/>
      <c r="AQ19" s="392"/>
      <c r="AR19" s="393">
        <v>1607</v>
      </c>
      <c r="AS19" s="393">
        <v>2412</v>
      </c>
      <c r="AT19" s="381"/>
      <c r="AU19" s="388">
        <v>2397.3465900000001</v>
      </c>
      <c r="AV19" s="378">
        <v>480.93468369101703</v>
      </c>
      <c r="AW19" s="399">
        <v>573</v>
      </c>
      <c r="AX19" s="386">
        <v>0.83932754570858004</v>
      </c>
      <c r="AY19" s="388">
        <v>-1030.1781263148</v>
      </c>
      <c r="AZ19" s="380"/>
      <c r="BA19" s="380"/>
      <c r="BB19" s="393">
        <v>459</v>
      </c>
      <c r="BC19" s="393">
        <v>1031</v>
      </c>
      <c r="BD19" s="379"/>
      <c r="BE19" s="388">
        <v>170.4</v>
      </c>
      <c r="BF19" s="378">
        <v>34.184156117763997</v>
      </c>
      <c r="BG19" s="400">
        <v>65</v>
      </c>
      <c r="BH19" s="384">
        <v>0.525910094119447</v>
      </c>
      <c r="BI19" s="395">
        <v>-315.61463036750001</v>
      </c>
      <c r="BJ19" s="380"/>
      <c r="BK19" s="380"/>
      <c r="BL19" s="393">
        <v>122</v>
      </c>
      <c r="BM19" s="393">
        <v>316</v>
      </c>
      <c r="BN19" s="379"/>
      <c r="BO19" s="387">
        <v>491</v>
      </c>
      <c r="BP19" s="388">
        <v>98.500121207876404</v>
      </c>
      <c r="BQ19" s="400">
        <v>78</v>
      </c>
      <c r="BR19" s="390">
        <v>1.26282206676765</v>
      </c>
      <c r="BS19" s="391">
        <v>24.425954847199801</v>
      </c>
      <c r="BT19" s="380">
        <v>7.4999999999999997E-3</v>
      </c>
      <c r="BU19" s="392">
        <v>7.4999999999999997E-3</v>
      </c>
      <c r="BV19" s="387">
        <v>0</v>
      </c>
      <c r="BW19" s="387">
        <v>0</v>
      </c>
      <c r="BX19" s="381"/>
      <c r="BY19" s="386">
        <v>0.99723858615611205</v>
      </c>
      <c r="BZ19" s="386">
        <v>1</v>
      </c>
      <c r="CA19" s="403">
        <v>0.998895434462445</v>
      </c>
      <c r="CB19" s="385">
        <v>0.9</v>
      </c>
      <c r="CC19" s="392">
        <v>2.5000000000000001E-3</v>
      </c>
    </row>
    <row r="20" spans="1:81" ht="21.4" customHeight="1" x14ac:dyDescent="0.25">
      <c r="A20" s="377" t="s">
        <v>376</v>
      </c>
      <c r="B20" s="377" t="s">
        <v>42</v>
      </c>
      <c r="C20" s="377" t="s">
        <v>52</v>
      </c>
      <c r="D20" s="378">
        <v>4.6733463668888904</v>
      </c>
      <c r="E20" s="379"/>
      <c r="F20" s="380">
        <v>2.4750000000000001E-2</v>
      </c>
      <c r="G20" s="380">
        <v>2.4750000000000001E-2</v>
      </c>
      <c r="H20" s="381"/>
      <c r="I20" s="382">
        <v>4</v>
      </c>
      <c r="J20" s="382">
        <v>4</v>
      </c>
      <c r="K20" s="379"/>
      <c r="L20" s="383">
        <v>0.4</v>
      </c>
      <c r="M20" s="384">
        <v>0.312</v>
      </c>
      <c r="N20" s="385">
        <v>0.7</v>
      </c>
      <c r="O20" s="386"/>
      <c r="P20" s="379"/>
      <c r="Q20" s="387">
        <v>242</v>
      </c>
      <c r="R20" s="388">
        <v>51.783022485684597</v>
      </c>
      <c r="S20" s="389">
        <v>36</v>
      </c>
      <c r="T20" s="390">
        <v>1.4384172912690201</v>
      </c>
      <c r="U20" s="391">
        <v>40.111436950399998</v>
      </c>
      <c r="V20" s="392">
        <v>0.01</v>
      </c>
      <c r="W20" s="392">
        <v>0.01</v>
      </c>
      <c r="X20" s="393">
        <v>0</v>
      </c>
      <c r="Y20" s="393">
        <v>0</v>
      </c>
      <c r="Z20" s="379"/>
      <c r="AA20" s="394">
        <v>660</v>
      </c>
      <c r="AB20" s="378">
        <v>141.22642496095801</v>
      </c>
      <c r="AC20" s="389">
        <v>200</v>
      </c>
      <c r="AD20" s="384">
        <v>0.70613212480479004</v>
      </c>
      <c r="AE20" s="395">
        <v>-461.60312805333302</v>
      </c>
      <c r="AF20" s="380"/>
      <c r="AG20" s="380"/>
      <c r="AH20" s="396">
        <v>275</v>
      </c>
      <c r="AI20" s="393">
        <v>462</v>
      </c>
      <c r="AJ20" s="379"/>
      <c r="AK20" s="388">
        <v>4557.7145099999998</v>
      </c>
      <c r="AL20" s="388">
        <v>975.25716096967403</v>
      </c>
      <c r="AM20" s="397">
        <v>738.6</v>
      </c>
      <c r="AN20" s="390">
        <v>1.32041316134535</v>
      </c>
      <c r="AO20" s="398">
        <v>415.63415809903898</v>
      </c>
      <c r="AP20" s="392">
        <v>0.01</v>
      </c>
      <c r="AQ20" s="392">
        <v>0.01</v>
      </c>
      <c r="AR20" s="393">
        <v>0</v>
      </c>
      <c r="AS20" s="393">
        <v>0</v>
      </c>
      <c r="AT20" s="381"/>
      <c r="AU20" s="388">
        <v>2749.0958799999999</v>
      </c>
      <c r="AV20" s="378">
        <v>588.24997425348397</v>
      </c>
      <c r="AW20" s="399">
        <v>573</v>
      </c>
      <c r="AX20" s="401">
        <v>1.0266142657128901</v>
      </c>
      <c r="AY20" s="405">
        <v>-464.29708187280102</v>
      </c>
      <c r="AZ20" s="380">
        <v>2.2499999999999998E-3</v>
      </c>
      <c r="BA20" s="380">
        <v>2.2499999999999998E-3</v>
      </c>
      <c r="BB20" s="393">
        <v>0</v>
      </c>
      <c r="BC20" s="393">
        <v>465</v>
      </c>
      <c r="BD20" s="379"/>
      <c r="BE20" s="388">
        <v>203.8</v>
      </c>
      <c r="BF20" s="378">
        <v>43.609008192489803</v>
      </c>
      <c r="BG20" s="400">
        <v>65</v>
      </c>
      <c r="BH20" s="384">
        <v>0.670907818345997</v>
      </c>
      <c r="BI20" s="395">
        <v>-251.851270771667</v>
      </c>
      <c r="BJ20" s="380"/>
      <c r="BK20" s="380"/>
      <c r="BL20" s="393">
        <v>70</v>
      </c>
      <c r="BM20" s="393">
        <v>252</v>
      </c>
      <c r="BN20" s="379"/>
      <c r="BO20" s="387">
        <v>330</v>
      </c>
      <c r="BP20" s="388">
        <v>70.613212480479007</v>
      </c>
      <c r="BQ20" s="400">
        <v>78</v>
      </c>
      <c r="BR20" s="386">
        <v>0.90529759590357695</v>
      </c>
      <c r="BS20" s="394">
        <v>-107.42521994080001</v>
      </c>
      <c r="BT20" s="380"/>
      <c r="BU20" s="392"/>
      <c r="BV20" s="387">
        <v>35</v>
      </c>
      <c r="BW20" s="387">
        <v>108</v>
      </c>
      <c r="BX20" s="381"/>
      <c r="BY20" s="386">
        <v>0.99345853555602504</v>
      </c>
      <c r="BZ20" s="386">
        <v>1</v>
      </c>
      <c r="CA20" s="403">
        <v>0.99738341422240995</v>
      </c>
      <c r="CB20" s="385">
        <v>0.9</v>
      </c>
      <c r="CC20" s="392">
        <v>2.5000000000000001E-3</v>
      </c>
    </row>
    <row r="21" spans="1:81" ht="21.4" customHeight="1" x14ac:dyDescent="0.25">
      <c r="A21" s="377" t="s">
        <v>376</v>
      </c>
      <c r="B21" s="377" t="s">
        <v>42</v>
      </c>
      <c r="C21" s="377" t="s">
        <v>53</v>
      </c>
      <c r="D21" s="378">
        <v>3.3066029728888902</v>
      </c>
      <c r="E21" s="379"/>
      <c r="F21" s="380">
        <v>4.4249999999999998E-2</v>
      </c>
      <c r="G21" s="380">
        <v>4.4249999999999998E-2</v>
      </c>
      <c r="H21" s="381"/>
      <c r="I21" s="382">
        <v>6</v>
      </c>
      <c r="J21" s="382">
        <v>6</v>
      </c>
      <c r="K21" s="379"/>
      <c r="L21" s="383">
        <v>0.33</v>
      </c>
      <c r="M21" s="384">
        <v>0.186</v>
      </c>
      <c r="N21" s="385">
        <v>0.7</v>
      </c>
      <c r="O21" s="386"/>
      <c r="P21" s="379"/>
      <c r="Q21" s="387">
        <v>209</v>
      </c>
      <c r="R21" s="388">
        <v>63.206862666491297</v>
      </c>
      <c r="S21" s="389">
        <v>36</v>
      </c>
      <c r="T21" s="390">
        <v>1.75574618518031</v>
      </c>
      <c r="U21" s="391">
        <v>66.154751571199995</v>
      </c>
      <c r="V21" s="392">
        <v>0.01</v>
      </c>
      <c r="W21" s="392">
        <v>0.01</v>
      </c>
      <c r="X21" s="393">
        <v>0</v>
      </c>
      <c r="Y21" s="393">
        <v>0</v>
      </c>
      <c r="Z21" s="379"/>
      <c r="AA21" s="394">
        <v>461</v>
      </c>
      <c r="AB21" s="378">
        <v>139.418008082548</v>
      </c>
      <c r="AC21" s="389">
        <v>200</v>
      </c>
      <c r="AD21" s="384">
        <v>0.69709004041274003</v>
      </c>
      <c r="AE21" s="395">
        <v>-332.58471349333399</v>
      </c>
      <c r="AF21" s="380"/>
      <c r="AG21" s="380"/>
      <c r="AH21" s="396">
        <v>201</v>
      </c>
      <c r="AI21" s="393">
        <v>333</v>
      </c>
      <c r="AJ21" s="379"/>
      <c r="AK21" s="388">
        <v>3089.8267599999999</v>
      </c>
      <c r="AL21" s="388">
        <v>934.44141474913795</v>
      </c>
      <c r="AM21" s="397">
        <v>612</v>
      </c>
      <c r="AN21" s="390">
        <v>1.52686505677964</v>
      </c>
      <c r="AO21" s="398">
        <v>661.45753671039904</v>
      </c>
      <c r="AP21" s="392">
        <v>0.01</v>
      </c>
      <c r="AQ21" s="392">
        <v>0.01</v>
      </c>
      <c r="AR21" s="393">
        <v>0</v>
      </c>
      <c r="AS21" s="393">
        <v>0</v>
      </c>
      <c r="AT21" s="381"/>
      <c r="AU21" s="388">
        <v>2047.0425299999999</v>
      </c>
      <c r="AV21" s="378">
        <v>619.07720605826296</v>
      </c>
      <c r="AW21" s="399">
        <v>573</v>
      </c>
      <c r="AX21" s="401">
        <v>1.08041397217847</v>
      </c>
      <c r="AY21" s="405">
        <v>-226.57767415840101</v>
      </c>
      <c r="AZ21" s="380">
        <v>6.0000000000000001E-3</v>
      </c>
      <c r="BA21" s="380">
        <v>6.0000000000000001E-3</v>
      </c>
      <c r="BB21" s="393">
        <v>0</v>
      </c>
      <c r="BC21" s="393">
        <v>227</v>
      </c>
      <c r="BD21" s="379"/>
      <c r="BE21" s="388">
        <v>218</v>
      </c>
      <c r="BF21" s="378">
        <v>65.928689288493302</v>
      </c>
      <c r="BG21" s="400">
        <v>65</v>
      </c>
      <c r="BH21" s="401">
        <v>1.0142875275152801</v>
      </c>
      <c r="BI21" s="402">
        <v>-104.393789856667</v>
      </c>
      <c r="BJ21" s="380">
        <v>8.2500000000000004E-3</v>
      </c>
      <c r="BK21" s="380">
        <v>8.2500000000000004E-3</v>
      </c>
      <c r="BL21" s="393">
        <v>0</v>
      </c>
      <c r="BM21" s="393">
        <v>105</v>
      </c>
      <c r="BN21" s="379"/>
      <c r="BO21" s="387">
        <v>415</v>
      </c>
      <c r="BP21" s="388">
        <v>125.506449792315</v>
      </c>
      <c r="BQ21" s="400">
        <v>78</v>
      </c>
      <c r="BR21" s="390">
        <v>1.60905704861942</v>
      </c>
      <c r="BS21" s="391">
        <v>105.5019617376</v>
      </c>
      <c r="BT21" s="380">
        <v>7.4999999999999997E-3</v>
      </c>
      <c r="BU21" s="392">
        <v>7.4999999999999997E-3</v>
      </c>
      <c r="BV21" s="387">
        <v>0</v>
      </c>
      <c r="BW21" s="387">
        <v>0</v>
      </c>
      <c r="BX21" s="381"/>
      <c r="BY21" s="386">
        <v>0.99810996563573895</v>
      </c>
      <c r="BZ21" s="386">
        <v>1</v>
      </c>
      <c r="CA21" s="403">
        <v>0.999243986254295</v>
      </c>
      <c r="CB21" s="385">
        <v>0.9</v>
      </c>
      <c r="CC21" s="392">
        <v>2.5000000000000001E-3</v>
      </c>
    </row>
    <row r="22" spans="1:81" ht="21.4" customHeight="1" x14ac:dyDescent="0.25">
      <c r="A22" s="377" t="s">
        <v>376</v>
      </c>
      <c r="B22" s="377" t="s">
        <v>42</v>
      </c>
      <c r="C22" s="377" t="s">
        <v>54</v>
      </c>
      <c r="D22" s="378">
        <v>1.77484910544444</v>
      </c>
      <c r="E22" s="379"/>
      <c r="F22" s="380">
        <v>1.9875E-2</v>
      </c>
      <c r="G22" s="380">
        <v>1.9875E-2</v>
      </c>
      <c r="H22" s="381"/>
      <c r="I22" s="382">
        <v>5</v>
      </c>
      <c r="J22" s="382">
        <v>5</v>
      </c>
      <c r="K22" s="379"/>
      <c r="L22" s="383">
        <v>0.16</v>
      </c>
      <c r="M22" s="386">
        <v>0.61</v>
      </c>
      <c r="N22" s="385">
        <v>0.7</v>
      </c>
      <c r="O22" s="386"/>
      <c r="P22" s="379"/>
      <c r="Q22" s="387">
        <v>71</v>
      </c>
      <c r="R22" s="388">
        <v>40.003400729788098</v>
      </c>
      <c r="S22" s="389">
        <v>36</v>
      </c>
      <c r="T22" s="401">
        <v>1.1112055758274499</v>
      </c>
      <c r="U22" s="402">
        <v>-5.6734813551998</v>
      </c>
      <c r="V22" s="392">
        <v>5.4999999999999997E-3</v>
      </c>
      <c r="W22" s="392">
        <v>5.4999999999999997E-3</v>
      </c>
      <c r="X22" s="393">
        <v>0</v>
      </c>
      <c r="Y22" s="393">
        <v>6</v>
      </c>
      <c r="Z22" s="379"/>
      <c r="AA22" s="394">
        <v>302</v>
      </c>
      <c r="AB22" s="378">
        <v>170.15531014642301</v>
      </c>
      <c r="AC22" s="389">
        <v>200</v>
      </c>
      <c r="AD22" s="386">
        <v>0.850776550732115</v>
      </c>
      <c r="AE22" s="394">
        <v>-123.963785306666</v>
      </c>
      <c r="AF22" s="380"/>
      <c r="AG22" s="380"/>
      <c r="AH22" s="396">
        <v>53</v>
      </c>
      <c r="AI22" s="393">
        <v>124</v>
      </c>
      <c r="AJ22" s="379"/>
      <c r="AK22" s="388">
        <v>1448.73296</v>
      </c>
      <c r="AL22" s="388">
        <v>816.25697393425401</v>
      </c>
      <c r="AM22" s="397">
        <v>694.9</v>
      </c>
      <c r="AN22" s="401">
        <v>1.17463947896712</v>
      </c>
      <c r="AO22" s="405">
        <v>-31.278212048009401</v>
      </c>
      <c r="AP22" s="392">
        <v>8.5000000000000006E-3</v>
      </c>
      <c r="AQ22" s="392">
        <v>8.5000000000000006E-3</v>
      </c>
      <c r="AR22" s="393">
        <v>0</v>
      </c>
      <c r="AS22" s="393">
        <v>32</v>
      </c>
      <c r="AT22" s="381"/>
      <c r="AU22" s="388">
        <v>994.66508999999996</v>
      </c>
      <c r="AV22" s="378">
        <v>560.42234066479898</v>
      </c>
      <c r="AW22" s="399">
        <v>573</v>
      </c>
      <c r="AX22" s="386">
        <v>0.97804946014799099</v>
      </c>
      <c r="AY22" s="388">
        <v>-225.72115490359701</v>
      </c>
      <c r="AZ22" s="380"/>
      <c r="BA22" s="380"/>
      <c r="BB22" s="393">
        <v>23</v>
      </c>
      <c r="BC22" s="393">
        <v>226</v>
      </c>
      <c r="BD22" s="379"/>
      <c r="BE22" s="388">
        <v>107.7</v>
      </c>
      <c r="BF22" s="378">
        <v>60.6812149098335</v>
      </c>
      <c r="BG22" s="400">
        <v>65</v>
      </c>
      <c r="BH22" s="401">
        <v>0.93355715245897597</v>
      </c>
      <c r="BI22" s="402">
        <v>-65.347787780832903</v>
      </c>
      <c r="BJ22" s="380">
        <v>2.2499999999999998E-3</v>
      </c>
      <c r="BK22" s="380">
        <v>2.2499999999999998E-3</v>
      </c>
      <c r="BL22" s="393">
        <v>0</v>
      </c>
      <c r="BM22" s="393">
        <v>66</v>
      </c>
      <c r="BN22" s="379"/>
      <c r="BO22" s="387">
        <v>143</v>
      </c>
      <c r="BP22" s="388">
        <v>80.570229638868895</v>
      </c>
      <c r="BQ22" s="400">
        <v>78</v>
      </c>
      <c r="BR22" s="401">
        <v>1.03295166203678</v>
      </c>
      <c r="BS22" s="402">
        <v>-23.125876269599601</v>
      </c>
      <c r="BT22" s="380">
        <v>1.1249999999999999E-3</v>
      </c>
      <c r="BU22" s="392">
        <v>1.1249999999999999E-3</v>
      </c>
      <c r="BV22" s="387">
        <v>0</v>
      </c>
      <c r="BW22" s="387">
        <v>24</v>
      </c>
      <c r="BX22" s="381"/>
      <c r="BY22" s="386">
        <v>0.99862637362637396</v>
      </c>
      <c r="BZ22" s="386">
        <v>1</v>
      </c>
      <c r="CA22" s="403">
        <v>0.99945054945054901</v>
      </c>
      <c r="CB22" s="385">
        <v>0.9</v>
      </c>
      <c r="CC22" s="392">
        <v>2.5000000000000001E-3</v>
      </c>
    </row>
    <row r="23" spans="1:81" ht="21.4" customHeight="1" x14ac:dyDescent="0.25">
      <c r="A23" s="377" t="s">
        <v>376</v>
      </c>
      <c r="B23" s="377" t="s">
        <v>42</v>
      </c>
      <c r="C23" s="377" t="s">
        <v>55</v>
      </c>
      <c r="D23" s="378">
        <v>2.8112108753333298</v>
      </c>
      <c r="E23" s="379"/>
      <c r="F23" s="380">
        <v>1.8124999999999999E-2</v>
      </c>
      <c r="G23" s="380">
        <v>1.8124999999999999E-2</v>
      </c>
      <c r="H23" s="381"/>
      <c r="I23" s="382">
        <v>3</v>
      </c>
      <c r="J23" s="382">
        <v>3</v>
      </c>
      <c r="K23" s="379"/>
      <c r="L23" s="383">
        <v>0.42</v>
      </c>
      <c r="M23" s="386">
        <v>0.63200000000000001</v>
      </c>
      <c r="N23" s="385">
        <v>0.7</v>
      </c>
      <c r="O23" s="386"/>
      <c r="P23" s="379"/>
      <c r="Q23" s="387">
        <v>124</v>
      </c>
      <c r="R23" s="388">
        <v>44.1091065376933</v>
      </c>
      <c r="S23" s="389">
        <v>36</v>
      </c>
      <c r="T23" s="390">
        <v>1.22525295938037</v>
      </c>
      <c r="U23" s="391">
        <v>2.5556901856001701</v>
      </c>
      <c r="V23" s="392">
        <v>0.01</v>
      </c>
      <c r="W23" s="392">
        <v>0.01</v>
      </c>
      <c r="X23" s="393">
        <v>0</v>
      </c>
      <c r="Y23" s="393">
        <v>0</v>
      </c>
      <c r="Z23" s="379"/>
      <c r="AA23" s="394">
        <v>185</v>
      </c>
      <c r="AB23" s="378">
        <v>65.807941205429501</v>
      </c>
      <c r="AC23" s="389">
        <v>200</v>
      </c>
      <c r="AD23" s="384">
        <v>0.32903970602714699</v>
      </c>
      <c r="AE23" s="395">
        <v>-489.69061007999898</v>
      </c>
      <c r="AF23" s="380"/>
      <c r="AG23" s="380"/>
      <c r="AH23" s="396">
        <v>378</v>
      </c>
      <c r="AI23" s="393">
        <v>490</v>
      </c>
      <c r="AJ23" s="379"/>
      <c r="AK23" s="388">
        <v>791.61812999999995</v>
      </c>
      <c r="AL23" s="388">
        <v>281.59329381725399</v>
      </c>
      <c r="AM23" s="397">
        <v>634.29999999999995</v>
      </c>
      <c r="AN23" s="384">
        <v>0.44394339242827402</v>
      </c>
      <c r="AO23" s="406">
        <v>-1348.16313986872</v>
      </c>
      <c r="AP23" s="392"/>
      <c r="AQ23" s="392"/>
      <c r="AR23" s="393">
        <v>992</v>
      </c>
      <c r="AS23" s="393">
        <v>1349</v>
      </c>
      <c r="AT23" s="381"/>
      <c r="AU23" s="388">
        <v>1463.3801100000001</v>
      </c>
      <c r="AV23" s="378">
        <v>520.55152562202704</v>
      </c>
      <c r="AW23" s="399">
        <v>573</v>
      </c>
      <c r="AX23" s="386">
        <v>0.90846688590231495</v>
      </c>
      <c r="AY23" s="388">
        <v>-469.60848787919798</v>
      </c>
      <c r="AZ23" s="380"/>
      <c r="BA23" s="380"/>
      <c r="BB23" s="393">
        <v>148</v>
      </c>
      <c r="BC23" s="393">
        <v>470</v>
      </c>
      <c r="BD23" s="379"/>
      <c r="BE23" s="388">
        <v>106</v>
      </c>
      <c r="BF23" s="378">
        <v>37.706171717705502</v>
      </c>
      <c r="BG23" s="400">
        <v>65</v>
      </c>
      <c r="BH23" s="384">
        <v>0.58009494950316198</v>
      </c>
      <c r="BI23" s="395">
        <v>-168.093060345</v>
      </c>
      <c r="BJ23" s="380"/>
      <c r="BK23" s="380"/>
      <c r="BL23" s="393">
        <v>59</v>
      </c>
      <c r="BM23" s="393">
        <v>169</v>
      </c>
      <c r="BN23" s="379"/>
      <c r="BO23" s="387">
        <v>252</v>
      </c>
      <c r="BP23" s="388">
        <v>89.6410874798283</v>
      </c>
      <c r="BQ23" s="400">
        <v>78</v>
      </c>
      <c r="BR23" s="401">
        <v>1.1492447112798501</v>
      </c>
      <c r="BS23" s="402">
        <v>-11.129337931199601</v>
      </c>
      <c r="BT23" s="380">
        <v>5.6249999999999998E-3</v>
      </c>
      <c r="BU23" s="392">
        <v>5.6249999999999998E-3</v>
      </c>
      <c r="BV23" s="387">
        <v>0</v>
      </c>
      <c r="BW23" s="387">
        <v>12</v>
      </c>
      <c r="BX23" s="381"/>
      <c r="BY23" s="386">
        <v>0.99985823646158201</v>
      </c>
      <c r="BZ23" s="386">
        <v>1</v>
      </c>
      <c r="CA23" s="403">
        <v>0.99994329458463305</v>
      </c>
      <c r="CB23" s="385">
        <v>0.9</v>
      </c>
      <c r="CC23" s="392">
        <v>2.5000000000000001E-3</v>
      </c>
    </row>
    <row r="24" spans="1:81" ht="21.4" customHeight="1" x14ac:dyDescent="0.25">
      <c r="A24" s="377" t="s">
        <v>376</v>
      </c>
      <c r="B24" s="377" t="s">
        <v>42</v>
      </c>
      <c r="C24" s="377" t="s">
        <v>56</v>
      </c>
      <c r="D24" s="378">
        <v>9.7134439634444405</v>
      </c>
      <c r="E24" s="379"/>
      <c r="F24" s="380">
        <v>2.2499999999999999E-2</v>
      </c>
      <c r="G24" s="380">
        <v>2.2499999999999999E-2</v>
      </c>
      <c r="H24" s="381"/>
      <c r="I24" s="382">
        <v>4</v>
      </c>
      <c r="J24" s="382">
        <v>4</v>
      </c>
      <c r="K24" s="379"/>
      <c r="L24" s="383">
        <v>0.44</v>
      </c>
      <c r="M24" s="384">
        <v>0.56699999999999995</v>
      </c>
      <c r="N24" s="385">
        <v>0.7</v>
      </c>
      <c r="O24" s="386"/>
      <c r="P24" s="379"/>
      <c r="Q24" s="387">
        <v>466</v>
      </c>
      <c r="R24" s="388">
        <v>47.974745286403397</v>
      </c>
      <c r="S24" s="389">
        <v>36</v>
      </c>
      <c r="T24" s="390">
        <v>1.3326318135112101</v>
      </c>
      <c r="U24" s="391">
        <v>46.379220779200203</v>
      </c>
      <c r="V24" s="392">
        <v>0.01</v>
      </c>
      <c r="W24" s="392">
        <v>0.01</v>
      </c>
      <c r="X24" s="393">
        <v>0</v>
      </c>
      <c r="Y24" s="393">
        <v>0</v>
      </c>
      <c r="Z24" s="379"/>
      <c r="AA24" s="394">
        <v>1016</v>
      </c>
      <c r="AB24" s="378">
        <v>104.597298736021</v>
      </c>
      <c r="AC24" s="389">
        <v>200</v>
      </c>
      <c r="AD24" s="384">
        <v>0.52298649368010497</v>
      </c>
      <c r="AE24" s="395">
        <v>-1315.2265512266699</v>
      </c>
      <c r="AF24" s="380"/>
      <c r="AG24" s="380"/>
      <c r="AH24" s="396">
        <v>927</v>
      </c>
      <c r="AI24" s="393">
        <v>1316</v>
      </c>
      <c r="AJ24" s="379"/>
      <c r="AK24" s="388">
        <v>8062.3819100000001</v>
      </c>
      <c r="AL24" s="388">
        <v>830.02300114582999</v>
      </c>
      <c r="AM24" s="397">
        <v>789.8</v>
      </c>
      <c r="AN24" s="401">
        <v>1.0509280845097899</v>
      </c>
      <c r="AO24" s="405">
        <v>-1143.6317407941001</v>
      </c>
      <c r="AP24" s="392">
        <v>2.5000000000000001E-3</v>
      </c>
      <c r="AQ24" s="392">
        <v>2.5000000000000001E-3</v>
      </c>
      <c r="AR24" s="393">
        <v>0</v>
      </c>
      <c r="AS24" s="393">
        <v>1144</v>
      </c>
      <c r="AT24" s="381"/>
      <c r="AU24" s="388">
        <v>4799.5477099999998</v>
      </c>
      <c r="AV24" s="378">
        <v>494.11390316993698</v>
      </c>
      <c r="AW24" s="399">
        <v>573</v>
      </c>
      <c r="AX24" s="386">
        <v>0.86232792874334596</v>
      </c>
      <c r="AY24" s="388">
        <v>-1879.4163592643999</v>
      </c>
      <c r="AZ24" s="380"/>
      <c r="BA24" s="380"/>
      <c r="BB24" s="393">
        <v>767</v>
      </c>
      <c r="BC24" s="393">
        <v>1880</v>
      </c>
      <c r="BD24" s="379"/>
      <c r="BE24" s="388">
        <v>427.8</v>
      </c>
      <c r="BF24" s="378">
        <v>44.042051574084503</v>
      </c>
      <c r="BG24" s="400">
        <v>65</v>
      </c>
      <c r="BH24" s="384">
        <v>0.677570024216685</v>
      </c>
      <c r="BI24" s="395">
        <v>-519.26078643583298</v>
      </c>
      <c r="BJ24" s="380"/>
      <c r="BK24" s="380"/>
      <c r="BL24" s="393">
        <v>141</v>
      </c>
      <c r="BM24" s="393">
        <v>520</v>
      </c>
      <c r="BN24" s="379"/>
      <c r="BO24" s="387">
        <v>1202</v>
      </c>
      <c r="BP24" s="388">
        <v>123.74601681171001</v>
      </c>
      <c r="BQ24" s="400">
        <v>78</v>
      </c>
      <c r="BR24" s="390">
        <v>1.58648739502192</v>
      </c>
      <c r="BS24" s="391">
        <v>292.82164502159998</v>
      </c>
      <c r="BT24" s="380">
        <v>7.4999999999999997E-3</v>
      </c>
      <c r="BU24" s="392">
        <v>7.4999999999999997E-3</v>
      </c>
      <c r="BV24" s="387">
        <v>0</v>
      </c>
      <c r="BW24" s="387">
        <v>0</v>
      </c>
      <c r="BX24" s="381"/>
      <c r="BY24" s="386">
        <v>0.99736648056462696</v>
      </c>
      <c r="BZ24" s="386">
        <v>1</v>
      </c>
      <c r="CA24" s="403">
        <v>0.99894659222585103</v>
      </c>
      <c r="CB24" s="385">
        <v>0.9</v>
      </c>
      <c r="CC24" s="392">
        <v>2.5000000000000001E-3</v>
      </c>
    </row>
    <row r="25" spans="1:81" ht="21.4" customHeight="1" x14ac:dyDescent="0.25">
      <c r="A25" s="377" t="s">
        <v>376</v>
      </c>
      <c r="B25" s="377" t="s">
        <v>42</v>
      </c>
      <c r="C25" s="377" t="s">
        <v>57</v>
      </c>
      <c r="D25" s="378">
        <v>4.7812116145555601</v>
      </c>
      <c r="E25" s="379"/>
      <c r="F25" s="380">
        <v>2.0750000000000001E-2</v>
      </c>
      <c r="G25" s="380">
        <v>2.0750000000000001E-2</v>
      </c>
      <c r="H25" s="381"/>
      <c r="I25" s="382">
        <v>4</v>
      </c>
      <c r="J25" s="382">
        <v>4</v>
      </c>
      <c r="K25" s="379"/>
      <c r="L25" s="383">
        <v>0.5</v>
      </c>
      <c r="M25" s="384">
        <v>0.317</v>
      </c>
      <c r="N25" s="385">
        <v>0.7</v>
      </c>
      <c r="O25" s="386"/>
      <c r="P25" s="379"/>
      <c r="Q25" s="387">
        <v>215</v>
      </c>
      <c r="R25" s="388">
        <v>44.967681276743797</v>
      </c>
      <c r="S25" s="389">
        <v>36</v>
      </c>
      <c r="T25" s="390">
        <v>1.2491022576873301</v>
      </c>
      <c r="U25" s="391">
        <v>8.4516582511998593</v>
      </c>
      <c r="V25" s="392">
        <v>0.01</v>
      </c>
      <c r="W25" s="392">
        <v>0.01</v>
      </c>
      <c r="X25" s="393">
        <v>0</v>
      </c>
      <c r="Y25" s="393">
        <v>0</v>
      </c>
      <c r="Z25" s="379"/>
      <c r="AA25" s="394">
        <v>370</v>
      </c>
      <c r="AB25" s="378">
        <v>77.386242197187002</v>
      </c>
      <c r="AC25" s="389">
        <v>200</v>
      </c>
      <c r="AD25" s="384">
        <v>0.38693121098593503</v>
      </c>
      <c r="AE25" s="395">
        <v>-777.49078749333398</v>
      </c>
      <c r="AF25" s="380"/>
      <c r="AG25" s="380"/>
      <c r="AH25" s="396">
        <v>587</v>
      </c>
      <c r="AI25" s="393">
        <v>778</v>
      </c>
      <c r="AJ25" s="379"/>
      <c r="AK25" s="388">
        <v>2802.9770400000002</v>
      </c>
      <c r="AL25" s="388">
        <v>586.24827051512</v>
      </c>
      <c r="AM25" s="397">
        <v>713.7</v>
      </c>
      <c r="AN25" s="386">
        <v>0.821421144059297</v>
      </c>
      <c r="AO25" s="388">
        <v>-1291.8438351699599</v>
      </c>
      <c r="AP25" s="392"/>
      <c r="AQ25" s="392"/>
      <c r="AR25" s="393">
        <v>610</v>
      </c>
      <c r="AS25" s="393">
        <v>1292</v>
      </c>
      <c r="AT25" s="381"/>
      <c r="AU25" s="388">
        <v>2770.9830099999999</v>
      </c>
      <c r="AV25" s="378">
        <v>579.55665496256904</v>
      </c>
      <c r="AW25" s="399">
        <v>573</v>
      </c>
      <c r="AX25" s="401">
        <v>1.01144267881775</v>
      </c>
      <c r="AY25" s="405">
        <v>-516.578096168402</v>
      </c>
      <c r="AZ25" s="380">
        <v>7.5000000000000002E-4</v>
      </c>
      <c r="BA25" s="380">
        <v>7.5000000000000002E-4</v>
      </c>
      <c r="BB25" s="393">
        <v>0</v>
      </c>
      <c r="BC25" s="393">
        <v>517</v>
      </c>
      <c r="BD25" s="379"/>
      <c r="BE25" s="388">
        <v>247.4</v>
      </c>
      <c r="BF25" s="378">
        <v>51.744206269146098</v>
      </c>
      <c r="BG25" s="400">
        <v>65</v>
      </c>
      <c r="BH25" s="386">
        <v>0.79606471183301797</v>
      </c>
      <c r="BI25" s="394">
        <v>-218.76813241916699</v>
      </c>
      <c r="BJ25" s="380"/>
      <c r="BK25" s="380"/>
      <c r="BL25" s="393">
        <v>33</v>
      </c>
      <c r="BM25" s="393">
        <v>219</v>
      </c>
      <c r="BN25" s="379"/>
      <c r="BO25" s="387">
        <v>537</v>
      </c>
      <c r="BP25" s="388">
        <v>112.31462718889</v>
      </c>
      <c r="BQ25" s="400">
        <v>78</v>
      </c>
      <c r="BR25" s="390">
        <v>1.4399311178062799</v>
      </c>
      <c r="BS25" s="391">
        <v>89.478592877599695</v>
      </c>
      <c r="BT25" s="380">
        <v>7.4999999999999997E-3</v>
      </c>
      <c r="BU25" s="392">
        <v>7.4999999999999997E-3</v>
      </c>
      <c r="BV25" s="387">
        <v>0</v>
      </c>
      <c r="BW25" s="387">
        <v>0</v>
      </c>
      <c r="BX25" s="381"/>
      <c r="BY25" s="386">
        <v>0.99854216220363701</v>
      </c>
      <c r="BZ25" s="386">
        <v>1</v>
      </c>
      <c r="CA25" s="403">
        <v>0.99941686488145498</v>
      </c>
      <c r="CB25" s="385">
        <v>0.9</v>
      </c>
      <c r="CC25" s="392">
        <v>2.5000000000000001E-3</v>
      </c>
    </row>
    <row r="26" spans="1:81" ht="21.4" customHeight="1" x14ac:dyDescent="0.25">
      <c r="A26" s="377" t="s">
        <v>380</v>
      </c>
      <c r="B26" s="377" t="s">
        <v>58</v>
      </c>
      <c r="C26" s="377" t="s">
        <v>59</v>
      </c>
      <c r="D26" s="378">
        <v>6.8892147533333299</v>
      </c>
      <c r="E26" s="379"/>
      <c r="F26" s="380">
        <v>2.5499999999999998E-2</v>
      </c>
      <c r="G26" s="380">
        <v>2.5499999999999998E-2</v>
      </c>
      <c r="H26" s="381"/>
      <c r="I26" s="382">
        <v>4</v>
      </c>
      <c r="J26" s="382">
        <v>4</v>
      </c>
      <c r="K26" s="379"/>
      <c r="L26" s="383">
        <v>0.60843159702346905</v>
      </c>
      <c r="M26" s="384">
        <v>0.47499999999999998</v>
      </c>
      <c r="N26" s="385">
        <v>0.7</v>
      </c>
      <c r="O26" s="386"/>
      <c r="P26" s="379"/>
      <c r="Q26" s="387">
        <v>329</v>
      </c>
      <c r="R26" s="388">
        <v>47.755805527881698</v>
      </c>
      <c r="S26" s="389">
        <v>36</v>
      </c>
      <c r="T26" s="390">
        <v>1.3265501535522699</v>
      </c>
      <c r="U26" s="391">
        <v>31.385922656000201</v>
      </c>
      <c r="V26" s="392">
        <v>0.01</v>
      </c>
      <c r="W26" s="392">
        <v>0.01</v>
      </c>
      <c r="X26" s="393">
        <v>0</v>
      </c>
      <c r="Y26" s="393">
        <v>0</v>
      </c>
      <c r="Z26" s="379"/>
      <c r="AA26" s="394">
        <v>764</v>
      </c>
      <c r="AB26" s="378">
        <v>110.897980010035</v>
      </c>
      <c r="AC26" s="389">
        <v>200</v>
      </c>
      <c r="AD26" s="384">
        <v>0.55448990005017496</v>
      </c>
      <c r="AE26" s="395">
        <v>-889.41154079999899</v>
      </c>
      <c r="AF26" s="380"/>
      <c r="AG26" s="380"/>
      <c r="AH26" s="396">
        <v>614</v>
      </c>
      <c r="AI26" s="393">
        <v>890</v>
      </c>
      <c r="AJ26" s="379"/>
      <c r="AK26" s="388">
        <v>5476.9283999999998</v>
      </c>
      <c r="AL26" s="388">
        <v>795.00038772198195</v>
      </c>
      <c r="AM26" s="397">
        <v>716.4</v>
      </c>
      <c r="AN26" s="401">
        <v>1.1097157840898699</v>
      </c>
      <c r="AO26" s="405">
        <v>-445.59173914559602</v>
      </c>
      <c r="AP26" s="392">
        <v>5.4999999999999997E-3</v>
      </c>
      <c r="AQ26" s="392">
        <v>5.4999999999999997E-3</v>
      </c>
      <c r="AR26" s="393">
        <v>0</v>
      </c>
      <c r="AS26" s="393">
        <v>446</v>
      </c>
      <c r="AT26" s="381"/>
      <c r="AU26" s="388">
        <v>3805.9332800000002</v>
      </c>
      <c r="AV26" s="378">
        <v>552.44805340964399</v>
      </c>
      <c r="AW26" s="399">
        <v>573</v>
      </c>
      <c r="AX26" s="386">
        <v>0.96413272846360198</v>
      </c>
      <c r="AY26" s="388">
        <v>-931.090784391998</v>
      </c>
      <c r="AZ26" s="380"/>
      <c r="BA26" s="380"/>
      <c r="BB26" s="393">
        <v>142</v>
      </c>
      <c r="BC26" s="393">
        <v>932</v>
      </c>
      <c r="BD26" s="379"/>
      <c r="BE26" s="388">
        <v>394.4</v>
      </c>
      <c r="BF26" s="378">
        <v>57.248904863819199</v>
      </c>
      <c r="BG26" s="400">
        <v>65</v>
      </c>
      <c r="BH26" s="386">
        <v>0.88075238252029597</v>
      </c>
      <c r="BI26" s="394">
        <v>-277.29843844999999</v>
      </c>
      <c r="BJ26" s="380"/>
      <c r="BK26" s="380"/>
      <c r="BL26" s="393">
        <v>9</v>
      </c>
      <c r="BM26" s="393">
        <v>278</v>
      </c>
      <c r="BN26" s="379"/>
      <c r="BO26" s="387">
        <v>801</v>
      </c>
      <c r="BP26" s="388">
        <v>116.268693701621</v>
      </c>
      <c r="BQ26" s="400">
        <v>78</v>
      </c>
      <c r="BR26" s="390">
        <v>1.49062427822591</v>
      </c>
      <c r="BS26" s="391">
        <v>156.16949908800001</v>
      </c>
      <c r="BT26" s="380">
        <v>7.4999999999999997E-3</v>
      </c>
      <c r="BU26" s="392">
        <v>7.4999999999999997E-3</v>
      </c>
      <c r="BV26" s="387">
        <v>0</v>
      </c>
      <c r="BW26" s="387">
        <v>0</v>
      </c>
      <c r="BX26" s="381"/>
      <c r="BY26" s="386">
        <v>0.99922400413864498</v>
      </c>
      <c r="BZ26" s="386">
        <v>1</v>
      </c>
      <c r="CA26" s="403">
        <v>0.99968960165545795</v>
      </c>
      <c r="CB26" s="385">
        <v>0.9</v>
      </c>
      <c r="CC26" s="392">
        <v>2.5000000000000001E-3</v>
      </c>
    </row>
    <row r="27" spans="1:81" ht="21.4" customHeight="1" x14ac:dyDescent="0.25">
      <c r="A27" s="377" t="s">
        <v>380</v>
      </c>
      <c r="B27" s="377" t="s">
        <v>58</v>
      </c>
      <c r="C27" s="377" t="s">
        <v>60</v>
      </c>
      <c r="D27" s="378">
        <v>2.6565335898888902</v>
      </c>
      <c r="E27" s="379"/>
      <c r="F27" s="380">
        <v>4.2999999999999997E-2</v>
      </c>
      <c r="G27" s="380">
        <v>4.2999999999999997E-2</v>
      </c>
      <c r="H27" s="381"/>
      <c r="I27" s="382">
        <v>6</v>
      </c>
      <c r="J27" s="382">
        <v>6</v>
      </c>
      <c r="K27" s="379"/>
      <c r="L27" s="403">
        <v>0.95</v>
      </c>
      <c r="M27" s="386">
        <v>0.68</v>
      </c>
      <c r="N27" s="385">
        <v>0.7</v>
      </c>
      <c r="O27" s="386"/>
      <c r="P27" s="379"/>
      <c r="Q27" s="387">
        <v>126</v>
      </c>
      <c r="R27" s="388">
        <v>47.430230312002202</v>
      </c>
      <c r="S27" s="389">
        <v>36</v>
      </c>
      <c r="T27" s="390">
        <v>1.31750639755562</v>
      </c>
      <c r="U27" s="391">
        <v>11.237748916799999</v>
      </c>
      <c r="V27" s="392">
        <v>0.01</v>
      </c>
      <c r="W27" s="392">
        <v>0.01</v>
      </c>
      <c r="X27" s="393">
        <v>0</v>
      </c>
      <c r="Y27" s="393">
        <v>0</v>
      </c>
      <c r="Z27" s="379"/>
      <c r="AA27" s="394">
        <v>303</v>
      </c>
      <c r="AB27" s="378">
        <v>114.058410988386</v>
      </c>
      <c r="AC27" s="389">
        <v>200</v>
      </c>
      <c r="AD27" s="384">
        <v>0.57029205494193003</v>
      </c>
      <c r="AE27" s="395">
        <v>-334.56806157333398</v>
      </c>
      <c r="AF27" s="380"/>
      <c r="AG27" s="380"/>
      <c r="AH27" s="396">
        <v>229</v>
      </c>
      <c r="AI27" s="393">
        <v>335</v>
      </c>
      <c r="AJ27" s="379"/>
      <c r="AK27" s="388">
        <v>2118.4111200000002</v>
      </c>
      <c r="AL27" s="388">
        <v>797.43434378656002</v>
      </c>
      <c r="AM27" s="397">
        <v>744</v>
      </c>
      <c r="AN27" s="401">
        <v>1.0718203545518299</v>
      </c>
      <c r="AO27" s="405">
        <v>-253.34206905280101</v>
      </c>
      <c r="AP27" s="392">
        <v>3.5000000000000001E-3</v>
      </c>
      <c r="AQ27" s="392">
        <v>3.5000000000000001E-3</v>
      </c>
      <c r="AR27" s="393">
        <v>0</v>
      </c>
      <c r="AS27" s="393">
        <v>254</v>
      </c>
      <c r="AT27" s="381"/>
      <c r="AU27" s="388">
        <v>1942.19193</v>
      </c>
      <c r="AV27" s="378">
        <v>731.10008373025403</v>
      </c>
      <c r="AW27" s="399">
        <v>573</v>
      </c>
      <c r="AX27" s="390">
        <v>1.27591637649259</v>
      </c>
      <c r="AY27" s="398">
        <v>115.559433592399</v>
      </c>
      <c r="AZ27" s="380">
        <v>1.4999999999999999E-2</v>
      </c>
      <c r="BA27" s="380">
        <v>1.4999999999999999E-2</v>
      </c>
      <c r="BB27" s="393">
        <v>0</v>
      </c>
      <c r="BC27" s="393">
        <v>0</v>
      </c>
      <c r="BD27" s="379"/>
      <c r="BE27" s="388">
        <v>165.4</v>
      </c>
      <c r="BF27" s="378">
        <v>62.2615880444854</v>
      </c>
      <c r="BG27" s="400">
        <v>65</v>
      </c>
      <c r="BH27" s="401">
        <v>0.95787058529977598</v>
      </c>
      <c r="BI27" s="402">
        <v>-93.612025014166804</v>
      </c>
      <c r="BJ27" s="380">
        <v>4.4999999999999997E-3</v>
      </c>
      <c r="BK27" s="380">
        <v>4.4999999999999997E-3</v>
      </c>
      <c r="BL27" s="393">
        <v>0</v>
      </c>
      <c r="BM27" s="393">
        <v>94</v>
      </c>
      <c r="BN27" s="379"/>
      <c r="BO27" s="387">
        <v>362</v>
      </c>
      <c r="BP27" s="388">
        <v>136.26780454718099</v>
      </c>
      <c r="BQ27" s="400">
        <v>78</v>
      </c>
      <c r="BR27" s="390">
        <v>1.7470231352202701</v>
      </c>
      <c r="BS27" s="391">
        <v>113.3484559864</v>
      </c>
      <c r="BT27" s="380">
        <v>7.4999999999999997E-3</v>
      </c>
      <c r="BU27" s="392">
        <v>7.4999999999999997E-3</v>
      </c>
      <c r="BV27" s="387">
        <v>0</v>
      </c>
      <c r="BW27" s="387">
        <v>0</v>
      </c>
      <c r="BX27" s="381"/>
      <c r="BY27" s="386">
        <v>0.99890869407057103</v>
      </c>
      <c r="BZ27" s="386">
        <v>1</v>
      </c>
      <c r="CA27" s="403">
        <v>0.99956347762822795</v>
      </c>
      <c r="CB27" s="385">
        <v>0.9</v>
      </c>
      <c r="CC27" s="392">
        <v>2.5000000000000001E-3</v>
      </c>
    </row>
    <row r="28" spans="1:81" ht="21.4" customHeight="1" x14ac:dyDescent="0.25">
      <c r="A28" s="377" t="s">
        <v>380</v>
      </c>
      <c r="B28" s="377" t="s">
        <v>58</v>
      </c>
      <c r="C28" s="377" t="s">
        <v>61</v>
      </c>
      <c r="D28" s="378">
        <v>5.39273971155556</v>
      </c>
      <c r="E28" s="379"/>
      <c r="F28" s="380">
        <v>3.9750000000000001E-2</v>
      </c>
      <c r="G28" s="380">
        <v>3.9750000000000001E-2</v>
      </c>
      <c r="H28" s="381"/>
      <c r="I28" s="382">
        <v>5</v>
      </c>
      <c r="J28" s="382">
        <v>5</v>
      </c>
      <c r="K28" s="379"/>
      <c r="L28" s="404">
        <v>0.75</v>
      </c>
      <c r="M28" s="386">
        <v>0.63200000000000001</v>
      </c>
      <c r="N28" s="385">
        <v>0.7</v>
      </c>
      <c r="O28" s="386"/>
      <c r="P28" s="379"/>
      <c r="Q28" s="387">
        <v>253</v>
      </c>
      <c r="R28" s="388">
        <v>46.914928873327902</v>
      </c>
      <c r="S28" s="389">
        <v>36</v>
      </c>
      <c r="T28" s="390">
        <v>1.3031924687035501</v>
      </c>
      <c r="U28" s="391">
        <v>20.033644460799898</v>
      </c>
      <c r="V28" s="392">
        <v>0.01</v>
      </c>
      <c r="W28" s="392">
        <v>0.01</v>
      </c>
      <c r="X28" s="393">
        <v>0</v>
      </c>
      <c r="Y28" s="393">
        <v>0</v>
      </c>
      <c r="Z28" s="379"/>
      <c r="AA28" s="394">
        <v>790</v>
      </c>
      <c r="AB28" s="378">
        <v>146.49325616572801</v>
      </c>
      <c r="AC28" s="389">
        <v>200</v>
      </c>
      <c r="AD28" s="384">
        <v>0.73246628082863996</v>
      </c>
      <c r="AE28" s="395">
        <v>-504.257530773334</v>
      </c>
      <c r="AF28" s="380"/>
      <c r="AG28" s="380"/>
      <c r="AH28" s="396">
        <v>289</v>
      </c>
      <c r="AI28" s="393">
        <v>505</v>
      </c>
      <c r="AJ28" s="379"/>
      <c r="AK28" s="388">
        <v>5436.6939700000003</v>
      </c>
      <c r="AL28" s="388">
        <v>1008.15063600238</v>
      </c>
      <c r="AM28" s="397">
        <v>828</v>
      </c>
      <c r="AN28" s="390">
        <v>1.2175732318869299</v>
      </c>
      <c r="AO28" s="398">
        <v>78.467792598396102</v>
      </c>
      <c r="AP28" s="392">
        <v>0.01</v>
      </c>
      <c r="AQ28" s="392">
        <v>0.01</v>
      </c>
      <c r="AR28" s="393">
        <v>0</v>
      </c>
      <c r="AS28" s="393">
        <v>0</v>
      </c>
      <c r="AT28" s="381"/>
      <c r="AU28" s="388">
        <v>3506.17355</v>
      </c>
      <c r="AV28" s="378">
        <v>650.16554433120098</v>
      </c>
      <c r="AW28" s="399">
        <v>573</v>
      </c>
      <c r="AX28" s="401">
        <v>1.13466936183456</v>
      </c>
      <c r="AY28" s="405">
        <v>-201.874275665602</v>
      </c>
      <c r="AZ28" s="380">
        <v>9.75E-3</v>
      </c>
      <c r="BA28" s="380">
        <v>9.75E-3</v>
      </c>
      <c r="BB28" s="393">
        <v>0</v>
      </c>
      <c r="BC28" s="393">
        <v>202</v>
      </c>
      <c r="BD28" s="379"/>
      <c r="BE28" s="388">
        <v>242.6</v>
      </c>
      <c r="BF28" s="378">
        <v>44.986410057981701</v>
      </c>
      <c r="BG28" s="400">
        <v>65</v>
      </c>
      <c r="BH28" s="384">
        <v>0.69209861627664104</v>
      </c>
      <c r="BI28" s="395">
        <v>-283.19212187666699</v>
      </c>
      <c r="BJ28" s="380"/>
      <c r="BK28" s="380"/>
      <c r="BL28" s="393">
        <v>73</v>
      </c>
      <c r="BM28" s="393">
        <v>284</v>
      </c>
      <c r="BN28" s="379"/>
      <c r="BO28" s="387">
        <v>942</v>
      </c>
      <c r="BP28" s="388">
        <v>174.67930039001899</v>
      </c>
      <c r="BQ28" s="400">
        <v>78</v>
      </c>
      <c r="BR28" s="390">
        <v>2.2394782101284498</v>
      </c>
      <c r="BS28" s="391">
        <v>437.2395629984</v>
      </c>
      <c r="BT28" s="380">
        <v>7.4999999999999997E-3</v>
      </c>
      <c r="BU28" s="392">
        <v>7.4999999999999997E-3</v>
      </c>
      <c r="BV28" s="387">
        <v>0</v>
      </c>
      <c r="BW28" s="387">
        <v>0</v>
      </c>
      <c r="BX28" s="381"/>
      <c r="BY28" s="386">
        <v>0.99835661462613001</v>
      </c>
      <c r="BZ28" s="386">
        <v>1</v>
      </c>
      <c r="CA28" s="403">
        <v>0.99934264585045196</v>
      </c>
      <c r="CB28" s="385">
        <v>0.9</v>
      </c>
      <c r="CC28" s="392">
        <v>2.5000000000000001E-3</v>
      </c>
    </row>
    <row r="29" spans="1:81" ht="21.4" customHeight="1" x14ac:dyDescent="0.25">
      <c r="A29" s="377" t="s">
        <v>380</v>
      </c>
      <c r="B29" s="377" t="s">
        <v>58</v>
      </c>
      <c r="C29" s="377" t="s">
        <v>62</v>
      </c>
      <c r="D29" s="378">
        <v>10.3309203506667</v>
      </c>
      <c r="E29" s="379"/>
      <c r="F29" s="380">
        <v>2.5000000000000001E-2</v>
      </c>
      <c r="G29" s="380">
        <v>2.5000000000000001E-2</v>
      </c>
      <c r="H29" s="381"/>
      <c r="I29" s="382">
        <v>4</v>
      </c>
      <c r="J29" s="382">
        <v>4</v>
      </c>
      <c r="K29" s="379"/>
      <c r="L29" s="383">
        <v>0.43180714767363398</v>
      </c>
      <c r="M29" s="384">
        <v>0.42799999999999999</v>
      </c>
      <c r="N29" s="385">
        <v>0.7</v>
      </c>
      <c r="O29" s="386"/>
      <c r="P29" s="379"/>
      <c r="Q29" s="387">
        <v>440</v>
      </c>
      <c r="R29" s="388">
        <v>42.590590679716797</v>
      </c>
      <c r="S29" s="389">
        <v>36</v>
      </c>
      <c r="T29" s="401">
        <v>1.18307196332547</v>
      </c>
      <c r="U29" s="402">
        <v>-6.2957591487996201</v>
      </c>
      <c r="V29" s="392">
        <v>8.9999999999999993E-3</v>
      </c>
      <c r="W29" s="392">
        <v>8.9999999999999993E-3</v>
      </c>
      <c r="X29" s="393">
        <v>0</v>
      </c>
      <c r="Y29" s="393">
        <v>7</v>
      </c>
      <c r="Z29" s="379"/>
      <c r="AA29" s="394">
        <v>1207</v>
      </c>
      <c r="AB29" s="378">
        <v>116.83373397822299</v>
      </c>
      <c r="AC29" s="389">
        <v>200</v>
      </c>
      <c r="AD29" s="384">
        <v>0.58416866989111504</v>
      </c>
      <c r="AE29" s="395">
        <v>-1272.42088416</v>
      </c>
      <c r="AF29" s="380"/>
      <c r="AG29" s="380"/>
      <c r="AH29" s="396">
        <v>860</v>
      </c>
      <c r="AI29" s="393">
        <v>1273</v>
      </c>
      <c r="AJ29" s="379"/>
      <c r="AK29" s="388">
        <v>9496.6383900000001</v>
      </c>
      <c r="AL29" s="388">
        <v>919.24417841312402</v>
      </c>
      <c r="AM29" s="397">
        <v>823.9</v>
      </c>
      <c r="AN29" s="401">
        <v>1.1157229984380701</v>
      </c>
      <c r="AO29" s="405">
        <v>-717.33594229711196</v>
      </c>
      <c r="AP29" s="392">
        <v>6.0000000000000001E-3</v>
      </c>
      <c r="AQ29" s="392">
        <v>6.0000000000000001E-3</v>
      </c>
      <c r="AR29" s="393">
        <v>0</v>
      </c>
      <c r="AS29" s="393">
        <v>718</v>
      </c>
      <c r="AT29" s="381"/>
      <c r="AU29" s="388">
        <v>5829.1372700000002</v>
      </c>
      <c r="AV29" s="378">
        <v>564.24181700557199</v>
      </c>
      <c r="AW29" s="399">
        <v>573</v>
      </c>
      <c r="AX29" s="386">
        <v>0.98471521292420905</v>
      </c>
      <c r="AY29" s="388">
        <v>-1274.4035631183999</v>
      </c>
      <c r="AZ29" s="380"/>
      <c r="BA29" s="380"/>
      <c r="BB29" s="393">
        <v>91</v>
      </c>
      <c r="BC29" s="393">
        <v>1275</v>
      </c>
      <c r="BD29" s="379"/>
      <c r="BE29" s="388">
        <v>482.2</v>
      </c>
      <c r="BF29" s="378">
        <v>46.675415513089597</v>
      </c>
      <c r="BG29" s="400">
        <v>65</v>
      </c>
      <c r="BH29" s="384">
        <v>0.71808331558599403</v>
      </c>
      <c r="BI29" s="395">
        <v>-525.06473418999894</v>
      </c>
      <c r="BJ29" s="380"/>
      <c r="BK29" s="380"/>
      <c r="BL29" s="393">
        <v>123</v>
      </c>
      <c r="BM29" s="393">
        <v>526</v>
      </c>
      <c r="BN29" s="379"/>
      <c r="BO29" s="387">
        <v>1316</v>
      </c>
      <c r="BP29" s="388">
        <v>127.38458485115299</v>
      </c>
      <c r="BQ29" s="400">
        <v>78</v>
      </c>
      <c r="BR29" s="390">
        <v>1.6331357032199101</v>
      </c>
      <c r="BS29" s="391">
        <v>349.02585517760099</v>
      </c>
      <c r="BT29" s="380">
        <v>7.4999999999999997E-3</v>
      </c>
      <c r="BU29" s="392">
        <v>7.4999999999999997E-3</v>
      </c>
      <c r="BV29" s="387">
        <v>0</v>
      </c>
      <c r="BW29" s="387">
        <v>0</v>
      </c>
      <c r="BX29" s="381"/>
      <c r="BY29" s="386">
        <v>0.99778966961377402</v>
      </c>
      <c r="BZ29" s="386">
        <v>1</v>
      </c>
      <c r="CA29" s="403">
        <v>0.99911586784550899</v>
      </c>
      <c r="CB29" s="385">
        <v>0.9</v>
      </c>
      <c r="CC29" s="392">
        <v>2.5000000000000001E-3</v>
      </c>
    </row>
    <row r="30" spans="1:81" ht="21.4" customHeight="1" x14ac:dyDescent="0.25">
      <c r="A30" s="377" t="s">
        <v>380</v>
      </c>
      <c r="B30" s="377" t="s">
        <v>58</v>
      </c>
      <c r="C30" s="377" t="s">
        <v>64</v>
      </c>
      <c r="D30" s="378">
        <v>2.3642738975555599</v>
      </c>
      <c r="E30" s="379"/>
      <c r="F30" s="380">
        <v>5.2249999999999998E-2</v>
      </c>
      <c r="G30" s="380">
        <v>5.2249999999999998E-2</v>
      </c>
      <c r="H30" s="381"/>
      <c r="I30" s="382">
        <v>5</v>
      </c>
      <c r="J30" s="382">
        <v>5</v>
      </c>
      <c r="K30" s="379"/>
      <c r="L30" s="404">
        <v>0.81</v>
      </c>
      <c r="M30" s="386">
        <v>0.65300000000000002</v>
      </c>
      <c r="N30" s="385">
        <v>0.7</v>
      </c>
      <c r="O30" s="386"/>
      <c r="P30" s="379"/>
      <c r="Q30" s="387">
        <v>148</v>
      </c>
      <c r="R30" s="388">
        <v>62.598500179280599</v>
      </c>
      <c r="S30" s="389">
        <v>36</v>
      </c>
      <c r="T30" s="390">
        <v>1.7388472272022399</v>
      </c>
      <c r="U30" s="391">
        <v>45.8633676255998</v>
      </c>
      <c r="V30" s="392">
        <v>0.01</v>
      </c>
      <c r="W30" s="392">
        <v>0.01</v>
      </c>
      <c r="X30" s="393">
        <v>0</v>
      </c>
      <c r="Y30" s="393">
        <v>0</v>
      </c>
      <c r="Z30" s="379"/>
      <c r="AA30" s="394">
        <v>291</v>
      </c>
      <c r="AB30" s="378">
        <v>123.082186163315</v>
      </c>
      <c r="AC30" s="389">
        <v>200</v>
      </c>
      <c r="AD30" s="384">
        <v>0.61541093081657505</v>
      </c>
      <c r="AE30" s="395">
        <v>-276.425735413334</v>
      </c>
      <c r="AF30" s="380"/>
      <c r="AG30" s="380"/>
      <c r="AH30" s="396">
        <v>182</v>
      </c>
      <c r="AI30" s="393">
        <v>277</v>
      </c>
      <c r="AJ30" s="379"/>
      <c r="AK30" s="388">
        <v>1021.67669</v>
      </c>
      <c r="AL30" s="388">
        <v>432.13127339278299</v>
      </c>
      <c r="AM30" s="397">
        <v>703</v>
      </c>
      <c r="AN30" s="384">
        <v>0.61469597922159702</v>
      </c>
      <c r="AO30" s="406">
        <v>-972.82476997787001</v>
      </c>
      <c r="AP30" s="392"/>
      <c r="AQ30" s="392"/>
      <c r="AR30" s="393">
        <v>641</v>
      </c>
      <c r="AS30" s="393">
        <v>973</v>
      </c>
      <c r="AT30" s="381"/>
      <c r="AU30" s="388">
        <v>1928.5577699999999</v>
      </c>
      <c r="AV30" s="378">
        <v>815.70826966958202</v>
      </c>
      <c r="AW30" s="399">
        <v>573</v>
      </c>
      <c r="AX30" s="390">
        <v>1.4235746416572099</v>
      </c>
      <c r="AY30" s="398">
        <v>302.88303804079698</v>
      </c>
      <c r="AZ30" s="380">
        <v>1.4999999999999999E-2</v>
      </c>
      <c r="BA30" s="380">
        <v>1.4999999999999999E-2</v>
      </c>
      <c r="BB30" s="393">
        <v>0</v>
      </c>
      <c r="BC30" s="393">
        <v>0</v>
      </c>
      <c r="BD30" s="379"/>
      <c r="BE30" s="388">
        <v>178.7</v>
      </c>
      <c r="BF30" s="378">
        <v>75.583459338090904</v>
      </c>
      <c r="BG30" s="400">
        <v>65</v>
      </c>
      <c r="BH30" s="401">
        <v>1.1628224513552401</v>
      </c>
      <c r="BI30" s="402">
        <v>-51.816705011667104</v>
      </c>
      <c r="BJ30" s="380">
        <v>1.7250000000000001E-2</v>
      </c>
      <c r="BK30" s="380">
        <v>1.7250000000000001E-2</v>
      </c>
      <c r="BL30" s="393">
        <v>0</v>
      </c>
      <c r="BM30" s="393">
        <v>52</v>
      </c>
      <c r="BN30" s="379"/>
      <c r="BO30" s="387">
        <v>392</v>
      </c>
      <c r="BP30" s="388">
        <v>165.80143290728401</v>
      </c>
      <c r="BQ30" s="400">
        <v>78</v>
      </c>
      <c r="BR30" s="390">
        <v>2.1256593962472299</v>
      </c>
      <c r="BS30" s="391">
        <v>170.7039631888</v>
      </c>
      <c r="BT30" s="380">
        <v>7.4999999999999997E-3</v>
      </c>
      <c r="BU30" s="392">
        <v>7.4999999999999997E-3</v>
      </c>
      <c r="BV30" s="387">
        <v>0</v>
      </c>
      <c r="BW30" s="387">
        <v>0</v>
      </c>
      <c r="BX30" s="381"/>
      <c r="BY30" s="386">
        <v>0.99832495812395305</v>
      </c>
      <c r="BZ30" s="386">
        <v>1</v>
      </c>
      <c r="CA30" s="403">
        <v>0.999329983249581</v>
      </c>
      <c r="CB30" s="385">
        <v>0.9</v>
      </c>
      <c r="CC30" s="392">
        <v>2.5000000000000001E-3</v>
      </c>
    </row>
    <row r="31" spans="1:81" ht="21.4" customHeight="1" x14ac:dyDescent="0.25">
      <c r="A31" s="377" t="s">
        <v>380</v>
      </c>
      <c r="B31" s="377" t="s">
        <v>58</v>
      </c>
      <c r="C31" s="377" t="s">
        <v>65</v>
      </c>
      <c r="D31" s="378">
        <v>1.87463185666667</v>
      </c>
      <c r="E31" s="379"/>
      <c r="F31" s="380">
        <v>2.75E-2</v>
      </c>
      <c r="G31" s="380">
        <v>2.75E-2</v>
      </c>
      <c r="H31" s="381"/>
      <c r="I31" s="382">
        <v>4</v>
      </c>
      <c r="J31" s="382">
        <v>4</v>
      </c>
      <c r="K31" s="379"/>
      <c r="L31" s="407">
        <v>0.69</v>
      </c>
      <c r="M31" s="401">
        <v>0.79700000000000004</v>
      </c>
      <c r="N31" s="385">
        <v>0.7</v>
      </c>
      <c r="O31" s="386">
        <v>1.2999999999999999E-2</v>
      </c>
      <c r="P31" s="379"/>
      <c r="Q31" s="387">
        <v>64</v>
      </c>
      <c r="R31" s="388">
        <v>34.140036494312099</v>
      </c>
      <c r="S31" s="389">
        <v>36</v>
      </c>
      <c r="T31" s="386">
        <v>0.94833434706422404</v>
      </c>
      <c r="U31" s="394">
        <v>-16.9840962080001</v>
      </c>
      <c r="V31" s="392"/>
      <c r="W31" s="392"/>
      <c r="X31" s="393">
        <v>4</v>
      </c>
      <c r="Y31" s="393">
        <v>17</v>
      </c>
      <c r="Z31" s="379"/>
      <c r="AA31" s="394">
        <v>262</v>
      </c>
      <c r="AB31" s="378">
        <v>139.76077439859</v>
      </c>
      <c r="AC31" s="389">
        <v>200</v>
      </c>
      <c r="AD31" s="384">
        <v>0.69880387199295002</v>
      </c>
      <c r="AE31" s="395">
        <v>-187.91164560000101</v>
      </c>
      <c r="AF31" s="380"/>
      <c r="AG31" s="380"/>
      <c r="AH31" s="396">
        <v>113</v>
      </c>
      <c r="AI31" s="393">
        <v>188</v>
      </c>
      <c r="AJ31" s="379"/>
      <c r="AK31" s="388">
        <v>1695.6834200000001</v>
      </c>
      <c r="AL31" s="388">
        <v>904.54209127499803</v>
      </c>
      <c r="AM31" s="397">
        <v>828</v>
      </c>
      <c r="AN31" s="401">
        <v>1.09244213922101</v>
      </c>
      <c r="AO31" s="405">
        <v>-166.950792784003</v>
      </c>
      <c r="AP31" s="392">
        <v>4.4999999999999997E-3</v>
      </c>
      <c r="AQ31" s="392">
        <v>4.4999999999999997E-3</v>
      </c>
      <c r="AR31" s="393">
        <v>0</v>
      </c>
      <c r="AS31" s="393">
        <v>167</v>
      </c>
      <c r="AT31" s="381"/>
      <c r="AU31" s="388">
        <v>803.40911000000006</v>
      </c>
      <c r="AV31" s="378">
        <v>428.569005238481</v>
      </c>
      <c r="AW31" s="399">
        <v>573</v>
      </c>
      <c r="AX31" s="384">
        <v>0.74793892711776799</v>
      </c>
      <c r="AY31" s="406">
        <v>-485.58775464400202</v>
      </c>
      <c r="AZ31" s="380"/>
      <c r="BA31" s="380"/>
      <c r="BB31" s="393">
        <v>271</v>
      </c>
      <c r="BC31" s="393">
        <v>486</v>
      </c>
      <c r="BD31" s="379"/>
      <c r="BE31" s="388">
        <v>109</v>
      </c>
      <c r="BF31" s="378">
        <v>58.144749654375197</v>
      </c>
      <c r="BG31" s="400">
        <v>65</v>
      </c>
      <c r="BH31" s="386">
        <v>0.89453461006731205</v>
      </c>
      <c r="BI31" s="394">
        <v>-73.776606025000305</v>
      </c>
      <c r="BJ31" s="380"/>
      <c r="BK31" s="380"/>
      <c r="BL31" s="393">
        <v>1</v>
      </c>
      <c r="BM31" s="393">
        <v>74</v>
      </c>
      <c r="BN31" s="379"/>
      <c r="BO31" s="387">
        <v>188</v>
      </c>
      <c r="BP31" s="388">
        <v>100.286357202042</v>
      </c>
      <c r="BQ31" s="400">
        <v>78</v>
      </c>
      <c r="BR31" s="390">
        <v>1.2857225282313101</v>
      </c>
      <c r="BS31" s="391">
        <v>12.534458215999701</v>
      </c>
      <c r="BT31" s="380">
        <v>7.4999999999999997E-3</v>
      </c>
      <c r="BU31" s="392">
        <v>7.4999999999999997E-3</v>
      </c>
      <c r="BV31" s="387">
        <v>0</v>
      </c>
      <c r="BW31" s="387">
        <v>0</v>
      </c>
      <c r="BX31" s="381"/>
      <c r="BY31" s="386">
        <v>0.99247412982126004</v>
      </c>
      <c r="BZ31" s="386">
        <v>1</v>
      </c>
      <c r="CA31" s="403">
        <v>0.99698965192850397</v>
      </c>
      <c r="CB31" s="385">
        <v>0.9</v>
      </c>
      <c r="CC31" s="392">
        <v>2.5000000000000001E-3</v>
      </c>
    </row>
    <row r="32" spans="1:81" ht="21.4" customHeight="1" x14ac:dyDescent="0.25">
      <c r="A32" s="377" t="s">
        <v>380</v>
      </c>
      <c r="B32" s="377" t="s">
        <v>58</v>
      </c>
      <c r="C32" s="377" t="s">
        <v>66</v>
      </c>
      <c r="D32" s="378">
        <v>3.1465913527777798</v>
      </c>
      <c r="E32" s="379"/>
      <c r="F32" s="380">
        <v>6.4879999999999993E-2</v>
      </c>
      <c r="G32" s="380">
        <v>6.4879999999999993E-2</v>
      </c>
      <c r="H32" s="381"/>
      <c r="I32" s="382">
        <v>6</v>
      </c>
      <c r="J32" s="382">
        <v>6</v>
      </c>
      <c r="K32" s="379"/>
      <c r="L32" s="407">
        <v>0.65</v>
      </c>
      <c r="M32" s="384">
        <v>0.54800000000000004</v>
      </c>
      <c r="N32" s="385">
        <v>0.7</v>
      </c>
      <c r="O32" s="386"/>
      <c r="P32" s="379"/>
      <c r="Q32" s="387">
        <v>160</v>
      </c>
      <c r="R32" s="388">
        <v>50.848674664650602</v>
      </c>
      <c r="S32" s="389">
        <v>36</v>
      </c>
      <c r="T32" s="390">
        <v>1.41246318512918</v>
      </c>
      <c r="U32" s="391">
        <v>24.067253559999902</v>
      </c>
      <c r="V32" s="392">
        <v>0.01</v>
      </c>
      <c r="W32" s="392">
        <v>0.01</v>
      </c>
      <c r="X32" s="393">
        <v>0</v>
      </c>
      <c r="Y32" s="393">
        <v>0</v>
      </c>
      <c r="Z32" s="379"/>
      <c r="AA32" s="394">
        <v>451</v>
      </c>
      <c r="AB32" s="378">
        <v>143.32970171098401</v>
      </c>
      <c r="AC32" s="389">
        <v>200</v>
      </c>
      <c r="AD32" s="384">
        <v>0.71664850855492002</v>
      </c>
      <c r="AE32" s="395">
        <v>-304.18192466666699</v>
      </c>
      <c r="AF32" s="380"/>
      <c r="AG32" s="380"/>
      <c r="AH32" s="396">
        <v>179</v>
      </c>
      <c r="AI32" s="393">
        <v>305</v>
      </c>
      <c r="AJ32" s="379"/>
      <c r="AK32" s="388">
        <v>3150.8793799999999</v>
      </c>
      <c r="AL32" s="388">
        <v>1001.36275313235</v>
      </c>
      <c r="AM32" s="397">
        <v>774.6</v>
      </c>
      <c r="AN32" s="390">
        <v>1.2927481966593699</v>
      </c>
      <c r="AO32" s="398">
        <v>226.05978576599799</v>
      </c>
      <c r="AP32" s="392">
        <v>0.01</v>
      </c>
      <c r="AQ32" s="392">
        <v>0.01</v>
      </c>
      <c r="AR32" s="393">
        <v>0</v>
      </c>
      <c r="AS32" s="393">
        <v>0</v>
      </c>
      <c r="AT32" s="381"/>
      <c r="AU32" s="388">
        <v>2862.9823299999998</v>
      </c>
      <c r="AV32" s="378">
        <v>909.86785668008304</v>
      </c>
      <c r="AW32" s="399">
        <v>573</v>
      </c>
      <c r="AX32" s="390">
        <v>1.5879020186388899</v>
      </c>
      <c r="AY32" s="398">
        <v>699.38611582999795</v>
      </c>
      <c r="AZ32" s="380">
        <v>1.4999999999999999E-2</v>
      </c>
      <c r="BA32" s="380">
        <v>1.4999999999999999E-2</v>
      </c>
      <c r="BB32" s="393">
        <v>0</v>
      </c>
      <c r="BC32" s="393">
        <v>0</v>
      </c>
      <c r="BD32" s="379"/>
      <c r="BE32" s="388">
        <v>251.9</v>
      </c>
      <c r="BF32" s="378">
        <v>80.054882175159307</v>
      </c>
      <c r="BG32" s="400">
        <v>65</v>
      </c>
      <c r="BH32" s="401">
        <v>1.2316135719255299</v>
      </c>
      <c r="BI32" s="402">
        <v>-54.892656895833497</v>
      </c>
      <c r="BJ32" s="380">
        <v>1.9879999999999998E-2</v>
      </c>
      <c r="BK32" s="380">
        <v>1.9879999999999998E-2</v>
      </c>
      <c r="BL32" s="393">
        <v>0</v>
      </c>
      <c r="BM32" s="393">
        <v>55</v>
      </c>
      <c r="BN32" s="379"/>
      <c r="BO32" s="387">
        <v>613</v>
      </c>
      <c r="BP32" s="388">
        <v>194.81398480894299</v>
      </c>
      <c r="BQ32" s="400">
        <v>78</v>
      </c>
      <c r="BR32" s="390">
        <v>2.4976151898582399</v>
      </c>
      <c r="BS32" s="391">
        <v>318.47904937999999</v>
      </c>
      <c r="BT32" s="380">
        <v>7.4999999999999997E-3</v>
      </c>
      <c r="BU32" s="392">
        <v>7.4999999999999997E-3</v>
      </c>
      <c r="BV32" s="387">
        <v>0</v>
      </c>
      <c r="BW32" s="387">
        <v>0</v>
      </c>
      <c r="BX32" s="381"/>
      <c r="BY32" s="386">
        <v>0.99834756265491598</v>
      </c>
      <c r="BZ32" s="386">
        <v>1</v>
      </c>
      <c r="CA32" s="403">
        <v>0.99933902506196604</v>
      </c>
      <c r="CB32" s="385">
        <v>0.9</v>
      </c>
      <c r="CC32" s="392">
        <v>2.5000000000000001E-3</v>
      </c>
    </row>
    <row r="33" spans="1:81" ht="21.4" customHeight="1" x14ac:dyDescent="0.25">
      <c r="A33" s="377" t="s">
        <v>380</v>
      </c>
      <c r="B33" s="377" t="s">
        <v>58</v>
      </c>
      <c r="C33" s="377" t="s">
        <v>67</v>
      </c>
      <c r="D33" s="378">
        <v>7.7849246157777801</v>
      </c>
      <c r="E33" s="379"/>
      <c r="F33" s="380">
        <v>1.325E-2</v>
      </c>
      <c r="G33" s="380">
        <v>1.325E-2</v>
      </c>
      <c r="H33" s="381"/>
      <c r="I33" s="382">
        <v>4</v>
      </c>
      <c r="J33" s="382">
        <v>4</v>
      </c>
      <c r="K33" s="379"/>
      <c r="L33" s="404">
        <v>0.78899297423887604</v>
      </c>
      <c r="M33" s="401">
        <v>0.70099999999999996</v>
      </c>
      <c r="N33" s="385">
        <v>0.7</v>
      </c>
      <c r="O33" s="386">
        <v>1E-3</v>
      </c>
      <c r="P33" s="379"/>
      <c r="Q33" s="387">
        <v>221</v>
      </c>
      <c r="R33" s="388">
        <v>28.388200388234601</v>
      </c>
      <c r="S33" s="389">
        <v>36</v>
      </c>
      <c r="T33" s="384">
        <v>0.78856112189540595</v>
      </c>
      <c r="U33" s="395">
        <v>-115.3087434016</v>
      </c>
      <c r="V33" s="392"/>
      <c r="W33" s="392"/>
      <c r="X33" s="393">
        <v>60</v>
      </c>
      <c r="Y33" s="393">
        <v>116</v>
      </c>
      <c r="Z33" s="379"/>
      <c r="AA33" s="394">
        <v>616</v>
      </c>
      <c r="AB33" s="378">
        <v>79.127291579875703</v>
      </c>
      <c r="AC33" s="389">
        <v>200</v>
      </c>
      <c r="AD33" s="384">
        <v>0.39563645789937801</v>
      </c>
      <c r="AE33" s="395">
        <v>-1252.3819077866699</v>
      </c>
      <c r="AF33" s="380"/>
      <c r="AG33" s="380"/>
      <c r="AH33" s="396">
        <v>941</v>
      </c>
      <c r="AI33" s="393">
        <v>1253</v>
      </c>
      <c r="AJ33" s="379"/>
      <c r="AK33" s="388">
        <v>5088.1385600000003</v>
      </c>
      <c r="AL33" s="388">
        <v>653.58867440897495</v>
      </c>
      <c r="AM33" s="397">
        <v>708.1</v>
      </c>
      <c r="AN33" s="386">
        <v>0.92301747551048596</v>
      </c>
      <c r="AO33" s="388">
        <v>-1526.8675845186999</v>
      </c>
      <c r="AP33" s="392"/>
      <c r="AQ33" s="392"/>
      <c r="AR33" s="393">
        <v>425</v>
      </c>
      <c r="AS33" s="393">
        <v>1527</v>
      </c>
      <c r="AT33" s="381"/>
      <c r="AU33" s="388">
        <v>4599.9929400000001</v>
      </c>
      <c r="AV33" s="378">
        <v>590.884712059658</v>
      </c>
      <c r="AW33" s="399">
        <v>573</v>
      </c>
      <c r="AX33" s="401">
        <v>1.0312124119714801</v>
      </c>
      <c r="AY33" s="405">
        <v>-752.92122580880095</v>
      </c>
      <c r="AZ33" s="380">
        <v>2.2499999999999998E-3</v>
      </c>
      <c r="BA33" s="380">
        <v>2.2499999999999998E-3</v>
      </c>
      <c r="BB33" s="393">
        <v>0</v>
      </c>
      <c r="BC33" s="393">
        <v>753</v>
      </c>
      <c r="BD33" s="379"/>
      <c r="BE33" s="388">
        <v>319.39999999999998</v>
      </c>
      <c r="BF33" s="378">
        <v>41.028014497747201</v>
      </c>
      <c r="BG33" s="400">
        <v>65</v>
      </c>
      <c r="BH33" s="384">
        <v>0.63120022304226497</v>
      </c>
      <c r="BI33" s="395">
        <v>-439.630150038333</v>
      </c>
      <c r="BJ33" s="380"/>
      <c r="BK33" s="380"/>
      <c r="BL33" s="393">
        <v>137</v>
      </c>
      <c r="BM33" s="393">
        <v>440</v>
      </c>
      <c r="BN33" s="379"/>
      <c r="BO33" s="387">
        <v>994</v>
      </c>
      <c r="BP33" s="388">
        <v>127.68267504934499</v>
      </c>
      <c r="BQ33" s="400">
        <v>78</v>
      </c>
      <c r="BR33" s="390">
        <v>1.6369573724274999</v>
      </c>
      <c r="BS33" s="391">
        <v>265.33105596320001</v>
      </c>
      <c r="BT33" s="380">
        <v>7.4999999999999997E-3</v>
      </c>
      <c r="BU33" s="392">
        <v>7.4999999999999997E-3</v>
      </c>
      <c r="BV33" s="387">
        <v>0</v>
      </c>
      <c r="BW33" s="387">
        <v>0</v>
      </c>
      <c r="BX33" s="381"/>
      <c r="BY33" s="386">
        <v>0.99857636770388403</v>
      </c>
      <c r="BZ33" s="386">
        <v>1</v>
      </c>
      <c r="CA33" s="403">
        <v>0.99943054708155399</v>
      </c>
      <c r="CB33" s="385">
        <v>0.9</v>
      </c>
      <c r="CC33" s="392">
        <v>2.5000000000000001E-3</v>
      </c>
    </row>
    <row r="34" spans="1:81" ht="21.4" customHeight="1" x14ac:dyDescent="0.25">
      <c r="A34" s="377" t="s">
        <v>380</v>
      </c>
      <c r="B34" s="377" t="s">
        <v>58</v>
      </c>
      <c r="C34" s="377" t="s">
        <v>68</v>
      </c>
      <c r="D34" s="378">
        <v>2.5249370302222198</v>
      </c>
      <c r="E34" s="379"/>
      <c r="F34" s="380">
        <v>1.7500000000000002E-2</v>
      </c>
      <c r="G34" s="380">
        <v>1.7500000000000002E-2</v>
      </c>
      <c r="H34" s="381"/>
      <c r="I34" s="382">
        <v>3</v>
      </c>
      <c r="J34" s="382">
        <v>3</v>
      </c>
      <c r="K34" s="379"/>
      <c r="L34" s="404">
        <v>0.8</v>
      </c>
      <c r="M34" s="386">
        <v>0.65400000000000003</v>
      </c>
      <c r="N34" s="385">
        <v>0.7</v>
      </c>
      <c r="O34" s="386"/>
      <c r="P34" s="379"/>
      <c r="Q34" s="387">
        <v>87</v>
      </c>
      <c r="R34" s="388">
        <v>34.456304834003298</v>
      </c>
      <c r="S34" s="389">
        <v>36</v>
      </c>
      <c r="T34" s="386">
        <v>0.95711957872231501</v>
      </c>
      <c r="U34" s="394">
        <v>-22.077279705599899</v>
      </c>
      <c r="V34" s="392"/>
      <c r="W34" s="392"/>
      <c r="X34" s="393">
        <v>4</v>
      </c>
      <c r="Y34" s="393">
        <v>23</v>
      </c>
      <c r="Z34" s="379"/>
      <c r="AA34" s="394">
        <v>218</v>
      </c>
      <c r="AB34" s="378">
        <v>86.338786825433701</v>
      </c>
      <c r="AC34" s="389">
        <v>200</v>
      </c>
      <c r="AD34" s="384">
        <v>0.431693934127168</v>
      </c>
      <c r="AE34" s="395">
        <v>-387.984887253333</v>
      </c>
      <c r="AF34" s="380"/>
      <c r="AG34" s="380"/>
      <c r="AH34" s="396">
        <v>287</v>
      </c>
      <c r="AI34" s="393">
        <v>388</v>
      </c>
      <c r="AJ34" s="379"/>
      <c r="AK34" s="388">
        <v>989.17660000000001</v>
      </c>
      <c r="AL34" s="388">
        <v>391.76287889957501</v>
      </c>
      <c r="AM34" s="397">
        <v>735.8</v>
      </c>
      <c r="AN34" s="384">
        <v>0.53243120263600796</v>
      </c>
      <c r="AO34" s="406">
        <v>-1240.2418002050099</v>
      </c>
      <c r="AP34" s="392"/>
      <c r="AQ34" s="392"/>
      <c r="AR34" s="393">
        <v>869</v>
      </c>
      <c r="AS34" s="393">
        <v>1241</v>
      </c>
      <c r="AT34" s="381"/>
      <c r="AU34" s="388">
        <v>1592.8130000000001</v>
      </c>
      <c r="AV34" s="378">
        <v>630.832761742108</v>
      </c>
      <c r="AW34" s="399">
        <v>573</v>
      </c>
      <c r="AX34" s="401">
        <v>1.10092977616424</v>
      </c>
      <c r="AY34" s="405">
        <v>-143.333701980798</v>
      </c>
      <c r="AZ34" s="380">
        <v>7.4999999999999997E-3</v>
      </c>
      <c r="BA34" s="380">
        <v>7.4999999999999997E-3</v>
      </c>
      <c r="BB34" s="393">
        <v>0</v>
      </c>
      <c r="BC34" s="393">
        <v>144</v>
      </c>
      <c r="BD34" s="379"/>
      <c r="BE34" s="388">
        <v>130.80000000000001</v>
      </c>
      <c r="BF34" s="378">
        <v>51.803272095260198</v>
      </c>
      <c r="BG34" s="400">
        <v>65</v>
      </c>
      <c r="BH34" s="386">
        <v>0.79697341685015699</v>
      </c>
      <c r="BI34" s="394">
        <v>-115.38136044666599</v>
      </c>
      <c r="BJ34" s="380"/>
      <c r="BK34" s="380"/>
      <c r="BL34" s="393">
        <v>17</v>
      </c>
      <c r="BM34" s="393">
        <v>116</v>
      </c>
      <c r="BN34" s="379"/>
      <c r="BO34" s="387">
        <v>483</v>
      </c>
      <c r="BP34" s="388">
        <v>191.291899250846</v>
      </c>
      <c r="BQ34" s="400">
        <v>78</v>
      </c>
      <c r="BR34" s="390">
        <v>2.4524602468057202</v>
      </c>
      <c r="BS34" s="391">
        <v>246.66589397120001</v>
      </c>
      <c r="BT34" s="380">
        <v>7.4999999999999997E-3</v>
      </c>
      <c r="BU34" s="392">
        <v>7.4999999999999997E-3</v>
      </c>
      <c r="BV34" s="387">
        <v>0</v>
      </c>
      <c r="BW34" s="387">
        <v>0</v>
      </c>
      <c r="BX34" s="381"/>
      <c r="BY34" s="386">
        <v>0.995870612525809</v>
      </c>
      <c r="BZ34" s="386">
        <v>1</v>
      </c>
      <c r="CA34" s="403">
        <v>0.99834824501032304</v>
      </c>
      <c r="CB34" s="385">
        <v>0.9</v>
      </c>
      <c r="CC34" s="392">
        <v>2.5000000000000001E-3</v>
      </c>
    </row>
    <row r="35" spans="1:81" ht="21.4" customHeight="1" x14ac:dyDescent="0.25">
      <c r="A35" s="377" t="s">
        <v>380</v>
      </c>
      <c r="B35" s="377" t="s">
        <v>58</v>
      </c>
      <c r="C35" s="377" t="s">
        <v>69</v>
      </c>
      <c r="D35" s="378">
        <v>4.80222135577778</v>
      </c>
      <c r="E35" s="379"/>
      <c r="F35" s="380">
        <v>2.6374999999999999E-2</v>
      </c>
      <c r="G35" s="380">
        <v>2.6374999999999999E-2</v>
      </c>
      <c r="H35" s="381"/>
      <c r="I35" s="382">
        <v>4</v>
      </c>
      <c r="J35" s="382">
        <v>4</v>
      </c>
      <c r="K35" s="379"/>
      <c r="L35" s="383">
        <v>0.44</v>
      </c>
      <c r="M35" s="386">
        <v>0.63900000000000001</v>
      </c>
      <c r="N35" s="385">
        <v>0.7</v>
      </c>
      <c r="O35" s="386"/>
      <c r="P35" s="379"/>
      <c r="Q35" s="387">
        <v>156</v>
      </c>
      <c r="R35" s="388">
        <v>32.484966527481902</v>
      </c>
      <c r="S35" s="389">
        <v>36</v>
      </c>
      <c r="T35" s="386">
        <v>0.90236018131894202</v>
      </c>
      <c r="U35" s="394">
        <v>-51.455962569599997</v>
      </c>
      <c r="V35" s="392"/>
      <c r="W35" s="392"/>
      <c r="X35" s="393">
        <v>17</v>
      </c>
      <c r="Y35" s="393">
        <v>52</v>
      </c>
      <c r="Z35" s="379"/>
      <c r="AA35" s="394">
        <v>674</v>
      </c>
      <c r="AB35" s="378">
        <v>140.35171435591599</v>
      </c>
      <c r="AC35" s="389">
        <v>200</v>
      </c>
      <c r="AD35" s="384">
        <v>0.70175857177958001</v>
      </c>
      <c r="AE35" s="395">
        <v>-478.533125386667</v>
      </c>
      <c r="AF35" s="380"/>
      <c r="AG35" s="380"/>
      <c r="AH35" s="396">
        <v>287</v>
      </c>
      <c r="AI35" s="393">
        <v>479</v>
      </c>
      <c r="AJ35" s="379"/>
      <c r="AK35" s="388">
        <v>5849.2862299999997</v>
      </c>
      <c r="AL35" s="388">
        <v>1218.0376114821199</v>
      </c>
      <c r="AM35" s="397">
        <v>735.5</v>
      </c>
      <c r="AN35" s="390">
        <v>1.6560674527289201</v>
      </c>
      <c r="AO35" s="398">
        <v>1610.84566139053</v>
      </c>
      <c r="AP35" s="392">
        <v>0.01</v>
      </c>
      <c r="AQ35" s="392">
        <v>0.01</v>
      </c>
      <c r="AR35" s="393">
        <v>0</v>
      </c>
      <c r="AS35" s="393">
        <v>0</v>
      </c>
      <c r="AT35" s="381"/>
      <c r="AU35" s="388">
        <v>3035.7381399999999</v>
      </c>
      <c r="AV35" s="378">
        <v>632.15289656474499</v>
      </c>
      <c r="AW35" s="399">
        <v>573</v>
      </c>
      <c r="AX35" s="401">
        <v>1.10323367637826</v>
      </c>
      <c r="AY35" s="405">
        <v>-266.26926423280099</v>
      </c>
      <c r="AZ35" s="380">
        <v>7.4999999999999997E-3</v>
      </c>
      <c r="BA35" s="380">
        <v>7.4999999999999997E-3</v>
      </c>
      <c r="BB35" s="393">
        <v>0</v>
      </c>
      <c r="BC35" s="393">
        <v>267</v>
      </c>
      <c r="BD35" s="379"/>
      <c r="BE35" s="388">
        <v>207.7</v>
      </c>
      <c r="BF35" s="378">
        <v>43.250817613833298</v>
      </c>
      <c r="BG35" s="400">
        <v>65</v>
      </c>
      <c r="BH35" s="384">
        <v>0.66539719405897402</v>
      </c>
      <c r="BI35" s="395">
        <v>-260.51658218833302</v>
      </c>
      <c r="BJ35" s="380"/>
      <c r="BK35" s="380"/>
      <c r="BL35" s="393">
        <v>74</v>
      </c>
      <c r="BM35" s="393">
        <v>261</v>
      </c>
      <c r="BN35" s="379"/>
      <c r="BO35" s="387">
        <v>439</v>
      </c>
      <c r="BP35" s="388">
        <v>91.416027599772903</v>
      </c>
      <c r="BQ35" s="400">
        <v>78</v>
      </c>
      <c r="BR35" s="401">
        <v>1.17200035384324</v>
      </c>
      <c r="BS35" s="402">
        <v>-10.4879189008001</v>
      </c>
      <c r="BT35" s="380">
        <v>6.3749999999999996E-3</v>
      </c>
      <c r="BU35" s="392">
        <v>6.3749999999999996E-3</v>
      </c>
      <c r="BV35" s="387">
        <v>0</v>
      </c>
      <c r="BW35" s="387">
        <v>11</v>
      </c>
      <c r="BX35" s="381"/>
      <c r="BY35" s="386">
        <v>0.998295177788602</v>
      </c>
      <c r="BZ35" s="386">
        <v>1</v>
      </c>
      <c r="CA35" s="403">
        <v>0.99931807111544102</v>
      </c>
      <c r="CB35" s="385">
        <v>0.9</v>
      </c>
      <c r="CC35" s="392">
        <v>2.5000000000000001E-3</v>
      </c>
    </row>
    <row r="36" spans="1:81" ht="21.4" customHeight="1" x14ac:dyDescent="0.25">
      <c r="A36" s="377" t="s">
        <v>380</v>
      </c>
      <c r="B36" s="377" t="s">
        <v>58</v>
      </c>
      <c r="C36" s="377" t="s">
        <v>70</v>
      </c>
      <c r="D36" s="378">
        <v>7.9626680467777797</v>
      </c>
      <c r="E36" s="379"/>
      <c r="F36" s="380">
        <v>4.2000000000000003E-2</v>
      </c>
      <c r="G36" s="380">
        <v>4.2000000000000003E-2</v>
      </c>
      <c r="H36" s="381"/>
      <c r="I36" s="382">
        <v>5</v>
      </c>
      <c r="J36" s="382">
        <v>5</v>
      </c>
      <c r="K36" s="379"/>
      <c r="L36" s="383">
        <v>0.33</v>
      </c>
      <c r="M36" s="384">
        <v>0.36499999999999999</v>
      </c>
      <c r="N36" s="385">
        <v>0.7</v>
      </c>
      <c r="O36" s="386"/>
      <c r="P36" s="379"/>
      <c r="Q36" s="387">
        <v>372</v>
      </c>
      <c r="R36" s="388">
        <v>46.718009317308599</v>
      </c>
      <c r="S36" s="389">
        <v>36</v>
      </c>
      <c r="T36" s="390">
        <v>1.2977224810363499</v>
      </c>
      <c r="U36" s="391">
        <v>28.0127403792</v>
      </c>
      <c r="V36" s="392">
        <v>0.01</v>
      </c>
      <c r="W36" s="392">
        <v>0.01</v>
      </c>
      <c r="X36" s="393">
        <v>0</v>
      </c>
      <c r="Y36" s="393">
        <v>0</v>
      </c>
      <c r="Z36" s="379"/>
      <c r="AA36" s="394">
        <v>983</v>
      </c>
      <c r="AB36" s="378">
        <v>123.45108376052301</v>
      </c>
      <c r="AC36" s="389">
        <v>200</v>
      </c>
      <c r="AD36" s="384">
        <v>0.61725541880261503</v>
      </c>
      <c r="AE36" s="395">
        <v>-928.04033122666704</v>
      </c>
      <c r="AF36" s="380"/>
      <c r="AG36" s="380"/>
      <c r="AH36" s="396">
        <v>610</v>
      </c>
      <c r="AI36" s="393">
        <v>929</v>
      </c>
      <c r="AJ36" s="379"/>
      <c r="AK36" s="388">
        <v>8356.1385300000002</v>
      </c>
      <c r="AL36" s="388">
        <v>1049.4144024227501</v>
      </c>
      <c r="AM36" s="397">
        <v>828</v>
      </c>
      <c r="AN36" s="390">
        <v>1.2674086985782</v>
      </c>
      <c r="AO36" s="398">
        <v>444.43155872159798</v>
      </c>
      <c r="AP36" s="392">
        <v>0.01</v>
      </c>
      <c r="AQ36" s="392">
        <v>0.01</v>
      </c>
      <c r="AR36" s="393">
        <v>0</v>
      </c>
      <c r="AS36" s="393">
        <v>0</v>
      </c>
      <c r="AT36" s="381"/>
      <c r="AU36" s="388">
        <v>5301.0453900000002</v>
      </c>
      <c r="AV36" s="378">
        <v>665.73733312230104</v>
      </c>
      <c r="AW36" s="399">
        <v>573</v>
      </c>
      <c r="AX36" s="401">
        <v>1.16184525850314</v>
      </c>
      <c r="AY36" s="405">
        <v>-174.08515896440301</v>
      </c>
      <c r="AZ36" s="380">
        <v>1.2E-2</v>
      </c>
      <c r="BA36" s="380">
        <v>1.2E-2</v>
      </c>
      <c r="BB36" s="393">
        <v>0</v>
      </c>
      <c r="BC36" s="393">
        <v>175</v>
      </c>
      <c r="BD36" s="379"/>
      <c r="BE36" s="388">
        <v>357</v>
      </c>
      <c r="BF36" s="378">
        <v>44.834218619030104</v>
      </c>
      <c r="BG36" s="400">
        <v>65</v>
      </c>
      <c r="BH36" s="384">
        <v>0.68975720952353903</v>
      </c>
      <c r="BI36" s="395">
        <v>-419.36013456083401</v>
      </c>
      <c r="BJ36" s="380"/>
      <c r="BK36" s="380"/>
      <c r="BL36" s="393">
        <v>109</v>
      </c>
      <c r="BM36" s="393">
        <v>420</v>
      </c>
      <c r="BN36" s="379"/>
      <c r="BO36" s="387">
        <v>874</v>
      </c>
      <c r="BP36" s="388">
        <v>109.762204686365</v>
      </c>
      <c r="BQ36" s="400">
        <v>78</v>
      </c>
      <c r="BR36" s="390">
        <v>1.4072077523892901</v>
      </c>
      <c r="BS36" s="391">
        <v>128.69427082160001</v>
      </c>
      <c r="BT36" s="380">
        <v>7.4999999999999997E-3</v>
      </c>
      <c r="BU36" s="392">
        <v>7.4999999999999997E-3</v>
      </c>
      <c r="BV36" s="387">
        <v>0</v>
      </c>
      <c r="BW36" s="387">
        <v>0</v>
      </c>
      <c r="BX36" s="381"/>
      <c r="BY36" s="386">
        <v>0.99793296914218199</v>
      </c>
      <c r="BZ36" s="386">
        <v>1</v>
      </c>
      <c r="CA36" s="403">
        <v>0.99917318765687302</v>
      </c>
      <c r="CB36" s="385">
        <v>0.9</v>
      </c>
      <c r="CC36" s="392">
        <v>2.5000000000000001E-3</v>
      </c>
    </row>
    <row r="37" spans="1:81" ht="21.4" customHeight="1" x14ac:dyDescent="0.25">
      <c r="A37" s="377" t="s">
        <v>380</v>
      </c>
      <c r="B37" s="377" t="s">
        <v>58</v>
      </c>
      <c r="C37" s="377" t="s">
        <v>73</v>
      </c>
      <c r="D37" s="378">
        <v>2.1182522330000002</v>
      </c>
      <c r="E37" s="379"/>
      <c r="F37" s="380">
        <v>6.0749999999999998E-2</v>
      </c>
      <c r="G37" s="380">
        <v>6.0749999999999998E-2</v>
      </c>
      <c r="H37" s="381"/>
      <c r="I37" s="382">
        <v>7</v>
      </c>
      <c r="J37" s="382">
        <v>7</v>
      </c>
      <c r="K37" s="379"/>
      <c r="L37" s="403">
        <v>0.95</v>
      </c>
      <c r="M37" s="401">
        <v>0.72199999999999998</v>
      </c>
      <c r="N37" s="385">
        <v>0.7</v>
      </c>
      <c r="O37" s="386">
        <v>3.0000000000000001E-3</v>
      </c>
      <c r="P37" s="379"/>
      <c r="Q37" s="387">
        <v>107</v>
      </c>
      <c r="R37" s="388">
        <v>50.513342241806598</v>
      </c>
      <c r="S37" s="389">
        <v>36</v>
      </c>
      <c r="T37" s="390">
        <v>1.40314839560574</v>
      </c>
      <c r="U37" s="391">
        <v>15.4915035344</v>
      </c>
      <c r="V37" s="392">
        <v>0.01</v>
      </c>
      <c r="W37" s="392">
        <v>0.01</v>
      </c>
      <c r="X37" s="393">
        <v>0</v>
      </c>
      <c r="Y37" s="393">
        <v>0</v>
      </c>
      <c r="Z37" s="379"/>
      <c r="AA37" s="394">
        <v>334</v>
      </c>
      <c r="AB37" s="378">
        <v>157.67716176414399</v>
      </c>
      <c r="AC37" s="389">
        <v>200</v>
      </c>
      <c r="AD37" s="384">
        <v>0.78838580882071996</v>
      </c>
      <c r="AE37" s="395">
        <v>-174.38053592</v>
      </c>
      <c r="AF37" s="380"/>
      <c r="AG37" s="380"/>
      <c r="AH37" s="396">
        <v>90</v>
      </c>
      <c r="AI37" s="393">
        <v>175</v>
      </c>
      <c r="AJ37" s="379"/>
      <c r="AK37" s="388">
        <v>1981.0526299999999</v>
      </c>
      <c r="AL37" s="388">
        <v>935.22980839458899</v>
      </c>
      <c r="AM37" s="397">
        <v>699.3</v>
      </c>
      <c r="AN37" s="390">
        <v>1.33737996338423</v>
      </c>
      <c r="AO37" s="398">
        <v>203.50008615572099</v>
      </c>
      <c r="AP37" s="392">
        <v>0.01</v>
      </c>
      <c r="AQ37" s="392">
        <v>0.01</v>
      </c>
      <c r="AR37" s="393">
        <v>0</v>
      </c>
      <c r="AS37" s="393">
        <v>0</v>
      </c>
      <c r="AT37" s="381"/>
      <c r="AU37" s="388">
        <v>1459.3517199999999</v>
      </c>
      <c r="AV37" s="378">
        <v>688.94142881802895</v>
      </c>
      <c r="AW37" s="399">
        <v>573</v>
      </c>
      <c r="AX37" s="390">
        <v>1.20234106250965</v>
      </c>
      <c r="AY37" s="398">
        <v>2.8414845892000402</v>
      </c>
      <c r="AZ37" s="380">
        <v>1.4999999999999999E-2</v>
      </c>
      <c r="BA37" s="380">
        <v>1.4999999999999999E-2</v>
      </c>
      <c r="BB37" s="393">
        <v>0</v>
      </c>
      <c r="BC37" s="393">
        <v>0</v>
      </c>
      <c r="BD37" s="379"/>
      <c r="BE37" s="388">
        <v>148</v>
      </c>
      <c r="BF37" s="378">
        <v>69.8689219793212</v>
      </c>
      <c r="BG37" s="400">
        <v>65</v>
      </c>
      <c r="BH37" s="401">
        <v>1.0749064919895599</v>
      </c>
      <c r="BI37" s="402">
        <v>-58.529592717500002</v>
      </c>
      <c r="BJ37" s="380">
        <v>1.2749999999999999E-2</v>
      </c>
      <c r="BK37" s="380">
        <v>1.2749999999999999E-2</v>
      </c>
      <c r="BL37" s="393">
        <v>0</v>
      </c>
      <c r="BM37" s="393">
        <v>59</v>
      </c>
      <c r="BN37" s="379"/>
      <c r="BO37" s="387">
        <v>200</v>
      </c>
      <c r="BP37" s="388">
        <v>94.417462134217899</v>
      </c>
      <c r="BQ37" s="400">
        <v>78</v>
      </c>
      <c r="BR37" s="390">
        <v>1.2104802837720201</v>
      </c>
      <c r="BS37" s="391">
        <v>1.73159099120002</v>
      </c>
      <c r="BT37" s="380">
        <v>7.4999999999999997E-3</v>
      </c>
      <c r="BU37" s="392">
        <v>7.4999999999999997E-3</v>
      </c>
      <c r="BV37" s="387">
        <v>0</v>
      </c>
      <c r="BW37" s="387">
        <v>0</v>
      </c>
      <c r="BX37" s="381"/>
      <c r="BY37" s="386">
        <v>1</v>
      </c>
      <c r="BZ37" s="386">
        <v>1</v>
      </c>
      <c r="CA37" s="403">
        <v>1</v>
      </c>
      <c r="CB37" s="385">
        <v>0.9</v>
      </c>
      <c r="CC37" s="392">
        <v>2.5000000000000001E-3</v>
      </c>
    </row>
    <row r="38" spans="1:81" ht="21.4" customHeight="1" x14ac:dyDescent="0.25">
      <c r="A38" s="377" t="s">
        <v>380</v>
      </c>
      <c r="B38" s="377" t="s">
        <v>58</v>
      </c>
      <c r="C38" s="377" t="s">
        <v>74</v>
      </c>
      <c r="D38" s="378">
        <v>2.9114317781111101</v>
      </c>
      <c r="E38" s="379"/>
      <c r="F38" s="380">
        <v>2.7E-2</v>
      </c>
      <c r="G38" s="380">
        <v>2.7E-2</v>
      </c>
      <c r="H38" s="381"/>
      <c r="I38" s="382">
        <v>5</v>
      </c>
      <c r="J38" s="382">
        <v>5</v>
      </c>
      <c r="K38" s="379"/>
      <c r="L38" s="403">
        <v>0.92</v>
      </c>
      <c r="M38" s="401">
        <v>0.73799999999999999</v>
      </c>
      <c r="N38" s="385">
        <v>0.7</v>
      </c>
      <c r="O38" s="386">
        <v>5.0000000000000001E-3</v>
      </c>
      <c r="P38" s="379"/>
      <c r="Q38" s="387">
        <v>109</v>
      </c>
      <c r="R38" s="388">
        <v>37.438624122842199</v>
      </c>
      <c r="S38" s="389">
        <v>36</v>
      </c>
      <c r="T38" s="401">
        <v>1.0399617811900601</v>
      </c>
      <c r="U38" s="402">
        <v>-16.773852814399898</v>
      </c>
      <c r="V38" s="392">
        <v>2E-3</v>
      </c>
      <c r="W38" s="392">
        <v>2E-3</v>
      </c>
      <c r="X38" s="393">
        <v>0</v>
      </c>
      <c r="Y38" s="393">
        <v>17</v>
      </c>
      <c r="Z38" s="379"/>
      <c r="AA38" s="394">
        <v>394</v>
      </c>
      <c r="AB38" s="378">
        <v>135.328604627521</v>
      </c>
      <c r="AC38" s="389">
        <v>200</v>
      </c>
      <c r="AD38" s="384">
        <v>0.67664302313760505</v>
      </c>
      <c r="AE38" s="395">
        <v>-304.743626746666</v>
      </c>
      <c r="AF38" s="380"/>
      <c r="AG38" s="380"/>
      <c r="AH38" s="396">
        <v>189</v>
      </c>
      <c r="AI38" s="393">
        <v>305</v>
      </c>
      <c r="AJ38" s="379"/>
      <c r="AK38" s="388">
        <v>3094.3207000000002</v>
      </c>
      <c r="AL38" s="388">
        <v>1062.8175192920201</v>
      </c>
      <c r="AM38" s="397">
        <v>828</v>
      </c>
      <c r="AN38" s="390">
        <v>1.2835960377922899</v>
      </c>
      <c r="AO38" s="398">
        <v>201.52208526880099</v>
      </c>
      <c r="AP38" s="392">
        <v>0.01</v>
      </c>
      <c r="AQ38" s="392">
        <v>0.01</v>
      </c>
      <c r="AR38" s="393">
        <v>0</v>
      </c>
      <c r="AS38" s="393">
        <v>0</v>
      </c>
      <c r="AT38" s="381"/>
      <c r="AU38" s="388">
        <v>1578.77693</v>
      </c>
      <c r="AV38" s="378">
        <v>542.26822069802495</v>
      </c>
      <c r="AW38" s="399">
        <v>573</v>
      </c>
      <c r="AX38" s="386">
        <v>0.94636687730894498</v>
      </c>
      <c r="AY38" s="388">
        <v>-423.12356062919901</v>
      </c>
      <c r="AZ38" s="380"/>
      <c r="BA38" s="380"/>
      <c r="BB38" s="393">
        <v>90</v>
      </c>
      <c r="BC38" s="393">
        <v>424</v>
      </c>
      <c r="BD38" s="379"/>
      <c r="BE38" s="388">
        <v>124</v>
      </c>
      <c r="BF38" s="378">
        <v>42.590728359930601</v>
      </c>
      <c r="BG38" s="400">
        <v>65</v>
      </c>
      <c r="BH38" s="384">
        <v>0.65524197476816304</v>
      </c>
      <c r="BI38" s="395">
        <v>-159.86459836583299</v>
      </c>
      <c r="BJ38" s="380"/>
      <c r="BK38" s="380"/>
      <c r="BL38" s="393">
        <v>47</v>
      </c>
      <c r="BM38" s="393">
        <v>160</v>
      </c>
      <c r="BN38" s="379"/>
      <c r="BO38" s="387">
        <v>283</v>
      </c>
      <c r="BP38" s="388">
        <v>97.203033273067305</v>
      </c>
      <c r="BQ38" s="400">
        <v>78</v>
      </c>
      <c r="BR38" s="390">
        <v>1.24619273427009</v>
      </c>
      <c r="BS38" s="391">
        <v>10.489985568800099</v>
      </c>
      <c r="BT38" s="380">
        <v>7.4999999999999997E-3</v>
      </c>
      <c r="BU38" s="392">
        <v>7.4999999999999997E-3</v>
      </c>
      <c r="BV38" s="387">
        <v>0</v>
      </c>
      <c r="BW38" s="387">
        <v>0</v>
      </c>
      <c r="BX38" s="381"/>
      <c r="BY38" s="386">
        <v>0.99680255795363704</v>
      </c>
      <c r="BZ38" s="386">
        <v>1</v>
      </c>
      <c r="CA38" s="403">
        <v>0.99872102318145495</v>
      </c>
      <c r="CB38" s="385">
        <v>0.9</v>
      </c>
      <c r="CC38" s="392">
        <v>2.5000000000000001E-3</v>
      </c>
    </row>
    <row r="39" spans="1:81" ht="21.4" customHeight="1" x14ac:dyDescent="0.25">
      <c r="A39" s="377" t="s">
        <v>380</v>
      </c>
      <c r="B39" s="377" t="s">
        <v>58</v>
      </c>
      <c r="C39" s="377" t="s">
        <v>75</v>
      </c>
      <c r="D39" s="378">
        <v>8.3768087102222193</v>
      </c>
      <c r="E39" s="379"/>
      <c r="F39" s="380">
        <v>3.075E-2</v>
      </c>
      <c r="G39" s="380">
        <v>3.075E-2</v>
      </c>
      <c r="H39" s="381"/>
      <c r="I39" s="382">
        <v>6</v>
      </c>
      <c r="J39" s="382">
        <v>6</v>
      </c>
      <c r="K39" s="379"/>
      <c r="L39" s="404">
        <v>0.81280745787020403</v>
      </c>
      <c r="M39" s="401">
        <v>0.73899999999999999</v>
      </c>
      <c r="N39" s="385">
        <v>0.7</v>
      </c>
      <c r="O39" s="386">
        <v>5.0000000000000001E-3</v>
      </c>
      <c r="P39" s="379"/>
      <c r="Q39" s="387">
        <v>297</v>
      </c>
      <c r="R39" s="388">
        <v>35.4550295075463</v>
      </c>
      <c r="S39" s="389">
        <v>36</v>
      </c>
      <c r="T39" s="386">
        <v>0.98486193076517503</v>
      </c>
      <c r="U39" s="394">
        <v>-64.878136281599893</v>
      </c>
      <c r="V39" s="392"/>
      <c r="W39" s="392"/>
      <c r="X39" s="393">
        <v>5</v>
      </c>
      <c r="Y39" s="393">
        <v>65</v>
      </c>
      <c r="Z39" s="379"/>
      <c r="AA39" s="394">
        <v>957</v>
      </c>
      <c r="AB39" s="378">
        <v>114.24398396876001</v>
      </c>
      <c r="AC39" s="389">
        <v>200</v>
      </c>
      <c r="AD39" s="384">
        <v>0.57121991984380005</v>
      </c>
      <c r="AE39" s="395">
        <v>-1053.4340904533301</v>
      </c>
      <c r="AF39" s="380"/>
      <c r="AG39" s="380"/>
      <c r="AH39" s="396">
        <v>719</v>
      </c>
      <c r="AI39" s="393">
        <v>1054</v>
      </c>
      <c r="AJ39" s="379"/>
      <c r="AK39" s="388">
        <v>8000.5793199999998</v>
      </c>
      <c r="AL39" s="388">
        <v>955.08678743456198</v>
      </c>
      <c r="AM39" s="397">
        <v>828</v>
      </c>
      <c r="AN39" s="401">
        <v>1.1534864582543001</v>
      </c>
      <c r="AO39" s="405">
        <v>-322.617814476798</v>
      </c>
      <c r="AP39" s="392">
        <v>7.4999999999999997E-3</v>
      </c>
      <c r="AQ39" s="392">
        <v>7.4999999999999997E-3</v>
      </c>
      <c r="AR39" s="393">
        <v>0</v>
      </c>
      <c r="AS39" s="393">
        <v>323</v>
      </c>
      <c r="AT39" s="381"/>
      <c r="AU39" s="388">
        <v>4841.1427000000003</v>
      </c>
      <c r="AV39" s="378">
        <v>577.92207837960405</v>
      </c>
      <c r="AW39" s="399">
        <v>573</v>
      </c>
      <c r="AX39" s="401">
        <v>1.00859001462409</v>
      </c>
      <c r="AY39" s="405">
        <v>-918.75096914879896</v>
      </c>
      <c r="AZ39" s="380">
        <v>7.5000000000000002E-4</v>
      </c>
      <c r="BA39" s="380">
        <v>7.5000000000000002E-4</v>
      </c>
      <c r="BB39" s="393">
        <v>0</v>
      </c>
      <c r="BC39" s="393">
        <v>919</v>
      </c>
      <c r="BD39" s="379"/>
      <c r="BE39" s="388">
        <v>547.20000000000005</v>
      </c>
      <c r="BF39" s="378">
        <v>65.3232058805702</v>
      </c>
      <c r="BG39" s="400">
        <v>65</v>
      </c>
      <c r="BH39" s="401">
        <v>1.00497239816262</v>
      </c>
      <c r="BI39" s="402">
        <v>-269.53884924666602</v>
      </c>
      <c r="BJ39" s="380">
        <v>7.4999999999999997E-3</v>
      </c>
      <c r="BK39" s="380">
        <v>7.4999999999999997E-3</v>
      </c>
      <c r="BL39" s="393">
        <v>0</v>
      </c>
      <c r="BM39" s="393">
        <v>270</v>
      </c>
      <c r="BN39" s="379"/>
      <c r="BO39" s="387">
        <v>1083</v>
      </c>
      <c r="BP39" s="388">
        <v>129.285511638629</v>
      </c>
      <c r="BQ39" s="400">
        <v>78</v>
      </c>
      <c r="BR39" s="390">
        <v>1.6575065594695999</v>
      </c>
      <c r="BS39" s="391">
        <v>298.93070472319999</v>
      </c>
      <c r="BT39" s="380">
        <v>7.4999999999999997E-3</v>
      </c>
      <c r="BU39" s="392">
        <v>7.4999999999999997E-3</v>
      </c>
      <c r="BV39" s="387">
        <v>0</v>
      </c>
      <c r="BW39" s="387">
        <v>0</v>
      </c>
      <c r="BX39" s="381"/>
      <c r="BY39" s="386">
        <v>0.99923983276320805</v>
      </c>
      <c r="BZ39" s="386">
        <v>1</v>
      </c>
      <c r="CA39" s="403">
        <v>0.99969593310528304</v>
      </c>
      <c r="CB39" s="385">
        <v>0.9</v>
      </c>
      <c r="CC39" s="392">
        <v>2.5000000000000001E-3</v>
      </c>
    </row>
    <row r="40" spans="1:81" ht="21.4" customHeight="1" x14ac:dyDescent="0.25">
      <c r="A40" s="377" t="s">
        <v>380</v>
      </c>
      <c r="B40" s="377" t="s">
        <v>77</v>
      </c>
      <c r="C40" s="377" t="s">
        <v>78</v>
      </c>
      <c r="D40" s="378">
        <v>2.96507936511111</v>
      </c>
      <c r="E40" s="379"/>
      <c r="F40" s="380">
        <v>5.2249999999999998E-2</v>
      </c>
      <c r="G40" s="380">
        <v>5.2249999999999998E-2</v>
      </c>
      <c r="H40" s="381"/>
      <c r="I40" s="382">
        <v>6</v>
      </c>
      <c r="J40" s="382">
        <v>6</v>
      </c>
      <c r="K40" s="379"/>
      <c r="L40" s="403">
        <v>0.85</v>
      </c>
      <c r="M40" s="390">
        <v>0.84899999999999998</v>
      </c>
      <c r="N40" s="385">
        <v>0.7</v>
      </c>
      <c r="O40" s="386">
        <v>0.02</v>
      </c>
      <c r="P40" s="379"/>
      <c r="Q40" s="387">
        <v>172</v>
      </c>
      <c r="R40" s="388">
        <v>58.0085653098714</v>
      </c>
      <c r="S40" s="389">
        <v>36</v>
      </c>
      <c r="T40" s="390">
        <v>1.61134903638532</v>
      </c>
      <c r="U40" s="391">
        <v>43.908571427200101</v>
      </c>
      <c r="V40" s="392">
        <v>0.01</v>
      </c>
      <c r="W40" s="392">
        <v>0.01</v>
      </c>
      <c r="X40" s="393">
        <v>0</v>
      </c>
      <c r="Y40" s="393">
        <v>0</v>
      </c>
      <c r="Z40" s="379"/>
      <c r="AA40" s="394">
        <v>510</v>
      </c>
      <c r="AB40" s="378">
        <v>172.00214132578199</v>
      </c>
      <c r="AC40" s="389">
        <v>200</v>
      </c>
      <c r="AD40" s="386">
        <v>0.86001070662890999</v>
      </c>
      <c r="AE40" s="394">
        <v>-201.619047626666</v>
      </c>
      <c r="AF40" s="380"/>
      <c r="AG40" s="380"/>
      <c r="AH40" s="396">
        <v>84</v>
      </c>
      <c r="AI40" s="393">
        <v>202</v>
      </c>
      <c r="AJ40" s="379"/>
      <c r="AK40" s="388">
        <v>2730.2461199999998</v>
      </c>
      <c r="AL40" s="388">
        <v>920.80035095373898</v>
      </c>
      <c r="AM40" s="397">
        <v>828</v>
      </c>
      <c r="AN40" s="401">
        <v>1.1120777185431601</v>
      </c>
      <c r="AO40" s="405">
        <v>-215.85673717439801</v>
      </c>
      <c r="AP40" s="392">
        <v>5.4999999999999997E-3</v>
      </c>
      <c r="AQ40" s="392">
        <v>5.4999999999999997E-3</v>
      </c>
      <c r="AR40" s="393">
        <v>0</v>
      </c>
      <c r="AS40" s="393">
        <v>216</v>
      </c>
      <c r="AT40" s="381"/>
      <c r="AU40" s="388">
        <v>1574.6370199999999</v>
      </c>
      <c r="AV40" s="378">
        <v>531.06066519774004</v>
      </c>
      <c r="AW40" s="399">
        <v>573</v>
      </c>
      <c r="AX40" s="386">
        <v>0.92680744362607403</v>
      </c>
      <c r="AY40" s="388">
        <v>-464.15155145039898</v>
      </c>
      <c r="AZ40" s="380"/>
      <c r="BA40" s="380"/>
      <c r="BB40" s="393">
        <v>125</v>
      </c>
      <c r="BC40" s="393">
        <v>465</v>
      </c>
      <c r="BD40" s="379"/>
      <c r="BE40" s="388">
        <v>191.4</v>
      </c>
      <c r="BF40" s="378">
        <v>64.551391862263898</v>
      </c>
      <c r="BG40" s="400">
        <v>65</v>
      </c>
      <c r="BH40" s="401">
        <v>0.99309833634252098</v>
      </c>
      <c r="BI40" s="402">
        <v>-97.695238098333206</v>
      </c>
      <c r="BJ40" s="380">
        <v>6.7499999999999999E-3</v>
      </c>
      <c r="BK40" s="380">
        <v>6.7499999999999999E-3</v>
      </c>
      <c r="BL40" s="393">
        <v>0</v>
      </c>
      <c r="BM40" s="393">
        <v>98</v>
      </c>
      <c r="BN40" s="379"/>
      <c r="BO40" s="387">
        <v>563</v>
      </c>
      <c r="BP40" s="388">
        <v>189.876873659637</v>
      </c>
      <c r="BQ40" s="400">
        <v>78</v>
      </c>
      <c r="BR40" s="390">
        <v>2.4343188930722701</v>
      </c>
      <c r="BS40" s="391">
        <v>285.46857142559998</v>
      </c>
      <c r="BT40" s="380">
        <v>7.4999999999999997E-3</v>
      </c>
      <c r="BU40" s="392">
        <v>7.4999999999999997E-3</v>
      </c>
      <c r="BV40" s="387">
        <v>0</v>
      </c>
      <c r="BW40" s="387">
        <v>0</v>
      </c>
      <c r="BX40" s="381"/>
      <c r="BY40" s="386">
        <v>0.99772830531576495</v>
      </c>
      <c r="BZ40" s="386">
        <v>1</v>
      </c>
      <c r="CA40" s="403">
        <v>0.99909132212630603</v>
      </c>
      <c r="CB40" s="385">
        <v>0.9</v>
      </c>
      <c r="CC40" s="392">
        <v>2.5000000000000001E-3</v>
      </c>
    </row>
    <row r="41" spans="1:81" ht="21.4" customHeight="1" x14ac:dyDescent="0.25">
      <c r="A41" s="377" t="s">
        <v>380</v>
      </c>
      <c r="B41" s="377" t="s">
        <v>77</v>
      </c>
      <c r="C41" s="377" t="s">
        <v>79</v>
      </c>
      <c r="D41" s="378">
        <v>4.1628521236666698</v>
      </c>
      <c r="E41" s="379"/>
      <c r="F41" s="380">
        <v>2.5000000000000001E-2</v>
      </c>
      <c r="G41" s="380">
        <v>2.5000000000000001E-2</v>
      </c>
      <c r="H41" s="381"/>
      <c r="I41" s="382">
        <v>4</v>
      </c>
      <c r="J41" s="382">
        <v>4</v>
      </c>
      <c r="K41" s="379"/>
      <c r="L41" s="383">
        <v>0.5</v>
      </c>
      <c r="M41" s="384">
        <v>0.57999999999999996</v>
      </c>
      <c r="N41" s="385">
        <v>0.7</v>
      </c>
      <c r="O41" s="386"/>
      <c r="P41" s="379"/>
      <c r="Q41" s="387">
        <v>164</v>
      </c>
      <c r="R41" s="388">
        <v>39.3960667177261</v>
      </c>
      <c r="S41" s="389">
        <v>36</v>
      </c>
      <c r="T41" s="401">
        <v>1.0943351866035</v>
      </c>
      <c r="U41" s="402">
        <v>-15.8352117424001</v>
      </c>
      <c r="V41" s="392">
        <v>4.4999999999999997E-3</v>
      </c>
      <c r="W41" s="392">
        <v>4.4999999999999997E-3</v>
      </c>
      <c r="X41" s="393">
        <v>0</v>
      </c>
      <c r="Y41" s="393">
        <v>16</v>
      </c>
      <c r="Z41" s="379"/>
      <c r="AA41" s="394">
        <v>462</v>
      </c>
      <c r="AB41" s="378">
        <v>110.981602582863</v>
      </c>
      <c r="AC41" s="389">
        <v>200</v>
      </c>
      <c r="AD41" s="384">
        <v>0.55490801291431502</v>
      </c>
      <c r="AE41" s="395">
        <v>-537.08450968000102</v>
      </c>
      <c r="AF41" s="380"/>
      <c r="AG41" s="380"/>
      <c r="AH41" s="396">
        <v>371</v>
      </c>
      <c r="AI41" s="393">
        <v>538</v>
      </c>
      <c r="AJ41" s="379"/>
      <c r="AK41" s="388">
        <v>2674.3925300000001</v>
      </c>
      <c r="AL41" s="388">
        <v>642.44235695895395</v>
      </c>
      <c r="AM41" s="397">
        <v>815</v>
      </c>
      <c r="AN41" s="384">
        <v>0.78827283062448295</v>
      </c>
      <c r="AO41" s="406">
        <v>-1396.8768469459999</v>
      </c>
      <c r="AP41" s="392"/>
      <c r="AQ41" s="392"/>
      <c r="AR41" s="393">
        <v>719</v>
      </c>
      <c r="AS41" s="393">
        <v>1397</v>
      </c>
      <c r="AT41" s="381"/>
      <c r="AU41" s="388">
        <v>1888.27422</v>
      </c>
      <c r="AV41" s="378">
        <v>453.60108019806302</v>
      </c>
      <c r="AW41" s="399">
        <v>573</v>
      </c>
      <c r="AX41" s="384">
        <v>0.79162492181162802</v>
      </c>
      <c r="AY41" s="406">
        <v>-974.10290023320204</v>
      </c>
      <c r="AZ41" s="380"/>
      <c r="BA41" s="380"/>
      <c r="BB41" s="393">
        <v>498</v>
      </c>
      <c r="BC41" s="393">
        <v>975</v>
      </c>
      <c r="BD41" s="379"/>
      <c r="BE41" s="388">
        <v>281</v>
      </c>
      <c r="BF41" s="378">
        <v>67.501797241957604</v>
      </c>
      <c r="BG41" s="400">
        <v>65</v>
      </c>
      <c r="BH41" s="401">
        <v>1.03848918833781</v>
      </c>
      <c r="BI41" s="402">
        <v>-124.8780820575</v>
      </c>
      <c r="BJ41" s="380">
        <v>1.0500000000000001E-2</v>
      </c>
      <c r="BK41" s="380">
        <v>1.0500000000000001E-2</v>
      </c>
      <c r="BL41" s="393">
        <v>0</v>
      </c>
      <c r="BM41" s="393">
        <v>125</v>
      </c>
      <c r="BN41" s="379"/>
      <c r="BO41" s="387">
        <v>636</v>
      </c>
      <c r="BP41" s="388">
        <v>152.77986849069401</v>
      </c>
      <c r="BQ41" s="400">
        <v>78</v>
      </c>
      <c r="BR41" s="390">
        <v>1.9587162627012</v>
      </c>
      <c r="BS41" s="391">
        <v>246.35704122480001</v>
      </c>
      <c r="BT41" s="380">
        <v>7.4999999999999997E-3</v>
      </c>
      <c r="BU41" s="392">
        <v>7.4999999999999997E-3</v>
      </c>
      <c r="BV41" s="387">
        <v>0</v>
      </c>
      <c r="BW41" s="387">
        <v>0</v>
      </c>
      <c r="BX41" s="381"/>
      <c r="BY41" s="386">
        <v>0.99706400469759304</v>
      </c>
      <c r="BZ41" s="386">
        <v>1</v>
      </c>
      <c r="CA41" s="403">
        <v>0.99882560187903702</v>
      </c>
      <c r="CB41" s="385">
        <v>0.9</v>
      </c>
      <c r="CC41" s="392">
        <v>2.5000000000000001E-3</v>
      </c>
    </row>
    <row r="42" spans="1:81" ht="21.4" customHeight="1" x14ac:dyDescent="0.25">
      <c r="A42" s="377" t="s">
        <v>380</v>
      </c>
      <c r="B42" s="377" t="s">
        <v>77</v>
      </c>
      <c r="C42" s="377" t="s">
        <v>80</v>
      </c>
      <c r="D42" s="378">
        <v>4.3036506685555604</v>
      </c>
      <c r="E42" s="379"/>
      <c r="F42" s="380">
        <v>0.01</v>
      </c>
      <c r="G42" s="380">
        <v>0.01</v>
      </c>
      <c r="H42" s="381"/>
      <c r="I42" s="382">
        <v>2</v>
      </c>
      <c r="J42" s="382">
        <v>2</v>
      </c>
      <c r="K42" s="379"/>
      <c r="L42" s="383">
        <v>0.56000000000000005</v>
      </c>
      <c r="M42" s="384">
        <v>0.54</v>
      </c>
      <c r="N42" s="385">
        <v>0.7</v>
      </c>
      <c r="O42" s="386"/>
      <c r="P42" s="379"/>
      <c r="Q42" s="387">
        <v>131</v>
      </c>
      <c r="R42" s="388">
        <v>30.4392735584108</v>
      </c>
      <c r="S42" s="389">
        <v>36</v>
      </c>
      <c r="T42" s="386">
        <v>0.84553537662252198</v>
      </c>
      <c r="U42" s="394">
        <v>-54.917708881600198</v>
      </c>
      <c r="V42" s="392"/>
      <c r="W42" s="392"/>
      <c r="X42" s="393">
        <v>24</v>
      </c>
      <c r="Y42" s="393">
        <v>55</v>
      </c>
      <c r="Z42" s="379"/>
      <c r="AA42" s="394">
        <v>557</v>
      </c>
      <c r="AB42" s="378">
        <v>129.42500283996</v>
      </c>
      <c r="AC42" s="389">
        <v>200</v>
      </c>
      <c r="AD42" s="384">
        <v>0.64712501419979995</v>
      </c>
      <c r="AE42" s="395">
        <v>-475.87616045333402</v>
      </c>
      <c r="AF42" s="380"/>
      <c r="AG42" s="380"/>
      <c r="AH42" s="396">
        <v>304</v>
      </c>
      <c r="AI42" s="393">
        <v>476</v>
      </c>
      <c r="AJ42" s="379"/>
      <c r="AK42" s="388">
        <v>3118.0050900000001</v>
      </c>
      <c r="AL42" s="388">
        <v>724.50236558036102</v>
      </c>
      <c r="AM42" s="397">
        <v>828</v>
      </c>
      <c r="AN42" s="386">
        <v>0.87500285698111202</v>
      </c>
      <c r="AO42" s="388">
        <v>-1158.1022142767999</v>
      </c>
      <c r="AP42" s="392"/>
      <c r="AQ42" s="392"/>
      <c r="AR42" s="393">
        <v>446</v>
      </c>
      <c r="AS42" s="393">
        <v>1159</v>
      </c>
      <c r="AT42" s="381"/>
      <c r="AU42" s="388">
        <v>1798.0960700000001</v>
      </c>
      <c r="AV42" s="378">
        <v>417.80716151933802</v>
      </c>
      <c r="AW42" s="399">
        <v>573</v>
      </c>
      <c r="AX42" s="384">
        <v>0.72915734994648895</v>
      </c>
      <c r="AY42" s="406">
        <v>-1161.0941296988001</v>
      </c>
      <c r="AZ42" s="380"/>
      <c r="BA42" s="380"/>
      <c r="BB42" s="393">
        <v>668</v>
      </c>
      <c r="BC42" s="393">
        <v>1162</v>
      </c>
      <c r="BD42" s="379"/>
      <c r="BE42" s="388">
        <v>189.5</v>
      </c>
      <c r="BF42" s="378">
        <v>44.032384269609501</v>
      </c>
      <c r="BG42" s="400">
        <v>65</v>
      </c>
      <c r="BH42" s="384">
        <v>0.67742129645553095</v>
      </c>
      <c r="BI42" s="395">
        <v>-230.105940184167</v>
      </c>
      <c r="BJ42" s="380"/>
      <c r="BK42" s="380"/>
      <c r="BL42" s="393">
        <v>63</v>
      </c>
      <c r="BM42" s="393">
        <v>231</v>
      </c>
      <c r="BN42" s="379"/>
      <c r="BO42" s="387">
        <v>666</v>
      </c>
      <c r="BP42" s="388">
        <v>154.752337327493</v>
      </c>
      <c r="BQ42" s="400">
        <v>78</v>
      </c>
      <c r="BR42" s="390">
        <v>1.9840043247114501</v>
      </c>
      <c r="BS42" s="391">
        <v>263.17829742319998</v>
      </c>
      <c r="BT42" s="380">
        <v>7.4999999999999997E-3</v>
      </c>
      <c r="BU42" s="392">
        <v>7.4999999999999997E-3</v>
      </c>
      <c r="BV42" s="387">
        <v>0</v>
      </c>
      <c r="BW42" s="387">
        <v>0</v>
      </c>
      <c r="BX42" s="381"/>
      <c r="BY42" s="386">
        <v>0.99746707193515705</v>
      </c>
      <c r="BZ42" s="386">
        <v>1</v>
      </c>
      <c r="CA42" s="403">
        <v>0.99898682877406297</v>
      </c>
      <c r="CB42" s="385">
        <v>0.9</v>
      </c>
      <c r="CC42" s="392">
        <v>2.5000000000000001E-3</v>
      </c>
    </row>
    <row r="43" spans="1:81" ht="21.4" customHeight="1" x14ac:dyDescent="0.25">
      <c r="A43" s="377" t="s">
        <v>380</v>
      </c>
      <c r="B43" s="377" t="s">
        <v>77</v>
      </c>
      <c r="C43" s="377" t="s">
        <v>81</v>
      </c>
      <c r="D43" s="378">
        <v>2.6566742695555599</v>
      </c>
      <c r="E43" s="379"/>
      <c r="F43" s="380">
        <v>1.0500000000000001E-2</v>
      </c>
      <c r="G43" s="380">
        <v>1.0500000000000001E-2</v>
      </c>
      <c r="H43" s="381"/>
      <c r="I43" s="382">
        <v>3</v>
      </c>
      <c r="J43" s="382">
        <v>3</v>
      </c>
      <c r="K43" s="379"/>
      <c r="L43" s="383">
        <v>0.47</v>
      </c>
      <c r="M43" s="384">
        <v>0.34100000000000003</v>
      </c>
      <c r="N43" s="385">
        <v>0.7</v>
      </c>
      <c r="O43" s="386"/>
      <c r="P43" s="379"/>
      <c r="Q43" s="387">
        <v>89</v>
      </c>
      <c r="R43" s="388">
        <v>33.5005314802439</v>
      </c>
      <c r="S43" s="389">
        <v>36</v>
      </c>
      <c r="T43" s="386">
        <v>0.93057031889566499</v>
      </c>
      <c r="U43" s="394">
        <v>-25.768328444800201</v>
      </c>
      <c r="V43" s="392"/>
      <c r="W43" s="392"/>
      <c r="X43" s="393">
        <v>7</v>
      </c>
      <c r="Y43" s="393">
        <v>26</v>
      </c>
      <c r="Z43" s="379"/>
      <c r="AA43" s="394">
        <v>242</v>
      </c>
      <c r="AB43" s="378">
        <v>91.091332788977894</v>
      </c>
      <c r="AC43" s="389">
        <v>200</v>
      </c>
      <c r="AD43" s="384">
        <v>0.45545666394488998</v>
      </c>
      <c r="AE43" s="395">
        <v>-395.60182469333398</v>
      </c>
      <c r="AF43" s="380"/>
      <c r="AG43" s="380"/>
      <c r="AH43" s="396">
        <v>290</v>
      </c>
      <c r="AI43" s="393">
        <v>396</v>
      </c>
      <c r="AJ43" s="379"/>
      <c r="AK43" s="388">
        <v>2232.2200699999999</v>
      </c>
      <c r="AL43" s="388">
        <v>840.23099691985794</v>
      </c>
      <c r="AM43" s="397">
        <v>828</v>
      </c>
      <c r="AN43" s="401">
        <v>1.01477173541046</v>
      </c>
      <c r="AO43" s="405">
        <v>-407.45148423040399</v>
      </c>
      <c r="AP43" s="392">
        <v>5.0000000000000001E-4</v>
      </c>
      <c r="AQ43" s="392">
        <v>5.0000000000000001E-4</v>
      </c>
      <c r="AR43" s="393">
        <v>0</v>
      </c>
      <c r="AS43" s="393">
        <v>408</v>
      </c>
      <c r="AT43" s="381"/>
      <c r="AU43" s="388">
        <v>1357.3746000000001</v>
      </c>
      <c r="AV43" s="378">
        <v>510.93000581779302</v>
      </c>
      <c r="AW43" s="399">
        <v>573</v>
      </c>
      <c r="AX43" s="386">
        <v>0.89167540282337299</v>
      </c>
      <c r="AY43" s="388">
        <v>-469.35462774640303</v>
      </c>
      <c r="AZ43" s="380"/>
      <c r="BA43" s="380"/>
      <c r="BB43" s="393">
        <v>165</v>
      </c>
      <c r="BC43" s="393">
        <v>470</v>
      </c>
      <c r="BD43" s="379"/>
      <c r="BE43" s="388">
        <v>115.1</v>
      </c>
      <c r="BF43" s="378">
        <v>43.324844644674997</v>
      </c>
      <c r="BG43" s="400">
        <v>65</v>
      </c>
      <c r="BH43" s="384">
        <v>0.66653607145653904</v>
      </c>
      <c r="BI43" s="395">
        <v>-143.925741281667</v>
      </c>
      <c r="BJ43" s="380"/>
      <c r="BK43" s="380"/>
      <c r="BL43" s="393">
        <v>41</v>
      </c>
      <c r="BM43" s="393">
        <v>144</v>
      </c>
      <c r="BN43" s="379"/>
      <c r="BO43" s="387">
        <v>353</v>
      </c>
      <c r="BP43" s="388">
        <v>132.87289452276499</v>
      </c>
      <c r="BQ43" s="400">
        <v>78</v>
      </c>
      <c r="BR43" s="390">
        <v>1.7034986477277601</v>
      </c>
      <c r="BS43" s="391">
        <v>104.33528836959999</v>
      </c>
      <c r="BT43" s="380">
        <v>7.4999999999999997E-3</v>
      </c>
      <c r="BU43" s="392">
        <v>7.4999999999999997E-3</v>
      </c>
      <c r="BV43" s="387">
        <v>0</v>
      </c>
      <c r="BW43" s="387">
        <v>0</v>
      </c>
      <c r="BX43" s="381"/>
      <c r="BY43" s="386">
        <v>0.99955416852429801</v>
      </c>
      <c r="BZ43" s="386">
        <v>1</v>
      </c>
      <c r="CA43" s="403">
        <v>0.99982166740971901</v>
      </c>
      <c r="CB43" s="385">
        <v>0.9</v>
      </c>
      <c r="CC43" s="392">
        <v>2.5000000000000001E-3</v>
      </c>
    </row>
    <row r="44" spans="1:81" ht="21.4" customHeight="1" x14ac:dyDescent="0.25">
      <c r="A44" s="377" t="s">
        <v>380</v>
      </c>
      <c r="B44" s="377" t="s">
        <v>77</v>
      </c>
      <c r="C44" s="377" t="s">
        <v>82</v>
      </c>
      <c r="D44" s="378">
        <v>7.2559452693333304</v>
      </c>
      <c r="E44" s="379"/>
      <c r="F44" s="380">
        <v>5.0250000000000003E-2</v>
      </c>
      <c r="G44" s="380">
        <v>5.0250000000000003E-2</v>
      </c>
      <c r="H44" s="381"/>
      <c r="I44" s="382">
        <v>6</v>
      </c>
      <c r="J44" s="382">
        <v>6</v>
      </c>
      <c r="K44" s="379"/>
      <c r="L44" s="383">
        <v>0.42</v>
      </c>
      <c r="M44" s="384">
        <v>0.54400000000000004</v>
      </c>
      <c r="N44" s="385">
        <v>0.7</v>
      </c>
      <c r="O44" s="386"/>
      <c r="P44" s="379"/>
      <c r="Q44" s="387">
        <v>314</v>
      </c>
      <c r="R44" s="388">
        <v>43.274857836524099</v>
      </c>
      <c r="S44" s="389">
        <v>36</v>
      </c>
      <c r="T44" s="390">
        <v>1.2020793843478901</v>
      </c>
      <c r="U44" s="391">
        <v>0.54316436480019104</v>
      </c>
      <c r="V44" s="392">
        <v>0.01</v>
      </c>
      <c r="W44" s="392">
        <v>0.01</v>
      </c>
      <c r="X44" s="393">
        <v>0</v>
      </c>
      <c r="Y44" s="393">
        <v>0</v>
      </c>
      <c r="Z44" s="379"/>
      <c r="AA44" s="394">
        <v>1130</v>
      </c>
      <c r="AB44" s="378">
        <v>155.734361004052</v>
      </c>
      <c r="AC44" s="389">
        <v>200</v>
      </c>
      <c r="AD44" s="384">
        <v>0.77867180502026001</v>
      </c>
      <c r="AE44" s="395">
        <v>-611.42686463999905</v>
      </c>
      <c r="AF44" s="380"/>
      <c r="AG44" s="380"/>
      <c r="AH44" s="396">
        <v>322</v>
      </c>
      <c r="AI44" s="393">
        <v>612</v>
      </c>
      <c r="AJ44" s="379"/>
      <c r="AK44" s="388">
        <v>8531.3259199999993</v>
      </c>
      <c r="AL44" s="388">
        <v>1175.7704342199199</v>
      </c>
      <c r="AM44" s="397">
        <v>828</v>
      </c>
      <c r="AN44" s="390">
        <v>1.42001260171488</v>
      </c>
      <c r="AO44" s="398">
        <v>1321.8187003904</v>
      </c>
      <c r="AP44" s="392">
        <v>0.01</v>
      </c>
      <c r="AQ44" s="392">
        <v>0.01</v>
      </c>
      <c r="AR44" s="393">
        <v>0</v>
      </c>
      <c r="AS44" s="393">
        <v>0</v>
      </c>
      <c r="AT44" s="381"/>
      <c r="AU44" s="388">
        <v>4699.3565500000004</v>
      </c>
      <c r="AV44" s="378">
        <v>647.65600835792497</v>
      </c>
      <c r="AW44" s="399">
        <v>573</v>
      </c>
      <c r="AX44" s="401">
        <v>1.1302897179021401</v>
      </c>
      <c r="AY44" s="405">
        <v>-289.83141719359799</v>
      </c>
      <c r="AZ44" s="380">
        <v>9.75E-3</v>
      </c>
      <c r="BA44" s="380">
        <v>9.75E-3</v>
      </c>
      <c r="BB44" s="393">
        <v>0</v>
      </c>
      <c r="BC44" s="393">
        <v>290</v>
      </c>
      <c r="BD44" s="379"/>
      <c r="BE44" s="388">
        <v>492</v>
      </c>
      <c r="BF44" s="378">
        <v>67.806465145127007</v>
      </c>
      <c r="BG44" s="400">
        <v>65</v>
      </c>
      <c r="BH44" s="401">
        <v>1.0431763868481101</v>
      </c>
      <c r="BI44" s="402">
        <v>-215.45466375999999</v>
      </c>
      <c r="BJ44" s="380">
        <v>1.0500000000000001E-2</v>
      </c>
      <c r="BK44" s="380">
        <v>1.0500000000000001E-2</v>
      </c>
      <c r="BL44" s="393">
        <v>0</v>
      </c>
      <c r="BM44" s="393">
        <v>216</v>
      </c>
      <c r="BN44" s="379"/>
      <c r="BO44" s="387">
        <v>883</v>
      </c>
      <c r="BP44" s="388">
        <v>121.693310412901</v>
      </c>
      <c r="BQ44" s="400">
        <v>78</v>
      </c>
      <c r="BR44" s="390">
        <v>1.56017064631924</v>
      </c>
      <c r="BS44" s="391">
        <v>203.84352279039999</v>
      </c>
      <c r="BT44" s="380">
        <v>7.4999999999999997E-3</v>
      </c>
      <c r="BU44" s="392">
        <v>7.4999999999999997E-3</v>
      </c>
      <c r="BV44" s="387">
        <v>0</v>
      </c>
      <c r="BW44" s="387">
        <v>0</v>
      </c>
      <c r="BX44" s="381"/>
      <c r="BY44" s="386">
        <v>0.996945488721805</v>
      </c>
      <c r="BZ44" s="386">
        <v>1</v>
      </c>
      <c r="CA44" s="403">
        <v>0.99877819548872204</v>
      </c>
      <c r="CB44" s="385">
        <v>0.9</v>
      </c>
      <c r="CC44" s="392">
        <v>2.5000000000000001E-3</v>
      </c>
    </row>
    <row r="45" spans="1:81" ht="21.4" customHeight="1" x14ac:dyDescent="0.25">
      <c r="A45" s="377" t="s">
        <v>380</v>
      </c>
      <c r="B45" s="377" t="s">
        <v>77</v>
      </c>
      <c r="C45" s="377" t="s">
        <v>83</v>
      </c>
      <c r="D45" s="378">
        <v>4.2127837904444396</v>
      </c>
      <c r="E45" s="379"/>
      <c r="F45" s="380">
        <v>2.5999999999999999E-2</v>
      </c>
      <c r="G45" s="380">
        <v>2.5999999999999999E-2</v>
      </c>
      <c r="H45" s="381"/>
      <c r="I45" s="382">
        <v>4</v>
      </c>
      <c r="J45" s="382">
        <v>4</v>
      </c>
      <c r="K45" s="379"/>
      <c r="L45" s="383">
        <v>0.22</v>
      </c>
      <c r="M45" s="386">
        <v>0.61399999999999999</v>
      </c>
      <c r="N45" s="385">
        <v>0.7</v>
      </c>
      <c r="O45" s="386"/>
      <c r="P45" s="379"/>
      <c r="Q45" s="387">
        <v>119</v>
      </c>
      <c r="R45" s="388">
        <v>28.247355174010899</v>
      </c>
      <c r="S45" s="389">
        <v>36</v>
      </c>
      <c r="T45" s="384">
        <v>0.78464875483363505</v>
      </c>
      <c r="U45" s="395">
        <v>-62.992259747199803</v>
      </c>
      <c r="V45" s="392"/>
      <c r="W45" s="392"/>
      <c r="X45" s="393">
        <v>33</v>
      </c>
      <c r="Y45" s="393">
        <v>63</v>
      </c>
      <c r="Z45" s="379"/>
      <c r="AA45" s="394">
        <v>568</v>
      </c>
      <c r="AB45" s="378">
        <v>134.82771209107699</v>
      </c>
      <c r="AC45" s="389">
        <v>200</v>
      </c>
      <c r="AD45" s="384">
        <v>0.67413856045538501</v>
      </c>
      <c r="AE45" s="395">
        <v>-443.06810970666498</v>
      </c>
      <c r="AF45" s="380"/>
      <c r="AG45" s="380"/>
      <c r="AH45" s="396">
        <v>275</v>
      </c>
      <c r="AI45" s="393">
        <v>444</v>
      </c>
      <c r="AJ45" s="379"/>
      <c r="AK45" s="388">
        <v>5392.9007099999999</v>
      </c>
      <c r="AL45" s="388">
        <v>1280.1275779289499</v>
      </c>
      <c r="AM45" s="397">
        <v>828</v>
      </c>
      <c r="AN45" s="390">
        <v>1.5460477994310999</v>
      </c>
      <c r="AO45" s="398">
        <v>1207.0787358144</v>
      </c>
      <c r="AP45" s="392">
        <v>0.01</v>
      </c>
      <c r="AQ45" s="392">
        <v>0.01</v>
      </c>
      <c r="AR45" s="393">
        <v>0</v>
      </c>
      <c r="AS45" s="393">
        <v>0</v>
      </c>
      <c r="AT45" s="381"/>
      <c r="AU45" s="388">
        <v>2610.3123799999998</v>
      </c>
      <c r="AV45" s="378">
        <v>619.61698246199705</v>
      </c>
      <c r="AW45" s="399">
        <v>573</v>
      </c>
      <c r="AX45" s="401">
        <v>1.08135599033507</v>
      </c>
      <c r="AY45" s="405">
        <v>-286.39775430959702</v>
      </c>
      <c r="AZ45" s="380">
        <v>6.0000000000000001E-3</v>
      </c>
      <c r="BA45" s="380">
        <v>6.0000000000000001E-3</v>
      </c>
      <c r="BB45" s="393">
        <v>0</v>
      </c>
      <c r="BC45" s="393">
        <v>287</v>
      </c>
      <c r="BD45" s="379"/>
      <c r="BE45" s="388">
        <v>221.6</v>
      </c>
      <c r="BF45" s="378">
        <v>52.601797534124401</v>
      </c>
      <c r="BG45" s="400">
        <v>65</v>
      </c>
      <c r="BH45" s="386">
        <v>0.80925842360191402</v>
      </c>
      <c r="BI45" s="394">
        <v>-189.14641956833299</v>
      </c>
      <c r="BJ45" s="380"/>
      <c r="BK45" s="380"/>
      <c r="BL45" s="393">
        <v>25</v>
      </c>
      <c r="BM45" s="393">
        <v>190</v>
      </c>
      <c r="BN45" s="379"/>
      <c r="BO45" s="387">
        <v>517</v>
      </c>
      <c r="BP45" s="388">
        <v>122.721702730787</v>
      </c>
      <c r="BQ45" s="400">
        <v>78</v>
      </c>
      <c r="BR45" s="390">
        <v>1.5733551632152201</v>
      </c>
      <c r="BS45" s="391">
        <v>122.6834372144</v>
      </c>
      <c r="BT45" s="380">
        <v>7.4999999999999997E-3</v>
      </c>
      <c r="BU45" s="392">
        <v>7.4999999999999997E-3</v>
      </c>
      <c r="BV45" s="387">
        <v>0</v>
      </c>
      <c r="BW45" s="387">
        <v>0</v>
      </c>
      <c r="BX45" s="381"/>
      <c r="BY45" s="386">
        <v>0.99817992719708803</v>
      </c>
      <c r="BZ45" s="386">
        <v>1</v>
      </c>
      <c r="CA45" s="403">
        <v>0.99927197087883501</v>
      </c>
      <c r="CB45" s="385">
        <v>0.9</v>
      </c>
      <c r="CC45" s="392">
        <v>2.5000000000000001E-3</v>
      </c>
    </row>
    <row r="46" spans="1:81" ht="21.4" customHeight="1" x14ac:dyDescent="0.25">
      <c r="A46" s="377" t="s">
        <v>380</v>
      </c>
      <c r="B46" s="377" t="s">
        <v>77</v>
      </c>
      <c r="C46" s="377" t="s">
        <v>84</v>
      </c>
      <c r="D46" s="378">
        <v>2.6757575757777801</v>
      </c>
      <c r="E46" s="379"/>
      <c r="F46" s="380">
        <v>2.8750000000000001E-2</v>
      </c>
      <c r="G46" s="380">
        <v>2.8750000000000001E-2</v>
      </c>
      <c r="H46" s="381"/>
      <c r="I46" s="382">
        <v>5</v>
      </c>
      <c r="J46" s="382">
        <v>5</v>
      </c>
      <c r="K46" s="379"/>
      <c r="L46" s="383">
        <v>0.63</v>
      </c>
      <c r="M46" s="401">
        <v>0.747</v>
      </c>
      <c r="N46" s="385">
        <v>0.7</v>
      </c>
      <c r="O46" s="386">
        <v>6.0000000000000001E-3</v>
      </c>
      <c r="P46" s="379"/>
      <c r="Q46" s="387">
        <v>85</v>
      </c>
      <c r="R46" s="388">
        <v>31.7667044165212</v>
      </c>
      <c r="S46" s="389">
        <v>36</v>
      </c>
      <c r="T46" s="386">
        <v>0.88240845601447804</v>
      </c>
      <c r="U46" s="394">
        <v>-30.592727273600101</v>
      </c>
      <c r="V46" s="392"/>
      <c r="W46" s="392"/>
      <c r="X46" s="393">
        <v>12</v>
      </c>
      <c r="Y46" s="393">
        <v>31</v>
      </c>
      <c r="Z46" s="379"/>
      <c r="AA46" s="394">
        <v>273</v>
      </c>
      <c r="AB46" s="378">
        <v>102.02718006718</v>
      </c>
      <c r="AC46" s="389">
        <v>200</v>
      </c>
      <c r="AD46" s="384">
        <v>0.51013590033589995</v>
      </c>
      <c r="AE46" s="395">
        <v>-369.18181818666699</v>
      </c>
      <c r="AF46" s="380"/>
      <c r="AG46" s="380"/>
      <c r="AH46" s="396">
        <v>263</v>
      </c>
      <c r="AI46" s="393">
        <v>370</v>
      </c>
      <c r="AJ46" s="379"/>
      <c r="AK46" s="388">
        <v>1218.4680000000001</v>
      </c>
      <c r="AL46" s="388">
        <v>455.37309172929099</v>
      </c>
      <c r="AM46" s="397">
        <v>731</v>
      </c>
      <c r="AN46" s="384">
        <v>0.62294540592242298</v>
      </c>
      <c r="AO46" s="406">
        <v>-1128.7065454722699</v>
      </c>
      <c r="AP46" s="392"/>
      <c r="AQ46" s="392"/>
      <c r="AR46" s="393">
        <v>738</v>
      </c>
      <c r="AS46" s="393">
        <v>1129</v>
      </c>
      <c r="AT46" s="381"/>
      <c r="AU46" s="388">
        <v>1771.2891400000001</v>
      </c>
      <c r="AV46" s="378">
        <v>661.97668878322395</v>
      </c>
      <c r="AW46" s="399">
        <v>573</v>
      </c>
      <c r="AX46" s="401">
        <v>1.15528217937735</v>
      </c>
      <c r="AY46" s="405">
        <v>-68.5617691048014</v>
      </c>
      <c r="AZ46" s="380">
        <v>1.2E-2</v>
      </c>
      <c r="BA46" s="380">
        <v>1.2E-2</v>
      </c>
      <c r="BB46" s="393">
        <v>0</v>
      </c>
      <c r="BC46" s="393">
        <v>69</v>
      </c>
      <c r="BD46" s="379"/>
      <c r="BE46" s="388">
        <v>158.69999999999999</v>
      </c>
      <c r="BF46" s="378">
        <v>59.3103057753166</v>
      </c>
      <c r="BG46" s="400">
        <v>65</v>
      </c>
      <c r="BH46" s="401">
        <v>0.91246624269717902</v>
      </c>
      <c r="BI46" s="402">
        <v>-102.186363638334</v>
      </c>
      <c r="BJ46" s="380">
        <v>7.5000000000000002E-4</v>
      </c>
      <c r="BK46" s="380">
        <v>7.5000000000000002E-4</v>
      </c>
      <c r="BL46" s="393">
        <v>0</v>
      </c>
      <c r="BM46" s="393">
        <v>103</v>
      </c>
      <c r="BN46" s="379"/>
      <c r="BO46" s="387">
        <v>392</v>
      </c>
      <c r="BP46" s="388">
        <v>146.50056625030999</v>
      </c>
      <c r="BQ46" s="400">
        <v>78</v>
      </c>
      <c r="BR46" s="390">
        <v>1.8782123878244901</v>
      </c>
      <c r="BS46" s="391">
        <v>141.5490909072</v>
      </c>
      <c r="BT46" s="380">
        <v>7.4999999999999997E-3</v>
      </c>
      <c r="BU46" s="392">
        <v>7.4999999999999997E-3</v>
      </c>
      <c r="BV46" s="387">
        <v>0</v>
      </c>
      <c r="BW46" s="387">
        <v>0</v>
      </c>
      <c r="BX46" s="381"/>
      <c r="BY46" s="386">
        <v>0.99658203125</v>
      </c>
      <c r="BZ46" s="386">
        <v>1</v>
      </c>
      <c r="CA46" s="403">
        <v>0.99863281250000002</v>
      </c>
      <c r="CB46" s="385">
        <v>0.9</v>
      </c>
      <c r="CC46" s="392">
        <v>2.5000000000000001E-3</v>
      </c>
    </row>
    <row r="47" spans="1:81" ht="21.4" customHeight="1" x14ac:dyDescent="0.25">
      <c r="A47" s="377" t="s">
        <v>380</v>
      </c>
      <c r="B47" s="377" t="s">
        <v>77</v>
      </c>
      <c r="C47" s="377" t="s">
        <v>86</v>
      </c>
      <c r="D47" s="378">
        <v>5.0620890961111096</v>
      </c>
      <c r="E47" s="379"/>
      <c r="F47" s="380">
        <v>2.9499999999999998E-2</v>
      </c>
      <c r="G47" s="380">
        <v>2.9499999999999998E-2</v>
      </c>
      <c r="H47" s="381"/>
      <c r="I47" s="382">
        <v>5</v>
      </c>
      <c r="J47" s="382">
        <v>5</v>
      </c>
      <c r="K47" s="379"/>
      <c r="L47" s="383">
        <v>0.61</v>
      </c>
      <c r="M47" s="386">
        <v>0.65100000000000002</v>
      </c>
      <c r="N47" s="385">
        <v>0.7</v>
      </c>
      <c r="O47" s="386"/>
      <c r="P47" s="379"/>
      <c r="Q47" s="387">
        <v>189</v>
      </c>
      <c r="R47" s="388">
        <v>37.336363784113701</v>
      </c>
      <c r="S47" s="389">
        <v>36</v>
      </c>
      <c r="T47" s="401">
        <v>1.03712121622538</v>
      </c>
      <c r="U47" s="402">
        <v>-29.682248951999899</v>
      </c>
      <c r="V47" s="392">
        <v>2E-3</v>
      </c>
      <c r="W47" s="392">
        <v>2E-3</v>
      </c>
      <c r="X47" s="393">
        <v>0</v>
      </c>
      <c r="Y47" s="393">
        <v>30</v>
      </c>
      <c r="Z47" s="379"/>
      <c r="AA47" s="394">
        <v>731</v>
      </c>
      <c r="AB47" s="378">
        <v>144.40678267823901</v>
      </c>
      <c r="AC47" s="389">
        <v>200</v>
      </c>
      <c r="AD47" s="384">
        <v>0.72203391339119505</v>
      </c>
      <c r="AE47" s="395">
        <v>-483.90138306666603</v>
      </c>
      <c r="AF47" s="380"/>
      <c r="AG47" s="380"/>
      <c r="AH47" s="396">
        <v>282</v>
      </c>
      <c r="AI47" s="393">
        <v>484</v>
      </c>
      <c r="AJ47" s="379"/>
      <c r="AK47" s="388">
        <v>5350.6164399999998</v>
      </c>
      <c r="AL47" s="388">
        <v>1056.9976818682501</v>
      </c>
      <c r="AM47" s="397">
        <v>828</v>
      </c>
      <c r="AN47" s="390">
        <v>1.2765672486331501</v>
      </c>
      <c r="AO47" s="398">
        <v>320.92471410400202</v>
      </c>
      <c r="AP47" s="392">
        <v>0.01</v>
      </c>
      <c r="AQ47" s="392">
        <v>0.01</v>
      </c>
      <c r="AR47" s="393">
        <v>0</v>
      </c>
      <c r="AS47" s="393">
        <v>0</v>
      </c>
      <c r="AT47" s="381"/>
      <c r="AU47" s="388">
        <v>3204.7040900000002</v>
      </c>
      <c r="AV47" s="378">
        <v>633.07935304062005</v>
      </c>
      <c r="AW47" s="399">
        <v>573</v>
      </c>
      <c r="AX47" s="401">
        <v>1.1048505288667001</v>
      </c>
      <c r="AY47" s="405">
        <v>-275.98837248599898</v>
      </c>
      <c r="AZ47" s="380">
        <v>7.4999999999999997E-3</v>
      </c>
      <c r="BA47" s="380">
        <v>7.4999999999999997E-3</v>
      </c>
      <c r="BB47" s="393">
        <v>0</v>
      </c>
      <c r="BC47" s="393">
        <v>276</v>
      </c>
      <c r="BD47" s="379"/>
      <c r="BE47" s="388">
        <v>250.9</v>
      </c>
      <c r="BF47" s="378">
        <v>49.564516790656803</v>
      </c>
      <c r="BG47" s="400">
        <v>65</v>
      </c>
      <c r="BH47" s="384">
        <v>0.76253102754856605</v>
      </c>
      <c r="BI47" s="395">
        <v>-242.65368687083301</v>
      </c>
      <c r="BJ47" s="380"/>
      <c r="BK47" s="380"/>
      <c r="BL47" s="393">
        <v>46</v>
      </c>
      <c r="BM47" s="393">
        <v>243</v>
      </c>
      <c r="BN47" s="379"/>
      <c r="BO47" s="387">
        <v>788</v>
      </c>
      <c r="BP47" s="388">
        <v>155.66695588297199</v>
      </c>
      <c r="BQ47" s="400">
        <v>78</v>
      </c>
      <c r="BR47" s="390">
        <v>1.9957302036278499</v>
      </c>
      <c r="BS47" s="391">
        <v>314.188460604</v>
      </c>
      <c r="BT47" s="380">
        <v>7.4999999999999997E-3</v>
      </c>
      <c r="BU47" s="392">
        <v>7.4999999999999997E-3</v>
      </c>
      <c r="BV47" s="387">
        <v>0</v>
      </c>
      <c r="BW47" s="387">
        <v>0</v>
      </c>
      <c r="BX47" s="381"/>
      <c r="BY47" s="386">
        <v>0.99800133244503697</v>
      </c>
      <c r="BZ47" s="386">
        <v>1</v>
      </c>
      <c r="CA47" s="403">
        <v>0.99920053297801503</v>
      </c>
      <c r="CB47" s="385">
        <v>0.9</v>
      </c>
      <c r="CC47" s="392">
        <v>2.5000000000000001E-3</v>
      </c>
    </row>
    <row r="48" spans="1:81" ht="21.4" customHeight="1" x14ac:dyDescent="0.25">
      <c r="A48" s="377" t="s">
        <v>380</v>
      </c>
      <c r="B48" s="377" t="s">
        <v>77</v>
      </c>
      <c r="C48" s="377" t="s">
        <v>87</v>
      </c>
      <c r="D48" s="378">
        <v>2.2659971759999999</v>
      </c>
      <c r="E48" s="379"/>
      <c r="F48" s="380">
        <v>5.6250000000000001E-2</v>
      </c>
      <c r="G48" s="380">
        <v>5.6250000000000001E-2</v>
      </c>
      <c r="H48" s="381"/>
      <c r="I48" s="382">
        <v>6</v>
      </c>
      <c r="J48" s="382">
        <v>6</v>
      </c>
      <c r="K48" s="379"/>
      <c r="L48" s="404">
        <v>0.72</v>
      </c>
      <c r="M48" s="384">
        <v>0.504</v>
      </c>
      <c r="N48" s="385">
        <v>0.7</v>
      </c>
      <c r="O48" s="386"/>
      <c r="P48" s="379"/>
      <c r="Q48" s="387">
        <v>128</v>
      </c>
      <c r="R48" s="388">
        <v>56.487272515471098</v>
      </c>
      <c r="S48" s="389">
        <v>36</v>
      </c>
      <c r="T48" s="390">
        <v>1.56909090320753</v>
      </c>
      <c r="U48" s="391">
        <v>30.108921996799999</v>
      </c>
      <c r="V48" s="392">
        <v>0.01</v>
      </c>
      <c r="W48" s="392">
        <v>0.01</v>
      </c>
      <c r="X48" s="393">
        <v>0</v>
      </c>
      <c r="Y48" s="393">
        <v>0</v>
      </c>
      <c r="Z48" s="379"/>
      <c r="AA48" s="394">
        <v>347</v>
      </c>
      <c r="AB48" s="378">
        <v>153.13346533491</v>
      </c>
      <c r="AC48" s="389">
        <v>200</v>
      </c>
      <c r="AD48" s="384">
        <v>0.76566732667454995</v>
      </c>
      <c r="AE48" s="395">
        <v>-196.83932224</v>
      </c>
      <c r="AF48" s="380"/>
      <c r="AG48" s="380"/>
      <c r="AH48" s="396">
        <v>107</v>
      </c>
      <c r="AI48" s="393">
        <v>197</v>
      </c>
      <c r="AJ48" s="379"/>
      <c r="AK48" s="388">
        <v>3856.1437999999998</v>
      </c>
      <c r="AL48" s="388">
        <v>1701.7425444487801</v>
      </c>
      <c r="AM48" s="397">
        <v>763.3</v>
      </c>
      <c r="AN48" s="390">
        <v>2.2294544012167998</v>
      </c>
      <c r="AO48" s="398">
        <v>1780.58102667104</v>
      </c>
      <c r="AP48" s="392">
        <v>0.01</v>
      </c>
      <c r="AQ48" s="392">
        <v>0.01</v>
      </c>
      <c r="AR48" s="393">
        <v>0</v>
      </c>
      <c r="AS48" s="393">
        <v>0</v>
      </c>
      <c r="AT48" s="381"/>
      <c r="AU48" s="388">
        <v>2286.6219299999998</v>
      </c>
      <c r="AV48" s="378">
        <v>1009.10184452939</v>
      </c>
      <c r="AW48" s="399">
        <v>573</v>
      </c>
      <c r="AX48" s="390">
        <v>1.7610852435067901</v>
      </c>
      <c r="AY48" s="398">
        <v>728.52227178240003</v>
      </c>
      <c r="AZ48" s="380">
        <v>1.4999999999999999E-2</v>
      </c>
      <c r="BA48" s="380">
        <v>1.4999999999999999E-2</v>
      </c>
      <c r="BB48" s="393">
        <v>0</v>
      </c>
      <c r="BC48" s="393">
        <v>0</v>
      </c>
      <c r="BD48" s="379"/>
      <c r="BE48" s="388">
        <v>154.5</v>
      </c>
      <c r="BF48" s="378">
        <v>68.181903153439706</v>
      </c>
      <c r="BG48" s="400">
        <v>65</v>
      </c>
      <c r="BH48" s="401">
        <v>1.04895235620677</v>
      </c>
      <c r="BI48" s="402">
        <v>-66.434724660000001</v>
      </c>
      <c r="BJ48" s="380">
        <v>1.125E-2</v>
      </c>
      <c r="BK48" s="380">
        <v>1.125E-2</v>
      </c>
      <c r="BL48" s="393">
        <v>0</v>
      </c>
      <c r="BM48" s="393">
        <v>67</v>
      </c>
      <c r="BN48" s="379"/>
      <c r="BO48" s="387">
        <v>343</v>
      </c>
      <c r="BP48" s="388">
        <v>151.36823806880199</v>
      </c>
      <c r="BQ48" s="400">
        <v>78</v>
      </c>
      <c r="BR48" s="390">
        <v>1.9406184367795101</v>
      </c>
      <c r="BS48" s="391">
        <v>130.90266432639999</v>
      </c>
      <c r="BT48" s="380">
        <v>7.4999999999999997E-3</v>
      </c>
      <c r="BU48" s="392">
        <v>7.4999999999999997E-3</v>
      </c>
      <c r="BV48" s="387">
        <v>0</v>
      </c>
      <c r="BW48" s="387">
        <v>0</v>
      </c>
      <c r="BX48" s="381"/>
      <c r="BY48" s="386">
        <v>0.99376947040498498</v>
      </c>
      <c r="BZ48" s="386">
        <v>1</v>
      </c>
      <c r="CA48" s="403">
        <v>0.99750778816199404</v>
      </c>
      <c r="CB48" s="385">
        <v>0.9</v>
      </c>
      <c r="CC48" s="392">
        <v>2.5000000000000001E-3</v>
      </c>
    </row>
    <row r="49" spans="1:81" ht="21.4" customHeight="1" x14ac:dyDescent="0.25">
      <c r="A49" s="377" t="s">
        <v>380</v>
      </c>
      <c r="B49" s="377" t="s">
        <v>77</v>
      </c>
      <c r="C49" s="377" t="s">
        <v>88</v>
      </c>
      <c r="D49" s="378">
        <v>3.6495165695555598</v>
      </c>
      <c r="E49" s="379"/>
      <c r="F49" s="380">
        <v>0.02</v>
      </c>
      <c r="G49" s="380">
        <v>0.02</v>
      </c>
      <c r="H49" s="381"/>
      <c r="I49" s="382">
        <v>3</v>
      </c>
      <c r="J49" s="382">
        <v>3</v>
      </c>
      <c r="K49" s="379"/>
      <c r="L49" s="383">
        <v>0.39</v>
      </c>
      <c r="M49" s="384">
        <v>0.38200000000000001</v>
      </c>
      <c r="N49" s="385">
        <v>0.7</v>
      </c>
      <c r="O49" s="386"/>
      <c r="P49" s="379"/>
      <c r="Q49" s="387">
        <v>120</v>
      </c>
      <c r="R49" s="388">
        <v>32.8810673175307</v>
      </c>
      <c r="S49" s="389">
        <v>36</v>
      </c>
      <c r="T49" s="386">
        <v>0.91336298104252001</v>
      </c>
      <c r="U49" s="394">
        <v>-37.659115804800201</v>
      </c>
      <c r="V49" s="392"/>
      <c r="W49" s="392"/>
      <c r="X49" s="393">
        <v>12</v>
      </c>
      <c r="Y49" s="393">
        <v>38</v>
      </c>
      <c r="Z49" s="379"/>
      <c r="AA49" s="394">
        <v>528</v>
      </c>
      <c r="AB49" s="378">
        <v>144.67669619713499</v>
      </c>
      <c r="AC49" s="389">
        <v>200</v>
      </c>
      <c r="AD49" s="384">
        <v>0.72338348098567495</v>
      </c>
      <c r="AE49" s="395">
        <v>-347.88397669333398</v>
      </c>
      <c r="AF49" s="380"/>
      <c r="AG49" s="380"/>
      <c r="AH49" s="396">
        <v>202</v>
      </c>
      <c r="AI49" s="393">
        <v>348</v>
      </c>
      <c r="AJ49" s="379"/>
      <c r="AK49" s="388">
        <v>4244.56304</v>
      </c>
      <c r="AL49" s="388">
        <v>1163.0480254311899</v>
      </c>
      <c r="AM49" s="397">
        <v>828</v>
      </c>
      <c r="AN49" s="390">
        <v>1.40464737370917</v>
      </c>
      <c r="AO49" s="398">
        <v>618.40337648959598</v>
      </c>
      <c r="AP49" s="392">
        <v>0.01</v>
      </c>
      <c r="AQ49" s="392">
        <v>0.01</v>
      </c>
      <c r="AR49" s="393">
        <v>0</v>
      </c>
      <c r="AS49" s="393">
        <v>0</v>
      </c>
      <c r="AT49" s="381"/>
      <c r="AU49" s="388">
        <v>1901.2018499999999</v>
      </c>
      <c r="AV49" s="378">
        <v>520.94621678386602</v>
      </c>
      <c r="AW49" s="399">
        <v>573</v>
      </c>
      <c r="AX49" s="386">
        <v>0.90915570119348399</v>
      </c>
      <c r="AY49" s="388">
        <v>-608.205743226403</v>
      </c>
      <c r="AZ49" s="380"/>
      <c r="BA49" s="380"/>
      <c r="BB49" s="393">
        <v>190</v>
      </c>
      <c r="BC49" s="393">
        <v>609</v>
      </c>
      <c r="BD49" s="379"/>
      <c r="BE49" s="388">
        <v>193.9</v>
      </c>
      <c r="BF49" s="378">
        <v>53.130324607243402</v>
      </c>
      <c r="BG49" s="400">
        <v>65</v>
      </c>
      <c r="BH49" s="386">
        <v>0.81738960934220595</v>
      </c>
      <c r="BI49" s="394">
        <v>-161.92786553166701</v>
      </c>
      <c r="BJ49" s="380"/>
      <c r="BK49" s="380"/>
      <c r="BL49" s="393">
        <v>20</v>
      </c>
      <c r="BM49" s="393">
        <v>162</v>
      </c>
      <c r="BN49" s="379"/>
      <c r="BO49" s="387">
        <v>755</v>
      </c>
      <c r="BP49" s="388">
        <v>206.876715206131</v>
      </c>
      <c r="BQ49" s="400">
        <v>78</v>
      </c>
      <c r="BR49" s="390">
        <v>2.6522655795657801</v>
      </c>
      <c r="BS49" s="391">
        <v>413.40524908959998</v>
      </c>
      <c r="BT49" s="380">
        <v>7.4999999999999997E-3</v>
      </c>
      <c r="BU49" s="392">
        <v>7.4999999999999997E-3</v>
      </c>
      <c r="BV49" s="387">
        <v>0</v>
      </c>
      <c r="BW49" s="387">
        <v>0</v>
      </c>
      <c r="BX49" s="381"/>
      <c r="BY49" s="386">
        <v>0.99755927475592698</v>
      </c>
      <c r="BZ49" s="386">
        <v>1</v>
      </c>
      <c r="CA49" s="403">
        <v>0.99902370990237099</v>
      </c>
      <c r="CB49" s="385">
        <v>0.9</v>
      </c>
      <c r="CC49" s="392">
        <v>2.5000000000000001E-3</v>
      </c>
    </row>
    <row r="50" spans="1:81" ht="21.4" customHeight="1" x14ac:dyDescent="0.25">
      <c r="A50" s="377" t="s">
        <v>380</v>
      </c>
      <c r="B50" s="377" t="s">
        <v>77</v>
      </c>
      <c r="C50" s="377" t="s">
        <v>89</v>
      </c>
      <c r="D50" s="378">
        <v>1.97182578466667</v>
      </c>
      <c r="E50" s="379"/>
      <c r="F50" s="380">
        <v>2.1250000000000002E-2</v>
      </c>
      <c r="G50" s="380">
        <v>2.1250000000000002E-2</v>
      </c>
      <c r="H50" s="381"/>
      <c r="I50" s="382">
        <v>3</v>
      </c>
      <c r="J50" s="382">
        <v>3</v>
      </c>
      <c r="K50" s="379"/>
      <c r="L50" s="383">
        <v>0.53</v>
      </c>
      <c r="M50" s="384">
        <v>0.49199999999999999</v>
      </c>
      <c r="N50" s="385">
        <v>0.7</v>
      </c>
      <c r="O50" s="386"/>
      <c r="P50" s="379"/>
      <c r="Q50" s="387">
        <v>60</v>
      </c>
      <c r="R50" s="388">
        <v>30.428651692544399</v>
      </c>
      <c r="S50" s="389">
        <v>36</v>
      </c>
      <c r="T50" s="386">
        <v>0.84524032479289901</v>
      </c>
      <c r="U50" s="394">
        <v>-25.1828738976001</v>
      </c>
      <c r="V50" s="392"/>
      <c r="W50" s="392"/>
      <c r="X50" s="393">
        <v>11</v>
      </c>
      <c r="Y50" s="393">
        <v>26</v>
      </c>
      <c r="Z50" s="379"/>
      <c r="AA50" s="394">
        <v>167</v>
      </c>
      <c r="AB50" s="378">
        <v>84.693080544248502</v>
      </c>
      <c r="AC50" s="389">
        <v>200</v>
      </c>
      <c r="AD50" s="384">
        <v>0.423465402721242</v>
      </c>
      <c r="AE50" s="395">
        <v>-306.23818832000097</v>
      </c>
      <c r="AF50" s="380"/>
      <c r="AG50" s="380"/>
      <c r="AH50" s="396">
        <v>228</v>
      </c>
      <c r="AI50" s="393">
        <v>307</v>
      </c>
      <c r="AJ50" s="379"/>
      <c r="AK50" s="388">
        <v>463.23030999999997</v>
      </c>
      <c r="AL50" s="388">
        <v>234.92456260698901</v>
      </c>
      <c r="AM50" s="397">
        <v>820.2</v>
      </c>
      <c r="AN50" s="384">
        <v>0.28642350964031799</v>
      </c>
      <c r="AO50" s="406">
        <v>-1477.51950030032</v>
      </c>
      <c r="AP50" s="392"/>
      <c r="AQ50" s="392"/>
      <c r="AR50" s="393">
        <v>1155</v>
      </c>
      <c r="AS50" s="393">
        <v>1478</v>
      </c>
      <c r="AT50" s="381"/>
      <c r="AU50" s="388">
        <v>945.54121999999995</v>
      </c>
      <c r="AV50" s="378">
        <v>479.52574073872398</v>
      </c>
      <c r="AW50" s="399">
        <v>573</v>
      </c>
      <c r="AX50" s="386">
        <v>0.83686865748468497</v>
      </c>
      <c r="AY50" s="388">
        <v>-410.286189536802</v>
      </c>
      <c r="AZ50" s="380"/>
      <c r="BA50" s="380"/>
      <c r="BB50" s="393">
        <v>185</v>
      </c>
      <c r="BC50" s="393">
        <v>411</v>
      </c>
      <c r="BD50" s="379"/>
      <c r="BE50" s="388">
        <v>134</v>
      </c>
      <c r="BF50" s="378">
        <v>67.957322113349093</v>
      </c>
      <c r="BG50" s="400">
        <v>65</v>
      </c>
      <c r="BH50" s="401">
        <v>1.0454972632822901</v>
      </c>
      <c r="BI50" s="402">
        <v>-58.253014005000303</v>
      </c>
      <c r="BJ50" s="380">
        <v>1.125E-2</v>
      </c>
      <c r="BK50" s="380">
        <v>1.125E-2</v>
      </c>
      <c r="BL50" s="393">
        <v>0</v>
      </c>
      <c r="BM50" s="393">
        <v>59</v>
      </c>
      <c r="BN50" s="379"/>
      <c r="BO50" s="387">
        <v>235</v>
      </c>
      <c r="BP50" s="388">
        <v>119.178885795799</v>
      </c>
      <c r="BQ50" s="400">
        <v>78</v>
      </c>
      <c r="BR50" s="390">
        <v>1.52793443327947</v>
      </c>
      <c r="BS50" s="391">
        <v>50.437106555199698</v>
      </c>
      <c r="BT50" s="380">
        <v>7.4999999999999997E-3</v>
      </c>
      <c r="BU50" s="392">
        <v>7.4999999999999997E-3</v>
      </c>
      <c r="BV50" s="387">
        <v>0</v>
      </c>
      <c r="BW50" s="387">
        <v>0</v>
      </c>
      <c r="BX50" s="381"/>
      <c r="BY50" s="386">
        <v>0.99738903394255896</v>
      </c>
      <c r="BZ50" s="386">
        <v>1</v>
      </c>
      <c r="CA50" s="403">
        <v>0.998955613577023</v>
      </c>
      <c r="CB50" s="385">
        <v>0.9</v>
      </c>
      <c r="CC50" s="392">
        <v>2.5000000000000001E-3</v>
      </c>
    </row>
    <row r="51" spans="1:81" ht="21.4" customHeight="1" x14ac:dyDescent="0.25">
      <c r="A51" s="377" t="s">
        <v>380</v>
      </c>
      <c r="B51" s="377" t="s">
        <v>77</v>
      </c>
      <c r="C51" s="377" t="s">
        <v>90</v>
      </c>
      <c r="D51" s="378">
        <v>3.09095719111111</v>
      </c>
      <c r="E51" s="379"/>
      <c r="F51" s="380">
        <v>7.1129999999999999E-2</v>
      </c>
      <c r="G51" s="380">
        <v>7.1129999999999999E-2</v>
      </c>
      <c r="H51" s="381"/>
      <c r="I51" s="382">
        <v>6</v>
      </c>
      <c r="J51" s="382">
        <v>6</v>
      </c>
      <c r="K51" s="379"/>
      <c r="L51" s="403">
        <v>1</v>
      </c>
      <c r="M51" s="390">
        <v>0.84499999999999997</v>
      </c>
      <c r="N51" s="385">
        <v>0.7</v>
      </c>
      <c r="O51" s="386">
        <v>0.02</v>
      </c>
      <c r="P51" s="379"/>
      <c r="Q51" s="387">
        <v>146</v>
      </c>
      <c r="R51" s="388">
        <v>47.234559061465703</v>
      </c>
      <c r="S51" s="389">
        <v>36</v>
      </c>
      <c r="T51" s="390">
        <v>1.31207108504071</v>
      </c>
      <c r="U51" s="391">
        <v>12.470649344000099</v>
      </c>
      <c r="V51" s="392">
        <v>0.01</v>
      </c>
      <c r="W51" s="392">
        <v>0.01</v>
      </c>
      <c r="X51" s="393">
        <v>0</v>
      </c>
      <c r="Y51" s="393">
        <v>0</v>
      </c>
      <c r="Z51" s="379"/>
      <c r="AA51" s="394">
        <v>374</v>
      </c>
      <c r="AB51" s="378">
        <v>120.998117047864</v>
      </c>
      <c r="AC51" s="389">
        <v>200</v>
      </c>
      <c r="AD51" s="384">
        <v>0.60499058523932003</v>
      </c>
      <c r="AE51" s="395">
        <v>-367.82972586666602</v>
      </c>
      <c r="AF51" s="380"/>
      <c r="AG51" s="380"/>
      <c r="AH51" s="396">
        <v>245</v>
      </c>
      <c r="AI51" s="393">
        <v>368</v>
      </c>
      <c r="AJ51" s="379"/>
      <c r="AK51" s="388">
        <v>931.68997999999999</v>
      </c>
      <c r="AL51" s="388">
        <v>301.424420460862</v>
      </c>
      <c r="AM51" s="397">
        <v>693.7</v>
      </c>
      <c r="AN51" s="384">
        <v>0.43451696765296499</v>
      </c>
      <c r="AO51" s="406">
        <v>-1641.3464241685299</v>
      </c>
      <c r="AP51" s="392"/>
      <c r="AQ51" s="392"/>
      <c r="AR51" s="393">
        <v>1213</v>
      </c>
      <c r="AS51" s="393">
        <v>1642</v>
      </c>
      <c r="AT51" s="381"/>
      <c r="AU51" s="388">
        <v>2128.5554999999999</v>
      </c>
      <c r="AV51" s="378">
        <v>688.63959233121705</v>
      </c>
      <c r="AW51" s="399">
        <v>573</v>
      </c>
      <c r="AX51" s="390">
        <v>1.2018142972621599</v>
      </c>
      <c r="AY51" s="398">
        <v>3.2133353920007699</v>
      </c>
      <c r="AZ51" s="380">
        <v>1.4999999999999999E-2</v>
      </c>
      <c r="BA51" s="380">
        <v>1.4999999999999999E-2</v>
      </c>
      <c r="BB51" s="393">
        <v>0</v>
      </c>
      <c r="BC51" s="393">
        <v>0</v>
      </c>
      <c r="BD51" s="379"/>
      <c r="BE51" s="388">
        <v>227.8</v>
      </c>
      <c r="BF51" s="378">
        <v>73.698853110971896</v>
      </c>
      <c r="BG51" s="400">
        <v>65</v>
      </c>
      <c r="BH51" s="401">
        <v>1.1338285093995699</v>
      </c>
      <c r="BI51" s="402">
        <v>-73.568326133333201</v>
      </c>
      <c r="BJ51" s="380">
        <v>1.6129999999999999E-2</v>
      </c>
      <c r="BK51" s="380">
        <v>1.6129999999999999E-2</v>
      </c>
      <c r="BL51" s="393">
        <v>0</v>
      </c>
      <c r="BM51" s="393">
        <v>74</v>
      </c>
      <c r="BN51" s="379"/>
      <c r="BO51" s="387">
        <v>403</v>
      </c>
      <c r="BP51" s="388">
        <v>130.38032398473101</v>
      </c>
      <c r="BQ51" s="400">
        <v>78</v>
      </c>
      <c r="BR51" s="390">
        <v>1.6715426151888599</v>
      </c>
      <c r="BS51" s="391">
        <v>113.686406912</v>
      </c>
      <c r="BT51" s="380">
        <v>7.4999999999999997E-3</v>
      </c>
      <c r="BU51" s="392">
        <v>7.4999999999999997E-3</v>
      </c>
      <c r="BV51" s="387">
        <v>0</v>
      </c>
      <c r="BW51" s="387">
        <v>0</v>
      </c>
      <c r="BX51" s="381"/>
      <c r="BY51" s="386">
        <v>0.99751963621331097</v>
      </c>
      <c r="BZ51" s="386">
        <v>1</v>
      </c>
      <c r="CA51" s="403">
        <v>0.99900785448532403</v>
      </c>
      <c r="CB51" s="385">
        <v>0.9</v>
      </c>
      <c r="CC51" s="392">
        <v>2.5000000000000001E-3</v>
      </c>
    </row>
    <row r="52" spans="1:81" ht="21.4" customHeight="1" x14ac:dyDescent="0.25">
      <c r="A52" s="377" t="s">
        <v>380</v>
      </c>
      <c r="B52" s="377" t="s">
        <v>77</v>
      </c>
      <c r="C52" s="377" t="s">
        <v>91</v>
      </c>
      <c r="D52" s="378">
        <v>8.3391041417777796</v>
      </c>
      <c r="E52" s="379"/>
      <c r="F52" s="380">
        <v>6.3250000000000001E-2</v>
      </c>
      <c r="G52" s="380">
        <v>6.3250000000000001E-2</v>
      </c>
      <c r="H52" s="381"/>
      <c r="I52" s="382">
        <v>6</v>
      </c>
      <c r="J52" s="382">
        <v>6</v>
      </c>
      <c r="K52" s="379"/>
      <c r="L52" s="383">
        <v>0.503813387423935</v>
      </c>
      <c r="M52" s="384">
        <v>0.52900000000000003</v>
      </c>
      <c r="N52" s="385">
        <v>0.7</v>
      </c>
      <c r="O52" s="386"/>
      <c r="P52" s="379"/>
      <c r="Q52" s="387">
        <v>382</v>
      </c>
      <c r="R52" s="388">
        <v>45.808277904365298</v>
      </c>
      <c r="S52" s="389">
        <v>36</v>
      </c>
      <c r="T52" s="390">
        <v>1.27245216401015</v>
      </c>
      <c r="U52" s="391">
        <v>21.750701075199999</v>
      </c>
      <c r="V52" s="392">
        <v>0.01</v>
      </c>
      <c r="W52" s="392">
        <v>0.01</v>
      </c>
      <c r="X52" s="393">
        <v>0</v>
      </c>
      <c r="Y52" s="393">
        <v>0</v>
      </c>
      <c r="Z52" s="379"/>
      <c r="AA52" s="394">
        <v>1159</v>
      </c>
      <c r="AB52" s="378">
        <v>138.98375416533901</v>
      </c>
      <c r="AC52" s="389">
        <v>200</v>
      </c>
      <c r="AD52" s="384">
        <v>0.69491877082669495</v>
      </c>
      <c r="AE52" s="395">
        <v>-842.38499402666696</v>
      </c>
      <c r="AF52" s="380"/>
      <c r="AG52" s="380"/>
      <c r="AH52" s="396">
        <v>509</v>
      </c>
      <c r="AI52" s="393">
        <v>843</v>
      </c>
      <c r="AJ52" s="379"/>
      <c r="AK52" s="388">
        <v>7746.6992399999999</v>
      </c>
      <c r="AL52" s="388">
        <v>928.96060635459503</v>
      </c>
      <c r="AM52" s="397">
        <v>781.5</v>
      </c>
      <c r="AN52" s="401">
        <v>1.1886891955912899</v>
      </c>
      <c r="AO52" s="405">
        <v>-73.712624159201397</v>
      </c>
      <c r="AP52" s="392">
        <v>9.4999999999999998E-3</v>
      </c>
      <c r="AQ52" s="392">
        <v>9.4999999999999998E-3</v>
      </c>
      <c r="AR52" s="393">
        <v>0</v>
      </c>
      <c r="AS52" s="393">
        <v>74</v>
      </c>
      <c r="AT52" s="381"/>
      <c r="AU52" s="388">
        <v>5879.4730900000004</v>
      </c>
      <c r="AV52" s="378">
        <v>705.04852680093495</v>
      </c>
      <c r="AW52" s="399">
        <v>573</v>
      </c>
      <c r="AX52" s="390">
        <v>1.23045118115346</v>
      </c>
      <c r="AY52" s="398">
        <v>145.50508211359801</v>
      </c>
      <c r="AZ52" s="380">
        <v>1.4999999999999999E-2</v>
      </c>
      <c r="BA52" s="380">
        <v>1.4999999999999999E-2</v>
      </c>
      <c r="BB52" s="393">
        <v>0</v>
      </c>
      <c r="BC52" s="393">
        <v>0</v>
      </c>
      <c r="BD52" s="379"/>
      <c r="BE52" s="388">
        <v>652.79999999999995</v>
      </c>
      <c r="BF52" s="378">
        <v>78.281790094161394</v>
      </c>
      <c r="BG52" s="400">
        <v>65</v>
      </c>
      <c r="BH52" s="401">
        <v>1.20433523221787</v>
      </c>
      <c r="BI52" s="402">
        <v>-160.26265382333301</v>
      </c>
      <c r="BJ52" s="380">
        <v>1.8749999999999999E-2</v>
      </c>
      <c r="BK52" s="380">
        <v>1.8749999999999999E-2</v>
      </c>
      <c r="BL52" s="393">
        <v>0</v>
      </c>
      <c r="BM52" s="393">
        <v>161</v>
      </c>
      <c r="BN52" s="379"/>
      <c r="BO52" s="387">
        <v>1085</v>
      </c>
      <c r="BP52" s="388">
        <v>130.10989928334101</v>
      </c>
      <c r="BQ52" s="400">
        <v>78</v>
      </c>
      <c r="BR52" s="390">
        <v>1.6680756318377099</v>
      </c>
      <c r="BS52" s="391">
        <v>304.45985232959998</v>
      </c>
      <c r="BT52" s="380">
        <v>7.4999999999999997E-3</v>
      </c>
      <c r="BU52" s="392">
        <v>7.4999999999999997E-3</v>
      </c>
      <c r="BV52" s="387">
        <v>0</v>
      </c>
      <c r="BW52" s="387">
        <v>0</v>
      </c>
      <c r="BX52" s="381"/>
      <c r="BY52" s="386">
        <v>0.99918138229446796</v>
      </c>
      <c r="BZ52" s="386">
        <v>1</v>
      </c>
      <c r="CA52" s="403">
        <v>0.99967255291778701</v>
      </c>
      <c r="CB52" s="385">
        <v>0.9</v>
      </c>
      <c r="CC52" s="392">
        <v>2.5000000000000001E-3</v>
      </c>
    </row>
    <row r="53" spans="1:81" ht="21.4" customHeight="1" x14ac:dyDescent="0.25">
      <c r="A53" s="377" t="s">
        <v>380</v>
      </c>
      <c r="B53" s="377" t="s">
        <v>77</v>
      </c>
      <c r="C53" s="377" t="s">
        <v>93</v>
      </c>
      <c r="D53" s="378">
        <v>2.8860804667777802</v>
      </c>
      <c r="E53" s="379"/>
      <c r="F53" s="380">
        <v>3.7749999999999999E-2</v>
      </c>
      <c r="G53" s="380">
        <v>3.7749999999999999E-2</v>
      </c>
      <c r="H53" s="381"/>
      <c r="I53" s="382">
        <v>6</v>
      </c>
      <c r="J53" s="382">
        <v>6</v>
      </c>
      <c r="K53" s="379"/>
      <c r="L53" s="404">
        <v>0.72</v>
      </c>
      <c r="M53" s="386">
        <v>0.66600000000000004</v>
      </c>
      <c r="N53" s="385">
        <v>0.7</v>
      </c>
      <c r="O53" s="386"/>
      <c r="P53" s="379"/>
      <c r="Q53" s="387">
        <v>134</v>
      </c>
      <c r="R53" s="388">
        <v>46.429751887551099</v>
      </c>
      <c r="S53" s="389">
        <v>36</v>
      </c>
      <c r="T53" s="390">
        <v>1.2897153302097499</v>
      </c>
      <c r="U53" s="391">
        <v>9.3213238351999106</v>
      </c>
      <c r="V53" s="392">
        <v>0.01</v>
      </c>
      <c r="W53" s="392">
        <v>0.01</v>
      </c>
      <c r="X53" s="393">
        <v>0</v>
      </c>
      <c r="Y53" s="393">
        <v>0</v>
      </c>
      <c r="Z53" s="379"/>
      <c r="AA53" s="394">
        <v>572</v>
      </c>
      <c r="AB53" s="378">
        <v>198.19267223641199</v>
      </c>
      <c r="AC53" s="389">
        <v>200</v>
      </c>
      <c r="AD53" s="386">
        <v>0.99096336118205997</v>
      </c>
      <c r="AE53" s="394">
        <v>-120.659312026667</v>
      </c>
      <c r="AF53" s="380"/>
      <c r="AG53" s="380"/>
      <c r="AH53" s="396">
        <v>6</v>
      </c>
      <c r="AI53" s="393">
        <v>121</v>
      </c>
      <c r="AJ53" s="379"/>
      <c r="AK53" s="388">
        <v>2332.55134</v>
      </c>
      <c r="AL53" s="388">
        <v>808.20731329235002</v>
      </c>
      <c r="AM53" s="397">
        <v>780.5</v>
      </c>
      <c r="AN53" s="401">
        <v>1.0354994404770701</v>
      </c>
      <c r="AO53" s="405">
        <v>-370.551625184069</v>
      </c>
      <c r="AP53" s="392">
        <v>2E-3</v>
      </c>
      <c r="AQ53" s="392">
        <v>2E-3</v>
      </c>
      <c r="AR53" s="393">
        <v>0</v>
      </c>
      <c r="AS53" s="393">
        <v>371</v>
      </c>
      <c r="AT53" s="381"/>
      <c r="AU53" s="388">
        <v>1900.1499200000001</v>
      </c>
      <c r="AV53" s="378">
        <v>658.38424876679198</v>
      </c>
      <c r="AW53" s="399">
        <v>573</v>
      </c>
      <c r="AX53" s="401">
        <v>1.1490126505528699</v>
      </c>
      <c r="AY53" s="405">
        <v>-84.319008956401802</v>
      </c>
      <c r="AZ53" s="380">
        <v>1.125E-2</v>
      </c>
      <c r="BA53" s="380">
        <v>1.125E-2</v>
      </c>
      <c r="BB53" s="393">
        <v>0</v>
      </c>
      <c r="BC53" s="393">
        <v>85</v>
      </c>
      <c r="BD53" s="379"/>
      <c r="BE53" s="388">
        <v>180.1</v>
      </c>
      <c r="BF53" s="378">
        <v>62.4029724996116</v>
      </c>
      <c r="BG53" s="400">
        <v>65</v>
      </c>
      <c r="BH53" s="401">
        <v>0.96004573076325594</v>
      </c>
      <c r="BI53" s="402">
        <v>-101.292845510834</v>
      </c>
      <c r="BJ53" s="380">
        <v>4.4999999999999997E-3</v>
      </c>
      <c r="BK53" s="380">
        <v>4.4999999999999997E-3</v>
      </c>
      <c r="BL53" s="393">
        <v>0</v>
      </c>
      <c r="BM53" s="393">
        <v>102</v>
      </c>
      <c r="BN53" s="379"/>
      <c r="BO53" s="387">
        <v>409</v>
      </c>
      <c r="BP53" s="388">
        <v>141.71469046274899</v>
      </c>
      <c r="BQ53" s="400">
        <v>78</v>
      </c>
      <c r="BR53" s="390">
        <v>1.81685500593268</v>
      </c>
      <c r="BS53" s="391">
        <v>138.8628683096</v>
      </c>
      <c r="BT53" s="380">
        <v>7.4999999999999997E-3</v>
      </c>
      <c r="BU53" s="392">
        <v>7.4999999999999997E-3</v>
      </c>
      <c r="BV53" s="387">
        <v>0</v>
      </c>
      <c r="BW53" s="387">
        <v>0</v>
      </c>
      <c r="BX53" s="381"/>
      <c r="BY53" s="386">
        <v>0.98550724637681197</v>
      </c>
      <c r="BZ53" s="386">
        <v>1</v>
      </c>
      <c r="CA53" s="403">
        <v>0.99420289855072497</v>
      </c>
      <c r="CB53" s="385">
        <v>0.9</v>
      </c>
      <c r="CC53" s="392">
        <v>2.5000000000000001E-3</v>
      </c>
    </row>
    <row r="54" spans="1:81" ht="21.4" customHeight="1" x14ac:dyDescent="0.25">
      <c r="A54" s="377" t="s">
        <v>380</v>
      </c>
      <c r="B54" s="377" t="s">
        <v>77</v>
      </c>
      <c r="C54" s="377" t="s">
        <v>94</v>
      </c>
      <c r="D54" s="378">
        <v>4.5130608658888898</v>
      </c>
      <c r="E54" s="379"/>
      <c r="F54" s="380">
        <v>5.3999999999999999E-2</v>
      </c>
      <c r="G54" s="380">
        <v>5.3999999999999999E-2</v>
      </c>
      <c r="H54" s="381"/>
      <c r="I54" s="382">
        <v>6</v>
      </c>
      <c r="J54" s="382">
        <v>6</v>
      </c>
      <c r="K54" s="379"/>
      <c r="L54" s="383">
        <v>0.55954285714285701</v>
      </c>
      <c r="M54" s="384">
        <v>0.59499999999999997</v>
      </c>
      <c r="N54" s="385">
        <v>0.7</v>
      </c>
      <c r="O54" s="386"/>
      <c r="P54" s="379"/>
      <c r="Q54" s="387">
        <v>208</v>
      </c>
      <c r="R54" s="388">
        <v>46.088454417295502</v>
      </c>
      <c r="S54" s="389">
        <v>36</v>
      </c>
      <c r="T54" s="390">
        <v>1.2802348449248699</v>
      </c>
      <c r="U54" s="391">
        <v>13.035770593600001</v>
      </c>
      <c r="V54" s="392">
        <v>0.01</v>
      </c>
      <c r="W54" s="392">
        <v>0.01</v>
      </c>
      <c r="X54" s="393">
        <v>0</v>
      </c>
      <c r="Y54" s="393">
        <v>0</v>
      </c>
      <c r="Z54" s="379"/>
      <c r="AA54" s="394">
        <v>735</v>
      </c>
      <c r="AB54" s="378">
        <v>162.86064421496201</v>
      </c>
      <c r="AC54" s="389">
        <v>200</v>
      </c>
      <c r="AD54" s="386">
        <v>0.81430322107481001</v>
      </c>
      <c r="AE54" s="394">
        <v>-348.13460781333299</v>
      </c>
      <c r="AF54" s="380"/>
      <c r="AG54" s="380"/>
      <c r="AH54" s="396">
        <v>168</v>
      </c>
      <c r="AI54" s="393">
        <v>349</v>
      </c>
      <c r="AJ54" s="379"/>
      <c r="AK54" s="388">
        <v>5254.7976500000004</v>
      </c>
      <c r="AL54" s="388">
        <v>1164.35337482758</v>
      </c>
      <c r="AM54" s="397">
        <v>823.8</v>
      </c>
      <c r="AN54" s="390">
        <v>1.41339326878803</v>
      </c>
      <c r="AO54" s="398">
        <v>793.36620041688104</v>
      </c>
      <c r="AP54" s="392">
        <v>0.01</v>
      </c>
      <c r="AQ54" s="392">
        <v>0.01</v>
      </c>
      <c r="AR54" s="393">
        <v>0</v>
      </c>
      <c r="AS54" s="393">
        <v>0</v>
      </c>
      <c r="AT54" s="381"/>
      <c r="AU54" s="388">
        <v>3690.0108300000002</v>
      </c>
      <c r="AV54" s="378">
        <v>817.62930739318097</v>
      </c>
      <c r="AW54" s="399">
        <v>573</v>
      </c>
      <c r="AX54" s="390">
        <v>1.4269272380334701</v>
      </c>
      <c r="AY54" s="398">
        <v>586.83017861480005</v>
      </c>
      <c r="AZ54" s="380">
        <v>1.4999999999999999E-2</v>
      </c>
      <c r="BA54" s="380">
        <v>1.4999999999999999E-2</v>
      </c>
      <c r="BB54" s="393">
        <v>0</v>
      </c>
      <c r="BC54" s="393">
        <v>0</v>
      </c>
      <c r="BD54" s="379"/>
      <c r="BE54" s="388">
        <v>299.7</v>
      </c>
      <c r="BF54" s="378">
        <v>66.407258600304999</v>
      </c>
      <c r="BG54" s="400">
        <v>65</v>
      </c>
      <c r="BH54" s="401">
        <v>1.0216501323123801</v>
      </c>
      <c r="BI54" s="402">
        <v>-140.323434424167</v>
      </c>
      <c r="BJ54" s="380">
        <v>8.9999999999999993E-3</v>
      </c>
      <c r="BK54" s="380">
        <v>8.9999999999999993E-3</v>
      </c>
      <c r="BL54" s="393">
        <v>0</v>
      </c>
      <c r="BM54" s="393">
        <v>141</v>
      </c>
      <c r="BN54" s="379"/>
      <c r="BO54" s="387">
        <v>784</v>
      </c>
      <c r="BP54" s="388">
        <v>173.71802049595999</v>
      </c>
      <c r="BQ54" s="400">
        <v>78</v>
      </c>
      <c r="BR54" s="390">
        <v>2.2271541089225599</v>
      </c>
      <c r="BS54" s="391">
        <v>361.57750295279999</v>
      </c>
      <c r="BT54" s="380">
        <v>7.4999999999999997E-3</v>
      </c>
      <c r="BU54" s="392">
        <v>7.4999999999999997E-3</v>
      </c>
      <c r="BV54" s="387">
        <v>0</v>
      </c>
      <c r="BW54" s="387">
        <v>0</v>
      </c>
      <c r="BX54" s="381"/>
      <c r="BY54" s="386">
        <v>0.99637943519188998</v>
      </c>
      <c r="BZ54" s="386">
        <v>1</v>
      </c>
      <c r="CA54" s="403">
        <v>0.99855177407675599</v>
      </c>
      <c r="CB54" s="385">
        <v>0.9</v>
      </c>
      <c r="CC54" s="392">
        <v>2.5000000000000001E-3</v>
      </c>
    </row>
    <row r="55" spans="1:81" ht="21.4" customHeight="1" x14ac:dyDescent="0.25">
      <c r="A55" s="377" t="s">
        <v>380</v>
      </c>
      <c r="B55" s="377" t="s">
        <v>95</v>
      </c>
      <c r="C55" s="377" t="s">
        <v>96</v>
      </c>
      <c r="D55" s="378">
        <v>3.4333982426666698</v>
      </c>
      <c r="E55" s="379"/>
      <c r="F55" s="380">
        <v>2.75E-2</v>
      </c>
      <c r="G55" s="380">
        <v>2.75E-2</v>
      </c>
      <c r="H55" s="381"/>
      <c r="I55" s="382">
        <v>6</v>
      </c>
      <c r="J55" s="382">
        <v>6</v>
      </c>
      <c r="K55" s="379"/>
      <c r="L55" s="404">
        <v>0.71</v>
      </c>
      <c r="M55" s="384">
        <v>0.57799999999999996</v>
      </c>
      <c r="N55" s="385">
        <v>0.7</v>
      </c>
      <c r="O55" s="386"/>
      <c r="P55" s="379"/>
      <c r="Q55" s="387">
        <v>137</v>
      </c>
      <c r="R55" s="388">
        <v>39.902158245876599</v>
      </c>
      <c r="S55" s="389">
        <v>36</v>
      </c>
      <c r="T55" s="401">
        <v>1.1083932846076801</v>
      </c>
      <c r="U55" s="402">
        <v>-11.322804083200101</v>
      </c>
      <c r="V55" s="392">
        <v>5.4999999999999997E-3</v>
      </c>
      <c r="W55" s="392">
        <v>5.4999999999999997E-3</v>
      </c>
      <c r="X55" s="393">
        <v>0</v>
      </c>
      <c r="Y55" s="393">
        <v>12</v>
      </c>
      <c r="Z55" s="379"/>
      <c r="AA55" s="394">
        <v>410</v>
      </c>
      <c r="AB55" s="378">
        <v>119.415218108098</v>
      </c>
      <c r="AC55" s="389">
        <v>200</v>
      </c>
      <c r="AD55" s="384">
        <v>0.59707609054049005</v>
      </c>
      <c r="AE55" s="395">
        <v>-414.01557824000099</v>
      </c>
      <c r="AF55" s="380"/>
      <c r="AG55" s="380"/>
      <c r="AH55" s="396">
        <v>277</v>
      </c>
      <c r="AI55" s="393">
        <v>415</v>
      </c>
      <c r="AJ55" s="379"/>
      <c r="AK55" s="388">
        <v>3193.5246499999998</v>
      </c>
      <c r="AL55" s="388">
        <v>930.13522588618798</v>
      </c>
      <c r="AM55" s="397">
        <v>828</v>
      </c>
      <c r="AN55" s="401">
        <v>1.12335172208477</v>
      </c>
      <c r="AO55" s="405">
        <v>-217.899843913604</v>
      </c>
      <c r="AP55" s="392">
        <v>6.0000000000000001E-3</v>
      </c>
      <c r="AQ55" s="392">
        <v>6.0000000000000001E-3</v>
      </c>
      <c r="AR55" s="393">
        <v>0</v>
      </c>
      <c r="AS55" s="393">
        <v>218</v>
      </c>
      <c r="AT55" s="381"/>
      <c r="AU55" s="388">
        <v>1976.71504</v>
      </c>
      <c r="AV55" s="378">
        <v>575.73136009550603</v>
      </c>
      <c r="AW55" s="399">
        <v>573</v>
      </c>
      <c r="AX55" s="401">
        <v>1.0047667715453901</v>
      </c>
      <c r="AY55" s="405">
        <v>-384.089591657602</v>
      </c>
      <c r="AZ55" s="380">
        <v>7.5000000000000002E-4</v>
      </c>
      <c r="BA55" s="380">
        <v>7.5000000000000002E-4</v>
      </c>
      <c r="BB55" s="393">
        <v>0</v>
      </c>
      <c r="BC55" s="393">
        <v>385</v>
      </c>
      <c r="BD55" s="379"/>
      <c r="BE55" s="388">
        <v>215.8</v>
      </c>
      <c r="BF55" s="378">
        <v>62.853180652993998</v>
      </c>
      <c r="BG55" s="400">
        <v>65</v>
      </c>
      <c r="BH55" s="401">
        <v>0.96697201004606104</v>
      </c>
      <c r="BI55" s="402">
        <v>-118.95632866</v>
      </c>
      <c r="BJ55" s="380">
        <v>5.2500000000000003E-3</v>
      </c>
      <c r="BK55" s="380">
        <v>5.2500000000000003E-3</v>
      </c>
      <c r="BL55" s="393">
        <v>0</v>
      </c>
      <c r="BM55" s="393">
        <v>119</v>
      </c>
      <c r="BN55" s="379"/>
      <c r="BO55" s="387">
        <v>454</v>
      </c>
      <c r="BP55" s="388">
        <v>132.23050980750401</v>
      </c>
      <c r="BQ55" s="400">
        <v>78</v>
      </c>
      <c r="BR55" s="390">
        <v>1.6952629462500499</v>
      </c>
      <c r="BS55" s="391">
        <v>132.63392448639999</v>
      </c>
      <c r="BT55" s="380">
        <v>7.4999999999999997E-3</v>
      </c>
      <c r="BU55" s="392">
        <v>7.4999999999999997E-3</v>
      </c>
      <c r="BV55" s="387">
        <v>0</v>
      </c>
      <c r="BW55" s="387">
        <v>0</v>
      </c>
      <c r="BX55" s="381"/>
      <c r="BY55" s="386">
        <v>0.99832831828819801</v>
      </c>
      <c r="BZ55" s="386">
        <v>1</v>
      </c>
      <c r="CA55" s="403">
        <v>0.99933132731527896</v>
      </c>
      <c r="CB55" s="385">
        <v>0.9</v>
      </c>
      <c r="CC55" s="392">
        <v>2.5000000000000001E-3</v>
      </c>
    </row>
    <row r="56" spans="1:81" ht="21.4" customHeight="1" x14ac:dyDescent="0.25">
      <c r="A56" s="377" t="s">
        <v>380</v>
      </c>
      <c r="B56" s="377" t="s">
        <v>95</v>
      </c>
      <c r="C56" s="377" t="s">
        <v>98</v>
      </c>
      <c r="D56" s="378">
        <v>4.0058120892222204</v>
      </c>
      <c r="E56" s="379"/>
      <c r="F56" s="380">
        <v>5.9499999999999997E-2</v>
      </c>
      <c r="G56" s="380">
        <v>5.9499999999999997E-2</v>
      </c>
      <c r="H56" s="381"/>
      <c r="I56" s="382">
        <v>7</v>
      </c>
      <c r="J56" s="382">
        <v>7</v>
      </c>
      <c r="K56" s="379"/>
      <c r="L56" s="383">
        <v>0.62376750700280104</v>
      </c>
      <c r="M56" s="401">
        <v>0.71299999999999997</v>
      </c>
      <c r="N56" s="385">
        <v>0.7</v>
      </c>
      <c r="O56" s="386">
        <v>1E-3</v>
      </c>
      <c r="P56" s="379"/>
      <c r="Q56" s="387">
        <v>245</v>
      </c>
      <c r="R56" s="388">
        <v>61.161131511680502</v>
      </c>
      <c r="S56" s="389">
        <v>36</v>
      </c>
      <c r="T56" s="390">
        <v>1.6989203197689</v>
      </c>
      <c r="U56" s="391">
        <v>71.948917745600099</v>
      </c>
      <c r="V56" s="392">
        <v>0.01</v>
      </c>
      <c r="W56" s="392">
        <v>0.01</v>
      </c>
      <c r="X56" s="393">
        <v>0</v>
      </c>
      <c r="Y56" s="393">
        <v>0</v>
      </c>
      <c r="Z56" s="379"/>
      <c r="AA56" s="394">
        <v>599</v>
      </c>
      <c r="AB56" s="378">
        <v>149.53272561427201</v>
      </c>
      <c r="AC56" s="389">
        <v>200</v>
      </c>
      <c r="AD56" s="384">
        <v>0.74766362807136</v>
      </c>
      <c r="AE56" s="395">
        <v>-362.394901413333</v>
      </c>
      <c r="AF56" s="380"/>
      <c r="AG56" s="380"/>
      <c r="AH56" s="396">
        <v>203</v>
      </c>
      <c r="AI56" s="393">
        <v>363</v>
      </c>
      <c r="AJ56" s="379"/>
      <c r="AK56" s="388">
        <v>4181.3462300000001</v>
      </c>
      <c r="AL56" s="388">
        <v>1043.8198639546899</v>
      </c>
      <c r="AM56" s="397">
        <v>828</v>
      </c>
      <c r="AN56" s="390">
        <v>1.2606520096071101</v>
      </c>
      <c r="AO56" s="398">
        <v>201.17133814880299</v>
      </c>
      <c r="AP56" s="392">
        <v>0.01</v>
      </c>
      <c r="AQ56" s="392">
        <v>0.01</v>
      </c>
      <c r="AR56" s="393">
        <v>0</v>
      </c>
      <c r="AS56" s="393">
        <v>0</v>
      </c>
      <c r="AT56" s="381"/>
      <c r="AU56" s="388">
        <v>2853.6709799999999</v>
      </c>
      <c r="AV56" s="378">
        <v>712.38263713814797</v>
      </c>
      <c r="AW56" s="399">
        <v>573</v>
      </c>
      <c r="AX56" s="390">
        <v>1.24325067563377</v>
      </c>
      <c r="AY56" s="398">
        <v>99.274587450801803</v>
      </c>
      <c r="AZ56" s="380">
        <v>1.4999999999999999E-2</v>
      </c>
      <c r="BA56" s="380">
        <v>1.4999999999999999E-2</v>
      </c>
      <c r="BB56" s="393">
        <v>0</v>
      </c>
      <c r="BC56" s="393">
        <v>0</v>
      </c>
      <c r="BD56" s="379"/>
      <c r="BE56" s="388">
        <v>282</v>
      </c>
      <c r="BF56" s="378">
        <v>70.397710556301604</v>
      </c>
      <c r="BG56" s="400">
        <v>65</v>
      </c>
      <c r="BH56" s="401">
        <v>1.0830417008661799</v>
      </c>
      <c r="BI56" s="402">
        <v>-108.566678699166</v>
      </c>
      <c r="BJ56" s="380">
        <v>1.35E-2</v>
      </c>
      <c r="BK56" s="380">
        <v>1.35E-2</v>
      </c>
      <c r="BL56" s="393">
        <v>0</v>
      </c>
      <c r="BM56" s="393">
        <v>109</v>
      </c>
      <c r="BN56" s="379"/>
      <c r="BO56" s="387">
        <v>507</v>
      </c>
      <c r="BP56" s="388">
        <v>126.566096638457</v>
      </c>
      <c r="BQ56" s="400">
        <v>78</v>
      </c>
      <c r="BR56" s="390">
        <v>1.6226422645956</v>
      </c>
      <c r="BS56" s="391">
        <v>132.05598844880001</v>
      </c>
      <c r="BT56" s="380">
        <v>7.4999999999999997E-3</v>
      </c>
      <c r="BU56" s="392">
        <v>7.4999999999999997E-3</v>
      </c>
      <c r="BV56" s="387">
        <v>0</v>
      </c>
      <c r="BW56" s="387">
        <v>0</v>
      </c>
      <c r="BX56" s="381"/>
      <c r="BY56" s="386">
        <v>0.99752883031301498</v>
      </c>
      <c r="BZ56" s="386">
        <v>1</v>
      </c>
      <c r="CA56" s="403">
        <v>0.99901153212520599</v>
      </c>
      <c r="CB56" s="385">
        <v>0.9</v>
      </c>
      <c r="CC56" s="392">
        <v>2.5000000000000001E-3</v>
      </c>
    </row>
    <row r="57" spans="1:81" ht="21.4" customHeight="1" x14ac:dyDescent="0.25">
      <c r="A57" s="377" t="s">
        <v>380</v>
      </c>
      <c r="B57" s="377" t="s">
        <v>95</v>
      </c>
      <c r="C57" s="377" t="s">
        <v>99</v>
      </c>
      <c r="D57" s="378">
        <v>4.8459355459999998</v>
      </c>
      <c r="E57" s="379"/>
      <c r="F57" s="380">
        <v>4.5499999999999999E-2</v>
      </c>
      <c r="G57" s="380">
        <v>4.5499999999999999E-2</v>
      </c>
      <c r="H57" s="381"/>
      <c r="I57" s="382">
        <v>6</v>
      </c>
      <c r="J57" s="382">
        <v>6</v>
      </c>
      <c r="K57" s="379"/>
      <c r="L57" s="404">
        <v>0.83678386763185097</v>
      </c>
      <c r="M57" s="401">
        <v>0.74199999999999999</v>
      </c>
      <c r="N57" s="385">
        <v>0.7</v>
      </c>
      <c r="O57" s="386">
        <v>6.0000000000000001E-3</v>
      </c>
      <c r="P57" s="379"/>
      <c r="Q57" s="387">
        <v>245</v>
      </c>
      <c r="R57" s="388">
        <v>50.557832986910299</v>
      </c>
      <c r="S57" s="389">
        <v>36</v>
      </c>
      <c r="T57" s="390">
        <v>1.4043842496364001</v>
      </c>
      <c r="U57" s="391">
        <v>35.655584412800003</v>
      </c>
      <c r="V57" s="392">
        <v>0.01</v>
      </c>
      <c r="W57" s="392">
        <v>0.01</v>
      </c>
      <c r="X57" s="393">
        <v>0</v>
      </c>
      <c r="Y57" s="393">
        <v>0</v>
      </c>
      <c r="Z57" s="379"/>
      <c r="AA57" s="394">
        <v>786</v>
      </c>
      <c r="AB57" s="378">
        <v>162.19778256208801</v>
      </c>
      <c r="AC57" s="389">
        <v>200</v>
      </c>
      <c r="AD57" s="386">
        <v>0.81098891281044005</v>
      </c>
      <c r="AE57" s="394">
        <v>-377.02453104</v>
      </c>
      <c r="AF57" s="380"/>
      <c r="AG57" s="380"/>
      <c r="AH57" s="396">
        <v>184</v>
      </c>
      <c r="AI57" s="393">
        <v>378</v>
      </c>
      <c r="AJ57" s="379"/>
      <c r="AK57" s="388">
        <v>4741.2075400000003</v>
      </c>
      <c r="AL57" s="388">
        <v>978.38848556571395</v>
      </c>
      <c r="AM57" s="397">
        <v>828</v>
      </c>
      <c r="AN57" s="401">
        <v>1.18162860575569</v>
      </c>
      <c r="AO57" s="405">
        <v>-73.714018505599597</v>
      </c>
      <c r="AP57" s="392">
        <v>8.9999999999999993E-3</v>
      </c>
      <c r="AQ57" s="392">
        <v>8.9999999999999993E-3</v>
      </c>
      <c r="AR57" s="393">
        <v>0</v>
      </c>
      <c r="AS57" s="393">
        <v>74</v>
      </c>
      <c r="AT57" s="381"/>
      <c r="AU57" s="388">
        <v>2625.7430300000001</v>
      </c>
      <c r="AV57" s="378">
        <v>541.84439827462802</v>
      </c>
      <c r="AW57" s="399">
        <v>573</v>
      </c>
      <c r="AX57" s="386">
        <v>0.94562722211976902</v>
      </c>
      <c r="AY57" s="388">
        <v>-706.32225142959999</v>
      </c>
      <c r="AZ57" s="380"/>
      <c r="BA57" s="380"/>
      <c r="BB57" s="393">
        <v>151</v>
      </c>
      <c r="BC57" s="393">
        <v>707</v>
      </c>
      <c r="BD57" s="379"/>
      <c r="BE57" s="388">
        <v>327.10000000000002</v>
      </c>
      <c r="BF57" s="378">
        <v>67.499866000074903</v>
      </c>
      <c r="BG57" s="400">
        <v>65</v>
      </c>
      <c r="BH57" s="401">
        <v>1.0384594769242299</v>
      </c>
      <c r="BI57" s="402">
        <v>-145.37871573499999</v>
      </c>
      <c r="BJ57" s="380">
        <v>1.0500000000000001E-2</v>
      </c>
      <c r="BK57" s="380">
        <v>1.0500000000000001E-2</v>
      </c>
      <c r="BL57" s="393">
        <v>0</v>
      </c>
      <c r="BM57" s="393">
        <v>146</v>
      </c>
      <c r="BN57" s="379"/>
      <c r="BO57" s="387">
        <v>579</v>
      </c>
      <c r="BP57" s="388">
        <v>119.481572650698</v>
      </c>
      <c r="BQ57" s="400">
        <v>78</v>
      </c>
      <c r="BR57" s="390">
        <v>1.5318150339833101</v>
      </c>
      <c r="BS57" s="391">
        <v>125.42043289439999</v>
      </c>
      <c r="BT57" s="380">
        <v>7.4999999999999997E-3</v>
      </c>
      <c r="BU57" s="392">
        <v>7.4999999999999997E-3</v>
      </c>
      <c r="BV57" s="387">
        <v>0</v>
      </c>
      <c r="BW57" s="387">
        <v>0</v>
      </c>
      <c r="BX57" s="381"/>
      <c r="BY57" s="386">
        <v>0.99704539349986598</v>
      </c>
      <c r="BZ57" s="386">
        <v>1</v>
      </c>
      <c r="CA57" s="403">
        <v>0.99881815739994595</v>
      </c>
      <c r="CB57" s="385">
        <v>0.9</v>
      </c>
      <c r="CC57" s="392">
        <v>2.5000000000000001E-3</v>
      </c>
    </row>
    <row r="58" spans="1:81" ht="21.4" customHeight="1" x14ac:dyDescent="0.25">
      <c r="A58" s="377" t="s">
        <v>380</v>
      </c>
      <c r="B58" s="377" t="s">
        <v>95</v>
      </c>
      <c r="C58" s="377" t="s">
        <v>100</v>
      </c>
      <c r="D58" s="378">
        <v>1.5977125545555599</v>
      </c>
      <c r="E58" s="379"/>
      <c r="F58" s="380">
        <v>4.6129999999999997E-2</v>
      </c>
      <c r="G58" s="380">
        <v>4.6129999999999997E-2</v>
      </c>
      <c r="H58" s="381"/>
      <c r="I58" s="382">
        <v>5</v>
      </c>
      <c r="J58" s="382">
        <v>5</v>
      </c>
      <c r="K58" s="379"/>
      <c r="L58" s="383">
        <v>0.44</v>
      </c>
      <c r="M58" s="384">
        <v>0.432</v>
      </c>
      <c r="N58" s="385">
        <v>0.7</v>
      </c>
      <c r="O58" s="386"/>
      <c r="P58" s="379"/>
      <c r="Q58" s="387">
        <v>78</v>
      </c>
      <c r="R58" s="388">
        <v>48.819795386597399</v>
      </c>
      <c r="S58" s="389">
        <v>36</v>
      </c>
      <c r="T58" s="390">
        <v>1.35610542740548</v>
      </c>
      <c r="U58" s="391">
        <v>8.9788176431998199</v>
      </c>
      <c r="V58" s="392">
        <v>0.01</v>
      </c>
      <c r="W58" s="392">
        <v>0.01</v>
      </c>
      <c r="X58" s="393">
        <v>0</v>
      </c>
      <c r="Y58" s="393">
        <v>0</v>
      </c>
      <c r="Z58" s="379"/>
      <c r="AA58" s="394">
        <v>258</v>
      </c>
      <c r="AB58" s="378">
        <v>161.480861663361</v>
      </c>
      <c r="AC58" s="389">
        <v>200</v>
      </c>
      <c r="AD58" s="386">
        <v>0.80740430831680499</v>
      </c>
      <c r="AE58" s="394">
        <v>-125.451013093334</v>
      </c>
      <c r="AF58" s="380"/>
      <c r="AG58" s="380"/>
      <c r="AH58" s="396">
        <v>62</v>
      </c>
      <c r="AI58" s="393">
        <v>126</v>
      </c>
      <c r="AJ58" s="379"/>
      <c r="AK58" s="388">
        <v>1657.8937900000001</v>
      </c>
      <c r="AL58" s="388">
        <v>1037.66712308347</v>
      </c>
      <c r="AM58" s="397">
        <v>828</v>
      </c>
      <c r="AN58" s="390">
        <v>1.25322116314429</v>
      </c>
      <c r="AO58" s="398">
        <v>70.406595793595699</v>
      </c>
      <c r="AP58" s="392">
        <v>0.01</v>
      </c>
      <c r="AQ58" s="392">
        <v>0.01</v>
      </c>
      <c r="AR58" s="393">
        <v>0</v>
      </c>
      <c r="AS58" s="393">
        <v>0</v>
      </c>
      <c r="AT58" s="381"/>
      <c r="AU58" s="388">
        <v>760.48942</v>
      </c>
      <c r="AV58" s="378">
        <v>475.98638305220601</v>
      </c>
      <c r="AW58" s="399">
        <v>573</v>
      </c>
      <c r="AX58" s="386">
        <v>0.83069176797941802</v>
      </c>
      <c r="AY58" s="388">
        <v>-338.09773251240301</v>
      </c>
      <c r="AZ58" s="380"/>
      <c r="BA58" s="380"/>
      <c r="BB58" s="393">
        <v>155</v>
      </c>
      <c r="BC58" s="393">
        <v>339</v>
      </c>
      <c r="BD58" s="379"/>
      <c r="BE58" s="388">
        <v>117.3</v>
      </c>
      <c r="BF58" s="378">
        <v>73.417461523690605</v>
      </c>
      <c r="BG58" s="400">
        <v>65</v>
      </c>
      <c r="BH58" s="401">
        <v>1.12949940805678</v>
      </c>
      <c r="BI58" s="402">
        <v>-38.476974069167099</v>
      </c>
      <c r="BJ58" s="380">
        <v>1.6129999999999999E-2</v>
      </c>
      <c r="BK58" s="380">
        <v>1.6129999999999999E-2</v>
      </c>
      <c r="BL58" s="393">
        <v>0</v>
      </c>
      <c r="BM58" s="393">
        <v>39</v>
      </c>
      <c r="BN58" s="379"/>
      <c r="BO58" s="387">
        <v>220</v>
      </c>
      <c r="BP58" s="388">
        <v>137.69685878271099</v>
      </c>
      <c r="BQ58" s="400">
        <v>78</v>
      </c>
      <c r="BR58" s="390">
        <v>1.76534434336809</v>
      </c>
      <c r="BS58" s="391">
        <v>70.454104893599606</v>
      </c>
      <c r="BT58" s="380">
        <v>7.4999999999999997E-3</v>
      </c>
      <c r="BU58" s="392">
        <v>7.4999999999999997E-3</v>
      </c>
      <c r="BV58" s="387">
        <v>0</v>
      </c>
      <c r="BW58" s="387">
        <v>0</v>
      </c>
      <c r="BX58" s="381"/>
      <c r="BY58" s="386">
        <v>0.99790502793296099</v>
      </c>
      <c r="BZ58" s="386">
        <v>1</v>
      </c>
      <c r="CA58" s="403">
        <v>0.99916201117318404</v>
      </c>
      <c r="CB58" s="385">
        <v>0.9</v>
      </c>
      <c r="CC58" s="392">
        <v>2.5000000000000001E-3</v>
      </c>
    </row>
    <row r="59" spans="1:81" ht="21.4" customHeight="1" x14ac:dyDescent="0.25">
      <c r="A59" s="377" t="s">
        <v>380</v>
      </c>
      <c r="B59" s="377" t="s">
        <v>95</v>
      </c>
      <c r="C59" s="377" t="s">
        <v>101</v>
      </c>
      <c r="D59" s="378">
        <v>3.5664126951111101</v>
      </c>
      <c r="E59" s="379"/>
      <c r="F59" s="380">
        <v>3.4500000000000003E-2</v>
      </c>
      <c r="G59" s="380">
        <v>3.4500000000000003E-2</v>
      </c>
      <c r="H59" s="381"/>
      <c r="I59" s="382">
        <v>5</v>
      </c>
      <c r="J59" s="382">
        <v>5</v>
      </c>
      <c r="K59" s="379"/>
      <c r="L59" s="383">
        <v>0.59</v>
      </c>
      <c r="M59" s="384">
        <v>0.41699999999999998</v>
      </c>
      <c r="N59" s="385">
        <v>0.7</v>
      </c>
      <c r="O59" s="386"/>
      <c r="P59" s="379"/>
      <c r="Q59" s="387">
        <v>246</v>
      </c>
      <c r="R59" s="388">
        <v>68.976874251603107</v>
      </c>
      <c r="S59" s="389">
        <v>36</v>
      </c>
      <c r="T59" s="390">
        <v>1.9160242847667499</v>
      </c>
      <c r="U59" s="391">
        <v>91.930971571200104</v>
      </c>
      <c r="V59" s="392">
        <v>0.01</v>
      </c>
      <c r="W59" s="392">
        <v>0.01</v>
      </c>
      <c r="X59" s="393">
        <v>0</v>
      </c>
      <c r="Y59" s="393">
        <v>0</v>
      </c>
      <c r="Z59" s="379"/>
      <c r="AA59" s="394">
        <v>533</v>
      </c>
      <c r="AB59" s="378">
        <v>149.44989421180699</v>
      </c>
      <c r="AC59" s="389">
        <v>200</v>
      </c>
      <c r="AD59" s="384">
        <v>0.74724947105903505</v>
      </c>
      <c r="AE59" s="395">
        <v>-322.93904682666602</v>
      </c>
      <c r="AF59" s="380"/>
      <c r="AG59" s="380"/>
      <c r="AH59" s="396">
        <v>181</v>
      </c>
      <c r="AI59" s="393">
        <v>323</v>
      </c>
      <c r="AJ59" s="379"/>
      <c r="AK59" s="388">
        <v>3165.8207699999998</v>
      </c>
      <c r="AL59" s="388">
        <v>887.67650876180198</v>
      </c>
      <c r="AM59" s="397">
        <v>775.4</v>
      </c>
      <c r="AN59" s="401">
        <v>1.1447981799868501</v>
      </c>
      <c r="AO59" s="405">
        <v>-152.65491454698599</v>
      </c>
      <c r="AP59" s="392">
        <v>7.0000000000000001E-3</v>
      </c>
      <c r="AQ59" s="392">
        <v>7.0000000000000001E-3</v>
      </c>
      <c r="AR59" s="393">
        <v>0</v>
      </c>
      <c r="AS59" s="393">
        <v>153</v>
      </c>
      <c r="AT59" s="381"/>
      <c r="AU59" s="388">
        <v>2244.94859</v>
      </c>
      <c r="AV59" s="378">
        <v>629.46966095017797</v>
      </c>
      <c r="AW59" s="399">
        <v>573</v>
      </c>
      <c r="AX59" s="401">
        <v>1.0985508917106099</v>
      </c>
      <c r="AY59" s="405">
        <v>-207.31677915839899</v>
      </c>
      <c r="AZ59" s="380">
        <v>7.4999999999999997E-3</v>
      </c>
      <c r="BA59" s="380">
        <v>7.4999999999999997E-3</v>
      </c>
      <c r="BB59" s="393">
        <v>0</v>
      </c>
      <c r="BC59" s="393">
        <v>208</v>
      </c>
      <c r="BD59" s="379"/>
      <c r="BE59" s="388">
        <v>182.8</v>
      </c>
      <c r="BF59" s="378">
        <v>51.255986232491999</v>
      </c>
      <c r="BG59" s="400">
        <v>65</v>
      </c>
      <c r="BH59" s="384">
        <v>0.78855363434603198</v>
      </c>
      <c r="BI59" s="395">
        <v>-164.92523777333301</v>
      </c>
      <c r="BJ59" s="380"/>
      <c r="BK59" s="380"/>
      <c r="BL59" s="393">
        <v>26</v>
      </c>
      <c r="BM59" s="393">
        <v>165</v>
      </c>
      <c r="BN59" s="379"/>
      <c r="BO59" s="387">
        <v>561</v>
      </c>
      <c r="BP59" s="388">
        <v>157.300920549388</v>
      </c>
      <c r="BQ59" s="400">
        <v>78</v>
      </c>
      <c r="BR59" s="390">
        <v>2.0166784685819001</v>
      </c>
      <c r="BS59" s="391">
        <v>227.18377173760001</v>
      </c>
      <c r="BT59" s="380">
        <v>7.4999999999999997E-3</v>
      </c>
      <c r="BU59" s="392">
        <v>7.4999999999999997E-3</v>
      </c>
      <c r="BV59" s="387">
        <v>0</v>
      </c>
      <c r="BW59" s="387">
        <v>0</v>
      </c>
      <c r="BX59" s="381"/>
      <c r="BY59" s="386">
        <v>0.99890422967346004</v>
      </c>
      <c r="BZ59" s="386">
        <v>1</v>
      </c>
      <c r="CA59" s="403">
        <v>0.99956169186938404</v>
      </c>
      <c r="CB59" s="385">
        <v>0.9</v>
      </c>
      <c r="CC59" s="392">
        <v>2.5000000000000001E-3</v>
      </c>
    </row>
    <row r="60" spans="1:81" ht="21.4" customHeight="1" x14ac:dyDescent="0.25">
      <c r="A60" s="377" t="s">
        <v>380</v>
      </c>
      <c r="B60" s="377" t="s">
        <v>95</v>
      </c>
      <c r="C60" s="377" t="s">
        <v>102</v>
      </c>
      <c r="D60" s="378">
        <v>2.9719175884444402</v>
      </c>
      <c r="E60" s="379"/>
      <c r="F60" s="380">
        <v>2.0750000000000001E-2</v>
      </c>
      <c r="G60" s="380">
        <v>2.0750000000000001E-2</v>
      </c>
      <c r="H60" s="381"/>
      <c r="I60" s="382">
        <v>3</v>
      </c>
      <c r="J60" s="382">
        <v>3</v>
      </c>
      <c r="K60" s="379"/>
      <c r="L60" s="383">
        <v>0.55000000000000004</v>
      </c>
      <c r="M60" s="384">
        <v>0.54500000000000004</v>
      </c>
      <c r="N60" s="385">
        <v>0.7</v>
      </c>
      <c r="O60" s="386"/>
      <c r="P60" s="379"/>
      <c r="Q60" s="387">
        <v>132</v>
      </c>
      <c r="R60" s="388">
        <v>44.415767285488997</v>
      </c>
      <c r="S60" s="389">
        <v>36</v>
      </c>
      <c r="T60" s="390">
        <v>1.2337713134857999</v>
      </c>
      <c r="U60" s="391">
        <v>3.6131601792002099</v>
      </c>
      <c r="V60" s="392">
        <v>0.01</v>
      </c>
      <c r="W60" s="392">
        <v>0.01</v>
      </c>
      <c r="X60" s="393">
        <v>0</v>
      </c>
      <c r="Y60" s="393">
        <v>0</v>
      </c>
      <c r="Z60" s="379"/>
      <c r="AA60" s="394">
        <v>293</v>
      </c>
      <c r="AB60" s="378">
        <v>98.589544050365603</v>
      </c>
      <c r="AC60" s="389">
        <v>200</v>
      </c>
      <c r="AD60" s="384">
        <v>0.49294772025182798</v>
      </c>
      <c r="AE60" s="395">
        <v>-420.26022122666598</v>
      </c>
      <c r="AF60" s="380"/>
      <c r="AG60" s="380"/>
      <c r="AH60" s="396">
        <v>302</v>
      </c>
      <c r="AI60" s="393">
        <v>421</v>
      </c>
      <c r="AJ60" s="379"/>
      <c r="AK60" s="388">
        <v>1803.27628</v>
      </c>
      <c r="AL60" s="388">
        <v>606.77196669637999</v>
      </c>
      <c r="AM60" s="397">
        <v>753.1</v>
      </c>
      <c r="AN60" s="386">
        <v>0.80569906612187003</v>
      </c>
      <c r="AO60" s="388">
        <v>-882.50508302900903</v>
      </c>
      <c r="AP60" s="392"/>
      <c r="AQ60" s="392"/>
      <c r="AR60" s="393">
        <v>435</v>
      </c>
      <c r="AS60" s="393">
        <v>883</v>
      </c>
      <c r="AT60" s="381"/>
      <c r="AU60" s="388">
        <v>1132.2302099999999</v>
      </c>
      <c r="AV60" s="378">
        <v>380.97631455272898</v>
      </c>
      <c r="AW60" s="399">
        <v>573</v>
      </c>
      <c r="AX60" s="384">
        <v>0.664880130109476</v>
      </c>
      <c r="AY60" s="406">
        <v>-911.260323814397</v>
      </c>
      <c r="AZ60" s="380"/>
      <c r="BA60" s="380"/>
      <c r="BB60" s="393">
        <v>571</v>
      </c>
      <c r="BC60" s="393">
        <v>912</v>
      </c>
      <c r="BD60" s="379"/>
      <c r="BE60" s="388">
        <v>195.6</v>
      </c>
      <c r="BF60" s="378">
        <v>65.816091523042701</v>
      </c>
      <c r="BG60" s="400">
        <v>65</v>
      </c>
      <c r="BH60" s="401">
        <v>1.0125552542006599</v>
      </c>
      <c r="BI60" s="402">
        <v>-94.161964873332906</v>
      </c>
      <c r="BJ60" s="380">
        <v>8.2500000000000004E-3</v>
      </c>
      <c r="BK60" s="380">
        <v>8.2500000000000004E-3</v>
      </c>
      <c r="BL60" s="393">
        <v>0</v>
      </c>
      <c r="BM60" s="393">
        <v>95</v>
      </c>
      <c r="BN60" s="379"/>
      <c r="BO60" s="387">
        <v>144</v>
      </c>
      <c r="BP60" s="388">
        <v>48.453564311442499</v>
      </c>
      <c r="BQ60" s="400">
        <v>78</v>
      </c>
      <c r="BR60" s="384">
        <v>0.62119954245439102</v>
      </c>
      <c r="BS60" s="395">
        <v>-134.17148627840001</v>
      </c>
      <c r="BT60" s="380"/>
      <c r="BU60" s="392"/>
      <c r="BV60" s="387">
        <v>88</v>
      </c>
      <c r="BW60" s="387">
        <v>135</v>
      </c>
      <c r="BX60" s="381"/>
      <c r="BY60" s="386">
        <v>0.99910313901345305</v>
      </c>
      <c r="BZ60" s="386">
        <v>1</v>
      </c>
      <c r="CA60" s="403">
        <v>0.99964125560538097</v>
      </c>
      <c r="CB60" s="385">
        <v>0.9</v>
      </c>
      <c r="CC60" s="392">
        <v>2.5000000000000001E-3</v>
      </c>
    </row>
    <row r="61" spans="1:81" ht="21.4" customHeight="1" x14ac:dyDescent="0.25">
      <c r="A61" s="377" t="s">
        <v>380</v>
      </c>
      <c r="B61" s="377" t="s">
        <v>95</v>
      </c>
      <c r="C61" s="377" t="s">
        <v>103</v>
      </c>
      <c r="D61" s="378">
        <v>4.4581730362222203</v>
      </c>
      <c r="E61" s="379"/>
      <c r="F61" s="380">
        <v>5.0250000000000003E-2</v>
      </c>
      <c r="G61" s="380">
        <v>5.0250000000000003E-2</v>
      </c>
      <c r="H61" s="381"/>
      <c r="I61" s="382">
        <v>6</v>
      </c>
      <c r="J61" s="382">
        <v>6</v>
      </c>
      <c r="K61" s="379"/>
      <c r="L61" s="383">
        <v>0.21</v>
      </c>
      <c r="M61" s="384">
        <v>0.56799999999999995</v>
      </c>
      <c r="N61" s="385">
        <v>0.7</v>
      </c>
      <c r="O61" s="386"/>
      <c r="P61" s="379"/>
      <c r="Q61" s="387">
        <v>255</v>
      </c>
      <c r="R61" s="388">
        <v>57.198318218729902</v>
      </c>
      <c r="S61" s="389">
        <v>36</v>
      </c>
      <c r="T61" s="390">
        <v>1.5888421727424999</v>
      </c>
      <c r="U61" s="391">
        <v>62.406924835200101</v>
      </c>
      <c r="V61" s="392">
        <v>0.01</v>
      </c>
      <c r="W61" s="392">
        <v>0.01</v>
      </c>
      <c r="X61" s="393">
        <v>0</v>
      </c>
      <c r="Y61" s="393">
        <v>0</v>
      </c>
      <c r="Z61" s="379"/>
      <c r="AA61" s="394">
        <v>498</v>
      </c>
      <c r="AB61" s="378">
        <v>111.70495087422501</v>
      </c>
      <c r="AC61" s="389">
        <v>200</v>
      </c>
      <c r="AD61" s="384">
        <v>0.55852475437112503</v>
      </c>
      <c r="AE61" s="395">
        <v>-571.96152869333298</v>
      </c>
      <c r="AF61" s="380"/>
      <c r="AG61" s="380"/>
      <c r="AH61" s="396">
        <v>394</v>
      </c>
      <c r="AI61" s="393">
        <v>572</v>
      </c>
      <c r="AJ61" s="379"/>
      <c r="AK61" s="388">
        <v>5185.7896099999998</v>
      </c>
      <c r="AL61" s="388">
        <v>1163.2095856006399</v>
      </c>
      <c r="AM61" s="397">
        <v>828</v>
      </c>
      <c r="AN61" s="390">
        <v>1.4048424946867599</v>
      </c>
      <c r="AO61" s="398">
        <v>756.14888120960302</v>
      </c>
      <c r="AP61" s="392">
        <v>0.01</v>
      </c>
      <c r="AQ61" s="392">
        <v>0.01</v>
      </c>
      <c r="AR61" s="393">
        <v>0</v>
      </c>
      <c r="AS61" s="393">
        <v>0</v>
      </c>
      <c r="AT61" s="381"/>
      <c r="AU61" s="388">
        <v>2906.99028</v>
      </c>
      <c r="AV61" s="378">
        <v>652.05864742821495</v>
      </c>
      <c r="AW61" s="399">
        <v>573</v>
      </c>
      <c r="AX61" s="401">
        <v>1.137973206681</v>
      </c>
      <c r="AY61" s="405">
        <v>-158.449499706398</v>
      </c>
      <c r="AZ61" s="380">
        <v>1.0500000000000001E-2</v>
      </c>
      <c r="BA61" s="380">
        <v>1.0500000000000001E-2</v>
      </c>
      <c r="BB61" s="393">
        <v>0</v>
      </c>
      <c r="BC61" s="393">
        <v>159</v>
      </c>
      <c r="BD61" s="379"/>
      <c r="BE61" s="388">
        <v>297.8</v>
      </c>
      <c r="BF61" s="378">
        <v>66.798663394265702</v>
      </c>
      <c r="BG61" s="400">
        <v>65</v>
      </c>
      <c r="BH61" s="401">
        <v>1.0276717445271699</v>
      </c>
      <c r="BI61" s="402">
        <v>-136.87187103166599</v>
      </c>
      <c r="BJ61" s="380">
        <v>9.75E-3</v>
      </c>
      <c r="BK61" s="380">
        <v>9.75E-3</v>
      </c>
      <c r="BL61" s="393">
        <v>0</v>
      </c>
      <c r="BM61" s="393">
        <v>137</v>
      </c>
      <c r="BN61" s="379"/>
      <c r="BO61" s="387">
        <v>748</v>
      </c>
      <c r="BP61" s="388">
        <v>167.781733441608</v>
      </c>
      <c r="BQ61" s="400">
        <v>78</v>
      </c>
      <c r="BR61" s="390">
        <v>2.1510478646359998</v>
      </c>
      <c r="BS61" s="391">
        <v>330.71500380959998</v>
      </c>
      <c r="BT61" s="380">
        <v>7.4999999999999997E-3</v>
      </c>
      <c r="BU61" s="392">
        <v>7.4999999999999997E-3</v>
      </c>
      <c r="BV61" s="387">
        <v>0</v>
      </c>
      <c r="BW61" s="387">
        <v>0</v>
      </c>
      <c r="BX61" s="381"/>
      <c r="BY61" s="386">
        <v>0.99805825242718504</v>
      </c>
      <c r="BZ61" s="386">
        <v>1</v>
      </c>
      <c r="CA61" s="403">
        <v>0.99922330097087397</v>
      </c>
      <c r="CB61" s="385">
        <v>0.9</v>
      </c>
      <c r="CC61" s="392">
        <v>2.5000000000000001E-3</v>
      </c>
    </row>
    <row r="62" spans="1:81" ht="21.4" customHeight="1" x14ac:dyDescent="0.25">
      <c r="A62" s="377" t="s">
        <v>380</v>
      </c>
      <c r="B62" s="377" t="s">
        <v>95</v>
      </c>
      <c r="C62" s="377" t="s">
        <v>104</v>
      </c>
      <c r="D62" s="378">
        <v>2.3558051067777801</v>
      </c>
      <c r="E62" s="379"/>
      <c r="F62" s="380">
        <v>3.5000000000000003E-2</v>
      </c>
      <c r="G62" s="380">
        <v>3.5000000000000003E-2</v>
      </c>
      <c r="H62" s="381"/>
      <c r="I62" s="382">
        <v>4</v>
      </c>
      <c r="J62" s="382">
        <v>4</v>
      </c>
      <c r="K62" s="379"/>
      <c r="L62" s="383">
        <v>0.42</v>
      </c>
      <c r="M62" s="384">
        <v>0.36699999999999999</v>
      </c>
      <c r="N62" s="385">
        <v>0.7</v>
      </c>
      <c r="O62" s="386"/>
      <c r="P62" s="379"/>
      <c r="Q62" s="387">
        <v>140</v>
      </c>
      <c r="R62" s="388">
        <v>59.427666404666702</v>
      </c>
      <c r="S62" s="389">
        <v>36</v>
      </c>
      <c r="T62" s="390">
        <v>1.65076851124074</v>
      </c>
      <c r="U62" s="391">
        <v>38.229219387199898</v>
      </c>
      <c r="V62" s="392">
        <v>0.01</v>
      </c>
      <c r="W62" s="392">
        <v>0.01</v>
      </c>
      <c r="X62" s="393">
        <v>0</v>
      </c>
      <c r="Y62" s="393">
        <v>0</v>
      </c>
      <c r="Z62" s="379"/>
      <c r="AA62" s="394">
        <v>449</v>
      </c>
      <c r="AB62" s="378">
        <v>190.593015826395</v>
      </c>
      <c r="AC62" s="389">
        <v>200</v>
      </c>
      <c r="AD62" s="386">
        <v>0.95296507913197503</v>
      </c>
      <c r="AE62" s="394">
        <v>-116.393225626667</v>
      </c>
      <c r="AF62" s="380"/>
      <c r="AG62" s="380"/>
      <c r="AH62" s="396">
        <v>23</v>
      </c>
      <c r="AI62" s="393">
        <v>117</v>
      </c>
      <c r="AJ62" s="379"/>
      <c r="AK62" s="388">
        <v>1787.5965000000001</v>
      </c>
      <c r="AL62" s="388">
        <v>758.80491762964095</v>
      </c>
      <c r="AM62" s="397">
        <v>828</v>
      </c>
      <c r="AN62" s="386">
        <v>0.91643105993917995</v>
      </c>
      <c r="AO62" s="388">
        <v>-553.13145409440199</v>
      </c>
      <c r="AP62" s="392"/>
      <c r="AQ62" s="392"/>
      <c r="AR62" s="393">
        <v>164</v>
      </c>
      <c r="AS62" s="393">
        <v>554</v>
      </c>
      <c r="AT62" s="381"/>
      <c r="AU62" s="388">
        <v>1144.78486</v>
      </c>
      <c r="AV62" s="378">
        <v>485.94209117995098</v>
      </c>
      <c r="AW62" s="399">
        <v>573</v>
      </c>
      <c r="AX62" s="386">
        <v>0.84806647675383995</v>
      </c>
      <c r="AY62" s="388">
        <v>-475.06673142040199</v>
      </c>
      <c r="AZ62" s="380"/>
      <c r="BA62" s="380"/>
      <c r="BB62" s="393">
        <v>206</v>
      </c>
      <c r="BC62" s="393">
        <v>476</v>
      </c>
      <c r="BD62" s="379"/>
      <c r="BE62" s="388">
        <v>180</v>
      </c>
      <c r="BF62" s="378">
        <v>76.406999663142898</v>
      </c>
      <c r="BG62" s="400">
        <v>65</v>
      </c>
      <c r="BH62" s="401">
        <v>1.17549230250989</v>
      </c>
      <c r="BI62" s="402">
        <v>-49.690997910833602</v>
      </c>
      <c r="BJ62" s="380">
        <v>1.7999999999999999E-2</v>
      </c>
      <c r="BK62" s="380">
        <v>1.7999999999999999E-2</v>
      </c>
      <c r="BL62" s="393">
        <v>0</v>
      </c>
      <c r="BM62" s="393">
        <v>50</v>
      </c>
      <c r="BN62" s="379"/>
      <c r="BO62" s="387">
        <v>205</v>
      </c>
      <c r="BP62" s="388">
        <v>87.0190829496905</v>
      </c>
      <c r="BQ62" s="400">
        <v>78</v>
      </c>
      <c r="BR62" s="401">
        <v>1.11562926858578</v>
      </c>
      <c r="BS62" s="402">
        <v>-15.503357994400201</v>
      </c>
      <c r="BT62" s="380">
        <v>4.4999999999999997E-3</v>
      </c>
      <c r="BU62" s="392">
        <v>4.4999999999999997E-3</v>
      </c>
      <c r="BV62" s="387">
        <v>0</v>
      </c>
      <c r="BW62" s="387">
        <v>16</v>
      </c>
      <c r="BX62" s="381"/>
      <c r="BY62" s="386">
        <v>0.99805447470817099</v>
      </c>
      <c r="BZ62" s="386">
        <v>1</v>
      </c>
      <c r="CA62" s="403">
        <v>0.99922178988326804</v>
      </c>
      <c r="CB62" s="385">
        <v>0.9</v>
      </c>
      <c r="CC62" s="392">
        <v>2.5000000000000001E-3</v>
      </c>
    </row>
    <row r="63" spans="1:81" ht="21.4" customHeight="1" x14ac:dyDescent="0.25">
      <c r="A63" s="377" t="s">
        <v>380</v>
      </c>
      <c r="B63" s="377" t="s">
        <v>95</v>
      </c>
      <c r="C63" s="377" t="s">
        <v>105</v>
      </c>
      <c r="D63" s="378">
        <v>4.8642477797777799</v>
      </c>
      <c r="E63" s="379"/>
      <c r="F63" s="380">
        <v>4.5249999999999999E-2</v>
      </c>
      <c r="G63" s="380">
        <v>4.5249999999999999E-2</v>
      </c>
      <c r="H63" s="381"/>
      <c r="I63" s="382">
        <v>5</v>
      </c>
      <c r="J63" s="382">
        <v>5</v>
      </c>
      <c r="K63" s="379"/>
      <c r="L63" s="404">
        <v>0.75</v>
      </c>
      <c r="M63" s="401">
        <v>0.75700000000000001</v>
      </c>
      <c r="N63" s="385">
        <v>0.7</v>
      </c>
      <c r="O63" s="386">
        <v>8.0000000000000002E-3</v>
      </c>
      <c r="P63" s="379"/>
      <c r="Q63" s="387">
        <v>319</v>
      </c>
      <c r="R63" s="388">
        <v>65.580540803489498</v>
      </c>
      <c r="S63" s="389">
        <v>36</v>
      </c>
      <c r="T63" s="390">
        <v>1.8216816889858201</v>
      </c>
      <c r="U63" s="391">
        <v>108.8644959136</v>
      </c>
      <c r="V63" s="392">
        <v>0.01</v>
      </c>
      <c r="W63" s="392">
        <v>0.01</v>
      </c>
      <c r="X63" s="393">
        <v>0</v>
      </c>
      <c r="Y63" s="393">
        <v>0</v>
      </c>
      <c r="Z63" s="379"/>
      <c r="AA63" s="394">
        <v>861</v>
      </c>
      <c r="AB63" s="378">
        <v>177.005785679638</v>
      </c>
      <c r="AC63" s="389">
        <v>200</v>
      </c>
      <c r="AD63" s="386">
        <v>0.88502892839819003</v>
      </c>
      <c r="AE63" s="394">
        <v>-306.41946714666699</v>
      </c>
      <c r="AF63" s="380"/>
      <c r="AG63" s="380"/>
      <c r="AH63" s="396">
        <v>112</v>
      </c>
      <c r="AI63" s="393">
        <v>307</v>
      </c>
      <c r="AJ63" s="379"/>
      <c r="AK63" s="388">
        <v>3238.4261299999998</v>
      </c>
      <c r="AL63" s="388">
        <v>665.76093090141603</v>
      </c>
      <c r="AM63" s="397">
        <v>718.8</v>
      </c>
      <c r="AN63" s="386">
        <v>0.92621164566140202</v>
      </c>
      <c r="AO63" s="388">
        <v>-957.27943492512202</v>
      </c>
      <c r="AP63" s="392"/>
      <c r="AQ63" s="392"/>
      <c r="AR63" s="393">
        <v>258</v>
      </c>
      <c r="AS63" s="393">
        <v>958</v>
      </c>
      <c r="AT63" s="381"/>
      <c r="AU63" s="388">
        <v>2356.3082599999998</v>
      </c>
      <c r="AV63" s="378">
        <v>484.41369902987299</v>
      </c>
      <c r="AW63" s="399">
        <v>573</v>
      </c>
      <c r="AX63" s="386">
        <v>0.84539912570658504</v>
      </c>
      <c r="AY63" s="388">
        <v>-988.34851337520195</v>
      </c>
      <c r="AZ63" s="380"/>
      <c r="BA63" s="380"/>
      <c r="BB63" s="393">
        <v>431</v>
      </c>
      <c r="BC63" s="393">
        <v>989</v>
      </c>
      <c r="BD63" s="379"/>
      <c r="BE63" s="388">
        <v>367.4</v>
      </c>
      <c r="BF63" s="378">
        <v>75.530691821950001</v>
      </c>
      <c r="BG63" s="400">
        <v>65</v>
      </c>
      <c r="BH63" s="401">
        <v>1.16201064341462</v>
      </c>
      <c r="BI63" s="402">
        <v>-106.864158528334</v>
      </c>
      <c r="BJ63" s="380">
        <v>1.7250000000000001E-2</v>
      </c>
      <c r="BK63" s="380">
        <v>1.7250000000000001E-2</v>
      </c>
      <c r="BL63" s="393">
        <v>0</v>
      </c>
      <c r="BM63" s="393">
        <v>107</v>
      </c>
      <c r="BN63" s="379"/>
      <c r="BO63" s="387">
        <v>655</v>
      </c>
      <c r="BP63" s="388">
        <v>134.65596936139701</v>
      </c>
      <c r="BQ63" s="400">
        <v>78</v>
      </c>
      <c r="BR63" s="390">
        <v>1.72635858155637</v>
      </c>
      <c r="BS63" s="391">
        <v>199.70640781279999</v>
      </c>
      <c r="BT63" s="380">
        <v>7.4999999999999997E-3</v>
      </c>
      <c r="BU63" s="392">
        <v>7.4999999999999997E-3</v>
      </c>
      <c r="BV63" s="387">
        <v>0</v>
      </c>
      <c r="BW63" s="387">
        <v>0</v>
      </c>
      <c r="BX63" s="381"/>
      <c r="BY63" s="386">
        <v>0.99964469710428105</v>
      </c>
      <c r="BZ63" s="386">
        <v>1</v>
      </c>
      <c r="CA63" s="403">
        <v>0.99985787884171295</v>
      </c>
      <c r="CB63" s="385">
        <v>0.9</v>
      </c>
      <c r="CC63" s="392">
        <v>2.5000000000000001E-3</v>
      </c>
    </row>
    <row r="64" spans="1:81" ht="21.4" customHeight="1" x14ac:dyDescent="0.25">
      <c r="A64" s="377" t="s">
        <v>380</v>
      </c>
      <c r="B64" s="377" t="s">
        <v>95</v>
      </c>
      <c r="C64" s="377" t="s">
        <v>106</v>
      </c>
      <c r="D64" s="378">
        <v>4.5506157322222203</v>
      </c>
      <c r="E64" s="379"/>
      <c r="F64" s="380">
        <v>3.7005000000000003E-2</v>
      </c>
      <c r="G64" s="380">
        <v>3.7005000000000003E-2</v>
      </c>
      <c r="H64" s="381"/>
      <c r="I64" s="382">
        <v>5</v>
      </c>
      <c r="J64" s="382">
        <v>5</v>
      </c>
      <c r="K64" s="379"/>
      <c r="L64" s="383">
        <v>0.35029947152084601</v>
      </c>
      <c r="M64" s="384">
        <v>0.27300000000000002</v>
      </c>
      <c r="N64" s="385">
        <v>0.7</v>
      </c>
      <c r="O64" s="386"/>
      <c r="P64" s="379"/>
      <c r="Q64" s="387">
        <v>179</v>
      </c>
      <c r="R64" s="388">
        <v>39.3353362562627</v>
      </c>
      <c r="S64" s="389">
        <v>36</v>
      </c>
      <c r="T64" s="401">
        <v>1.0926482293406301</v>
      </c>
      <c r="U64" s="402">
        <v>-17.586599631999899</v>
      </c>
      <c r="V64" s="392">
        <v>4.4999999999999997E-3</v>
      </c>
      <c r="W64" s="392">
        <v>4.4999999999999997E-3</v>
      </c>
      <c r="X64" s="393">
        <v>0</v>
      </c>
      <c r="Y64" s="393">
        <v>18</v>
      </c>
      <c r="Z64" s="379"/>
      <c r="AA64" s="394">
        <v>632</v>
      </c>
      <c r="AB64" s="378">
        <v>138.88230454725101</v>
      </c>
      <c r="AC64" s="389">
        <v>200</v>
      </c>
      <c r="AD64" s="384">
        <v>0.69441152273625495</v>
      </c>
      <c r="AE64" s="395">
        <v>-460.14777573333299</v>
      </c>
      <c r="AF64" s="380"/>
      <c r="AG64" s="380"/>
      <c r="AH64" s="396">
        <v>279</v>
      </c>
      <c r="AI64" s="393">
        <v>461</v>
      </c>
      <c r="AJ64" s="379"/>
      <c r="AK64" s="388">
        <v>2762.2841100000001</v>
      </c>
      <c r="AL64" s="388">
        <v>607.01326425799596</v>
      </c>
      <c r="AM64" s="397">
        <v>823.6</v>
      </c>
      <c r="AN64" s="384">
        <v>0.73702436165370999</v>
      </c>
      <c r="AO64" s="406">
        <v>-1735.1804304698601</v>
      </c>
      <c r="AP64" s="392"/>
      <c r="AQ64" s="392"/>
      <c r="AR64" s="393">
        <v>986</v>
      </c>
      <c r="AS64" s="393">
        <v>1736</v>
      </c>
      <c r="AT64" s="381"/>
      <c r="AU64" s="388">
        <v>2910.6287299999999</v>
      </c>
      <c r="AV64" s="378">
        <v>639.61206598708804</v>
      </c>
      <c r="AW64" s="399">
        <v>573</v>
      </c>
      <c r="AX64" s="401">
        <v>1.11625142406124</v>
      </c>
      <c r="AY64" s="405">
        <v>-218.37464747599799</v>
      </c>
      <c r="AZ64" s="380">
        <v>8.9999999999999993E-3</v>
      </c>
      <c r="BA64" s="380">
        <v>8.9999999999999993E-3</v>
      </c>
      <c r="BB64" s="393">
        <v>0</v>
      </c>
      <c r="BC64" s="393">
        <v>219</v>
      </c>
      <c r="BD64" s="379"/>
      <c r="BE64" s="388">
        <v>329.6</v>
      </c>
      <c r="BF64" s="378">
        <v>72.429758827174098</v>
      </c>
      <c r="BG64" s="400">
        <v>65</v>
      </c>
      <c r="BH64" s="401">
        <v>1.1143039819565299</v>
      </c>
      <c r="BI64" s="402">
        <v>-114.085033891666</v>
      </c>
      <c r="BJ64" s="380">
        <v>1.538E-2</v>
      </c>
      <c r="BK64" s="380">
        <v>1.538E-2</v>
      </c>
      <c r="BL64" s="393">
        <v>0</v>
      </c>
      <c r="BM64" s="393">
        <v>115</v>
      </c>
      <c r="BN64" s="379"/>
      <c r="BO64" s="387">
        <v>408</v>
      </c>
      <c r="BP64" s="388">
        <v>89.658196606453402</v>
      </c>
      <c r="BQ64" s="400">
        <v>78</v>
      </c>
      <c r="BR64" s="401">
        <v>1.1494640590570999</v>
      </c>
      <c r="BS64" s="402">
        <v>-17.9376325359997</v>
      </c>
      <c r="BT64" s="380">
        <v>5.6249999999999998E-3</v>
      </c>
      <c r="BU64" s="392">
        <v>5.6249999999999998E-3</v>
      </c>
      <c r="BV64" s="387">
        <v>0</v>
      </c>
      <c r="BW64" s="387">
        <v>18</v>
      </c>
      <c r="BX64" s="381"/>
      <c r="BY64" s="386">
        <v>0.99983737193039501</v>
      </c>
      <c r="BZ64" s="386">
        <v>1</v>
      </c>
      <c r="CA64" s="403">
        <v>0.99993494877215805</v>
      </c>
      <c r="CB64" s="385">
        <v>0.9</v>
      </c>
      <c r="CC64" s="392">
        <v>2.5000000000000001E-3</v>
      </c>
    </row>
    <row r="65" spans="1:81" ht="21.4" customHeight="1" x14ac:dyDescent="0.25">
      <c r="A65" s="377" t="s">
        <v>380</v>
      </c>
      <c r="B65" s="377" t="s">
        <v>95</v>
      </c>
      <c r="C65" s="377" t="s">
        <v>107</v>
      </c>
      <c r="D65" s="378">
        <v>4.6711097644444397</v>
      </c>
      <c r="E65" s="379"/>
      <c r="F65" s="380">
        <v>3.5249999999999997E-2</v>
      </c>
      <c r="G65" s="380">
        <v>3.5249999999999997E-2</v>
      </c>
      <c r="H65" s="381"/>
      <c r="I65" s="382">
        <v>5</v>
      </c>
      <c r="J65" s="382">
        <v>5</v>
      </c>
      <c r="K65" s="379"/>
      <c r="L65" s="383">
        <v>0.5</v>
      </c>
      <c r="M65" s="386">
        <v>0.63700000000000001</v>
      </c>
      <c r="N65" s="385">
        <v>0.7</v>
      </c>
      <c r="O65" s="386"/>
      <c r="P65" s="379"/>
      <c r="Q65" s="387">
        <v>218</v>
      </c>
      <c r="R65" s="388">
        <v>46.669851704058097</v>
      </c>
      <c r="S65" s="389">
        <v>36</v>
      </c>
      <c r="T65" s="390">
        <v>1.29638476955717</v>
      </c>
      <c r="U65" s="391">
        <v>16.2080581760002</v>
      </c>
      <c r="V65" s="392">
        <v>0.01</v>
      </c>
      <c r="W65" s="392">
        <v>0.01</v>
      </c>
      <c r="X65" s="393">
        <v>0</v>
      </c>
      <c r="Y65" s="393">
        <v>0</v>
      </c>
      <c r="Z65" s="379"/>
      <c r="AA65" s="394">
        <v>657</v>
      </c>
      <c r="AB65" s="378">
        <v>140.651800777826</v>
      </c>
      <c r="AC65" s="389">
        <v>200</v>
      </c>
      <c r="AD65" s="384">
        <v>0.70325900388912999</v>
      </c>
      <c r="AE65" s="395">
        <v>-464.06634346666601</v>
      </c>
      <c r="AF65" s="380"/>
      <c r="AG65" s="380"/>
      <c r="AH65" s="396">
        <v>278</v>
      </c>
      <c r="AI65" s="393">
        <v>465</v>
      </c>
      <c r="AJ65" s="379"/>
      <c r="AK65" s="388">
        <v>5009.6980199999998</v>
      </c>
      <c r="AL65" s="388">
        <v>1072.4856131904301</v>
      </c>
      <c r="AM65" s="397">
        <v>828</v>
      </c>
      <c r="AN65" s="390">
        <v>1.2952724796985899</v>
      </c>
      <c r="AO65" s="398">
        <v>368.48335804800399</v>
      </c>
      <c r="AP65" s="392">
        <v>0.01</v>
      </c>
      <c r="AQ65" s="392">
        <v>0.01</v>
      </c>
      <c r="AR65" s="393">
        <v>0</v>
      </c>
      <c r="AS65" s="393">
        <v>0</v>
      </c>
      <c r="AT65" s="381"/>
      <c r="AU65" s="388">
        <v>2864.72334</v>
      </c>
      <c r="AV65" s="378">
        <v>613.28538280254099</v>
      </c>
      <c r="AW65" s="399">
        <v>573</v>
      </c>
      <c r="AX65" s="401">
        <v>1.07030607818943</v>
      </c>
      <c r="AY65" s="405">
        <v>-347.13173403199698</v>
      </c>
      <c r="AZ65" s="380">
        <v>5.2500000000000003E-3</v>
      </c>
      <c r="BA65" s="380">
        <v>5.2500000000000003E-3</v>
      </c>
      <c r="BB65" s="393">
        <v>0</v>
      </c>
      <c r="BC65" s="393">
        <v>348</v>
      </c>
      <c r="BD65" s="379"/>
      <c r="BE65" s="388">
        <v>166.5</v>
      </c>
      <c r="BF65" s="378">
        <v>35.644634443695701</v>
      </c>
      <c r="BG65" s="400">
        <v>65</v>
      </c>
      <c r="BH65" s="384">
        <v>0.54837899144147295</v>
      </c>
      <c r="BI65" s="395">
        <v>-288.93320203333298</v>
      </c>
      <c r="BJ65" s="380"/>
      <c r="BK65" s="380"/>
      <c r="BL65" s="393">
        <v>107</v>
      </c>
      <c r="BM65" s="393">
        <v>289</v>
      </c>
      <c r="BN65" s="379"/>
      <c r="BO65" s="387">
        <v>698</v>
      </c>
      <c r="BP65" s="388">
        <v>149.42915820840599</v>
      </c>
      <c r="BQ65" s="400">
        <v>78</v>
      </c>
      <c r="BR65" s="390">
        <v>1.9157584385693101</v>
      </c>
      <c r="BS65" s="391">
        <v>260.78412604800002</v>
      </c>
      <c r="BT65" s="380">
        <v>7.4999999999999997E-3</v>
      </c>
      <c r="BU65" s="392">
        <v>7.4999999999999997E-3</v>
      </c>
      <c r="BV65" s="387">
        <v>0</v>
      </c>
      <c r="BW65" s="387">
        <v>0</v>
      </c>
      <c r="BX65" s="381"/>
      <c r="BY65" s="386">
        <v>0.99744327261105803</v>
      </c>
      <c r="BZ65" s="386">
        <v>1</v>
      </c>
      <c r="CA65" s="403">
        <v>0.99897730904442295</v>
      </c>
      <c r="CB65" s="385">
        <v>0.9</v>
      </c>
      <c r="CC65" s="392">
        <v>2.5000000000000001E-3</v>
      </c>
    </row>
    <row r="66" spans="1:81" ht="21.4" customHeight="1" x14ac:dyDescent="0.25">
      <c r="A66" s="377" t="s">
        <v>380</v>
      </c>
      <c r="B66" s="377" t="s">
        <v>95</v>
      </c>
      <c r="C66" s="377" t="s">
        <v>108</v>
      </c>
      <c r="D66" s="378">
        <v>7.9364295583333302</v>
      </c>
      <c r="E66" s="379"/>
      <c r="F66" s="380">
        <v>2.6249999999999999E-2</v>
      </c>
      <c r="G66" s="380">
        <v>2.6249999999999999E-2</v>
      </c>
      <c r="H66" s="381"/>
      <c r="I66" s="382">
        <v>6</v>
      </c>
      <c r="J66" s="382">
        <v>6</v>
      </c>
      <c r="K66" s="379"/>
      <c r="L66" s="404">
        <v>0.79</v>
      </c>
      <c r="M66" s="401">
        <v>0.71899999999999997</v>
      </c>
      <c r="N66" s="385">
        <v>0.7</v>
      </c>
      <c r="O66" s="386">
        <v>2E-3</v>
      </c>
      <c r="P66" s="379"/>
      <c r="Q66" s="387">
        <v>740</v>
      </c>
      <c r="R66" s="388">
        <v>93.240920814699606</v>
      </c>
      <c r="S66" s="389">
        <v>36</v>
      </c>
      <c r="T66" s="390">
        <v>2.5900255781861001</v>
      </c>
      <c r="U66" s="391">
        <v>397.14624307999998</v>
      </c>
      <c r="V66" s="392">
        <v>0.01</v>
      </c>
      <c r="W66" s="392">
        <v>0.01</v>
      </c>
      <c r="X66" s="393">
        <v>0</v>
      </c>
      <c r="Y66" s="393">
        <v>0</v>
      </c>
      <c r="Z66" s="379"/>
      <c r="AA66" s="394">
        <v>802</v>
      </c>
      <c r="AB66" s="378">
        <v>101.05299796403899</v>
      </c>
      <c r="AC66" s="389">
        <v>200</v>
      </c>
      <c r="AD66" s="384">
        <v>0.50526498982019497</v>
      </c>
      <c r="AE66" s="395">
        <v>-1102.7430939999999</v>
      </c>
      <c r="AF66" s="380"/>
      <c r="AG66" s="380"/>
      <c r="AH66" s="396">
        <v>786</v>
      </c>
      <c r="AI66" s="393">
        <v>1103</v>
      </c>
      <c r="AJ66" s="379"/>
      <c r="AK66" s="388">
        <v>5945.7008800000003</v>
      </c>
      <c r="AL66" s="388">
        <v>749.16570937833797</v>
      </c>
      <c r="AM66" s="397">
        <v>748.6</v>
      </c>
      <c r="AN66" s="401">
        <v>1.00075568979206</v>
      </c>
      <c r="AO66" s="405">
        <v>-1183.752520842</v>
      </c>
      <c r="AP66" s="392">
        <v>5.0000000000000001E-4</v>
      </c>
      <c r="AQ66" s="392">
        <v>5.0000000000000001E-4</v>
      </c>
      <c r="AR66" s="393">
        <v>0</v>
      </c>
      <c r="AS66" s="393">
        <v>1184</v>
      </c>
      <c r="AT66" s="381"/>
      <c r="AU66" s="388">
        <v>3648.4324799999999</v>
      </c>
      <c r="AV66" s="378">
        <v>459.70703238575402</v>
      </c>
      <c r="AW66" s="399">
        <v>573</v>
      </c>
      <c r="AX66" s="386">
        <v>0.80228103383203198</v>
      </c>
      <c r="AY66" s="388">
        <v>-1808.65648431</v>
      </c>
      <c r="AZ66" s="380"/>
      <c r="BA66" s="380"/>
      <c r="BB66" s="393">
        <v>900</v>
      </c>
      <c r="BC66" s="393">
        <v>1809</v>
      </c>
      <c r="BD66" s="379"/>
      <c r="BE66" s="388">
        <v>489.4</v>
      </c>
      <c r="BF66" s="378">
        <v>61.665008982045997</v>
      </c>
      <c r="BG66" s="400">
        <v>65</v>
      </c>
      <c r="BH66" s="401">
        <v>0.94869244587763002</v>
      </c>
      <c r="BI66" s="402">
        <v>-284.40188193749998</v>
      </c>
      <c r="BJ66" s="380">
        <v>3.7499999999999999E-3</v>
      </c>
      <c r="BK66" s="380">
        <v>3.7499999999999999E-3</v>
      </c>
      <c r="BL66" s="393">
        <v>0</v>
      </c>
      <c r="BM66" s="393">
        <v>285</v>
      </c>
      <c r="BN66" s="379"/>
      <c r="BO66" s="387">
        <v>1063</v>
      </c>
      <c r="BP66" s="388">
        <v>133.939322737873</v>
      </c>
      <c r="BQ66" s="400">
        <v>78</v>
      </c>
      <c r="BR66" s="390">
        <v>1.71717080433171</v>
      </c>
      <c r="BS66" s="391">
        <v>320.15019333999999</v>
      </c>
      <c r="BT66" s="380">
        <v>7.4999999999999997E-3</v>
      </c>
      <c r="BU66" s="392">
        <v>7.4999999999999997E-3</v>
      </c>
      <c r="BV66" s="387">
        <v>0</v>
      </c>
      <c r="BW66" s="387">
        <v>0</v>
      </c>
      <c r="BX66" s="381"/>
      <c r="BY66" s="386">
        <v>0.99717285945072698</v>
      </c>
      <c r="BZ66" s="386">
        <v>1</v>
      </c>
      <c r="CA66" s="403">
        <v>0.99886914378029101</v>
      </c>
      <c r="CB66" s="385">
        <v>0.9</v>
      </c>
      <c r="CC66" s="392">
        <v>2.5000000000000001E-3</v>
      </c>
    </row>
    <row r="67" spans="1:81" ht="21.4" customHeight="1" x14ac:dyDescent="0.25">
      <c r="A67" s="377" t="s">
        <v>380</v>
      </c>
      <c r="B67" s="377" t="s">
        <v>95</v>
      </c>
      <c r="C67" s="377" t="s">
        <v>109</v>
      </c>
      <c r="D67" s="378">
        <v>2.11746031744444</v>
      </c>
      <c r="E67" s="379"/>
      <c r="F67" s="380">
        <v>7.4999999999999997E-2</v>
      </c>
      <c r="G67" s="380">
        <v>7.4999999999999997E-2</v>
      </c>
      <c r="H67" s="381"/>
      <c r="I67" s="382">
        <v>6</v>
      </c>
      <c r="J67" s="382">
        <v>6</v>
      </c>
      <c r="K67" s="379"/>
      <c r="L67" s="383">
        <v>0.64</v>
      </c>
      <c r="M67" s="384">
        <v>0.51400000000000001</v>
      </c>
      <c r="N67" s="385">
        <v>0.7</v>
      </c>
      <c r="O67" s="386"/>
      <c r="P67" s="379"/>
      <c r="Q67" s="387">
        <v>195</v>
      </c>
      <c r="R67" s="388">
        <v>92.091454273553893</v>
      </c>
      <c r="S67" s="389">
        <v>36</v>
      </c>
      <c r="T67" s="390">
        <v>2.5580959520431601</v>
      </c>
      <c r="U67" s="391">
        <v>103.5257142864</v>
      </c>
      <c r="V67" s="392">
        <v>0.01</v>
      </c>
      <c r="W67" s="392">
        <v>0.01</v>
      </c>
      <c r="X67" s="393">
        <v>0</v>
      </c>
      <c r="Y67" s="393">
        <v>0</v>
      </c>
      <c r="Z67" s="379"/>
      <c r="AA67" s="394">
        <v>348</v>
      </c>
      <c r="AB67" s="378">
        <v>164.34782608818901</v>
      </c>
      <c r="AC67" s="389">
        <v>200</v>
      </c>
      <c r="AD67" s="386">
        <v>0.82173913044094504</v>
      </c>
      <c r="AE67" s="394">
        <v>-160.19047618666599</v>
      </c>
      <c r="AF67" s="380"/>
      <c r="AG67" s="380"/>
      <c r="AH67" s="396">
        <v>76</v>
      </c>
      <c r="AI67" s="393">
        <v>161</v>
      </c>
      <c r="AJ67" s="379"/>
      <c r="AK67" s="388">
        <v>2280.3875699999999</v>
      </c>
      <c r="AL67" s="388">
        <v>1076.9446545058199</v>
      </c>
      <c r="AM67" s="397">
        <v>709.4</v>
      </c>
      <c r="AN67" s="390">
        <v>1.51810636383679</v>
      </c>
      <c r="AO67" s="398">
        <v>477.83595096589698</v>
      </c>
      <c r="AP67" s="392">
        <v>0.01</v>
      </c>
      <c r="AQ67" s="392">
        <v>0.01</v>
      </c>
      <c r="AR67" s="393">
        <v>0</v>
      </c>
      <c r="AS67" s="393">
        <v>0</v>
      </c>
      <c r="AT67" s="381"/>
      <c r="AU67" s="388">
        <v>1708.77449</v>
      </c>
      <c r="AV67" s="378">
        <v>806.99245030589998</v>
      </c>
      <c r="AW67" s="399">
        <v>573</v>
      </c>
      <c r="AX67" s="390">
        <v>1.40836378761937</v>
      </c>
      <c r="AY67" s="398">
        <v>252.80877572520299</v>
      </c>
      <c r="AZ67" s="380">
        <v>1.4999999999999999E-2</v>
      </c>
      <c r="BA67" s="380">
        <v>1.4999999999999999E-2</v>
      </c>
      <c r="BB67" s="393">
        <v>0</v>
      </c>
      <c r="BC67" s="393">
        <v>0</v>
      </c>
      <c r="BD67" s="379"/>
      <c r="BE67" s="388">
        <v>221.1</v>
      </c>
      <c r="BF67" s="378">
        <v>104.417541230168</v>
      </c>
      <c r="BG67" s="400">
        <v>65</v>
      </c>
      <c r="BH67" s="390">
        <v>1.6064237112333499</v>
      </c>
      <c r="BI67" s="391">
        <v>14.647619049167099</v>
      </c>
      <c r="BJ67" s="380">
        <v>0.03</v>
      </c>
      <c r="BK67" s="380">
        <v>0.03</v>
      </c>
      <c r="BL67" s="393">
        <v>0</v>
      </c>
      <c r="BM67" s="393">
        <v>0</v>
      </c>
      <c r="BN67" s="379"/>
      <c r="BO67" s="387">
        <v>204</v>
      </c>
      <c r="BP67" s="388">
        <v>96.341829086179501</v>
      </c>
      <c r="BQ67" s="400">
        <v>78</v>
      </c>
      <c r="BR67" s="390">
        <v>1.23515165495102</v>
      </c>
      <c r="BS67" s="391">
        <v>5.8057142872004297</v>
      </c>
      <c r="BT67" s="380">
        <v>7.4999999999999997E-3</v>
      </c>
      <c r="BU67" s="392">
        <v>7.4999999999999997E-3</v>
      </c>
      <c r="BV67" s="387">
        <v>0</v>
      </c>
      <c r="BW67" s="387">
        <v>0</v>
      </c>
      <c r="BX67" s="381"/>
      <c r="BY67" s="386">
        <v>0.99740932642487001</v>
      </c>
      <c r="BZ67" s="386">
        <v>1</v>
      </c>
      <c r="CA67" s="403">
        <v>0.99896373056994803</v>
      </c>
      <c r="CB67" s="385">
        <v>0.9</v>
      </c>
      <c r="CC67" s="392">
        <v>2.5000000000000001E-3</v>
      </c>
    </row>
    <row r="68" spans="1:81" ht="21.4" customHeight="1" x14ac:dyDescent="0.25">
      <c r="A68" s="377" t="s">
        <v>380</v>
      </c>
      <c r="B68" s="377" t="s">
        <v>95</v>
      </c>
      <c r="C68" s="377" t="s">
        <v>110</v>
      </c>
      <c r="D68" s="378">
        <v>3.3942760942222199</v>
      </c>
      <c r="E68" s="379"/>
      <c r="F68" s="380">
        <v>6.0249999999999998E-2</v>
      </c>
      <c r="G68" s="380">
        <v>6.0249999999999998E-2</v>
      </c>
      <c r="H68" s="381"/>
      <c r="I68" s="382">
        <v>6</v>
      </c>
      <c r="J68" s="382">
        <v>6</v>
      </c>
      <c r="K68" s="379"/>
      <c r="L68" s="407">
        <v>0.65</v>
      </c>
      <c r="M68" s="384">
        <v>0.58099999999999996</v>
      </c>
      <c r="N68" s="385">
        <v>0.7</v>
      </c>
      <c r="O68" s="386"/>
      <c r="P68" s="379"/>
      <c r="Q68" s="387">
        <v>217</v>
      </c>
      <c r="R68" s="388">
        <v>63.931157624266298</v>
      </c>
      <c r="S68" s="389">
        <v>36</v>
      </c>
      <c r="T68" s="390">
        <v>1.77586548956295</v>
      </c>
      <c r="U68" s="391">
        <v>70.367272729600103</v>
      </c>
      <c r="V68" s="392">
        <v>0.01</v>
      </c>
      <c r="W68" s="392">
        <v>0.01</v>
      </c>
      <c r="X68" s="393">
        <v>0</v>
      </c>
      <c r="Y68" s="393">
        <v>0</v>
      </c>
      <c r="Z68" s="379"/>
      <c r="AA68" s="394">
        <v>497</v>
      </c>
      <c r="AB68" s="378">
        <v>146.42297391364201</v>
      </c>
      <c r="AC68" s="389">
        <v>200</v>
      </c>
      <c r="AD68" s="384">
        <v>0.73211486956821004</v>
      </c>
      <c r="AE68" s="395">
        <v>-317.62626261333298</v>
      </c>
      <c r="AF68" s="380"/>
      <c r="AG68" s="380"/>
      <c r="AH68" s="396">
        <v>182</v>
      </c>
      <c r="AI68" s="393">
        <v>318</v>
      </c>
      <c r="AJ68" s="379"/>
      <c r="AK68" s="388">
        <v>3035.6683800000001</v>
      </c>
      <c r="AL68" s="388">
        <v>894.34927970866897</v>
      </c>
      <c r="AM68" s="397">
        <v>750.3</v>
      </c>
      <c r="AN68" s="401">
        <v>1.1919889107139401</v>
      </c>
      <c r="AO68" s="405">
        <v>-20.402044193917401</v>
      </c>
      <c r="AP68" s="392">
        <v>9.4999999999999998E-3</v>
      </c>
      <c r="AQ68" s="392">
        <v>9.4999999999999998E-3</v>
      </c>
      <c r="AR68" s="393">
        <v>0</v>
      </c>
      <c r="AS68" s="393">
        <v>21</v>
      </c>
      <c r="AT68" s="381"/>
      <c r="AU68" s="388">
        <v>2280.0109200000002</v>
      </c>
      <c r="AV68" s="378">
        <v>671.722292680039</v>
      </c>
      <c r="AW68" s="399">
        <v>573</v>
      </c>
      <c r="AX68" s="401">
        <v>1.1722902141012901</v>
      </c>
      <c r="AY68" s="405">
        <v>-53.893322387198602</v>
      </c>
      <c r="AZ68" s="380">
        <v>1.2749999999999999E-2</v>
      </c>
      <c r="BA68" s="380">
        <v>1.2749999999999999E-2</v>
      </c>
      <c r="BB68" s="393">
        <v>0</v>
      </c>
      <c r="BC68" s="393">
        <v>54</v>
      </c>
      <c r="BD68" s="379"/>
      <c r="BE68" s="388">
        <v>261.10000000000002</v>
      </c>
      <c r="BF68" s="378">
        <v>76.923618689842996</v>
      </c>
      <c r="BG68" s="400">
        <v>65</v>
      </c>
      <c r="BH68" s="401">
        <v>1.1834402875360499</v>
      </c>
      <c r="BI68" s="402">
        <v>-69.841919186666402</v>
      </c>
      <c r="BJ68" s="380">
        <v>1.7999999999999999E-2</v>
      </c>
      <c r="BK68" s="380">
        <v>1.7999999999999999E-2</v>
      </c>
      <c r="BL68" s="393">
        <v>0</v>
      </c>
      <c r="BM68" s="393">
        <v>70</v>
      </c>
      <c r="BN68" s="379"/>
      <c r="BO68" s="387">
        <v>363</v>
      </c>
      <c r="BP68" s="388">
        <v>106.944747546584</v>
      </c>
      <c r="BQ68" s="400">
        <v>78</v>
      </c>
      <c r="BR68" s="390">
        <v>1.37108650700749</v>
      </c>
      <c r="BS68" s="391">
        <v>45.295757580800299</v>
      </c>
      <c r="BT68" s="380">
        <v>7.4999999999999997E-3</v>
      </c>
      <c r="BU68" s="392">
        <v>7.4999999999999997E-3</v>
      </c>
      <c r="BV68" s="387">
        <v>0</v>
      </c>
      <c r="BW68" s="387">
        <v>0</v>
      </c>
      <c r="BX68" s="381"/>
      <c r="BY68" s="386">
        <v>0.99947019867549702</v>
      </c>
      <c r="BZ68" s="386">
        <v>1</v>
      </c>
      <c r="CA68" s="403">
        <v>0.99978807947019899</v>
      </c>
      <c r="CB68" s="385">
        <v>0.9</v>
      </c>
      <c r="CC68" s="392">
        <v>2.5000000000000001E-3</v>
      </c>
    </row>
    <row r="69" spans="1:81" ht="21.4" customHeight="1" x14ac:dyDescent="0.25">
      <c r="A69" s="377" t="s">
        <v>380</v>
      </c>
      <c r="B69" s="377" t="s">
        <v>95</v>
      </c>
      <c r="C69" s="377" t="s">
        <v>111</v>
      </c>
      <c r="D69" s="378">
        <v>2.3537269778888898</v>
      </c>
      <c r="E69" s="379"/>
      <c r="F69" s="380">
        <v>5.0750000000000003E-2</v>
      </c>
      <c r="G69" s="380">
        <v>5.0750000000000003E-2</v>
      </c>
      <c r="H69" s="381"/>
      <c r="I69" s="382">
        <v>5</v>
      </c>
      <c r="J69" s="382">
        <v>5</v>
      </c>
      <c r="K69" s="379"/>
      <c r="L69" s="383">
        <v>0.28999999999999998</v>
      </c>
      <c r="M69" s="384">
        <v>0.46600000000000003</v>
      </c>
      <c r="N69" s="385">
        <v>0.7</v>
      </c>
      <c r="O69" s="386"/>
      <c r="P69" s="379"/>
      <c r="Q69" s="387">
        <v>168</v>
      </c>
      <c r="R69" s="388">
        <v>71.376162816760896</v>
      </c>
      <c r="S69" s="389">
        <v>36</v>
      </c>
      <c r="T69" s="390">
        <v>1.98267118935447</v>
      </c>
      <c r="U69" s="391">
        <v>66.318994555199893</v>
      </c>
      <c r="V69" s="392">
        <v>0.01</v>
      </c>
      <c r="W69" s="392">
        <v>0.01</v>
      </c>
      <c r="X69" s="393">
        <v>0</v>
      </c>
      <c r="Y69" s="393">
        <v>0</v>
      </c>
      <c r="Z69" s="379"/>
      <c r="AA69" s="394">
        <v>258</v>
      </c>
      <c r="AB69" s="378">
        <v>109.61339289716901</v>
      </c>
      <c r="AC69" s="389">
        <v>200</v>
      </c>
      <c r="AD69" s="384">
        <v>0.54806696448584502</v>
      </c>
      <c r="AE69" s="395">
        <v>-306.89447469333402</v>
      </c>
      <c r="AF69" s="380"/>
      <c r="AG69" s="380"/>
      <c r="AH69" s="396">
        <v>213</v>
      </c>
      <c r="AI69" s="393">
        <v>307</v>
      </c>
      <c r="AJ69" s="379"/>
      <c r="AK69" s="388">
        <v>1696.3133499999999</v>
      </c>
      <c r="AL69" s="388">
        <v>720.692487249078</v>
      </c>
      <c r="AM69" s="397">
        <v>734.5</v>
      </c>
      <c r="AN69" s="386">
        <v>0.98120148025742504</v>
      </c>
      <c r="AO69" s="388">
        <v>-378.26160831126799</v>
      </c>
      <c r="AP69" s="392"/>
      <c r="AQ69" s="392"/>
      <c r="AR69" s="393">
        <v>33</v>
      </c>
      <c r="AS69" s="393">
        <v>379</v>
      </c>
      <c r="AT69" s="381"/>
      <c r="AU69" s="388">
        <v>1538.7680499999999</v>
      </c>
      <c r="AV69" s="378">
        <v>653.75808853589103</v>
      </c>
      <c r="AW69" s="399">
        <v>573</v>
      </c>
      <c r="AX69" s="401">
        <v>1.14093907248847</v>
      </c>
      <c r="AY69" s="405">
        <v>-79.654619996400896</v>
      </c>
      <c r="AZ69" s="380">
        <v>1.0500000000000001E-2</v>
      </c>
      <c r="BA69" s="380">
        <v>1.0500000000000001E-2</v>
      </c>
      <c r="BB69" s="393">
        <v>0</v>
      </c>
      <c r="BC69" s="393">
        <v>80</v>
      </c>
      <c r="BD69" s="379"/>
      <c r="BE69" s="388">
        <v>189.7</v>
      </c>
      <c r="BF69" s="378">
        <v>80.595583847259206</v>
      </c>
      <c r="BG69" s="400">
        <v>65</v>
      </c>
      <c r="BH69" s="401">
        <v>1.2399320591886001</v>
      </c>
      <c r="BI69" s="402">
        <v>-39.788380344166796</v>
      </c>
      <c r="BJ69" s="380">
        <v>2.0250000000000001E-2</v>
      </c>
      <c r="BK69" s="380">
        <v>2.0250000000000001E-2</v>
      </c>
      <c r="BL69" s="393">
        <v>0</v>
      </c>
      <c r="BM69" s="393">
        <v>40</v>
      </c>
      <c r="BN69" s="379"/>
      <c r="BO69" s="387">
        <v>247</v>
      </c>
      <c r="BP69" s="388">
        <v>104.93995366511901</v>
      </c>
      <c r="BQ69" s="400">
        <v>78</v>
      </c>
      <c r="BR69" s="390">
        <v>1.34538402134768</v>
      </c>
      <c r="BS69" s="391">
        <v>26.691154869599899</v>
      </c>
      <c r="BT69" s="380">
        <v>7.4999999999999997E-3</v>
      </c>
      <c r="BU69" s="392">
        <v>7.4999999999999997E-3</v>
      </c>
      <c r="BV69" s="387">
        <v>0</v>
      </c>
      <c r="BW69" s="387">
        <v>0</v>
      </c>
      <c r="BX69" s="381"/>
      <c r="BY69" s="386">
        <v>0.9994497432135</v>
      </c>
      <c r="BZ69" s="386">
        <v>1</v>
      </c>
      <c r="CA69" s="403">
        <v>0.99977989728539995</v>
      </c>
      <c r="CB69" s="385">
        <v>0.9</v>
      </c>
      <c r="CC69" s="392">
        <v>2.5000000000000001E-3</v>
      </c>
    </row>
    <row r="70" spans="1:81" ht="21.4" customHeight="1" x14ac:dyDescent="0.25">
      <c r="A70" s="377" t="s">
        <v>380</v>
      </c>
      <c r="B70" s="377" t="s">
        <v>95</v>
      </c>
      <c r="C70" s="377" t="s">
        <v>112</v>
      </c>
      <c r="D70" s="378">
        <v>8.5089537966666704</v>
      </c>
      <c r="E70" s="379"/>
      <c r="F70" s="380">
        <v>2.1999999999999999E-2</v>
      </c>
      <c r="G70" s="380">
        <v>2.1999999999999999E-2</v>
      </c>
      <c r="H70" s="381"/>
      <c r="I70" s="382">
        <v>4</v>
      </c>
      <c r="J70" s="382">
        <v>4</v>
      </c>
      <c r="K70" s="379"/>
      <c r="L70" s="403">
        <v>0.90614285714285703</v>
      </c>
      <c r="M70" s="401">
        <v>0.71499999999999997</v>
      </c>
      <c r="N70" s="385">
        <v>0.7</v>
      </c>
      <c r="O70" s="386">
        <v>2E-3</v>
      </c>
      <c r="P70" s="379"/>
      <c r="Q70" s="387">
        <v>399</v>
      </c>
      <c r="R70" s="388">
        <v>46.8917812382888</v>
      </c>
      <c r="S70" s="389">
        <v>36</v>
      </c>
      <c r="T70" s="390">
        <v>1.3025494788413501</v>
      </c>
      <c r="U70" s="391">
        <v>31.413195983999898</v>
      </c>
      <c r="V70" s="392">
        <v>0.01</v>
      </c>
      <c r="W70" s="392">
        <v>0.01</v>
      </c>
      <c r="X70" s="393">
        <v>0</v>
      </c>
      <c r="Y70" s="393">
        <v>0</v>
      </c>
      <c r="Z70" s="379"/>
      <c r="AA70" s="394">
        <v>678</v>
      </c>
      <c r="AB70" s="378">
        <v>79.680771126716195</v>
      </c>
      <c r="AC70" s="389">
        <v>200</v>
      </c>
      <c r="AD70" s="384">
        <v>0.39840385563358099</v>
      </c>
      <c r="AE70" s="395">
        <v>-1364.1489111999999</v>
      </c>
      <c r="AF70" s="380"/>
      <c r="AG70" s="380"/>
      <c r="AH70" s="396">
        <v>1024</v>
      </c>
      <c r="AI70" s="393">
        <v>1365</v>
      </c>
      <c r="AJ70" s="379"/>
      <c r="AK70" s="388">
        <v>4963.5873300000003</v>
      </c>
      <c r="AL70" s="388">
        <v>583.33697051504203</v>
      </c>
      <c r="AM70" s="397">
        <v>728.4</v>
      </c>
      <c r="AN70" s="386">
        <v>0.80084702157474197</v>
      </c>
      <c r="AO70" s="388">
        <v>-2473.9190045904002</v>
      </c>
      <c r="AP70" s="392"/>
      <c r="AQ70" s="392"/>
      <c r="AR70" s="393">
        <v>1235</v>
      </c>
      <c r="AS70" s="393">
        <v>2474</v>
      </c>
      <c r="AT70" s="381"/>
      <c r="AU70" s="388">
        <v>3214.7864100000002</v>
      </c>
      <c r="AV70" s="378">
        <v>377.812183121663</v>
      </c>
      <c r="AW70" s="399">
        <v>573</v>
      </c>
      <c r="AX70" s="384">
        <v>0.65935808572716104</v>
      </c>
      <c r="AY70" s="406">
        <v>-2635.9702205879998</v>
      </c>
      <c r="AZ70" s="380"/>
      <c r="BA70" s="380"/>
      <c r="BB70" s="393">
        <v>1661</v>
      </c>
      <c r="BC70" s="393">
        <v>2636</v>
      </c>
      <c r="BD70" s="379"/>
      <c r="BE70" s="388">
        <v>444</v>
      </c>
      <c r="BF70" s="378">
        <v>52.180327994486703</v>
      </c>
      <c r="BG70" s="400">
        <v>65</v>
      </c>
      <c r="BH70" s="386">
        <v>0.80277427683825797</v>
      </c>
      <c r="BI70" s="394">
        <v>-385.62299517500003</v>
      </c>
      <c r="BJ70" s="380"/>
      <c r="BK70" s="380"/>
      <c r="BL70" s="393">
        <v>54</v>
      </c>
      <c r="BM70" s="393">
        <v>386</v>
      </c>
      <c r="BN70" s="379"/>
      <c r="BO70" s="387">
        <v>828</v>
      </c>
      <c r="BP70" s="388">
        <v>97.309260314042902</v>
      </c>
      <c r="BQ70" s="400">
        <v>78</v>
      </c>
      <c r="BR70" s="390">
        <v>1.24755461941081</v>
      </c>
      <c r="BS70" s="391">
        <v>31.561924631999702</v>
      </c>
      <c r="BT70" s="380">
        <v>7.4999999999999997E-3</v>
      </c>
      <c r="BU70" s="392">
        <v>7.4999999999999997E-3</v>
      </c>
      <c r="BV70" s="387">
        <v>0</v>
      </c>
      <c r="BW70" s="387">
        <v>0</v>
      </c>
      <c r="BX70" s="381"/>
      <c r="BY70" s="386">
        <v>0.99824214458360805</v>
      </c>
      <c r="BZ70" s="386">
        <v>1</v>
      </c>
      <c r="CA70" s="403">
        <v>0.99929685783344302</v>
      </c>
      <c r="CB70" s="385">
        <v>0.9</v>
      </c>
      <c r="CC70" s="392">
        <v>2.5000000000000001E-3</v>
      </c>
    </row>
    <row r="71" spans="1:81" ht="21.4" customHeight="1" x14ac:dyDescent="0.25">
      <c r="A71" s="377" t="s">
        <v>380</v>
      </c>
      <c r="B71" s="377" t="s">
        <v>95</v>
      </c>
      <c r="C71" s="377" t="s">
        <v>113</v>
      </c>
      <c r="D71" s="378">
        <v>6.5057600336666699</v>
      </c>
      <c r="E71" s="379"/>
      <c r="F71" s="380">
        <v>3.2250000000000001E-2</v>
      </c>
      <c r="G71" s="380">
        <v>3.2250000000000001E-2</v>
      </c>
      <c r="H71" s="381"/>
      <c r="I71" s="382">
        <v>5</v>
      </c>
      <c r="J71" s="382">
        <v>5</v>
      </c>
      <c r="K71" s="379"/>
      <c r="L71" s="404">
        <v>0.77145603075444502</v>
      </c>
      <c r="M71" s="386">
        <v>0.63900000000000001</v>
      </c>
      <c r="N71" s="385">
        <v>0.7</v>
      </c>
      <c r="O71" s="386"/>
      <c r="P71" s="379"/>
      <c r="Q71" s="387">
        <v>249</v>
      </c>
      <c r="R71" s="388">
        <v>38.2737756559494</v>
      </c>
      <c r="S71" s="389">
        <v>36</v>
      </c>
      <c r="T71" s="401">
        <v>1.0631604348874799</v>
      </c>
      <c r="U71" s="402">
        <v>-32.048833454400103</v>
      </c>
      <c r="V71" s="392">
        <v>3.0000000000000001E-3</v>
      </c>
      <c r="W71" s="392">
        <v>3.0000000000000001E-3</v>
      </c>
      <c r="X71" s="393">
        <v>0</v>
      </c>
      <c r="Y71" s="393">
        <v>33</v>
      </c>
      <c r="Z71" s="379"/>
      <c r="AA71" s="394">
        <v>863</v>
      </c>
      <c r="AB71" s="378">
        <v>132.65168028547899</v>
      </c>
      <c r="AC71" s="389">
        <v>200</v>
      </c>
      <c r="AD71" s="384">
        <v>0.66325840142739501</v>
      </c>
      <c r="AE71" s="395">
        <v>-698.38240808</v>
      </c>
      <c r="AF71" s="380"/>
      <c r="AG71" s="380"/>
      <c r="AH71" s="396">
        <v>439</v>
      </c>
      <c r="AI71" s="393">
        <v>699</v>
      </c>
      <c r="AJ71" s="379"/>
      <c r="AK71" s="388">
        <v>6402.9608099999996</v>
      </c>
      <c r="AL71" s="388">
        <v>984.19873725211301</v>
      </c>
      <c r="AM71" s="397">
        <v>828</v>
      </c>
      <c r="AN71" s="401">
        <v>1.18864581793733</v>
      </c>
      <c r="AO71" s="405">
        <v>-61.162359451203002</v>
      </c>
      <c r="AP71" s="392">
        <v>9.4999999999999998E-3</v>
      </c>
      <c r="AQ71" s="392">
        <v>9.4999999999999998E-3</v>
      </c>
      <c r="AR71" s="393">
        <v>0</v>
      </c>
      <c r="AS71" s="393">
        <v>62</v>
      </c>
      <c r="AT71" s="381"/>
      <c r="AU71" s="388">
        <v>4218.0315600000004</v>
      </c>
      <c r="AV71" s="378">
        <v>648.35338810102201</v>
      </c>
      <c r="AW71" s="399">
        <v>573</v>
      </c>
      <c r="AX71" s="401">
        <v>1.1315067855166201</v>
      </c>
      <c r="AY71" s="405">
        <v>-255.329039149202</v>
      </c>
      <c r="AZ71" s="380">
        <v>9.75E-3</v>
      </c>
      <c r="BA71" s="380">
        <v>9.75E-3</v>
      </c>
      <c r="BB71" s="393">
        <v>0</v>
      </c>
      <c r="BC71" s="393">
        <v>256</v>
      </c>
      <c r="BD71" s="379"/>
      <c r="BE71" s="388">
        <v>323.5</v>
      </c>
      <c r="BF71" s="378">
        <v>49.7251663642556</v>
      </c>
      <c r="BG71" s="400">
        <v>65</v>
      </c>
      <c r="BH71" s="384">
        <v>0.76500255945008599</v>
      </c>
      <c r="BI71" s="395">
        <v>-310.81160328250002</v>
      </c>
      <c r="BJ71" s="380"/>
      <c r="BK71" s="380"/>
      <c r="BL71" s="393">
        <v>58</v>
      </c>
      <c r="BM71" s="393">
        <v>311</v>
      </c>
      <c r="BN71" s="379"/>
      <c r="BO71" s="387">
        <v>900</v>
      </c>
      <c r="BP71" s="388">
        <v>138.338948154034</v>
      </c>
      <c r="BQ71" s="400">
        <v>78</v>
      </c>
      <c r="BR71" s="390">
        <v>1.7735762583850501</v>
      </c>
      <c r="BS71" s="391">
        <v>291.06086084880002</v>
      </c>
      <c r="BT71" s="380">
        <v>7.4999999999999997E-3</v>
      </c>
      <c r="BU71" s="392">
        <v>7.4999999999999997E-3</v>
      </c>
      <c r="BV71" s="387">
        <v>0</v>
      </c>
      <c r="BW71" s="387">
        <v>0</v>
      </c>
      <c r="BX71" s="381"/>
      <c r="BY71" s="386">
        <v>0.99641737572772104</v>
      </c>
      <c r="BZ71" s="386">
        <v>1</v>
      </c>
      <c r="CA71" s="403">
        <v>0.998566950291088</v>
      </c>
      <c r="CB71" s="385">
        <v>0.9</v>
      </c>
      <c r="CC71" s="392">
        <v>2.5000000000000001E-3</v>
      </c>
    </row>
    <row r="72" spans="1:81" ht="21.4" customHeight="1" x14ac:dyDescent="0.25">
      <c r="A72" s="377" t="s">
        <v>380</v>
      </c>
      <c r="B72" s="377" t="s">
        <v>95</v>
      </c>
      <c r="C72" s="377" t="s">
        <v>115</v>
      </c>
      <c r="D72" s="378">
        <v>3.28637479555556</v>
      </c>
      <c r="E72" s="379"/>
      <c r="F72" s="380">
        <v>3.3500000000000002E-2</v>
      </c>
      <c r="G72" s="380">
        <v>3.3500000000000002E-2</v>
      </c>
      <c r="H72" s="381"/>
      <c r="I72" s="382">
        <v>5</v>
      </c>
      <c r="J72" s="382">
        <v>5</v>
      </c>
      <c r="K72" s="379"/>
      <c r="L72" s="383">
        <v>0.55000000000000004</v>
      </c>
      <c r="M72" s="384">
        <v>0.45</v>
      </c>
      <c r="N72" s="385">
        <v>0.7</v>
      </c>
      <c r="O72" s="386"/>
      <c r="P72" s="379"/>
      <c r="Q72" s="387">
        <v>160</v>
      </c>
      <c r="R72" s="388">
        <v>48.685865110815001</v>
      </c>
      <c r="S72" s="389">
        <v>36</v>
      </c>
      <c r="T72" s="390">
        <v>1.35238514196708</v>
      </c>
      <c r="U72" s="391">
        <v>18.028608831999801</v>
      </c>
      <c r="V72" s="392">
        <v>0.01</v>
      </c>
      <c r="W72" s="392">
        <v>0.01</v>
      </c>
      <c r="X72" s="393">
        <v>0</v>
      </c>
      <c r="Y72" s="393">
        <v>0</v>
      </c>
      <c r="Z72" s="379"/>
      <c r="AA72" s="394">
        <v>311</v>
      </c>
      <c r="AB72" s="378">
        <v>94.6331503091467</v>
      </c>
      <c r="AC72" s="389">
        <v>200</v>
      </c>
      <c r="AD72" s="384">
        <v>0.47316575154573298</v>
      </c>
      <c r="AE72" s="395">
        <v>-477.72995093333401</v>
      </c>
      <c r="AF72" s="380"/>
      <c r="AG72" s="380"/>
      <c r="AH72" s="396">
        <v>347</v>
      </c>
      <c r="AI72" s="393">
        <v>478</v>
      </c>
      <c r="AJ72" s="379"/>
      <c r="AK72" s="388">
        <v>3117.3378200000002</v>
      </c>
      <c r="AL72" s="388">
        <v>948.56430380851305</v>
      </c>
      <c r="AM72" s="397">
        <v>828</v>
      </c>
      <c r="AN72" s="401">
        <v>1.1456090625706701</v>
      </c>
      <c r="AO72" s="405">
        <v>-148.00417686400499</v>
      </c>
      <c r="AP72" s="392">
        <v>7.4999999999999997E-3</v>
      </c>
      <c r="AQ72" s="392">
        <v>7.4999999999999997E-3</v>
      </c>
      <c r="AR72" s="393">
        <v>0</v>
      </c>
      <c r="AS72" s="393">
        <v>149</v>
      </c>
      <c r="AT72" s="381"/>
      <c r="AU72" s="388">
        <v>2041.18038</v>
      </c>
      <c r="AV72" s="378">
        <v>621.10395404701296</v>
      </c>
      <c r="AW72" s="399">
        <v>573</v>
      </c>
      <c r="AX72" s="401">
        <v>1.08395105418327</v>
      </c>
      <c r="AY72" s="405">
        <v>-218.53092942400301</v>
      </c>
      <c r="AZ72" s="380">
        <v>6.0000000000000001E-3</v>
      </c>
      <c r="BA72" s="380">
        <v>6.0000000000000001E-3</v>
      </c>
      <c r="BB72" s="393">
        <v>0</v>
      </c>
      <c r="BC72" s="393">
        <v>219</v>
      </c>
      <c r="BD72" s="379"/>
      <c r="BE72" s="388">
        <v>132.19999999999999</v>
      </c>
      <c r="BF72" s="378">
        <v>40.226696047810897</v>
      </c>
      <c r="BG72" s="400">
        <v>65</v>
      </c>
      <c r="BH72" s="384">
        <v>0.61887224688939801</v>
      </c>
      <c r="BI72" s="395">
        <v>-188.22154256666701</v>
      </c>
      <c r="BJ72" s="380"/>
      <c r="BK72" s="380"/>
      <c r="BL72" s="393">
        <v>61</v>
      </c>
      <c r="BM72" s="393">
        <v>189</v>
      </c>
      <c r="BN72" s="379"/>
      <c r="BO72" s="387">
        <v>410</v>
      </c>
      <c r="BP72" s="388">
        <v>124.757529346463</v>
      </c>
      <c r="BQ72" s="400">
        <v>78</v>
      </c>
      <c r="BR72" s="390">
        <v>1.5994555044418299</v>
      </c>
      <c r="BS72" s="391">
        <v>102.395319136</v>
      </c>
      <c r="BT72" s="380">
        <v>7.4999999999999997E-3</v>
      </c>
      <c r="BU72" s="392">
        <v>7.4999999999999997E-3</v>
      </c>
      <c r="BV72" s="387">
        <v>0</v>
      </c>
      <c r="BW72" s="387">
        <v>0</v>
      </c>
      <c r="BX72" s="381"/>
      <c r="BY72" s="386">
        <v>0.99738610903659397</v>
      </c>
      <c r="BZ72" s="386">
        <v>1</v>
      </c>
      <c r="CA72" s="403">
        <v>0.99895444361463803</v>
      </c>
      <c r="CB72" s="385">
        <v>0.9</v>
      </c>
      <c r="CC72" s="392">
        <v>2.5000000000000001E-3</v>
      </c>
    </row>
    <row r="73" spans="1:81" ht="21.4" customHeight="1" x14ac:dyDescent="0.25">
      <c r="A73" s="377" t="s">
        <v>381</v>
      </c>
      <c r="B73" s="377" t="s">
        <v>116</v>
      </c>
      <c r="C73" s="377" t="s">
        <v>117</v>
      </c>
      <c r="D73" s="378">
        <v>4.6677861217777803</v>
      </c>
      <c r="E73" s="379"/>
      <c r="F73" s="380">
        <v>2.4E-2</v>
      </c>
      <c r="G73" s="380">
        <v>2.4E-2</v>
      </c>
      <c r="H73" s="381"/>
      <c r="I73" s="382">
        <v>4</v>
      </c>
      <c r="J73" s="382">
        <v>4</v>
      </c>
      <c r="K73" s="379"/>
      <c r="L73" s="407">
        <v>0.67</v>
      </c>
      <c r="M73" s="384">
        <v>0.46700000000000003</v>
      </c>
      <c r="N73" s="385">
        <v>0.7</v>
      </c>
      <c r="O73" s="386"/>
      <c r="P73" s="379"/>
      <c r="Q73" s="387">
        <v>203</v>
      </c>
      <c r="R73" s="388">
        <v>43.489567581705103</v>
      </c>
      <c r="S73" s="389">
        <v>36</v>
      </c>
      <c r="T73" s="390">
        <v>1.20804354393625</v>
      </c>
      <c r="U73" s="391">
        <v>1.3516395391999401</v>
      </c>
      <c r="V73" s="392">
        <v>0.01</v>
      </c>
      <c r="W73" s="392">
        <v>0.01</v>
      </c>
      <c r="X73" s="393">
        <v>0</v>
      </c>
      <c r="Y73" s="393">
        <v>0</v>
      </c>
      <c r="Z73" s="379"/>
      <c r="AA73" s="394">
        <v>626</v>
      </c>
      <c r="AB73" s="378">
        <v>134.11068623717901</v>
      </c>
      <c r="AC73" s="389">
        <v>200</v>
      </c>
      <c r="AD73" s="384">
        <v>0.67055343118589505</v>
      </c>
      <c r="AE73" s="395">
        <v>-494.26866922666699</v>
      </c>
      <c r="AF73" s="380"/>
      <c r="AG73" s="380"/>
      <c r="AH73" s="396">
        <v>308</v>
      </c>
      <c r="AI73" s="393">
        <v>495</v>
      </c>
      <c r="AJ73" s="379"/>
      <c r="AK73" s="388">
        <v>4176.3700200000003</v>
      </c>
      <c r="AL73" s="388">
        <v>894.72180409358202</v>
      </c>
      <c r="AM73" s="397">
        <v>828</v>
      </c>
      <c r="AN73" s="401">
        <v>1.0805818890019101</v>
      </c>
      <c r="AO73" s="405">
        <v>-461.54227059840099</v>
      </c>
      <c r="AP73" s="392">
        <v>4.0000000000000001E-3</v>
      </c>
      <c r="AQ73" s="392">
        <v>4.0000000000000001E-3</v>
      </c>
      <c r="AR73" s="393">
        <v>0</v>
      </c>
      <c r="AS73" s="393">
        <v>462</v>
      </c>
      <c r="AT73" s="381"/>
      <c r="AU73" s="388">
        <v>2061.4336800000001</v>
      </c>
      <c r="AV73" s="378">
        <v>441.62984897321701</v>
      </c>
      <c r="AW73" s="399">
        <v>573</v>
      </c>
      <c r="AX73" s="384">
        <v>0.77073272072114696</v>
      </c>
      <c r="AY73" s="406">
        <v>-1148.1360573344</v>
      </c>
      <c r="AZ73" s="380"/>
      <c r="BA73" s="380"/>
      <c r="BB73" s="393">
        <v>614</v>
      </c>
      <c r="BC73" s="393">
        <v>1149</v>
      </c>
      <c r="BD73" s="379"/>
      <c r="BE73" s="388">
        <v>225.6</v>
      </c>
      <c r="BF73" s="378">
        <v>48.3312632829196</v>
      </c>
      <c r="BG73" s="400">
        <v>65</v>
      </c>
      <c r="BH73" s="384">
        <v>0.74355789666030203</v>
      </c>
      <c r="BI73" s="395">
        <v>-229.50914687333301</v>
      </c>
      <c r="BJ73" s="380"/>
      <c r="BK73" s="380"/>
      <c r="BL73" s="393">
        <v>48</v>
      </c>
      <c r="BM73" s="393">
        <v>230</v>
      </c>
      <c r="BN73" s="379"/>
      <c r="BO73" s="387">
        <v>447</v>
      </c>
      <c r="BP73" s="388">
        <v>95.762742408976294</v>
      </c>
      <c r="BQ73" s="400">
        <v>78</v>
      </c>
      <c r="BR73" s="390">
        <v>1.2277274667817499</v>
      </c>
      <c r="BS73" s="391">
        <v>10.095219001599901</v>
      </c>
      <c r="BT73" s="380">
        <v>7.4999999999999997E-3</v>
      </c>
      <c r="BU73" s="392">
        <v>7.4999999999999997E-3</v>
      </c>
      <c r="BV73" s="387">
        <v>0</v>
      </c>
      <c r="BW73" s="387">
        <v>0</v>
      </c>
      <c r="BX73" s="381"/>
      <c r="BY73" s="386">
        <v>0.987818761384335</v>
      </c>
      <c r="BZ73" s="386">
        <v>1</v>
      </c>
      <c r="CA73" s="403">
        <v>0.995127504553734</v>
      </c>
      <c r="CB73" s="385">
        <v>0.9</v>
      </c>
      <c r="CC73" s="392">
        <v>2.5000000000000001E-3</v>
      </c>
    </row>
    <row r="74" spans="1:81" ht="21.4" customHeight="1" x14ac:dyDescent="0.25">
      <c r="A74" s="377" t="s">
        <v>381</v>
      </c>
      <c r="B74" s="377" t="s">
        <v>116</v>
      </c>
      <c r="C74" s="377" t="s">
        <v>118</v>
      </c>
      <c r="D74" s="378">
        <v>7.9590446357777802</v>
      </c>
      <c r="E74" s="379"/>
      <c r="F74" s="380">
        <v>3.125E-2</v>
      </c>
      <c r="G74" s="380">
        <v>3.125E-2</v>
      </c>
      <c r="H74" s="381"/>
      <c r="I74" s="382">
        <v>4</v>
      </c>
      <c r="J74" s="382">
        <v>4</v>
      </c>
      <c r="K74" s="379"/>
      <c r="L74" s="383">
        <v>0.35</v>
      </c>
      <c r="M74" s="384">
        <v>0.33700000000000002</v>
      </c>
      <c r="N74" s="385">
        <v>0.7</v>
      </c>
      <c r="O74" s="386"/>
      <c r="P74" s="379"/>
      <c r="Q74" s="387">
        <v>276</v>
      </c>
      <c r="R74" s="388">
        <v>34.677528853063002</v>
      </c>
      <c r="S74" s="389">
        <v>36</v>
      </c>
      <c r="T74" s="386">
        <v>0.96326469036286</v>
      </c>
      <c r="U74" s="394">
        <v>-67.830728265600001</v>
      </c>
      <c r="V74" s="392"/>
      <c r="W74" s="392"/>
      <c r="X74" s="393">
        <v>11</v>
      </c>
      <c r="Y74" s="393">
        <v>68</v>
      </c>
      <c r="Z74" s="379"/>
      <c r="AA74" s="394">
        <v>1000</v>
      </c>
      <c r="AB74" s="378">
        <v>125.643220482112</v>
      </c>
      <c r="AC74" s="389">
        <v>200</v>
      </c>
      <c r="AD74" s="384">
        <v>0.62821610241056003</v>
      </c>
      <c r="AE74" s="395">
        <v>-910.17071258666704</v>
      </c>
      <c r="AF74" s="380"/>
      <c r="AG74" s="380"/>
      <c r="AH74" s="396">
        <v>592</v>
      </c>
      <c r="AI74" s="393">
        <v>911</v>
      </c>
      <c r="AJ74" s="379"/>
      <c r="AK74" s="388">
        <v>8336.9656699999996</v>
      </c>
      <c r="AL74" s="388">
        <v>1047.4832158276099</v>
      </c>
      <c r="AM74" s="397">
        <v>828</v>
      </c>
      <c r="AN74" s="390">
        <v>1.2650763476178899</v>
      </c>
      <c r="AO74" s="398">
        <v>428.85891989119801</v>
      </c>
      <c r="AP74" s="392">
        <v>0.01</v>
      </c>
      <c r="AQ74" s="392">
        <v>0.01</v>
      </c>
      <c r="AR74" s="393">
        <v>0</v>
      </c>
      <c r="AS74" s="393">
        <v>0</v>
      </c>
      <c r="AT74" s="381"/>
      <c r="AU74" s="388">
        <v>5228.4063900000001</v>
      </c>
      <c r="AV74" s="378">
        <v>656.91381682885401</v>
      </c>
      <c r="AW74" s="399">
        <v>573</v>
      </c>
      <c r="AX74" s="401">
        <v>1.1464464517083</v>
      </c>
      <c r="AY74" s="405">
        <v>-244.23270156080099</v>
      </c>
      <c r="AZ74" s="380">
        <v>1.125E-2</v>
      </c>
      <c r="BA74" s="380">
        <v>1.125E-2</v>
      </c>
      <c r="BB74" s="393">
        <v>0</v>
      </c>
      <c r="BC74" s="393">
        <v>245</v>
      </c>
      <c r="BD74" s="379"/>
      <c r="BE74" s="388">
        <v>458.8</v>
      </c>
      <c r="BF74" s="378">
        <v>57.645109557193102</v>
      </c>
      <c r="BG74" s="400">
        <v>65</v>
      </c>
      <c r="BH74" s="386">
        <v>0.88684783934143196</v>
      </c>
      <c r="BI74" s="394">
        <v>-317.20685198833303</v>
      </c>
      <c r="BJ74" s="380"/>
      <c r="BK74" s="380"/>
      <c r="BL74" s="393">
        <v>7</v>
      </c>
      <c r="BM74" s="393">
        <v>318</v>
      </c>
      <c r="BN74" s="379"/>
      <c r="BO74" s="387">
        <v>953</v>
      </c>
      <c r="BP74" s="388">
        <v>119.737989119453</v>
      </c>
      <c r="BQ74" s="400">
        <v>78</v>
      </c>
      <c r="BR74" s="390">
        <v>1.53510242460837</v>
      </c>
      <c r="BS74" s="391">
        <v>208.03342209120001</v>
      </c>
      <c r="BT74" s="380">
        <v>7.4999999999999997E-3</v>
      </c>
      <c r="BU74" s="392">
        <v>7.4999999999999997E-3</v>
      </c>
      <c r="BV74" s="387">
        <v>0</v>
      </c>
      <c r="BW74" s="387">
        <v>0</v>
      </c>
      <c r="BX74" s="381"/>
      <c r="BY74" s="386">
        <v>0.99463982219897995</v>
      </c>
      <c r="BZ74" s="386">
        <v>1</v>
      </c>
      <c r="CA74" s="403">
        <v>0.99785592887959196</v>
      </c>
      <c r="CB74" s="385">
        <v>0.9</v>
      </c>
      <c r="CC74" s="392">
        <v>2.5000000000000001E-3</v>
      </c>
    </row>
    <row r="75" spans="1:81" ht="21.4" customHeight="1" x14ac:dyDescent="0.25">
      <c r="A75" s="377" t="s">
        <v>381</v>
      </c>
      <c r="B75" s="377" t="s">
        <v>116</v>
      </c>
      <c r="C75" s="377" t="s">
        <v>119</v>
      </c>
      <c r="D75" s="378">
        <v>7.0505427525555602</v>
      </c>
      <c r="E75" s="379"/>
      <c r="F75" s="380">
        <v>2.1000000000000001E-2</v>
      </c>
      <c r="G75" s="380">
        <v>2.1000000000000001E-2</v>
      </c>
      <c r="H75" s="381"/>
      <c r="I75" s="382">
        <v>4</v>
      </c>
      <c r="J75" s="382">
        <v>4</v>
      </c>
      <c r="K75" s="379"/>
      <c r="L75" s="407">
        <v>0.65</v>
      </c>
      <c r="M75" s="384">
        <v>0.53100000000000003</v>
      </c>
      <c r="N75" s="385">
        <v>0.7</v>
      </c>
      <c r="O75" s="386"/>
      <c r="P75" s="379"/>
      <c r="Q75" s="387">
        <v>280</v>
      </c>
      <c r="R75" s="388">
        <v>39.713254685039701</v>
      </c>
      <c r="S75" s="389">
        <v>36</v>
      </c>
      <c r="T75" s="401">
        <v>1.10314596347333</v>
      </c>
      <c r="U75" s="402">
        <v>-24.583446910400099</v>
      </c>
      <c r="V75" s="392">
        <v>5.0000000000000001E-3</v>
      </c>
      <c r="W75" s="392">
        <v>5.0000000000000001E-3</v>
      </c>
      <c r="X75" s="393">
        <v>0</v>
      </c>
      <c r="Y75" s="393">
        <v>25</v>
      </c>
      <c r="Z75" s="379"/>
      <c r="AA75" s="394">
        <v>538</v>
      </c>
      <c r="AB75" s="378">
        <v>76.306182216254896</v>
      </c>
      <c r="AC75" s="389">
        <v>200</v>
      </c>
      <c r="AD75" s="384">
        <v>0.38153091108127501</v>
      </c>
      <c r="AE75" s="395">
        <v>-1154.1302606133299</v>
      </c>
      <c r="AF75" s="380"/>
      <c r="AG75" s="380"/>
      <c r="AH75" s="396">
        <v>873</v>
      </c>
      <c r="AI75" s="393">
        <v>1155</v>
      </c>
      <c r="AJ75" s="379"/>
      <c r="AK75" s="388">
        <v>3426.7987499999999</v>
      </c>
      <c r="AL75" s="388">
        <v>486.03332683259202</v>
      </c>
      <c r="AM75" s="397">
        <v>809.9</v>
      </c>
      <c r="AN75" s="384">
        <v>0.60011523253808197</v>
      </c>
      <c r="AO75" s="406">
        <v>-3425.4827403537001</v>
      </c>
      <c r="AP75" s="392"/>
      <c r="AQ75" s="392"/>
      <c r="AR75" s="393">
        <v>2284</v>
      </c>
      <c r="AS75" s="393">
        <v>3426</v>
      </c>
      <c r="AT75" s="381"/>
      <c r="AU75" s="388">
        <v>3486.11582</v>
      </c>
      <c r="AV75" s="378">
        <v>494.44644793287898</v>
      </c>
      <c r="AW75" s="399">
        <v>573</v>
      </c>
      <c r="AX75" s="386">
        <v>0.86290828609577497</v>
      </c>
      <c r="AY75" s="388">
        <v>-1361.8373766571999</v>
      </c>
      <c r="AZ75" s="380"/>
      <c r="BA75" s="380"/>
      <c r="BB75" s="393">
        <v>554</v>
      </c>
      <c r="BC75" s="393">
        <v>1362</v>
      </c>
      <c r="BD75" s="379"/>
      <c r="BE75" s="388">
        <v>450</v>
      </c>
      <c r="BF75" s="378">
        <v>63.8248736009567</v>
      </c>
      <c r="BG75" s="400">
        <v>65</v>
      </c>
      <c r="BH75" s="401">
        <v>0.98192113232241096</v>
      </c>
      <c r="BI75" s="402">
        <v>-237.42791837416701</v>
      </c>
      <c r="BJ75" s="380">
        <v>6.0000000000000001E-3</v>
      </c>
      <c r="BK75" s="380">
        <v>6.0000000000000001E-3</v>
      </c>
      <c r="BL75" s="393">
        <v>0</v>
      </c>
      <c r="BM75" s="393">
        <v>238</v>
      </c>
      <c r="BN75" s="379"/>
      <c r="BO75" s="387">
        <v>715</v>
      </c>
      <c r="BP75" s="388">
        <v>101.410632499298</v>
      </c>
      <c r="BQ75" s="400">
        <v>78</v>
      </c>
      <c r="BR75" s="390">
        <v>1.30013631409356</v>
      </c>
      <c r="BS75" s="391">
        <v>55.069198360799597</v>
      </c>
      <c r="BT75" s="380">
        <v>7.4999999999999997E-3</v>
      </c>
      <c r="BU75" s="392">
        <v>7.4999999999999997E-3</v>
      </c>
      <c r="BV75" s="387">
        <v>0</v>
      </c>
      <c r="BW75" s="387">
        <v>0</v>
      </c>
      <c r="BX75" s="381"/>
      <c r="BY75" s="386">
        <v>0.982055236225992</v>
      </c>
      <c r="BZ75" s="386">
        <v>1</v>
      </c>
      <c r="CA75" s="403">
        <v>0.99282209449039704</v>
      </c>
      <c r="CB75" s="385">
        <v>0.9</v>
      </c>
      <c r="CC75" s="392">
        <v>2.5000000000000001E-3</v>
      </c>
    </row>
    <row r="76" spans="1:81" ht="21.4" customHeight="1" x14ac:dyDescent="0.25">
      <c r="A76" s="377" t="s">
        <v>381</v>
      </c>
      <c r="B76" s="377" t="s">
        <v>116</v>
      </c>
      <c r="C76" s="377" t="s">
        <v>122</v>
      </c>
      <c r="D76" s="378">
        <v>2.9588746057777802</v>
      </c>
      <c r="E76" s="379"/>
      <c r="F76" s="380">
        <v>0.02</v>
      </c>
      <c r="G76" s="380">
        <v>0.02</v>
      </c>
      <c r="H76" s="381"/>
      <c r="I76" s="382">
        <v>3</v>
      </c>
      <c r="J76" s="382">
        <v>3</v>
      </c>
      <c r="K76" s="379"/>
      <c r="L76" s="383">
        <v>0.05</v>
      </c>
      <c r="M76" s="384">
        <v>0.113</v>
      </c>
      <c r="N76" s="385">
        <v>0.7</v>
      </c>
      <c r="O76" s="386"/>
      <c r="P76" s="379"/>
      <c r="Q76" s="387">
        <v>133</v>
      </c>
      <c r="R76" s="388">
        <v>44.9495222745471</v>
      </c>
      <c r="S76" s="389">
        <v>36</v>
      </c>
      <c r="T76" s="390">
        <v>1.2485978409596401</v>
      </c>
      <c r="U76" s="391">
        <v>5.1766170303999104</v>
      </c>
      <c r="V76" s="392">
        <v>0.01</v>
      </c>
      <c r="W76" s="392">
        <v>0.01</v>
      </c>
      <c r="X76" s="393">
        <v>0</v>
      </c>
      <c r="Y76" s="393">
        <v>0</v>
      </c>
      <c r="Z76" s="379"/>
      <c r="AA76" s="394">
        <v>301</v>
      </c>
      <c r="AB76" s="378">
        <v>101.727866200291</v>
      </c>
      <c r="AC76" s="389">
        <v>200</v>
      </c>
      <c r="AD76" s="384">
        <v>0.50863933100145498</v>
      </c>
      <c r="AE76" s="395">
        <v>-409.12990538666702</v>
      </c>
      <c r="AF76" s="380"/>
      <c r="AG76" s="380"/>
      <c r="AH76" s="396">
        <v>291</v>
      </c>
      <c r="AI76" s="393">
        <v>410</v>
      </c>
      <c r="AJ76" s="379"/>
      <c r="AK76" s="388">
        <v>1595.3620900000001</v>
      </c>
      <c r="AL76" s="388">
        <v>539.178675191151</v>
      </c>
      <c r="AM76" s="397">
        <v>773.2</v>
      </c>
      <c r="AN76" s="384">
        <v>0.69733403413237305</v>
      </c>
      <c r="AO76" s="406">
        <v>-1150.00012422486</v>
      </c>
      <c r="AP76" s="392"/>
      <c r="AQ76" s="392"/>
      <c r="AR76" s="393">
        <v>693</v>
      </c>
      <c r="AS76" s="393">
        <v>1151</v>
      </c>
      <c r="AT76" s="381"/>
      <c r="AU76" s="388">
        <v>1439.7479800000001</v>
      </c>
      <c r="AV76" s="378">
        <v>486.58634508830198</v>
      </c>
      <c r="AW76" s="399">
        <v>573</v>
      </c>
      <c r="AX76" s="386">
        <v>0.849190829124437</v>
      </c>
      <c r="AY76" s="388">
        <v>-594.77419893280205</v>
      </c>
      <c r="AZ76" s="380"/>
      <c r="BA76" s="380"/>
      <c r="BB76" s="393">
        <v>256</v>
      </c>
      <c r="BC76" s="393">
        <v>595</v>
      </c>
      <c r="BD76" s="379"/>
      <c r="BE76" s="388">
        <v>150.30000000000001</v>
      </c>
      <c r="BF76" s="378">
        <v>50.796339833567103</v>
      </c>
      <c r="BG76" s="400">
        <v>65</v>
      </c>
      <c r="BH76" s="384">
        <v>0.78148215128564802</v>
      </c>
      <c r="BI76" s="395">
        <v>-138.19027406333399</v>
      </c>
      <c r="BJ76" s="380"/>
      <c r="BK76" s="380"/>
      <c r="BL76" s="393">
        <v>23</v>
      </c>
      <c r="BM76" s="393">
        <v>139</v>
      </c>
      <c r="BN76" s="379"/>
      <c r="BO76" s="387">
        <v>435</v>
      </c>
      <c r="BP76" s="388">
        <v>147.01535480772901</v>
      </c>
      <c r="BQ76" s="400">
        <v>78</v>
      </c>
      <c r="BR76" s="390">
        <v>1.8848122411247299</v>
      </c>
      <c r="BS76" s="391">
        <v>158.0493368992</v>
      </c>
      <c r="BT76" s="380">
        <v>7.4999999999999997E-3</v>
      </c>
      <c r="BU76" s="392">
        <v>7.4999999999999997E-3</v>
      </c>
      <c r="BV76" s="387">
        <v>0</v>
      </c>
      <c r="BW76" s="387">
        <v>0</v>
      </c>
      <c r="BX76" s="381"/>
      <c r="BY76" s="386">
        <v>0.99420289855072497</v>
      </c>
      <c r="BZ76" s="386">
        <v>1</v>
      </c>
      <c r="CA76" s="403">
        <v>0.99768115942029001</v>
      </c>
      <c r="CB76" s="385">
        <v>0.9</v>
      </c>
      <c r="CC76" s="392">
        <v>2.5000000000000001E-3</v>
      </c>
    </row>
    <row r="77" spans="1:81" ht="21.4" customHeight="1" x14ac:dyDescent="0.25">
      <c r="A77" s="377" t="s">
        <v>381</v>
      </c>
      <c r="B77" s="377" t="s">
        <v>116</v>
      </c>
      <c r="C77" s="377" t="s">
        <v>123</v>
      </c>
      <c r="D77" s="378">
        <v>5.5406124739999996</v>
      </c>
      <c r="E77" s="379"/>
      <c r="F77" s="380">
        <v>0.02</v>
      </c>
      <c r="G77" s="380">
        <v>0.02</v>
      </c>
      <c r="H77" s="381"/>
      <c r="I77" s="382">
        <v>3</v>
      </c>
      <c r="J77" s="382">
        <v>3</v>
      </c>
      <c r="K77" s="379"/>
      <c r="L77" s="404">
        <v>0.77014084507042202</v>
      </c>
      <c r="M77" s="386">
        <v>0.622</v>
      </c>
      <c r="N77" s="385">
        <v>0.7</v>
      </c>
      <c r="O77" s="386"/>
      <c r="P77" s="379"/>
      <c r="Q77" s="387">
        <v>266</v>
      </c>
      <c r="R77" s="388">
        <v>48.009132789603598</v>
      </c>
      <c r="S77" s="389">
        <v>36</v>
      </c>
      <c r="T77" s="390">
        <v>1.33358702193343</v>
      </c>
      <c r="U77" s="391">
        <v>26.645541123200001</v>
      </c>
      <c r="V77" s="392">
        <v>0.01</v>
      </c>
      <c r="W77" s="392">
        <v>0.01</v>
      </c>
      <c r="X77" s="393">
        <v>0</v>
      </c>
      <c r="Y77" s="393">
        <v>0</v>
      </c>
      <c r="Z77" s="379"/>
      <c r="AA77" s="394">
        <v>611</v>
      </c>
      <c r="AB77" s="378">
        <v>110.27661704679601</v>
      </c>
      <c r="AC77" s="389">
        <v>200</v>
      </c>
      <c r="AD77" s="384">
        <v>0.55138308523398005</v>
      </c>
      <c r="AE77" s="395">
        <v>-718.74699376000001</v>
      </c>
      <c r="AF77" s="380"/>
      <c r="AG77" s="380"/>
      <c r="AH77" s="396">
        <v>498</v>
      </c>
      <c r="AI77" s="393">
        <v>719</v>
      </c>
      <c r="AJ77" s="379"/>
      <c r="AK77" s="388">
        <v>3575.8501700000002</v>
      </c>
      <c r="AL77" s="388">
        <v>645.38896859870897</v>
      </c>
      <c r="AM77" s="397">
        <v>810.1</v>
      </c>
      <c r="AN77" s="386">
        <v>0.79667814911579904</v>
      </c>
      <c r="AO77" s="388">
        <v>-1810.29002822488</v>
      </c>
      <c r="AP77" s="392"/>
      <c r="AQ77" s="392"/>
      <c r="AR77" s="393">
        <v>913</v>
      </c>
      <c r="AS77" s="393">
        <v>1811</v>
      </c>
      <c r="AT77" s="381"/>
      <c r="AU77" s="388">
        <v>2961.20595</v>
      </c>
      <c r="AV77" s="378">
        <v>534.45462282298604</v>
      </c>
      <c r="AW77" s="399">
        <v>573</v>
      </c>
      <c r="AX77" s="386">
        <v>0.93273058084290705</v>
      </c>
      <c r="AY77" s="388">
        <v>-848.51918712240104</v>
      </c>
      <c r="AZ77" s="380"/>
      <c r="BA77" s="380"/>
      <c r="BB77" s="393">
        <v>214</v>
      </c>
      <c r="BC77" s="393">
        <v>849</v>
      </c>
      <c r="BD77" s="379"/>
      <c r="BE77" s="388">
        <v>233.7</v>
      </c>
      <c r="BF77" s="378">
        <v>42.1794523794374</v>
      </c>
      <c r="BG77" s="400">
        <v>65</v>
      </c>
      <c r="BH77" s="384">
        <v>0.64891465199134502</v>
      </c>
      <c r="BI77" s="395">
        <v>-306.50971621500003</v>
      </c>
      <c r="BJ77" s="380"/>
      <c r="BK77" s="380"/>
      <c r="BL77" s="393">
        <v>91</v>
      </c>
      <c r="BM77" s="393">
        <v>307</v>
      </c>
      <c r="BN77" s="379"/>
      <c r="BO77" s="387">
        <v>539</v>
      </c>
      <c r="BP77" s="388">
        <v>97.281663810512498</v>
      </c>
      <c r="BQ77" s="400">
        <v>78</v>
      </c>
      <c r="BR77" s="390">
        <v>1.2472008180834899</v>
      </c>
      <c r="BS77" s="391">
        <v>20.398672433600002</v>
      </c>
      <c r="BT77" s="380">
        <v>7.4999999999999997E-3</v>
      </c>
      <c r="BU77" s="392">
        <v>7.4999999999999997E-3</v>
      </c>
      <c r="BV77" s="387">
        <v>0</v>
      </c>
      <c r="BW77" s="387">
        <v>0</v>
      </c>
      <c r="BX77" s="381"/>
      <c r="BY77" s="386">
        <v>0.98975894123207797</v>
      </c>
      <c r="BZ77" s="386">
        <v>1</v>
      </c>
      <c r="CA77" s="403">
        <v>0.99590357649283101</v>
      </c>
      <c r="CB77" s="385">
        <v>0.9</v>
      </c>
      <c r="CC77" s="392">
        <v>2.5000000000000001E-3</v>
      </c>
    </row>
    <row r="78" spans="1:81" ht="21.4" customHeight="1" x14ac:dyDescent="0.25">
      <c r="A78" s="377" t="s">
        <v>381</v>
      </c>
      <c r="B78" s="377" t="s">
        <v>116</v>
      </c>
      <c r="C78" s="377" t="s">
        <v>124</v>
      </c>
      <c r="D78" s="378">
        <v>5.8590003444444401</v>
      </c>
      <c r="E78" s="379"/>
      <c r="F78" s="380">
        <v>1.4999999999999999E-2</v>
      </c>
      <c r="G78" s="380">
        <v>1.4999999999999999E-2</v>
      </c>
      <c r="H78" s="381"/>
      <c r="I78" s="382">
        <v>3</v>
      </c>
      <c r="J78" s="382">
        <v>3</v>
      </c>
      <c r="K78" s="379"/>
      <c r="L78" s="383">
        <v>0.58966292134831499</v>
      </c>
      <c r="M78" s="386">
        <v>0.627</v>
      </c>
      <c r="N78" s="385">
        <v>0.7</v>
      </c>
      <c r="O78" s="386"/>
      <c r="P78" s="379"/>
      <c r="Q78" s="387">
        <v>233</v>
      </c>
      <c r="R78" s="388">
        <v>39.767876139644301</v>
      </c>
      <c r="S78" s="389">
        <v>36</v>
      </c>
      <c r="T78" s="401">
        <v>1.1046632261012299</v>
      </c>
      <c r="U78" s="402">
        <v>-20.108814879999802</v>
      </c>
      <c r="V78" s="392">
        <v>5.0000000000000001E-3</v>
      </c>
      <c r="W78" s="392">
        <v>5.0000000000000001E-3</v>
      </c>
      <c r="X78" s="393">
        <v>0</v>
      </c>
      <c r="Y78" s="393">
        <v>21</v>
      </c>
      <c r="Z78" s="379"/>
      <c r="AA78" s="394">
        <v>709</v>
      </c>
      <c r="AB78" s="378">
        <v>121.010404218918</v>
      </c>
      <c r="AC78" s="389">
        <v>200</v>
      </c>
      <c r="AD78" s="384">
        <v>0.60505202109459</v>
      </c>
      <c r="AE78" s="395">
        <v>-697.16008266666597</v>
      </c>
      <c r="AF78" s="380"/>
      <c r="AG78" s="380"/>
      <c r="AH78" s="396">
        <v>463</v>
      </c>
      <c r="AI78" s="393">
        <v>698</v>
      </c>
      <c r="AJ78" s="379"/>
      <c r="AK78" s="388">
        <v>4319.3122100000001</v>
      </c>
      <c r="AL78" s="388">
        <v>737.20975526065797</v>
      </c>
      <c r="AM78" s="397">
        <v>748.1</v>
      </c>
      <c r="AN78" s="386">
        <v>0.98544279542929802</v>
      </c>
      <c r="AO78" s="388">
        <v>-940.42957921466302</v>
      </c>
      <c r="AP78" s="392"/>
      <c r="AQ78" s="392"/>
      <c r="AR78" s="393">
        <v>64</v>
      </c>
      <c r="AS78" s="393">
        <v>941</v>
      </c>
      <c r="AT78" s="381"/>
      <c r="AU78" s="388">
        <v>3309.90587</v>
      </c>
      <c r="AV78" s="378">
        <v>564.92672391434201</v>
      </c>
      <c r="AW78" s="399">
        <v>573</v>
      </c>
      <c r="AX78" s="386">
        <v>0.98591051293951404</v>
      </c>
      <c r="AY78" s="388">
        <v>-718.74276683999699</v>
      </c>
      <c r="AZ78" s="380"/>
      <c r="BA78" s="380"/>
      <c r="BB78" s="393">
        <v>48</v>
      </c>
      <c r="BC78" s="393">
        <v>719</v>
      </c>
      <c r="BD78" s="379"/>
      <c r="BE78" s="388">
        <v>303.8</v>
      </c>
      <c r="BF78" s="378">
        <v>51.8518488035362</v>
      </c>
      <c r="BG78" s="400">
        <v>65</v>
      </c>
      <c r="BH78" s="386">
        <v>0.79772075082363403</v>
      </c>
      <c r="BI78" s="394">
        <v>-267.45253358333298</v>
      </c>
      <c r="BJ78" s="380"/>
      <c r="BK78" s="380"/>
      <c r="BL78" s="393">
        <v>39</v>
      </c>
      <c r="BM78" s="393">
        <v>268</v>
      </c>
      <c r="BN78" s="379"/>
      <c r="BO78" s="387">
        <v>638</v>
      </c>
      <c r="BP78" s="388">
        <v>108.89229603902599</v>
      </c>
      <c r="BQ78" s="400">
        <v>78</v>
      </c>
      <c r="BR78" s="390">
        <v>1.39605507742341</v>
      </c>
      <c r="BS78" s="391">
        <v>89.597567760000402</v>
      </c>
      <c r="BT78" s="380">
        <v>7.4999999999999997E-3</v>
      </c>
      <c r="BU78" s="392">
        <v>7.4999999999999997E-3</v>
      </c>
      <c r="BV78" s="387">
        <v>0</v>
      </c>
      <c r="BW78" s="387">
        <v>0</v>
      </c>
      <c r="BX78" s="381"/>
      <c r="BY78" s="386">
        <v>0.99388725379216702</v>
      </c>
      <c r="BZ78" s="386">
        <v>1</v>
      </c>
      <c r="CA78" s="403">
        <v>0.99755490151686699</v>
      </c>
      <c r="CB78" s="385">
        <v>0.9</v>
      </c>
      <c r="CC78" s="392">
        <v>2.5000000000000001E-3</v>
      </c>
    </row>
    <row r="79" spans="1:81" ht="21.4" customHeight="1" x14ac:dyDescent="0.25">
      <c r="A79" s="377" t="s">
        <v>381</v>
      </c>
      <c r="B79" s="377" t="s">
        <v>116</v>
      </c>
      <c r="C79" s="377" t="s">
        <v>125</v>
      </c>
      <c r="D79" s="378">
        <v>5.55393447588889</v>
      </c>
      <c r="E79" s="379"/>
      <c r="F79" s="380">
        <v>1.0500000000000001E-2</v>
      </c>
      <c r="G79" s="380">
        <v>1.0500000000000001E-2</v>
      </c>
      <c r="H79" s="381"/>
      <c r="I79" s="382">
        <v>3</v>
      </c>
      <c r="J79" s="382">
        <v>3</v>
      </c>
      <c r="K79" s="379"/>
      <c r="L79" s="383">
        <v>0.48000573394495399</v>
      </c>
      <c r="M79" s="386">
        <v>0.6</v>
      </c>
      <c r="N79" s="385">
        <v>0.7</v>
      </c>
      <c r="O79" s="386"/>
      <c r="P79" s="379"/>
      <c r="Q79" s="387">
        <v>186</v>
      </c>
      <c r="R79" s="388">
        <v>33.489772125954197</v>
      </c>
      <c r="S79" s="389">
        <v>36</v>
      </c>
      <c r="T79" s="386">
        <v>0.93027144794317296</v>
      </c>
      <c r="U79" s="394">
        <v>-53.929969358400001</v>
      </c>
      <c r="V79" s="392"/>
      <c r="W79" s="392"/>
      <c r="X79" s="393">
        <v>14</v>
      </c>
      <c r="Y79" s="393">
        <v>54</v>
      </c>
      <c r="Z79" s="379"/>
      <c r="AA79" s="394">
        <v>686</v>
      </c>
      <c r="AB79" s="378">
        <v>123.516041281745</v>
      </c>
      <c r="AC79" s="389">
        <v>200</v>
      </c>
      <c r="AD79" s="384">
        <v>0.61758020640872502</v>
      </c>
      <c r="AE79" s="395">
        <v>-646.94427421333398</v>
      </c>
      <c r="AF79" s="380"/>
      <c r="AG79" s="380"/>
      <c r="AH79" s="396">
        <v>425</v>
      </c>
      <c r="AI79" s="393">
        <v>647</v>
      </c>
      <c r="AJ79" s="379"/>
      <c r="AK79" s="388">
        <v>4796.88508</v>
      </c>
      <c r="AL79" s="388">
        <v>863.69133464295601</v>
      </c>
      <c r="AM79" s="397">
        <v>828</v>
      </c>
      <c r="AN79" s="401">
        <v>1.0431054766219301</v>
      </c>
      <c r="AO79" s="405">
        <v>-721.504215243202</v>
      </c>
      <c r="AP79" s="392">
        <v>2E-3</v>
      </c>
      <c r="AQ79" s="392">
        <v>2E-3</v>
      </c>
      <c r="AR79" s="393">
        <v>0</v>
      </c>
      <c r="AS79" s="393">
        <v>722</v>
      </c>
      <c r="AT79" s="381"/>
      <c r="AU79" s="388">
        <v>2229.31936</v>
      </c>
      <c r="AV79" s="378">
        <v>401.39460947515101</v>
      </c>
      <c r="AW79" s="399">
        <v>573</v>
      </c>
      <c r="AX79" s="384">
        <v>0.70051415266169503</v>
      </c>
      <c r="AY79" s="406">
        <v>-1589.5659856212001</v>
      </c>
      <c r="AZ79" s="380"/>
      <c r="BA79" s="380"/>
      <c r="BB79" s="393">
        <v>954</v>
      </c>
      <c r="BC79" s="393">
        <v>1590</v>
      </c>
      <c r="BD79" s="379"/>
      <c r="BE79" s="388">
        <v>273.5</v>
      </c>
      <c r="BF79" s="378">
        <v>49.2443692282177</v>
      </c>
      <c r="BG79" s="400">
        <v>65</v>
      </c>
      <c r="BH79" s="384">
        <v>0.75760568043411802</v>
      </c>
      <c r="BI79" s="395">
        <v>-268.00861139916702</v>
      </c>
      <c r="BJ79" s="380"/>
      <c r="BK79" s="380"/>
      <c r="BL79" s="393">
        <v>52</v>
      </c>
      <c r="BM79" s="393">
        <v>269</v>
      </c>
      <c r="BN79" s="379"/>
      <c r="BO79" s="387">
        <v>501</v>
      </c>
      <c r="BP79" s="388">
        <v>90.206321694102499</v>
      </c>
      <c r="BQ79" s="400">
        <v>78</v>
      </c>
      <c r="BR79" s="401">
        <v>1.15649130377055</v>
      </c>
      <c r="BS79" s="402">
        <v>-18.848266943200102</v>
      </c>
      <c r="BT79" s="380">
        <v>6.0000000000000001E-3</v>
      </c>
      <c r="BU79" s="392">
        <v>6.0000000000000001E-3</v>
      </c>
      <c r="BV79" s="387">
        <v>0</v>
      </c>
      <c r="BW79" s="387">
        <v>19</v>
      </c>
      <c r="BX79" s="381"/>
      <c r="BY79" s="386">
        <v>0.989985693848355</v>
      </c>
      <c r="BZ79" s="386">
        <v>1</v>
      </c>
      <c r="CA79" s="403">
        <v>0.995994277539342</v>
      </c>
      <c r="CB79" s="385">
        <v>0.9</v>
      </c>
      <c r="CC79" s="392">
        <v>2.5000000000000001E-3</v>
      </c>
    </row>
    <row r="80" spans="1:81" ht="21.4" customHeight="1" x14ac:dyDescent="0.25">
      <c r="A80" s="377" t="s">
        <v>381</v>
      </c>
      <c r="B80" s="377" t="s">
        <v>116</v>
      </c>
      <c r="C80" s="377" t="s">
        <v>126</v>
      </c>
      <c r="D80" s="378">
        <v>4.87851531188889</v>
      </c>
      <c r="E80" s="379"/>
      <c r="F80" s="380">
        <v>4.2999999999999997E-2</v>
      </c>
      <c r="G80" s="380">
        <v>4.2999999999999997E-2</v>
      </c>
      <c r="H80" s="381"/>
      <c r="I80" s="382">
        <v>6</v>
      </c>
      <c r="J80" s="382">
        <v>6</v>
      </c>
      <c r="K80" s="379"/>
      <c r="L80" s="383">
        <v>0.61</v>
      </c>
      <c r="M80" s="401">
        <v>0.70099999999999996</v>
      </c>
      <c r="N80" s="385">
        <v>0.7</v>
      </c>
      <c r="O80" s="386">
        <v>1E-3</v>
      </c>
      <c r="P80" s="379"/>
      <c r="Q80" s="387">
        <v>223</v>
      </c>
      <c r="R80" s="388">
        <v>45.710628284091101</v>
      </c>
      <c r="S80" s="389">
        <v>36</v>
      </c>
      <c r="T80" s="390">
        <v>1.26973967455809</v>
      </c>
      <c r="U80" s="391">
        <v>12.2481385264</v>
      </c>
      <c r="V80" s="392">
        <v>0.01</v>
      </c>
      <c r="W80" s="392">
        <v>0.01</v>
      </c>
      <c r="X80" s="393">
        <v>0</v>
      </c>
      <c r="Y80" s="393">
        <v>0</v>
      </c>
      <c r="Z80" s="379"/>
      <c r="AA80" s="394">
        <v>701</v>
      </c>
      <c r="AB80" s="378">
        <v>143.69125752084301</v>
      </c>
      <c r="AC80" s="389">
        <v>200</v>
      </c>
      <c r="AD80" s="384">
        <v>0.71845628760421498</v>
      </c>
      <c r="AE80" s="395">
        <v>-469.84367485333399</v>
      </c>
      <c r="AF80" s="380"/>
      <c r="AG80" s="380"/>
      <c r="AH80" s="396">
        <v>275</v>
      </c>
      <c r="AI80" s="393">
        <v>470</v>
      </c>
      <c r="AJ80" s="379"/>
      <c r="AK80" s="388">
        <v>4895.5168199999998</v>
      </c>
      <c r="AL80" s="388">
        <v>1003.48497586339</v>
      </c>
      <c r="AM80" s="397">
        <v>826.9</v>
      </c>
      <c r="AN80" s="390">
        <v>1.2135505815254399</v>
      </c>
      <c r="AO80" s="398">
        <v>54.663646318893399</v>
      </c>
      <c r="AP80" s="392">
        <v>0.01</v>
      </c>
      <c r="AQ80" s="392">
        <v>0.01</v>
      </c>
      <c r="AR80" s="393">
        <v>0</v>
      </c>
      <c r="AS80" s="393">
        <v>0</v>
      </c>
      <c r="AT80" s="381"/>
      <c r="AU80" s="388">
        <v>3252.6413899999998</v>
      </c>
      <c r="AV80" s="378">
        <v>666.72771981946005</v>
      </c>
      <c r="AW80" s="399">
        <v>573</v>
      </c>
      <c r="AX80" s="401">
        <v>1.16357368205839</v>
      </c>
      <c r="AY80" s="405">
        <v>-101.825738454801</v>
      </c>
      <c r="AZ80" s="380">
        <v>1.2E-2</v>
      </c>
      <c r="BA80" s="380">
        <v>1.2E-2</v>
      </c>
      <c r="BB80" s="393">
        <v>0</v>
      </c>
      <c r="BC80" s="393">
        <v>102</v>
      </c>
      <c r="BD80" s="379"/>
      <c r="BE80" s="388">
        <v>251.3</v>
      </c>
      <c r="BF80" s="378">
        <v>51.511573487857</v>
      </c>
      <c r="BG80" s="400">
        <v>65</v>
      </c>
      <c r="BH80" s="384">
        <v>0.79248574596703003</v>
      </c>
      <c r="BI80" s="395">
        <v>-224.355242909167</v>
      </c>
      <c r="BJ80" s="380"/>
      <c r="BK80" s="380"/>
      <c r="BL80" s="393">
        <v>35</v>
      </c>
      <c r="BM80" s="393">
        <v>225</v>
      </c>
      <c r="BN80" s="379"/>
      <c r="BO80" s="387">
        <v>652</v>
      </c>
      <c r="BP80" s="388">
        <v>133.64721812209601</v>
      </c>
      <c r="BQ80" s="400">
        <v>78</v>
      </c>
      <c r="BR80" s="390">
        <v>1.7134258733602099</v>
      </c>
      <c r="BS80" s="391">
        <v>195.37096680720001</v>
      </c>
      <c r="BT80" s="380">
        <v>7.4999999999999997E-3</v>
      </c>
      <c r="BU80" s="392">
        <v>7.4999999999999997E-3</v>
      </c>
      <c r="BV80" s="387">
        <v>0</v>
      </c>
      <c r="BW80" s="387">
        <v>0</v>
      </c>
      <c r="BX80" s="381"/>
      <c r="BY80" s="386">
        <v>0.98768130339757598</v>
      </c>
      <c r="BZ80" s="386">
        <v>1</v>
      </c>
      <c r="CA80" s="403">
        <v>0.99507252135903002</v>
      </c>
      <c r="CB80" s="385">
        <v>0.9</v>
      </c>
      <c r="CC80" s="392">
        <v>2.5000000000000001E-3</v>
      </c>
    </row>
    <row r="81" spans="1:81" ht="21.4" customHeight="1" x14ac:dyDescent="0.25">
      <c r="A81" s="377" t="s">
        <v>381</v>
      </c>
      <c r="B81" s="377" t="s">
        <v>116</v>
      </c>
      <c r="C81" s="377" t="s">
        <v>128</v>
      </c>
      <c r="D81" s="378">
        <v>3.5880949928888901</v>
      </c>
      <c r="E81" s="379"/>
      <c r="F81" s="380">
        <v>3.6249999999999998E-2</v>
      </c>
      <c r="G81" s="380">
        <v>3.6249999999999998E-2</v>
      </c>
      <c r="H81" s="381"/>
      <c r="I81" s="382">
        <v>5</v>
      </c>
      <c r="J81" s="382">
        <v>5</v>
      </c>
      <c r="K81" s="379"/>
      <c r="L81" s="407">
        <v>0.67</v>
      </c>
      <c r="M81" s="384">
        <v>0.505</v>
      </c>
      <c r="N81" s="385">
        <v>0.7</v>
      </c>
      <c r="O81" s="386"/>
      <c r="P81" s="379"/>
      <c r="Q81" s="387">
        <v>148</v>
      </c>
      <c r="R81" s="388">
        <v>41.2475144312833</v>
      </c>
      <c r="S81" s="389">
        <v>36</v>
      </c>
      <c r="T81" s="401">
        <v>1.1457642897578699</v>
      </c>
      <c r="U81" s="402">
        <v>-7.00570369280004</v>
      </c>
      <c r="V81" s="392">
        <v>7.4999999999999997E-3</v>
      </c>
      <c r="W81" s="392">
        <v>7.4999999999999997E-3</v>
      </c>
      <c r="X81" s="393">
        <v>0</v>
      </c>
      <c r="Y81" s="393">
        <v>8</v>
      </c>
      <c r="Z81" s="379"/>
      <c r="AA81" s="394">
        <v>303</v>
      </c>
      <c r="AB81" s="378">
        <v>84.445924815397703</v>
      </c>
      <c r="AC81" s="389">
        <v>200</v>
      </c>
      <c r="AD81" s="384">
        <v>0.422229624076988</v>
      </c>
      <c r="AE81" s="395">
        <v>-558.14279829333395</v>
      </c>
      <c r="AF81" s="380"/>
      <c r="AG81" s="380"/>
      <c r="AH81" s="396">
        <v>415</v>
      </c>
      <c r="AI81" s="393">
        <v>559</v>
      </c>
      <c r="AJ81" s="379"/>
      <c r="AK81" s="388">
        <v>1882.20568</v>
      </c>
      <c r="AL81" s="388">
        <v>524.56963478678097</v>
      </c>
      <c r="AM81" s="397">
        <v>750.3</v>
      </c>
      <c r="AN81" s="384">
        <v>0.69914652110726405</v>
      </c>
      <c r="AO81" s="406">
        <v>-1348.37152779744</v>
      </c>
      <c r="AP81" s="392"/>
      <c r="AQ81" s="392"/>
      <c r="AR81" s="393">
        <v>810</v>
      </c>
      <c r="AS81" s="393">
        <v>1349</v>
      </c>
      <c r="AT81" s="381"/>
      <c r="AU81" s="388">
        <v>2233.1414399999999</v>
      </c>
      <c r="AV81" s="378">
        <v>622.37522819930302</v>
      </c>
      <c r="AW81" s="399">
        <v>573</v>
      </c>
      <c r="AX81" s="401">
        <v>1.0861696827213001</v>
      </c>
      <c r="AY81" s="405">
        <v>-234.03267711040101</v>
      </c>
      <c r="AZ81" s="380">
        <v>6.7499999999999999E-3</v>
      </c>
      <c r="BA81" s="380">
        <v>6.7499999999999999E-3</v>
      </c>
      <c r="BB81" s="393">
        <v>0</v>
      </c>
      <c r="BC81" s="393">
        <v>235</v>
      </c>
      <c r="BD81" s="379"/>
      <c r="BE81" s="388">
        <v>247.9</v>
      </c>
      <c r="BF81" s="378">
        <v>69.089586672399605</v>
      </c>
      <c r="BG81" s="400">
        <v>65</v>
      </c>
      <c r="BH81" s="401">
        <v>1.0629167180369199</v>
      </c>
      <c r="BI81" s="402">
        <v>-101.93926180666701</v>
      </c>
      <c r="BJ81" s="380">
        <v>1.2E-2</v>
      </c>
      <c r="BK81" s="380">
        <v>1.2E-2</v>
      </c>
      <c r="BL81" s="393">
        <v>0</v>
      </c>
      <c r="BM81" s="393">
        <v>102</v>
      </c>
      <c r="BN81" s="379"/>
      <c r="BO81" s="387">
        <v>347</v>
      </c>
      <c r="BP81" s="388">
        <v>96.708699376049495</v>
      </c>
      <c r="BQ81" s="400">
        <v>78</v>
      </c>
      <c r="BR81" s="390">
        <v>1.2398551202057599</v>
      </c>
      <c r="BS81" s="391">
        <v>11.154308665599901</v>
      </c>
      <c r="BT81" s="380">
        <v>7.4999999999999997E-3</v>
      </c>
      <c r="BU81" s="392">
        <v>7.4999999999999997E-3</v>
      </c>
      <c r="BV81" s="387">
        <v>0</v>
      </c>
      <c r="BW81" s="387">
        <v>0</v>
      </c>
      <c r="BX81" s="381"/>
      <c r="BY81" s="386">
        <v>0.99202693125442898</v>
      </c>
      <c r="BZ81" s="386">
        <v>1</v>
      </c>
      <c r="CA81" s="403">
        <v>0.99681077250177197</v>
      </c>
      <c r="CB81" s="385">
        <v>0.9</v>
      </c>
      <c r="CC81" s="392">
        <v>2.5000000000000001E-3</v>
      </c>
    </row>
    <row r="82" spans="1:81" ht="21.4" customHeight="1" x14ac:dyDescent="0.25">
      <c r="A82" s="377" t="s">
        <v>381</v>
      </c>
      <c r="B82" s="377" t="s">
        <v>116</v>
      </c>
      <c r="C82" s="377" t="s">
        <v>129</v>
      </c>
      <c r="D82" s="378">
        <v>5.0163980773333297</v>
      </c>
      <c r="E82" s="379"/>
      <c r="F82" s="380">
        <v>1.4625000000000001E-2</v>
      </c>
      <c r="G82" s="380">
        <v>1.4625000000000001E-2</v>
      </c>
      <c r="H82" s="381"/>
      <c r="I82" s="382">
        <v>3</v>
      </c>
      <c r="J82" s="382">
        <v>3</v>
      </c>
      <c r="K82" s="379"/>
      <c r="L82" s="383">
        <v>0.40725626740947102</v>
      </c>
      <c r="M82" s="384">
        <v>0.36899999999999999</v>
      </c>
      <c r="N82" s="385">
        <v>0.7</v>
      </c>
      <c r="O82" s="386"/>
      <c r="P82" s="379"/>
      <c r="Q82" s="387">
        <v>153</v>
      </c>
      <c r="R82" s="388">
        <v>30.499971820683999</v>
      </c>
      <c r="S82" s="389">
        <v>36</v>
      </c>
      <c r="T82" s="386">
        <v>0.84722143946344397</v>
      </c>
      <c r="U82" s="394">
        <v>-63.708396940799801</v>
      </c>
      <c r="V82" s="392"/>
      <c r="W82" s="392"/>
      <c r="X82" s="393">
        <v>28</v>
      </c>
      <c r="Y82" s="393">
        <v>64</v>
      </c>
      <c r="Z82" s="379"/>
      <c r="AA82" s="394">
        <v>630</v>
      </c>
      <c r="AB82" s="378">
        <v>125.58811926164</v>
      </c>
      <c r="AC82" s="389">
        <v>200</v>
      </c>
      <c r="AD82" s="384">
        <v>0.62794059630819998</v>
      </c>
      <c r="AE82" s="395">
        <v>-573.93553855999903</v>
      </c>
      <c r="AF82" s="380"/>
      <c r="AG82" s="380"/>
      <c r="AH82" s="396">
        <v>374</v>
      </c>
      <c r="AI82" s="393">
        <v>574</v>
      </c>
      <c r="AJ82" s="379"/>
      <c r="AK82" s="388">
        <v>4701.0720499999998</v>
      </c>
      <c r="AL82" s="388">
        <v>937.14094805232105</v>
      </c>
      <c r="AM82" s="397">
        <v>828</v>
      </c>
      <c r="AN82" s="401">
        <v>1.1318127391936199</v>
      </c>
      <c r="AO82" s="405">
        <v>-283.22107963839699</v>
      </c>
      <c r="AP82" s="392">
        <v>6.4999999999999997E-3</v>
      </c>
      <c r="AQ82" s="392">
        <v>6.4999999999999997E-3</v>
      </c>
      <c r="AR82" s="393">
        <v>0</v>
      </c>
      <c r="AS82" s="393">
        <v>284</v>
      </c>
      <c r="AT82" s="381"/>
      <c r="AU82" s="388">
        <v>1942.4704400000001</v>
      </c>
      <c r="AV82" s="378">
        <v>387.22414171576202</v>
      </c>
      <c r="AW82" s="399">
        <v>573</v>
      </c>
      <c r="AX82" s="384">
        <v>0.67578384243588496</v>
      </c>
      <c r="AY82" s="406">
        <v>-1506.8048779743999</v>
      </c>
      <c r="AZ82" s="380"/>
      <c r="BA82" s="380"/>
      <c r="BB82" s="393">
        <v>932</v>
      </c>
      <c r="BC82" s="393">
        <v>1507</v>
      </c>
      <c r="BD82" s="379"/>
      <c r="BE82" s="388">
        <v>183.7</v>
      </c>
      <c r="BF82" s="378">
        <v>36.619900806925799</v>
      </c>
      <c r="BG82" s="400">
        <v>65</v>
      </c>
      <c r="BH82" s="384">
        <v>0.56338308933731995</v>
      </c>
      <c r="BI82" s="395">
        <v>-305.39881253999999</v>
      </c>
      <c r="BJ82" s="380"/>
      <c r="BK82" s="380"/>
      <c r="BL82" s="393">
        <v>110</v>
      </c>
      <c r="BM82" s="393">
        <v>306</v>
      </c>
      <c r="BN82" s="379"/>
      <c r="BO82" s="387">
        <v>449</v>
      </c>
      <c r="BP82" s="388">
        <v>89.506453251549701</v>
      </c>
      <c r="BQ82" s="400">
        <v>78</v>
      </c>
      <c r="BR82" s="401">
        <v>1.14751863143012</v>
      </c>
      <c r="BS82" s="402">
        <v>-20.5348600383996</v>
      </c>
      <c r="BT82" s="380">
        <v>5.6249999999999998E-3</v>
      </c>
      <c r="BU82" s="392">
        <v>5.6249999999999998E-3</v>
      </c>
      <c r="BV82" s="387">
        <v>0</v>
      </c>
      <c r="BW82" s="387">
        <v>21</v>
      </c>
      <c r="BX82" s="381"/>
      <c r="BY82" s="386">
        <v>0.99180327868852403</v>
      </c>
      <c r="BZ82" s="386">
        <v>1</v>
      </c>
      <c r="CA82" s="403">
        <v>0.99672131147540999</v>
      </c>
      <c r="CB82" s="385">
        <v>0.9</v>
      </c>
      <c r="CC82" s="392">
        <v>2.5000000000000001E-3</v>
      </c>
    </row>
    <row r="83" spans="1:81" ht="21.4" customHeight="1" x14ac:dyDescent="0.25">
      <c r="A83" s="377" t="s">
        <v>381</v>
      </c>
      <c r="B83" s="377" t="s">
        <v>116</v>
      </c>
      <c r="C83" s="377" t="s">
        <v>130</v>
      </c>
      <c r="D83" s="378">
        <v>4.9251896847777799</v>
      </c>
      <c r="E83" s="379"/>
      <c r="F83" s="380">
        <v>2.1499999999999998E-2</v>
      </c>
      <c r="G83" s="380">
        <v>2.1499999999999998E-2</v>
      </c>
      <c r="H83" s="381"/>
      <c r="I83" s="382">
        <v>4</v>
      </c>
      <c r="J83" s="382">
        <v>4</v>
      </c>
      <c r="K83" s="379"/>
      <c r="L83" s="404">
        <v>0.73373063170441</v>
      </c>
      <c r="M83" s="386">
        <v>0.65100000000000002</v>
      </c>
      <c r="N83" s="385">
        <v>0.7</v>
      </c>
      <c r="O83" s="386"/>
      <c r="P83" s="379"/>
      <c r="Q83" s="387">
        <v>213</v>
      </c>
      <c r="R83" s="388">
        <v>43.2470653177717</v>
      </c>
      <c r="S83" s="389">
        <v>36</v>
      </c>
      <c r="T83" s="390">
        <v>1.2013073699381001</v>
      </c>
      <c r="U83" s="391">
        <v>0.23180561759997401</v>
      </c>
      <c r="V83" s="392">
        <v>0.01</v>
      </c>
      <c r="W83" s="392">
        <v>0.01</v>
      </c>
      <c r="X83" s="393">
        <v>0</v>
      </c>
      <c r="Y83" s="393">
        <v>0</v>
      </c>
      <c r="Z83" s="379"/>
      <c r="AA83" s="394">
        <v>884</v>
      </c>
      <c r="AB83" s="378">
        <v>179.48547296202</v>
      </c>
      <c r="AC83" s="389">
        <v>200</v>
      </c>
      <c r="AD83" s="386">
        <v>0.89742736481009999</v>
      </c>
      <c r="AE83" s="394">
        <v>-298.04552434666698</v>
      </c>
      <c r="AF83" s="380"/>
      <c r="AG83" s="380"/>
      <c r="AH83" s="396">
        <v>102</v>
      </c>
      <c r="AI83" s="393">
        <v>299</v>
      </c>
      <c r="AJ83" s="379"/>
      <c r="AK83" s="388">
        <v>3932.02729</v>
      </c>
      <c r="AL83" s="388">
        <v>798.35042742671806</v>
      </c>
      <c r="AM83" s="397">
        <v>828</v>
      </c>
      <c r="AN83" s="386">
        <v>0.96419133747188102</v>
      </c>
      <c r="AO83" s="388">
        <v>-961.64118079520097</v>
      </c>
      <c r="AP83" s="392"/>
      <c r="AQ83" s="392"/>
      <c r="AR83" s="393">
        <v>147</v>
      </c>
      <c r="AS83" s="393">
        <v>962</v>
      </c>
      <c r="AT83" s="381"/>
      <c r="AU83" s="388">
        <v>2318.54675</v>
      </c>
      <c r="AV83" s="378">
        <v>470.75278281482298</v>
      </c>
      <c r="AW83" s="399">
        <v>573</v>
      </c>
      <c r="AX83" s="386">
        <v>0.82155808519166296</v>
      </c>
      <c r="AY83" s="388">
        <v>-1068.0136772532001</v>
      </c>
      <c r="AZ83" s="380"/>
      <c r="BA83" s="380"/>
      <c r="BB83" s="393">
        <v>504</v>
      </c>
      <c r="BC83" s="393">
        <v>1069</v>
      </c>
      <c r="BD83" s="379"/>
      <c r="BE83" s="388">
        <v>296.10000000000002</v>
      </c>
      <c r="BF83" s="378">
        <v>60.119511927662899</v>
      </c>
      <c r="BG83" s="400">
        <v>65</v>
      </c>
      <c r="BH83" s="401">
        <v>0.924915568117891</v>
      </c>
      <c r="BI83" s="402">
        <v>-184.105994265833</v>
      </c>
      <c r="BJ83" s="380">
        <v>1.5E-3</v>
      </c>
      <c r="BK83" s="380">
        <v>1.5E-3</v>
      </c>
      <c r="BL83" s="393">
        <v>0</v>
      </c>
      <c r="BM83" s="393">
        <v>185</v>
      </c>
      <c r="BN83" s="379"/>
      <c r="BO83" s="387">
        <v>535</v>
      </c>
      <c r="BP83" s="388">
        <v>108.62525795778301</v>
      </c>
      <c r="BQ83" s="400">
        <v>78</v>
      </c>
      <c r="BR83" s="390">
        <v>1.3926315122792701</v>
      </c>
      <c r="BS83" s="391">
        <v>74.002245504799902</v>
      </c>
      <c r="BT83" s="380">
        <v>7.4999999999999997E-3</v>
      </c>
      <c r="BU83" s="392">
        <v>7.4999999999999997E-3</v>
      </c>
      <c r="BV83" s="387">
        <v>0</v>
      </c>
      <c r="BW83" s="387">
        <v>0</v>
      </c>
      <c r="BX83" s="381"/>
      <c r="BY83" s="386">
        <v>0.99034446764091799</v>
      </c>
      <c r="BZ83" s="386">
        <v>1</v>
      </c>
      <c r="CA83" s="403">
        <v>0.99613778705636702</v>
      </c>
      <c r="CB83" s="385">
        <v>0.9</v>
      </c>
      <c r="CC83" s="392">
        <v>2.5000000000000001E-3</v>
      </c>
    </row>
    <row r="84" spans="1:81" ht="21.4" customHeight="1" x14ac:dyDescent="0.25">
      <c r="A84" s="377" t="s">
        <v>381</v>
      </c>
      <c r="B84" s="377" t="s">
        <v>116</v>
      </c>
      <c r="C84" s="377" t="s">
        <v>131</v>
      </c>
      <c r="D84" s="378">
        <v>3.6932241753333299</v>
      </c>
      <c r="E84" s="379"/>
      <c r="F84" s="380">
        <v>4.5879999999999997E-2</v>
      </c>
      <c r="G84" s="380">
        <v>4.5879999999999997E-2</v>
      </c>
      <c r="H84" s="381"/>
      <c r="I84" s="382">
        <v>5</v>
      </c>
      <c r="J84" s="382">
        <v>5</v>
      </c>
      <c r="K84" s="379"/>
      <c r="L84" s="404">
        <v>0.71007194244604299</v>
      </c>
      <c r="M84" s="386">
        <v>0.68200000000000005</v>
      </c>
      <c r="N84" s="385">
        <v>0.7</v>
      </c>
      <c r="O84" s="386"/>
      <c r="P84" s="379"/>
      <c r="Q84" s="387">
        <v>144</v>
      </c>
      <c r="R84" s="388">
        <v>38.990322050245801</v>
      </c>
      <c r="S84" s="389">
        <v>36</v>
      </c>
      <c r="T84" s="401">
        <v>1.0830645013957201</v>
      </c>
      <c r="U84" s="402">
        <v>-15.547284374399799</v>
      </c>
      <c r="V84" s="392">
        <v>4.0000000000000001E-3</v>
      </c>
      <c r="W84" s="392">
        <v>4.0000000000000001E-3</v>
      </c>
      <c r="X84" s="393">
        <v>0</v>
      </c>
      <c r="Y84" s="393">
        <v>16</v>
      </c>
      <c r="Z84" s="379"/>
      <c r="AA84" s="394">
        <v>303</v>
      </c>
      <c r="AB84" s="378">
        <v>82.042135980725504</v>
      </c>
      <c r="AC84" s="389">
        <v>200</v>
      </c>
      <c r="AD84" s="384">
        <v>0.41021067990362697</v>
      </c>
      <c r="AE84" s="395">
        <v>-583.373802079999</v>
      </c>
      <c r="AF84" s="380"/>
      <c r="AG84" s="380"/>
      <c r="AH84" s="396">
        <v>436</v>
      </c>
      <c r="AI84" s="393">
        <v>584</v>
      </c>
      <c r="AJ84" s="379"/>
      <c r="AK84" s="388">
        <v>1947.2804699999999</v>
      </c>
      <c r="AL84" s="388">
        <v>527.25758782954097</v>
      </c>
      <c r="AM84" s="397">
        <v>795.7</v>
      </c>
      <c r="AN84" s="384">
        <v>0.66263364060517904</v>
      </c>
      <c r="AO84" s="406">
        <v>-1579.15770157528</v>
      </c>
      <c r="AP84" s="392"/>
      <c r="AQ84" s="392"/>
      <c r="AR84" s="393">
        <v>992</v>
      </c>
      <c r="AS84" s="393">
        <v>1580</v>
      </c>
      <c r="AT84" s="381"/>
      <c r="AU84" s="388">
        <v>2527.3090900000002</v>
      </c>
      <c r="AV84" s="378">
        <v>684.30968985842799</v>
      </c>
      <c r="AW84" s="399">
        <v>573</v>
      </c>
      <c r="AX84" s="401">
        <v>1.19425774844403</v>
      </c>
      <c r="AY84" s="405">
        <v>-12.1518529591981</v>
      </c>
      <c r="AZ84" s="380">
        <v>1.4250000000000001E-2</v>
      </c>
      <c r="BA84" s="380">
        <v>1.4250000000000001E-2</v>
      </c>
      <c r="BB84" s="393">
        <v>0</v>
      </c>
      <c r="BC84" s="393">
        <v>13</v>
      </c>
      <c r="BD84" s="379"/>
      <c r="BE84" s="388">
        <v>279.8</v>
      </c>
      <c r="BF84" s="378">
        <v>75.760361872630298</v>
      </c>
      <c r="BG84" s="400">
        <v>65</v>
      </c>
      <c r="BH84" s="401">
        <v>1.1655440288097001</v>
      </c>
      <c r="BI84" s="402">
        <v>-80.289357094999701</v>
      </c>
      <c r="BJ84" s="380">
        <v>1.763E-2</v>
      </c>
      <c r="BK84" s="380">
        <v>1.763E-2</v>
      </c>
      <c r="BL84" s="393">
        <v>0</v>
      </c>
      <c r="BM84" s="393">
        <v>81</v>
      </c>
      <c r="BN84" s="379"/>
      <c r="BO84" s="387">
        <v>513</v>
      </c>
      <c r="BP84" s="388">
        <v>138.90302230400101</v>
      </c>
      <c r="BQ84" s="400">
        <v>78</v>
      </c>
      <c r="BR84" s="390">
        <v>1.7808079782564199</v>
      </c>
      <c r="BS84" s="391">
        <v>167.3142171888</v>
      </c>
      <c r="BT84" s="380">
        <v>7.4999999999999997E-3</v>
      </c>
      <c r="BU84" s="392">
        <v>7.4999999999999997E-3</v>
      </c>
      <c r="BV84" s="387">
        <v>0</v>
      </c>
      <c r="BW84" s="387">
        <v>0</v>
      </c>
      <c r="BX84" s="381"/>
      <c r="BY84" s="386">
        <v>0.98424753867791803</v>
      </c>
      <c r="BZ84" s="386">
        <v>1</v>
      </c>
      <c r="CA84" s="403">
        <v>0.99369901547116701</v>
      </c>
      <c r="CB84" s="385">
        <v>0.9</v>
      </c>
      <c r="CC84" s="392">
        <v>2.5000000000000001E-3</v>
      </c>
    </row>
    <row r="85" spans="1:81" ht="21.4" customHeight="1" x14ac:dyDescent="0.25">
      <c r="A85" s="377" t="s">
        <v>381</v>
      </c>
      <c r="B85" s="377" t="s">
        <v>134</v>
      </c>
      <c r="C85" s="377" t="s">
        <v>135</v>
      </c>
      <c r="D85" s="378">
        <v>7.7764141098888899</v>
      </c>
      <c r="E85" s="379"/>
      <c r="F85" s="380">
        <v>1.5625E-2</v>
      </c>
      <c r="G85" s="380">
        <v>1.5625E-2</v>
      </c>
      <c r="H85" s="381"/>
      <c r="I85" s="382">
        <v>3</v>
      </c>
      <c r="J85" s="382">
        <v>3</v>
      </c>
      <c r="K85" s="379"/>
      <c r="L85" s="383">
        <v>0.31207003089598301</v>
      </c>
      <c r="M85" s="384">
        <v>0.36099999999999999</v>
      </c>
      <c r="N85" s="385">
        <v>0.7</v>
      </c>
      <c r="O85" s="386"/>
      <c r="P85" s="379"/>
      <c r="Q85" s="387">
        <v>199</v>
      </c>
      <c r="R85" s="388">
        <v>25.5902009831165</v>
      </c>
      <c r="S85" s="389">
        <v>36</v>
      </c>
      <c r="T85" s="384">
        <v>0.71083891619768202</v>
      </c>
      <c r="U85" s="395">
        <v>-136.94108954719999</v>
      </c>
      <c r="V85" s="392"/>
      <c r="W85" s="392"/>
      <c r="X85" s="393">
        <v>81</v>
      </c>
      <c r="Y85" s="393">
        <v>137</v>
      </c>
      <c r="Z85" s="379"/>
      <c r="AA85" s="394">
        <v>621</v>
      </c>
      <c r="AB85" s="378">
        <v>79.856858344298402</v>
      </c>
      <c r="AC85" s="389">
        <v>200</v>
      </c>
      <c r="AD85" s="384">
        <v>0.39928429172149199</v>
      </c>
      <c r="AE85" s="395">
        <v>-1245.3393863733299</v>
      </c>
      <c r="AF85" s="380"/>
      <c r="AG85" s="380"/>
      <c r="AH85" s="396">
        <v>935</v>
      </c>
      <c r="AI85" s="393">
        <v>1246</v>
      </c>
      <c r="AJ85" s="379"/>
      <c r="AK85" s="388">
        <v>4880.5293000000001</v>
      </c>
      <c r="AL85" s="388">
        <v>627.60666176376401</v>
      </c>
      <c r="AM85" s="397">
        <v>821.3</v>
      </c>
      <c r="AN85" s="384">
        <v>0.76416250062555002</v>
      </c>
      <c r="AO85" s="406">
        <v>-2783.5933901420899</v>
      </c>
      <c r="AP85" s="392"/>
      <c r="AQ85" s="392"/>
      <c r="AR85" s="393">
        <v>1507</v>
      </c>
      <c r="AS85" s="393">
        <v>2784</v>
      </c>
      <c r="AT85" s="381"/>
      <c r="AU85" s="388">
        <v>4804.36625</v>
      </c>
      <c r="AV85" s="378">
        <v>617.81255243217095</v>
      </c>
      <c r="AW85" s="399">
        <v>573</v>
      </c>
      <c r="AX85" s="401">
        <v>1.07820689778738</v>
      </c>
      <c r="AY85" s="405">
        <v>-542.69609195960095</v>
      </c>
      <c r="AZ85" s="380">
        <v>6.0000000000000001E-3</v>
      </c>
      <c r="BA85" s="380">
        <v>6.0000000000000001E-3</v>
      </c>
      <c r="BB85" s="393">
        <v>0</v>
      </c>
      <c r="BC85" s="393">
        <v>543</v>
      </c>
      <c r="BD85" s="379"/>
      <c r="BE85" s="388">
        <v>276.39999999999998</v>
      </c>
      <c r="BF85" s="378">
        <v>35.543374631826197</v>
      </c>
      <c r="BG85" s="400">
        <v>65</v>
      </c>
      <c r="BH85" s="384">
        <v>0.54682114818194105</v>
      </c>
      <c r="BI85" s="395">
        <v>-481.80037571416699</v>
      </c>
      <c r="BJ85" s="380"/>
      <c r="BK85" s="380"/>
      <c r="BL85" s="393">
        <v>179</v>
      </c>
      <c r="BM85" s="393">
        <v>482</v>
      </c>
      <c r="BN85" s="379"/>
      <c r="BO85" s="387">
        <v>721</v>
      </c>
      <c r="BP85" s="388">
        <v>92.716255823251402</v>
      </c>
      <c r="BQ85" s="400">
        <v>78</v>
      </c>
      <c r="BR85" s="401">
        <v>1.1886699464519399</v>
      </c>
      <c r="BS85" s="402">
        <v>-6.8723606856000297</v>
      </c>
      <c r="BT85" s="380">
        <v>7.1250000000000003E-3</v>
      </c>
      <c r="BU85" s="392">
        <v>7.1250000000000003E-3</v>
      </c>
      <c r="BV85" s="387">
        <v>0</v>
      </c>
      <c r="BW85" s="387">
        <v>7</v>
      </c>
      <c r="BX85" s="381"/>
      <c r="BY85" s="386">
        <v>0.98513728159745895</v>
      </c>
      <c r="BZ85" s="386">
        <v>1</v>
      </c>
      <c r="CA85" s="403">
        <v>0.99405491263898305</v>
      </c>
      <c r="CB85" s="385">
        <v>0.9</v>
      </c>
      <c r="CC85" s="392">
        <v>2.5000000000000001E-3</v>
      </c>
    </row>
    <row r="86" spans="1:81" ht="21.4" customHeight="1" x14ac:dyDescent="0.25">
      <c r="A86" s="377" t="s">
        <v>381</v>
      </c>
      <c r="B86" s="377" t="s">
        <v>134</v>
      </c>
      <c r="C86" s="377" t="s">
        <v>140</v>
      </c>
      <c r="D86" s="378">
        <v>5.1483945151111099</v>
      </c>
      <c r="E86" s="379"/>
      <c r="F86" s="380">
        <v>0.02</v>
      </c>
      <c r="G86" s="380">
        <v>0.02</v>
      </c>
      <c r="H86" s="381"/>
      <c r="I86" s="382">
        <v>3</v>
      </c>
      <c r="J86" s="382">
        <v>3</v>
      </c>
      <c r="K86" s="379"/>
      <c r="L86" s="383">
        <v>0.24648031945236701</v>
      </c>
      <c r="M86" s="384">
        <v>0.22600000000000001</v>
      </c>
      <c r="N86" s="385">
        <v>0.7</v>
      </c>
      <c r="O86" s="386"/>
      <c r="P86" s="379"/>
      <c r="Q86" s="387">
        <v>245</v>
      </c>
      <c r="R86" s="388">
        <v>47.587650728959801</v>
      </c>
      <c r="S86" s="389">
        <v>36</v>
      </c>
      <c r="T86" s="390">
        <v>1.32187918691555</v>
      </c>
      <c r="U86" s="391">
        <v>22.589356947200098</v>
      </c>
      <c r="V86" s="392">
        <v>0.01</v>
      </c>
      <c r="W86" s="392">
        <v>0.01</v>
      </c>
      <c r="X86" s="393">
        <v>0</v>
      </c>
      <c r="Y86" s="393">
        <v>0</v>
      </c>
      <c r="Z86" s="379"/>
      <c r="AA86" s="394">
        <v>402</v>
      </c>
      <c r="AB86" s="378">
        <v>78.082594257313701</v>
      </c>
      <c r="AC86" s="389">
        <v>200</v>
      </c>
      <c r="AD86" s="384">
        <v>0.39041297128656799</v>
      </c>
      <c r="AE86" s="395">
        <v>-833.61468362666596</v>
      </c>
      <c r="AF86" s="380"/>
      <c r="AG86" s="380"/>
      <c r="AH86" s="396">
        <v>628</v>
      </c>
      <c r="AI86" s="393">
        <v>834</v>
      </c>
      <c r="AJ86" s="379"/>
      <c r="AK86" s="388">
        <v>2348.2115399999998</v>
      </c>
      <c r="AL86" s="388">
        <v>456.10559429890998</v>
      </c>
      <c r="AM86" s="397">
        <v>795.4</v>
      </c>
      <c r="AN86" s="384">
        <v>0.573429210835944</v>
      </c>
      <c r="AO86" s="406">
        <v>-2565.8280567832498</v>
      </c>
      <c r="AP86" s="392"/>
      <c r="AQ86" s="392"/>
      <c r="AR86" s="393">
        <v>1747</v>
      </c>
      <c r="AS86" s="393">
        <v>2566</v>
      </c>
      <c r="AT86" s="381"/>
      <c r="AU86" s="388">
        <v>2411.7496999999998</v>
      </c>
      <c r="AV86" s="378">
        <v>468.44694844601503</v>
      </c>
      <c r="AW86" s="399">
        <v>573</v>
      </c>
      <c r="AX86" s="386">
        <v>0.817533941441561</v>
      </c>
      <c r="AY86" s="388">
        <v>-1128.2863685903999</v>
      </c>
      <c r="AZ86" s="380"/>
      <c r="BA86" s="380"/>
      <c r="BB86" s="393">
        <v>539</v>
      </c>
      <c r="BC86" s="393">
        <v>1129</v>
      </c>
      <c r="BD86" s="379"/>
      <c r="BE86" s="388">
        <v>193.8</v>
      </c>
      <c r="BF86" s="378">
        <v>37.642802903152699</v>
      </c>
      <c r="BG86" s="400">
        <v>65</v>
      </c>
      <c r="BH86" s="384">
        <v>0.579120044663888</v>
      </c>
      <c r="BI86" s="395">
        <v>-308.16846522333299</v>
      </c>
      <c r="BJ86" s="380"/>
      <c r="BK86" s="380"/>
      <c r="BL86" s="393">
        <v>108</v>
      </c>
      <c r="BM86" s="393">
        <v>309</v>
      </c>
      <c r="BN86" s="379"/>
      <c r="BO86" s="387">
        <v>508</v>
      </c>
      <c r="BP86" s="388">
        <v>98.671537021679896</v>
      </c>
      <c r="BQ86" s="400">
        <v>78</v>
      </c>
      <c r="BR86" s="390">
        <v>1.2650197054061501</v>
      </c>
      <c r="BS86" s="391">
        <v>26.110273385600099</v>
      </c>
      <c r="BT86" s="380">
        <v>7.4999999999999997E-3</v>
      </c>
      <c r="BU86" s="392">
        <v>7.4999999999999997E-3</v>
      </c>
      <c r="BV86" s="387">
        <v>0</v>
      </c>
      <c r="BW86" s="387">
        <v>0</v>
      </c>
      <c r="BX86" s="381"/>
      <c r="BY86" s="386">
        <v>0.97863818424566096</v>
      </c>
      <c r="BZ86" s="386">
        <v>1</v>
      </c>
      <c r="CA86" s="403">
        <v>0.99145527369826403</v>
      </c>
      <c r="CB86" s="385">
        <v>0.9</v>
      </c>
      <c r="CC86" s="392">
        <v>2.5000000000000001E-3</v>
      </c>
    </row>
    <row r="87" spans="1:81" ht="21.4" customHeight="1" x14ac:dyDescent="0.25">
      <c r="A87" s="377" t="s">
        <v>381</v>
      </c>
      <c r="B87" s="377" t="s">
        <v>134</v>
      </c>
      <c r="C87" s="377" t="s">
        <v>141</v>
      </c>
      <c r="D87" s="378">
        <v>10.993734849999999</v>
      </c>
      <c r="E87" s="379"/>
      <c r="F87" s="380">
        <v>2.4125000000000001E-2</v>
      </c>
      <c r="G87" s="380">
        <v>2.4125000000000001E-2</v>
      </c>
      <c r="H87" s="381"/>
      <c r="I87" s="382">
        <v>4</v>
      </c>
      <c r="J87" s="382">
        <v>4</v>
      </c>
      <c r="K87" s="379"/>
      <c r="L87" s="383">
        <v>0.6</v>
      </c>
      <c r="M87" s="384">
        <v>0.439</v>
      </c>
      <c r="N87" s="385">
        <v>0.7</v>
      </c>
      <c r="O87" s="386"/>
      <c r="P87" s="379"/>
      <c r="Q87" s="387">
        <v>588</v>
      </c>
      <c r="R87" s="388">
        <v>53.485008327265597</v>
      </c>
      <c r="S87" s="389">
        <v>36</v>
      </c>
      <c r="T87" s="390">
        <v>1.4856946757573799</v>
      </c>
      <c r="U87" s="391">
        <v>113.07065448</v>
      </c>
      <c r="V87" s="392">
        <v>0.01</v>
      </c>
      <c r="W87" s="392">
        <v>0.01</v>
      </c>
      <c r="X87" s="393">
        <v>0</v>
      </c>
      <c r="Y87" s="393">
        <v>0</v>
      </c>
      <c r="Z87" s="379"/>
      <c r="AA87" s="394">
        <v>1325</v>
      </c>
      <c r="AB87" s="378">
        <v>120.52319053337899</v>
      </c>
      <c r="AC87" s="389">
        <v>200</v>
      </c>
      <c r="AD87" s="384">
        <v>0.60261595266689505</v>
      </c>
      <c r="AE87" s="395">
        <v>-1313.4963640000001</v>
      </c>
      <c r="AF87" s="380"/>
      <c r="AG87" s="380"/>
      <c r="AH87" s="396">
        <v>874</v>
      </c>
      <c r="AI87" s="393">
        <v>1314</v>
      </c>
      <c r="AJ87" s="379"/>
      <c r="AK87" s="388">
        <v>8103.0550000000003</v>
      </c>
      <c r="AL87" s="388">
        <v>737.06116352260403</v>
      </c>
      <c r="AM87" s="397">
        <v>828</v>
      </c>
      <c r="AN87" s="386">
        <v>0.89017048734614002</v>
      </c>
      <c r="AO87" s="388">
        <v>-2820.3199469599999</v>
      </c>
      <c r="AP87" s="392"/>
      <c r="AQ87" s="392"/>
      <c r="AR87" s="393">
        <v>1000</v>
      </c>
      <c r="AS87" s="393">
        <v>2821</v>
      </c>
      <c r="AT87" s="381"/>
      <c r="AU87" s="388">
        <v>5785.6201099999998</v>
      </c>
      <c r="AV87" s="378">
        <v>526.26520367643798</v>
      </c>
      <c r="AW87" s="399">
        <v>573</v>
      </c>
      <c r="AX87" s="386">
        <v>0.91843840083147898</v>
      </c>
      <c r="AY87" s="388">
        <v>-1773.6719728600001</v>
      </c>
      <c r="AZ87" s="380"/>
      <c r="BA87" s="380"/>
      <c r="BB87" s="393">
        <v>514</v>
      </c>
      <c r="BC87" s="393">
        <v>1774</v>
      </c>
      <c r="BD87" s="379"/>
      <c r="BE87" s="388">
        <v>683.6</v>
      </c>
      <c r="BF87" s="378">
        <v>62.180870225371997</v>
      </c>
      <c r="BG87" s="400">
        <v>65</v>
      </c>
      <c r="BH87" s="401">
        <v>0.95662877269803104</v>
      </c>
      <c r="BI87" s="402">
        <v>-388.28914787500003</v>
      </c>
      <c r="BJ87" s="380">
        <v>4.4999999999999997E-3</v>
      </c>
      <c r="BK87" s="380">
        <v>4.4999999999999997E-3</v>
      </c>
      <c r="BL87" s="393">
        <v>0</v>
      </c>
      <c r="BM87" s="393">
        <v>389</v>
      </c>
      <c r="BN87" s="379"/>
      <c r="BO87" s="387">
        <v>1023</v>
      </c>
      <c r="BP87" s="388">
        <v>93.052999181620194</v>
      </c>
      <c r="BQ87" s="400">
        <v>78</v>
      </c>
      <c r="BR87" s="401">
        <v>1.1929871689951299</v>
      </c>
      <c r="BS87" s="402">
        <v>-6.0135819599997804</v>
      </c>
      <c r="BT87" s="380">
        <v>7.1250000000000003E-3</v>
      </c>
      <c r="BU87" s="392">
        <v>7.1250000000000003E-3</v>
      </c>
      <c r="BV87" s="387">
        <v>0</v>
      </c>
      <c r="BW87" s="387">
        <v>7</v>
      </c>
      <c r="BX87" s="381"/>
      <c r="BY87" s="386">
        <v>0.99515474532130099</v>
      </c>
      <c r="BZ87" s="386">
        <v>1</v>
      </c>
      <c r="CA87" s="403">
        <v>0.99806189812851998</v>
      </c>
      <c r="CB87" s="385">
        <v>0.9</v>
      </c>
      <c r="CC87" s="392">
        <v>2.5000000000000001E-3</v>
      </c>
    </row>
    <row r="88" spans="1:81" ht="21.4" customHeight="1" x14ac:dyDescent="0.25">
      <c r="A88" s="377" t="s">
        <v>381</v>
      </c>
      <c r="B88" s="377" t="s">
        <v>134</v>
      </c>
      <c r="C88" s="377" t="s">
        <v>143</v>
      </c>
      <c r="D88" s="378">
        <v>3.3199164074444401</v>
      </c>
      <c r="E88" s="379"/>
      <c r="F88" s="380">
        <v>1.8874999999999999E-2</v>
      </c>
      <c r="G88" s="380">
        <v>1.8874999999999999E-2</v>
      </c>
      <c r="H88" s="381"/>
      <c r="I88" s="382">
        <v>3</v>
      </c>
      <c r="J88" s="382">
        <v>3</v>
      </c>
      <c r="K88" s="379"/>
      <c r="L88" s="383">
        <v>0.35</v>
      </c>
      <c r="M88" s="384">
        <v>0.26200000000000001</v>
      </c>
      <c r="N88" s="385">
        <v>0.7</v>
      </c>
      <c r="O88" s="386"/>
      <c r="P88" s="379"/>
      <c r="Q88" s="387">
        <v>160</v>
      </c>
      <c r="R88" s="388">
        <v>48.193984535641498</v>
      </c>
      <c r="S88" s="389">
        <v>36</v>
      </c>
      <c r="T88" s="390">
        <v>1.3387217926567101</v>
      </c>
      <c r="U88" s="391">
        <v>16.579611198400201</v>
      </c>
      <c r="V88" s="392">
        <v>0.01</v>
      </c>
      <c r="W88" s="392">
        <v>0.01</v>
      </c>
      <c r="X88" s="393">
        <v>0</v>
      </c>
      <c r="Y88" s="393">
        <v>0</v>
      </c>
      <c r="Z88" s="379"/>
      <c r="AA88" s="394">
        <v>278</v>
      </c>
      <c r="AB88" s="378">
        <v>83.737048130677096</v>
      </c>
      <c r="AC88" s="389">
        <v>200</v>
      </c>
      <c r="AD88" s="384">
        <v>0.41868524065338503</v>
      </c>
      <c r="AE88" s="395">
        <v>-518.77993778666598</v>
      </c>
      <c r="AF88" s="380"/>
      <c r="AG88" s="380"/>
      <c r="AH88" s="396">
        <v>386</v>
      </c>
      <c r="AI88" s="393">
        <v>519</v>
      </c>
      <c r="AJ88" s="379"/>
      <c r="AK88" s="388">
        <v>1003.17882</v>
      </c>
      <c r="AL88" s="388">
        <v>302.16990335976902</v>
      </c>
      <c r="AM88" s="397">
        <v>731.6</v>
      </c>
      <c r="AN88" s="384">
        <v>0.41302611175474202</v>
      </c>
      <c r="AO88" s="406">
        <v>-1911.4421924236201</v>
      </c>
      <c r="AP88" s="392"/>
      <c r="AQ88" s="392"/>
      <c r="AR88" s="393">
        <v>1426</v>
      </c>
      <c r="AS88" s="393">
        <v>1912</v>
      </c>
      <c r="AT88" s="381"/>
      <c r="AU88" s="388">
        <v>1535.6914200000001</v>
      </c>
      <c r="AV88" s="378">
        <v>462.569303418733</v>
      </c>
      <c r="AW88" s="399">
        <v>573</v>
      </c>
      <c r="AX88" s="386">
        <v>0.80727627123688195</v>
      </c>
      <c r="AY88" s="388">
        <v>-747.08310175879706</v>
      </c>
      <c r="AZ88" s="380"/>
      <c r="BA88" s="380"/>
      <c r="BB88" s="393">
        <v>367</v>
      </c>
      <c r="BC88" s="393">
        <v>748</v>
      </c>
      <c r="BD88" s="379"/>
      <c r="BE88" s="388">
        <v>178.3</v>
      </c>
      <c r="BF88" s="378">
        <v>53.706171516905499</v>
      </c>
      <c r="BG88" s="400">
        <v>65</v>
      </c>
      <c r="BH88" s="386">
        <v>0.82624879256777695</v>
      </c>
      <c r="BI88" s="394">
        <v>-145.391849725833</v>
      </c>
      <c r="BJ88" s="380"/>
      <c r="BK88" s="380"/>
      <c r="BL88" s="393">
        <v>16</v>
      </c>
      <c r="BM88" s="393">
        <v>146</v>
      </c>
      <c r="BN88" s="379"/>
      <c r="BO88" s="387">
        <v>303</v>
      </c>
      <c r="BP88" s="388">
        <v>91.2673582143711</v>
      </c>
      <c r="BQ88" s="400">
        <v>78</v>
      </c>
      <c r="BR88" s="401">
        <v>1.17009433608168</v>
      </c>
      <c r="BS88" s="402">
        <v>-7.7441757367995496</v>
      </c>
      <c r="BT88" s="380">
        <v>6.3749999999999996E-3</v>
      </c>
      <c r="BU88" s="392">
        <v>6.3749999999999996E-3</v>
      </c>
      <c r="BV88" s="387">
        <v>0</v>
      </c>
      <c r="BW88" s="387">
        <v>8</v>
      </c>
      <c r="BX88" s="381"/>
      <c r="BY88" s="386">
        <v>0.98439643347050798</v>
      </c>
      <c r="BZ88" s="386">
        <v>1</v>
      </c>
      <c r="CA88" s="403">
        <v>0.99375857338820295</v>
      </c>
      <c r="CB88" s="385">
        <v>0.9</v>
      </c>
      <c r="CC88" s="392">
        <v>2.5000000000000001E-3</v>
      </c>
    </row>
    <row r="89" spans="1:81" ht="21.4" customHeight="1" x14ac:dyDescent="0.25">
      <c r="A89" s="377" t="s">
        <v>381</v>
      </c>
      <c r="B89" s="377" t="s">
        <v>134</v>
      </c>
      <c r="C89" s="377" t="s">
        <v>144</v>
      </c>
      <c r="D89" s="378">
        <v>3.5086654832222202</v>
      </c>
      <c r="E89" s="379"/>
      <c r="F89" s="380">
        <v>0.02</v>
      </c>
      <c r="G89" s="380">
        <v>0.02</v>
      </c>
      <c r="H89" s="381"/>
      <c r="I89" s="382">
        <v>3</v>
      </c>
      <c r="J89" s="382">
        <v>3</v>
      </c>
      <c r="K89" s="379"/>
      <c r="L89" s="407">
        <v>0.65</v>
      </c>
      <c r="M89" s="384">
        <v>0.58099999999999996</v>
      </c>
      <c r="N89" s="385">
        <v>0.7</v>
      </c>
      <c r="O89" s="386"/>
      <c r="P89" s="379"/>
      <c r="Q89" s="387">
        <v>122</v>
      </c>
      <c r="R89" s="388">
        <v>34.771054859285101</v>
      </c>
      <c r="S89" s="389">
        <v>36</v>
      </c>
      <c r="T89" s="386">
        <v>0.96586263498014202</v>
      </c>
      <c r="U89" s="394">
        <v>-29.574348875199899</v>
      </c>
      <c r="V89" s="392"/>
      <c r="W89" s="392"/>
      <c r="X89" s="393">
        <v>5</v>
      </c>
      <c r="Y89" s="393">
        <v>30</v>
      </c>
      <c r="Z89" s="379"/>
      <c r="AA89" s="394">
        <v>504</v>
      </c>
      <c r="AB89" s="378">
        <v>143.64435777934199</v>
      </c>
      <c r="AC89" s="389">
        <v>200</v>
      </c>
      <c r="AD89" s="384">
        <v>0.71822178889670996</v>
      </c>
      <c r="AE89" s="395">
        <v>-338.07971597333301</v>
      </c>
      <c r="AF89" s="380"/>
      <c r="AG89" s="380"/>
      <c r="AH89" s="396">
        <v>198</v>
      </c>
      <c r="AI89" s="393">
        <v>339</v>
      </c>
      <c r="AJ89" s="379"/>
      <c r="AK89" s="388">
        <v>3475.9510700000001</v>
      </c>
      <c r="AL89" s="388">
        <v>990.67610937017002</v>
      </c>
      <c r="AM89" s="397">
        <v>828</v>
      </c>
      <c r="AN89" s="390">
        <v>1.1964687311233899</v>
      </c>
      <c r="AO89" s="398">
        <v>-10.2589541295979</v>
      </c>
      <c r="AP89" s="392">
        <v>0.01</v>
      </c>
      <c r="AQ89" s="392">
        <v>0.01</v>
      </c>
      <c r="AR89" s="393">
        <v>0</v>
      </c>
      <c r="AS89" s="393">
        <v>11</v>
      </c>
      <c r="AT89" s="381"/>
      <c r="AU89" s="388">
        <v>1459.7804799999999</v>
      </c>
      <c r="AV89" s="378">
        <v>416.05005862781599</v>
      </c>
      <c r="AW89" s="399">
        <v>573</v>
      </c>
      <c r="AX89" s="384">
        <v>0.72609085275360596</v>
      </c>
      <c r="AY89" s="406">
        <v>-952.77790626359899</v>
      </c>
      <c r="AZ89" s="380"/>
      <c r="BA89" s="380"/>
      <c r="BB89" s="393">
        <v>551</v>
      </c>
      <c r="BC89" s="393">
        <v>953</v>
      </c>
      <c r="BD89" s="379"/>
      <c r="BE89" s="388">
        <v>163.4</v>
      </c>
      <c r="BF89" s="378">
        <v>46.570412819730997</v>
      </c>
      <c r="BG89" s="400">
        <v>65</v>
      </c>
      <c r="BH89" s="384">
        <v>0.71646788953432405</v>
      </c>
      <c r="BI89" s="395">
        <v>-178.694884614166</v>
      </c>
      <c r="BJ89" s="380"/>
      <c r="BK89" s="380"/>
      <c r="BL89" s="393">
        <v>42</v>
      </c>
      <c r="BM89" s="393">
        <v>179</v>
      </c>
      <c r="BN89" s="379"/>
      <c r="BO89" s="387">
        <v>359</v>
      </c>
      <c r="BP89" s="388">
        <v>102.31810405314199</v>
      </c>
      <c r="BQ89" s="400">
        <v>78</v>
      </c>
      <c r="BR89" s="390">
        <v>1.31177056478387</v>
      </c>
      <c r="BS89" s="391">
        <v>30.5889107704003</v>
      </c>
      <c r="BT89" s="380">
        <v>7.4999999999999997E-3</v>
      </c>
      <c r="BU89" s="392">
        <v>7.4999999999999997E-3</v>
      </c>
      <c r="BV89" s="387">
        <v>0</v>
      </c>
      <c r="BW89" s="387">
        <v>0</v>
      </c>
      <c r="BX89" s="381"/>
      <c r="BY89" s="386">
        <v>0.985850725150336</v>
      </c>
      <c r="BZ89" s="386">
        <v>1</v>
      </c>
      <c r="CA89" s="403">
        <v>0.99434029006013402</v>
      </c>
      <c r="CB89" s="385">
        <v>0.9</v>
      </c>
      <c r="CC89" s="392">
        <v>2.5000000000000001E-3</v>
      </c>
    </row>
    <row r="90" spans="1:81" ht="21.4" customHeight="1" x14ac:dyDescent="0.25">
      <c r="A90" s="377" t="s">
        <v>381</v>
      </c>
      <c r="B90" s="377" t="s">
        <v>134</v>
      </c>
      <c r="C90" s="377" t="s">
        <v>145</v>
      </c>
      <c r="D90" s="378">
        <v>2.8106058408888899</v>
      </c>
      <c r="E90" s="379"/>
      <c r="F90" s="380">
        <v>2.1250000000000002E-2</v>
      </c>
      <c r="G90" s="380">
        <v>2.1250000000000002E-2</v>
      </c>
      <c r="H90" s="381"/>
      <c r="I90" s="382">
        <v>3</v>
      </c>
      <c r="J90" s="382">
        <v>3</v>
      </c>
      <c r="K90" s="379"/>
      <c r="L90" s="403">
        <v>0.84</v>
      </c>
      <c r="M90" s="384">
        <v>8.1000000000000003E-2</v>
      </c>
      <c r="N90" s="385">
        <v>0.7</v>
      </c>
      <c r="O90" s="386"/>
      <c r="P90" s="379"/>
      <c r="Q90" s="387">
        <v>84</v>
      </c>
      <c r="R90" s="388">
        <v>29.886794789209599</v>
      </c>
      <c r="S90" s="389">
        <v>36</v>
      </c>
      <c r="T90" s="386">
        <v>0.83018874414471</v>
      </c>
      <c r="U90" s="394">
        <v>-37.418172326399997</v>
      </c>
      <c r="V90" s="392"/>
      <c r="W90" s="392"/>
      <c r="X90" s="393">
        <v>18</v>
      </c>
      <c r="Y90" s="393">
        <v>38</v>
      </c>
      <c r="Z90" s="379"/>
      <c r="AA90" s="394">
        <v>297</v>
      </c>
      <c r="AB90" s="378">
        <v>105.67116729042</v>
      </c>
      <c r="AC90" s="389">
        <v>200</v>
      </c>
      <c r="AD90" s="384">
        <v>0.52835583645210005</v>
      </c>
      <c r="AE90" s="395">
        <v>-377.54540181333402</v>
      </c>
      <c r="AF90" s="380"/>
      <c r="AG90" s="380"/>
      <c r="AH90" s="396">
        <v>266</v>
      </c>
      <c r="AI90" s="393">
        <v>378</v>
      </c>
      <c r="AJ90" s="379"/>
      <c r="AK90" s="388">
        <v>1153.87877</v>
      </c>
      <c r="AL90" s="388">
        <v>410.544500126375</v>
      </c>
      <c r="AM90" s="397">
        <v>828</v>
      </c>
      <c r="AN90" s="384">
        <v>0.49582669097388299</v>
      </c>
      <c r="AO90" s="406">
        <v>-1638.7391935072001</v>
      </c>
      <c r="AP90" s="392"/>
      <c r="AQ90" s="392"/>
      <c r="AR90" s="393">
        <v>1174</v>
      </c>
      <c r="AS90" s="393">
        <v>1639</v>
      </c>
      <c r="AT90" s="381"/>
      <c r="AU90" s="388">
        <v>1856.39121</v>
      </c>
      <c r="AV90" s="378">
        <v>660.49503740193404</v>
      </c>
      <c r="AW90" s="399">
        <v>573</v>
      </c>
      <c r="AX90" s="401">
        <v>1.1526964003524101</v>
      </c>
      <c r="AY90" s="405">
        <v>-76.181366195200795</v>
      </c>
      <c r="AZ90" s="380">
        <v>1.125E-2</v>
      </c>
      <c r="BA90" s="380">
        <v>1.125E-2</v>
      </c>
      <c r="BB90" s="393">
        <v>0</v>
      </c>
      <c r="BC90" s="393">
        <v>77</v>
      </c>
      <c r="BD90" s="379"/>
      <c r="BE90" s="388">
        <v>93.2</v>
      </c>
      <c r="BF90" s="378">
        <v>33.160110408980103</v>
      </c>
      <c r="BG90" s="400">
        <v>65</v>
      </c>
      <c r="BH90" s="384">
        <v>0.51015554475353997</v>
      </c>
      <c r="BI90" s="395">
        <v>-180.834069486667</v>
      </c>
      <c r="BJ90" s="380"/>
      <c r="BK90" s="380"/>
      <c r="BL90" s="393">
        <v>72</v>
      </c>
      <c r="BM90" s="393">
        <v>181</v>
      </c>
      <c r="BN90" s="379"/>
      <c r="BO90" s="387">
        <v>319</v>
      </c>
      <c r="BP90" s="388">
        <v>113.49866116378401</v>
      </c>
      <c r="BQ90" s="400">
        <v>78</v>
      </c>
      <c r="BR90" s="390">
        <v>1.4551110405613299</v>
      </c>
      <c r="BS90" s="391">
        <v>55.927293292799902</v>
      </c>
      <c r="BT90" s="380">
        <v>7.4999999999999997E-3</v>
      </c>
      <c r="BU90" s="392">
        <v>7.4999999999999997E-3</v>
      </c>
      <c r="BV90" s="387">
        <v>0</v>
      </c>
      <c r="BW90" s="387">
        <v>0</v>
      </c>
      <c r="BX90" s="381"/>
      <c r="BY90" s="386">
        <v>0.98301023742104099</v>
      </c>
      <c r="BZ90" s="386">
        <v>1</v>
      </c>
      <c r="CA90" s="403">
        <v>0.993204094968416</v>
      </c>
      <c r="CB90" s="385">
        <v>0.9</v>
      </c>
      <c r="CC90" s="392">
        <v>2.5000000000000001E-3</v>
      </c>
    </row>
    <row r="91" spans="1:81" ht="21.4" customHeight="1" x14ac:dyDescent="0.25">
      <c r="A91" s="377" t="s">
        <v>381</v>
      </c>
      <c r="B91" s="377" t="s">
        <v>134</v>
      </c>
      <c r="C91" s="377" t="s">
        <v>146</v>
      </c>
      <c r="D91" s="378">
        <v>7.4237973369999999</v>
      </c>
      <c r="E91" s="379"/>
      <c r="F91" s="380">
        <v>2.5000000000000001E-2</v>
      </c>
      <c r="G91" s="380">
        <v>2.5000000000000001E-2</v>
      </c>
      <c r="H91" s="381"/>
      <c r="I91" s="382">
        <v>4</v>
      </c>
      <c r="J91" s="382">
        <v>4</v>
      </c>
      <c r="K91" s="379"/>
      <c r="L91" s="383">
        <v>0.56993713515940703</v>
      </c>
      <c r="M91" s="384">
        <v>0.28999999999999998</v>
      </c>
      <c r="N91" s="385">
        <v>0.7</v>
      </c>
      <c r="O91" s="386"/>
      <c r="P91" s="379"/>
      <c r="Q91" s="387">
        <v>295</v>
      </c>
      <c r="R91" s="388">
        <v>39.7370761361882</v>
      </c>
      <c r="S91" s="389">
        <v>36</v>
      </c>
      <c r="T91" s="401">
        <v>1.10380767044967</v>
      </c>
      <c r="U91" s="402">
        <v>-25.708044958399999</v>
      </c>
      <c r="V91" s="392">
        <v>5.0000000000000001E-3</v>
      </c>
      <c r="W91" s="392">
        <v>5.0000000000000001E-3</v>
      </c>
      <c r="X91" s="393">
        <v>0</v>
      </c>
      <c r="Y91" s="393">
        <v>26</v>
      </c>
      <c r="Z91" s="379"/>
      <c r="AA91" s="394">
        <v>980</v>
      </c>
      <c r="AB91" s="378">
        <v>132.00791394394699</v>
      </c>
      <c r="AC91" s="389">
        <v>200</v>
      </c>
      <c r="AD91" s="384">
        <v>0.66003956971973499</v>
      </c>
      <c r="AE91" s="395">
        <v>-801.71136088000003</v>
      </c>
      <c r="AF91" s="380"/>
      <c r="AG91" s="380"/>
      <c r="AH91" s="396">
        <v>505</v>
      </c>
      <c r="AI91" s="393">
        <v>802</v>
      </c>
      <c r="AJ91" s="379"/>
      <c r="AK91" s="388">
        <v>7372.6184400000002</v>
      </c>
      <c r="AL91" s="388">
        <v>993.10610262150794</v>
      </c>
      <c r="AM91" s="397">
        <v>828</v>
      </c>
      <c r="AN91" s="390">
        <v>1.19940350558153</v>
      </c>
      <c r="AO91" s="398">
        <v>-3.6665940431994399</v>
      </c>
      <c r="AP91" s="392">
        <v>0.01</v>
      </c>
      <c r="AQ91" s="392">
        <v>0.01</v>
      </c>
      <c r="AR91" s="393">
        <v>0</v>
      </c>
      <c r="AS91" s="393">
        <v>4</v>
      </c>
      <c r="AT91" s="381"/>
      <c r="AU91" s="388">
        <v>3484.3758400000002</v>
      </c>
      <c r="AV91" s="378">
        <v>469.35223064804899</v>
      </c>
      <c r="AW91" s="399">
        <v>573</v>
      </c>
      <c r="AX91" s="386">
        <v>0.81911384057251202</v>
      </c>
      <c r="AY91" s="388">
        <v>-1620.2272089211999</v>
      </c>
      <c r="AZ91" s="380"/>
      <c r="BA91" s="380"/>
      <c r="BB91" s="393">
        <v>770</v>
      </c>
      <c r="BC91" s="393">
        <v>1621</v>
      </c>
      <c r="BD91" s="379"/>
      <c r="BE91" s="388">
        <v>317.7</v>
      </c>
      <c r="BF91" s="378">
        <v>42.794810469379598</v>
      </c>
      <c r="BG91" s="400">
        <v>65</v>
      </c>
      <c r="BH91" s="384">
        <v>0.65838169952891701</v>
      </c>
      <c r="BI91" s="395">
        <v>-406.12024035749999</v>
      </c>
      <c r="BJ91" s="380"/>
      <c r="BK91" s="380"/>
      <c r="BL91" s="393">
        <v>117</v>
      </c>
      <c r="BM91" s="393">
        <v>407</v>
      </c>
      <c r="BN91" s="379"/>
      <c r="BO91" s="387">
        <v>775</v>
      </c>
      <c r="BP91" s="388">
        <v>104.394013578121</v>
      </c>
      <c r="BQ91" s="400">
        <v>78</v>
      </c>
      <c r="BR91" s="390">
        <v>1.33838478946309</v>
      </c>
      <c r="BS91" s="391">
        <v>80.132569256799997</v>
      </c>
      <c r="BT91" s="380">
        <v>7.4999999999999997E-3</v>
      </c>
      <c r="BU91" s="392">
        <v>7.4999999999999997E-3</v>
      </c>
      <c r="BV91" s="387">
        <v>0</v>
      </c>
      <c r="BW91" s="387">
        <v>0</v>
      </c>
      <c r="BX91" s="381"/>
      <c r="BY91" s="386">
        <v>0.98729611041405296</v>
      </c>
      <c r="BZ91" s="386">
        <v>1</v>
      </c>
      <c r="CA91" s="403">
        <v>0.99491844416562103</v>
      </c>
      <c r="CB91" s="385">
        <v>0.9</v>
      </c>
      <c r="CC91" s="392">
        <v>2.5000000000000001E-3</v>
      </c>
    </row>
    <row r="92" spans="1:81" ht="21.4" customHeight="1" x14ac:dyDescent="0.25">
      <c r="A92" s="377" t="s">
        <v>381</v>
      </c>
      <c r="B92" s="377" t="s">
        <v>134</v>
      </c>
      <c r="C92" s="377" t="s">
        <v>147</v>
      </c>
      <c r="D92" s="378">
        <v>11.573047969999999</v>
      </c>
      <c r="E92" s="379"/>
      <c r="F92" s="380">
        <v>2.6249999999999999E-2</v>
      </c>
      <c r="G92" s="380">
        <v>2.6249999999999999E-2</v>
      </c>
      <c r="H92" s="381"/>
      <c r="I92" s="382">
        <v>5</v>
      </c>
      <c r="J92" s="382">
        <v>5</v>
      </c>
      <c r="K92" s="379"/>
      <c r="L92" s="403">
        <v>0.87999773499433698</v>
      </c>
      <c r="M92" s="386">
        <v>0.68</v>
      </c>
      <c r="N92" s="385">
        <v>0.7</v>
      </c>
      <c r="O92" s="386"/>
      <c r="P92" s="379"/>
      <c r="Q92" s="387">
        <v>447</v>
      </c>
      <c r="R92" s="388">
        <v>38.624224245741203</v>
      </c>
      <c r="S92" s="389">
        <v>36</v>
      </c>
      <c r="T92" s="401">
        <v>1.0728951179372599</v>
      </c>
      <c r="U92" s="402">
        <v>-52.955672303999897</v>
      </c>
      <c r="V92" s="392">
        <v>3.5000000000000001E-3</v>
      </c>
      <c r="W92" s="392">
        <v>3.5000000000000001E-3</v>
      </c>
      <c r="X92" s="393">
        <v>0</v>
      </c>
      <c r="Y92" s="393">
        <v>53</v>
      </c>
      <c r="Z92" s="379"/>
      <c r="AA92" s="394">
        <v>1323</v>
      </c>
      <c r="AB92" s="378">
        <v>114.317334848133</v>
      </c>
      <c r="AC92" s="389">
        <v>200</v>
      </c>
      <c r="AD92" s="384">
        <v>0.571586674240665</v>
      </c>
      <c r="AE92" s="395">
        <v>-1454.5315128</v>
      </c>
      <c r="AF92" s="380"/>
      <c r="AG92" s="380"/>
      <c r="AH92" s="396">
        <v>992</v>
      </c>
      <c r="AI92" s="393">
        <v>1455</v>
      </c>
      <c r="AJ92" s="379"/>
      <c r="AK92" s="388">
        <v>9464.6768599999996</v>
      </c>
      <c r="AL92" s="388">
        <v>817.82058490854104</v>
      </c>
      <c r="AM92" s="397">
        <v>750.7</v>
      </c>
      <c r="AN92" s="401">
        <v>1.0894106632590099</v>
      </c>
      <c r="AO92" s="405">
        <v>-960.78767329480104</v>
      </c>
      <c r="AP92" s="392">
        <v>4.4999999999999997E-3</v>
      </c>
      <c r="AQ92" s="392">
        <v>4.4999999999999997E-3</v>
      </c>
      <c r="AR92" s="393">
        <v>0</v>
      </c>
      <c r="AS92" s="393">
        <v>961</v>
      </c>
      <c r="AT92" s="381"/>
      <c r="AU92" s="388">
        <v>7378.3840899999996</v>
      </c>
      <c r="AV92" s="378">
        <v>637.54890752431595</v>
      </c>
      <c r="AW92" s="399">
        <v>573</v>
      </c>
      <c r="AX92" s="401">
        <v>1.11265079847176</v>
      </c>
      <c r="AY92" s="405">
        <v>-579.243694172</v>
      </c>
      <c r="AZ92" s="380">
        <v>8.2500000000000004E-3</v>
      </c>
      <c r="BA92" s="380">
        <v>8.2500000000000004E-3</v>
      </c>
      <c r="BB92" s="393">
        <v>0</v>
      </c>
      <c r="BC92" s="393">
        <v>580</v>
      </c>
      <c r="BD92" s="379"/>
      <c r="BE92" s="388">
        <v>423.3</v>
      </c>
      <c r="BF92" s="378">
        <v>36.576362691772403</v>
      </c>
      <c r="BG92" s="400">
        <v>65</v>
      </c>
      <c r="BH92" s="384">
        <v>0.562713272181113</v>
      </c>
      <c r="BI92" s="395">
        <v>-705.07217707500001</v>
      </c>
      <c r="BJ92" s="380"/>
      <c r="BK92" s="380"/>
      <c r="BL92" s="393">
        <v>254</v>
      </c>
      <c r="BM92" s="393">
        <v>706</v>
      </c>
      <c r="BN92" s="379"/>
      <c r="BO92" s="387">
        <v>1365</v>
      </c>
      <c r="BP92" s="388">
        <v>117.946456589344</v>
      </c>
      <c r="BQ92" s="400">
        <v>78</v>
      </c>
      <c r="BR92" s="390">
        <v>1.5121340588377401</v>
      </c>
      <c r="BS92" s="391">
        <v>281.762710008</v>
      </c>
      <c r="BT92" s="380">
        <v>7.4999999999999997E-3</v>
      </c>
      <c r="BU92" s="392">
        <v>7.4999999999999997E-3</v>
      </c>
      <c r="BV92" s="387">
        <v>0</v>
      </c>
      <c r="BW92" s="387">
        <v>0</v>
      </c>
      <c r="BX92" s="381"/>
      <c r="BY92" s="386">
        <v>0.97773300816456399</v>
      </c>
      <c r="BZ92" s="386">
        <v>1</v>
      </c>
      <c r="CA92" s="403">
        <v>0.99109320326582495</v>
      </c>
      <c r="CB92" s="385">
        <v>0.9</v>
      </c>
      <c r="CC92" s="392">
        <v>2.5000000000000001E-3</v>
      </c>
    </row>
    <row r="93" spans="1:81" ht="21.4" customHeight="1" x14ac:dyDescent="0.25">
      <c r="A93" s="377" t="s">
        <v>381</v>
      </c>
      <c r="B93" s="377" t="s">
        <v>134</v>
      </c>
      <c r="C93" s="377" t="s">
        <v>148</v>
      </c>
      <c r="D93" s="378">
        <v>3.39170396188889</v>
      </c>
      <c r="E93" s="379"/>
      <c r="F93" s="380">
        <v>4.3249999999999997E-2</v>
      </c>
      <c r="G93" s="380">
        <v>4.3249999999999997E-2</v>
      </c>
      <c r="H93" s="381"/>
      <c r="I93" s="382">
        <v>5</v>
      </c>
      <c r="J93" s="382">
        <v>5</v>
      </c>
      <c r="K93" s="379"/>
      <c r="L93" s="383">
        <v>0.26</v>
      </c>
      <c r="M93" s="384">
        <v>0.58199999999999996</v>
      </c>
      <c r="N93" s="385">
        <v>0.7</v>
      </c>
      <c r="O93" s="386"/>
      <c r="P93" s="379"/>
      <c r="Q93" s="387">
        <v>139</v>
      </c>
      <c r="R93" s="388">
        <v>40.982350335372097</v>
      </c>
      <c r="S93" s="389">
        <v>36</v>
      </c>
      <c r="T93" s="401">
        <v>1.138398620427</v>
      </c>
      <c r="U93" s="402">
        <v>-7.5216111536000199</v>
      </c>
      <c r="V93" s="392">
        <v>7.0000000000000001E-3</v>
      </c>
      <c r="W93" s="392">
        <v>7.0000000000000001E-3</v>
      </c>
      <c r="X93" s="393">
        <v>0</v>
      </c>
      <c r="Y93" s="393">
        <v>8</v>
      </c>
      <c r="Z93" s="379"/>
      <c r="AA93" s="394">
        <v>235</v>
      </c>
      <c r="AB93" s="378">
        <v>69.286707401528403</v>
      </c>
      <c r="AC93" s="389">
        <v>200</v>
      </c>
      <c r="AD93" s="384">
        <v>0.34643353700764201</v>
      </c>
      <c r="AE93" s="395">
        <v>-579.008950853334</v>
      </c>
      <c r="AF93" s="380"/>
      <c r="AG93" s="380"/>
      <c r="AH93" s="396">
        <v>444</v>
      </c>
      <c r="AI93" s="393">
        <v>580</v>
      </c>
      <c r="AJ93" s="379"/>
      <c r="AK93" s="388">
        <v>911.64260999999999</v>
      </c>
      <c r="AL93" s="388">
        <v>268.78602031419399</v>
      </c>
      <c r="AM93" s="397">
        <v>681.5</v>
      </c>
      <c r="AN93" s="384">
        <v>0.39440355145149603</v>
      </c>
      <c r="AO93" s="406">
        <v>-1862.0928900327301</v>
      </c>
      <c r="AP93" s="392"/>
      <c r="AQ93" s="392"/>
      <c r="AR93" s="393">
        <v>1400</v>
      </c>
      <c r="AS93" s="393">
        <v>1863</v>
      </c>
      <c r="AT93" s="381"/>
      <c r="AU93" s="388">
        <v>3058.6961200000001</v>
      </c>
      <c r="AV93" s="378">
        <v>901.81694934736197</v>
      </c>
      <c r="AW93" s="399">
        <v>573</v>
      </c>
      <c r="AX93" s="390">
        <v>1.57385156954164</v>
      </c>
      <c r="AY93" s="398">
        <v>726.56047580519896</v>
      </c>
      <c r="AZ93" s="380">
        <v>1.4999999999999999E-2</v>
      </c>
      <c r="BA93" s="380">
        <v>1.4999999999999999E-2</v>
      </c>
      <c r="BB93" s="393">
        <v>0</v>
      </c>
      <c r="BC93" s="393">
        <v>0</v>
      </c>
      <c r="BD93" s="379"/>
      <c r="BE93" s="388">
        <v>232</v>
      </c>
      <c r="BF93" s="378">
        <v>68.402196243210994</v>
      </c>
      <c r="BG93" s="400">
        <v>65</v>
      </c>
      <c r="BH93" s="401">
        <v>1.0523414806647799</v>
      </c>
      <c r="BI93" s="402">
        <v>-98.691136284166802</v>
      </c>
      <c r="BJ93" s="380">
        <v>1.125E-2</v>
      </c>
      <c r="BK93" s="380">
        <v>1.125E-2</v>
      </c>
      <c r="BL93" s="393">
        <v>0</v>
      </c>
      <c r="BM93" s="393">
        <v>99</v>
      </c>
      <c r="BN93" s="379"/>
      <c r="BO93" s="387">
        <v>384</v>
      </c>
      <c r="BP93" s="388">
        <v>113.217428264625</v>
      </c>
      <c r="BQ93" s="400">
        <v>78</v>
      </c>
      <c r="BR93" s="390">
        <v>1.4515054905721201</v>
      </c>
      <c r="BS93" s="391">
        <v>66.536509167199895</v>
      </c>
      <c r="BT93" s="380">
        <v>7.4999999999999997E-3</v>
      </c>
      <c r="BU93" s="392">
        <v>7.4999999999999997E-3</v>
      </c>
      <c r="BV93" s="387">
        <v>0</v>
      </c>
      <c r="BW93" s="387">
        <v>0</v>
      </c>
      <c r="BX93" s="381"/>
      <c r="BY93" s="386">
        <v>0.97960548311601503</v>
      </c>
      <c r="BZ93" s="386">
        <v>1</v>
      </c>
      <c r="CA93" s="403">
        <v>0.99184219324640599</v>
      </c>
      <c r="CB93" s="385">
        <v>0.9</v>
      </c>
      <c r="CC93" s="392">
        <v>2.5000000000000001E-3</v>
      </c>
    </row>
    <row r="94" spans="1:81" ht="21.4" customHeight="1" x14ac:dyDescent="0.25">
      <c r="A94" s="377" t="s">
        <v>381</v>
      </c>
      <c r="B94" s="377" t="s">
        <v>134</v>
      </c>
      <c r="C94" s="377" t="s">
        <v>149</v>
      </c>
      <c r="D94" s="378">
        <v>5.4532972122222203</v>
      </c>
      <c r="E94" s="379"/>
      <c r="F94" s="380">
        <v>8.8749999999999992E-3</v>
      </c>
      <c r="G94" s="380">
        <v>8.8749999999999992E-3</v>
      </c>
      <c r="H94" s="381"/>
      <c r="I94" s="382">
        <v>2</v>
      </c>
      <c r="J94" s="382">
        <v>2</v>
      </c>
      <c r="K94" s="379"/>
      <c r="L94" s="383">
        <v>0.280046838407494</v>
      </c>
      <c r="M94" s="384">
        <v>0.17399999999999999</v>
      </c>
      <c r="N94" s="385">
        <v>0.7</v>
      </c>
      <c r="O94" s="386"/>
      <c r="P94" s="379"/>
      <c r="Q94" s="387">
        <v>117</v>
      </c>
      <c r="R94" s="388">
        <v>21.454909836524799</v>
      </c>
      <c r="S94" s="389">
        <v>36</v>
      </c>
      <c r="T94" s="384">
        <v>0.59596971768124496</v>
      </c>
      <c r="U94" s="395">
        <v>-118.582439568</v>
      </c>
      <c r="V94" s="392"/>
      <c r="W94" s="392"/>
      <c r="X94" s="393">
        <v>80</v>
      </c>
      <c r="Y94" s="393">
        <v>119</v>
      </c>
      <c r="Z94" s="379"/>
      <c r="AA94" s="394">
        <v>376</v>
      </c>
      <c r="AB94" s="378">
        <v>68.9491119532764</v>
      </c>
      <c r="AC94" s="389">
        <v>200</v>
      </c>
      <c r="AD94" s="384">
        <v>0.34474555976638199</v>
      </c>
      <c r="AE94" s="395">
        <v>-932.79133093333303</v>
      </c>
      <c r="AF94" s="380"/>
      <c r="AG94" s="380"/>
      <c r="AH94" s="396">
        <v>715</v>
      </c>
      <c r="AI94" s="393">
        <v>933</v>
      </c>
      <c r="AJ94" s="379"/>
      <c r="AK94" s="388">
        <v>1716.9760000000001</v>
      </c>
      <c r="AL94" s="388">
        <v>314.8509852263</v>
      </c>
      <c r="AM94" s="397">
        <v>786.9</v>
      </c>
      <c r="AN94" s="384">
        <v>0.40011562489045599</v>
      </c>
      <c r="AO94" s="406">
        <v>-3432.4634915572001</v>
      </c>
      <c r="AP94" s="392"/>
      <c r="AQ94" s="392"/>
      <c r="AR94" s="393">
        <v>2575</v>
      </c>
      <c r="AS94" s="393">
        <v>3433</v>
      </c>
      <c r="AT94" s="381"/>
      <c r="AU94" s="388">
        <v>2367.9863300000002</v>
      </c>
      <c r="AV94" s="378">
        <v>434.23019832712203</v>
      </c>
      <c r="AW94" s="399">
        <v>573</v>
      </c>
      <c r="AX94" s="384">
        <v>0.757818845248032</v>
      </c>
      <c r="AY94" s="406">
        <v>-1381.7008331239999</v>
      </c>
      <c r="AZ94" s="380"/>
      <c r="BA94" s="380"/>
      <c r="BB94" s="393">
        <v>757</v>
      </c>
      <c r="BC94" s="393">
        <v>1382</v>
      </c>
      <c r="BD94" s="379"/>
      <c r="BE94" s="388">
        <v>166.9</v>
      </c>
      <c r="BF94" s="378">
        <v>30.605337194153801</v>
      </c>
      <c r="BG94" s="400">
        <v>65</v>
      </c>
      <c r="BH94" s="384">
        <v>0.47085134144851998</v>
      </c>
      <c r="BI94" s="395">
        <v>-364.79647819166701</v>
      </c>
      <c r="BJ94" s="380"/>
      <c r="BK94" s="380"/>
      <c r="BL94" s="393">
        <v>153</v>
      </c>
      <c r="BM94" s="393">
        <v>365</v>
      </c>
      <c r="BN94" s="379"/>
      <c r="BO94" s="387">
        <v>496</v>
      </c>
      <c r="BP94" s="388">
        <v>90.954147683045406</v>
      </c>
      <c r="BQ94" s="400">
        <v>78</v>
      </c>
      <c r="BR94" s="401">
        <v>1.1660788164492999</v>
      </c>
      <c r="BS94" s="402">
        <v>-14.4286190639998</v>
      </c>
      <c r="BT94" s="380">
        <v>6.3749999999999996E-3</v>
      </c>
      <c r="BU94" s="392">
        <v>6.3749999999999996E-3</v>
      </c>
      <c r="BV94" s="387">
        <v>0</v>
      </c>
      <c r="BW94" s="387">
        <v>15</v>
      </c>
      <c r="BX94" s="381"/>
      <c r="BY94" s="386">
        <v>0.98938648718612499</v>
      </c>
      <c r="BZ94" s="386">
        <v>1</v>
      </c>
      <c r="CA94" s="403">
        <v>0.99575459487444995</v>
      </c>
      <c r="CB94" s="385">
        <v>0.9</v>
      </c>
      <c r="CC94" s="392">
        <v>2.5000000000000001E-3</v>
      </c>
    </row>
    <row r="95" spans="1:81" ht="21.4" customHeight="1" x14ac:dyDescent="0.25">
      <c r="A95" s="377" t="s">
        <v>382</v>
      </c>
      <c r="B95" s="377" t="s">
        <v>383</v>
      </c>
      <c r="C95" s="377" t="s">
        <v>150</v>
      </c>
      <c r="D95" s="378">
        <v>5.0076981035555601</v>
      </c>
      <c r="E95" s="379"/>
      <c r="F95" s="380">
        <v>6.4500000000000002E-2</v>
      </c>
      <c r="G95" s="380">
        <v>6.4500000000000002E-2</v>
      </c>
      <c r="H95" s="381"/>
      <c r="I95" s="382">
        <v>7</v>
      </c>
      <c r="J95" s="382">
        <v>7</v>
      </c>
      <c r="K95" s="379"/>
      <c r="L95" s="383">
        <v>0.47</v>
      </c>
      <c r="M95" s="401">
        <v>0.80800000000000005</v>
      </c>
      <c r="N95" s="385">
        <v>0.7</v>
      </c>
      <c r="O95" s="386">
        <v>1.4999999999999999E-2</v>
      </c>
      <c r="P95" s="379"/>
      <c r="Q95" s="387">
        <v>224</v>
      </c>
      <c r="R95" s="388">
        <v>44.731131024243602</v>
      </c>
      <c r="S95" s="389">
        <v>36</v>
      </c>
      <c r="T95" s="390">
        <v>1.2425314173401001</v>
      </c>
      <c r="U95" s="391">
        <v>7.6674419263998699</v>
      </c>
      <c r="V95" s="392">
        <v>0.01</v>
      </c>
      <c r="W95" s="392">
        <v>0.01</v>
      </c>
      <c r="X95" s="393">
        <v>0</v>
      </c>
      <c r="Y95" s="393">
        <v>0</v>
      </c>
      <c r="Z95" s="379"/>
      <c r="AA95" s="394">
        <v>949</v>
      </c>
      <c r="AB95" s="378">
        <v>189.508229205389</v>
      </c>
      <c r="AC95" s="389">
        <v>200</v>
      </c>
      <c r="AD95" s="386">
        <v>0.94754114602694495</v>
      </c>
      <c r="AE95" s="394">
        <v>-252.847544853334</v>
      </c>
      <c r="AF95" s="380"/>
      <c r="AG95" s="380"/>
      <c r="AH95" s="396">
        <v>53</v>
      </c>
      <c r="AI95" s="393">
        <v>253</v>
      </c>
      <c r="AJ95" s="379"/>
      <c r="AK95" s="388">
        <v>5417.3872499999998</v>
      </c>
      <c r="AL95" s="388">
        <v>1081.81187003936</v>
      </c>
      <c r="AM95" s="397">
        <v>675.8</v>
      </c>
      <c r="AN95" s="390">
        <v>1.6007870228460499</v>
      </c>
      <c r="AO95" s="398">
        <v>1356.3443959405799</v>
      </c>
      <c r="AP95" s="392">
        <v>0.01</v>
      </c>
      <c r="AQ95" s="392">
        <v>0.01</v>
      </c>
      <c r="AR95" s="393">
        <v>0</v>
      </c>
      <c r="AS95" s="393">
        <v>0</v>
      </c>
      <c r="AT95" s="381"/>
      <c r="AU95" s="388">
        <v>3123.1228799999999</v>
      </c>
      <c r="AV95" s="378">
        <v>623.66436942005896</v>
      </c>
      <c r="AW95" s="399">
        <v>573</v>
      </c>
      <c r="AX95" s="401">
        <v>1.08841949287968</v>
      </c>
      <c r="AY95" s="405">
        <v>-320.170336004803</v>
      </c>
      <c r="AZ95" s="380">
        <v>6.7499999999999999E-3</v>
      </c>
      <c r="BA95" s="380">
        <v>6.7499999999999999E-3</v>
      </c>
      <c r="BB95" s="393">
        <v>0</v>
      </c>
      <c r="BC95" s="393">
        <v>321</v>
      </c>
      <c r="BD95" s="379"/>
      <c r="BE95" s="388">
        <v>348.3</v>
      </c>
      <c r="BF95" s="378">
        <v>69.552914891714593</v>
      </c>
      <c r="BG95" s="400">
        <v>65</v>
      </c>
      <c r="BH95" s="401">
        <v>1.07004484448792</v>
      </c>
      <c r="BI95" s="402">
        <v>-139.95056509666699</v>
      </c>
      <c r="BJ95" s="380">
        <v>1.2749999999999999E-2</v>
      </c>
      <c r="BK95" s="380">
        <v>1.2749999999999999E-2</v>
      </c>
      <c r="BL95" s="393">
        <v>0</v>
      </c>
      <c r="BM95" s="393">
        <v>140</v>
      </c>
      <c r="BN95" s="379"/>
      <c r="BO95" s="387">
        <v>491</v>
      </c>
      <c r="BP95" s="388">
        <v>98.049041664748401</v>
      </c>
      <c r="BQ95" s="400">
        <v>78</v>
      </c>
      <c r="BR95" s="390">
        <v>1.2570389957018999</v>
      </c>
      <c r="BS95" s="391">
        <v>22.279457507199702</v>
      </c>
      <c r="BT95" s="380">
        <v>7.4999999999999997E-3</v>
      </c>
      <c r="BU95" s="392">
        <v>7.4999999999999997E-3</v>
      </c>
      <c r="BV95" s="387">
        <v>0</v>
      </c>
      <c r="BW95" s="387">
        <v>0</v>
      </c>
      <c r="BX95" s="381"/>
      <c r="BY95" s="386">
        <v>0.99717070103740901</v>
      </c>
      <c r="BZ95" s="386">
        <v>1</v>
      </c>
      <c r="CA95" s="403">
        <v>0.998868280414964</v>
      </c>
      <c r="CB95" s="385">
        <v>0.9</v>
      </c>
      <c r="CC95" s="392">
        <v>2.5000000000000001E-3</v>
      </c>
    </row>
    <row r="96" spans="1:81" ht="21.4" customHeight="1" x14ac:dyDescent="0.25">
      <c r="A96" s="377" t="s">
        <v>382</v>
      </c>
      <c r="B96" s="377" t="s">
        <v>383</v>
      </c>
      <c r="C96" s="377" t="s">
        <v>151</v>
      </c>
      <c r="D96" s="378">
        <v>9.8045207810000008</v>
      </c>
      <c r="E96" s="379"/>
      <c r="F96" s="380">
        <v>5.5500000000000001E-2</v>
      </c>
      <c r="G96" s="380">
        <v>5.5500000000000001E-2</v>
      </c>
      <c r="H96" s="381"/>
      <c r="I96" s="382">
        <v>7</v>
      </c>
      <c r="J96" s="382">
        <v>7</v>
      </c>
      <c r="K96" s="379"/>
      <c r="L96" s="404">
        <v>0.82</v>
      </c>
      <c r="M96" s="401">
        <v>0.76900000000000002</v>
      </c>
      <c r="N96" s="385">
        <v>0.7</v>
      </c>
      <c r="O96" s="386">
        <v>8.9999999999999993E-3</v>
      </c>
      <c r="P96" s="379"/>
      <c r="Q96" s="387">
        <v>549</v>
      </c>
      <c r="R96" s="388">
        <v>55.994577630341396</v>
      </c>
      <c r="S96" s="389">
        <v>36</v>
      </c>
      <c r="T96" s="390">
        <v>1.55540493417615</v>
      </c>
      <c r="U96" s="391">
        <v>125.4447022608</v>
      </c>
      <c r="V96" s="392">
        <v>0.01</v>
      </c>
      <c r="W96" s="392">
        <v>0.01</v>
      </c>
      <c r="X96" s="393">
        <v>0</v>
      </c>
      <c r="Y96" s="393">
        <v>0</v>
      </c>
      <c r="Z96" s="379"/>
      <c r="AA96" s="394">
        <v>1479</v>
      </c>
      <c r="AB96" s="378">
        <v>150.84878017354299</v>
      </c>
      <c r="AC96" s="389">
        <v>200</v>
      </c>
      <c r="AD96" s="384">
        <v>0.75424390086771498</v>
      </c>
      <c r="AE96" s="395">
        <v>-874.08498743999996</v>
      </c>
      <c r="AF96" s="380"/>
      <c r="AG96" s="380"/>
      <c r="AH96" s="396">
        <v>482</v>
      </c>
      <c r="AI96" s="393">
        <v>875</v>
      </c>
      <c r="AJ96" s="379"/>
      <c r="AK96" s="388">
        <v>11716.566870000001</v>
      </c>
      <c r="AL96" s="388">
        <v>1195.01678171822</v>
      </c>
      <c r="AM96" s="397">
        <v>705.5</v>
      </c>
      <c r="AN96" s="390">
        <v>1.69385794715552</v>
      </c>
      <c r="AO96" s="398">
        <v>3416.0595768054</v>
      </c>
      <c r="AP96" s="392">
        <v>0.01</v>
      </c>
      <c r="AQ96" s="392">
        <v>0.01</v>
      </c>
      <c r="AR96" s="393">
        <v>0</v>
      </c>
      <c r="AS96" s="393">
        <v>0</v>
      </c>
      <c r="AT96" s="381"/>
      <c r="AU96" s="388">
        <v>7346.7649600000004</v>
      </c>
      <c r="AV96" s="378">
        <v>749.32422747648798</v>
      </c>
      <c r="AW96" s="399">
        <v>573</v>
      </c>
      <c r="AX96" s="390">
        <v>1.3077211648804301</v>
      </c>
      <c r="AY96" s="398">
        <v>605.17647098439897</v>
      </c>
      <c r="AZ96" s="380">
        <v>1.4999999999999999E-2</v>
      </c>
      <c r="BA96" s="380">
        <v>1.4999999999999999E-2</v>
      </c>
      <c r="BB96" s="393">
        <v>0</v>
      </c>
      <c r="BC96" s="393">
        <v>0</v>
      </c>
      <c r="BD96" s="379"/>
      <c r="BE96" s="388">
        <v>588.70000000000005</v>
      </c>
      <c r="BF96" s="378">
        <v>60.043730147508199</v>
      </c>
      <c r="BG96" s="400">
        <v>65</v>
      </c>
      <c r="BH96" s="401">
        <v>0.92374969457704903</v>
      </c>
      <c r="BI96" s="402">
        <v>-367.24077614750001</v>
      </c>
      <c r="BJ96" s="380">
        <v>1.5E-3</v>
      </c>
      <c r="BK96" s="380">
        <v>1.5E-3</v>
      </c>
      <c r="BL96" s="393">
        <v>0</v>
      </c>
      <c r="BM96" s="393">
        <v>368</v>
      </c>
      <c r="BN96" s="379"/>
      <c r="BO96" s="387">
        <v>1558</v>
      </c>
      <c r="BP96" s="388">
        <v>158.906287701406</v>
      </c>
      <c r="BQ96" s="400">
        <v>78</v>
      </c>
      <c r="BR96" s="390">
        <v>2.0372600987359699</v>
      </c>
      <c r="BS96" s="391">
        <v>640.29685489840006</v>
      </c>
      <c r="BT96" s="380">
        <v>7.4999999999999997E-3</v>
      </c>
      <c r="BU96" s="392">
        <v>7.4999999999999997E-3</v>
      </c>
      <c r="BV96" s="387">
        <v>0</v>
      </c>
      <c r="BW96" s="387">
        <v>0</v>
      </c>
      <c r="BX96" s="381"/>
      <c r="BY96" s="386">
        <v>0.99799916631929997</v>
      </c>
      <c r="BZ96" s="386">
        <v>1</v>
      </c>
      <c r="CA96" s="403">
        <v>0.99919966652771997</v>
      </c>
      <c r="CB96" s="385">
        <v>0.9</v>
      </c>
      <c r="CC96" s="392">
        <v>2.5000000000000001E-3</v>
      </c>
    </row>
    <row r="97" spans="1:81" ht="21.4" customHeight="1" x14ac:dyDescent="0.25">
      <c r="A97" s="377" t="s">
        <v>382</v>
      </c>
      <c r="B97" s="377" t="s">
        <v>383</v>
      </c>
      <c r="C97" s="377" t="s">
        <v>152</v>
      </c>
      <c r="D97" s="378">
        <v>3.14377776755556</v>
      </c>
      <c r="E97" s="379"/>
      <c r="F97" s="380">
        <v>4.7E-2</v>
      </c>
      <c r="G97" s="380">
        <v>4.7E-2</v>
      </c>
      <c r="H97" s="381"/>
      <c r="I97" s="382">
        <v>6</v>
      </c>
      <c r="J97" s="382">
        <v>6</v>
      </c>
      <c r="K97" s="379"/>
      <c r="L97" s="404">
        <v>0.79</v>
      </c>
      <c r="M97" s="401">
        <v>0.72199999999999998</v>
      </c>
      <c r="N97" s="385">
        <v>0.7</v>
      </c>
      <c r="O97" s="386">
        <v>3.0000000000000001E-3</v>
      </c>
      <c r="P97" s="379"/>
      <c r="Q97" s="387">
        <v>147</v>
      </c>
      <c r="R97" s="388">
        <v>46.759030335118098</v>
      </c>
      <c r="S97" s="389">
        <v>36</v>
      </c>
      <c r="T97" s="390">
        <v>1.29886195375328</v>
      </c>
      <c r="U97" s="391">
        <v>11.188800441599801</v>
      </c>
      <c r="V97" s="392">
        <v>0.01</v>
      </c>
      <c r="W97" s="392">
        <v>0.01</v>
      </c>
      <c r="X97" s="393">
        <v>0</v>
      </c>
      <c r="Y97" s="393">
        <v>0</v>
      </c>
      <c r="Z97" s="379"/>
      <c r="AA97" s="394">
        <v>368</v>
      </c>
      <c r="AB97" s="378">
        <v>117.05662015866299</v>
      </c>
      <c r="AC97" s="389">
        <v>200</v>
      </c>
      <c r="AD97" s="384">
        <v>0.58528310079331503</v>
      </c>
      <c r="AE97" s="395">
        <v>-386.50666421333398</v>
      </c>
      <c r="AF97" s="380"/>
      <c r="AG97" s="380"/>
      <c r="AH97" s="396">
        <v>261</v>
      </c>
      <c r="AI97" s="393">
        <v>387</v>
      </c>
      <c r="AJ97" s="379"/>
      <c r="AK97" s="388">
        <v>1731.5806500000001</v>
      </c>
      <c r="AL97" s="388">
        <v>550.79613701396897</v>
      </c>
      <c r="AM97" s="397">
        <v>612</v>
      </c>
      <c r="AN97" s="386">
        <v>0.89999368793132195</v>
      </c>
      <c r="AO97" s="388">
        <v>-577.209742492803</v>
      </c>
      <c r="AP97" s="392"/>
      <c r="AQ97" s="392"/>
      <c r="AR97" s="393">
        <v>193</v>
      </c>
      <c r="AS97" s="393">
        <v>578</v>
      </c>
      <c r="AT97" s="381"/>
      <c r="AU97" s="388">
        <v>2227.2055</v>
      </c>
      <c r="AV97" s="378">
        <v>708.44877236082903</v>
      </c>
      <c r="AW97" s="399">
        <v>573</v>
      </c>
      <c r="AX97" s="390">
        <v>1.2363852920782299</v>
      </c>
      <c r="AY97" s="398">
        <v>65.543907028797094</v>
      </c>
      <c r="AZ97" s="380">
        <v>1.4999999999999999E-2</v>
      </c>
      <c r="BA97" s="380">
        <v>1.4999999999999999E-2</v>
      </c>
      <c r="BB97" s="393">
        <v>0</v>
      </c>
      <c r="BC97" s="393">
        <v>0</v>
      </c>
      <c r="BD97" s="379"/>
      <c r="BE97" s="388">
        <v>224.2</v>
      </c>
      <c r="BF97" s="378">
        <v>71.315473477098493</v>
      </c>
      <c r="BG97" s="400">
        <v>65</v>
      </c>
      <c r="BH97" s="401">
        <v>1.0971611304169</v>
      </c>
      <c r="BI97" s="402">
        <v>-82.318332336667098</v>
      </c>
      <c r="BJ97" s="380">
        <v>1.4999999999999999E-2</v>
      </c>
      <c r="BK97" s="380">
        <v>1.4999999999999999E-2</v>
      </c>
      <c r="BL97" s="393">
        <v>0</v>
      </c>
      <c r="BM97" s="393">
        <v>83</v>
      </c>
      <c r="BN97" s="379"/>
      <c r="BO97" s="387">
        <v>255</v>
      </c>
      <c r="BP97" s="388">
        <v>81.112603642551704</v>
      </c>
      <c r="BQ97" s="400">
        <v>78</v>
      </c>
      <c r="BR97" s="401">
        <v>1.0399051749045101</v>
      </c>
      <c r="BS97" s="402">
        <v>-39.257599043200401</v>
      </c>
      <c r="BT97" s="380">
        <v>1.5E-3</v>
      </c>
      <c r="BU97" s="392">
        <v>1.5E-3</v>
      </c>
      <c r="BV97" s="387">
        <v>0</v>
      </c>
      <c r="BW97" s="387">
        <v>40</v>
      </c>
      <c r="BX97" s="381"/>
      <c r="BY97" s="386">
        <v>0.99767736486486502</v>
      </c>
      <c r="BZ97" s="386">
        <v>1</v>
      </c>
      <c r="CA97" s="403">
        <v>0.99907094594594603</v>
      </c>
      <c r="CB97" s="385">
        <v>0.9</v>
      </c>
      <c r="CC97" s="392">
        <v>2.5000000000000001E-3</v>
      </c>
    </row>
    <row r="98" spans="1:81" ht="21.4" customHeight="1" x14ac:dyDescent="0.25">
      <c r="A98" s="377" t="s">
        <v>382</v>
      </c>
      <c r="B98" s="377" t="s">
        <v>383</v>
      </c>
      <c r="C98" s="377" t="s">
        <v>153</v>
      </c>
      <c r="D98" s="378">
        <v>2.91919191911111</v>
      </c>
      <c r="E98" s="379"/>
      <c r="F98" s="380">
        <v>6.7250000000000004E-2</v>
      </c>
      <c r="G98" s="380">
        <v>6.7250000000000004E-2</v>
      </c>
      <c r="H98" s="381"/>
      <c r="I98" s="382">
        <v>7</v>
      </c>
      <c r="J98" s="382">
        <v>7</v>
      </c>
      <c r="K98" s="379"/>
      <c r="L98" s="403">
        <v>0.86</v>
      </c>
      <c r="M98" s="401">
        <v>0.74099999999999999</v>
      </c>
      <c r="N98" s="385">
        <v>0.7</v>
      </c>
      <c r="O98" s="386">
        <v>5.0000000000000001E-3</v>
      </c>
      <c r="P98" s="379"/>
      <c r="Q98" s="387">
        <v>131</v>
      </c>
      <c r="R98" s="388">
        <v>44.875432527193801</v>
      </c>
      <c r="S98" s="389">
        <v>36</v>
      </c>
      <c r="T98" s="390">
        <v>1.24653979242205</v>
      </c>
      <c r="U98" s="391">
        <v>4.8909090944000901</v>
      </c>
      <c r="V98" s="392">
        <v>0.01</v>
      </c>
      <c r="W98" s="392">
        <v>0.01</v>
      </c>
      <c r="X98" s="393">
        <v>0</v>
      </c>
      <c r="Y98" s="393">
        <v>0</v>
      </c>
      <c r="Z98" s="379"/>
      <c r="AA98" s="394">
        <v>400</v>
      </c>
      <c r="AB98" s="378">
        <v>137.02422145707999</v>
      </c>
      <c r="AC98" s="389">
        <v>200</v>
      </c>
      <c r="AD98" s="384">
        <v>0.68512110728539999</v>
      </c>
      <c r="AE98" s="395">
        <v>-300.60606058666599</v>
      </c>
      <c r="AF98" s="380"/>
      <c r="AG98" s="380"/>
      <c r="AH98" s="396">
        <v>184</v>
      </c>
      <c r="AI98" s="393">
        <v>301</v>
      </c>
      <c r="AJ98" s="379"/>
      <c r="AK98" s="388">
        <v>2167.1853700000001</v>
      </c>
      <c r="AL98" s="388">
        <v>742.392220193561</v>
      </c>
      <c r="AM98" s="397">
        <v>619</v>
      </c>
      <c r="AN98" s="390">
        <v>1.19934122809945</v>
      </c>
      <c r="AO98" s="398">
        <v>-1.1903875157318</v>
      </c>
      <c r="AP98" s="392">
        <v>0.01</v>
      </c>
      <c r="AQ98" s="392">
        <v>0.01</v>
      </c>
      <c r="AR98" s="393">
        <v>0</v>
      </c>
      <c r="AS98" s="393">
        <v>2</v>
      </c>
      <c r="AT98" s="381"/>
      <c r="AU98" s="388">
        <v>2269.5533700000001</v>
      </c>
      <c r="AV98" s="378">
        <v>777.45945894885699</v>
      </c>
      <c r="AW98" s="399">
        <v>573</v>
      </c>
      <c r="AX98" s="390">
        <v>1.3568227904866601</v>
      </c>
      <c r="AY98" s="398">
        <v>262.31700641920099</v>
      </c>
      <c r="AZ98" s="380">
        <v>1.4999999999999999E-2</v>
      </c>
      <c r="BA98" s="380">
        <v>1.4999999999999999E-2</v>
      </c>
      <c r="BB98" s="393">
        <v>0</v>
      </c>
      <c r="BC98" s="393">
        <v>0</v>
      </c>
      <c r="BD98" s="379"/>
      <c r="BE98" s="388">
        <v>219.2</v>
      </c>
      <c r="BF98" s="378">
        <v>75.08927335848</v>
      </c>
      <c r="BG98" s="400">
        <v>65</v>
      </c>
      <c r="BH98" s="401">
        <v>1.1552195901304601</v>
      </c>
      <c r="BI98" s="402">
        <v>-65.421212113333198</v>
      </c>
      <c r="BJ98" s="380">
        <v>1.7250000000000001E-2</v>
      </c>
      <c r="BK98" s="380">
        <v>1.7250000000000001E-2</v>
      </c>
      <c r="BL98" s="393">
        <v>0</v>
      </c>
      <c r="BM98" s="393">
        <v>66</v>
      </c>
      <c r="BN98" s="379"/>
      <c r="BO98" s="387">
        <v>286</v>
      </c>
      <c r="BP98" s="388">
        <v>97.972318341812397</v>
      </c>
      <c r="BQ98" s="400">
        <v>78</v>
      </c>
      <c r="BR98" s="390">
        <v>1.2560553633565701</v>
      </c>
      <c r="BS98" s="391">
        <v>12.763636371200199</v>
      </c>
      <c r="BT98" s="380">
        <v>7.4999999999999997E-3</v>
      </c>
      <c r="BU98" s="392">
        <v>7.4999999999999997E-3</v>
      </c>
      <c r="BV98" s="387">
        <v>0</v>
      </c>
      <c r="BW98" s="387">
        <v>0</v>
      </c>
      <c r="BX98" s="381"/>
      <c r="BY98" s="386">
        <v>0.99551345962113702</v>
      </c>
      <c r="BZ98" s="386">
        <v>1</v>
      </c>
      <c r="CA98" s="403">
        <v>0.99820538384845503</v>
      </c>
      <c r="CB98" s="385">
        <v>0.9</v>
      </c>
      <c r="CC98" s="392">
        <v>2.5000000000000001E-3</v>
      </c>
    </row>
    <row r="99" spans="1:81" ht="21.4" customHeight="1" x14ac:dyDescent="0.25">
      <c r="A99" s="377" t="s">
        <v>382</v>
      </c>
      <c r="B99" s="377" t="s">
        <v>383</v>
      </c>
      <c r="C99" s="377" t="s">
        <v>154</v>
      </c>
      <c r="D99" s="378">
        <v>2.90071348411111</v>
      </c>
      <c r="E99" s="379"/>
      <c r="F99" s="380">
        <v>9.3380000000000005E-2</v>
      </c>
      <c r="G99" s="380">
        <v>9.3380000000000005E-2</v>
      </c>
      <c r="H99" s="381"/>
      <c r="I99" s="382">
        <v>8</v>
      </c>
      <c r="J99" s="382">
        <v>8</v>
      </c>
      <c r="K99" s="379"/>
      <c r="L99" s="404">
        <v>0.76017391304347803</v>
      </c>
      <c r="M99" s="390">
        <v>0.84199999999999997</v>
      </c>
      <c r="N99" s="385">
        <v>0.7</v>
      </c>
      <c r="O99" s="386">
        <v>0.02</v>
      </c>
      <c r="P99" s="379"/>
      <c r="Q99" s="387">
        <v>165</v>
      </c>
      <c r="R99" s="388">
        <v>56.882556965312403</v>
      </c>
      <c r="S99" s="389">
        <v>36</v>
      </c>
      <c r="T99" s="390">
        <v>1.58007102681423</v>
      </c>
      <c r="U99" s="391">
        <v>39.689177486400098</v>
      </c>
      <c r="V99" s="392">
        <v>0.01</v>
      </c>
      <c r="W99" s="392">
        <v>0.01</v>
      </c>
      <c r="X99" s="393">
        <v>0</v>
      </c>
      <c r="Y99" s="393">
        <v>0</v>
      </c>
      <c r="Z99" s="379"/>
      <c r="AA99" s="394">
        <v>731</v>
      </c>
      <c r="AB99" s="378">
        <v>252.00696449480799</v>
      </c>
      <c r="AC99" s="389">
        <v>200</v>
      </c>
      <c r="AD99" s="390">
        <v>1.2600348224740401</v>
      </c>
      <c r="AE99" s="391">
        <v>34.828763813333701</v>
      </c>
      <c r="AF99" s="380">
        <v>0.01</v>
      </c>
      <c r="AG99" s="380">
        <v>0.01</v>
      </c>
      <c r="AH99" s="396">
        <v>0</v>
      </c>
      <c r="AI99" s="393">
        <v>0</v>
      </c>
      <c r="AJ99" s="379"/>
      <c r="AK99" s="388">
        <v>2441.4082100000001</v>
      </c>
      <c r="AL99" s="388">
        <v>841.65782776306901</v>
      </c>
      <c r="AM99" s="397">
        <v>656.6</v>
      </c>
      <c r="AN99" s="390">
        <v>1.2818425643665401</v>
      </c>
      <c r="AO99" s="398">
        <v>155.87804159917499</v>
      </c>
      <c r="AP99" s="392">
        <v>0.01</v>
      </c>
      <c r="AQ99" s="392">
        <v>0.01</v>
      </c>
      <c r="AR99" s="393">
        <v>0</v>
      </c>
      <c r="AS99" s="393">
        <v>0</v>
      </c>
      <c r="AT99" s="381"/>
      <c r="AU99" s="388">
        <v>2464.6121899999998</v>
      </c>
      <c r="AV99" s="378">
        <v>849.65723209138298</v>
      </c>
      <c r="AW99" s="399">
        <v>573</v>
      </c>
      <c r="AX99" s="390">
        <v>1.48282239457484</v>
      </c>
      <c r="AY99" s="398">
        <v>470.08159832520101</v>
      </c>
      <c r="AZ99" s="380">
        <v>1.4999999999999999E-2</v>
      </c>
      <c r="BA99" s="380">
        <v>1.4999999999999999E-2</v>
      </c>
      <c r="BB99" s="393">
        <v>0</v>
      </c>
      <c r="BC99" s="393">
        <v>0</v>
      </c>
      <c r="BD99" s="379"/>
      <c r="BE99" s="388">
        <v>224.9</v>
      </c>
      <c r="BF99" s="378">
        <v>77.532648857568205</v>
      </c>
      <c r="BG99" s="400">
        <v>65</v>
      </c>
      <c r="BH99" s="401">
        <v>1.1928099824241301</v>
      </c>
      <c r="BI99" s="402">
        <v>-57.919564700833199</v>
      </c>
      <c r="BJ99" s="380">
        <v>1.8380000000000001E-2</v>
      </c>
      <c r="BK99" s="380">
        <v>1.8380000000000001E-2</v>
      </c>
      <c r="BL99" s="393">
        <v>0</v>
      </c>
      <c r="BM99" s="393">
        <v>58</v>
      </c>
      <c r="BN99" s="379"/>
      <c r="BO99" s="387">
        <v>334</v>
      </c>
      <c r="BP99" s="388">
        <v>115.14408500857201</v>
      </c>
      <c r="BQ99" s="400">
        <v>78</v>
      </c>
      <c r="BR99" s="390">
        <v>1.47620621805862</v>
      </c>
      <c r="BS99" s="391">
        <v>62.493217887200203</v>
      </c>
      <c r="BT99" s="380">
        <v>7.4999999999999997E-3</v>
      </c>
      <c r="BU99" s="392">
        <v>7.4999999999999997E-3</v>
      </c>
      <c r="BV99" s="387">
        <v>0</v>
      </c>
      <c r="BW99" s="387">
        <v>0</v>
      </c>
      <c r="BX99" s="381"/>
      <c r="BY99" s="386">
        <v>0.99500499500499495</v>
      </c>
      <c r="BZ99" s="386">
        <v>1</v>
      </c>
      <c r="CA99" s="403">
        <v>0.99800199800199796</v>
      </c>
      <c r="CB99" s="385">
        <v>0.9</v>
      </c>
      <c r="CC99" s="392">
        <v>2.5000000000000001E-3</v>
      </c>
    </row>
    <row r="100" spans="1:81" ht="21.4" customHeight="1" x14ac:dyDescent="0.25">
      <c r="A100" s="377" t="s">
        <v>382</v>
      </c>
      <c r="B100" s="377" t="s">
        <v>383</v>
      </c>
      <c r="C100" s="377" t="s">
        <v>155</v>
      </c>
      <c r="D100" s="378">
        <v>3.1829015997777801</v>
      </c>
      <c r="E100" s="379"/>
      <c r="F100" s="380">
        <v>5.7750000000000003E-2</v>
      </c>
      <c r="G100" s="380">
        <v>5.7750000000000003E-2</v>
      </c>
      <c r="H100" s="381"/>
      <c r="I100" s="382">
        <v>7</v>
      </c>
      <c r="J100" s="382">
        <v>7</v>
      </c>
      <c r="K100" s="379"/>
      <c r="L100" s="404">
        <v>0.81</v>
      </c>
      <c r="M100" s="401">
        <v>0.72599999999999998</v>
      </c>
      <c r="N100" s="385">
        <v>0.7</v>
      </c>
      <c r="O100" s="386">
        <v>3.0000000000000001E-3</v>
      </c>
      <c r="P100" s="379"/>
      <c r="Q100" s="387">
        <v>141</v>
      </c>
      <c r="R100" s="388">
        <v>44.299201712627301</v>
      </c>
      <c r="S100" s="389">
        <v>36</v>
      </c>
      <c r="T100" s="390">
        <v>1.2305333809063099</v>
      </c>
      <c r="U100" s="391">
        <v>3.4986508895999</v>
      </c>
      <c r="V100" s="392">
        <v>0.01</v>
      </c>
      <c r="W100" s="392">
        <v>0.01</v>
      </c>
      <c r="X100" s="393">
        <v>0</v>
      </c>
      <c r="Y100" s="393">
        <v>0</v>
      </c>
      <c r="Z100" s="379"/>
      <c r="AA100" s="394">
        <v>545</v>
      </c>
      <c r="AB100" s="378">
        <v>171.227410875049</v>
      </c>
      <c r="AC100" s="389">
        <v>200</v>
      </c>
      <c r="AD100" s="386">
        <v>0.85613705437524501</v>
      </c>
      <c r="AE100" s="394">
        <v>-218.89638394666699</v>
      </c>
      <c r="AF100" s="380"/>
      <c r="AG100" s="380"/>
      <c r="AH100" s="396">
        <v>92</v>
      </c>
      <c r="AI100" s="393">
        <v>219</v>
      </c>
      <c r="AJ100" s="379"/>
      <c r="AK100" s="388">
        <v>2694.7572599999999</v>
      </c>
      <c r="AL100" s="388">
        <v>846.63542856245999</v>
      </c>
      <c r="AM100" s="397">
        <v>642.5</v>
      </c>
      <c r="AN100" s="390">
        <v>1.31772051138126</v>
      </c>
      <c r="AO100" s="398">
        <v>240.74012657133201</v>
      </c>
      <c r="AP100" s="392">
        <v>0.01</v>
      </c>
      <c r="AQ100" s="392">
        <v>0.01</v>
      </c>
      <c r="AR100" s="393">
        <v>0</v>
      </c>
      <c r="AS100" s="393">
        <v>0</v>
      </c>
      <c r="AT100" s="381"/>
      <c r="AU100" s="388">
        <v>2082.8688099999999</v>
      </c>
      <c r="AV100" s="378">
        <v>654.39308904347604</v>
      </c>
      <c r="AW100" s="399">
        <v>573</v>
      </c>
      <c r="AX100" s="401">
        <v>1.1420472758175799</v>
      </c>
      <c r="AY100" s="405">
        <v>-105.694330007202</v>
      </c>
      <c r="AZ100" s="380">
        <v>1.0500000000000001E-2</v>
      </c>
      <c r="BA100" s="380">
        <v>1.0500000000000001E-2</v>
      </c>
      <c r="BB100" s="393">
        <v>0</v>
      </c>
      <c r="BC100" s="393">
        <v>106</v>
      </c>
      <c r="BD100" s="379"/>
      <c r="BE100" s="388">
        <v>225.4</v>
      </c>
      <c r="BF100" s="378">
        <v>70.815886993093599</v>
      </c>
      <c r="BG100" s="400">
        <v>65</v>
      </c>
      <c r="BH100" s="401">
        <v>1.0894751845091299</v>
      </c>
      <c r="BI100" s="402">
        <v>-84.932905978333494</v>
      </c>
      <c r="BJ100" s="380">
        <v>1.4250000000000001E-2</v>
      </c>
      <c r="BK100" s="380">
        <v>1.4250000000000001E-2</v>
      </c>
      <c r="BL100" s="393">
        <v>0</v>
      </c>
      <c r="BM100" s="393">
        <v>85</v>
      </c>
      <c r="BN100" s="379"/>
      <c r="BO100" s="387">
        <v>360</v>
      </c>
      <c r="BP100" s="388">
        <v>113.104344798197</v>
      </c>
      <c r="BQ100" s="400">
        <v>78</v>
      </c>
      <c r="BR100" s="390">
        <v>1.4500557025409899</v>
      </c>
      <c r="BS100" s="391">
        <v>62.080410260799802</v>
      </c>
      <c r="BT100" s="380">
        <v>7.4999999999999997E-3</v>
      </c>
      <c r="BU100" s="392">
        <v>7.4999999999999997E-3</v>
      </c>
      <c r="BV100" s="387">
        <v>0</v>
      </c>
      <c r="BW100" s="387">
        <v>0</v>
      </c>
      <c r="BX100" s="381"/>
      <c r="BY100" s="386">
        <v>0.99646434885091295</v>
      </c>
      <c r="BZ100" s="386">
        <v>1</v>
      </c>
      <c r="CA100" s="403">
        <v>0.998585739540365</v>
      </c>
      <c r="CB100" s="385">
        <v>0.9</v>
      </c>
      <c r="CC100" s="392">
        <v>2.5000000000000001E-3</v>
      </c>
    </row>
    <row r="101" spans="1:81" ht="21.4" customHeight="1" x14ac:dyDescent="0.25">
      <c r="A101" s="377" t="s">
        <v>382</v>
      </c>
      <c r="B101" s="377" t="s">
        <v>383</v>
      </c>
      <c r="C101" s="377" t="s">
        <v>156</v>
      </c>
      <c r="D101" s="378">
        <v>2.5011000000000001</v>
      </c>
      <c r="E101" s="379"/>
      <c r="F101" s="380">
        <v>5.8749999999999997E-2</v>
      </c>
      <c r="G101" s="380">
        <v>5.8749999999999997E-2</v>
      </c>
      <c r="H101" s="381"/>
      <c r="I101" s="382">
        <v>6</v>
      </c>
      <c r="J101" s="382">
        <v>6</v>
      </c>
      <c r="K101" s="379"/>
      <c r="L101" s="403">
        <v>1</v>
      </c>
      <c r="M101" s="390">
        <v>0.84499999999999997</v>
      </c>
      <c r="N101" s="385">
        <v>0.7</v>
      </c>
      <c r="O101" s="386">
        <v>0.02</v>
      </c>
      <c r="P101" s="379"/>
      <c r="Q101" s="387">
        <v>106</v>
      </c>
      <c r="R101" s="388">
        <v>42.381352205029799</v>
      </c>
      <c r="S101" s="389">
        <v>36</v>
      </c>
      <c r="T101" s="401">
        <v>1.17725978347305</v>
      </c>
      <c r="U101" s="402">
        <v>-2.0475199999999898</v>
      </c>
      <c r="V101" s="392">
        <v>8.9999999999999993E-3</v>
      </c>
      <c r="W101" s="392">
        <v>8.9999999999999993E-3</v>
      </c>
      <c r="X101" s="393">
        <v>0</v>
      </c>
      <c r="Y101" s="393">
        <v>3</v>
      </c>
      <c r="Z101" s="379"/>
      <c r="AA101" s="394">
        <v>410</v>
      </c>
      <c r="AB101" s="378">
        <v>163.927871736436</v>
      </c>
      <c r="AC101" s="389">
        <v>200</v>
      </c>
      <c r="AD101" s="386">
        <v>0.81963935868217996</v>
      </c>
      <c r="AE101" s="394">
        <v>-190.26400000000001</v>
      </c>
      <c r="AF101" s="380"/>
      <c r="AG101" s="380"/>
      <c r="AH101" s="396">
        <v>91</v>
      </c>
      <c r="AI101" s="393">
        <v>191</v>
      </c>
      <c r="AJ101" s="379"/>
      <c r="AK101" s="388">
        <v>2478.0855299999998</v>
      </c>
      <c r="AL101" s="388">
        <v>990.79826076526297</v>
      </c>
      <c r="AM101" s="397">
        <v>654</v>
      </c>
      <c r="AN101" s="390">
        <v>1.5149820500997899</v>
      </c>
      <c r="AO101" s="398">
        <v>515.22225000000003</v>
      </c>
      <c r="AP101" s="392">
        <v>0.01</v>
      </c>
      <c r="AQ101" s="392">
        <v>0.01</v>
      </c>
      <c r="AR101" s="393">
        <v>0</v>
      </c>
      <c r="AS101" s="393">
        <v>0</v>
      </c>
      <c r="AT101" s="381"/>
      <c r="AU101" s="388">
        <v>1616.5570700000001</v>
      </c>
      <c r="AV101" s="378">
        <v>646.33843908680205</v>
      </c>
      <c r="AW101" s="399">
        <v>573</v>
      </c>
      <c r="AX101" s="401">
        <v>1.1279902950903999</v>
      </c>
      <c r="AY101" s="405">
        <v>-103.19929</v>
      </c>
      <c r="AZ101" s="380">
        <v>9.75E-3</v>
      </c>
      <c r="BA101" s="380">
        <v>9.75E-3</v>
      </c>
      <c r="BB101" s="393">
        <v>0</v>
      </c>
      <c r="BC101" s="393">
        <v>104</v>
      </c>
      <c r="BD101" s="379"/>
      <c r="BE101" s="388">
        <v>142.9</v>
      </c>
      <c r="BF101" s="378">
        <v>57.134860661308998</v>
      </c>
      <c r="BG101" s="400">
        <v>65</v>
      </c>
      <c r="BH101" s="386">
        <v>0.87899785632783101</v>
      </c>
      <c r="BI101" s="394">
        <v>-100.95725</v>
      </c>
      <c r="BJ101" s="380"/>
      <c r="BK101" s="380"/>
      <c r="BL101" s="393">
        <v>4</v>
      </c>
      <c r="BM101" s="393">
        <v>101</v>
      </c>
      <c r="BN101" s="379"/>
      <c r="BO101" s="387">
        <v>272</v>
      </c>
      <c r="BP101" s="388">
        <v>108.75214905441599</v>
      </c>
      <c r="BQ101" s="400">
        <v>78</v>
      </c>
      <c r="BR101" s="390">
        <v>1.39425832121046</v>
      </c>
      <c r="BS101" s="391">
        <v>37.897039999999997</v>
      </c>
      <c r="BT101" s="380">
        <v>7.4999999999999997E-3</v>
      </c>
      <c r="BU101" s="392">
        <v>7.4999999999999997E-3</v>
      </c>
      <c r="BV101" s="387">
        <v>0</v>
      </c>
      <c r="BW101" s="387">
        <v>0</v>
      </c>
      <c r="BX101" s="381"/>
      <c r="BY101" s="386">
        <v>0.99888517279821598</v>
      </c>
      <c r="BZ101" s="386">
        <v>1</v>
      </c>
      <c r="CA101" s="403">
        <v>0.99955406911928701</v>
      </c>
      <c r="CB101" s="385">
        <v>0.9</v>
      </c>
      <c r="CC101" s="392">
        <v>2.5000000000000001E-3</v>
      </c>
    </row>
    <row r="102" spans="1:81" ht="21.4" customHeight="1" x14ac:dyDescent="0.25">
      <c r="A102" s="377" t="s">
        <v>382</v>
      </c>
      <c r="B102" s="377" t="s">
        <v>383</v>
      </c>
      <c r="C102" s="377" t="s">
        <v>157</v>
      </c>
      <c r="D102" s="378">
        <v>6.5518558193333298</v>
      </c>
      <c r="E102" s="379"/>
      <c r="F102" s="380">
        <v>3.85E-2</v>
      </c>
      <c r="G102" s="380">
        <v>3.85E-2</v>
      </c>
      <c r="H102" s="381"/>
      <c r="I102" s="382">
        <v>6</v>
      </c>
      <c r="J102" s="382">
        <v>6</v>
      </c>
      <c r="K102" s="379"/>
      <c r="L102" s="403">
        <v>0.84</v>
      </c>
      <c r="M102" s="401">
        <v>0.71199999999999997</v>
      </c>
      <c r="N102" s="385">
        <v>0.7</v>
      </c>
      <c r="O102" s="386">
        <v>1E-3</v>
      </c>
      <c r="P102" s="379"/>
      <c r="Q102" s="387">
        <v>282</v>
      </c>
      <c r="R102" s="388">
        <v>43.041240188446999</v>
      </c>
      <c r="S102" s="389">
        <v>36</v>
      </c>
      <c r="T102" s="390">
        <v>1.19559000523464</v>
      </c>
      <c r="U102" s="391">
        <v>-1.0401713951998199</v>
      </c>
      <c r="V102" s="392">
        <v>0.01</v>
      </c>
      <c r="W102" s="392">
        <v>0.01</v>
      </c>
      <c r="X102" s="393">
        <v>0</v>
      </c>
      <c r="Y102" s="393">
        <v>2</v>
      </c>
      <c r="Z102" s="379"/>
      <c r="AA102" s="394">
        <v>884</v>
      </c>
      <c r="AB102" s="378">
        <v>134.92360399499</v>
      </c>
      <c r="AC102" s="389">
        <v>200</v>
      </c>
      <c r="AD102" s="384">
        <v>0.67461801997494997</v>
      </c>
      <c r="AE102" s="395">
        <v>-688.44539663999899</v>
      </c>
      <c r="AF102" s="380"/>
      <c r="AG102" s="380"/>
      <c r="AH102" s="396">
        <v>427</v>
      </c>
      <c r="AI102" s="393">
        <v>689</v>
      </c>
      <c r="AJ102" s="379"/>
      <c r="AK102" s="388">
        <v>6584.5989600000003</v>
      </c>
      <c r="AL102" s="388">
        <v>1004.99753681545</v>
      </c>
      <c r="AM102" s="397">
        <v>783.4</v>
      </c>
      <c r="AN102" s="390">
        <v>1.2828663987942901</v>
      </c>
      <c r="AO102" s="398">
        <v>425.33034136112298</v>
      </c>
      <c r="AP102" s="392">
        <v>0.01</v>
      </c>
      <c r="AQ102" s="392">
        <v>0.01</v>
      </c>
      <c r="AR102" s="393">
        <v>0</v>
      </c>
      <c r="AS102" s="393">
        <v>0</v>
      </c>
      <c r="AT102" s="381"/>
      <c r="AU102" s="388">
        <v>4132.3066500000004</v>
      </c>
      <c r="AV102" s="378">
        <v>630.70781225165501</v>
      </c>
      <c r="AW102" s="399">
        <v>573</v>
      </c>
      <c r="AX102" s="401">
        <v>1.1007117142262699</v>
      </c>
      <c r="AY102" s="405">
        <v>-372.74941137359798</v>
      </c>
      <c r="AZ102" s="380">
        <v>7.4999999999999997E-3</v>
      </c>
      <c r="BA102" s="380">
        <v>7.4999999999999997E-3</v>
      </c>
      <c r="BB102" s="393">
        <v>0</v>
      </c>
      <c r="BC102" s="393">
        <v>373</v>
      </c>
      <c r="BD102" s="379"/>
      <c r="BE102" s="388">
        <v>348.9</v>
      </c>
      <c r="BF102" s="378">
        <v>53.252087594855098</v>
      </c>
      <c r="BG102" s="400">
        <v>65</v>
      </c>
      <c r="BH102" s="386">
        <v>0.819262886074694</v>
      </c>
      <c r="BI102" s="394">
        <v>-289.905942385</v>
      </c>
      <c r="BJ102" s="380"/>
      <c r="BK102" s="380"/>
      <c r="BL102" s="393">
        <v>35</v>
      </c>
      <c r="BM102" s="393">
        <v>290</v>
      </c>
      <c r="BN102" s="379"/>
      <c r="BO102" s="387">
        <v>689</v>
      </c>
      <c r="BP102" s="388">
        <v>105.161044290213</v>
      </c>
      <c r="BQ102" s="400">
        <v>78</v>
      </c>
      <c r="BR102" s="390">
        <v>1.34821851654119</v>
      </c>
      <c r="BS102" s="391">
        <v>75.746295310400299</v>
      </c>
      <c r="BT102" s="380">
        <v>7.4999999999999997E-3</v>
      </c>
      <c r="BU102" s="392">
        <v>7.4999999999999997E-3</v>
      </c>
      <c r="BV102" s="387">
        <v>0</v>
      </c>
      <c r="BW102" s="387">
        <v>0</v>
      </c>
      <c r="BX102" s="381"/>
      <c r="BY102" s="386">
        <v>0.995788667687596</v>
      </c>
      <c r="BZ102" s="386">
        <v>1</v>
      </c>
      <c r="CA102" s="403">
        <v>0.99831546707503804</v>
      </c>
      <c r="CB102" s="385">
        <v>0.9</v>
      </c>
      <c r="CC102" s="392">
        <v>2.5000000000000001E-3</v>
      </c>
    </row>
    <row r="103" spans="1:81" ht="21.4" customHeight="1" x14ac:dyDescent="0.25">
      <c r="A103" s="377" t="s">
        <v>382</v>
      </c>
      <c r="B103" s="377" t="s">
        <v>383</v>
      </c>
      <c r="C103" s="377" t="s">
        <v>158</v>
      </c>
      <c r="D103" s="378">
        <v>2.49277899066667</v>
      </c>
      <c r="E103" s="379"/>
      <c r="F103" s="380">
        <v>7.1499999999999994E-2</v>
      </c>
      <c r="G103" s="380">
        <v>7.1499999999999994E-2</v>
      </c>
      <c r="H103" s="381"/>
      <c r="I103" s="382">
        <v>7</v>
      </c>
      <c r="J103" s="382">
        <v>7</v>
      </c>
      <c r="K103" s="379"/>
      <c r="L103" s="407">
        <v>0.68</v>
      </c>
      <c r="M103" s="390">
        <v>0.86099999999999999</v>
      </c>
      <c r="N103" s="385">
        <v>0.7</v>
      </c>
      <c r="O103" s="386">
        <v>0.02</v>
      </c>
      <c r="P103" s="379"/>
      <c r="Q103" s="387">
        <v>103</v>
      </c>
      <c r="R103" s="388">
        <v>41.319346956006598</v>
      </c>
      <c r="S103" s="389">
        <v>36</v>
      </c>
      <c r="T103" s="401">
        <v>1.14775963766685</v>
      </c>
      <c r="U103" s="402">
        <v>-4.6880523968001304</v>
      </c>
      <c r="V103" s="392">
        <v>7.4999999999999997E-3</v>
      </c>
      <c r="W103" s="392">
        <v>7.4999999999999997E-3</v>
      </c>
      <c r="X103" s="393">
        <v>0</v>
      </c>
      <c r="Y103" s="393">
        <v>5</v>
      </c>
      <c r="Z103" s="379"/>
      <c r="AA103" s="394">
        <v>438</v>
      </c>
      <c r="AB103" s="378">
        <v>175.70751424010601</v>
      </c>
      <c r="AC103" s="389">
        <v>200</v>
      </c>
      <c r="AD103" s="386">
        <v>0.87853757120053</v>
      </c>
      <c r="AE103" s="394">
        <v>-160.26695776000099</v>
      </c>
      <c r="AF103" s="380"/>
      <c r="AG103" s="380"/>
      <c r="AH103" s="396">
        <v>61</v>
      </c>
      <c r="AI103" s="393">
        <v>161</v>
      </c>
      <c r="AJ103" s="379"/>
      <c r="AK103" s="388">
        <v>3521.7109500000001</v>
      </c>
      <c r="AL103" s="388">
        <v>1412.7650157457999</v>
      </c>
      <c r="AM103" s="397">
        <v>820.6</v>
      </c>
      <c r="AN103" s="390">
        <v>1.72162444034341</v>
      </c>
      <c r="AO103" s="398">
        <v>1067.02162231072</v>
      </c>
      <c r="AP103" s="392">
        <v>0.01</v>
      </c>
      <c r="AQ103" s="392">
        <v>0.01</v>
      </c>
      <c r="AR103" s="393">
        <v>0</v>
      </c>
      <c r="AS103" s="393">
        <v>0</v>
      </c>
      <c r="AT103" s="381"/>
      <c r="AU103" s="388">
        <v>1713.32655</v>
      </c>
      <c r="AV103" s="378">
        <v>687.31586571250295</v>
      </c>
      <c r="AW103" s="399">
        <v>573</v>
      </c>
      <c r="AX103" s="390">
        <v>1.1995041286431101</v>
      </c>
      <c r="AY103" s="398">
        <v>-0.708283982402236</v>
      </c>
      <c r="AZ103" s="380">
        <v>1.4999999999999999E-2</v>
      </c>
      <c r="BA103" s="380">
        <v>1.4999999999999999E-2</v>
      </c>
      <c r="BB103" s="393">
        <v>0</v>
      </c>
      <c r="BC103" s="393">
        <v>1</v>
      </c>
      <c r="BD103" s="379"/>
      <c r="BE103" s="388">
        <v>164.9</v>
      </c>
      <c r="BF103" s="378">
        <v>66.151071000441704</v>
      </c>
      <c r="BG103" s="400">
        <v>65</v>
      </c>
      <c r="BH103" s="401">
        <v>1.01770878462218</v>
      </c>
      <c r="BI103" s="402">
        <v>-78.145951590000294</v>
      </c>
      <c r="BJ103" s="380">
        <v>8.9999999999999993E-3</v>
      </c>
      <c r="BK103" s="380">
        <v>8.9999999999999993E-3</v>
      </c>
      <c r="BL103" s="393">
        <v>0</v>
      </c>
      <c r="BM103" s="393">
        <v>79</v>
      </c>
      <c r="BN103" s="379"/>
      <c r="BO103" s="387">
        <v>243</v>
      </c>
      <c r="BP103" s="388">
        <v>97.481566119510802</v>
      </c>
      <c r="BQ103" s="400">
        <v>78</v>
      </c>
      <c r="BR103" s="390">
        <v>1.24976366819886</v>
      </c>
      <c r="BS103" s="391">
        <v>9.6758864735997197</v>
      </c>
      <c r="BT103" s="380">
        <v>7.4999999999999997E-3</v>
      </c>
      <c r="BU103" s="392">
        <v>7.4999999999999997E-3</v>
      </c>
      <c r="BV103" s="387">
        <v>0</v>
      </c>
      <c r="BW103" s="387">
        <v>0</v>
      </c>
      <c r="BX103" s="381"/>
      <c r="BY103" s="386">
        <v>0.997214484679666</v>
      </c>
      <c r="BZ103" s="386">
        <v>1</v>
      </c>
      <c r="CA103" s="403">
        <v>0.99888579387186605</v>
      </c>
      <c r="CB103" s="385">
        <v>0.9</v>
      </c>
      <c r="CC103" s="392">
        <v>2.5000000000000001E-3</v>
      </c>
    </row>
    <row r="104" spans="1:81" ht="21.4" customHeight="1" x14ac:dyDescent="0.25">
      <c r="A104" s="377" t="s">
        <v>382</v>
      </c>
      <c r="B104" s="377" t="s">
        <v>383</v>
      </c>
      <c r="C104" s="377" t="s">
        <v>159</v>
      </c>
      <c r="D104" s="378">
        <v>6.3875329870000002</v>
      </c>
      <c r="E104" s="379"/>
      <c r="F104" s="380">
        <v>3.2250000000000001E-2</v>
      </c>
      <c r="G104" s="380">
        <v>3.2250000000000001E-2</v>
      </c>
      <c r="H104" s="381"/>
      <c r="I104" s="382">
        <v>6</v>
      </c>
      <c r="J104" s="382">
        <v>6</v>
      </c>
      <c r="K104" s="379"/>
      <c r="L104" s="383">
        <v>0.37</v>
      </c>
      <c r="M104" s="401">
        <v>0.73899999999999999</v>
      </c>
      <c r="N104" s="385">
        <v>0.7</v>
      </c>
      <c r="O104" s="386">
        <v>5.0000000000000001E-3</v>
      </c>
      <c r="P104" s="379"/>
      <c r="Q104" s="387">
        <v>247</v>
      </c>
      <c r="R104" s="388">
        <v>38.669076230635198</v>
      </c>
      <c r="S104" s="389">
        <v>36</v>
      </c>
      <c r="T104" s="401">
        <v>1.07414100640653</v>
      </c>
      <c r="U104" s="402">
        <v>-28.941425038399998</v>
      </c>
      <c r="V104" s="392">
        <v>3.5000000000000001E-3</v>
      </c>
      <c r="W104" s="392">
        <v>3.5000000000000001E-3</v>
      </c>
      <c r="X104" s="393">
        <v>0</v>
      </c>
      <c r="Y104" s="393">
        <v>29</v>
      </c>
      <c r="Z104" s="379"/>
      <c r="AA104" s="394">
        <v>593</v>
      </c>
      <c r="AB104" s="378">
        <v>92.837093946423806</v>
      </c>
      <c r="AC104" s="389">
        <v>200</v>
      </c>
      <c r="AD104" s="384">
        <v>0.46418546973211899</v>
      </c>
      <c r="AE104" s="395">
        <v>-940.00791688000004</v>
      </c>
      <c r="AF104" s="380"/>
      <c r="AG104" s="380"/>
      <c r="AH104" s="396">
        <v>685</v>
      </c>
      <c r="AI104" s="393">
        <v>941</v>
      </c>
      <c r="AJ104" s="379"/>
      <c r="AK104" s="388">
        <v>5624.5488500000001</v>
      </c>
      <c r="AL104" s="388">
        <v>880.55104552057298</v>
      </c>
      <c r="AM104" s="397">
        <v>622.70000000000005</v>
      </c>
      <c r="AN104" s="390">
        <v>1.4140855075005201</v>
      </c>
      <c r="AO104" s="398">
        <v>851.528700794119</v>
      </c>
      <c r="AP104" s="392">
        <v>0.01</v>
      </c>
      <c r="AQ104" s="392">
        <v>0.01</v>
      </c>
      <c r="AR104" s="393">
        <v>0</v>
      </c>
      <c r="AS104" s="393">
        <v>0</v>
      </c>
      <c r="AT104" s="381"/>
      <c r="AU104" s="388">
        <v>3827.7149599999998</v>
      </c>
      <c r="AV104" s="378">
        <v>599.24777966551699</v>
      </c>
      <c r="AW104" s="399">
        <v>573</v>
      </c>
      <c r="AX104" s="401">
        <v>1.0458076433953201</v>
      </c>
      <c r="AY104" s="405">
        <v>-564.35272186120005</v>
      </c>
      <c r="AZ104" s="380">
        <v>3.7499999999999999E-3</v>
      </c>
      <c r="BA104" s="380">
        <v>3.7499999999999999E-3</v>
      </c>
      <c r="BB104" s="393">
        <v>0</v>
      </c>
      <c r="BC104" s="393">
        <v>565</v>
      </c>
      <c r="BD104" s="379"/>
      <c r="BE104" s="388">
        <v>279.89999999999998</v>
      </c>
      <c r="BF104" s="378">
        <v>43.819734562569998</v>
      </c>
      <c r="BG104" s="400">
        <v>65</v>
      </c>
      <c r="BH104" s="384">
        <v>0.67414976250107705</v>
      </c>
      <c r="BI104" s="395">
        <v>-342.88446623250002</v>
      </c>
      <c r="BJ104" s="380"/>
      <c r="BK104" s="380"/>
      <c r="BL104" s="393">
        <v>94</v>
      </c>
      <c r="BM104" s="393">
        <v>343</v>
      </c>
      <c r="BN104" s="379"/>
      <c r="BO104" s="387">
        <v>768</v>
      </c>
      <c r="BP104" s="388">
        <v>120.234212733311</v>
      </c>
      <c r="BQ104" s="400">
        <v>78</v>
      </c>
      <c r="BR104" s="390">
        <v>1.5414642658116799</v>
      </c>
      <c r="BS104" s="391">
        <v>170.1269124168</v>
      </c>
      <c r="BT104" s="380">
        <v>7.4999999999999997E-3</v>
      </c>
      <c r="BU104" s="392">
        <v>7.4999999999999997E-3</v>
      </c>
      <c r="BV104" s="387">
        <v>0</v>
      </c>
      <c r="BW104" s="387">
        <v>0</v>
      </c>
      <c r="BX104" s="381"/>
      <c r="BY104" s="386">
        <v>0.996317157712305</v>
      </c>
      <c r="BZ104" s="386">
        <v>1</v>
      </c>
      <c r="CA104" s="403">
        <v>0.998526863084922</v>
      </c>
      <c r="CB104" s="385">
        <v>0.9</v>
      </c>
      <c r="CC104" s="392">
        <v>2.5000000000000001E-3</v>
      </c>
    </row>
    <row r="105" spans="1:81" ht="21.4" customHeight="1" x14ac:dyDescent="0.25">
      <c r="A105" s="377" t="s">
        <v>382</v>
      </c>
      <c r="B105" s="377" t="s">
        <v>384</v>
      </c>
      <c r="C105" s="377" t="s">
        <v>161</v>
      </c>
      <c r="D105" s="378">
        <v>2.7744410984444401</v>
      </c>
      <c r="E105" s="379"/>
      <c r="F105" s="380">
        <v>7.1129999999999999E-2</v>
      </c>
      <c r="G105" s="380">
        <v>7.1129999999999999E-2</v>
      </c>
      <c r="H105" s="381"/>
      <c r="I105" s="382">
        <v>7</v>
      </c>
      <c r="J105" s="382">
        <v>7</v>
      </c>
      <c r="K105" s="379"/>
      <c r="L105" s="404">
        <v>0.78</v>
      </c>
      <c r="M105" s="401">
        <v>0.77100000000000002</v>
      </c>
      <c r="N105" s="385">
        <v>0.7</v>
      </c>
      <c r="O105" s="386">
        <v>0.01</v>
      </c>
      <c r="P105" s="379"/>
      <c r="Q105" s="387">
        <v>168</v>
      </c>
      <c r="R105" s="388">
        <v>60.552736222871403</v>
      </c>
      <c r="S105" s="389">
        <v>36</v>
      </c>
      <c r="T105" s="390">
        <v>1.68202045063532</v>
      </c>
      <c r="U105" s="391">
        <v>48.144144547200199</v>
      </c>
      <c r="V105" s="392">
        <v>0.01</v>
      </c>
      <c r="W105" s="392">
        <v>0.01</v>
      </c>
      <c r="X105" s="393">
        <v>0</v>
      </c>
      <c r="Y105" s="393">
        <v>0</v>
      </c>
      <c r="Z105" s="379"/>
      <c r="AA105" s="394">
        <v>488</v>
      </c>
      <c r="AB105" s="378">
        <v>175.89128140929299</v>
      </c>
      <c r="AC105" s="389">
        <v>200</v>
      </c>
      <c r="AD105" s="386">
        <v>0.87945640704646499</v>
      </c>
      <c r="AE105" s="394">
        <v>-177.865863626666</v>
      </c>
      <c r="AF105" s="380"/>
      <c r="AG105" s="380"/>
      <c r="AH105" s="396">
        <v>67</v>
      </c>
      <c r="AI105" s="393">
        <v>178</v>
      </c>
      <c r="AJ105" s="379"/>
      <c r="AK105" s="388">
        <v>2897.3559300000002</v>
      </c>
      <c r="AL105" s="388">
        <v>1044.30255579204</v>
      </c>
      <c r="AM105" s="397">
        <v>612</v>
      </c>
      <c r="AN105" s="390">
        <v>1.7063767251503901</v>
      </c>
      <c r="AO105" s="398">
        <v>859.80638730240298</v>
      </c>
      <c r="AP105" s="392">
        <v>0.01</v>
      </c>
      <c r="AQ105" s="392">
        <v>0.01</v>
      </c>
      <c r="AR105" s="393">
        <v>0</v>
      </c>
      <c r="AS105" s="393">
        <v>0</v>
      </c>
      <c r="AT105" s="381"/>
      <c r="AU105" s="388">
        <v>1906.1224400000001</v>
      </c>
      <c r="AV105" s="378">
        <v>687.029341177476</v>
      </c>
      <c r="AW105" s="399">
        <v>573</v>
      </c>
      <c r="AX105" s="390">
        <v>1.1990040858245701</v>
      </c>
      <c r="AY105" s="398">
        <v>-1.5832592903971101</v>
      </c>
      <c r="AZ105" s="380">
        <v>1.4999999999999999E-2</v>
      </c>
      <c r="BA105" s="380">
        <v>1.4999999999999999E-2</v>
      </c>
      <c r="BB105" s="393">
        <v>0</v>
      </c>
      <c r="BC105" s="393">
        <v>2</v>
      </c>
      <c r="BD105" s="379"/>
      <c r="BE105" s="388">
        <v>204.2</v>
      </c>
      <c r="BF105" s="378">
        <v>73.600409147085301</v>
      </c>
      <c r="BG105" s="400">
        <v>65</v>
      </c>
      <c r="BH105" s="401">
        <v>1.1323139868782399</v>
      </c>
      <c r="BI105" s="402">
        <v>-66.308007098332894</v>
      </c>
      <c r="BJ105" s="380">
        <v>1.6129999999999999E-2</v>
      </c>
      <c r="BK105" s="380">
        <v>1.6129999999999999E-2</v>
      </c>
      <c r="BL105" s="393">
        <v>0</v>
      </c>
      <c r="BM105" s="393">
        <v>67</v>
      </c>
      <c r="BN105" s="379"/>
      <c r="BO105" s="387">
        <v>322</v>
      </c>
      <c r="BP105" s="388">
        <v>116.059411093837</v>
      </c>
      <c r="BQ105" s="400">
        <v>78</v>
      </c>
      <c r="BR105" s="390">
        <v>1.4879411678697101</v>
      </c>
      <c r="BS105" s="391">
        <v>62.312313185600402</v>
      </c>
      <c r="BT105" s="380">
        <v>7.4999999999999997E-3</v>
      </c>
      <c r="BU105" s="392">
        <v>7.4999999999999997E-3</v>
      </c>
      <c r="BV105" s="387">
        <v>0</v>
      </c>
      <c r="BW105" s="387">
        <v>0</v>
      </c>
      <c r="BX105" s="381"/>
      <c r="BY105" s="386">
        <v>0.99733770223223395</v>
      </c>
      <c r="BZ105" s="386">
        <v>1</v>
      </c>
      <c r="CA105" s="403">
        <v>0.99893508089289396</v>
      </c>
      <c r="CB105" s="385">
        <v>0.9</v>
      </c>
      <c r="CC105" s="392">
        <v>2.5000000000000001E-3</v>
      </c>
    </row>
    <row r="106" spans="1:81" ht="21.4" customHeight="1" x14ac:dyDescent="0.25">
      <c r="A106" s="377" t="s">
        <v>382</v>
      </c>
      <c r="B106" s="377" t="s">
        <v>384</v>
      </c>
      <c r="C106" s="377" t="s">
        <v>162</v>
      </c>
      <c r="D106" s="378">
        <v>9.4982833303333294</v>
      </c>
      <c r="E106" s="379"/>
      <c r="F106" s="380">
        <v>3.7749999999999999E-2</v>
      </c>
      <c r="G106" s="380">
        <v>3.7749999999999999E-2</v>
      </c>
      <c r="H106" s="381"/>
      <c r="I106" s="382">
        <v>6</v>
      </c>
      <c r="J106" s="382">
        <v>6</v>
      </c>
      <c r="K106" s="379"/>
      <c r="L106" s="404">
        <v>0.79</v>
      </c>
      <c r="M106" s="401">
        <v>0.72899999999999998</v>
      </c>
      <c r="N106" s="385">
        <v>0.7</v>
      </c>
      <c r="O106" s="386">
        <v>4.0000000000000001E-3</v>
      </c>
      <c r="P106" s="379"/>
      <c r="Q106" s="387">
        <v>557</v>
      </c>
      <c r="R106" s="388">
        <v>58.642175709918803</v>
      </c>
      <c r="S106" s="389">
        <v>36</v>
      </c>
      <c r="T106" s="390">
        <v>1.6289493252755201</v>
      </c>
      <c r="U106" s="391">
        <v>146.67416012960001</v>
      </c>
      <c r="V106" s="392">
        <v>0.01</v>
      </c>
      <c r="W106" s="392">
        <v>0.01</v>
      </c>
      <c r="X106" s="393">
        <v>0</v>
      </c>
      <c r="Y106" s="393">
        <v>0</v>
      </c>
      <c r="Z106" s="379"/>
      <c r="AA106" s="394">
        <v>1208</v>
      </c>
      <c r="AB106" s="378">
        <v>127.18087658452799</v>
      </c>
      <c r="AC106" s="389">
        <v>200</v>
      </c>
      <c r="AD106" s="384">
        <v>0.63590438292263995</v>
      </c>
      <c r="AE106" s="395">
        <v>-1071.5879992800001</v>
      </c>
      <c r="AF106" s="380"/>
      <c r="AG106" s="380"/>
      <c r="AH106" s="396">
        <v>692</v>
      </c>
      <c r="AI106" s="393">
        <v>1072</v>
      </c>
      <c r="AJ106" s="379"/>
      <c r="AK106" s="388">
        <v>9097.8571900000006</v>
      </c>
      <c r="AL106" s="388">
        <v>957.84226197437704</v>
      </c>
      <c r="AM106" s="397">
        <v>709.6</v>
      </c>
      <c r="AN106" s="390">
        <v>1.3498340783178899</v>
      </c>
      <c r="AO106" s="398">
        <v>1009.8789685545599</v>
      </c>
      <c r="AP106" s="392">
        <v>0.01</v>
      </c>
      <c r="AQ106" s="392">
        <v>0.01</v>
      </c>
      <c r="AR106" s="393">
        <v>0</v>
      </c>
      <c r="AS106" s="393">
        <v>0</v>
      </c>
      <c r="AT106" s="381"/>
      <c r="AU106" s="388">
        <v>5282.6009999999997</v>
      </c>
      <c r="AV106" s="378">
        <v>556.16376310124394</v>
      </c>
      <c r="AW106" s="399">
        <v>573</v>
      </c>
      <c r="AX106" s="386">
        <v>0.97061738761124505</v>
      </c>
      <c r="AY106" s="388">
        <v>-1248.4186179372</v>
      </c>
      <c r="AZ106" s="380"/>
      <c r="BA106" s="380"/>
      <c r="BB106" s="393">
        <v>160</v>
      </c>
      <c r="BC106" s="393">
        <v>1249</v>
      </c>
      <c r="BD106" s="379"/>
      <c r="BE106" s="388">
        <v>584.5</v>
      </c>
      <c r="BF106" s="378">
        <v>61.537435731503599</v>
      </c>
      <c r="BG106" s="400">
        <v>65</v>
      </c>
      <c r="BH106" s="401">
        <v>0.94672978048467105</v>
      </c>
      <c r="BI106" s="402">
        <v>-341.58262470749997</v>
      </c>
      <c r="BJ106" s="380">
        <v>3.7499999999999999E-3</v>
      </c>
      <c r="BK106" s="380">
        <v>3.7499999999999999E-3</v>
      </c>
      <c r="BL106" s="393">
        <v>0</v>
      </c>
      <c r="BM106" s="393">
        <v>342</v>
      </c>
      <c r="BN106" s="379"/>
      <c r="BO106" s="387">
        <v>1052</v>
      </c>
      <c r="BP106" s="388">
        <v>110.75685609844599</v>
      </c>
      <c r="BQ106" s="400">
        <v>78</v>
      </c>
      <c r="BR106" s="390">
        <v>1.41995969356982</v>
      </c>
      <c r="BS106" s="391">
        <v>162.96068028080001</v>
      </c>
      <c r="BT106" s="380">
        <v>7.4999999999999997E-3</v>
      </c>
      <c r="BU106" s="392">
        <v>7.4999999999999997E-3</v>
      </c>
      <c r="BV106" s="387">
        <v>0</v>
      </c>
      <c r="BW106" s="387">
        <v>0</v>
      </c>
      <c r="BX106" s="381"/>
      <c r="BY106" s="386">
        <v>0.99424228466144604</v>
      </c>
      <c r="BZ106" s="386">
        <v>1</v>
      </c>
      <c r="CA106" s="403">
        <v>0.99769691386457904</v>
      </c>
      <c r="CB106" s="385">
        <v>0.9</v>
      </c>
      <c r="CC106" s="392">
        <v>2.5000000000000001E-3</v>
      </c>
    </row>
    <row r="107" spans="1:81" ht="21.4" customHeight="1" x14ac:dyDescent="0.25">
      <c r="A107" s="377" t="s">
        <v>382</v>
      </c>
      <c r="B107" s="377" t="s">
        <v>384</v>
      </c>
      <c r="C107" s="377" t="s">
        <v>160</v>
      </c>
      <c r="D107" s="378">
        <v>3.61985003966667</v>
      </c>
      <c r="E107" s="379"/>
      <c r="F107" s="380">
        <v>5.3749999999999999E-2</v>
      </c>
      <c r="G107" s="380">
        <v>5.3749999999999999E-2</v>
      </c>
      <c r="H107" s="381"/>
      <c r="I107" s="382">
        <v>6</v>
      </c>
      <c r="J107" s="382">
        <v>6</v>
      </c>
      <c r="K107" s="379"/>
      <c r="L107" s="383">
        <v>0.21</v>
      </c>
      <c r="M107" s="384">
        <v>0.58399999999999996</v>
      </c>
      <c r="N107" s="385">
        <v>0.7</v>
      </c>
      <c r="O107" s="386"/>
      <c r="P107" s="379"/>
      <c r="Q107" s="387">
        <v>291</v>
      </c>
      <c r="R107" s="388">
        <v>80.390070530876599</v>
      </c>
      <c r="S107" s="389">
        <v>36</v>
      </c>
      <c r="T107" s="390">
        <v>2.2330575147465699</v>
      </c>
      <c r="U107" s="391">
        <v>134.6224782864</v>
      </c>
      <c r="V107" s="392">
        <v>0.01</v>
      </c>
      <c r="W107" s="392">
        <v>0.01</v>
      </c>
      <c r="X107" s="393">
        <v>0</v>
      </c>
      <c r="Y107" s="393">
        <v>0</v>
      </c>
      <c r="Z107" s="379"/>
      <c r="AA107" s="394">
        <v>732</v>
      </c>
      <c r="AB107" s="378">
        <v>202.21832174777199</v>
      </c>
      <c r="AC107" s="389">
        <v>200</v>
      </c>
      <c r="AD107" s="401">
        <v>1.0110916087388599</v>
      </c>
      <c r="AE107" s="402">
        <v>-136.764009520001</v>
      </c>
      <c r="AF107" s="380">
        <v>5.0000000000000001E-4</v>
      </c>
      <c r="AG107" s="380">
        <v>5.0000000000000001E-4</v>
      </c>
      <c r="AH107" s="396">
        <v>0</v>
      </c>
      <c r="AI107" s="393">
        <v>137</v>
      </c>
      <c r="AJ107" s="379"/>
      <c r="AK107" s="388">
        <v>2749.5143200000002</v>
      </c>
      <c r="AL107" s="388">
        <v>759.56580793970898</v>
      </c>
      <c r="AM107" s="397">
        <v>612</v>
      </c>
      <c r="AN107" s="390">
        <v>1.24112060120868</v>
      </c>
      <c r="AO107" s="398">
        <v>91.096450868797106</v>
      </c>
      <c r="AP107" s="392">
        <v>0.01</v>
      </c>
      <c r="AQ107" s="392">
        <v>0.01</v>
      </c>
      <c r="AR107" s="393">
        <v>0</v>
      </c>
      <c r="AS107" s="393">
        <v>0</v>
      </c>
      <c r="AT107" s="381"/>
      <c r="AU107" s="388">
        <v>2082.6464700000001</v>
      </c>
      <c r="AV107" s="378">
        <v>575.34053819306303</v>
      </c>
      <c r="AW107" s="399">
        <v>573</v>
      </c>
      <c r="AX107" s="401">
        <v>1.0040847088884199</v>
      </c>
      <c r="AY107" s="405">
        <v>-406.36241727480302</v>
      </c>
      <c r="AZ107" s="380">
        <v>7.5000000000000002E-4</v>
      </c>
      <c r="BA107" s="380">
        <v>7.5000000000000002E-4</v>
      </c>
      <c r="BB107" s="393">
        <v>0</v>
      </c>
      <c r="BC107" s="393">
        <v>407</v>
      </c>
      <c r="BD107" s="379"/>
      <c r="BE107" s="388">
        <v>376.7</v>
      </c>
      <c r="BF107" s="378">
        <v>104.065084429489</v>
      </c>
      <c r="BG107" s="400">
        <v>65</v>
      </c>
      <c r="BH107" s="390">
        <v>1.60100129891522</v>
      </c>
      <c r="BI107" s="391">
        <v>23.764621132499599</v>
      </c>
      <c r="BJ107" s="380">
        <v>0.03</v>
      </c>
      <c r="BK107" s="380">
        <v>0.03</v>
      </c>
      <c r="BL107" s="393">
        <v>0</v>
      </c>
      <c r="BM107" s="393">
        <v>0</v>
      </c>
      <c r="BN107" s="379"/>
      <c r="BO107" s="387">
        <v>234</v>
      </c>
      <c r="BP107" s="388">
        <v>64.643561870189501</v>
      </c>
      <c r="BQ107" s="400">
        <v>78</v>
      </c>
      <c r="BR107" s="386">
        <v>0.82876361372037799</v>
      </c>
      <c r="BS107" s="394">
        <v>-104.81796371279999</v>
      </c>
      <c r="BT107" s="380"/>
      <c r="BU107" s="392"/>
      <c r="BV107" s="387">
        <v>49</v>
      </c>
      <c r="BW107" s="387">
        <v>105</v>
      </c>
      <c r="BX107" s="381"/>
      <c r="BY107" s="386">
        <v>0.99880157507276102</v>
      </c>
      <c r="BZ107" s="386">
        <v>1</v>
      </c>
      <c r="CA107" s="403">
        <v>0.99952063002910496</v>
      </c>
      <c r="CB107" s="385">
        <v>0.9</v>
      </c>
      <c r="CC107" s="392">
        <v>2.5000000000000001E-3</v>
      </c>
    </row>
    <row r="108" spans="1:81" ht="21.4" customHeight="1" x14ac:dyDescent="0.25">
      <c r="A108" s="377" t="s">
        <v>382</v>
      </c>
      <c r="B108" s="377" t="s">
        <v>384</v>
      </c>
      <c r="C108" s="377" t="s">
        <v>163</v>
      </c>
      <c r="D108" s="378">
        <v>3.3746069082222201</v>
      </c>
      <c r="E108" s="379"/>
      <c r="F108" s="380">
        <v>2.0875000000000001E-2</v>
      </c>
      <c r="G108" s="380">
        <v>2.0875000000000001E-2</v>
      </c>
      <c r="H108" s="381"/>
      <c r="I108" s="382">
        <v>5</v>
      </c>
      <c r="J108" s="382">
        <v>5</v>
      </c>
      <c r="K108" s="379"/>
      <c r="L108" s="383">
        <v>0.55000000000000004</v>
      </c>
      <c r="M108" s="401">
        <v>0.73299999999999998</v>
      </c>
      <c r="N108" s="385">
        <v>0.7</v>
      </c>
      <c r="O108" s="386">
        <v>4.0000000000000001E-3</v>
      </c>
      <c r="P108" s="379"/>
      <c r="Q108" s="387">
        <v>137</v>
      </c>
      <c r="R108" s="388">
        <v>40.597321029065597</v>
      </c>
      <c r="S108" s="389">
        <v>36</v>
      </c>
      <c r="T108" s="401">
        <v>1.12770336191849</v>
      </c>
      <c r="U108" s="402">
        <v>-8.7830184351998906</v>
      </c>
      <c r="V108" s="392">
        <v>6.4999999999999997E-3</v>
      </c>
      <c r="W108" s="392">
        <v>6.4999999999999997E-3</v>
      </c>
      <c r="X108" s="393">
        <v>0</v>
      </c>
      <c r="Y108" s="393">
        <v>9</v>
      </c>
      <c r="Z108" s="379"/>
      <c r="AA108" s="394">
        <v>362</v>
      </c>
      <c r="AB108" s="378">
        <v>107.271753376071</v>
      </c>
      <c r="AC108" s="389">
        <v>200</v>
      </c>
      <c r="AD108" s="384">
        <v>0.536358766880355</v>
      </c>
      <c r="AE108" s="395">
        <v>-447.90565797333301</v>
      </c>
      <c r="AF108" s="380"/>
      <c r="AG108" s="380"/>
      <c r="AH108" s="396">
        <v>313</v>
      </c>
      <c r="AI108" s="393">
        <v>448</v>
      </c>
      <c r="AJ108" s="379"/>
      <c r="AK108" s="388">
        <v>2377.01431</v>
      </c>
      <c r="AL108" s="388">
        <v>704.38257688870704</v>
      </c>
      <c r="AM108" s="397">
        <v>612</v>
      </c>
      <c r="AN108" s="401">
        <v>1.1509519230207601</v>
      </c>
      <c r="AO108" s="405">
        <v>-101.297003398398</v>
      </c>
      <c r="AP108" s="392">
        <v>7.4999999999999997E-3</v>
      </c>
      <c r="AQ108" s="392">
        <v>7.4999999999999997E-3</v>
      </c>
      <c r="AR108" s="393">
        <v>0</v>
      </c>
      <c r="AS108" s="393">
        <v>102</v>
      </c>
      <c r="AT108" s="381"/>
      <c r="AU108" s="388">
        <v>1383.94533</v>
      </c>
      <c r="AV108" s="378">
        <v>410.10564123128501</v>
      </c>
      <c r="AW108" s="399">
        <v>573</v>
      </c>
      <c r="AX108" s="384">
        <v>0.71571665136350004</v>
      </c>
      <c r="AY108" s="406">
        <v>-936.43438009359897</v>
      </c>
      <c r="AZ108" s="380"/>
      <c r="BA108" s="380"/>
      <c r="BB108" s="393">
        <v>550</v>
      </c>
      <c r="BC108" s="393">
        <v>937</v>
      </c>
      <c r="BD108" s="379"/>
      <c r="BE108" s="388">
        <v>122.3</v>
      </c>
      <c r="BF108" s="378">
        <v>36.241258115727902</v>
      </c>
      <c r="BG108" s="400">
        <v>65</v>
      </c>
      <c r="BH108" s="384">
        <v>0.55755781716504405</v>
      </c>
      <c r="BI108" s="395">
        <v>-206.72417355166601</v>
      </c>
      <c r="BJ108" s="380"/>
      <c r="BK108" s="380"/>
      <c r="BL108" s="393">
        <v>76</v>
      </c>
      <c r="BM108" s="393">
        <v>207</v>
      </c>
      <c r="BN108" s="379"/>
      <c r="BO108" s="387">
        <v>266</v>
      </c>
      <c r="BP108" s="388">
        <v>78.823995574682101</v>
      </c>
      <c r="BQ108" s="400">
        <v>78</v>
      </c>
      <c r="BR108" s="401">
        <v>1.01056404582926</v>
      </c>
      <c r="BS108" s="402">
        <v>-49.8632066095998</v>
      </c>
      <c r="BT108" s="380">
        <v>3.7500000000000001E-4</v>
      </c>
      <c r="BU108" s="392">
        <v>3.7500000000000001E-4</v>
      </c>
      <c r="BV108" s="387">
        <v>0</v>
      </c>
      <c r="BW108" s="387">
        <v>50</v>
      </c>
      <c r="BX108" s="381"/>
      <c r="BY108" s="386">
        <v>0.99598292744162698</v>
      </c>
      <c r="BZ108" s="386">
        <v>1</v>
      </c>
      <c r="CA108" s="403">
        <v>0.99839317097665103</v>
      </c>
      <c r="CB108" s="385">
        <v>0.9</v>
      </c>
      <c r="CC108" s="392">
        <v>2.5000000000000001E-3</v>
      </c>
    </row>
    <row r="109" spans="1:81" ht="21.4" customHeight="1" x14ac:dyDescent="0.25">
      <c r="A109" s="377" t="s">
        <v>382</v>
      </c>
      <c r="B109" s="377" t="s">
        <v>384</v>
      </c>
      <c r="C109" s="377" t="s">
        <v>164</v>
      </c>
      <c r="D109" s="378">
        <v>3.0118807118888902</v>
      </c>
      <c r="E109" s="379"/>
      <c r="F109" s="380">
        <v>4.4749999999999998E-2</v>
      </c>
      <c r="G109" s="380">
        <v>4.4749999999999998E-2</v>
      </c>
      <c r="H109" s="381"/>
      <c r="I109" s="382">
        <v>5</v>
      </c>
      <c r="J109" s="382">
        <v>5</v>
      </c>
      <c r="K109" s="379"/>
      <c r="L109" s="404">
        <v>0.7</v>
      </c>
      <c r="M109" s="386">
        <v>0.61699999999999999</v>
      </c>
      <c r="N109" s="385">
        <v>0.7</v>
      </c>
      <c r="O109" s="386"/>
      <c r="P109" s="379"/>
      <c r="Q109" s="387">
        <v>138</v>
      </c>
      <c r="R109" s="388">
        <v>45.818547678621002</v>
      </c>
      <c r="S109" s="389">
        <v>36</v>
      </c>
      <c r="T109" s="390">
        <v>1.27273743551725</v>
      </c>
      <c r="U109" s="391">
        <v>7.8867532463999899</v>
      </c>
      <c r="V109" s="392">
        <v>0.01</v>
      </c>
      <c r="W109" s="392">
        <v>0.01</v>
      </c>
      <c r="X109" s="393">
        <v>0</v>
      </c>
      <c r="Y109" s="393">
        <v>0</v>
      </c>
      <c r="Z109" s="379"/>
      <c r="AA109" s="394">
        <v>503</v>
      </c>
      <c r="AB109" s="378">
        <v>167.00528610395901</v>
      </c>
      <c r="AC109" s="389">
        <v>200</v>
      </c>
      <c r="AD109" s="386">
        <v>0.83502643051979497</v>
      </c>
      <c r="AE109" s="394">
        <v>-219.85137085333301</v>
      </c>
      <c r="AF109" s="380"/>
      <c r="AG109" s="380"/>
      <c r="AH109" s="396">
        <v>100</v>
      </c>
      <c r="AI109" s="393">
        <v>220</v>
      </c>
      <c r="AJ109" s="379"/>
      <c r="AK109" s="388">
        <v>1592.2064700000001</v>
      </c>
      <c r="AL109" s="388">
        <v>528.64194246307102</v>
      </c>
      <c r="AM109" s="397">
        <v>626</v>
      </c>
      <c r="AN109" s="386">
        <v>0.84447594642663204</v>
      </c>
      <c r="AO109" s="388">
        <v>-670.31832077093395</v>
      </c>
      <c r="AP109" s="392"/>
      <c r="AQ109" s="392"/>
      <c r="AR109" s="393">
        <v>294</v>
      </c>
      <c r="AS109" s="393">
        <v>671</v>
      </c>
      <c r="AT109" s="381"/>
      <c r="AU109" s="388">
        <v>2007.6877199999999</v>
      </c>
      <c r="AV109" s="378">
        <v>666.58938784494103</v>
      </c>
      <c r="AW109" s="399">
        <v>573</v>
      </c>
      <c r="AX109" s="401">
        <v>1.1633322649999001</v>
      </c>
      <c r="AY109" s="405">
        <v>-63.281457494800598</v>
      </c>
      <c r="AZ109" s="380">
        <v>1.2E-2</v>
      </c>
      <c r="BA109" s="380">
        <v>1.2E-2</v>
      </c>
      <c r="BB109" s="393">
        <v>0</v>
      </c>
      <c r="BC109" s="393">
        <v>64</v>
      </c>
      <c r="BD109" s="379"/>
      <c r="BE109" s="388">
        <v>210.2</v>
      </c>
      <c r="BF109" s="378">
        <v>69.790280594537194</v>
      </c>
      <c r="BG109" s="400">
        <v>65</v>
      </c>
      <c r="BH109" s="401">
        <v>1.07369662453134</v>
      </c>
      <c r="BI109" s="402">
        <v>-83.458369409166806</v>
      </c>
      <c r="BJ109" s="380">
        <v>1.2749999999999999E-2</v>
      </c>
      <c r="BK109" s="380">
        <v>1.2749999999999999E-2</v>
      </c>
      <c r="BL109" s="393">
        <v>0</v>
      </c>
      <c r="BM109" s="393">
        <v>84</v>
      </c>
      <c r="BN109" s="379"/>
      <c r="BO109" s="387">
        <v>316</v>
      </c>
      <c r="BP109" s="388">
        <v>104.91783381481299</v>
      </c>
      <c r="BQ109" s="400">
        <v>78</v>
      </c>
      <c r="BR109" s="390">
        <v>1.3451004335232399</v>
      </c>
      <c r="BS109" s="391">
        <v>34.087965367199999</v>
      </c>
      <c r="BT109" s="380">
        <v>7.4999999999999997E-3</v>
      </c>
      <c r="BU109" s="392">
        <v>7.4999999999999997E-3</v>
      </c>
      <c r="BV109" s="387">
        <v>0</v>
      </c>
      <c r="BW109" s="387">
        <v>0</v>
      </c>
      <c r="BX109" s="381"/>
      <c r="BY109" s="386">
        <v>0.99947780678851195</v>
      </c>
      <c r="BZ109" s="386">
        <v>1</v>
      </c>
      <c r="CA109" s="403">
        <v>0.99979112271540505</v>
      </c>
      <c r="CB109" s="385">
        <v>0.9</v>
      </c>
      <c r="CC109" s="392">
        <v>2.5000000000000001E-3</v>
      </c>
    </row>
    <row r="110" spans="1:81" ht="21.4" customHeight="1" x14ac:dyDescent="0.25">
      <c r="A110" s="377" t="s">
        <v>382</v>
      </c>
      <c r="B110" s="377" t="s">
        <v>384</v>
      </c>
      <c r="C110" s="377" t="s">
        <v>165</v>
      </c>
      <c r="D110" s="378">
        <v>3.5781069425555598</v>
      </c>
      <c r="E110" s="379"/>
      <c r="F110" s="380">
        <v>5.6125000000000001E-2</v>
      </c>
      <c r="G110" s="380">
        <v>5.6125000000000001E-2</v>
      </c>
      <c r="H110" s="381"/>
      <c r="I110" s="382">
        <v>6</v>
      </c>
      <c r="J110" s="382">
        <v>6</v>
      </c>
      <c r="K110" s="379"/>
      <c r="L110" s="383">
        <v>0.35</v>
      </c>
      <c r="M110" s="386">
        <v>0.67</v>
      </c>
      <c r="N110" s="385">
        <v>0.7</v>
      </c>
      <c r="O110" s="386"/>
      <c r="P110" s="379"/>
      <c r="Q110" s="387">
        <v>206</v>
      </c>
      <c r="R110" s="388">
        <v>57.572342947600902</v>
      </c>
      <c r="S110" s="389">
        <v>36</v>
      </c>
      <c r="T110" s="390">
        <v>1.59923174854447</v>
      </c>
      <c r="U110" s="391">
        <v>51.425780081599797</v>
      </c>
      <c r="V110" s="392">
        <v>0.01</v>
      </c>
      <c r="W110" s="392">
        <v>0.01</v>
      </c>
      <c r="X110" s="393">
        <v>0</v>
      </c>
      <c r="Y110" s="393">
        <v>0</v>
      </c>
      <c r="Z110" s="379"/>
      <c r="AA110" s="394">
        <v>566</v>
      </c>
      <c r="AB110" s="378">
        <v>158.18420440942799</v>
      </c>
      <c r="AC110" s="389">
        <v>200</v>
      </c>
      <c r="AD110" s="384">
        <v>0.79092102204713999</v>
      </c>
      <c r="AE110" s="395">
        <v>-292.74566621333503</v>
      </c>
      <c r="AF110" s="380"/>
      <c r="AG110" s="380"/>
      <c r="AH110" s="396">
        <v>150</v>
      </c>
      <c r="AI110" s="393">
        <v>293</v>
      </c>
      <c r="AJ110" s="379"/>
      <c r="AK110" s="388">
        <v>2450.5867199999998</v>
      </c>
      <c r="AL110" s="388">
        <v>684.88358770231196</v>
      </c>
      <c r="AM110" s="397">
        <v>623.5</v>
      </c>
      <c r="AN110" s="401">
        <v>1.09845002037259</v>
      </c>
      <c r="AO110" s="405">
        <v>-226.55289442007</v>
      </c>
      <c r="AP110" s="392">
        <v>5.0000000000000001E-3</v>
      </c>
      <c r="AQ110" s="392">
        <v>5.0000000000000001E-3</v>
      </c>
      <c r="AR110" s="393">
        <v>0</v>
      </c>
      <c r="AS110" s="393">
        <v>227</v>
      </c>
      <c r="AT110" s="381"/>
      <c r="AU110" s="388">
        <v>2452.5704500000002</v>
      </c>
      <c r="AV110" s="378">
        <v>685.43799539102804</v>
      </c>
      <c r="AW110" s="399">
        <v>573</v>
      </c>
      <c r="AX110" s="390">
        <v>1.1962268680471699</v>
      </c>
      <c r="AY110" s="398">
        <v>-7.7358837012029698</v>
      </c>
      <c r="AZ110" s="380">
        <v>1.4999999999999999E-2</v>
      </c>
      <c r="BA110" s="380">
        <v>1.4999999999999999E-2</v>
      </c>
      <c r="BB110" s="393">
        <v>0</v>
      </c>
      <c r="BC110" s="393">
        <v>8</v>
      </c>
      <c r="BD110" s="379"/>
      <c r="BE110" s="388">
        <v>275.10000000000002</v>
      </c>
      <c r="BF110" s="378">
        <v>76.884230800412595</v>
      </c>
      <c r="BG110" s="400">
        <v>65</v>
      </c>
      <c r="BH110" s="401">
        <v>1.18283432000635</v>
      </c>
      <c r="BI110" s="402">
        <v>-73.765426899167096</v>
      </c>
      <c r="BJ110" s="380">
        <v>1.7999999999999999E-2</v>
      </c>
      <c r="BK110" s="380">
        <v>1.7999999999999999E-2</v>
      </c>
      <c r="BL110" s="393">
        <v>0</v>
      </c>
      <c r="BM110" s="393">
        <v>74</v>
      </c>
      <c r="BN110" s="379"/>
      <c r="BO110" s="387">
        <v>320</v>
      </c>
      <c r="BP110" s="388">
        <v>89.432765743846005</v>
      </c>
      <c r="BQ110" s="400">
        <v>78</v>
      </c>
      <c r="BR110" s="401">
        <v>1.1465739197928999</v>
      </c>
      <c r="BS110" s="402">
        <v>-14.910809823200401</v>
      </c>
      <c r="BT110" s="380">
        <v>5.6249999999999998E-3</v>
      </c>
      <c r="BU110" s="392">
        <v>5.6249999999999998E-3</v>
      </c>
      <c r="BV110" s="387">
        <v>0</v>
      </c>
      <c r="BW110" s="387">
        <v>15</v>
      </c>
      <c r="BX110" s="381"/>
      <c r="BY110" s="386">
        <v>0.999126828203449</v>
      </c>
      <c r="BZ110" s="386">
        <v>1</v>
      </c>
      <c r="CA110" s="403">
        <v>0.99965073128138004</v>
      </c>
      <c r="CB110" s="385">
        <v>0.9</v>
      </c>
      <c r="CC110" s="392">
        <v>2.5000000000000001E-3</v>
      </c>
    </row>
    <row r="111" spans="1:81" ht="21.4" customHeight="1" x14ac:dyDescent="0.25">
      <c r="A111" s="377" t="s">
        <v>382</v>
      </c>
      <c r="B111" s="377" t="s">
        <v>384</v>
      </c>
      <c r="C111" s="377" t="s">
        <v>166</v>
      </c>
      <c r="D111" s="378">
        <v>1.9797979798888901</v>
      </c>
      <c r="E111" s="379"/>
      <c r="F111" s="380">
        <v>3.4750000000000003E-2</v>
      </c>
      <c r="G111" s="380">
        <v>3.4750000000000003E-2</v>
      </c>
      <c r="H111" s="381"/>
      <c r="I111" s="382">
        <v>6</v>
      </c>
      <c r="J111" s="382">
        <v>6</v>
      </c>
      <c r="K111" s="379"/>
      <c r="L111" s="383">
        <v>0.57999999999999996</v>
      </c>
      <c r="M111" s="384">
        <v>0.53100000000000003</v>
      </c>
      <c r="N111" s="385">
        <v>0.7</v>
      </c>
      <c r="O111" s="386"/>
      <c r="P111" s="379"/>
      <c r="Q111" s="387">
        <v>100</v>
      </c>
      <c r="R111" s="388">
        <v>50.510204079313297</v>
      </c>
      <c r="S111" s="389">
        <v>36</v>
      </c>
      <c r="T111" s="390">
        <v>1.40306122442537</v>
      </c>
      <c r="U111" s="391">
        <v>14.4727272688</v>
      </c>
      <c r="V111" s="392">
        <v>0.01</v>
      </c>
      <c r="W111" s="392">
        <v>0.01</v>
      </c>
      <c r="X111" s="393">
        <v>0</v>
      </c>
      <c r="Y111" s="393">
        <v>0</v>
      </c>
      <c r="Z111" s="379"/>
      <c r="AA111" s="394">
        <v>201</v>
      </c>
      <c r="AB111" s="378">
        <v>101.52551019942</v>
      </c>
      <c r="AC111" s="389">
        <v>200</v>
      </c>
      <c r="AD111" s="384">
        <v>0.5076275509971</v>
      </c>
      <c r="AE111" s="395">
        <v>-274.15151517333402</v>
      </c>
      <c r="AF111" s="380"/>
      <c r="AG111" s="380"/>
      <c r="AH111" s="396">
        <v>195</v>
      </c>
      <c r="AI111" s="393">
        <v>275</v>
      </c>
      <c r="AJ111" s="379"/>
      <c r="AK111" s="388">
        <v>1295.30294</v>
      </c>
      <c r="AL111" s="388">
        <v>654.26015843934499</v>
      </c>
      <c r="AM111" s="397">
        <v>612</v>
      </c>
      <c r="AN111" s="401">
        <v>1.06905254646952</v>
      </c>
      <c r="AO111" s="405">
        <v>-158.660696430401</v>
      </c>
      <c r="AP111" s="392">
        <v>3.5000000000000001E-3</v>
      </c>
      <c r="AQ111" s="392">
        <v>3.5000000000000001E-3</v>
      </c>
      <c r="AR111" s="393">
        <v>0</v>
      </c>
      <c r="AS111" s="393">
        <v>159</v>
      </c>
      <c r="AT111" s="381"/>
      <c r="AU111" s="388">
        <v>1649.5603599999999</v>
      </c>
      <c r="AV111" s="378">
        <v>833.19630424745503</v>
      </c>
      <c r="AW111" s="399">
        <v>573</v>
      </c>
      <c r="AX111" s="390">
        <v>1.4540947718105699</v>
      </c>
      <c r="AY111" s="398">
        <v>288.25126902839997</v>
      </c>
      <c r="AZ111" s="380">
        <v>1.4999999999999999E-2</v>
      </c>
      <c r="BA111" s="380">
        <v>1.4999999999999999E-2</v>
      </c>
      <c r="BB111" s="393">
        <v>0</v>
      </c>
      <c r="BC111" s="393">
        <v>0</v>
      </c>
      <c r="BD111" s="379"/>
      <c r="BE111" s="388">
        <v>120.8</v>
      </c>
      <c r="BF111" s="378">
        <v>61.016326527810499</v>
      </c>
      <c r="BG111" s="400">
        <v>65</v>
      </c>
      <c r="BH111" s="401">
        <v>0.93871271581246896</v>
      </c>
      <c r="BI111" s="402">
        <v>-72.230303039166799</v>
      </c>
      <c r="BJ111" s="380">
        <v>3.0000000000000001E-3</v>
      </c>
      <c r="BK111" s="380">
        <v>3.0000000000000001E-3</v>
      </c>
      <c r="BL111" s="393">
        <v>0</v>
      </c>
      <c r="BM111" s="393">
        <v>73</v>
      </c>
      <c r="BN111" s="379"/>
      <c r="BO111" s="387">
        <v>158</v>
      </c>
      <c r="BP111" s="388">
        <v>79.806122445314998</v>
      </c>
      <c r="BQ111" s="400">
        <v>78</v>
      </c>
      <c r="BR111" s="401">
        <v>1.02315541596558</v>
      </c>
      <c r="BS111" s="402">
        <v>-27.309090917600098</v>
      </c>
      <c r="BT111" s="380">
        <v>7.5000000000000002E-4</v>
      </c>
      <c r="BU111" s="392">
        <v>7.5000000000000002E-4</v>
      </c>
      <c r="BV111" s="387">
        <v>0</v>
      </c>
      <c r="BW111" s="387">
        <v>28</v>
      </c>
      <c r="BX111" s="381"/>
      <c r="BY111" s="386">
        <v>0.99886492622020395</v>
      </c>
      <c r="BZ111" s="386">
        <v>1</v>
      </c>
      <c r="CA111" s="403">
        <v>0.99954597048808203</v>
      </c>
      <c r="CB111" s="385">
        <v>0.9</v>
      </c>
      <c r="CC111" s="392">
        <v>2.5000000000000001E-3</v>
      </c>
    </row>
    <row r="112" spans="1:81" ht="21.4" customHeight="1" x14ac:dyDescent="0.25">
      <c r="A112" s="377" t="s">
        <v>382</v>
      </c>
      <c r="B112" s="377" t="s">
        <v>384</v>
      </c>
      <c r="C112" s="377" t="s">
        <v>167</v>
      </c>
      <c r="D112" s="378">
        <v>5.7496469177777803</v>
      </c>
      <c r="E112" s="379"/>
      <c r="F112" s="380">
        <v>2.1250000000000002E-2</v>
      </c>
      <c r="G112" s="380">
        <v>2.1250000000000002E-2</v>
      </c>
      <c r="H112" s="381"/>
      <c r="I112" s="382">
        <v>5</v>
      </c>
      <c r="J112" s="382">
        <v>5</v>
      </c>
      <c r="K112" s="379"/>
      <c r="L112" s="407">
        <v>0.67</v>
      </c>
      <c r="M112" s="401">
        <v>0.71399999999999997</v>
      </c>
      <c r="N112" s="385">
        <v>0.7</v>
      </c>
      <c r="O112" s="386">
        <v>2E-3</v>
      </c>
      <c r="P112" s="379"/>
      <c r="Q112" s="387">
        <v>233</v>
      </c>
      <c r="R112" s="388">
        <v>40.524227545098299</v>
      </c>
      <c r="S112" s="389">
        <v>36</v>
      </c>
      <c r="T112" s="401">
        <v>1.12567298736384</v>
      </c>
      <c r="U112" s="402">
        <v>-15.384746848000001</v>
      </c>
      <c r="V112" s="392">
        <v>6.4999999999999997E-3</v>
      </c>
      <c r="W112" s="392">
        <v>6.4999999999999997E-3</v>
      </c>
      <c r="X112" s="393">
        <v>0</v>
      </c>
      <c r="Y112" s="393">
        <v>16</v>
      </c>
      <c r="Z112" s="379"/>
      <c r="AA112" s="394">
        <v>624</v>
      </c>
      <c r="AB112" s="378">
        <v>108.528403382581</v>
      </c>
      <c r="AC112" s="389">
        <v>200</v>
      </c>
      <c r="AD112" s="384">
        <v>0.54264201691290503</v>
      </c>
      <c r="AE112" s="395">
        <v>-755.91526026666702</v>
      </c>
      <c r="AF112" s="380"/>
      <c r="AG112" s="380"/>
      <c r="AH112" s="396">
        <v>526</v>
      </c>
      <c r="AI112" s="393">
        <v>756</v>
      </c>
      <c r="AJ112" s="379"/>
      <c r="AK112" s="388">
        <v>3819.0491499999998</v>
      </c>
      <c r="AL112" s="388">
        <v>664.22324789920299</v>
      </c>
      <c r="AM112" s="397">
        <v>622.9</v>
      </c>
      <c r="AN112" s="401">
        <v>1.06634009937262</v>
      </c>
      <c r="AO112" s="405">
        <v>-478.69692810053499</v>
      </c>
      <c r="AP112" s="392">
        <v>3.5000000000000001E-3</v>
      </c>
      <c r="AQ112" s="392">
        <v>3.5000000000000001E-3</v>
      </c>
      <c r="AR112" s="393">
        <v>0</v>
      </c>
      <c r="AS112" s="393">
        <v>479</v>
      </c>
      <c r="AT112" s="381"/>
      <c r="AU112" s="388">
        <v>2192.7372099999998</v>
      </c>
      <c r="AV112" s="378">
        <v>381.36901993409498</v>
      </c>
      <c r="AW112" s="399">
        <v>573</v>
      </c>
      <c r="AX112" s="384">
        <v>0.665565479815174</v>
      </c>
      <c r="AY112" s="406">
        <v>-1760.720010664</v>
      </c>
      <c r="AZ112" s="380"/>
      <c r="BA112" s="380"/>
      <c r="BB112" s="393">
        <v>1102</v>
      </c>
      <c r="BC112" s="393">
        <v>1761</v>
      </c>
      <c r="BD112" s="379"/>
      <c r="BE112" s="388">
        <v>368.9</v>
      </c>
      <c r="BF112" s="378">
        <v>64.160461551016198</v>
      </c>
      <c r="BG112" s="400">
        <v>65</v>
      </c>
      <c r="BH112" s="401">
        <v>0.98708402386178795</v>
      </c>
      <c r="BI112" s="402">
        <v>-191.69057448333299</v>
      </c>
      <c r="BJ112" s="380">
        <v>6.7499999999999999E-3</v>
      </c>
      <c r="BK112" s="380">
        <v>6.7499999999999999E-3</v>
      </c>
      <c r="BL112" s="393">
        <v>0</v>
      </c>
      <c r="BM112" s="393">
        <v>192</v>
      </c>
      <c r="BN112" s="379"/>
      <c r="BO112" s="387">
        <v>419</v>
      </c>
      <c r="BP112" s="388">
        <v>72.874040091829201</v>
      </c>
      <c r="BQ112" s="400">
        <v>78</v>
      </c>
      <c r="BR112" s="386">
        <v>0.93428256527986098</v>
      </c>
      <c r="BS112" s="394">
        <v>-119.166951504</v>
      </c>
      <c r="BT112" s="380"/>
      <c r="BU112" s="392"/>
      <c r="BV112" s="387">
        <v>30</v>
      </c>
      <c r="BW112" s="387">
        <v>120</v>
      </c>
      <c r="BX112" s="381"/>
      <c r="BY112" s="386">
        <v>0.99548625359048004</v>
      </c>
      <c r="BZ112" s="386">
        <v>1</v>
      </c>
      <c r="CA112" s="403">
        <v>0.99819450143619204</v>
      </c>
      <c r="CB112" s="385">
        <v>0.9</v>
      </c>
      <c r="CC112" s="392">
        <v>2.5000000000000001E-3</v>
      </c>
    </row>
    <row r="113" spans="1:81" ht="21.4" customHeight="1" x14ac:dyDescent="0.25">
      <c r="A113" s="377" t="s">
        <v>382</v>
      </c>
      <c r="B113" s="377" t="s">
        <v>384</v>
      </c>
      <c r="C113" s="377" t="s">
        <v>168</v>
      </c>
      <c r="D113" s="378">
        <v>4.2173521322222198</v>
      </c>
      <c r="E113" s="379"/>
      <c r="F113" s="380">
        <v>3.5000000000000003E-2</v>
      </c>
      <c r="G113" s="380">
        <v>3.5000000000000003E-2</v>
      </c>
      <c r="H113" s="381"/>
      <c r="I113" s="382">
        <v>5</v>
      </c>
      <c r="J113" s="382">
        <v>5</v>
      </c>
      <c r="K113" s="379"/>
      <c r="L113" s="404">
        <v>0.7</v>
      </c>
      <c r="M113" s="401">
        <v>0.76300000000000001</v>
      </c>
      <c r="N113" s="385">
        <v>0.7</v>
      </c>
      <c r="O113" s="386">
        <v>8.9999999999999993E-3</v>
      </c>
      <c r="P113" s="379"/>
      <c r="Q113" s="387">
        <v>178</v>
      </c>
      <c r="R113" s="388">
        <v>42.206577591662402</v>
      </c>
      <c r="S113" s="389">
        <v>36</v>
      </c>
      <c r="T113" s="401">
        <v>1.1724049331017301</v>
      </c>
      <c r="U113" s="402">
        <v>-4.1896121119998799</v>
      </c>
      <c r="V113" s="392">
        <v>8.5000000000000006E-3</v>
      </c>
      <c r="W113" s="392">
        <v>8.5000000000000006E-3</v>
      </c>
      <c r="X113" s="393">
        <v>0</v>
      </c>
      <c r="Y113" s="393">
        <v>5</v>
      </c>
      <c r="Z113" s="379"/>
      <c r="AA113" s="394">
        <v>638</v>
      </c>
      <c r="AB113" s="378">
        <v>151.279755637531</v>
      </c>
      <c r="AC113" s="389">
        <v>200</v>
      </c>
      <c r="AD113" s="384">
        <v>0.756398778187655</v>
      </c>
      <c r="AE113" s="395">
        <v>-374.16451173333297</v>
      </c>
      <c r="AF113" s="380"/>
      <c r="AG113" s="380"/>
      <c r="AH113" s="396">
        <v>206</v>
      </c>
      <c r="AI113" s="393">
        <v>375</v>
      </c>
      <c r="AJ113" s="379"/>
      <c r="AK113" s="388">
        <v>2317.0637099999999</v>
      </c>
      <c r="AL113" s="388">
        <v>549.41196214011302</v>
      </c>
      <c r="AM113" s="397">
        <v>612</v>
      </c>
      <c r="AN113" s="386">
        <v>0.89773196428123003</v>
      </c>
      <c r="AO113" s="388">
        <v>-780.159695903998</v>
      </c>
      <c r="AP113" s="392"/>
      <c r="AQ113" s="392"/>
      <c r="AR113" s="393">
        <v>264</v>
      </c>
      <c r="AS113" s="393">
        <v>781</v>
      </c>
      <c r="AT113" s="381"/>
      <c r="AU113" s="388">
        <v>2343.6411600000001</v>
      </c>
      <c r="AV113" s="378">
        <v>555.71389026153702</v>
      </c>
      <c r="AW113" s="399">
        <v>573</v>
      </c>
      <c r="AX113" s="386">
        <v>0.969832269217342</v>
      </c>
      <c r="AY113" s="388">
        <v>-556.21016611599805</v>
      </c>
      <c r="AZ113" s="380"/>
      <c r="BA113" s="380"/>
      <c r="BB113" s="393">
        <v>73</v>
      </c>
      <c r="BC113" s="393">
        <v>557</v>
      </c>
      <c r="BD113" s="379"/>
      <c r="BE113" s="388">
        <v>273.5</v>
      </c>
      <c r="BF113" s="378">
        <v>64.851117816402606</v>
      </c>
      <c r="BG113" s="400">
        <v>65</v>
      </c>
      <c r="BH113" s="401">
        <v>0.99770950486773202</v>
      </c>
      <c r="BI113" s="402">
        <v>-137.691832891666</v>
      </c>
      <c r="BJ113" s="380">
        <v>7.4999999999999997E-3</v>
      </c>
      <c r="BK113" s="380">
        <v>7.4999999999999997E-3</v>
      </c>
      <c r="BL113" s="393">
        <v>0</v>
      </c>
      <c r="BM113" s="393">
        <v>138</v>
      </c>
      <c r="BN113" s="379"/>
      <c r="BO113" s="387">
        <v>396</v>
      </c>
      <c r="BP113" s="388">
        <v>93.897779361226398</v>
      </c>
      <c r="BQ113" s="400">
        <v>78</v>
      </c>
      <c r="BR113" s="390">
        <v>1.2038176841182899</v>
      </c>
      <c r="BS113" s="391">
        <v>1.2558404240002701</v>
      </c>
      <c r="BT113" s="380">
        <v>7.4999999999999997E-3</v>
      </c>
      <c r="BU113" s="392">
        <v>7.4999999999999997E-3</v>
      </c>
      <c r="BV113" s="387">
        <v>0</v>
      </c>
      <c r="BW113" s="387">
        <v>0</v>
      </c>
      <c r="BX113" s="381"/>
      <c r="BY113" s="386">
        <v>0.99839098954143202</v>
      </c>
      <c r="BZ113" s="386">
        <v>1</v>
      </c>
      <c r="CA113" s="403">
        <v>0.99935639581657298</v>
      </c>
      <c r="CB113" s="385">
        <v>0.9</v>
      </c>
      <c r="CC113" s="392">
        <v>2.5000000000000001E-3</v>
      </c>
    </row>
    <row r="114" spans="1:81" ht="21.4" customHeight="1" x14ac:dyDescent="0.25">
      <c r="A114" s="377" t="s">
        <v>382</v>
      </c>
      <c r="B114" s="377" t="s">
        <v>384</v>
      </c>
      <c r="C114" s="377" t="s">
        <v>169</v>
      </c>
      <c r="D114" s="378">
        <v>3.2068006302222201</v>
      </c>
      <c r="E114" s="379"/>
      <c r="F114" s="380">
        <v>6.2500000000000003E-3</v>
      </c>
      <c r="G114" s="380">
        <v>6.2500000000000003E-3</v>
      </c>
      <c r="H114" s="381"/>
      <c r="I114" s="382">
        <v>2</v>
      </c>
      <c r="J114" s="382">
        <v>2</v>
      </c>
      <c r="K114" s="379"/>
      <c r="L114" s="383">
        <v>0.6</v>
      </c>
      <c r="M114" s="384">
        <v>0.49299999999999999</v>
      </c>
      <c r="N114" s="385">
        <v>0.7</v>
      </c>
      <c r="O114" s="386"/>
      <c r="P114" s="379"/>
      <c r="Q114" s="387">
        <v>98</v>
      </c>
      <c r="R114" s="388">
        <v>30.560053866899999</v>
      </c>
      <c r="S114" s="389">
        <v>36</v>
      </c>
      <c r="T114" s="386">
        <v>0.84889038519166704</v>
      </c>
      <c r="U114" s="394">
        <v>-40.533787225599902</v>
      </c>
      <c r="V114" s="392"/>
      <c r="W114" s="392"/>
      <c r="X114" s="393">
        <v>18</v>
      </c>
      <c r="Y114" s="393">
        <v>41</v>
      </c>
      <c r="Z114" s="379"/>
      <c r="AA114" s="394">
        <v>304</v>
      </c>
      <c r="AB114" s="378">
        <v>94.798534444261193</v>
      </c>
      <c r="AC114" s="389">
        <v>200</v>
      </c>
      <c r="AD114" s="384">
        <v>0.47399267222130598</v>
      </c>
      <c r="AE114" s="395">
        <v>-465.63215125333301</v>
      </c>
      <c r="AF114" s="380"/>
      <c r="AG114" s="380"/>
      <c r="AH114" s="396">
        <v>338</v>
      </c>
      <c r="AI114" s="393">
        <v>466</v>
      </c>
      <c r="AJ114" s="379"/>
      <c r="AK114" s="388">
        <v>1078.14706</v>
      </c>
      <c r="AL114" s="388">
        <v>336.20645132693699</v>
      </c>
      <c r="AM114" s="397">
        <v>612</v>
      </c>
      <c r="AN114" s="384">
        <v>0.549356946612643</v>
      </c>
      <c r="AO114" s="406">
        <v>-1276.9273228351999</v>
      </c>
      <c r="AP114" s="392"/>
      <c r="AQ114" s="392"/>
      <c r="AR114" s="393">
        <v>885</v>
      </c>
      <c r="AS114" s="393">
        <v>1277</v>
      </c>
      <c r="AT114" s="381"/>
      <c r="AU114" s="388">
        <v>1709.9099900000001</v>
      </c>
      <c r="AV114" s="378">
        <v>533.21368777500504</v>
      </c>
      <c r="AW114" s="399">
        <v>573</v>
      </c>
      <c r="AX114" s="386">
        <v>0.93056490013089799</v>
      </c>
      <c r="AY114" s="388">
        <v>-495.08612334079902</v>
      </c>
      <c r="AZ114" s="380"/>
      <c r="BA114" s="380"/>
      <c r="BB114" s="393">
        <v>128</v>
      </c>
      <c r="BC114" s="393">
        <v>496</v>
      </c>
      <c r="BD114" s="379"/>
      <c r="BE114" s="388">
        <v>182.4</v>
      </c>
      <c r="BF114" s="378">
        <v>56.879120666556702</v>
      </c>
      <c r="BG114" s="400">
        <v>65</v>
      </c>
      <c r="BH114" s="386">
        <v>0.87506339487010398</v>
      </c>
      <c r="BI114" s="394">
        <v>-130.263061446666</v>
      </c>
      <c r="BJ114" s="380"/>
      <c r="BK114" s="380"/>
      <c r="BL114" s="393">
        <v>6</v>
      </c>
      <c r="BM114" s="393">
        <v>131</v>
      </c>
      <c r="BN114" s="379"/>
      <c r="BO114" s="387">
        <v>276</v>
      </c>
      <c r="BP114" s="388">
        <v>86.0670904822898</v>
      </c>
      <c r="BQ114" s="400">
        <v>78</v>
      </c>
      <c r="BR114" s="401">
        <v>1.1034242369524301</v>
      </c>
      <c r="BS114" s="402">
        <v>-24.156538988799799</v>
      </c>
      <c r="BT114" s="380">
        <v>3.7499999999999999E-3</v>
      </c>
      <c r="BU114" s="392">
        <v>3.7499999999999999E-3</v>
      </c>
      <c r="BV114" s="387">
        <v>0</v>
      </c>
      <c r="BW114" s="387">
        <v>25</v>
      </c>
      <c r="BX114" s="381"/>
      <c r="BY114" s="386">
        <v>0.99921213314949797</v>
      </c>
      <c r="BZ114" s="386">
        <v>1</v>
      </c>
      <c r="CA114" s="403">
        <v>0.99968485325979894</v>
      </c>
      <c r="CB114" s="385">
        <v>0.9</v>
      </c>
      <c r="CC114" s="392">
        <v>2.5000000000000001E-3</v>
      </c>
    </row>
    <row r="115" spans="1:81" ht="21.4" customHeight="1" x14ac:dyDescent="0.25">
      <c r="A115" s="377" t="s">
        <v>382</v>
      </c>
      <c r="B115" s="377" t="s">
        <v>384</v>
      </c>
      <c r="C115" s="377" t="s">
        <v>170</v>
      </c>
      <c r="D115" s="378">
        <v>9.4290395323333307</v>
      </c>
      <c r="E115" s="379"/>
      <c r="F115" s="380">
        <v>4.9250000000000002E-2</v>
      </c>
      <c r="G115" s="380">
        <v>4.9250000000000002E-2</v>
      </c>
      <c r="H115" s="381"/>
      <c r="I115" s="382">
        <v>6</v>
      </c>
      <c r="J115" s="382">
        <v>6</v>
      </c>
      <c r="K115" s="379"/>
      <c r="L115" s="403">
        <v>0.94</v>
      </c>
      <c r="M115" s="401">
        <v>0.78100000000000003</v>
      </c>
      <c r="N115" s="385">
        <v>0.7</v>
      </c>
      <c r="O115" s="386">
        <v>1.0999999999999999E-2</v>
      </c>
      <c r="P115" s="379"/>
      <c r="Q115" s="387">
        <v>398</v>
      </c>
      <c r="R115" s="388">
        <v>42.210025595418202</v>
      </c>
      <c r="S115" s="389">
        <v>36</v>
      </c>
      <c r="T115" s="401">
        <v>1.1725007109838399</v>
      </c>
      <c r="U115" s="402">
        <v>-9.3345077967997501</v>
      </c>
      <c r="V115" s="392">
        <v>8.5000000000000006E-3</v>
      </c>
      <c r="W115" s="392">
        <v>8.5000000000000006E-3</v>
      </c>
      <c r="X115" s="393">
        <v>0</v>
      </c>
      <c r="Y115" s="393">
        <v>10</v>
      </c>
      <c r="Z115" s="379"/>
      <c r="AA115" s="394">
        <v>1076</v>
      </c>
      <c r="AB115" s="378">
        <v>114.11554658459799</v>
      </c>
      <c r="AC115" s="389">
        <v>200</v>
      </c>
      <c r="AD115" s="384">
        <v>0.57057773292298997</v>
      </c>
      <c r="AE115" s="395">
        <v>-1186.96948776</v>
      </c>
      <c r="AF115" s="380"/>
      <c r="AG115" s="380"/>
      <c r="AH115" s="396">
        <v>810</v>
      </c>
      <c r="AI115" s="393">
        <v>1187</v>
      </c>
      <c r="AJ115" s="379"/>
      <c r="AK115" s="388">
        <v>8803.7786300000007</v>
      </c>
      <c r="AL115" s="388">
        <v>933.68774198164795</v>
      </c>
      <c r="AM115" s="397">
        <v>666.7</v>
      </c>
      <c r="AN115" s="390">
        <v>1.40046158989298</v>
      </c>
      <c r="AO115" s="398">
        <v>1260.1698425520401</v>
      </c>
      <c r="AP115" s="392">
        <v>0.01</v>
      </c>
      <c r="AQ115" s="392">
        <v>0.01</v>
      </c>
      <c r="AR115" s="393">
        <v>0</v>
      </c>
      <c r="AS115" s="393">
        <v>0</v>
      </c>
      <c r="AT115" s="381"/>
      <c r="AU115" s="388">
        <v>6119.2953299999999</v>
      </c>
      <c r="AV115" s="378">
        <v>648.98395101814799</v>
      </c>
      <c r="AW115" s="399">
        <v>573</v>
      </c>
      <c r="AX115" s="401">
        <v>1.1326072443597699</v>
      </c>
      <c r="AY115" s="405">
        <v>-364.11225243239699</v>
      </c>
      <c r="AZ115" s="380">
        <v>9.75E-3</v>
      </c>
      <c r="BA115" s="380">
        <v>9.75E-3</v>
      </c>
      <c r="BB115" s="393">
        <v>0</v>
      </c>
      <c r="BC115" s="393">
        <v>365</v>
      </c>
      <c r="BD115" s="379"/>
      <c r="BE115" s="388">
        <v>436.3</v>
      </c>
      <c r="BF115" s="378">
        <v>46.271945143921997</v>
      </c>
      <c r="BG115" s="400">
        <v>65</v>
      </c>
      <c r="BH115" s="384">
        <v>0.71187607913726103</v>
      </c>
      <c r="BI115" s="395">
        <v>-483.03135440250003</v>
      </c>
      <c r="BJ115" s="380"/>
      <c r="BK115" s="380"/>
      <c r="BL115" s="393">
        <v>116</v>
      </c>
      <c r="BM115" s="393">
        <v>484</v>
      </c>
      <c r="BN115" s="379"/>
      <c r="BO115" s="387">
        <v>901</v>
      </c>
      <c r="BP115" s="388">
        <v>95.555861963496895</v>
      </c>
      <c r="BQ115" s="400">
        <v>78</v>
      </c>
      <c r="BR115" s="390">
        <v>1.2250751533781701</v>
      </c>
      <c r="BS115" s="391">
        <v>18.441899773600401</v>
      </c>
      <c r="BT115" s="380">
        <v>7.4999999999999997E-3</v>
      </c>
      <c r="BU115" s="392">
        <v>7.4999999999999997E-3</v>
      </c>
      <c r="BV115" s="387">
        <v>0</v>
      </c>
      <c r="BW115" s="387">
        <v>0</v>
      </c>
      <c r="BX115" s="381"/>
      <c r="BY115" s="386">
        <v>0.99655568312284704</v>
      </c>
      <c r="BZ115" s="386">
        <v>1</v>
      </c>
      <c r="CA115" s="403">
        <v>0.99862227324913899</v>
      </c>
      <c r="CB115" s="385">
        <v>0.9</v>
      </c>
      <c r="CC115" s="392">
        <v>2.5000000000000001E-3</v>
      </c>
    </row>
    <row r="116" spans="1:81" ht="21.4" customHeight="1" x14ac:dyDescent="0.25">
      <c r="A116" s="377" t="s">
        <v>382</v>
      </c>
      <c r="B116" s="377" t="s">
        <v>384</v>
      </c>
      <c r="C116" s="377" t="s">
        <v>171</v>
      </c>
      <c r="D116" s="378">
        <v>3.6511770079999999</v>
      </c>
      <c r="E116" s="379"/>
      <c r="F116" s="380">
        <v>5.5629999999999999E-2</v>
      </c>
      <c r="G116" s="380">
        <v>5.5629999999999999E-2</v>
      </c>
      <c r="H116" s="381"/>
      <c r="I116" s="382">
        <v>5</v>
      </c>
      <c r="J116" s="382">
        <v>5</v>
      </c>
      <c r="K116" s="379"/>
      <c r="L116" s="383">
        <v>0.42</v>
      </c>
      <c r="M116" s="386">
        <v>0.66100000000000003</v>
      </c>
      <c r="N116" s="385">
        <v>0.7</v>
      </c>
      <c r="O116" s="386"/>
      <c r="P116" s="379"/>
      <c r="Q116" s="387">
        <v>235</v>
      </c>
      <c r="R116" s="388">
        <v>64.362806701810797</v>
      </c>
      <c r="S116" s="389">
        <v>36</v>
      </c>
      <c r="T116" s="390">
        <v>1.78785574171697</v>
      </c>
      <c r="U116" s="391">
        <v>77.269153254399995</v>
      </c>
      <c r="V116" s="392">
        <v>0.01</v>
      </c>
      <c r="W116" s="392">
        <v>0.01</v>
      </c>
      <c r="X116" s="393">
        <v>0</v>
      </c>
      <c r="Y116" s="393">
        <v>0</v>
      </c>
      <c r="Z116" s="379"/>
      <c r="AA116" s="394">
        <v>370</v>
      </c>
      <c r="AB116" s="378">
        <v>101.337185019872</v>
      </c>
      <c r="AC116" s="389">
        <v>200</v>
      </c>
      <c r="AD116" s="384">
        <v>0.50668592509935995</v>
      </c>
      <c r="AE116" s="395">
        <v>-506.28248192000001</v>
      </c>
      <c r="AF116" s="380"/>
      <c r="AG116" s="380"/>
      <c r="AH116" s="396">
        <v>361</v>
      </c>
      <c r="AI116" s="393">
        <v>507</v>
      </c>
      <c r="AJ116" s="379"/>
      <c r="AK116" s="388">
        <v>1995.56727</v>
      </c>
      <c r="AL116" s="388">
        <v>546.55451259349104</v>
      </c>
      <c r="AM116" s="397">
        <v>612</v>
      </c>
      <c r="AN116" s="386">
        <v>0.89306292907433105</v>
      </c>
      <c r="AO116" s="388">
        <v>-685.8571246752</v>
      </c>
      <c r="AP116" s="392"/>
      <c r="AQ116" s="392"/>
      <c r="AR116" s="393">
        <v>239</v>
      </c>
      <c r="AS116" s="393">
        <v>686</v>
      </c>
      <c r="AT116" s="381"/>
      <c r="AU116" s="388">
        <v>2485.4325199999998</v>
      </c>
      <c r="AV116" s="378">
        <v>680.72090576661503</v>
      </c>
      <c r="AW116" s="399">
        <v>573</v>
      </c>
      <c r="AX116" s="401">
        <v>1.1879945999417401</v>
      </c>
      <c r="AY116" s="405">
        <v>-25.116790700800301</v>
      </c>
      <c r="AZ116" s="380">
        <v>1.4250000000000001E-2</v>
      </c>
      <c r="BA116" s="380">
        <v>1.4250000000000001E-2</v>
      </c>
      <c r="BB116" s="393">
        <v>0</v>
      </c>
      <c r="BC116" s="393">
        <v>26</v>
      </c>
      <c r="BD116" s="379"/>
      <c r="BE116" s="388">
        <v>302</v>
      </c>
      <c r="BF116" s="378">
        <v>82.713053718922794</v>
      </c>
      <c r="BG116" s="400">
        <v>65</v>
      </c>
      <c r="BH116" s="401">
        <v>1.2725085187526599</v>
      </c>
      <c r="BI116" s="402">
        <v>-53.989758279999997</v>
      </c>
      <c r="BJ116" s="380">
        <v>2.138E-2</v>
      </c>
      <c r="BK116" s="380">
        <v>2.138E-2</v>
      </c>
      <c r="BL116" s="393">
        <v>0</v>
      </c>
      <c r="BM116" s="393">
        <v>54</v>
      </c>
      <c r="BN116" s="379"/>
      <c r="BO116" s="387">
        <v>348</v>
      </c>
      <c r="BP116" s="388">
        <v>95.311730775447501</v>
      </c>
      <c r="BQ116" s="400">
        <v>78</v>
      </c>
      <c r="BR116" s="390">
        <v>1.2219452663518899</v>
      </c>
      <c r="BS116" s="391">
        <v>6.2498320512000296</v>
      </c>
      <c r="BT116" s="380">
        <v>7.4999999999999997E-3</v>
      </c>
      <c r="BU116" s="392">
        <v>7.4999999999999997E-3</v>
      </c>
      <c r="BV116" s="387">
        <v>0</v>
      </c>
      <c r="BW116" s="387">
        <v>0</v>
      </c>
      <c r="BX116" s="381"/>
      <c r="BY116" s="386">
        <v>0.99766860949209002</v>
      </c>
      <c r="BZ116" s="386">
        <v>1</v>
      </c>
      <c r="CA116" s="403">
        <v>0.99906744379683599</v>
      </c>
      <c r="CB116" s="385">
        <v>0.9</v>
      </c>
      <c r="CC116" s="392">
        <v>2.5000000000000001E-3</v>
      </c>
    </row>
    <row r="117" spans="1:81" ht="21.4" customHeight="1" x14ac:dyDescent="0.25">
      <c r="A117" s="377" t="s">
        <v>382</v>
      </c>
      <c r="B117" s="377" t="s">
        <v>384</v>
      </c>
      <c r="C117" s="377" t="s">
        <v>172</v>
      </c>
      <c r="D117" s="378">
        <v>2.93764142466667</v>
      </c>
      <c r="E117" s="379"/>
      <c r="F117" s="380">
        <v>6.4879999999999993E-2</v>
      </c>
      <c r="G117" s="380">
        <v>6.4879999999999993E-2</v>
      </c>
      <c r="H117" s="381"/>
      <c r="I117" s="382">
        <v>6</v>
      </c>
      <c r="J117" s="382">
        <v>6</v>
      </c>
      <c r="K117" s="379"/>
      <c r="L117" s="383">
        <v>0.44</v>
      </c>
      <c r="M117" s="386">
        <v>0.65100000000000002</v>
      </c>
      <c r="N117" s="385">
        <v>0.7</v>
      </c>
      <c r="O117" s="386"/>
      <c r="P117" s="379"/>
      <c r="Q117" s="387">
        <v>138</v>
      </c>
      <c r="R117" s="388">
        <v>46.976461742827901</v>
      </c>
      <c r="S117" s="389">
        <v>36</v>
      </c>
      <c r="T117" s="390">
        <v>1.30490171507855</v>
      </c>
      <c r="U117" s="391">
        <v>11.093890454399901</v>
      </c>
      <c r="V117" s="392">
        <v>0.01</v>
      </c>
      <c r="W117" s="392">
        <v>0.01</v>
      </c>
      <c r="X117" s="393">
        <v>0</v>
      </c>
      <c r="Y117" s="393">
        <v>0</v>
      </c>
      <c r="Z117" s="379"/>
      <c r="AA117" s="394">
        <v>469</v>
      </c>
      <c r="AB117" s="378">
        <v>159.651888097002</v>
      </c>
      <c r="AC117" s="389">
        <v>200</v>
      </c>
      <c r="AD117" s="386">
        <v>0.79825944048500996</v>
      </c>
      <c r="AE117" s="394">
        <v>-236.03394192000101</v>
      </c>
      <c r="AF117" s="380"/>
      <c r="AG117" s="380"/>
      <c r="AH117" s="396">
        <v>119</v>
      </c>
      <c r="AI117" s="393">
        <v>237</v>
      </c>
      <c r="AJ117" s="379"/>
      <c r="AK117" s="388">
        <v>2372.4785299999999</v>
      </c>
      <c r="AL117" s="388">
        <v>807.61338333496701</v>
      </c>
      <c r="AM117" s="397">
        <v>612</v>
      </c>
      <c r="AN117" s="390">
        <v>1.31962971133165</v>
      </c>
      <c r="AO117" s="398">
        <v>215.07466772479799</v>
      </c>
      <c r="AP117" s="392">
        <v>0.01</v>
      </c>
      <c r="AQ117" s="392">
        <v>0.01</v>
      </c>
      <c r="AR117" s="393">
        <v>0</v>
      </c>
      <c r="AS117" s="393">
        <v>0</v>
      </c>
      <c r="AT117" s="381"/>
      <c r="AU117" s="388">
        <v>2178.7133899999999</v>
      </c>
      <c r="AV117" s="378">
        <v>741.65395807189702</v>
      </c>
      <c r="AW117" s="399">
        <v>573</v>
      </c>
      <c r="AX117" s="390">
        <v>1.29433500536108</v>
      </c>
      <c r="AY117" s="398">
        <v>158.791146399198</v>
      </c>
      <c r="AZ117" s="380">
        <v>1.4999999999999999E-2</v>
      </c>
      <c r="BA117" s="380">
        <v>1.4999999999999999E-2</v>
      </c>
      <c r="BB117" s="393">
        <v>0</v>
      </c>
      <c r="BC117" s="393">
        <v>0</v>
      </c>
      <c r="BD117" s="379"/>
      <c r="BE117" s="388">
        <v>235.5</v>
      </c>
      <c r="BF117" s="378">
        <v>80.166353191564895</v>
      </c>
      <c r="BG117" s="400">
        <v>65</v>
      </c>
      <c r="BH117" s="401">
        <v>1.23332851063946</v>
      </c>
      <c r="BI117" s="402">
        <v>-50.920038905000297</v>
      </c>
      <c r="BJ117" s="380">
        <v>1.9879999999999998E-2</v>
      </c>
      <c r="BK117" s="380">
        <v>1.9879999999999998E-2</v>
      </c>
      <c r="BL117" s="393">
        <v>0</v>
      </c>
      <c r="BM117" s="393">
        <v>51</v>
      </c>
      <c r="BN117" s="379"/>
      <c r="BO117" s="387">
        <v>358</v>
      </c>
      <c r="BP117" s="388">
        <v>121.866473216901</v>
      </c>
      <c r="BQ117" s="400">
        <v>78</v>
      </c>
      <c r="BR117" s="390">
        <v>1.5623906822679601</v>
      </c>
      <c r="BS117" s="391">
        <v>83.036762651199695</v>
      </c>
      <c r="BT117" s="380">
        <v>7.4999999999999997E-3</v>
      </c>
      <c r="BU117" s="392">
        <v>7.4999999999999997E-3</v>
      </c>
      <c r="BV117" s="387">
        <v>0</v>
      </c>
      <c r="BW117" s="387">
        <v>0</v>
      </c>
      <c r="BX117" s="381"/>
      <c r="BY117" s="386">
        <v>0.99688796680497904</v>
      </c>
      <c r="BZ117" s="386">
        <v>1</v>
      </c>
      <c r="CA117" s="403">
        <v>0.99875518672199204</v>
      </c>
      <c r="CB117" s="385">
        <v>0.9</v>
      </c>
      <c r="CC117" s="392">
        <v>2.5000000000000001E-3</v>
      </c>
    </row>
    <row r="118" spans="1:81" ht="21.4" customHeight="1" x14ac:dyDescent="0.25">
      <c r="A118" s="377" t="s">
        <v>382</v>
      </c>
      <c r="B118" s="377" t="s">
        <v>174</v>
      </c>
      <c r="C118" s="377" t="s">
        <v>175</v>
      </c>
      <c r="D118" s="378">
        <v>2.45315055322222</v>
      </c>
      <c r="E118" s="379"/>
      <c r="F118" s="380">
        <v>6.0380000000000003E-2</v>
      </c>
      <c r="G118" s="380">
        <v>6.0380000000000003E-2</v>
      </c>
      <c r="H118" s="381"/>
      <c r="I118" s="382">
        <v>6</v>
      </c>
      <c r="J118" s="382">
        <v>6</v>
      </c>
      <c r="K118" s="379"/>
      <c r="L118" s="404">
        <v>0.78</v>
      </c>
      <c r="M118" s="386">
        <v>0.64600000000000002</v>
      </c>
      <c r="N118" s="385">
        <v>0.7</v>
      </c>
      <c r="O118" s="386"/>
      <c r="P118" s="379"/>
      <c r="Q118" s="387">
        <v>148</v>
      </c>
      <c r="R118" s="388">
        <v>60.3305817515364</v>
      </c>
      <c r="S118" s="389">
        <v>36</v>
      </c>
      <c r="T118" s="390">
        <v>1.6758494930982299</v>
      </c>
      <c r="U118" s="391">
        <v>42.023896100800101</v>
      </c>
      <c r="V118" s="392">
        <v>0.01</v>
      </c>
      <c r="W118" s="392">
        <v>0.01</v>
      </c>
      <c r="X118" s="393">
        <v>0</v>
      </c>
      <c r="Y118" s="393">
        <v>0</v>
      </c>
      <c r="Z118" s="379"/>
      <c r="AA118" s="394">
        <v>265</v>
      </c>
      <c r="AB118" s="378">
        <v>108.024352460521</v>
      </c>
      <c r="AC118" s="389">
        <v>200</v>
      </c>
      <c r="AD118" s="384">
        <v>0.540121762302605</v>
      </c>
      <c r="AE118" s="395">
        <v>-323.75613277333298</v>
      </c>
      <c r="AF118" s="380"/>
      <c r="AG118" s="380"/>
      <c r="AH118" s="396">
        <v>226</v>
      </c>
      <c r="AI118" s="393">
        <v>324</v>
      </c>
      <c r="AJ118" s="379"/>
      <c r="AK118" s="388">
        <v>2723.0728800000002</v>
      </c>
      <c r="AL118" s="388">
        <v>1110.03088515021</v>
      </c>
      <c r="AM118" s="397">
        <v>828</v>
      </c>
      <c r="AN118" s="390">
        <v>1.3406170110509801</v>
      </c>
      <c r="AO118" s="398">
        <v>285.62249031840201</v>
      </c>
      <c r="AP118" s="392">
        <v>0.01</v>
      </c>
      <c r="AQ118" s="392">
        <v>0.01</v>
      </c>
      <c r="AR118" s="393">
        <v>0</v>
      </c>
      <c r="AS118" s="393">
        <v>0</v>
      </c>
      <c r="AT118" s="381"/>
      <c r="AU118" s="388">
        <v>1730.64635</v>
      </c>
      <c r="AV118" s="378">
        <v>705.47906149779101</v>
      </c>
      <c r="AW118" s="399">
        <v>573</v>
      </c>
      <c r="AX118" s="390">
        <v>1.2312025506069699</v>
      </c>
      <c r="AY118" s="398">
        <v>43.860029604401497</v>
      </c>
      <c r="AZ118" s="380">
        <v>1.4999999999999999E-2</v>
      </c>
      <c r="BA118" s="380">
        <v>1.4999999999999999E-2</v>
      </c>
      <c r="BB118" s="393">
        <v>0</v>
      </c>
      <c r="BC118" s="393">
        <v>0</v>
      </c>
      <c r="BD118" s="379"/>
      <c r="BE118" s="388">
        <v>176.2</v>
      </c>
      <c r="BF118" s="378">
        <v>71.826003409599394</v>
      </c>
      <c r="BG118" s="400">
        <v>65</v>
      </c>
      <c r="BH118" s="401">
        <v>1.1050154370707601</v>
      </c>
      <c r="BI118" s="402">
        <v>-62.982178939166403</v>
      </c>
      <c r="BJ118" s="380">
        <v>1.538E-2</v>
      </c>
      <c r="BK118" s="380">
        <v>1.538E-2</v>
      </c>
      <c r="BL118" s="393">
        <v>0</v>
      </c>
      <c r="BM118" s="393">
        <v>63</v>
      </c>
      <c r="BN118" s="379"/>
      <c r="BO118" s="387">
        <v>280</v>
      </c>
      <c r="BP118" s="388">
        <v>114.138938448853</v>
      </c>
      <c r="BQ118" s="400">
        <v>78</v>
      </c>
      <c r="BR118" s="390">
        <v>1.46331972370324</v>
      </c>
      <c r="BS118" s="391">
        <v>50.385108218400198</v>
      </c>
      <c r="BT118" s="380">
        <v>7.4999999999999997E-3</v>
      </c>
      <c r="BU118" s="392">
        <v>7.4999999999999997E-3</v>
      </c>
      <c r="BV118" s="387">
        <v>0</v>
      </c>
      <c r="BW118" s="387">
        <v>0</v>
      </c>
      <c r="BX118" s="381"/>
      <c r="BY118" s="386">
        <v>0.991044776119403</v>
      </c>
      <c r="BZ118" s="386">
        <v>1</v>
      </c>
      <c r="CA118" s="403">
        <v>0.99641791044776096</v>
      </c>
      <c r="CB118" s="385">
        <v>0.9</v>
      </c>
      <c r="CC118" s="392">
        <v>2.5000000000000001E-3</v>
      </c>
    </row>
    <row r="119" spans="1:81" ht="21.4" customHeight="1" x14ac:dyDescent="0.25">
      <c r="A119" s="377" t="s">
        <v>382</v>
      </c>
      <c r="B119" s="377" t="s">
        <v>174</v>
      </c>
      <c r="C119" s="377" t="s">
        <v>176</v>
      </c>
      <c r="D119" s="378">
        <v>2.9722222222222201</v>
      </c>
      <c r="E119" s="379"/>
      <c r="F119" s="380">
        <v>6.4130000000000006E-2</v>
      </c>
      <c r="G119" s="380">
        <v>6.4130000000000006E-2</v>
      </c>
      <c r="H119" s="381"/>
      <c r="I119" s="382">
        <v>6</v>
      </c>
      <c r="J119" s="382">
        <v>6</v>
      </c>
      <c r="K119" s="379"/>
      <c r="L119" s="404">
        <v>0.74</v>
      </c>
      <c r="M119" s="386">
        <v>0.61499999999999999</v>
      </c>
      <c r="N119" s="385">
        <v>0.7</v>
      </c>
      <c r="O119" s="386"/>
      <c r="P119" s="379"/>
      <c r="Q119" s="387">
        <v>230</v>
      </c>
      <c r="R119" s="388">
        <v>77.383177570093395</v>
      </c>
      <c r="S119" s="389">
        <v>36</v>
      </c>
      <c r="T119" s="390">
        <v>2.1495327102803699</v>
      </c>
      <c r="U119" s="391">
        <v>101.6</v>
      </c>
      <c r="V119" s="392">
        <v>0.01</v>
      </c>
      <c r="W119" s="392">
        <v>0.01</v>
      </c>
      <c r="X119" s="393">
        <v>0</v>
      </c>
      <c r="Y119" s="393">
        <v>0</v>
      </c>
      <c r="Z119" s="379"/>
      <c r="AA119" s="394">
        <v>561</v>
      </c>
      <c r="AB119" s="378">
        <v>188.74766355140201</v>
      </c>
      <c r="AC119" s="389">
        <v>200</v>
      </c>
      <c r="AD119" s="386">
        <v>0.94373831775701</v>
      </c>
      <c r="AE119" s="394">
        <v>-152.333333333333</v>
      </c>
      <c r="AF119" s="380"/>
      <c r="AG119" s="380"/>
      <c r="AH119" s="396">
        <v>34</v>
      </c>
      <c r="AI119" s="393">
        <v>153</v>
      </c>
      <c r="AJ119" s="379"/>
      <c r="AK119" s="388">
        <v>3901.8759700000001</v>
      </c>
      <c r="AL119" s="388">
        <v>1312.7807001869201</v>
      </c>
      <c r="AM119" s="397">
        <v>793.4</v>
      </c>
      <c r="AN119" s="390">
        <v>1.65462654422349</v>
      </c>
      <c r="AO119" s="398">
        <v>1072.0826366666699</v>
      </c>
      <c r="AP119" s="392">
        <v>0.01</v>
      </c>
      <c r="AQ119" s="392">
        <v>0.01</v>
      </c>
      <c r="AR119" s="393">
        <v>0</v>
      </c>
      <c r="AS119" s="393">
        <v>0</v>
      </c>
      <c r="AT119" s="381"/>
      <c r="AU119" s="388">
        <v>2543.3975</v>
      </c>
      <c r="AV119" s="378">
        <v>855.72252336448605</v>
      </c>
      <c r="AW119" s="399">
        <v>573</v>
      </c>
      <c r="AX119" s="390">
        <v>1.4934075451387201</v>
      </c>
      <c r="AY119" s="398">
        <v>499.69750000000101</v>
      </c>
      <c r="AZ119" s="380">
        <v>1.4999999999999999E-2</v>
      </c>
      <c r="BA119" s="380">
        <v>1.4999999999999999E-2</v>
      </c>
      <c r="BB119" s="393">
        <v>0</v>
      </c>
      <c r="BC119" s="393">
        <v>0</v>
      </c>
      <c r="BD119" s="379"/>
      <c r="BE119" s="388">
        <v>232.9</v>
      </c>
      <c r="BF119" s="378">
        <v>78.358878504672901</v>
      </c>
      <c r="BG119" s="400">
        <v>65</v>
      </c>
      <c r="BH119" s="401">
        <v>1.2055212077641999</v>
      </c>
      <c r="BI119" s="402">
        <v>-56.891666666666502</v>
      </c>
      <c r="BJ119" s="380">
        <v>1.9130000000000001E-2</v>
      </c>
      <c r="BK119" s="380">
        <v>1.9130000000000001E-2</v>
      </c>
      <c r="BL119" s="393">
        <v>0</v>
      </c>
      <c r="BM119" s="393">
        <v>57</v>
      </c>
      <c r="BN119" s="379"/>
      <c r="BO119" s="387">
        <v>360</v>
      </c>
      <c r="BP119" s="388">
        <v>121.12149532710301</v>
      </c>
      <c r="BQ119" s="400">
        <v>78</v>
      </c>
      <c r="BR119" s="390">
        <v>1.55283968368081</v>
      </c>
      <c r="BS119" s="391">
        <v>81.800000000000196</v>
      </c>
      <c r="BT119" s="380">
        <v>7.4999999999999997E-3</v>
      </c>
      <c r="BU119" s="392">
        <v>7.4999999999999997E-3</v>
      </c>
      <c r="BV119" s="387">
        <v>0</v>
      </c>
      <c r="BW119" s="387">
        <v>0</v>
      </c>
      <c r="BX119" s="381"/>
      <c r="BY119" s="386">
        <v>0.996191282268303</v>
      </c>
      <c r="BZ119" s="386">
        <v>1</v>
      </c>
      <c r="CA119" s="403">
        <v>0.99847651290732098</v>
      </c>
      <c r="CB119" s="385">
        <v>0.9</v>
      </c>
      <c r="CC119" s="392">
        <v>2.5000000000000001E-3</v>
      </c>
    </row>
    <row r="120" spans="1:81" ht="21.4" customHeight="1" x14ac:dyDescent="0.25">
      <c r="A120" s="377" t="s">
        <v>382</v>
      </c>
      <c r="B120" s="377" t="s">
        <v>174</v>
      </c>
      <c r="C120" s="377" t="s">
        <v>177</v>
      </c>
      <c r="D120" s="378">
        <v>2.2077294685555602</v>
      </c>
      <c r="E120" s="379"/>
      <c r="F120" s="380">
        <v>6.1879999999999998E-2</v>
      </c>
      <c r="G120" s="380">
        <v>6.1879999999999998E-2</v>
      </c>
      <c r="H120" s="381"/>
      <c r="I120" s="382">
        <v>6</v>
      </c>
      <c r="J120" s="382">
        <v>6</v>
      </c>
      <c r="K120" s="379"/>
      <c r="L120" s="404">
        <v>0.75</v>
      </c>
      <c r="M120" s="384">
        <v>0.41399999999999998</v>
      </c>
      <c r="N120" s="385">
        <v>0.7</v>
      </c>
      <c r="O120" s="386"/>
      <c r="P120" s="379"/>
      <c r="Q120" s="387">
        <v>143</v>
      </c>
      <c r="R120" s="388">
        <v>64.772428885301807</v>
      </c>
      <c r="S120" s="389">
        <v>36</v>
      </c>
      <c r="T120" s="390">
        <v>1.7992341357028301</v>
      </c>
      <c r="U120" s="391">
        <v>47.626086958399803</v>
      </c>
      <c r="V120" s="392">
        <v>0.01</v>
      </c>
      <c r="W120" s="392">
        <v>0.01</v>
      </c>
      <c r="X120" s="393">
        <v>0</v>
      </c>
      <c r="Y120" s="393">
        <v>0</v>
      </c>
      <c r="Z120" s="379"/>
      <c r="AA120" s="394">
        <v>254</v>
      </c>
      <c r="AB120" s="378">
        <v>115.05032822983701</v>
      </c>
      <c r="AC120" s="389">
        <v>200</v>
      </c>
      <c r="AD120" s="384">
        <v>0.57525164114918503</v>
      </c>
      <c r="AE120" s="395">
        <v>-275.855072453334</v>
      </c>
      <c r="AF120" s="380"/>
      <c r="AG120" s="380"/>
      <c r="AH120" s="396">
        <v>188</v>
      </c>
      <c r="AI120" s="393">
        <v>276</v>
      </c>
      <c r="AJ120" s="379"/>
      <c r="AK120" s="388">
        <v>2962.18055</v>
      </c>
      <c r="AL120" s="388">
        <v>1341.7316714706201</v>
      </c>
      <c r="AM120" s="397">
        <v>828</v>
      </c>
      <c r="AN120" s="390">
        <v>1.62044887858771</v>
      </c>
      <c r="AO120" s="398">
        <v>768.58055004319499</v>
      </c>
      <c r="AP120" s="392">
        <v>0.01</v>
      </c>
      <c r="AQ120" s="392">
        <v>0.01</v>
      </c>
      <c r="AR120" s="393">
        <v>0</v>
      </c>
      <c r="AS120" s="393">
        <v>0</v>
      </c>
      <c r="AT120" s="381"/>
      <c r="AU120" s="388">
        <v>1606.86969</v>
      </c>
      <c r="AV120" s="378">
        <v>727.83813093337096</v>
      </c>
      <c r="AW120" s="399">
        <v>573</v>
      </c>
      <c r="AX120" s="390">
        <v>1.2702236141943599</v>
      </c>
      <c r="AY120" s="398">
        <v>88.834907421196704</v>
      </c>
      <c r="AZ120" s="380">
        <v>1.4999999999999999E-2</v>
      </c>
      <c r="BA120" s="380">
        <v>1.4999999999999999E-2</v>
      </c>
      <c r="BB120" s="393">
        <v>0</v>
      </c>
      <c r="BC120" s="393">
        <v>0</v>
      </c>
      <c r="BD120" s="379"/>
      <c r="BE120" s="388">
        <v>165.3</v>
      </c>
      <c r="BF120" s="378">
        <v>74.873304159023704</v>
      </c>
      <c r="BG120" s="400">
        <v>65</v>
      </c>
      <c r="BH120" s="401">
        <v>1.1518969870619</v>
      </c>
      <c r="BI120" s="402">
        <v>-49.9536231841671</v>
      </c>
      <c r="BJ120" s="380">
        <v>1.6879999999999999E-2</v>
      </c>
      <c r="BK120" s="380">
        <v>1.6879999999999999E-2</v>
      </c>
      <c r="BL120" s="393">
        <v>0</v>
      </c>
      <c r="BM120" s="393">
        <v>50</v>
      </c>
      <c r="BN120" s="379"/>
      <c r="BO120" s="387">
        <v>218</v>
      </c>
      <c r="BP120" s="388">
        <v>98.743982496474203</v>
      </c>
      <c r="BQ120" s="400">
        <v>78</v>
      </c>
      <c r="BR120" s="390">
        <v>1.26594849354454</v>
      </c>
      <c r="BS120" s="391">
        <v>11.3565217431996</v>
      </c>
      <c r="BT120" s="380">
        <v>7.4999999999999997E-3</v>
      </c>
      <c r="BU120" s="392">
        <v>7.4999999999999997E-3</v>
      </c>
      <c r="BV120" s="387">
        <v>0</v>
      </c>
      <c r="BW120" s="387">
        <v>0</v>
      </c>
      <c r="BX120" s="381"/>
      <c r="BY120" s="386">
        <v>0.99733606557376997</v>
      </c>
      <c r="BZ120" s="386">
        <v>1</v>
      </c>
      <c r="CA120" s="403">
        <v>0.99893442622950801</v>
      </c>
      <c r="CB120" s="385">
        <v>0.9</v>
      </c>
      <c r="CC120" s="392">
        <v>2.5000000000000001E-3</v>
      </c>
    </row>
    <row r="121" spans="1:81" ht="21.4" customHeight="1" x14ac:dyDescent="0.25">
      <c r="A121" s="377" t="s">
        <v>382</v>
      </c>
      <c r="B121" s="377" t="s">
        <v>174</v>
      </c>
      <c r="C121" s="377" t="s">
        <v>178</v>
      </c>
      <c r="D121" s="378">
        <v>2.4580710486666701</v>
      </c>
      <c r="E121" s="379"/>
      <c r="F121" s="380">
        <v>3.6249999999999998E-2</v>
      </c>
      <c r="G121" s="380">
        <v>3.6249999999999998E-2</v>
      </c>
      <c r="H121" s="381"/>
      <c r="I121" s="382">
        <v>5</v>
      </c>
      <c r="J121" s="382">
        <v>5</v>
      </c>
      <c r="K121" s="379"/>
      <c r="L121" s="383">
        <v>0.62</v>
      </c>
      <c r="M121" s="386">
        <v>0.65500000000000003</v>
      </c>
      <c r="N121" s="385">
        <v>0.7</v>
      </c>
      <c r="O121" s="386"/>
      <c r="P121" s="379"/>
      <c r="Q121" s="387">
        <v>102</v>
      </c>
      <c r="R121" s="388">
        <v>41.495952712728901</v>
      </c>
      <c r="S121" s="389">
        <v>36</v>
      </c>
      <c r="T121" s="401">
        <v>1.15266535313136</v>
      </c>
      <c r="U121" s="402">
        <v>-4.1886693024001396</v>
      </c>
      <c r="V121" s="392">
        <v>7.4999999999999997E-3</v>
      </c>
      <c r="W121" s="392">
        <v>7.4999999999999997E-3</v>
      </c>
      <c r="X121" s="393">
        <v>0</v>
      </c>
      <c r="Y121" s="393">
        <v>5</v>
      </c>
      <c r="Z121" s="379"/>
      <c r="AA121" s="394">
        <v>283</v>
      </c>
      <c r="AB121" s="378">
        <v>115.13092762453201</v>
      </c>
      <c r="AC121" s="389">
        <v>200</v>
      </c>
      <c r="AD121" s="384">
        <v>0.57565463812266005</v>
      </c>
      <c r="AE121" s="395">
        <v>-306.93705168000099</v>
      </c>
      <c r="AF121" s="380"/>
      <c r="AG121" s="380"/>
      <c r="AH121" s="396">
        <v>209</v>
      </c>
      <c r="AI121" s="393">
        <v>307</v>
      </c>
      <c r="AJ121" s="379"/>
      <c r="AK121" s="388">
        <v>1834.1103800000001</v>
      </c>
      <c r="AL121" s="388">
        <v>746.15840782750297</v>
      </c>
      <c r="AM121" s="397">
        <v>768.6</v>
      </c>
      <c r="AN121" s="386">
        <v>0.970801987805754</v>
      </c>
      <c r="AO121" s="388">
        <v>-433.01770960624299</v>
      </c>
      <c r="AP121" s="392"/>
      <c r="AQ121" s="392"/>
      <c r="AR121" s="393">
        <v>56</v>
      </c>
      <c r="AS121" s="393">
        <v>434</v>
      </c>
      <c r="AT121" s="381"/>
      <c r="AU121" s="388">
        <v>1603.8598300000001</v>
      </c>
      <c r="AV121" s="378">
        <v>652.48717317181797</v>
      </c>
      <c r="AW121" s="399">
        <v>573</v>
      </c>
      <c r="AX121" s="401">
        <v>1.13872107010789</v>
      </c>
      <c r="AY121" s="405">
        <v>-86.309823063202401</v>
      </c>
      <c r="AZ121" s="380">
        <v>1.0500000000000001E-2</v>
      </c>
      <c r="BA121" s="380">
        <v>1.0500000000000001E-2</v>
      </c>
      <c r="BB121" s="393">
        <v>0</v>
      </c>
      <c r="BC121" s="393">
        <v>87</v>
      </c>
      <c r="BD121" s="379"/>
      <c r="BE121" s="388">
        <v>161.6</v>
      </c>
      <c r="BF121" s="378">
        <v>65.742607435068606</v>
      </c>
      <c r="BG121" s="400">
        <v>65</v>
      </c>
      <c r="BH121" s="401">
        <v>1.0114247297702901</v>
      </c>
      <c r="BI121" s="402">
        <v>-78.061927245000305</v>
      </c>
      <c r="BJ121" s="380">
        <v>8.2500000000000004E-3</v>
      </c>
      <c r="BK121" s="380">
        <v>8.2500000000000004E-3</v>
      </c>
      <c r="BL121" s="393">
        <v>0</v>
      </c>
      <c r="BM121" s="393">
        <v>79</v>
      </c>
      <c r="BN121" s="379"/>
      <c r="BO121" s="387">
        <v>241</v>
      </c>
      <c r="BP121" s="388">
        <v>98.044358860467398</v>
      </c>
      <c r="BQ121" s="400">
        <v>78</v>
      </c>
      <c r="BR121" s="390">
        <v>1.25697895974958</v>
      </c>
      <c r="BS121" s="391">
        <v>10.924549844799699</v>
      </c>
      <c r="BT121" s="380">
        <v>7.4999999999999997E-3</v>
      </c>
      <c r="BU121" s="392">
        <v>7.4999999999999997E-3</v>
      </c>
      <c r="BV121" s="387">
        <v>0</v>
      </c>
      <c r="BW121" s="387">
        <v>0</v>
      </c>
      <c r="BX121" s="381"/>
      <c r="BY121" s="386">
        <v>0.99712126664267697</v>
      </c>
      <c r="BZ121" s="386">
        <v>1</v>
      </c>
      <c r="CA121" s="403">
        <v>0.99884850665707103</v>
      </c>
      <c r="CB121" s="385">
        <v>0.9</v>
      </c>
      <c r="CC121" s="392">
        <v>2.5000000000000001E-3</v>
      </c>
    </row>
    <row r="122" spans="1:81" ht="21.4" customHeight="1" x14ac:dyDescent="0.25">
      <c r="A122" s="377" t="s">
        <v>382</v>
      </c>
      <c r="B122" s="377" t="s">
        <v>174</v>
      </c>
      <c r="C122" s="377" t="s">
        <v>179</v>
      </c>
      <c r="D122" s="378">
        <v>11.432992857111101</v>
      </c>
      <c r="E122" s="379"/>
      <c r="F122" s="380">
        <v>4.1250000000000002E-2</v>
      </c>
      <c r="G122" s="380">
        <v>4.1250000000000002E-2</v>
      </c>
      <c r="H122" s="381"/>
      <c r="I122" s="382">
        <v>6</v>
      </c>
      <c r="J122" s="382">
        <v>6</v>
      </c>
      <c r="K122" s="379"/>
      <c r="L122" s="404">
        <v>0.71432058584214797</v>
      </c>
      <c r="M122" s="401">
        <v>0.72699999999999998</v>
      </c>
      <c r="N122" s="385">
        <v>0.7</v>
      </c>
      <c r="O122" s="386">
        <v>3.0000000000000001E-3</v>
      </c>
      <c r="P122" s="379"/>
      <c r="Q122" s="387">
        <v>520</v>
      </c>
      <c r="R122" s="388">
        <v>45.482403995080702</v>
      </c>
      <c r="S122" s="389">
        <v>36</v>
      </c>
      <c r="T122" s="390">
        <v>1.2634001109744699</v>
      </c>
      <c r="U122" s="391">
        <v>26.094708572800201</v>
      </c>
      <c r="V122" s="392">
        <v>0.01</v>
      </c>
      <c r="W122" s="392">
        <v>0.01</v>
      </c>
      <c r="X122" s="393">
        <v>0</v>
      </c>
      <c r="Y122" s="393">
        <v>0</v>
      </c>
      <c r="Z122" s="379"/>
      <c r="AA122" s="394">
        <v>1150</v>
      </c>
      <c r="AB122" s="378">
        <v>100.586085758352</v>
      </c>
      <c r="AC122" s="389">
        <v>200</v>
      </c>
      <c r="AD122" s="384">
        <v>0.50293042879175998</v>
      </c>
      <c r="AE122" s="395">
        <v>-1593.9182857066701</v>
      </c>
      <c r="AF122" s="380"/>
      <c r="AG122" s="380"/>
      <c r="AH122" s="396">
        <v>1137</v>
      </c>
      <c r="AI122" s="393">
        <v>1594</v>
      </c>
      <c r="AJ122" s="379"/>
      <c r="AK122" s="388">
        <v>12003.135399999999</v>
      </c>
      <c r="AL122" s="388">
        <v>1049.86817975088</v>
      </c>
      <c r="AM122" s="397">
        <v>828</v>
      </c>
      <c r="AN122" s="390">
        <v>1.2679567388295701</v>
      </c>
      <c r="AO122" s="398">
        <v>643.31369717440396</v>
      </c>
      <c r="AP122" s="392">
        <v>0.01</v>
      </c>
      <c r="AQ122" s="392">
        <v>0.01</v>
      </c>
      <c r="AR122" s="393">
        <v>0</v>
      </c>
      <c r="AS122" s="393">
        <v>0</v>
      </c>
      <c r="AT122" s="381"/>
      <c r="AU122" s="388">
        <v>7292.0384100000001</v>
      </c>
      <c r="AV122" s="378">
        <v>637.806609444743</v>
      </c>
      <c r="AW122" s="399">
        <v>573</v>
      </c>
      <c r="AX122" s="401">
        <v>1.1131005400431799</v>
      </c>
      <c r="AY122" s="405">
        <v>-569.28747854959795</v>
      </c>
      <c r="AZ122" s="380">
        <v>8.2500000000000004E-3</v>
      </c>
      <c r="BA122" s="380">
        <v>8.2500000000000004E-3</v>
      </c>
      <c r="BB122" s="393">
        <v>0</v>
      </c>
      <c r="BC122" s="393">
        <v>570</v>
      </c>
      <c r="BD122" s="379"/>
      <c r="BE122" s="388">
        <v>607.6</v>
      </c>
      <c r="BF122" s="378">
        <v>53.144439745021302</v>
      </c>
      <c r="BG122" s="400">
        <v>65</v>
      </c>
      <c r="BH122" s="386">
        <v>0.81760676530801901</v>
      </c>
      <c r="BI122" s="394">
        <v>-507.11680356833301</v>
      </c>
      <c r="BJ122" s="380"/>
      <c r="BK122" s="380"/>
      <c r="BL122" s="393">
        <v>62</v>
      </c>
      <c r="BM122" s="393">
        <v>508</v>
      </c>
      <c r="BN122" s="379"/>
      <c r="BO122" s="387">
        <v>1661</v>
      </c>
      <c r="BP122" s="388">
        <v>145.281294299671</v>
      </c>
      <c r="BQ122" s="400">
        <v>78</v>
      </c>
      <c r="BR122" s="390">
        <v>1.8625806961496301</v>
      </c>
      <c r="BS122" s="391">
        <v>590.87186857439997</v>
      </c>
      <c r="BT122" s="380">
        <v>7.4999999999999997E-3</v>
      </c>
      <c r="BU122" s="392">
        <v>7.4999999999999997E-3</v>
      </c>
      <c r="BV122" s="387">
        <v>0</v>
      </c>
      <c r="BW122" s="387">
        <v>0</v>
      </c>
      <c r="BX122" s="381"/>
      <c r="BY122" s="386">
        <v>0.99560832791151599</v>
      </c>
      <c r="BZ122" s="386">
        <v>1</v>
      </c>
      <c r="CA122" s="403">
        <v>0.99824333116460595</v>
      </c>
      <c r="CB122" s="385">
        <v>0.9</v>
      </c>
      <c r="CC122" s="392">
        <v>2.5000000000000001E-3</v>
      </c>
    </row>
    <row r="123" spans="1:81" ht="21.4" customHeight="1" x14ac:dyDescent="0.25">
      <c r="A123" s="377" t="s">
        <v>382</v>
      </c>
      <c r="B123" s="377" t="s">
        <v>174</v>
      </c>
      <c r="C123" s="377" t="s">
        <v>180</v>
      </c>
      <c r="D123" s="378">
        <v>2.90588981611111</v>
      </c>
      <c r="E123" s="379"/>
      <c r="F123" s="380">
        <v>5.7000000000000002E-2</v>
      </c>
      <c r="G123" s="380">
        <v>5.7000000000000002E-2</v>
      </c>
      <c r="H123" s="381"/>
      <c r="I123" s="382">
        <v>6</v>
      </c>
      <c r="J123" s="382">
        <v>6</v>
      </c>
      <c r="K123" s="379"/>
      <c r="L123" s="407">
        <v>0.68</v>
      </c>
      <c r="M123" s="401">
        <v>0.79</v>
      </c>
      <c r="N123" s="385">
        <v>0.7</v>
      </c>
      <c r="O123" s="386">
        <v>1.2E-2</v>
      </c>
      <c r="P123" s="379"/>
      <c r="Q123" s="387">
        <v>157</v>
      </c>
      <c r="R123" s="388">
        <v>54.0282013204856</v>
      </c>
      <c r="S123" s="389">
        <v>36</v>
      </c>
      <c r="T123" s="390">
        <v>1.50078337001349</v>
      </c>
      <c r="U123" s="391">
        <v>31.465559944000098</v>
      </c>
      <c r="V123" s="392">
        <v>0.01</v>
      </c>
      <c r="W123" s="392">
        <v>0.01</v>
      </c>
      <c r="X123" s="393">
        <v>0</v>
      </c>
      <c r="Y123" s="393">
        <v>0</v>
      </c>
      <c r="Z123" s="379"/>
      <c r="AA123" s="394">
        <v>386</v>
      </c>
      <c r="AB123" s="378">
        <v>132.83366694081201</v>
      </c>
      <c r="AC123" s="389">
        <v>200</v>
      </c>
      <c r="AD123" s="384">
        <v>0.66416833470406</v>
      </c>
      <c r="AE123" s="395">
        <v>-311.413555866666</v>
      </c>
      <c r="AF123" s="380"/>
      <c r="AG123" s="380"/>
      <c r="AH123" s="396">
        <v>196</v>
      </c>
      <c r="AI123" s="393">
        <v>312</v>
      </c>
      <c r="AJ123" s="379"/>
      <c r="AK123" s="388">
        <v>2227.0665800000002</v>
      </c>
      <c r="AL123" s="388">
        <v>766.39746202780498</v>
      </c>
      <c r="AM123" s="397">
        <v>617.6</v>
      </c>
      <c r="AN123" s="390">
        <v>1.24092853307611</v>
      </c>
      <c r="AO123" s="398">
        <v>73.453519483734496</v>
      </c>
      <c r="AP123" s="392">
        <v>0.01</v>
      </c>
      <c r="AQ123" s="392">
        <v>0.01</v>
      </c>
      <c r="AR123" s="393">
        <v>0</v>
      </c>
      <c r="AS123" s="393">
        <v>0</v>
      </c>
      <c r="AT123" s="381"/>
      <c r="AU123" s="388">
        <v>2026.2297799999999</v>
      </c>
      <c r="AV123" s="378">
        <v>697.28376098982994</v>
      </c>
      <c r="AW123" s="399">
        <v>573</v>
      </c>
      <c r="AX123" s="390">
        <v>1.21690010643949</v>
      </c>
      <c r="AY123" s="398">
        <v>28.139942442001299</v>
      </c>
      <c r="AZ123" s="380">
        <v>1.4999999999999999E-2</v>
      </c>
      <c r="BA123" s="380">
        <v>1.4999999999999999E-2</v>
      </c>
      <c r="BB123" s="393">
        <v>0</v>
      </c>
      <c r="BC123" s="393">
        <v>0</v>
      </c>
      <c r="BD123" s="379"/>
      <c r="BE123" s="388">
        <v>146.19999999999999</v>
      </c>
      <c r="BF123" s="378">
        <v>50.311611675509504</v>
      </c>
      <c r="BG123" s="400">
        <v>65</v>
      </c>
      <c r="BH123" s="384">
        <v>0.77402479500783905</v>
      </c>
      <c r="BI123" s="395">
        <v>-137.12425707083301</v>
      </c>
      <c r="BJ123" s="380"/>
      <c r="BK123" s="380"/>
      <c r="BL123" s="393">
        <v>24</v>
      </c>
      <c r="BM123" s="393">
        <v>138</v>
      </c>
      <c r="BN123" s="379"/>
      <c r="BO123" s="387">
        <v>313</v>
      </c>
      <c r="BP123" s="388">
        <v>107.71227397014</v>
      </c>
      <c r="BQ123" s="400">
        <v>78</v>
      </c>
      <c r="BR123" s="390">
        <v>1.3809265893607701</v>
      </c>
      <c r="BS123" s="391">
        <v>41.008713212000103</v>
      </c>
      <c r="BT123" s="380">
        <v>7.4999999999999997E-3</v>
      </c>
      <c r="BU123" s="392">
        <v>7.4999999999999997E-3</v>
      </c>
      <c r="BV123" s="387">
        <v>0</v>
      </c>
      <c r="BW123" s="387">
        <v>0</v>
      </c>
      <c r="BX123" s="381"/>
      <c r="BY123" s="386">
        <v>0.99562644713146398</v>
      </c>
      <c r="BZ123" s="386">
        <v>1</v>
      </c>
      <c r="CA123" s="403">
        <v>0.99825057885258595</v>
      </c>
      <c r="CB123" s="385">
        <v>0.9</v>
      </c>
      <c r="CC123" s="392">
        <v>2.5000000000000001E-3</v>
      </c>
    </row>
    <row r="124" spans="1:81" ht="21.4" customHeight="1" x14ac:dyDescent="0.25">
      <c r="A124" s="377" t="s">
        <v>382</v>
      </c>
      <c r="B124" s="377" t="s">
        <v>174</v>
      </c>
      <c r="C124" s="377" t="s">
        <v>181</v>
      </c>
      <c r="D124" s="378">
        <v>1.91400966188889</v>
      </c>
      <c r="E124" s="379"/>
      <c r="F124" s="380">
        <v>5.8500000000000003E-2</v>
      </c>
      <c r="G124" s="380">
        <v>5.8500000000000003E-2</v>
      </c>
      <c r="H124" s="381"/>
      <c r="I124" s="382">
        <v>7</v>
      </c>
      <c r="J124" s="382">
        <v>7</v>
      </c>
      <c r="K124" s="379"/>
      <c r="L124" s="404">
        <v>0.75</v>
      </c>
      <c r="M124" s="401">
        <v>0.78600000000000003</v>
      </c>
      <c r="N124" s="385">
        <v>0.7</v>
      </c>
      <c r="O124" s="386">
        <v>1.2E-2</v>
      </c>
      <c r="P124" s="379"/>
      <c r="Q124" s="387">
        <v>94</v>
      </c>
      <c r="R124" s="388">
        <v>49.111559816910102</v>
      </c>
      <c r="S124" s="389">
        <v>36</v>
      </c>
      <c r="T124" s="390">
        <v>1.3642099949141699</v>
      </c>
      <c r="U124" s="391">
        <v>11.3147826064</v>
      </c>
      <c r="V124" s="392">
        <v>0.01</v>
      </c>
      <c r="W124" s="392">
        <v>0.01</v>
      </c>
      <c r="X124" s="393">
        <v>0</v>
      </c>
      <c r="Y124" s="393">
        <v>0</v>
      </c>
      <c r="Z124" s="379"/>
      <c r="AA124" s="394">
        <v>320</v>
      </c>
      <c r="AB124" s="378">
        <v>167.18828873841699</v>
      </c>
      <c r="AC124" s="389">
        <v>200</v>
      </c>
      <c r="AD124" s="386">
        <v>0.83594144369208501</v>
      </c>
      <c r="AE124" s="394">
        <v>-139.36231885333399</v>
      </c>
      <c r="AF124" s="380"/>
      <c r="AG124" s="380"/>
      <c r="AH124" s="396">
        <v>63</v>
      </c>
      <c r="AI124" s="393">
        <v>140</v>
      </c>
      <c r="AJ124" s="379"/>
      <c r="AK124" s="388">
        <v>1836.21558</v>
      </c>
      <c r="AL124" s="388">
        <v>959.35543929693904</v>
      </c>
      <c r="AM124" s="397">
        <v>791.5</v>
      </c>
      <c r="AN124" s="390">
        <v>1.21207257017933</v>
      </c>
      <c r="AO124" s="398">
        <v>18.289203137932599</v>
      </c>
      <c r="AP124" s="392">
        <v>0.01</v>
      </c>
      <c r="AQ124" s="392">
        <v>0.01</v>
      </c>
      <c r="AR124" s="393">
        <v>0</v>
      </c>
      <c r="AS124" s="393">
        <v>0</v>
      </c>
      <c r="AT124" s="381"/>
      <c r="AU124" s="388">
        <v>1216.93166</v>
      </c>
      <c r="AV124" s="378">
        <v>635.80225545938004</v>
      </c>
      <c r="AW124" s="399">
        <v>573</v>
      </c>
      <c r="AX124" s="401">
        <v>1.1096025400687299</v>
      </c>
      <c r="AY124" s="405">
        <v>-99.141383514800694</v>
      </c>
      <c r="AZ124" s="380">
        <v>8.2500000000000004E-3</v>
      </c>
      <c r="BA124" s="380">
        <v>8.2500000000000004E-3</v>
      </c>
      <c r="BB124" s="393">
        <v>0</v>
      </c>
      <c r="BC124" s="393">
        <v>100</v>
      </c>
      <c r="BD124" s="379"/>
      <c r="BE124" s="388">
        <v>125.8</v>
      </c>
      <c r="BF124" s="378">
        <v>65.725896010290299</v>
      </c>
      <c r="BG124" s="400">
        <v>65</v>
      </c>
      <c r="BH124" s="401">
        <v>1.0111676309275399</v>
      </c>
      <c r="BI124" s="402">
        <v>-60.815942034166802</v>
      </c>
      <c r="BJ124" s="380">
        <v>8.2500000000000004E-3</v>
      </c>
      <c r="BK124" s="380">
        <v>8.2500000000000004E-3</v>
      </c>
      <c r="BL124" s="393">
        <v>0</v>
      </c>
      <c r="BM124" s="393">
        <v>61</v>
      </c>
      <c r="BN124" s="379"/>
      <c r="BO124" s="387">
        <v>193</v>
      </c>
      <c r="BP124" s="388">
        <v>100.835436645358</v>
      </c>
      <c r="BQ124" s="400">
        <v>78</v>
      </c>
      <c r="BR124" s="390">
        <v>1.29276200827382</v>
      </c>
      <c r="BS124" s="391">
        <v>13.8486956471999</v>
      </c>
      <c r="BT124" s="380">
        <v>7.4999999999999997E-3</v>
      </c>
      <c r="BU124" s="392">
        <v>7.4999999999999997E-3</v>
      </c>
      <c r="BV124" s="387">
        <v>0</v>
      </c>
      <c r="BW124" s="387">
        <v>0</v>
      </c>
      <c r="BX124" s="381"/>
      <c r="BY124" s="386">
        <v>0.99237611181702701</v>
      </c>
      <c r="BZ124" s="386">
        <v>1</v>
      </c>
      <c r="CA124" s="403">
        <v>0.99695044472681105</v>
      </c>
      <c r="CB124" s="385">
        <v>0.9</v>
      </c>
      <c r="CC124" s="392">
        <v>2.5000000000000001E-3</v>
      </c>
    </row>
    <row r="125" spans="1:81" ht="21.4" customHeight="1" x14ac:dyDescent="0.25">
      <c r="A125" s="377" t="s">
        <v>382</v>
      </c>
      <c r="B125" s="377" t="s">
        <v>174</v>
      </c>
      <c r="C125" s="377" t="s">
        <v>182</v>
      </c>
      <c r="D125" s="378">
        <v>7.3850812847777796</v>
      </c>
      <c r="E125" s="379"/>
      <c r="F125" s="380">
        <v>5.1880000000000003E-2</v>
      </c>
      <c r="G125" s="380">
        <v>5.1880000000000003E-2</v>
      </c>
      <c r="H125" s="381"/>
      <c r="I125" s="382">
        <v>5</v>
      </c>
      <c r="J125" s="382">
        <v>5</v>
      </c>
      <c r="K125" s="379"/>
      <c r="L125" s="383">
        <v>0.53</v>
      </c>
      <c r="M125" s="386">
        <v>0.629</v>
      </c>
      <c r="N125" s="385">
        <v>0.7</v>
      </c>
      <c r="O125" s="386"/>
      <c r="P125" s="379"/>
      <c r="Q125" s="387">
        <v>460</v>
      </c>
      <c r="R125" s="388">
        <v>62.2877368930465</v>
      </c>
      <c r="S125" s="389">
        <v>36</v>
      </c>
      <c r="T125" s="390">
        <v>1.7302149136957401</v>
      </c>
      <c r="U125" s="391">
        <v>140.9644884976</v>
      </c>
      <c r="V125" s="392">
        <v>0.01</v>
      </c>
      <c r="W125" s="392">
        <v>0.01</v>
      </c>
      <c r="X125" s="393">
        <v>0</v>
      </c>
      <c r="Y125" s="393">
        <v>0</v>
      </c>
      <c r="Z125" s="379"/>
      <c r="AA125" s="394">
        <v>669</v>
      </c>
      <c r="AB125" s="378">
        <v>90.588034742278495</v>
      </c>
      <c r="AC125" s="389">
        <v>200</v>
      </c>
      <c r="AD125" s="384">
        <v>0.452940173711392</v>
      </c>
      <c r="AE125" s="395">
        <v>-1103.41950834667</v>
      </c>
      <c r="AF125" s="380"/>
      <c r="AG125" s="380"/>
      <c r="AH125" s="396">
        <v>809</v>
      </c>
      <c r="AI125" s="393">
        <v>1104</v>
      </c>
      <c r="AJ125" s="379"/>
      <c r="AK125" s="388">
        <v>5598.60556</v>
      </c>
      <c r="AL125" s="388">
        <v>758.09667410701604</v>
      </c>
      <c r="AM125" s="397">
        <v>828</v>
      </c>
      <c r="AN125" s="386">
        <v>0.91557569336596101</v>
      </c>
      <c r="AO125" s="388">
        <v>-1739.2112045552001</v>
      </c>
      <c r="AP125" s="392"/>
      <c r="AQ125" s="392"/>
      <c r="AR125" s="393">
        <v>517</v>
      </c>
      <c r="AS125" s="393">
        <v>1740</v>
      </c>
      <c r="AT125" s="381"/>
      <c r="AU125" s="388">
        <v>5758.9658099999997</v>
      </c>
      <c r="AV125" s="378">
        <v>779.81075467245705</v>
      </c>
      <c r="AW125" s="399">
        <v>573</v>
      </c>
      <c r="AX125" s="390">
        <v>1.3609262734248799</v>
      </c>
      <c r="AY125" s="398">
        <v>680.98391858679895</v>
      </c>
      <c r="AZ125" s="380">
        <v>1.4999999999999999E-2</v>
      </c>
      <c r="BA125" s="380">
        <v>1.4999999999999999E-2</v>
      </c>
      <c r="BB125" s="393">
        <v>0</v>
      </c>
      <c r="BC125" s="393">
        <v>0</v>
      </c>
      <c r="BD125" s="379"/>
      <c r="BE125" s="388">
        <v>552.5</v>
      </c>
      <c r="BF125" s="378">
        <v>74.812988333496094</v>
      </c>
      <c r="BG125" s="400">
        <v>65</v>
      </c>
      <c r="BH125" s="401">
        <v>1.1509690512845501</v>
      </c>
      <c r="BI125" s="402">
        <v>-167.54542526583401</v>
      </c>
      <c r="BJ125" s="380">
        <v>1.6879999999999999E-2</v>
      </c>
      <c r="BK125" s="380">
        <v>1.6879999999999999E-2</v>
      </c>
      <c r="BL125" s="393">
        <v>0</v>
      </c>
      <c r="BM125" s="393">
        <v>168</v>
      </c>
      <c r="BN125" s="379"/>
      <c r="BO125" s="387">
        <v>1006</v>
      </c>
      <c r="BP125" s="388">
        <v>136.220572422619</v>
      </c>
      <c r="BQ125" s="400">
        <v>78</v>
      </c>
      <c r="BR125" s="390">
        <v>1.74641759516178</v>
      </c>
      <c r="BS125" s="391">
        <v>314.7563917448</v>
      </c>
      <c r="BT125" s="380">
        <v>7.4999999999999997E-3</v>
      </c>
      <c r="BU125" s="392">
        <v>7.4999999999999997E-3</v>
      </c>
      <c r="BV125" s="387">
        <v>0</v>
      </c>
      <c r="BW125" s="387">
        <v>0</v>
      </c>
      <c r="BX125" s="381"/>
      <c r="BY125" s="386">
        <v>0.99779958370502497</v>
      </c>
      <c r="BZ125" s="386">
        <v>1</v>
      </c>
      <c r="CA125" s="403">
        <v>0.99911983348200994</v>
      </c>
      <c r="CB125" s="385">
        <v>0.9</v>
      </c>
      <c r="CC125" s="392">
        <v>2.5000000000000001E-3</v>
      </c>
    </row>
    <row r="126" spans="1:81" ht="21.4" customHeight="1" x14ac:dyDescent="0.25">
      <c r="A126" s="377" t="s">
        <v>382</v>
      </c>
      <c r="B126" s="377" t="s">
        <v>174</v>
      </c>
      <c r="C126" s="377" t="s">
        <v>183</v>
      </c>
      <c r="D126" s="378">
        <v>4.0641848577777804</v>
      </c>
      <c r="E126" s="379"/>
      <c r="F126" s="380">
        <v>4.1000000000000002E-2</v>
      </c>
      <c r="G126" s="380">
        <v>4.1000000000000002E-2</v>
      </c>
      <c r="H126" s="381"/>
      <c r="I126" s="382">
        <v>5</v>
      </c>
      <c r="J126" s="382">
        <v>5</v>
      </c>
      <c r="K126" s="379"/>
      <c r="L126" s="383">
        <v>0.35</v>
      </c>
      <c r="M126" s="384">
        <v>0.59899999999999998</v>
      </c>
      <c r="N126" s="385">
        <v>0.7</v>
      </c>
      <c r="O126" s="386"/>
      <c r="P126" s="379"/>
      <c r="Q126" s="387">
        <v>229</v>
      </c>
      <c r="R126" s="388">
        <v>56.345862211890903</v>
      </c>
      <c r="S126" s="389">
        <v>36</v>
      </c>
      <c r="T126" s="390">
        <v>1.5651628392191901</v>
      </c>
      <c r="U126" s="391">
        <v>53.427214143999997</v>
      </c>
      <c r="V126" s="392">
        <v>0.01</v>
      </c>
      <c r="W126" s="392">
        <v>0.01</v>
      </c>
      <c r="X126" s="393">
        <v>0</v>
      </c>
      <c r="Y126" s="393">
        <v>0</v>
      </c>
      <c r="Z126" s="379"/>
      <c r="AA126" s="394">
        <v>583</v>
      </c>
      <c r="AB126" s="378">
        <v>143.44819943027201</v>
      </c>
      <c r="AC126" s="389">
        <v>200</v>
      </c>
      <c r="AD126" s="384">
        <v>0.71724099715136003</v>
      </c>
      <c r="AE126" s="395">
        <v>-392.40436586666698</v>
      </c>
      <c r="AF126" s="380"/>
      <c r="AG126" s="380"/>
      <c r="AH126" s="396">
        <v>230</v>
      </c>
      <c r="AI126" s="393">
        <v>393</v>
      </c>
      <c r="AJ126" s="379"/>
      <c r="AK126" s="388">
        <v>2690.8737000000001</v>
      </c>
      <c r="AL126" s="388">
        <v>662.09431759738402</v>
      </c>
      <c r="AM126" s="397">
        <v>723.5</v>
      </c>
      <c r="AN126" s="386">
        <v>0.915126907529211</v>
      </c>
      <c r="AO126" s="388">
        <v>-837.65159352266801</v>
      </c>
      <c r="AP126" s="392"/>
      <c r="AQ126" s="392"/>
      <c r="AR126" s="393">
        <v>250</v>
      </c>
      <c r="AS126" s="393">
        <v>838</v>
      </c>
      <c r="AT126" s="381"/>
      <c r="AU126" s="388">
        <v>2602.7224799999999</v>
      </c>
      <c r="AV126" s="378">
        <v>640.40455123961101</v>
      </c>
      <c r="AW126" s="399">
        <v>573</v>
      </c>
      <c r="AX126" s="401">
        <v>1.1176344698771601</v>
      </c>
      <c r="AY126" s="405">
        <v>-191.811028208002</v>
      </c>
      <c r="AZ126" s="380">
        <v>8.9999999999999993E-3</v>
      </c>
      <c r="BA126" s="380">
        <v>8.9999999999999993E-3</v>
      </c>
      <c r="BB126" s="393">
        <v>0</v>
      </c>
      <c r="BC126" s="393">
        <v>192</v>
      </c>
      <c r="BD126" s="379"/>
      <c r="BE126" s="388">
        <v>279.10000000000002</v>
      </c>
      <c r="BF126" s="378">
        <v>68.673057394492304</v>
      </c>
      <c r="BG126" s="400">
        <v>65</v>
      </c>
      <c r="BH126" s="401">
        <v>1.05650857529988</v>
      </c>
      <c r="BI126" s="402">
        <v>-117.158023633333</v>
      </c>
      <c r="BJ126" s="380">
        <v>1.2E-2</v>
      </c>
      <c r="BK126" s="380">
        <v>1.2E-2</v>
      </c>
      <c r="BL126" s="393">
        <v>0</v>
      </c>
      <c r="BM126" s="393">
        <v>118</v>
      </c>
      <c r="BN126" s="379"/>
      <c r="BO126" s="387">
        <v>613</v>
      </c>
      <c r="BP126" s="388">
        <v>150.82975343183</v>
      </c>
      <c r="BQ126" s="400">
        <v>78</v>
      </c>
      <c r="BR126" s="390">
        <v>1.93371478758756</v>
      </c>
      <c r="BS126" s="391">
        <v>232.592297312</v>
      </c>
      <c r="BT126" s="380">
        <v>7.4999999999999997E-3</v>
      </c>
      <c r="BU126" s="392">
        <v>7.4999999999999997E-3</v>
      </c>
      <c r="BV126" s="387">
        <v>0</v>
      </c>
      <c r="BW126" s="387">
        <v>0</v>
      </c>
      <c r="BX126" s="381"/>
      <c r="BY126" s="386">
        <v>0.99816176470588203</v>
      </c>
      <c r="BZ126" s="386">
        <v>1</v>
      </c>
      <c r="CA126" s="403">
        <v>0.99926470588235305</v>
      </c>
      <c r="CB126" s="385">
        <v>0.9</v>
      </c>
      <c r="CC126" s="392">
        <v>2.5000000000000001E-3</v>
      </c>
    </row>
    <row r="127" spans="1:81" ht="21.4" customHeight="1" x14ac:dyDescent="0.25">
      <c r="A127" s="377" t="s">
        <v>382</v>
      </c>
      <c r="B127" s="377" t="s">
        <v>174</v>
      </c>
      <c r="C127" s="377" t="s">
        <v>184</v>
      </c>
      <c r="D127" s="378">
        <v>2.75378293722222</v>
      </c>
      <c r="E127" s="379"/>
      <c r="F127" s="380">
        <v>3.2875000000000001E-2</v>
      </c>
      <c r="G127" s="380">
        <v>3.2875000000000001E-2</v>
      </c>
      <c r="H127" s="381"/>
      <c r="I127" s="382">
        <v>6</v>
      </c>
      <c r="J127" s="382">
        <v>6</v>
      </c>
      <c r="K127" s="379"/>
      <c r="L127" s="383">
        <v>0.42</v>
      </c>
      <c r="M127" s="384">
        <v>0.52700000000000002</v>
      </c>
      <c r="N127" s="385">
        <v>0.7</v>
      </c>
      <c r="O127" s="386"/>
      <c r="P127" s="379"/>
      <c r="Q127" s="387">
        <v>106</v>
      </c>
      <c r="R127" s="388">
        <v>38.492503736305203</v>
      </c>
      <c r="S127" s="389">
        <v>36</v>
      </c>
      <c r="T127" s="401">
        <v>1.06923621489737</v>
      </c>
      <c r="U127" s="402">
        <v>-12.963422887999901</v>
      </c>
      <c r="V127" s="392">
        <v>3.5000000000000001E-3</v>
      </c>
      <c r="W127" s="392">
        <v>3.5000000000000001E-3</v>
      </c>
      <c r="X127" s="393">
        <v>0</v>
      </c>
      <c r="Y127" s="393">
        <v>13</v>
      </c>
      <c r="Z127" s="379"/>
      <c r="AA127" s="394">
        <v>294</v>
      </c>
      <c r="AB127" s="378">
        <v>106.762227344092</v>
      </c>
      <c r="AC127" s="389">
        <v>200</v>
      </c>
      <c r="AD127" s="384">
        <v>0.53381113672045999</v>
      </c>
      <c r="AE127" s="395">
        <v>-366.90790493333299</v>
      </c>
      <c r="AF127" s="380"/>
      <c r="AG127" s="380"/>
      <c r="AH127" s="396">
        <v>257</v>
      </c>
      <c r="AI127" s="393">
        <v>367</v>
      </c>
      <c r="AJ127" s="379"/>
      <c r="AK127" s="388">
        <v>2507.08473</v>
      </c>
      <c r="AL127" s="388">
        <v>910.41479562979998</v>
      </c>
      <c r="AM127" s="397">
        <v>667.8</v>
      </c>
      <c r="AN127" s="390">
        <v>1.36330457566607</v>
      </c>
      <c r="AO127" s="398">
        <v>300.31323542760202</v>
      </c>
      <c r="AP127" s="392">
        <v>0.01</v>
      </c>
      <c r="AQ127" s="392">
        <v>0.01</v>
      </c>
      <c r="AR127" s="393">
        <v>0</v>
      </c>
      <c r="AS127" s="393">
        <v>0</v>
      </c>
      <c r="AT127" s="381"/>
      <c r="AU127" s="388">
        <v>1608.7246</v>
      </c>
      <c r="AV127" s="378">
        <v>584.18714788854902</v>
      </c>
      <c r="AW127" s="399">
        <v>573</v>
      </c>
      <c r="AX127" s="401">
        <v>1.01952381830462</v>
      </c>
      <c r="AY127" s="405">
        <v>-284.77654763399801</v>
      </c>
      <c r="AZ127" s="380">
        <v>1.5E-3</v>
      </c>
      <c r="BA127" s="380">
        <v>1.5E-3</v>
      </c>
      <c r="BB127" s="393">
        <v>0</v>
      </c>
      <c r="BC127" s="393">
        <v>285</v>
      </c>
      <c r="BD127" s="379"/>
      <c r="BE127" s="388">
        <v>183.8</v>
      </c>
      <c r="BF127" s="378">
        <v>66.744548931442495</v>
      </c>
      <c r="BG127" s="400">
        <v>65</v>
      </c>
      <c r="BH127" s="401">
        <v>1.0268392143298799</v>
      </c>
      <c r="BI127" s="402">
        <v>-84.693836379166399</v>
      </c>
      <c r="BJ127" s="380">
        <v>9.75E-3</v>
      </c>
      <c r="BK127" s="380">
        <v>9.75E-3</v>
      </c>
      <c r="BL127" s="393">
        <v>0</v>
      </c>
      <c r="BM127" s="393">
        <v>85</v>
      </c>
      <c r="BN127" s="379"/>
      <c r="BO127" s="387">
        <v>246</v>
      </c>
      <c r="BP127" s="388">
        <v>89.331659614444206</v>
      </c>
      <c r="BQ127" s="400">
        <v>78</v>
      </c>
      <c r="BR127" s="401">
        <v>1.1452776873646699</v>
      </c>
      <c r="BS127" s="402">
        <v>-11.7540829239998</v>
      </c>
      <c r="BT127" s="380">
        <v>5.6249999999999998E-3</v>
      </c>
      <c r="BU127" s="392">
        <v>5.6249999999999998E-3</v>
      </c>
      <c r="BV127" s="387">
        <v>0</v>
      </c>
      <c r="BW127" s="387">
        <v>12</v>
      </c>
      <c r="BX127" s="381"/>
      <c r="BY127" s="386">
        <v>0.99774647887323897</v>
      </c>
      <c r="BZ127" s="386">
        <v>1</v>
      </c>
      <c r="CA127" s="403">
        <v>0.99909859154929603</v>
      </c>
      <c r="CB127" s="385">
        <v>0.9</v>
      </c>
      <c r="CC127" s="392">
        <v>2.5000000000000001E-3</v>
      </c>
    </row>
    <row r="128" spans="1:81" ht="21.4" customHeight="1" x14ac:dyDescent="0.25">
      <c r="A128" s="377" t="s">
        <v>382</v>
      </c>
      <c r="B128" s="377" t="s">
        <v>174</v>
      </c>
      <c r="C128" s="377" t="s">
        <v>185</v>
      </c>
      <c r="D128" s="378">
        <v>3.7780167788888899</v>
      </c>
      <c r="E128" s="379"/>
      <c r="F128" s="380">
        <v>6.4750000000000002E-2</v>
      </c>
      <c r="G128" s="380">
        <v>6.4750000000000002E-2</v>
      </c>
      <c r="H128" s="381"/>
      <c r="I128" s="382">
        <v>7</v>
      </c>
      <c r="J128" s="382">
        <v>7</v>
      </c>
      <c r="K128" s="379"/>
      <c r="L128" s="404">
        <v>0.75</v>
      </c>
      <c r="M128" s="401">
        <v>0.76700000000000002</v>
      </c>
      <c r="N128" s="385">
        <v>0.7</v>
      </c>
      <c r="O128" s="386">
        <v>8.9999999999999993E-3</v>
      </c>
      <c r="P128" s="379"/>
      <c r="Q128" s="387">
        <v>283</v>
      </c>
      <c r="R128" s="388">
        <v>74.907025712900605</v>
      </c>
      <c r="S128" s="389">
        <v>36</v>
      </c>
      <c r="T128" s="390">
        <v>2.0807507142472401</v>
      </c>
      <c r="U128" s="391">
        <v>119.789675152</v>
      </c>
      <c r="V128" s="392">
        <v>0.01</v>
      </c>
      <c r="W128" s="392">
        <v>0.01</v>
      </c>
      <c r="X128" s="393">
        <v>0</v>
      </c>
      <c r="Y128" s="393">
        <v>0</v>
      </c>
      <c r="Z128" s="379"/>
      <c r="AA128" s="394">
        <v>449</v>
      </c>
      <c r="AB128" s="378">
        <v>118.845422420821</v>
      </c>
      <c r="AC128" s="389">
        <v>200</v>
      </c>
      <c r="AD128" s="384">
        <v>0.59422711210410495</v>
      </c>
      <c r="AE128" s="395">
        <v>-457.72402693333402</v>
      </c>
      <c r="AF128" s="380"/>
      <c r="AG128" s="380"/>
      <c r="AH128" s="396">
        <v>307</v>
      </c>
      <c r="AI128" s="393">
        <v>458</v>
      </c>
      <c r="AJ128" s="379"/>
      <c r="AK128" s="388">
        <v>3039.88904</v>
      </c>
      <c r="AL128" s="388">
        <v>804.62560594927504</v>
      </c>
      <c r="AM128" s="397">
        <v>715.1</v>
      </c>
      <c r="AN128" s="401">
        <v>1.12519312816288</v>
      </c>
      <c r="AO128" s="405">
        <v>-202.102718300135</v>
      </c>
      <c r="AP128" s="392">
        <v>6.4999999999999997E-3</v>
      </c>
      <c r="AQ128" s="392">
        <v>6.4999999999999997E-3</v>
      </c>
      <c r="AR128" s="393">
        <v>0</v>
      </c>
      <c r="AS128" s="393">
        <v>203</v>
      </c>
      <c r="AT128" s="381"/>
      <c r="AU128" s="388">
        <v>2794.1749399999999</v>
      </c>
      <c r="AV128" s="378">
        <v>739.587752921988</v>
      </c>
      <c r="AW128" s="399">
        <v>573</v>
      </c>
      <c r="AX128" s="390">
        <v>1.2907290626910799</v>
      </c>
      <c r="AY128" s="398">
        <v>196.41060283599899</v>
      </c>
      <c r="AZ128" s="380">
        <v>1.4999999999999999E-2</v>
      </c>
      <c r="BA128" s="380">
        <v>1.4999999999999999E-2</v>
      </c>
      <c r="BB128" s="393">
        <v>0</v>
      </c>
      <c r="BC128" s="393">
        <v>0</v>
      </c>
      <c r="BD128" s="379"/>
      <c r="BE128" s="388">
        <v>267.7</v>
      </c>
      <c r="BF128" s="378">
        <v>70.857281919941698</v>
      </c>
      <c r="BG128" s="400">
        <v>65</v>
      </c>
      <c r="BH128" s="401">
        <v>1.0901120295375599</v>
      </c>
      <c r="BI128" s="402">
        <v>-100.65663594166701</v>
      </c>
      <c r="BJ128" s="380">
        <v>1.4250000000000001E-2</v>
      </c>
      <c r="BK128" s="380">
        <v>1.4250000000000001E-2</v>
      </c>
      <c r="BL128" s="393">
        <v>0</v>
      </c>
      <c r="BM128" s="393">
        <v>101</v>
      </c>
      <c r="BN128" s="379"/>
      <c r="BO128" s="387">
        <v>455</v>
      </c>
      <c r="BP128" s="388">
        <v>120.433557241589</v>
      </c>
      <c r="BQ128" s="400">
        <v>78</v>
      </c>
      <c r="BR128" s="390">
        <v>1.54401996463576</v>
      </c>
      <c r="BS128" s="391">
        <v>101.377629496</v>
      </c>
      <c r="BT128" s="380">
        <v>7.4999999999999997E-3</v>
      </c>
      <c r="BU128" s="392">
        <v>7.4999999999999997E-3</v>
      </c>
      <c r="BV128" s="387">
        <v>0</v>
      </c>
      <c r="BW128" s="387">
        <v>0</v>
      </c>
      <c r="BX128" s="381"/>
      <c r="BY128" s="386">
        <v>0.99673202614379097</v>
      </c>
      <c r="BZ128" s="386">
        <v>1</v>
      </c>
      <c r="CA128" s="403">
        <v>0.99869281045751601</v>
      </c>
      <c r="CB128" s="385">
        <v>0.9</v>
      </c>
      <c r="CC128" s="392">
        <v>2.5000000000000001E-3</v>
      </c>
    </row>
    <row r="129" spans="1:81" ht="21.4" customHeight="1" x14ac:dyDescent="0.25">
      <c r="A129" s="377" t="s">
        <v>382</v>
      </c>
      <c r="B129" s="377" t="s">
        <v>174</v>
      </c>
      <c r="C129" s="377" t="s">
        <v>186</v>
      </c>
      <c r="D129" s="378">
        <v>8.2147194804444403</v>
      </c>
      <c r="E129" s="379"/>
      <c r="F129" s="380">
        <v>5.1749999999999997E-2</v>
      </c>
      <c r="G129" s="380">
        <v>5.1749999999999997E-2</v>
      </c>
      <c r="H129" s="381"/>
      <c r="I129" s="382">
        <v>6</v>
      </c>
      <c r="J129" s="382">
        <v>6</v>
      </c>
      <c r="K129" s="379"/>
      <c r="L129" s="383">
        <v>0.53</v>
      </c>
      <c r="M129" s="386">
        <v>0.68100000000000005</v>
      </c>
      <c r="N129" s="385">
        <v>0.7</v>
      </c>
      <c r="O129" s="386"/>
      <c r="P129" s="379"/>
      <c r="Q129" s="387">
        <v>491</v>
      </c>
      <c r="R129" s="388">
        <v>59.770756770069902</v>
      </c>
      <c r="S129" s="389">
        <v>36</v>
      </c>
      <c r="T129" s="390">
        <v>1.66029879916861</v>
      </c>
      <c r="U129" s="391">
        <v>136.12411844479999</v>
      </c>
      <c r="V129" s="392">
        <v>0.01</v>
      </c>
      <c r="W129" s="392">
        <v>0.01</v>
      </c>
      <c r="X129" s="393">
        <v>0</v>
      </c>
      <c r="Y129" s="393">
        <v>0</v>
      </c>
      <c r="Z129" s="379"/>
      <c r="AA129" s="394">
        <v>1009</v>
      </c>
      <c r="AB129" s="378">
        <v>122.82829649898299</v>
      </c>
      <c r="AC129" s="389">
        <v>200</v>
      </c>
      <c r="AD129" s="384">
        <v>0.61414148249491496</v>
      </c>
      <c r="AE129" s="395">
        <v>-962.53267530666506</v>
      </c>
      <c r="AF129" s="380"/>
      <c r="AG129" s="380"/>
      <c r="AH129" s="396">
        <v>634</v>
      </c>
      <c r="AI129" s="393">
        <v>963</v>
      </c>
      <c r="AJ129" s="379"/>
      <c r="AK129" s="388">
        <v>12241.218220000001</v>
      </c>
      <c r="AL129" s="388">
        <v>1490.1565718879201</v>
      </c>
      <c r="AM129" s="397">
        <v>828</v>
      </c>
      <c r="AN129" s="390">
        <v>1.79970600469556</v>
      </c>
      <c r="AO129" s="398">
        <v>4079.07294423041</v>
      </c>
      <c r="AP129" s="392">
        <v>0.01</v>
      </c>
      <c r="AQ129" s="392">
        <v>0.01</v>
      </c>
      <c r="AR129" s="393">
        <v>0</v>
      </c>
      <c r="AS129" s="393">
        <v>0</v>
      </c>
      <c r="AT129" s="381"/>
      <c r="AU129" s="388">
        <v>5446.8824299999997</v>
      </c>
      <c r="AV129" s="378">
        <v>663.06371665722497</v>
      </c>
      <c r="AW129" s="399">
        <v>573</v>
      </c>
      <c r="AX129" s="401">
        <v>1.1571792611818901</v>
      </c>
      <c r="AY129" s="405">
        <v>-201.55868475359699</v>
      </c>
      <c r="AZ129" s="380">
        <v>1.2E-2</v>
      </c>
      <c r="BA129" s="380">
        <v>1.2E-2</v>
      </c>
      <c r="BB129" s="393">
        <v>0</v>
      </c>
      <c r="BC129" s="393">
        <v>202</v>
      </c>
      <c r="BD129" s="379"/>
      <c r="BE129" s="388">
        <v>550.20000000000005</v>
      </c>
      <c r="BF129" s="378">
        <v>66.977332739088496</v>
      </c>
      <c r="BG129" s="400">
        <v>65</v>
      </c>
      <c r="BH129" s="401">
        <v>1.0304205036782801</v>
      </c>
      <c r="BI129" s="402">
        <v>-250.73514934333301</v>
      </c>
      <c r="BJ129" s="380">
        <v>9.75E-3</v>
      </c>
      <c r="BK129" s="380">
        <v>9.75E-3</v>
      </c>
      <c r="BL129" s="393">
        <v>0</v>
      </c>
      <c r="BM129" s="393">
        <v>251</v>
      </c>
      <c r="BN129" s="379"/>
      <c r="BO129" s="387">
        <v>859</v>
      </c>
      <c r="BP129" s="388">
        <v>104.56839117207799</v>
      </c>
      <c r="BQ129" s="400">
        <v>78</v>
      </c>
      <c r="BR129" s="390">
        <v>1.3406203996420301</v>
      </c>
      <c r="BS129" s="391">
        <v>90.102256630400603</v>
      </c>
      <c r="BT129" s="380">
        <v>7.4999999999999997E-3</v>
      </c>
      <c r="BU129" s="392">
        <v>7.4999999999999997E-3</v>
      </c>
      <c r="BV129" s="387">
        <v>0</v>
      </c>
      <c r="BW129" s="387">
        <v>0</v>
      </c>
      <c r="BX129" s="381"/>
      <c r="BY129" s="386">
        <v>0.99723811402643503</v>
      </c>
      <c r="BZ129" s="386">
        <v>1</v>
      </c>
      <c r="CA129" s="403">
        <v>0.99889524561057397</v>
      </c>
      <c r="CB129" s="385">
        <v>0.9</v>
      </c>
      <c r="CC129" s="392">
        <v>2.5000000000000001E-3</v>
      </c>
    </row>
    <row r="130" spans="1:81" ht="21.4" customHeight="1" x14ac:dyDescent="0.25">
      <c r="A130" s="377" t="s">
        <v>382</v>
      </c>
      <c r="B130" s="377" t="s">
        <v>174</v>
      </c>
      <c r="C130" s="377" t="s">
        <v>187</v>
      </c>
      <c r="D130" s="378">
        <v>4.2623949085555601</v>
      </c>
      <c r="E130" s="379"/>
      <c r="F130" s="380">
        <v>2.5250000000000002E-2</v>
      </c>
      <c r="G130" s="380">
        <v>2.5250000000000002E-2</v>
      </c>
      <c r="H130" s="381"/>
      <c r="I130" s="382">
        <v>4</v>
      </c>
      <c r="J130" s="382">
        <v>4</v>
      </c>
      <c r="K130" s="379"/>
      <c r="L130" s="383">
        <v>0.45</v>
      </c>
      <c r="M130" s="386">
        <v>0.67300000000000004</v>
      </c>
      <c r="N130" s="385">
        <v>0.7</v>
      </c>
      <c r="O130" s="386"/>
      <c r="P130" s="379"/>
      <c r="Q130" s="387">
        <v>216</v>
      </c>
      <c r="R130" s="388">
        <v>50.675736207933497</v>
      </c>
      <c r="S130" s="389">
        <v>36</v>
      </c>
      <c r="T130" s="390">
        <v>1.40765933910926</v>
      </c>
      <c r="U130" s="391">
        <v>31.864539950399902</v>
      </c>
      <c r="V130" s="392">
        <v>0.01</v>
      </c>
      <c r="W130" s="392">
        <v>0.01</v>
      </c>
      <c r="X130" s="393">
        <v>0</v>
      </c>
      <c r="Y130" s="393">
        <v>0</v>
      </c>
      <c r="Z130" s="379"/>
      <c r="AA130" s="394">
        <v>513</v>
      </c>
      <c r="AB130" s="378">
        <v>120.35487349384201</v>
      </c>
      <c r="AC130" s="389">
        <v>200</v>
      </c>
      <c r="AD130" s="384">
        <v>0.60177436746920998</v>
      </c>
      <c r="AE130" s="395">
        <v>-509.97477805333398</v>
      </c>
      <c r="AF130" s="380"/>
      <c r="AG130" s="380"/>
      <c r="AH130" s="396">
        <v>340</v>
      </c>
      <c r="AI130" s="393">
        <v>510</v>
      </c>
      <c r="AJ130" s="379"/>
      <c r="AK130" s="388">
        <v>2217.3942299999999</v>
      </c>
      <c r="AL130" s="388">
        <v>520.22261605774895</v>
      </c>
      <c r="AM130" s="397">
        <v>675.8</v>
      </c>
      <c r="AN130" s="384">
        <v>0.7697878308046</v>
      </c>
      <c r="AO130" s="406">
        <v>-1239.2375450422201</v>
      </c>
      <c r="AP130" s="392"/>
      <c r="AQ130" s="392"/>
      <c r="AR130" s="393">
        <v>664</v>
      </c>
      <c r="AS130" s="393">
        <v>1240</v>
      </c>
      <c r="AT130" s="381"/>
      <c r="AU130" s="388">
        <v>2250.1889099999999</v>
      </c>
      <c r="AV130" s="378">
        <v>527.916572320265</v>
      </c>
      <c r="AW130" s="399">
        <v>573</v>
      </c>
      <c r="AX130" s="386">
        <v>0.92132037054147597</v>
      </c>
      <c r="AY130" s="388">
        <v>-680.63382912280201</v>
      </c>
      <c r="AZ130" s="380"/>
      <c r="BA130" s="380"/>
      <c r="BB130" s="393">
        <v>193</v>
      </c>
      <c r="BC130" s="393">
        <v>681</v>
      </c>
      <c r="BD130" s="379"/>
      <c r="BE130" s="388">
        <v>268.7</v>
      </c>
      <c r="BF130" s="378">
        <v>63.039677403109799</v>
      </c>
      <c r="BG130" s="400">
        <v>65</v>
      </c>
      <c r="BH130" s="401">
        <v>0.96984119081707398</v>
      </c>
      <c r="BI130" s="402">
        <v>-146.88350358416699</v>
      </c>
      <c r="BJ130" s="380">
        <v>5.2500000000000003E-3</v>
      </c>
      <c r="BK130" s="380">
        <v>5.2500000000000003E-3</v>
      </c>
      <c r="BL130" s="393">
        <v>0</v>
      </c>
      <c r="BM130" s="393">
        <v>147</v>
      </c>
      <c r="BN130" s="379"/>
      <c r="BO130" s="387">
        <v>408</v>
      </c>
      <c r="BP130" s="388">
        <v>95.720835059429902</v>
      </c>
      <c r="BQ130" s="400">
        <v>78</v>
      </c>
      <c r="BR130" s="390">
        <v>1.2271901930696101</v>
      </c>
      <c r="BS130" s="391">
        <v>9.0398365591996708</v>
      </c>
      <c r="BT130" s="380">
        <v>7.4999999999999997E-3</v>
      </c>
      <c r="BU130" s="392">
        <v>7.4999999999999997E-3</v>
      </c>
      <c r="BV130" s="387">
        <v>0</v>
      </c>
      <c r="BW130" s="387">
        <v>0</v>
      </c>
      <c r="BX130" s="381"/>
      <c r="BY130" s="386">
        <v>0.99921984709002898</v>
      </c>
      <c r="BZ130" s="386">
        <v>1</v>
      </c>
      <c r="CA130" s="403">
        <v>0.99968793883601204</v>
      </c>
      <c r="CB130" s="385">
        <v>0.9</v>
      </c>
      <c r="CC130" s="392">
        <v>2.5000000000000001E-3</v>
      </c>
    </row>
    <row r="131" spans="1:81" ht="21.4" customHeight="1" x14ac:dyDescent="0.25">
      <c r="A131" s="377" t="s">
        <v>382</v>
      </c>
      <c r="B131" s="377" t="s">
        <v>174</v>
      </c>
      <c r="C131" s="377" t="s">
        <v>188</v>
      </c>
      <c r="D131" s="378">
        <v>1.9964803312222199</v>
      </c>
      <c r="E131" s="379"/>
      <c r="F131" s="380">
        <v>0.01</v>
      </c>
      <c r="G131" s="380">
        <v>0.01</v>
      </c>
      <c r="H131" s="381"/>
      <c r="I131" s="382">
        <v>2</v>
      </c>
      <c r="J131" s="382">
        <v>2</v>
      </c>
      <c r="K131" s="379"/>
      <c r="L131" s="383">
        <v>0.25</v>
      </c>
      <c r="M131" s="384">
        <v>0.53300000000000003</v>
      </c>
      <c r="N131" s="385">
        <v>0.7</v>
      </c>
      <c r="O131" s="386"/>
      <c r="P131" s="379"/>
      <c r="Q131" s="387">
        <v>57</v>
      </c>
      <c r="R131" s="388">
        <v>28.550243700675601</v>
      </c>
      <c r="S131" s="389">
        <v>36</v>
      </c>
      <c r="T131" s="384">
        <v>0.79306232501876694</v>
      </c>
      <c r="U131" s="395">
        <v>-29.247950308799901</v>
      </c>
      <c r="V131" s="392"/>
      <c r="W131" s="392"/>
      <c r="X131" s="393">
        <v>15</v>
      </c>
      <c r="Y131" s="393">
        <v>30</v>
      </c>
      <c r="Z131" s="379"/>
      <c r="AA131" s="394">
        <v>141</v>
      </c>
      <c r="AB131" s="378">
        <v>70.624287049039694</v>
      </c>
      <c r="AC131" s="389">
        <v>200</v>
      </c>
      <c r="AD131" s="384">
        <v>0.35312143524519801</v>
      </c>
      <c r="AE131" s="395">
        <v>-338.15527949333301</v>
      </c>
      <c r="AF131" s="380"/>
      <c r="AG131" s="380"/>
      <c r="AH131" s="396">
        <v>259</v>
      </c>
      <c r="AI131" s="393">
        <v>339</v>
      </c>
      <c r="AJ131" s="379"/>
      <c r="AK131" s="388">
        <v>1200.1869099999999</v>
      </c>
      <c r="AL131" s="388">
        <v>601.151381874751</v>
      </c>
      <c r="AM131" s="397">
        <v>687.4</v>
      </c>
      <c r="AN131" s="386">
        <v>0.874529214248983</v>
      </c>
      <c r="AO131" s="388">
        <v>-446.66978561858502</v>
      </c>
      <c r="AP131" s="392"/>
      <c r="AQ131" s="392"/>
      <c r="AR131" s="393">
        <v>173</v>
      </c>
      <c r="AS131" s="393">
        <v>447</v>
      </c>
      <c r="AT131" s="381"/>
      <c r="AU131" s="388">
        <v>774.27668000000006</v>
      </c>
      <c r="AV131" s="378">
        <v>387.82084045175498</v>
      </c>
      <c r="AW131" s="399">
        <v>573</v>
      </c>
      <c r="AX131" s="384">
        <v>0.67682520148648295</v>
      </c>
      <c r="AY131" s="406">
        <v>-598.50319574839796</v>
      </c>
      <c r="AZ131" s="380"/>
      <c r="BA131" s="380"/>
      <c r="BB131" s="393">
        <v>370</v>
      </c>
      <c r="BC131" s="393">
        <v>599</v>
      </c>
      <c r="BD131" s="379"/>
      <c r="BE131" s="388">
        <v>75.900000000000006</v>
      </c>
      <c r="BF131" s="378">
        <v>38.016903454057498</v>
      </c>
      <c r="BG131" s="400">
        <v>65</v>
      </c>
      <c r="BH131" s="384">
        <v>0.58487543775473105</v>
      </c>
      <c r="BI131" s="395">
        <v>-118.756832294166</v>
      </c>
      <c r="BJ131" s="380"/>
      <c r="BK131" s="380"/>
      <c r="BL131" s="393">
        <v>41</v>
      </c>
      <c r="BM131" s="393">
        <v>119</v>
      </c>
      <c r="BN131" s="379"/>
      <c r="BO131" s="387">
        <v>238</v>
      </c>
      <c r="BP131" s="388">
        <v>119.209789487031</v>
      </c>
      <c r="BQ131" s="400">
        <v>78</v>
      </c>
      <c r="BR131" s="390">
        <v>1.5283306344491201</v>
      </c>
      <c r="BS131" s="391">
        <v>51.129440997600199</v>
      </c>
      <c r="BT131" s="380">
        <v>7.4999999999999997E-3</v>
      </c>
      <c r="BU131" s="392">
        <v>7.4999999999999997E-3</v>
      </c>
      <c r="BV131" s="387">
        <v>0</v>
      </c>
      <c r="BW131" s="387">
        <v>0</v>
      </c>
      <c r="BX131" s="381"/>
      <c r="BY131" s="386">
        <v>0.99883551673944704</v>
      </c>
      <c r="BZ131" s="386">
        <v>1</v>
      </c>
      <c r="CA131" s="403">
        <v>0.99953420669577897</v>
      </c>
      <c r="CB131" s="385">
        <v>0.9</v>
      </c>
      <c r="CC131" s="392">
        <v>2.5000000000000001E-3</v>
      </c>
    </row>
    <row r="132" spans="1:81" ht="21.4" customHeight="1" x14ac:dyDescent="0.25">
      <c r="A132" s="377" t="s">
        <v>382</v>
      </c>
      <c r="B132" s="377" t="s">
        <v>174</v>
      </c>
      <c r="C132" s="377" t="s">
        <v>189</v>
      </c>
      <c r="D132" s="378">
        <v>4.6556036556666696</v>
      </c>
      <c r="E132" s="379"/>
      <c r="F132" s="380">
        <v>4.5499999999999999E-2</v>
      </c>
      <c r="G132" s="380">
        <v>4.5499999999999999E-2</v>
      </c>
      <c r="H132" s="381"/>
      <c r="I132" s="382">
        <v>5</v>
      </c>
      <c r="J132" s="382">
        <v>5</v>
      </c>
      <c r="K132" s="379"/>
      <c r="L132" s="404">
        <v>0.74</v>
      </c>
      <c r="M132" s="386">
        <v>0.66400000000000003</v>
      </c>
      <c r="N132" s="385">
        <v>0.7</v>
      </c>
      <c r="O132" s="386"/>
      <c r="P132" s="379"/>
      <c r="Q132" s="387">
        <v>224</v>
      </c>
      <c r="R132" s="388">
        <v>48.114061369325</v>
      </c>
      <c r="S132" s="389">
        <v>36</v>
      </c>
      <c r="T132" s="390">
        <v>1.33650170470347</v>
      </c>
      <c r="U132" s="391">
        <v>22.877922075199901</v>
      </c>
      <c r="V132" s="392">
        <v>0.01</v>
      </c>
      <c r="W132" s="392">
        <v>0.01</v>
      </c>
      <c r="X132" s="393">
        <v>0</v>
      </c>
      <c r="Y132" s="393">
        <v>0</v>
      </c>
      <c r="Z132" s="379"/>
      <c r="AA132" s="394">
        <v>432</v>
      </c>
      <c r="AB132" s="378">
        <v>92.791404069412593</v>
      </c>
      <c r="AC132" s="389">
        <v>200</v>
      </c>
      <c r="AD132" s="384">
        <v>0.46395702034706299</v>
      </c>
      <c r="AE132" s="395">
        <v>-685.34487736000096</v>
      </c>
      <c r="AF132" s="380"/>
      <c r="AG132" s="380"/>
      <c r="AH132" s="396">
        <v>500</v>
      </c>
      <c r="AI132" s="393">
        <v>686</v>
      </c>
      <c r="AJ132" s="379"/>
      <c r="AK132" s="388">
        <v>3367.33842</v>
      </c>
      <c r="AL132" s="388">
        <v>723.28717585341997</v>
      </c>
      <c r="AM132" s="397">
        <v>828</v>
      </c>
      <c r="AN132" s="386">
        <v>0.87353523653794596</v>
      </c>
      <c r="AO132" s="388">
        <v>-1258.4693722704001</v>
      </c>
      <c r="AP132" s="392"/>
      <c r="AQ132" s="392"/>
      <c r="AR132" s="393">
        <v>488</v>
      </c>
      <c r="AS132" s="393">
        <v>1259</v>
      </c>
      <c r="AT132" s="381"/>
      <c r="AU132" s="388">
        <v>3186.41536</v>
      </c>
      <c r="AV132" s="378">
        <v>684.42582222857095</v>
      </c>
      <c r="AW132" s="399">
        <v>573</v>
      </c>
      <c r="AX132" s="401">
        <v>1.19446042273747</v>
      </c>
      <c r="AY132" s="405">
        <v>-14.777713636402</v>
      </c>
      <c r="AZ132" s="380">
        <v>1.4250000000000001E-2</v>
      </c>
      <c r="BA132" s="380">
        <v>1.4250000000000001E-2</v>
      </c>
      <c r="BB132" s="393">
        <v>0</v>
      </c>
      <c r="BC132" s="393">
        <v>15</v>
      </c>
      <c r="BD132" s="379"/>
      <c r="BE132" s="388">
        <v>316.89999999999998</v>
      </c>
      <c r="BF132" s="378">
        <v>68.068509142585299</v>
      </c>
      <c r="BG132" s="400">
        <v>65</v>
      </c>
      <c r="BH132" s="401">
        <v>1.04720783296285</v>
      </c>
      <c r="BI132" s="402">
        <v>-137.0213564275</v>
      </c>
      <c r="BJ132" s="380">
        <v>1.125E-2</v>
      </c>
      <c r="BK132" s="380">
        <v>1.125E-2</v>
      </c>
      <c r="BL132" s="393">
        <v>0</v>
      </c>
      <c r="BM132" s="393">
        <v>138</v>
      </c>
      <c r="BN132" s="379"/>
      <c r="BO132" s="387">
        <v>449</v>
      </c>
      <c r="BP132" s="388">
        <v>96.442917655477402</v>
      </c>
      <c r="BQ132" s="400">
        <v>78</v>
      </c>
      <c r="BR132" s="390">
        <v>1.23644766224971</v>
      </c>
      <c r="BS132" s="391">
        <v>13.235497829599799</v>
      </c>
      <c r="BT132" s="380">
        <v>7.4999999999999997E-3</v>
      </c>
      <c r="BU132" s="392">
        <v>7.4999999999999997E-3</v>
      </c>
      <c r="BV132" s="387">
        <v>0</v>
      </c>
      <c r="BW132" s="387">
        <v>0</v>
      </c>
      <c r="BX132" s="381"/>
      <c r="BY132" s="386">
        <v>0.99362133951870102</v>
      </c>
      <c r="BZ132" s="386">
        <v>1</v>
      </c>
      <c r="CA132" s="403">
        <v>0.99744853580748005</v>
      </c>
      <c r="CB132" s="385">
        <v>0.9</v>
      </c>
      <c r="CC132" s="392">
        <v>2.5000000000000001E-3</v>
      </c>
    </row>
    <row r="133" spans="1:81" ht="21.4" customHeight="1" x14ac:dyDescent="0.25">
      <c r="A133" s="377" t="s">
        <v>382</v>
      </c>
      <c r="B133" s="377" t="s">
        <v>174</v>
      </c>
      <c r="C133" s="377" t="s">
        <v>190</v>
      </c>
      <c r="D133" s="378">
        <v>2.9848484848888899</v>
      </c>
      <c r="E133" s="379"/>
      <c r="F133" s="380">
        <v>6.3250000000000001E-2</v>
      </c>
      <c r="G133" s="380">
        <v>6.3250000000000001E-2</v>
      </c>
      <c r="H133" s="381"/>
      <c r="I133" s="382">
        <v>7</v>
      </c>
      <c r="J133" s="382">
        <v>7</v>
      </c>
      <c r="K133" s="379"/>
      <c r="L133" s="403">
        <v>0.95</v>
      </c>
      <c r="M133" s="401">
        <v>0.71499999999999997</v>
      </c>
      <c r="N133" s="385">
        <v>0.7</v>
      </c>
      <c r="O133" s="386">
        <v>2E-3</v>
      </c>
      <c r="P133" s="379"/>
      <c r="Q133" s="387">
        <v>237</v>
      </c>
      <c r="R133" s="388">
        <v>79.401015227351607</v>
      </c>
      <c r="S133" s="389">
        <v>36</v>
      </c>
      <c r="T133" s="390">
        <v>2.20558375631532</v>
      </c>
      <c r="U133" s="391">
        <v>108.0545454528</v>
      </c>
      <c r="V133" s="392">
        <v>0.01</v>
      </c>
      <c r="W133" s="392">
        <v>0.01</v>
      </c>
      <c r="X133" s="393">
        <v>0</v>
      </c>
      <c r="Y133" s="393">
        <v>0</v>
      </c>
      <c r="Z133" s="379"/>
      <c r="AA133" s="394">
        <v>492</v>
      </c>
      <c r="AB133" s="378">
        <v>164.832487307413</v>
      </c>
      <c r="AC133" s="389">
        <v>200</v>
      </c>
      <c r="AD133" s="386">
        <v>0.824162436537065</v>
      </c>
      <c r="AE133" s="394">
        <v>-224.363636373334</v>
      </c>
      <c r="AF133" s="380"/>
      <c r="AG133" s="380"/>
      <c r="AH133" s="396">
        <v>105</v>
      </c>
      <c r="AI133" s="393">
        <v>225</v>
      </c>
      <c r="AJ133" s="379"/>
      <c r="AK133" s="388">
        <v>2558.27828</v>
      </c>
      <c r="AL133" s="388">
        <v>857.08815470921002</v>
      </c>
      <c r="AM133" s="397">
        <v>766.8</v>
      </c>
      <c r="AN133" s="401">
        <v>1.1177466806327701</v>
      </c>
      <c r="AO133" s="405">
        <v>-188.25990185536099</v>
      </c>
      <c r="AP133" s="392">
        <v>6.0000000000000001E-3</v>
      </c>
      <c r="AQ133" s="392">
        <v>6.0000000000000001E-3</v>
      </c>
      <c r="AR133" s="393">
        <v>0</v>
      </c>
      <c r="AS133" s="393">
        <v>189</v>
      </c>
      <c r="AT133" s="381"/>
      <c r="AU133" s="388">
        <v>2082.4222100000002</v>
      </c>
      <c r="AV133" s="378">
        <v>697.66429369614002</v>
      </c>
      <c r="AW133" s="399">
        <v>573</v>
      </c>
      <c r="AX133" s="390">
        <v>1.2175642123841901</v>
      </c>
      <c r="AY133" s="398">
        <v>30.040391790399099</v>
      </c>
      <c r="AZ133" s="380">
        <v>1.4999999999999999E-2</v>
      </c>
      <c r="BA133" s="380">
        <v>1.4999999999999999E-2</v>
      </c>
      <c r="BB133" s="393">
        <v>0</v>
      </c>
      <c r="BC133" s="393">
        <v>0</v>
      </c>
      <c r="BD133" s="379"/>
      <c r="BE133" s="388">
        <v>247.8</v>
      </c>
      <c r="BF133" s="378">
        <v>83.0192893389777</v>
      </c>
      <c r="BG133" s="400">
        <v>65</v>
      </c>
      <c r="BH133" s="401">
        <v>1.2772198359842699</v>
      </c>
      <c r="BI133" s="402">
        <v>-43.222727276666802</v>
      </c>
      <c r="BJ133" s="380">
        <v>2.1749999999999999E-2</v>
      </c>
      <c r="BK133" s="380">
        <v>2.1749999999999999E-2</v>
      </c>
      <c r="BL133" s="393">
        <v>0</v>
      </c>
      <c r="BM133" s="393">
        <v>44</v>
      </c>
      <c r="BN133" s="379"/>
      <c r="BO133" s="387">
        <v>271</v>
      </c>
      <c r="BP133" s="388">
        <v>90.791878171359798</v>
      </c>
      <c r="BQ133" s="400">
        <v>78</v>
      </c>
      <c r="BR133" s="401">
        <v>1.16399843809436</v>
      </c>
      <c r="BS133" s="402">
        <v>-8.3818181856001406</v>
      </c>
      <c r="BT133" s="380">
        <v>6.0000000000000001E-3</v>
      </c>
      <c r="BU133" s="392">
        <v>6.0000000000000001E-3</v>
      </c>
      <c r="BV133" s="387">
        <v>0</v>
      </c>
      <c r="BW133" s="387">
        <v>9</v>
      </c>
      <c r="BX133" s="381"/>
      <c r="BY133" s="386">
        <v>0.99908717480602505</v>
      </c>
      <c r="BZ133" s="386">
        <v>1</v>
      </c>
      <c r="CA133" s="403">
        <v>0.99963486992241002</v>
      </c>
      <c r="CB133" s="385">
        <v>0.9</v>
      </c>
      <c r="CC133" s="392">
        <v>2.5000000000000001E-3</v>
      </c>
    </row>
    <row r="134" spans="1:81" ht="21.4" customHeight="1" x14ac:dyDescent="0.25">
      <c r="A134" s="377" t="s">
        <v>382</v>
      </c>
      <c r="B134" s="377" t="s">
        <v>174</v>
      </c>
      <c r="C134" s="377" t="s">
        <v>191</v>
      </c>
      <c r="D134" s="378">
        <v>7.4745092368888901</v>
      </c>
      <c r="E134" s="379"/>
      <c r="F134" s="380">
        <v>4.4999999999999998E-2</v>
      </c>
      <c r="G134" s="380">
        <v>4.4999999999999998E-2</v>
      </c>
      <c r="H134" s="381"/>
      <c r="I134" s="382">
        <v>5</v>
      </c>
      <c r="J134" s="382">
        <v>5</v>
      </c>
      <c r="K134" s="379"/>
      <c r="L134" s="383">
        <v>0.6</v>
      </c>
      <c r="M134" s="384">
        <v>0.41199999999999998</v>
      </c>
      <c r="N134" s="385">
        <v>0.7</v>
      </c>
      <c r="O134" s="386"/>
      <c r="P134" s="379"/>
      <c r="Q134" s="387">
        <v>388</v>
      </c>
      <c r="R134" s="388">
        <v>51.909762594861299</v>
      </c>
      <c r="S134" s="389">
        <v>36</v>
      </c>
      <c r="T134" s="390">
        <v>1.4419378498572599</v>
      </c>
      <c r="U134" s="391">
        <v>65.1012009664</v>
      </c>
      <c r="V134" s="392">
        <v>0.01</v>
      </c>
      <c r="W134" s="392">
        <v>0.01</v>
      </c>
      <c r="X134" s="393">
        <v>0</v>
      </c>
      <c r="Y134" s="393">
        <v>0</v>
      </c>
      <c r="Z134" s="379"/>
      <c r="AA134" s="394">
        <v>892</v>
      </c>
      <c r="AB134" s="378">
        <v>119.33893874901101</v>
      </c>
      <c r="AC134" s="389">
        <v>200</v>
      </c>
      <c r="AD134" s="384">
        <v>0.59669469374505502</v>
      </c>
      <c r="AE134" s="395">
        <v>-901.88221685333303</v>
      </c>
      <c r="AF134" s="380"/>
      <c r="AG134" s="380"/>
      <c r="AH134" s="396">
        <v>603</v>
      </c>
      <c r="AI134" s="393">
        <v>902</v>
      </c>
      <c r="AJ134" s="379"/>
      <c r="AK134" s="388">
        <v>9049.89833</v>
      </c>
      <c r="AL134" s="388">
        <v>1210.7682314895101</v>
      </c>
      <c r="AM134" s="397">
        <v>726</v>
      </c>
      <c r="AN134" s="390">
        <v>1.66772483676241</v>
      </c>
      <c r="AO134" s="398">
        <v>2538.1058828224</v>
      </c>
      <c r="AP134" s="392">
        <v>0.01</v>
      </c>
      <c r="AQ134" s="392">
        <v>0.01</v>
      </c>
      <c r="AR134" s="393">
        <v>0</v>
      </c>
      <c r="AS134" s="393">
        <v>0</v>
      </c>
      <c r="AT134" s="381"/>
      <c r="AU134" s="388">
        <v>5180.81916</v>
      </c>
      <c r="AV134" s="378">
        <v>693.13168206832097</v>
      </c>
      <c r="AW134" s="399">
        <v>573</v>
      </c>
      <c r="AX134" s="390">
        <v>1.20965389540719</v>
      </c>
      <c r="AY134" s="398">
        <v>41.346608715199203</v>
      </c>
      <c r="AZ134" s="380">
        <v>1.4999999999999999E-2</v>
      </c>
      <c r="BA134" s="380">
        <v>1.4999999999999999E-2</v>
      </c>
      <c r="BB134" s="393">
        <v>0</v>
      </c>
      <c r="BC134" s="393">
        <v>0</v>
      </c>
      <c r="BD134" s="379"/>
      <c r="BE134" s="388">
        <v>410.2</v>
      </c>
      <c r="BF134" s="378">
        <v>54.879857258794097</v>
      </c>
      <c r="BG134" s="400">
        <v>65</v>
      </c>
      <c r="BH134" s="386">
        <v>0.84430549628913898</v>
      </c>
      <c r="BI134" s="394">
        <v>-318.56465059666698</v>
      </c>
      <c r="BJ134" s="380"/>
      <c r="BK134" s="380"/>
      <c r="BL134" s="393">
        <v>28</v>
      </c>
      <c r="BM134" s="393">
        <v>319</v>
      </c>
      <c r="BN134" s="379"/>
      <c r="BO134" s="387">
        <v>877</v>
      </c>
      <c r="BP134" s="388">
        <v>117.332118030137</v>
      </c>
      <c r="BQ134" s="400">
        <v>78</v>
      </c>
      <c r="BR134" s="390">
        <v>1.50425792346329</v>
      </c>
      <c r="BS134" s="391">
        <v>177.3859354272</v>
      </c>
      <c r="BT134" s="380">
        <v>7.4999999999999997E-3</v>
      </c>
      <c r="BU134" s="392">
        <v>7.4999999999999997E-3</v>
      </c>
      <c r="BV134" s="387">
        <v>0</v>
      </c>
      <c r="BW134" s="387">
        <v>0</v>
      </c>
      <c r="BX134" s="381"/>
      <c r="BY134" s="386">
        <v>0.99824046920821097</v>
      </c>
      <c r="BZ134" s="386">
        <v>1</v>
      </c>
      <c r="CA134" s="403">
        <v>0.99929618768328399</v>
      </c>
      <c r="CB134" s="385">
        <v>0.9</v>
      </c>
      <c r="CC134" s="392">
        <v>2.5000000000000001E-3</v>
      </c>
    </row>
    <row r="135" spans="1:81" ht="21.4" customHeight="1" x14ac:dyDescent="0.25">
      <c r="A135" s="377" t="s">
        <v>382</v>
      </c>
      <c r="B135" s="377" t="s">
        <v>174</v>
      </c>
      <c r="C135" s="377" t="s">
        <v>192</v>
      </c>
      <c r="D135" s="378">
        <v>5.8164502165555598</v>
      </c>
      <c r="E135" s="379"/>
      <c r="F135" s="380">
        <v>5.475E-2</v>
      </c>
      <c r="G135" s="380">
        <v>5.475E-2</v>
      </c>
      <c r="H135" s="381"/>
      <c r="I135" s="382">
        <v>6</v>
      </c>
      <c r="J135" s="382">
        <v>6</v>
      </c>
      <c r="K135" s="379"/>
      <c r="L135" s="403">
        <v>0.89</v>
      </c>
      <c r="M135" s="386">
        <v>0.69</v>
      </c>
      <c r="N135" s="385">
        <v>0.7</v>
      </c>
      <c r="O135" s="386"/>
      <c r="P135" s="379"/>
      <c r="Q135" s="387">
        <v>401</v>
      </c>
      <c r="R135" s="388">
        <v>68.942393568266098</v>
      </c>
      <c r="S135" s="389">
        <v>36</v>
      </c>
      <c r="T135" s="390">
        <v>1.91506648800739</v>
      </c>
      <c r="U135" s="391">
        <v>149.72935064480001</v>
      </c>
      <c r="V135" s="392">
        <v>0.01</v>
      </c>
      <c r="W135" s="392">
        <v>0.01</v>
      </c>
      <c r="X135" s="393">
        <v>0</v>
      </c>
      <c r="Y135" s="393">
        <v>0</v>
      </c>
      <c r="Z135" s="379"/>
      <c r="AA135" s="394">
        <v>770</v>
      </c>
      <c r="AB135" s="378">
        <v>132.38314974455099</v>
      </c>
      <c r="AC135" s="389">
        <v>200</v>
      </c>
      <c r="AD135" s="384">
        <v>0.66191574872275505</v>
      </c>
      <c r="AE135" s="395">
        <v>-625.94805197333403</v>
      </c>
      <c r="AF135" s="380"/>
      <c r="AG135" s="380"/>
      <c r="AH135" s="396">
        <v>394</v>
      </c>
      <c r="AI135" s="393">
        <v>626</v>
      </c>
      <c r="AJ135" s="379"/>
      <c r="AK135" s="388">
        <v>6017.3788000000004</v>
      </c>
      <c r="AL135" s="388">
        <v>1034.5448814936201</v>
      </c>
      <c r="AM135" s="397">
        <v>772.8</v>
      </c>
      <c r="AN135" s="390">
        <v>1.33869679282301</v>
      </c>
      <c r="AO135" s="398">
        <v>623.43552717503599</v>
      </c>
      <c r="AP135" s="392">
        <v>0.01</v>
      </c>
      <c r="AQ135" s="392">
        <v>0.01</v>
      </c>
      <c r="AR135" s="393">
        <v>0</v>
      </c>
      <c r="AS135" s="393">
        <v>0</v>
      </c>
      <c r="AT135" s="381"/>
      <c r="AU135" s="388">
        <v>3753.56846</v>
      </c>
      <c r="AV135" s="378">
        <v>645.33664352805704</v>
      </c>
      <c r="AW135" s="399">
        <v>573</v>
      </c>
      <c r="AX135" s="401">
        <v>1.12624196078195</v>
      </c>
      <c r="AY135" s="405">
        <v>-245.822708903603</v>
      </c>
      <c r="AZ135" s="380">
        <v>9.75E-3</v>
      </c>
      <c r="BA135" s="380">
        <v>9.75E-3</v>
      </c>
      <c r="BB135" s="393">
        <v>0</v>
      </c>
      <c r="BC135" s="393">
        <v>246</v>
      </c>
      <c r="BD135" s="379"/>
      <c r="BE135" s="388">
        <v>415.7</v>
      </c>
      <c r="BF135" s="378">
        <v>71.469708245207599</v>
      </c>
      <c r="BG135" s="400">
        <v>65</v>
      </c>
      <c r="BH135" s="401">
        <v>1.0995339730031899</v>
      </c>
      <c r="BI135" s="402">
        <v>-151.403896114167</v>
      </c>
      <c r="BJ135" s="380">
        <v>1.4999999999999999E-2</v>
      </c>
      <c r="BK135" s="380">
        <v>1.4999999999999999E-2</v>
      </c>
      <c r="BL135" s="393">
        <v>0</v>
      </c>
      <c r="BM135" s="393">
        <v>152</v>
      </c>
      <c r="BN135" s="379"/>
      <c r="BO135" s="387">
        <v>666</v>
      </c>
      <c r="BP135" s="388">
        <v>114.502828220612</v>
      </c>
      <c r="BQ135" s="400">
        <v>78</v>
      </c>
      <c r="BR135" s="390">
        <v>1.4679849771873299</v>
      </c>
      <c r="BS135" s="391">
        <v>121.5802597304</v>
      </c>
      <c r="BT135" s="380">
        <v>7.4999999999999997E-3</v>
      </c>
      <c r="BU135" s="392">
        <v>7.4999999999999997E-3</v>
      </c>
      <c r="BV135" s="387">
        <v>0</v>
      </c>
      <c r="BW135" s="387">
        <v>0</v>
      </c>
      <c r="BX135" s="381"/>
      <c r="BY135" s="386">
        <v>0.99614949037372602</v>
      </c>
      <c r="BZ135" s="386">
        <v>1</v>
      </c>
      <c r="CA135" s="403">
        <v>0.99845979614948999</v>
      </c>
      <c r="CB135" s="385">
        <v>0.9</v>
      </c>
      <c r="CC135" s="392">
        <v>2.5000000000000001E-3</v>
      </c>
    </row>
    <row r="136" spans="1:81" ht="21.4" customHeight="1" x14ac:dyDescent="0.25">
      <c r="A136" s="377" t="s">
        <v>385</v>
      </c>
      <c r="B136" s="377" t="s">
        <v>193</v>
      </c>
      <c r="C136" s="377" t="s">
        <v>194</v>
      </c>
      <c r="D136" s="378">
        <v>2.7217334636666699</v>
      </c>
      <c r="E136" s="379"/>
      <c r="F136" s="380">
        <v>3.3750000000000002E-2</v>
      </c>
      <c r="G136" s="380">
        <v>3.3750000000000002E-2</v>
      </c>
      <c r="H136" s="381"/>
      <c r="I136" s="382">
        <v>7</v>
      </c>
      <c r="J136" s="382">
        <v>7</v>
      </c>
      <c r="K136" s="379"/>
      <c r="L136" s="403">
        <v>0.87</v>
      </c>
      <c r="M136" s="401">
        <v>0.77900000000000003</v>
      </c>
      <c r="N136" s="385">
        <v>0.7</v>
      </c>
      <c r="O136" s="386">
        <v>1.0999999999999999E-2</v>
      </c>
      <c r="P136" s="379"/>
      <c r="Q136" s="387">
        <v>102</v>
      </c>
      <c r="R136" s="388">
        <v>37.476116365409098</v>
      </c>
      <c r="S136" s="389">
        <v>36</v>
      </c>
      <c r="T136" s="401">
        <v>1.04100323237248</v>
      </c>
      <c r="U136" s="402">
        <v>-15.578885630400199</v>
      </c>
      <c r="V136" s="392">
        <v>2E-3</v>
      </c>
      <c r="W136" s="392">
        <v>2E-3</v>
      </c>
      <c r="X136" s="393">
        <v>0</v>
      </c>
      <c r="Y136" s="393">
        <v>16</v>
      </c>
      <c r="Z136" s="379"/>
      <c r="AA136" s="394">
        <v>310</v>
      </c>
      <c r="AB136" s="378">
        <v>113.8980007184</v>
      </c>
      <c r="AC136" s="389">
        <v>200</v>
      </c>
      <c r="AD136" s="384">
        <v>0.56949000359199997</v>
      </c>
      <c r="AE136" s="395">
        <v>-343.216031280001</v>
      </c>
      <c r="AF136" s="380"/>
      <c r="AG136" s="380"/>
      <c r="AH136" s="396">
        <v>235</v>
      </c>
      <c r="AI136" s="393">
        <v>344</v>
      </c>
      <c r="AJ136" s="379"/>
      <c r="AK136" s="388">
        <v>2016.6900700000001</v>
      </c>
      <c r="AL136" s="388">
        <v>740.95795819887303</v>
      </c>
      <c r="AM136" s="397">
        <v>724.7</v>
      </c>
      <c r="AN136" s="401">
        <v>1.02243405298589</v>
      </c>
      <c r="AO136" s="405">
        <v>-350.23821934308302</v>
      </c>
      <c r="AP136" s="392">
        <v>1E-3</v>
      </c>
      <c r="AQ136" s="392">
        <v>1E-3</v>
      </c>
      <c r="AR136" s="393">
        <v>0</v>
      </c>
      <c r="AS136" s="393">
        <v>351</v>
      </c>
      <c r="AT136" s="381"/>
      <c r="AU136" s="388">
        <v>1607.56907</v>
      </c>
      <c r="AV136" s="378">
        <v>590.641622870123</v>
      </c>
      <c r="AW136" s="399">
        <v>573</v>
      </c>
      <c r="AX136" s="401">
        <v>1.03078817254821</v>
      </c>
      <c r="AY136" s="405">
        <v>-263.894859617203</v>
      </c>
      <c r="AZ136" s="380">
        <v>2.2499999999999998E-3</v>
      </c>
      <c r="BA136" s="380">
        <v>2.2499999999999998E-3</v>
      </c>
      <c r="BB136" s="393">
        <v>0</v>
      </c>
      <c r="BC136" s="393">
        <v>264</v>
      </c>
      <c r="BD136" s="379"/>
      <c r="BE136" s="388">
        <v>176.7</v>
      </c>
      <c r="BF136" s="378">
        <v>64.921860409488104</v>
      </c>
      <c r="BG136" s="400">
        <v>65</v>
      </c>
      <c r="BH136" s="401">
        <v>0.99879785245366304</v>
      </c>
      <c r="BI136" s="402">
        <v>-88.669012707500301</v>
      </c>
      <c r="BJ136" s="380">
        <v>7.4999999999999997E-3</v>
      </c>
      <c r="BK136" s="380">
        <v>7.4999999999999997E-3</v>
      </c>
      <c r="BL136" s="393">
        <v>0</v>
      </c>
      <c r="BM136" s="393">
        <v>89</v>
      </c>
      <c r="BN136" s="379"/>
      <c r="BO136" s="387">
        <v>283</v>
      </c>
      <c r="BP136" s="388">
        <v>103.977852268733</v>
      </c>
      <c r="BQ136" s="400">
        <v>78</v>
      </c>
      <c r="BR136" s="390">
        <v>1.33304938806068</v>
      </c>
      <c r="BS136" s="391">
        <v>28.245747800799698</v>
      </c>
      <c r="BT136" s="380">
        <v>7.4999999999999997E-3</v>
      </c>
      <c r="BU136" s="392">
        <v>7.4999999999999997E-3</v>
      </c>
      <c r="BV136" s="387">
        <v>0</v>
      </c>
      <c r="BW136" s="387">
        <v>0</v>
      </c>
      <c r="BX136" s="381"/>
      <c r="BY136" s="386">
        <v>0.996962794229309</v>
      </c>
      <c r="BZ136" s="386">
        <v>1</v>
      </c>
      <c r="CA136" s="403">
        <v>0.99878511769172396</v>
      </c>
      <c r="CB136" s="385">
        <v>0.9</v>
      </c>
      <c r="CC136" s="392">
        <v>2.5000000000000001E-3</v>
      </c>
    </row>
    <row r="137" spans="1:81" ht="21.4" customHeight="1" x14ac:dyDescent="0.25">
      <c r="A137" s="377" t="s">
        <v>385</v>
      </c>
      <c r="B137" s="377" t="s">
        <v>193</v>
      </c>
      <c r="C137" s="377" t="s">
        <v>196</v>
      </c>
      <c r="D137" s="378">
        <v>3.3126850600000002</v>
      </c>
      <c r="E137" s="379"/>
      <c r="F137" s="380">
        <v>5.7750000000000003E-2</v>
      </c>
      <c r="G137" s="380">
        <v>5.7750000000000003E-2</v>
      </c>
      <c r="H137" s="381"/>
      <c r="I137" s="382">
        <v>6</v>
      </c>
      <c r="J137" s="382">
        <v>6</v>
      </c>
      <c r="K137" s="379"/>
      <c r="L137" s="404">
        <v>0.77583518930957696</v>
      </c>
      <c r="M137" s="384">
        <v>0.48799999999999999</v>
      </c>
      <c r="N137" s="385">
        <v>0.7</v>
      </c>
      <c r="O137" s="386"/>
      <c r="P137" s="379"/>
      <c r="Q137" s="387">
        <v>164</v>
      </c>
      <c r="R137" s="388">
        <v>49.506668164826998</v>
      </c>
      <c r="S137" s="389">
        <v>36</v>
      </c>
      <c r="T137" s="390">
        <v>1.3751852268007501</v>
      </c>
      <c r="U137" s="391">
        <v>20.892005407999999</v>
      </c>
      <c r="V137" s="392">
        <v>0.01</v>
      </c>
      <c r="W137" s="392">
        <v>0.01</v>
      </c>
      <c r="X137" s="393">
        <v>0</v>
      </c>
      <c r="Y137" s="393">
        <v>0</v>
      </c>
      <c r="Z137" s="379"/>
      <c r="AA137" s="394">
        <v>437</v>
      </c>
      <c r="AB137" s="378">
        <v>131.91715846359401</v>
      </c>
      <c r="AC137" s="389">
        <v>200</v>
      </c>
      <c r="AD137" s="384">
        <v>0.65958579231796999</v>
      </c>
      <c r="AE137" s="395">
        <v>-358.04441439999999</v>
      </c>
      <c r="AF137" s="380"/>
      <c r="AG137" s="380"/>
      <c r="AH137" s="396">
        <v>226</v>
      </c>
      <c r="AI137" s="393">
        <v>359</v>
      </c>
      <c r="AJ137" s="379"/>
      <c r="AK137" s="388">
        <v>3997.7384699999998</v>
      </c>
      <c r="AL137" s="388">
        <v>1206.7970234393499</v>
      </c>
      <c r="AM137" s="397">
        <v>647</v>
      </c>
      <c r="AN137" s="390">
        <v>1.8652195107254299</v>
      </c>
      <c r="AO137" s="398">
        <v>1425.7697894160001</v>
      </c>
      <c r="AP137" s="392">
        <v>0.01</v>
      </c>
      <c r="AQ137" s="392">
        <v>0.01</v>
      </c>
      <c r="AR137" s="393">
        <v>0</v>
      </c>
      <c r="AS137" s="393">
        <v>0</v>
      </c>
      <c r="AT137" s="381"/>
      <c r="AU137" s="388">
        <v>2207.8121299999998</v>
      </c>
      <c r="AV137" s="378">
        <v>666.47208835481604</v>
      </c>
      <c r="AW137" s="399">
        <v>573</v>
      </c>
      <c r="AX137" s="401">
        <v>1.16312755384785</v>
      </c>
      <c r="AY137" s="405">
        <v>-69.990117256000303</v>
      </c>
      <c r="AZ137" s="380">
        <v>1.2E-2</v>
      </c>
      <c r="BA137" s="380">
        <v>1.2E-2</v>
      </c>
      <c r="BB137" s="393">
        <v>0</v>
      </c>
      <c r="BC137" s="393">
        <v>70</v>
      </c>
      <c r="BD137" s="379"/>
      <c r="BE137" s="388">
        <v>240.7</v>
      </c>
      <c r="BF137" s="378">
        <v>72.660091629718593</v>
      </c>
      <c r="BG137" s="400">
        <v>65</v>
      </c>
      <c r="BH137" s="401">
        <v>1.1178475635341301</v>
      </c>
      <c r="BI137" s="402">
        <v>-82.286793349999996</v>
      </c>
      <c r="BJ137" s="380">
        <v>1.575E-2</v>
      </c>
      <c r="BK137" s="380">
        <v>1.575E-2</v>
      </c>
      <c r="BL137" s="393">
        <v>0</v>
      </c>
      <c r="BM137" s="393">
        <v>83</v>
      </c>
      <c r="BN137" s="379"/>
      <c r="BO137" s="387">
        <v>441</v>
      </c>
      <c r="BP137" s="388">
        <v>133.12463817493099</v>
      </c>
      <c r="BQ137" s="400">
        <v>78</v>
      </c>
      <c r="BR137" s="390">
        <v>1.7067261304478301</v>
      </c>
      <c r="BS137" s="391">
        <v>130.93267838400001</v>
      </c>
      <c r="BT137" s="380">
        <v>7.4999999999999997E-3</v>
      </c>
      <c r="BU137" s="392">
        <v>7.4999999999999997E-3</v>
      </c>
      <c r="BV137" s="387">
        <v>0</v>
      </c>
      <c r="BW137" s="387">
        <v>0</v>
      </c>
      <c r="BX137" s="381"/>
      <c r="BY137" s="386">
        <v>0.99816063764561602</v>
      </c>
      <c r="BZ137" s="386">
        <v>1</v>
      </c>
      <c r="CA137" s="403">
        <v>0.99926425505824601</v>
      </c>
      <c r="CB137" s="385">
        <v>0.9</v>
      </c>
      <c r="CC137" s="392">
        <v>2.5000000000000001E-3</v>
      </c>
    </row>
    <row r="138" spans="1:81" ht="21.4" customHeight="1" x14ac:dyDescent="0.25">
      <c r="A138" s="377" t="s">
        <v>385</v>
      </c>
      <c r="B138" s="377" t="s">
        <v>193</v>
      </c>
      <c r="C138" s="377" t="s">
        <v>197</v>
      </c>
      <c r="D138" s="378">
        <v>1.55082247377778</v>
      </c>
      <c r="E138" s="379"/>
      <c r="F138" s="380">
        <v>3.0875E-2</v>
      </c>
      <c r="G138" s="380">
        <v>3.0875E-2</v>
      </c>
      <c r="H138" s="381"/>
      <c r="I138" s="382">
        <v>4</v>
      </c>
      <c r="J138" s="382">
        <v>4</v>
      </c>
      <c r="K138" s="379"/>
      <c r="L138" s="383">
        <v>0.35</v>
      </c>
      <c r="M138" s="384"/>
      <c r="N138" s="385">
        <v>0.7</v>
      </c>
      <c r="O138" s="386"/>
      <c r="P138" s="379"/>
      <c r="Q138" s="387">
        <v>83</v>
      </c>
      <c r="R138" s="388">
        <v>53.519987879601302</v>
      </c>
      <c r="S138" s="389">
        <v>36</v>
      </c>
      <c r="T138" s="390">
        <v>1.48666632998893</v>
      </c>
      <c r="U138" s="391">
        <v>16.004469132799901</v>
      </c>
      <c r="V138" s="392">
        <v>0.01</v>
      </c>
      <c r="W138" s="392">
        <v>0.01</v>
      </c>
      <c r="X138" s="393">
        <v>0</v>
      </c>
      <c r="Y138" s="393">
        <v>0</v>
      </c>
      <c r="Z138" s="379"/>
      <c r="AA138" s="394">
        <v>109</v>
      </c>
      <c r="AB138" s="378">
        <v>70.285285287669197</v>
      </c>
      <c r="AC138" s="389">
        <v>200</v>
      </c>
      <c r="AD138" s="384">
        <v>0.35142642643834598</v>
      </c>
      <c r="AE138" s="395">
        <v>-263.19739370666701</v>
      </c>
      <c r="AF138" s="380"/>
      <c r="AG138" s="380"/>
      <c r="AH138" s="396">
        <v>202</v>
      </c>
      <c r="AI138" s="393">
        <v>264</v>
      </c>
      <c r="AJ138" s="379"/>
      <c r="AK138" s="388">
        <v>633.24887999999999</v>
      </c>
      <c r="AL138" s="388">
        <v>408.33099255868802</v>
      </c>
      <c r="AM138" s="397">
        <v>612</v>
      </c>
      <c r="AN138" s="384">
        <v>0.66720750418086305</v>
      </c>
      <c r="AO138" s="406">
        <v>-505.67514474240198</v>
      </c>
      <c r="AP138" s="392"/>
      <c r="AQ138" s="392"/>
      <c r="AR138" s="393">
        <v>316</v>
      </c>
      <c r="AS138" s="393">
        <v>506</v>
      </c>
      <c r="AT138" s="381"/>
      <c r="AU138" s="388">
        <v>856.24319000000003</v>
      </c>
      <c r="AV138" s="378">
        <v>552.12198976856803</v>
      </c>
      <c r="AW138" s="399">
        <v>573</v>
      </c>
      <c r="AX138" s="386">
        <v>0.96356368196957798</v>
      </c>
      <c r="AY138" s="388">
        <v>-210.10234296960101</v>
      </c>
      <c r="AZ138" s="380"/>
      <c r="BA138" s="380"/>
      <c r="BB138" s="393">
        <v>33</v>
      </c>
      <c r="BC138" s="393">
        <v>211</v>
      </c>
      <c r="BD138" s="379"/>
      <c r="BE138" s="388">
        <v>110.2</v>
      </c>
      <c r="BF138" s="378">
        <v>71.059068244964607</v>
      </c>
      <c r="BG138" s="400">
        <v>65</v>
      </c>
      <c r="BH138" s="401">
        <v>1.0932164345379201</v>
      </c>
      <c r="BI138" s="402">
        <v>-41.005191193333502</v>
      </c>
      <c r="BJ138" s="380">
        <v>1.4250000000000001E-2</v>
      </c>
      <c r="BK138" s="380">
        <v>1.4250000000000001E-2</v>
      </c>
      <c r="BL138" s="393">
        <v>0</v>
      </c>
      <c r="BM138" s="393">
        <v>42</v>
      </c>
      <c r="BN138" s="379"/>
      <c r="BO138" s="387">
        <v>134</v>
      </c>
      <c r="BP138" s="388">
        <v>86.405763564657605</v>
      </c>
      <c r="BQ138" s="400">
        <v>78</v>
      </c>
      <c r="BR138" s="401">
        <v>1.1077661995468899</v>
      </c>
      <c r="BS138" s="402">
        <v>-11.1569835456002</v>
      </c>
      <c r="BT138" s="380">
        <v>4.1250000000000002E-3</v>
      </c>
      <c r="BU138" s="392">
        <v>4.1250000000000002E-3</v>
      </c>
      <c r="BV138" s="387">
        <v>0</v>
      </c>
      <c r="BW138" s="387">
        <v>12</v>
      </c>
      <c r="BX138" s="381"/>
      <c r="BY138" s="386">
        <v>0.99763273588096002</v>
      </c>
      <c r="BZ138" s="386">
        <v>1</v>
      </c>
      <c r="CA138" s="403">
        <v>0.99905309435238399</v>
      </c>
      <c r="CB138" s="385">
        <v>0.9</v>
      </c>
      <c r="CC138" s="392">
        <v>2.5000000000000001E-3</v>
      </c>
    </row>
    <row r="139" spans="1:81" ht="21.4" customHeight="1" x14ac:dyDescent="0.25">
      <c r="A139" s="377" t="s">
        <v>385</v>
      </c>
      <c r="B139" s="377" t="s">
        <v>193</v>
      </c>
      <c r="C139" s="377" t="s">
        <v>198</v>
      </c>
      <c r="D139" s="378">
        <v>3.65746904188889</v>
      </c>
      <c r="E139" s="379"/>
      <c r="F139" s="380">
        <v>6.6750000000000004E-2</v>
      </c>
      <c r="G139" s="380">
        <v>6.6750000000000004E-2</v>
      </c>
      <c r="H139" s="381"/>
      <c r="I139" s="382">
        <v>6</v>
      </c>
      <c r="J139" s="382">
        <v>6</v>
      </c>
      <c r="K139" s="379"/>
      <c r="L139" s="404">
        <v>0.71</v>
      </c>
      <c r="M139" s="384">
        <v>0.45700000000000002</v>
      </c>
      <c r="N139" s="385">
        <v>0.7</v>
      </c>
      <c r="O139" s="386"/>
      <c r="P139" s="379"/>
      <c r="Q139" s="387">
        <v>181</v>
      </c>
      <c r="R139" s="388">
        <v>49.487773628980101</v>
      </c>
      <c r="S139" s="389">
        <v>36</v>
      </c>
      <c r="T139" s="390">
        <v>1.37466037858278</v>
      </c>
      <c r="U139" s="391">
        <v>22.997337390399998</v>
      </c>
      <c r="V139" s="392">
        <v>0.01</v>
      </c>
      <c r="W139" s="392">
        <v>0.01</v>
      </c>
      <c r="X139" s="393">
        <v>0</v>
      </c>
      <c r="Y139" s="393">
        <v>0</v>
      </c>
      <c r="Z139" s="379"/>
      <c r="AA139" s="394">
        <v>523</v>
      </c>
      <c r="AB139" s="378">
        <v>142.995058607495</v>
      </c>
      <c r="AC139" s="389">
        <v>200</v>
      </c>
      <c r="AD139" s="384">
        <v>0.71497529303747498</v>
      </c>
      <c r="AE139" s="395">
        <v>-354.79257005333398</v>
      </c>
      <c r="AF139" s="380"/>
      <c r="AG139" s="380"/>
      <c r="AH139" s="396">
        <v>209</v>
      </c>
      <c r="AI139" s="393">
        <v>355</v>
      </c>
      <c r="AJ139" s="379"/>
      <c r="AK139" s="388">
        <v>4462.69175</v>
      </c>
      <c r="AL139" s="388">
        <v>1220.15844806584</v>
      </c>
      <c r="AM139" s="397">
        <v>704.9</v>
      </c>
      <c r="AN139" s="390">
        <v>1.7309667301260301</v>
      </c>
      <c r="AO139" s="398">
        <v>1368.9118368470299</v>
      </c>
      <c r="AP139" s="392">
        <v>0.01</v>
      </c>
      <c r="AQ139" s="392">
        <v>0.01</v>
      </c>
      <c r="AR139" s="393">
        <v>0</v>
      </c>
      <c r="AS139" s="393">
        <v>0</v>
      </c>
      <c r="AT139" s="381"/>
      <c r="AU139" s="388">
        <v>2796.7617700000001</v>
      </c>
      <c r="AV139" s="378">
        <v>764.67134457428494</v>
      </c>
      <c r="AW139" s="399">
        <v>573</v>
      </c>
      <c r="AX139" s="390">
        <v>1.33450496435303</v>
      </c>
      <c r="AY139" s="398">
        <v>281.88605679719899</v>
      </c>
      <c r="AZ139" s="380">
        <v>1.4999999999999999E-2</v>
      </c>
      <c r="BA139" s="380">
        <v>1.4999999999999999E-2</v>
      </c>
      <c r="BB139" s="393">
        <v>0</v>
      </c>
      <c r="BC139" s="393">
        <v>0</v>
      </c>
      <c r="BD139" s="379"/>
      <c r="BE139" s="388">
        <v>303.89999999999998</v>
      </c>
      <c r="BF139" s="378">
        <v>83.090245336171506</v>
      </c>
      <c r="BG139" s="400">
        <v>65</v>
      </c>
      <c r="BH139" s="401">
        <v>1.2783114667103299</v>
      </c>
      <c r="BI139" s="402">
        <v>-52.703231584166801</v>
      </c>
      <c r="BJ139" s="380">
        <v>2.1749999999999999E-2</v>
      </c>
      <c r="BK139" s="380">
        <v>2.1749999999999999E-2</v>
      </c>
      <c r="BL139" s="393">
        <v>0</v>
      </c>
      <c r="BM139" s="393">
        <v>53</v>
      </c>
      <c r="BN139" s="379"/>
      <c r="BO139" s="387">
        <v>436</v>
      </c>
      <c r="BP139" s="388">
        <v>119.208117691908</v>
      </c>
      <c r="BQ139" s="400">
        <v>78</v>
      </c>
      <c r="BR139" s="390">
        <v>1.5283092011783099</v>
      </c>
      <c r="BS139" s="391">
        <v>93.660897679199905</v>
      </c>
      <c r="BT139" s="380">
        <v>7.4999999999999997E-3</v>
      </c>
      <c r="BU139" s="392">
        <v>7.4999999999999997E-3</v>
      </c>
      <c r="BV139" s="387">
        <v>0</v>
      </c>
      <c r="BW139" s="387">
        <v>0</v>
      </c>
      <c r="BX139" s="381"/>
      <c r="BY139" s="386">
        <v>0.99704142011834296</v>
      </c>
      <c r="BZ139" s="386">
        <v>1</v>
      </c>
      <c r="CA139" s="403">
        <v>0.99881656804733698</v>
      </c>
      <c r="CB139" s="385">
        <v>0.9</v>
      </c>
      <c r="CC139" s="392">
        <v>2.5000000000000001E-3</v>
      </c>
    </row>
    <row r="140" spans="1:81" ht="21.4" customHeight="1" x14ac:dyDescent="0.25">
      <c r="A140" s="377" t="s">
        <v>385</v>
      </c>
      <c r="B140" s="377" t="s">
        <v>193</v>
      </c>
      <c r="C140" s="377" t="s">
        <v>199</v>
      </c>
      <c r="D140" s="378">
        <v>3.92618385377778</v>
      </c>
      <c r="E140" s="379"/>
      <c r="F140" s="380">
        <v>2.5749999999999999E-2</v>
      </c>
      <c r="G140" s="380">
        <v>2.5749999999999999E-2</v>
      </c>
      <c r="H140" s="381"/>
      <c r="I140" s="382">
        <v>5</v>
      </c>
      <c r="J140" s="382">
        <v>5</v>
      </c>
      <c r="K140" s="379"/>
      <c r="L140" s="383">
        <v>0.6</v>
      </c>
      <c r="M140" s="401">
        <v>0.73499999999999999</v>
      </c>
      <c r="N140" s="385">
        <v>0.7</v>
      </c>
      <c r="O140" s="386">
        <v>5.0000000000000001E-3</v>
      </c>
      <c r="P140" s="379"/>
      <c r="Q140" s="387">
        <v>169</v>
      </c>
      <c r="R140" s="388">
        <v>43.044341858160301</v>
      </c>
      <c r="S140" s="389">
        <v>36</v>
      </c>
      <c r="T140" s="390">
        <v>1.1956761627266801</v>
      </c>
      <c r="U140" s="391">
        <v>-0.61114248320006903</v>
      </c>
      <c r="V140" s="392">
        <v>0.01</v>
      </c>
      <c r="W140" s="392">
        <v>0.01</v>
      </c>
      <c r="X140" s="393">
        <v>0</v>
      </c>
      <c r="Y140" s="393">
        <v>1</v>
      </c>
      <c r="Z140" s="379"/>
      <c r="AA140" s="394">
        <v>294</v>
      </c>
      <c r="AB140" s="378">
        <v>74.881872818338095</v>
      </c>
      <c r="AC140" s="389">
        <v>200</v>
      </c>
      <c r="AD140" s="384">
        <v>0.37440936409169001</v>
      </c>
      <c r="AE140" s="395">
        <v>-648.28412490666699</v>
      </c>
      <c r="AF140" s="380"/>
      <c r="AG140" s="380"/>
      <c r="AH140" s="396">
        <v>492</v>
      </c>
      <c r="AI140" s="393">
        <v>649</v>
      </c>
      <c r="AJ140" s="379"/>
      <c r="AK140" s="388">
        <v>2423.6176300000002</v>
      </c>
      <c r="AL140" s="388">
        <v>617.29601064606095</v>
      </c>
      <c r="AM140" s="397">
        <v>787.3</v>
      </c>
      <c r="AN140" s="384">
        <v>0.78406707817358201</v>
      </c>
      <c r="AO140" s="406">
        <v>-1285.6838276951</v>
      </c>
      <c r="AP140" s="392"/>
      <c r="AQ140" s="392"/>
      <c r="AR140" s="393">
        <v>668</v>
      </c>
      <c r="AS140" s="393">
        <v>1286</v>
      </c>
      <c r="AT140" s="381"/>
      <c r="AU140" s="388">
        <v>2253.1521299999999</v>
      </c>
      <c r="AV140" s="378">
        <v>573.87840557492405</v>
      </c>
      <c r="AW140" s="399">
        <v>573</v>
      </c>
      <c r="AX140" s="401">
        <v>1.0015329940225499</v>
      </c>
      <c r="AY140" s="405">
        <v>-446.49188785760202</v>
      </c>
      <c r="AZ140" s="380">
        <v>7.5000000000000002E-4</v>
      </c>
      <c r="BA140" s="380">
        <v>7.5000000000000002E-4</v>
      </c>
      <c r="BB140" s="393">
        <v>0</v>
      </c>
      <c r="BC140" s="393">
        <v>447</v>
      </c>
      <c r="BD140" s="379"/>
      <c r="BE140" s="388">
        <v>185.3</v>
      </c>
      <c r="BF140" s="378">
        <v>47.195955895367497</v>
      </c>
      <c r="BG140" s="400">
        <v>65</v>
      </c>
      <c r="BH140" s="384">
        <v>0.72609162915949998</v>
      </c>
      <c r="BI140" s="395">
        <v>-197.502925743334</v>
      </c>
      <c r="BJ140" s="380"/>
      <c r="BK140" s="380"/>
      <c r="BL140" s="393">
        <v>45</v>
      </c>
      <c r="BM140" s="393">
        <v>198</v>
      </c>
      <c r="BN140" s="379"/>
      <c r="BO140" s="387">
        <v>718</v>
      </c>
      <c r="BP140" s="388">
        <v>182.874777835261</v>
      </c>
      <c r="BQ140" s="400">
        <v>78</v>
      </c>
      <c r="BR140" s="390">
        <v>2.3445484337854001</v>
      </c>
      <c r="BS140" s="391">
        <v>350.50919128639998</v>
      </c>
      <c r="BT140" s="380">
        <v>7.4999999999999997E-3</v>
      </c>
      <c r="BU140" s="392">
        <v>7.4999999999999997E-3</v>
      </c>
      <c r="BV140" s="387">
        <v>0</v>
      </c>
      <c r="BW140" s="387">
        <v>0</v>
      </c>
      <c r="BX140" s="381"/>
      <c r="BY140" s="386">
        <v>0.99887661486613</v>
      </c>
      <c r="BZ140" s="386">
        <v>1</v>
      </c>
      <c r="CA140" s="403">
        <v>0.99955064594645204</v>
      </c>
      <c r="CB140" s="385">
        <v>0.9</v>
      </c>
      <c r="CC140" s="392">
        <v>2.5000000000000001E-3</v>
      </c>
    </row>
    <row r="141" spans="1:81" ht="21.4" customHeight="1" x14ac:dyDescent="0.25">
      <c r="A141" s="377" t="s">
        <v>385</v>
      </c>
      <c r="B141" s="377" t="s">
        <v>193</v>
      </c>
      <c r="C141" s="377" t="s">
        <v>200</v>
      </c>
      <c r="D141" s="378">
        <v>3.3504192676666702</v>
      </c>
      <c r="E141" s="379"/>
      <c r="F141" s="380">
        <v>7.2499999999999995E-2</v>
      </c>
      <c r="G141" s="380">
        <v>7.2499999999999995E-2</v>
      </c>
      <c r="H141" s="381"/>
      <c r="I141" s="382">
        <v>7</v>
      </c>
      <c r="J141" s="382">
        <v>7</v>
      </c>
      <c r="K141" s="379"/>
      <c r="L141" s="404">
        <v>0.71</v>
      </c>
      <c r="M141" s="401">
        <v>0.70199999999999996</v>
      </c>
      <c r="N141" s="385">
        <v>0.7</v>
      </c>
      <c r="O141" s="386">
        <v>1E-3</v>
      </c>
      <c r="P141" s="379"/>
      <c r="Q141" s="387">
        <v>215</v>
      </c>
      <c r="R141" s="388">
        <v>64.171073177278004</v>
      </c>
      <c r="S141" s="389">
        <v>36</v>
      </c>
      <c r="T141" s="390">
        <v>1.7825298104799501</v>
      </c>
      <c r="U141" s="391">
        <v>70.261887636799898</v>
      </c>
      <c r="V141" s="392">
        <v>0.01</v>
      </c>
      <c r="W141" s="392">
        <v>0.01</v>
      </c>
      <c r="X141" s="393">
        <v>0</v>
      </c>
      <c r="Y141" s="393">
        <v>0</v>
      </c>
      <c r="Z141" s="379"/>
      <c r="AA141" s="394">
        <v>491</v>
      </c>
      <c r="AB141" s="378">
        <v>146.54882293043499</v>
      </c>
      <c r="AC141" s="389">
        <v>200</v>
      </c>
      <c r="AD141" s="384">
        <v>0.73274411465217504</v>
      </c>
      <c r="AE141" s="395">
        <v>-313.10062424000103</v>
      </c>
      <c r="AF141" s="380"/>
      <c r="AG141" s="380"/>
      <c r="AH141" s="396">
        <v>180</v>
      </c>
      <c r="AI141" s="393">
        <v>314</v>
      </c>
      <c r="AJ141" s="379"/>
      <c r="AK141" s="388">
        <v>2775.51917</v>
      </c>
      <c r="AL141" s="388">
        <v>828.40950587445604</v>
      </c>
      <c r="AM141" s="397">
        <v>733.2</v>
      </c>
      <c r="AN141" s="401">
        <v>1.12985475432959</v>
      </c>
      <c r="AO141" s="405">
        <v>-172.313718463843</v>
      </c>
      <c r="AP141" s="392">
        <v>6.4999999999999997E-3</v>
      </c>
      <c r="AQ141" s="392">
        <v>6.4999999999999997E-3</v>
      </c>
      <c r="AR141" s="393">
        <v>0</v>
      </c>
      <c r="AS141" s="393">
        <v>173</v>
      </c>
      <c r="AT141" s="381"/>
      <c r="AU141" s="388">
        <v>2323.5152800000001</v>
      </c>
      <c r="AV141" s="378">
        <v>693.49985609955195</v>
      </c>
      <c r="AW141" s="399">
        <v>573</v>
      </c>
      <c r="AX141" s="390">
        <v>1.21029643298351</v>
      </c>
      <c r="AY141" s="398">
        <v>19.766991552396998</v>
      </c>
      <c r="AZ141" s="380">
        <v>1.4999999999999999E-2</v>
      </c>
      <c r="BA141" s="380">
        <v>1.4999999999999999E-2</v>
      </c>
      <c r="BB141" s="393">
        <v>0</v>
      </c>
      <c r="BC141" s="393">
        <v>0</v>
      </c>
      <c r="BD141" s="379"/>
      <c r="BE141" s="388">
        <v>341.5</v>
      </c>
      <c r="BF141" s="378">
        <v>101.927541814142</v>
      </c>
      <c r="BG141" s="400">
        <v>65</v>
      </c>
      <c r="BH141" s="390">
        <v>1.56811602790988</v>
      </c>
      <c r="BI141" s="391">
        <v>14.8341214024996</v>
      </c>
      <c r="BJ141" s="380">
        <v>0.03</v>
      </c>
      <c r="BK141" s="380">
        <v>0.03</v>
      </c>
      <c r="BL141" s="393">
        <v>0</v>
      </c>
      <c r="BM141" s="393">
        <v>0</v>
      </c>
      <c r="BN141" s="379"/>
      <c r="BO141" s="387">
        <v>418</v>
      </c>
      <c r="BP141" s="388">
        <v>124.760505060941</v>
      </c>
      <c r="BQ141" s="400">
        <v>78</v>
      </c>
      <c r="BR141" s="390">
        <v>1.5994936546274501</v>
      </c>
      <c r="BS141" s="391">
        <v>104.4007565464</v>
      </c>
      <c r="BT141" s="380">
        <v>7.4999999999999997E-3</v>
      </c>
      <c r="BU141" s="392">
        <v>7.4999999999999997E-3</v>
      </c>
      <c r="BV141" s="387">
        <v>0</v>
      </c>
      <c r="BW141" s="387">
        <v>0</v>
      </c>
      <c r="BX141" s="381"/>
      <c r="BY141" s="386">
        <v>0.99741351438732595</v>
      </c>
      <c r="BZ141" s="386">
        <v>1</v>
      </c>
      <c r="CA141" s="403">
        <v>0.99896540575492998</v>
      </c>
      <c r="CB141" s="385">
        <v>0.9</v>
      </c>
      <c r="CC141" s="392">
        <v>2.5000000000000001E-3</v>
      </c>
    </row>
    <row r="142" spans="1:81" ht="21.4" customHeight="1" x14ac:dyDescent="0.25">
      <c r="A142" s="377" t="s">
        <v>385</v>
      </c>
      <c r="B142" s="377" t="s">
        <v>193</v>
      </c>
      <c r="C142" s="377" t="s">
        <v>201</v>
      </c>
      <c r="D142" s="378">
        <v>9.9631956672222195</v>
      </c>
      <c r="E142" s="379"/>
      <c r="F142" s="380">
        <v>6.4130000000000006E-2</v>
      </c>
      <c r="G142" s="380">
        <v>6.4130000000000006E-2</v>
      </c>
      <c r="H142" s="381"/>
      <c r="I142" s="382">
        <v>6</v>
      </c>
      <c r="J142" s="382">
        <v>6</v>
      </c>
      <c r="K142" s="379"/>
      <c r="L142" s="383">
        <v>0.44</v>
      </c>
      <c r="M142" s="384">
        <v>0.54300000000000004</v>
      </c>
      <c r="N142" s="385">
        <v>0.7</v>
      </c>
      <c r="O142" s="386"/>
      <c r="P142" s="379"/>
      <c r="Q142" s="387">
        <v>513</v>
      </c>
      <c r="R142" s="388">
        <v>51.489503682810501</v>
      </c>
      <c r="S142" s="389">
        <v>36</v>
      </c>
      <c r="T142" s="390">
        <v>1.4302639911891799</v>
      </c>
      <c r="U142" s="391">
        <v>82.589947176000194</v>
      </c>
      <c r="V142" s="392">
        <v>0.01</v>
      </c>
      <c r="W142" s="392">
        <v>0.01</v>
      </c>
      <c r="X142" s="393">
        <v>0</v>
      </c>
      <c r="Y142" s="393">
        <v>0</v>
      </c>
      <c r="Z142" s="379"/>
      <c r="AA142" s="394">
        <v>1163</v>
      </c>
      <c r="AB142" s="378">
        <v>116.72961556161501</v>
      </c>
      <c r="AC142" s="389">
        <v>200</v>
      </c>
      <c r="AD142" s="384">
        <v>0.58364807780807504</v>
      </c>
      <c r="AE142" s="395">
        <v>-1228.1669601333299</v>
      </c>
      <c r="AF142" s="380"/>
      <c r="AG142" s="380"/>
      <c r="AH142" s="396">
        <v>830</v>
      </c>
      <c r="AI142" s="393">
        <v>1229</v>
      </c>
      <c r="AJ142" s="379"/>
      <c r="AK142" s="388">
        <v>11732.915370000001</v>
      </c>
      <c r="AL142" s="388">
        <v>1177.6257098512999</v>
      </c>
      <c r="AM142" s="397">
        <v>668.9</v>
      </c>
      <c r="AN142" s="390">
        <v>1.76054075325355</v>
      </c>
      <c r="AO142" s="398">
        <v>3735.6574718340698</v>
      </c>
      <c r="AP142" s="392">
        <v>0.01</v>
      </c>
      <c r="AQ142" s="392">
        <v>0.01</v>
      </c>
      <c r="AR142" s="393">
        <v>0</v>
      </c>
      <c r="AS142" s="393">
        <v>0</v>
      </c>
      <c r="AT142" s="381"/>
      <c r="AU142" s="388">
        <v>7466.86438</v>
      </c>
      <c r="AV142" s="378">
        <v>749.44471928471</v>
      </c>
      <c r="AW142" s="399">
        <v>573</v>
      </c>
      <c r="AX142" s="390">
        <v>1.3079314472682599</v>
      </c>
      <c r="AY142" s="398">
        <v>616.17103921800197</v>
      </c>
      <c r="AZ142" s="380">
        <v>1.4999999999999999E-2</v>
      </c>
      <c r="BA142" s="380">
        <v>1.4999999999999999E-2</v>
      </c>
      <c r="BB142" s="393">
        <v>0</v>
      </c>
      <c r="BC142" s="393">
        <v>0</v>
      </c>
      <c r="BD142" s="379"/>
      <c r="BE142" s="388">
        <v>786</v>
      </c>
      <c r="BF142" s="378">
        <v>78.890350671908493</v>
      </c>
      <c r="BG142" s="400">
        <v>65</v>
      </c>
      <c r="BH142" s="401">
        <v>1.21369770264475</v>
      </c>
      <c r="BI142" s="402">
        <v>-185.411577554166</v>
      </c>
      <c r="BJ142" s="380">
        <v>1.9130000000000001E-2</v>
      </c>
      <c r="BK142" s="380">
        <v>1.9130000000000001E-2</v>
      </c>
      <c r="BL142" s="393">
        <v>0</v>
      </c>
      <c r="BM142" s="393">
        <v>186</v>
      </c>
      <c r="BN142" s="379"/>
      <c r="BO142" s="387">
        <v>1047</v>
      </c>
      <c r="BP142" s="388">
        <v>105.086764826321</v>
      </c>
      <c r="BQ142" s="400">
        <v>78</v>
      </c>
      <c r="BR142" s="390">
        <v>1.3472662157220601</v>
      </c>
      <c r="BS142" s="391">
        <v>114.444885548</v>
      </c>
      <c r="BT142" s="380">
        <v>7.4999999999999997E-3</v>
      </c>
      <c r="BU142" s="392">
        <v>7.4999999999999997E-3</v>
      </c>
      <c r="BV142" s="387">
        <v>0</v>
      </c>
      <c r="BW142" s="387">
        <v>0</v>
      </c>
      <c r="BX142" s="381"/>
      <c r="BY142" s="386">
        <v>0.99254278728606304</v>
      </c>
      <c r="BZ142" s="386">
        <v>1</v>
      </c>
      <c r="CA142" s="403">
        <v>0.99701711491442502</v>
      </c>
      <c r="CB142" s="385">
        <v>0.9</v>
      </c>
      <c r="CC142" s="392">
        <v>2.5000000000000001E-3</v>
      </c>
    </row>
    <row r="143" spans="1:81" ht="21.4" customHeight="1" x14ac:dyDescent="0.25">
      <c r="A143" s="377" t="s">
        <v>385</v>
      </c>
      <c r="B143" s="377" t="s">
        <v>193</v>
      </c>
      <c r="C143" s="377" t="s">
        <v>203</v>
      </c>
      <c r="D143" s="378">
        <v>2.5343916946666698</v>
      </c>
      <c r="E143" s="379"/>
      <c r="F143" s="380">
        <v>5.8999999999999997E-2</v>
      </c>
      <c r="G143" s="380">
        <v>5.8999999999999997E-2</v>
      </c>
      <c r="H143" s="381"/>
      <c r="I143" s="382">
        <v>6</v>
      </c>
      <c r="J143" s="382">
        <v>6</v>
      </c>
      <c r="K143" s="379"/>
      <c r="L143" s="404">
        <v>0.8</v>
      </c>
      <c r="M143" s="401">
        <v>0.76900000000000002</v>
      </c>
      <c r="N143" s="385">
        <v>0.7</v>
      </c>
      <c r="O143" s="386">
        <v>8.9999999999999993E-3</v>
      </c>
      <c r="P143" s="379"/>
      <c r="Q143" s="387">
        <v>145</v>
      </c>
      <c r="R143" s="388">
        <v>57.212940014416702</v>
      </c>
      <c r="S143" s="389">
        <v>36</v>
      </c>
      <c r="T143" s="390">
        <v>1.5892483337337999</v>
      </c>
      <c r="U143" s="391">
        <v>35.514278790399899</v>
      </c>
      <c r="V143" s="392">
        <v>0.01</v>
      </c>
      <c r="W143" s="392">
        <v>0.01</v>
      </c>
      <c r="X143" s="393">
        <v>0</v>
      </c>
      <c r="Y143" s="393">
        <v>0</v>
      </c>
      <c r="Z143" s="379"/>
      <c r="AA143" s="394">
        <v>277</v>
      </c>
      <c r="AB143" s="378">
        <v>109.296444027541</v>
      </c>
      <c r="AC143" s="389">
        <v>200</v>
      </c>
      <c r="AD143" s="384">
        <v>0.54648222013770498</v>
      </c>
      <c r="AE143" s="395">
        <v>-331.25400672000097</v>
      </c>
      <c r="AF143" s="380"/>
      <c r="AG143" s="380"/>
      <c r="AH143" s="396">
        <v>230</v>
      </c>
      <c r="AI143" s="393">
        <v>332</v>
      </c>
      <c r="AJ143" s="379"/>
      <c r="AK143" s="388">
        <v>1928.06078</v>
      </c>
      <c r="AL143" s="388">
        <v>760.758798277859</v>
      </c>
      <c r="AM143" s="397">
        <v>775.3</v>
      </c>
      <c r="AN143" s="386">
        <v>0.981244419292995</v>
      </c>
      <c r="AO143" s="388">
        <v>-429.83587705008301</v>
      </c>
      <c r="AP143" s="392"/>
      <c r="AQ143" s="392"/>
      <c r="AR143" s="393">
        <v>37</v>
      </c>
      <c r="AS143" s="393">
        <v>430</v>
      </c>
      <c r="AT143" s="381"/>
      <c r="AU143" s="388">
        <v>1875.42111</v>
      </c>
      <c r="AV143" s="378">
        <v>739.98865840138501</v>
      </c>
      <c r="AW143" s="399">
        <v>573</v>
      </c>
      <c r="AX143" s="390">
        <v>1.2914287232135899</v>
      </c>
      <c r="AY143" s="398">
        <v>132.77338074719799</v>
      </c>
      <c r="AZ143" s="380">
        <v>1.4999999999999999E-2</v>
      </c>
      <c r="BA143" s="380">
        <v>1.4999999999999999E-2</v>
      </c>
      <c r="BB143" s="393">
        <v>0</v>
      </c>
      <c r="BC143" s="393">
        <v>0</v>
      </c>
      <c r="BD143" s="379"/>
      <c r="BE143" s="388">
        <v>181.5</v>
      </c>
      <c r="BF143" s="378">
        <v>71.614818018045796</v>
      </c>
      <c r="BG143" s="400">
        <v>65</v>
      </c>
      <c r="BH143" s="401">
        <v>1.10176643104686</v>
      </c>
      <c r="BI143" s="402">
        <v>-65.603190230000294</v>
      </c>
      <c r="BJ143" s="380">
        <v>1.4999999999999999E-2</v>
      </c>
      <c r="BK143" s="380">
        <v>1.4999999999999999E-2</v>
      </c>
      <c r="BL143" s="393">
        <v>0</v>
      </c>
      <c r="BM143" s="393">
        <v>66</v>
      </c>
      <c r="BN143" s="379"/>
      <c r="BO143" s="387">
        <v>313</v>
      </c>
      <c r="BP143" s="388">
        <v>123.50103603111999</v>
      </c>
      <c r="BQ143" s="400">
        <v>78</v>
      </c>
      <c r="BR143" s="390">
        <v>1.58334661578359</v>
      </c>
      <c r="BS143" s="391">
        <v>75.780937379199699</v>
      </c>
      <c r="BT143" s="380">
        <v>7.4999999999999997E-3</v>
      </c>
      <c r="BU143" s="392">
        <v>7.4999999999999997E-3</v>
      </c>
      <c r="BV143" s="387">
        <v>0</v>
      </c>
      <c r="BW143" s="387">
        <v>0</v>
      </c>
      <c r="BX143" s="381"/>
      <c r="BY143" s="386">
        <v>0.99654775604142698</v>
      </c>
      <c r="BZ143" s="386">
        <v>1</v>
      </c>
      <c r="CA143" s="403">
        <v>0.99861910241657104</v>
      </c>
      <c r="CB143" s="385">
        <v>0.9</v>
      </c>
      <c r="CC143" s="392">
        <v>2.5000000000000001E-3</v>
      </c>
    </row>
    <row r="144" spans="1:81" ht="21.4" customHeight="1" x14ac:dyDescent="0.25">
      <c r="A144" s="377" t="s">
        <v>385</v>
      </c>
      <c r="B144" s="377" t="s">
        <v>193</v>
      </c>
      <c r="C144" s="377" t="s">
        <v>205</v>
      </c>
      <c r="D144" s="378">
        <v>11.4250822111111</v>
      </c>
      <c r="E144" s="379"/>
      <c r="F144" s="380">
        <v>6.4500000000000002E-2</v>
      </c>
      <c r="G144" s="380">
        <v>6.4500000000000002E-2</v>
      </c>
      <c r="H144" s="381"/>
      <c r="I144" s="382">
        <v>6</v>
      </c>
      <c r="J144" s="382">
        <v>6</v>
      </c>
      <c r="K144" s="379"/>
      <c r="L144" s="407">
        <v>0.67</v>
      </c>
      <c r="M144" s="384">
        <v>0.54700000000000004</v>
      </c>
      <c r="N144" s="385">
        <v>0.7</v>
      </c>
      <c r="O144" s="386"/>
      <c r="P144" s="379"/>
      <c r="Q144" s="387">
        <v>1095</v>
      </c>
      <c r="R144" s="388">
        <v>95.841761115302205</v>
      </c>
      <c r="S144" s="389">
        <v>36</v>
      </c>
      <c r="T144" s="390">
        <v>2.66227114209173</v>
      </c>
      <c r="U144" s="391">
        <v>601.43644847999997</v>
      </c>
      <c r="V144" s="392">
        <v>0.01</v>
      </c>
      <c r="W144" s="392">
        <v>0.01</v>
      </c>
      <c r="X144" s="393">
        <v>0</v>
      </c>
      <c r="Y144" s="393">
        <v>0</v>
      </c>
      <c r="Z144" s="379"/>
      <c r="AA144" s="394">
        <v>1539</v>
      </c>
      <c r="AB144" s="378">
        <v>134.70362589630099</v>
      </c>
      <c r="AC144" s="389">
        <v>200</v>
      </c>
      <c r="AD144" s="384">
        <v>0.67351812948150502</v>
      </c>
      <c r="AE144" s="395">
        <v>-1203.0197306666701</v>
      </c>
      <c r="AF144" s="380"/>
      <c r="AG144" s="380"/>
      <c r="AH144" s="396">
        <v>747</v>
      </c>
      <c r="AI144" s="393">
        <v>1204</v>
      </c>
      <c r="AJ144" s="379"/>
      <c r="AK144" s="388">
        <v>10260.30998</v>
      </c>
      <c r="AL144" s="388">
        <v>898.05130417544399</v>
      </c>
      <c r="AM144" s="397">
        <v>828</v>
      </c>
      <c r="AN144" s="401">
        <v>1.0846030243664799</v>
      </c>
      <c r="AO144" s="405">
        <v>-1091.65170496</v>
      </c>
      <c r="AP144" s="392">
        <v>4.0000000000000001E-3</v>
      </c>
      <c r="AQ144" s="392">
        <v>4.0000000000000001E-3</v>
      </c>
      <c r="AR144" s="393">
        <v>0</v>
      </c>
      <c r="AS144" s="393">
        <v>1092</v>
      </c>
      <c r="AT144" s="381"/>
      <c r="AU144" s="388">
        <v>7458.4729799999996</v>
      </c>
      <c r="AV144" s="378">
        <v>652.81569464301003</v>
      </c>
      <c r="AW144" s="399">
        <v>573</v>
      </c>
      <c r="AX144" s="401">
        <v>1.13929440600874</v>
      </c>
      <c r="AY144" s="405">
        <v>-397.41354835999903</v>
      </c>
      <c r="AZ144" s="380">
        <v>1.0500000000000001E-2</v>
      </c>
      <c r="BA144" s="380">
        <v>1.0500000000000001E-2</v>
      </c>
      <c r="BB144" s="393">
        <v>0</v>
      </c>
      <c r="BC144" s="393">
        <v>398</v>
      </c>
      <c r="BD144" s="379"/>
      <c r="BE144" s="388">
        <v>1144.7</v>
      </c>
      <c r="BF144" s="378">
        <v>100.191839222545</v>
      </c>
      <c r="BG144" s="400">
        <v>65</v>
      </c>
      <c r="BH144" s="390">
        <v>1.5414129111160799</v>
      </c>
      <c r="BI144" s="391">
        <v>30.754484416666902</v>
      </c>
      <c r="BJ144" s="380">
        <v>0.03</v>
      </c>
      <c r="BK144" s="380">
        <v>0.03</v>
      </c>
      <c r="BL144" s="393">
        <v>0</v>
      </c>
      <c r="BM144" s="393">
        <v>0</v>
      </c>
      <c r="BN144" s="379"/>
      <c r="BO144" s="387">
        <v>1198</v>
      </c>
      <c r="BP144" s="388">
        <v>104.857013530714</v>
      </c>
      <c r="BQ144" s="400">
        <v>78</v>
      </c>
      <c r="BR144" s="390">
        <v>1.34432068629121</v>
      </c>
      <c r="BS144" s="391">
        <v>128.61230504</v>
      </c>
      <c r="BT144" s="380">
        <v>7.4999999999999997E-3</v>
      </c>
      <c r="BU144" s="392">
        <v>7.4999999999999997E-3</v>
      </c>
      <c r="BV144" s="387">
        <v>0</v>
      </c>
      <c r="BW144" s="387">
        <v>0</v>
      </c>
      <c r="BX144" s="381"/>
      <c r="BY144" s="386">
        <v>0.99689034369885399</v>
      </c>
      <c r="BZ144" s="386">
        <v>1</v>
      </c>
      <c r="CA144" s="403">
        <v>0.99875613747954195</v>
      </c>
      <c r="CB144" s="385">
        <v>0.9</v>
      </c>
      <c r="CC144" s="392">
        <v>2.5000000000000001E-3</v>
      </c>
    </row>
    <row r="145" spans="1:81" ht="21.4" customHeight="1" x14ac:dyDescent="0.25">
      <c r="A145" s="377" t="s">
        <v>385</v>
      </c>
      <c r="B145" s="377" t="s">
        <v>193</v>
      </c>
      <c r="C145" s="377" t="s">
        <v>206</v>
      </c>
      <c r="D145" s="378">
        <v>4.0800280235555597</v>
      </c>
      <c r="E145" s="379"/>
      <c r="F145" s="380">
        <v>2.0750000000000001E-2</v>
      </c>
      <c r="G145" s="380">
        <v>2.0750000000000001E-2</v>
      </c>
      <c r="H145" s="381"/>
      <c r="I145" s="382">
        <v>4</v>
      </c>
      <c r="J145" s="382">
        <v>4</v>
      </c>
      <c r="K145" s="379"/>
      <c r="L145" s="383">
        <v>0.26</v>
      </c>
      <c r="M145" s="384">
        <v>0.56499999999999995</v>
      </c>
      <c r="N145" s="385">
        <v>0.7</v>
      </c>
      <c r="O145" s="386"/>
      <c r="P145" s="379"/>
      <c r="Q145" s="387">
        <v>216</v>
      </c>
      <c r="R145" s="388">
        <v>52.940812845634802</v>
      </c>
      <c r="S145" s="389">
        <v>36</v>
      </c>
      <c r="T145" s="390">
        <v>1.4705781346009701</v>
      </c>
      <c r="U145" s="391">
        <v>39.742789382399799</v>
      </c>
      <c r="V145" s="392">
        <v>0.01</v>
      </c>
      <c r="W145" s="392">
        <v>0.01</v>
      </c>
      <c r="X145" s="393">
        <v>0</v>
      </c>
      <c r="Y145" s="393">
        <v>0</v>
      </c>
      <c r="Z145" s="379"/>
      <c r="AA145" s="394">
        <v>370</v>
      </c>
      <c r="AB145" s="378">
        <v>90.685651633726295</v>
      </c>
      <c r="AC145" s="389">
        <v>200</v>
      </c>
      <c r="AD145" s="384">
        <v>0.45342825816863203</v>
      </c>
      <c r="AE145" s="395">
        <v>-609.20672565333405</v>
      </c>
      <c r="AF145" s="380"/>
      <c r="AG145" s="380"/>
      <c r="AH145" s="396">
        <v>447</v>
      </c>
      <c r="AI145" s="393">
        <v>610</v>
      </c>
      <c r="AJ145" s="379"/>
      <c r="AK145" s="388">
        <v>1580.1648299999999</v>
      </c>
      <c r="AL145" s="388">
        <v>387.292641343909</v>
      </c>
      <c r="AM145" s="397">
        <v>733.3</v>
      </c>
      <c r="AN145" s="384">
        <v>0.52815033593878202</v>
      </c>
      <c r="AO145" s="406">
        <v>-2010.09662960795</v>
      </c>
      <c r="AP145" s="392"/>
      <c r="AQ145" s="392"/>
      <c r="AR145" s="393">
        <v>1412</v>
      </c>
      <c r="AS145" s="393">
        <v>2011</v>
      </c>
      <c r="AT145" s="381"/>
      <c r="AU145" s="388">
        <v>2352.9389700000002</v>
      </c>
      <c r="AV145" s="378">
        <v>576.69676688875302</v>
      </c>
      <c r="AW145" s="399">
        <v>573</v>
      </c>
      <c r="AX145" s="401">
        <v>1.00645160015489</v>
      </c>
      <c r="AY145" s="405">
        <v>-452.488298996803</v>
      </c>
      <c r="AZ145" s="380">
        <v>7.5000000000000002E-4</v>
      </c>
      <c r="BA145" s="380">
        <v>7.5000000000000002E-4</v>
      </c>
      <c r="BB145" s="393">
        <v>0</v>
      </c>
      <c r="BC145" s="393">
        <v>453</v>
      </c>
      <c r="BD145" s="379"/>
      <c r="BE145" s="388">
        <v>227.6</v>
      </c>
      <c r="BF145" s="378">
        <v>55.783930572529997</v>
      </c>
      <c r="BG145" s="400">
        <v>65</v>
      </c>
      <c r="BH145" s="386">
        <v>0.85821431650046198</v>
      </c>
      <c r="BI145" s="394">
        <v>-170.20273229666699</v>
      </c>
      <c r="BJ145" s="380"/>
      <c r="BK145" s="380"/>
      <c r="BL145" s="393">
        <v>12</v>
      </c>
      <c r="BM145" s="393">
        <v>171</v>
      </c>
      <c r="BN145" s="379"/>
      <c r="BO145" s="387">
        <v>398</v>
      </c>
      <c r="BP145" s="388">
        <v>97.548349595197493</v>
      </c>
      <c r="BQ145" s="400">
        <v>78</v>
      </c>
      <c r="BR145" s="390">
        <v>1.2506198666051001</v>
      </c>
      <c r="BS145" s="391">
        <v>16.1093769951996</v>
      </c>
      <c r="BT145" s="380">
        <v>7.4999999999999997E-3</v>
      </c>
      <c r="BU145" s="392">
        <v>7.4999999999999997E-3</v>
      </c>
      <c r="BV145" s="387">
        <v>0</v>
      </c>
      <c r="BW145" s="387">
        <v>0</v>
      </c>
      <c r="BX145" s="381"/>
      <c r="BY145" s="386">
        <v>0.99674342870434995</v>
      </c>
      <c r="BZ145" s="386">
        <v>1</v>
      </c>
      <c r="CA145" s="403">
        <v>0.99869737148173998</v>
      </c>
      <c r="CB145" s="385">
        <v>0.9</v>
      </c>
      <c r="CC145" s="392">
        <v>2.5000000000000001E-3</v>
      </c>
    </row>
    <row r="146" spans="1:81" ht="21.4" customHeight="1" x14ac:dyDescent="0.25">
      <c r="A146" s="377" t="s">
        <v>385</v>
      </c>
      <c r="B146" s="377" t="s">
        <v>193</v>
      </c>
      <c r="C146" s="377" t="s">
        <v>207</v>
      </c>
      <c r="D146" s="378">
        <v>5.2236563733333297</v>
      </c>
      <c r="E146" s="379"/>
      <c r="F146" s="380">
        <v>1.15E-2</v>
      </c>
      <c r="G146" s="380">
        <v>1.15E-2</v>
      </c>
      <c r="H146" s="381"/>
      <c r="I146" s="382">
        <v>3</v>
      </c>
      <c r="J146" s="382">
        <v>3</v>
      </c>
      <c r="K146" s="379"/>
      <c r="L146" s="404">
        <v>0.834423320659062</v>
      </c>
      <c r="M146" s="386">
        <v>0.625</v>
      </c>
      <c r="N146" s="385">
        <v>0.7</v>
      </c>
      <c r="O146" s="386"/>
      <c r="P146" s="379"/>
      <c r="Q146" s="387">
        <v>166</v>
      </c>
      <c r="R146" s="388">
        <v>31.778506880243299</v>
      </c>
      <c r="S146" s="389">
        <v>36</v>
      </c>
      <c r="T146" s="386">
        <v>0.88273630222898003</v>
      </c>
      <c r="U146" s="394">
        <v>-59.661955327999799</v>
      </c>
      <c r="V146" s="392"/>
      <c r="W146" s="392"/>
      <c r="X146" s="393">
        <v>23</v>
      </c>
      <c r="Y146" s="393">
        <v>60</v>
      </c>
      <c r="Z146" s="379"/>
      <c r="AA146" s="394">
        <v>461</v>
      </c>
      <c r="AB146" s="378">
        <v>88.252359468627404</v>
      </c>
      <c r="AC146" s="389">
        <v>200</v>
      </c>
      <c r="AD146" s="384">
        <v>0.44126179734313697</v>
      </c>
      <c r="AE146" s="395">
        <v>-792.67752959999905</v>
      </c>
      <c r="AF146" s="380"/>
      <c r="AG146" s="380"/>
      <c r="AH146" s="396">
        <v>584</v>
      </c>
      <c r="AI146" s="393">
        <v>793</v>
      </c>
      <c r="AJ146" s="379"/>
      <c r="AK146" s="388">
        <v>4330.6419699999997</v>
      </c>
      <c r="AL146" s="388">
        <v>829.04419059948998</v>
      </c>
      <c r="AM146" s="397">
        <v>808.7</v>
      </c>
      <c r="AN146" s="401">
        <v>1.0251566595764701</v>
      </c>
      <c r="AO146" s="405">
        <v>-738.60312093759705</v>
      </c>
      <c r="AP146" s="392">
        <v>1.5E-3</v>
      </c>
      <c r="AQ146" s="392">
        <v>1.5E-3</v>
      </c>
      <c r="AR146" s="393">
        <v>0</v>
      </c>
      <c r="AS146" s="393">
        <v>739</v>
      </c>
      <c r="AT146" s="381"/>
      <c r="AU146" s="388">
        <v>2156.6333800000002</v>
      </c>
      <c r="AV146" s="378">
        <v>412.85896809935099</v>
      </c>
      <c r="AW146" s="399">
        <v>573</v>
      </c>
      <c r="AX146" s="384">
        <v>0.72052175933569196</v>
      </c>
      <c r="AY146" s="406">
        <v>-1435.152742304</v>
      </c>
      <c r="AZ146" s="380"/>
      <c r="BA146" s="380"/>
      <c r="BB146" s="393">
        <v>837</v>
      </c>
      <c r="BC146" s="393">
        <v>1436</v>
      </c>
      <c r="BD146" s="379"/>
      <c r="BE146" s="388">
        <v>299.60000000000002</v>
      </c>
      <c r="BF146" s="378">
        <v>57.354461815186099</v>
      </c>
      <c r="BG146" s="400">
        <v>65</v>
      </c>
      <c r="BH146" s="386">
        <v>0.88237633561824702</v>
      </c>
      <c r="BI146" s="394">
        <v>-209.70649639999999</v>
      </c>
      <c r="BJ146" s="380"/>
      <c r="BK146" s="380"/>
      <c r="BL146" s="393">
        <v>6</v>
      </c>
      <c r="BM146" s="393">
        <v>210</v>
      </c>
      <c r="BN146" s="379"/>
      <c r="BO146" s="387">
        <v>532</v>
      </c>
      <c r="BP146" s="388">
        <v>101.844371447527</v>
      </c>
      <c r="BQ146" s="400">
        <v>78</v>
      </c>
      <c r="BR146" s="390">
        <v>1.30569706984009</v>
      </c>
      <c r="BS146" s="391">
        <v>43.065763456000397</v>
      </c>
      <c r="BT146" s="380">
        <v>7.4999999999999997E-3</v>
      </c>
      <c r="BU146" s="392">
        <v>7.4999999999999997E-3</v>
      </c>
      <c r="BV146" s="387">
        <v>0</v>
      </c>
      <c r="BW146" s="387">
        <v>0</v>
      </c>
      <c r="BX146" s="381"/>
      <c r="BY146" s="386">
        <v>0.99594277172752499</v>
      </c>
      <c r="BZ146" s="386">
        <v>1</v>
      </c>
      <c r="CA146" s="403">
        <v>0.99837710869101004</v>
      </c>
      <c r="CB146" s="385">
        <v>0.9</v>
      </c>
      <c r="CC146" s="392">
        <v>2.5000000000000001E-3</v>
      </c>
    </row>
    <row r="147" spans="1:81" ht="21.4" customHeight="1" x14ac:dyDescent="0.25">
      <c r="A147" s="377" t="s">
        <v>385</v>
      </c>
      <c r="B147" s="377" t="s">
        <v>193</v>
      </c>
      <c r="C147" s="377" t="s">
        <v>208</v>
      </c>
      <c r="D147" s="378">
        <v>3.9957692869999999</v>
      </c>
      <c r="E147" s="379"/>
      <c r="F147" s="380">
        <v>5.4629999999999998E-2</v>
      </c>
      <c r="G147" s="380">
        <v>5.4629999999999998E-2</v>
      </c>
      <c r="H147" s="381"/>
      <c r="I147" s="382">
        <v>8</v>
      </c>
      <c r="J147" s="382">
        <v>8</v>
      </c>
      <c r="K147" s="379"/>
      <c r="L147" s="404">
        <v>0.78</v>
      </c>
      <c r="M147" s="401">
        <v>0.70599999999999996</v>
      </c>
      <c r="N147" s="385">
        <v>0.7</v>
      </c>
      <c r="O147" s="386">
        <v>1E-3</v>
      </c>
      <c r="P147" s="379"/>
      <c r="Q147" s="387">
        <v>162</v>
      </c>
      <c r="R147" s="388">
        <v>40.542881323768498</v>
      </c>
      <c r="S147" s="389">
        <v>36</v>
      </c>
      <c r="T147" s="401">
        <v>1.12619114788246</v>
      </c>
      <c r="U147" s="402">
        <v>-10.617233198399999</v>
      </c>
      <c r="V147" s="392">
        <v>6.4999999999999997E-3</v>
      </c>
      <c r="W147" s="392">
        <v>6.4999999999999997E-3</v>
      </c>
      <c r="X147" s="393">
        <v>0</v>
      </c>
      <c r="Y147" s="393">
        <v>11</v>
      </c>
      <c r="Z147" s="379"/>
      <c r="AA147" s="394">
        <v>805</v>
      </c>
      <c r="AB147" s="378">
        <v>201.46308312119501</v>
      </c>
      <c r="AC147" s="389">
        <v>200</v>
      </c>
      <c r="AD147" s="401">
        <v>1.00731541560598</v>
      </c>
      <c r="AE147" s="402">
        <v>-153.98462888</v>
      </c>
      <c r="AF147" s="380">
        <v>5.0000000000000001E-4</v>
      </c>
      <c r="AG147" s="380">
        <v>5.0000000000000001E-4</v>
      </c>
      <c r="AH147" s="396">
        <v>0</v>
      </c>
      <c r="AI147" s="393">
        <v>154</v>
      </c>
      <c r="AJ147" s="379"/>
      <c r="AK147" s="388">
        <v>4097.7672000000002</v>
      </c>
      <c r="AL147" s="388">
        <v>1025.5264770495701</v>
      </c>
      <c r="AM147" s="397">
        <v>771.1</v>
      </c>
      <c r="AN147" s="390">
        <v>1.32995263526076</v>
      </c>
      <c r="AO147" s="398">
        <v>400.40196335316</v>
      </c>
      <c r="AP147" s="392">
        <v>0.01</v>
      </c>
      <c r="AQ147" s="392">
        <v>0.01</v>
      </c>
      <c r="AR147" s="393">
        <v>0</v>
      </c>
      <c r="AS147" s="393">
        <v>0</v>
      </c>
      <c r="AT147" s="381"/>
      <c r="AU147" s="388">
        <v>2437.5696200000002</v>
      </c>
      <c r="AV147" s="378">
        <v>610.03762853137903</v>
      </c>
      <c r="AW147" s="399">
        <v>573</v>
      </c>
      <c r="AX147" s="401">
        <v>1.0646380951682</v>
      </c>
      <c r="AY147" s="405">
        <v>-309.92134174120002</v>
      </c>
      <c r="AZ147" s="380">
        <v>4.4999999999999997E-3</v>
      </c>
      <c r="BA147" s="380">
        <v>4.4999999999999997E-3</v>
      </c>
      <c r="BB147" s="393">
        <v>0</v>
      </c>
      <c r="BC147" s="393">
        <v>310</v>
      </c>
      <c r="BD147" s="379"/>
      <c r="BE147" s="388">
        <v>335</v>
      </c>
      <c r="BF147" s="378">
        <v>83.838674342360704</v>
      </c>
      <c r="BG147" s="400">
        <v>65</v>
      </c>
      <c r="BH147" s="401">
        <v>1.28982575911324</v>
      </c>
      <c r="BI147" s="402">
        <v>-54.587505482499999</v>
      </c>
      <c r="BJ147" s="380">
        <v>2.213E-2</v>
      </c>
      <c r="BK147" s="380">
        <v>2.213E-2</v>
      </c>
      <c r="BL147" s="393">
        <v>0</v>
      </c>
      <c r="BM147" s="393">
        <v>55</v>
      </c>
      <c r="BN147" s="379"/>
      <c r="BO147" s="387">
        <v>496</v>
      </c>
      <c r="BP147" s="388">
        <v>124.13129096660001</v>
      </c>
      <c r="BQ147" s="400">
        <v>78</v>
      </c>
      <c r="BR147" s="390">
        <v>1.5914268072641</v>
      </c>
      <c r="BS147" s="391">
        <v>121.9959947368</v>
      </c>
      <c r="BT147" s="380">
        <v>7.4999999999999997E-3</v>
      </c>
      <c r="BU147" s="392">
        <v>7.4999999999999997E-3</v>
      </c>
      <c r="BV147" s="387">
        <v>0</v>
      </c>
      <c r="BW147" s="387">
        <v>0</v>
      </c>
      <c r="BX147" s="381"/>
      <c r="BY147" s="386">
        <v>0.99900645802285104</v>
      </c>
      <c r="BZ147" s="386">
        <v>1</v>
      </c>
      <c r="CA147" s="403">
        <v>0.99960258320914097</v>
      </c>
      <c r="CB147" s="385">
        <v>0.9</v>
      </c>
      <c r="CC147" s="392">
        <v>2.5000000000000001E-3</v>
      </c>
    </row>
    <row r="148" spans="1:81" ht="21.4" customHeight="1" x14ac:dyDescent="0.25">
      <c r="A148" s="377" t="s">
        <v>385</v>
      </c>
      <c r="B148" s="377" t="s">
        <v>193</v>
      </c>
      <c r="C148" s="377" t="s">
        <v>209</v>
      </c>
      <c r="D148" s="378">
        <v>2.8863636363333298</v>
      </c>
      <c r="E148" s="379"/>
      <c r="F148" s="380">
        <v>1.7375000000000002E-2</v>
      </c>
      <c r="G148" s="380">
        <v>1.7375000000000002E-2</v>
      </c>
      <c r="H148" s="381"/>
      <c r="I148" s="382">
        <v>3</v>
      </c>
      <c r="J148" s="382">
        <v>3</v>
      </c>
      <c r="K148" s="379"/>
      <c r="L148" s="383">
        <v>0.63</v>
      </c>
      <c r="M148" s="384">
        <v>0.53700000000000003</v>
      </c>
      <c r="N148" s="385">
        <v>0.7</v>
      </c>
      <c r="O148" s="386"/>
      <c r="P148" s="379"/>
      <c r="Q148" s="387">
        <v>129</v>
      </c>
      <c r="R148" s="388">
        <v>44.692913386295999</v>
      </c>
      <c r="S148" s="389">
        <v>36</v>
      </c>
      <c r="T148" s="390">
        <v>1.2414698162860001</v>
      </c>
      <c r="U148" s="391">
        <v>4.30909091040016</v>
      </c>
      <c r="V148" s="392">
        <v>0.01</v>
      </c>
      <c r="W148" s="392">
        <v>0.01</v>
      </c>
      <c r="X148" s="393">
        <v>0</v>
      </c>
      <c r="Y148" s="393">
        <v>0</v>
      </c>
      <c r="Z148" s="379"/>
      <c r="AA148" s="394">
        <v>258</v>
      </c>
      <c r="AB148" s="378">
        <v>89.385826772591997</v>
      </c>
      <c r="AC148" s="389">
        <v>200</v>
      </c>
      <c r="AD148" s="384">
        <v>0.44692913386296002</v>
      </c>
      <c r="AE148" s="395">
        <v>-434.72727271999901</v>
      </c>
      <c r="AF148" s="380"/>
      <c r="AG148" s="380"/>
      <c r="AH148" s="396">
        <v>320</v>
      </c>
      <c r="AI148" s="393">
        <v>435</v>
      </c>
      <c r="AJ148" s="379"/>
      <c r="AK148" s="388">
        <v>1322.7376400000001</v>
      </c>
      <c r="AL148" s="388">
        <v>458.27130835126798</v>
      </c>
      <c r="AM148" s="397">
        <v>713.4</v>
      </c>
      <c r="AN148" s="384">
        <v>0.64237637840099204</v>
      </c>
      <c r="AO148" s="406">
        <v>-1148.2205417922401</v>
      </c>
      <c r="AP148" s="392"/>
      <c r="AQ148" s="392"/>
      <c r="AR148" s="393">
        <v>737</v>
      </c>
      <c r="AS148" s="393">
        <v>1149</v>
      </c>
      <c r="AT148" s="381"/>
      <c r="AU148" s="388">
        <v>1366.1164900000001</v>
      </c>
      <c r="AV148" s="378">
        <v>473.30020126481099</v>
      </c>
      <c r="AW148" s="399">
        <v>573</v>
      </c>
      <c r="AX148" s="386">
        <v>0.82600384164888596</v>
      </c>
      <c r="AY148" s="388">
        <v>-618.54714634279799</v>
      </c>
      <c r="AZ148" s="380"/>
      <c r="BA148" s="380"/>
      <c r="BB148" s="393">
        <v>288</v>
      </c>
      <c r="BC148" s="393">
        <v>619</v>
      </c>
      <c r="BD148" s="379"/>
      <c r="BE148" s="388">
        <v>125.4</v>
      </c>
      <c r="BF148" s="378">
        <v>43.445669291794701</v>
      </c>
      <c r="BG148" s="400">
        <v>65</v>
      </c>
      <c r="BH148" s="384">
        <v>0.66839491218145697</v>
      </c>
      <c r="BI148" s="395">
        <v>-156.0204545425</v>
      </c>
      <c r="BJ148" s="380"/>
      <c r="BK148" s="380"/>
      <c r="BL148" s="393">
        <v>44</v>
      </c>
      <c r="BM148" s="393">
        <v>157</v>
      </c>
      <c r="BN148" s="379"/>
      <c r="BO148" s="387">
        <v>254</v>
      </c>
      <c r="BP148" s="388">
        <v>88.000000000923905</v>
      </c>
      <c r="BQ148" s="400">
        <v>78</v>
      </c>
      <c r="BR148" s="401">
        <v>1.1282051282169701</v>
      </c>
      <c r="BS148" s="402">
        <v>-16.1636363607997</v>
      </c>
      <c r="BT148" s="380">
        <v>4.875E-3</v>
      </c>
      <c r="BU148" s="392">
        <v>4.875E-3</v>
      </c>
      <c r="BV148" s="387">
        <v>0</v>
      </c>
      <c r="BW148" s="387">
        <v>17</v>
      </c>
      <c r="BX148" s="381"/>
      <c r="BY148" s="386">
        <v>1</v>
      </c>
      <c r="BZ148" s="386">
        <v>1</v>
      </c>
      <c r="CA148" s="403">
        <v>1</v>
      </c>
      <c r="CB148" s="385">
        <v>0.9</v>
      </c>
      <c r="CC148" s="392">
        <v>2.5000000000000001E-3</v>
      </c>
    </row>
    <row r="149" spans="1:81" ht="21.4" customHeight="1" x14ac:dyDescent="0.25">
      <c r="A149" s="377" t="s">
        <v>385</v>
      </c>
      <c r="B149" s="377" t="s">
        <v>193</v>
      </c>
      <c r="C149" s="377" t="s">
        <v>210</v>
      </c>
      <c r="D149" s="378">
        <v>2.6953904121111099</v>
      </c>
      <c r="E149" s="379"/>
      <c r="F149" s="380">
        <v>5.2999999999999999E-2</v>
      </c>
      <c r="G149" s="380">
        <v>5.2999999999999999E-2</v>
      </c>
      <c r="H149" s="381"/>
      <c r="I149" s="382">
        <v>6</v>
      </c>
      <c r="J149" s="382">
        <v>6</v>
      </c>
      <c r="K149" s="379"/>
      <c r="L149" s="383">
        <v>0.5</v>
      </c>
      <c r="M149" s="401">
        <v>0.78400000000000003</v>
      </c>
      <c r="N149" s="385">
        <v>0.7</v>
      </c>
      <c r="O149" s="386">
        <v>1.2E-2</v>
      </c>
      <c r="P149" s="379"/>
      <c r="Q149" s="387">
        <v>116</v>
      </c>
      <c r="R149" s="388">
        <v>43.0364371256872</v>
      </c>
      <c r="S149" s="389">
        <v>36</v>
      </c>
      <c r="T149" s="390">
        <v>1.1954565868246401</v>
      </c>
      <c r="U149" s="391">
        <v>-0.44086580319994101</v>
      </c>
      <c r="V149" s="392">
        <v>0.01</v>
      </c>
      <c r="W149" s="392">
        <v>0.01</v>
      </c>
      <c r="X149" s="393">
        <v>0</v>
      </c>
      <c r="Y149" s="393">
        <v>1</v>
      </c>
      <c r="Z149" s="379"/>
      <c r="AA149" s="394">
        <v>392</v>
      </c>
      <c r="AB149" s="378">
        <v>145.43347718335701</v>
      </c>
      <c r="AC149" s="389">
        <v>200</v>
      </c>
      <c r="AD149" s="384">
        <v>0.72716738591678498</v>
      </c>
      <c r="AE149" s="395">
        <v>-254.893698906666</v>
      </c>
      <c r="AF149" s="380"/>
      <c r="AG149" s="380"/>
      <c r="AH149" s="396">
        <v>148</v>
      </c>
      <c r="AI149" s="393">
        <v>255</v>
      </c>
      <c r="AJ149" s="379"/>
      <c r="AK149" s="388">
        <v>1839.69739</v>
      </c>
      <c r="AL149" s="388">
        <v>682.534664267464</v>
      </c>
      <c r="AM149" s="397">
        <v>690.5</v>
      </c>
      <c r="AN149" s="386">
        <v>0.98846439430480004</v>
      </c>
      <c r="AO149" s="388">
        <v>-393.703105475266</v>
      </c>
      <c r="AP149" s="392"/>
      <c r="AQ149" s="392"/>
      <c r="AR149" s="393">
        <v>22</v>
      </c>
      <c r="AS149" s="393">
        <v>394</v>
      </c>
      <c r="AT149" s="381"/>
      <c r="AU149" s="388">
        <v>1597.8313599999999</v>
      </c>
      <c r="AV149" s="378">
        <v>592.801455707684</v>
      </c>
      <c r="AW149" s="399">
        <v>573</v>
      </c>
      <c r="AX149" s="401">
        <v>1.03455751432406</v>
      </c>
      <c r="AY149" s="405">
        <v>-255.51908736759901</v>
      </c>
      <c r="AZ149" s="380">
        <v>2.2499999999999998E-3</v>
      </c>
      <c r="BA149" s="380">
        <v>2.2499999999999998E-3</v>
      </c>
      <c r="BB149" s="393">
        <v>0</v>
      </c>
      <c r="BC149" s="393">
        <v>256</v>
      </c>
      <c r="BD149" s="379"/>
      <c r="BE149" s="388">
        <v>209.4</v>
      </c>
      <c r="BF149" s="378">
        <v>77.688189087231905</v>
      </c>
      <c r="BG149" s="400">
        <v>65</v>
      </c>
      <c r="BH149" s="401">
        <v>1.1952029090343399</v>
      </c>
      <c r="BI149" s="402">
        <v>-53.400565180833198</v>
      </c>
      <c r="BJ149" s="380">
        <v>1.8749999999999999E-2</v>
      </c>
      <c r="BK149" s="380">
        <v>1.8749999999999999E-2</v>
      </c>
      <c r="BL149" s="393">
        <v>0</v>
      </c>
      <c r="BM149" s="393">
        <v>54</v>
      </c>
      <c r="BN149" s="379"/>
      <c r="BO149" s="387">
        <v>304</v>
      </c>
      <c r="BP149" s="388">
        <v>112.785145570767</v>
      </c>
      <c r="BQ149" s="400">
        <v>78</v>
      </c>
      <c r="BR149" s="390">
        <v>1.44596340475342</v>
      </c>
      <c r="BS149" s="391">
        <v>51.711457426400102</v>
      </c>
      <c r="BT149" s="380">
        <v>7.4999999999999997E-3</v>
      </c>
      <c r="BU149" s="392">
        <v>7.4999999999999997E-3</v>
      </c>
      <c r="BV149" s="387">
        <v>0</v>
      </c>
      <c r="BW149" s="387">
        <v>0</v>
      </c>
      <c r="BX149" s="381"/>
      <c r="BY149" s="386">
        <v>0.99733422192602506</v>
      </c>
      <c r="BZ149" s="386">
        <v>1</v>
      </c>
      <c r="CA149" s="403">
        <v>0.99893368877041</v>
      </c>
      <c r="CB149" s="385">
        <v>0.9</v>
      </c>
      <c r="CC149" s="392">
        <v>2.5000000000000001E-3</v>
      </c>
    </row>
    <row r="150" spans="1:81" ht="21.4" customHeight="1" x14ac:dyDescent="0.25">
      <c r="A150" s="377" t="s">
        <v>385</v>
      </c>
      <c r="B150" s="377" t="s">
        <v>193</v>
      </c>
      <c r="C150" s="377" t="s">
        <v>211</v>
      </c>
      <c r="D150" s="378">
        <v>4.3847949821111101</v>
      </c>
      <c r="E150" s="379"/>
      <c r="F150" s="380">
        <v>2.3E-2</v>
      </c>
      <c r="G150" s="380">
        <v>2.3E-2</v>
      </c>
      <c r="H150" s="381"/>
      <c r="I150" s="382">
        <v>4</v>
      </c>
      <c r="J150" s="382">
        <v>4</v>
      </c>
      <c r="K150" s="379"/>
      <c r="L150" s="383">
        <v>0</v>
      </c>
      <c r="M150" s="384">
        <v>0.44800000000000001</v>
      </c>
      <c r="N150" s="385">
        <v>0.7</v>
      </c>
      <c r="O150" s="386"/>
      <c r="P150" s="379"/>
      <c r="Q150" s="387">
        <v>242</v>
      </c>
      <c r="R150" s="388">
        <v>55.190721798237</v>
      </c>
      <c r="S150" s="389">
        <v>36</v>
      </c>
      <c r="T150" s="390">
        <v>1.53307560550658</v>
      </c>
      <c r="U150" s="391">
        <v>52.576856772800099</v>
      </c>
      <c r="V150" s="392">
        <v>0.01</v>
      </c>
      <c r="W150" s="392">
        <v>0.01</v>
      </c>
      <c r="X150" s="393">
        <v>0</v>
      </c>
      <c r="Y150" s="393">
        <v>0</v>
      </c>
      <c r="Z150" s="379"/>
      <c r="AA150" s="394">
        <v>364</v>
      </c>
      <c r="AB150" s="378">
        <v>83.014143531232506</v>
      </c>
      <c r="AC150" s="389">
        <v>200</v>
      </c>
      <c r="AD150" s="384">
        <v>0.41507071765616299</v>
      </c>
      <c r="AE150" s="395">
        <v>-688.35079570666596</v>
      </c>
      <c r="AF150" s="380"/>
      <c r="AG150" s="380"/>
      <c r="AH150" s="396">
        <v>513</v>
      </c>
      <c r="AI150" s="393">
        <v>689</v>
      </c>
      <c r="AJ150" s="379"/>
      <c r="AK150" s="388">
        <v>3486.61834</v>
      </c>
      <c r="AL150" s="388">
        <v>795.16108603128498</v>
      </c>
      <c r="AM150" s="397">
        <v>753.1</v>
      </c>
      <c r="AN150" s="401">
        <v>1.0558505988996001</v>
      </c>
      <c r="AO150" s="405">
        <v>-476.00858123345199</v>
      </c>
      <c r="AP150" s="392">
        <v>3.0000000000000001E-3</v>
      </c>
      <c r="AQ150" s="392">
        <v>3.0000000000000001E-3</v>
      </c>
      <c r="AR150" s="393">
        <v>0</v>
      </c>
      <c r="AS150" s="393">
        <v>477</v>
      </c>
      <c r="AT150" s="381"/>
      <c r="AU150" s="388">
        <v>2262.5487699999999</v>
      </c>
      <c r="AV150" s="378">
        <v>515.99875917360896</v>
      </c>
      <c r="AW150" s="399">
        <v>573</v>
      </c>
      <c r="AX150" s="386">
        <v>0.90052139471834003</v>
      </c>
      <c r="AY150" s="388">
        <v>-752.43625969959896</v>
      </c>
      <c r="AZ150" s="380"/>
      <c r="BA150" s="380"/>
      <c r="BB150" s="393">
        <v>250</v>
      </c>
      <c r="BC150" s="393">
        <v>753</v>
      </c>
      <c r="BD150" s="379"/>
      <c r="BE150" s="388">
        <v>223.9</v>
      </c>
      <c r="BF150" s="378">
        <v>51.062820705063103</v>
      </c>
      <c r="BG150" s="400">
        <v>65</v>
      </c>
      <c r="BH150" s="384">
        <v>0.78558185700097005</v>
      </c>
      <c r="BI150" s="395">
        <v>-203.617510755833</v>
      </c>
      <c r="BJ150" s="380"/>
      <c r="BK150" s="380"/>
      <c r="BL150" s="393">
        <v>33</v>
      </c>
      <c r="BM150" s="393">
        <v>204</v>
      </c>
      <c r="BN150" s="379"/>
      <c r="BO150" s="387">
        <v>480</v>
      </c>
      <c r="BP150" s="388">
        <v>109.46920026096601</v>
      </c>
      <c r="BQ150" s="400">
        <v>78</v>
      </c>
      <c r="BR150" s="390">
        <v>1.403451285397</v>
      </c>
      <c r="BS150" s="391">
        <v>69.583189674400202</v>
      </c>
      <c r="BT150" s="380">
        <v>7.4999999999999997E-3</v>
      </c>
      <c r="BU150" s="392">
        <v>7.4999999999999997E-3</v>
      </c>
      <c r="BV150" s="387">
        <v>0</v>
      </c>
      <c r="BW150" s="387">
        <v>0</v>
      </c>
      <c r="BX150" s="381"/>
      <c r="BY150" s="386">
        <v>0.997414164631518</v>
      </c>
      <c r="BZ150" s="386">
        <v>1</v>
      </c>
      <c r="CA150" s="403">
        <v>0.99896566585260704</v>
      </c>
      <c r="CB150" s="385">
        <v>0.9</v>
      </c>
      <c r="CC150" s="392">
        <v>2.5000000000000001E-3</v>
      </c>
    </row>
    <row r="151" spans="1:81" ht="21.4" customHeight="1" x14ac:dyDescent="0.25">
      <c r="A151" s="377" t="s">
        <v>385</v>
      </c>
      <c r="B151" s="377" t="s">
        <v>386</v>
      </c>
      <c r="C151" s="377" t="s">
        <v>212</v>
      </c>
      <c r="D151" s="378">
        <v>4.6634968929999996</v>
      </c>
      <c r="E151" s="379"/>
      <c r="F151" s="380">
        <v>3.2000000000000001E-2</v>
      </c>
      <c r="G151" s="380">
        <v>3.2000000000000001E-2</v>
      </c>
      <c r="H151" s="381"/>
      <c r="I151" s="382">
        <v>4</v>
      </c>
      <c r="J151" s="382">
        <v>4</v>
      </c>
      <c r="K151" s="379"/>
      <c r="L151" s="404">
        <v>0.71845204711161004</v>
      </c>
      <c r="M151" s="386">
        <v>0.63200000000000001</v>
      </c>
      <c r="N151" s="385">
        <v>0.7</v>
      </c>
      <c r="O151" s="386"/>
      <c r="P151" s="379"/>
      <c r="Q151" s="387">
        <v>158</v>
      </c>
      <c r="R151" s="388">
        <v>33.880155519597601</v>
      </c>
      <c r="S151" s="389">
        <v>36</v>
      </c>
      <c r="T151" s="386">
        <v>0.94111543109993201</v>
      </c>
      <c r="U151" s="394">
        <v>-43.463065777600001</v>
      </c>
      <c r="V151" s="392"/>
      <c r="W151" s="392"/>
      <c r="X151" s="393">
        <v>10</v>
      </c>
      <c r="Y151" s="393">
        <v>44</v>
      </c>
      <c r="Z151" s="379"/>
      <c r="AA151" s="394">
        <v>480</v>
      </c>
      <c r="AB151" s="378">
        <v>102.927054743081</v>
      </c>
      <c r="AC151" s="389">
        <v>200</v>
      </c>
      <c r="AD151" s="384">
        <v>0.51463527371540496</v>
      </c>
      <c r="AE151" s="395">
        <v>-639.23925431999999</v>
      </c>
      <c r="AF151" s="380"/>
      <c r="AG151" s="380"/>
      <c r="AH151" s="396">
        <v>453</v>
      </c>
      <c r="AI151" s="393">
        <v>640</v>
      </c>
      <c r="AJ151" s="379"/>
      <c r="AK151" s="388">
        <v>4675.3247499999998</v>
      </c>
      <c r="AL151" s="388">
        <v>1002.53626351028</v>
      </c>
      <c r="AM151" s="397">
        <v>660.5</v>
      </c>
      <c r="AN151" s="390">
        <v>1.5178444564879301</v>
      </c>
      <c r="AO151" s="398">
        <v>979.03711260819898</v>
      </c>
      <c r="AP151" s="392">
        <v>0.01</v>
      </c>
      <c r="AQ151" s="392">
        <v>0.01</v>
      </c>
      <c r="AR151" s="393">
        <v>0</v>
      </c>
      <c r="AS151" s="393">
        <v>0</v>
      </c>
      <c r="AT151" s="381"/>
      <c r="AU151" s="388">
        <v>3110.6935899999999</v>
      </c>
      <c r="AV151" s="378">
        <v>667.03026963933701</v>
      </c>
      <c r="AW151" s="399">
        <v>573</v>
      </c>
      <c r="AX151" s="401">
        <v>1.1641016922152501</v>
      </c>
      <c r="AY151" s="405">
        <v>-95.926873626800401</v>
      </c>
      <c r="AZ151" s="380">
        <v>1.2E-2</v>
      </c>
      <c r="BA151" s="380">
        <v>1.2E-2</v>
      </c>
      <c r="BB151" s="393">
        <v>0</v>
      </c>
      <c r="BC151" s="393">
        <v>96</v>
      </c>
      <c r="BD151" s="379"/>
      <c r="BE151" s="388">
        <v>256.3</v>
      </c>
      <c r="BF151" s="378">
        <v>54.958758605524402</v>
      </c>
      <c r="BG151" s="400">
        <v>65</v>
      </c>
      <c r="BH151" s="386">
        <v>0.84551936316191301</v>
      </c>
      <c r="BI151" s="394">
        <v>-198.39094706750001</v>
      </c>
      <c r="BJ151" s="380"/>
      <c r="BK151" s="380"/>
      <c r="BL151" s="393">
        <v>17</v>
      </c>
      <c r="BM151" s="393">
        <v>199</v>
      </c>
      <c r="BN151" s="379"/>
      <c r="BO151" s="387">
        <v>734</v>
      </c>
      <c r="BP151" s="388">
        <v>157.39262121129499</v>
      </c>
      <c r="BQ151" s="400">
        <v>78</v>
      </c>
      <c r="BR151" s="390">
        <v>2.0178541180935299</v>
      </c>
      <c r="BS151" s="391">
        <v>297.4966908152</v>
      </c>
      <c r="BT151" s="380">
        <v>7.4999999999999997E-3</v>
      </c>
      <c r="BU151" s="392">
        <v>7.4999999999999997E-3</v>
      </c>
      <c r="BV151" s="387">
        <v>0</v>
      </c>
      <c r="BW151" s="387">
        <v>0</v>
      </c>
      <c r="BX151" s="381"/>
      <c r="BY151" s="386">
        <v>0.99243526331102705</v>
      </c>
      <c r="BZ151" s="386">
        <v>1</v>
      </c>
      <c r="CA151" s="403">
        <v>0.996974105324411</v>
      </c>
      <c r="CB151" s="385">
        <v>0.9</v>
      </c>
      <c r="CC151" s="392">
        <v>2.5000000000000001E-3</v>
      </c>
    </row>
    <row r="152" spans="1:81" ht="21.4" customHeight="1" x14ac:dyDescent="0.25">
      <c r="A152" s="377" t="s">
        <v>385</v>
      </c>
      <c r="B152" s="377" t="s">
        <v>386</v>
      </c>
      <c r="C152" s="377" t="s">
        <v>213</v>
      </c>
      <c r="D152" s="378">
        <v>3.7516059208888901</v>
      </c>
      <c r="E152" s="379"/>
      <c r="F152" s="380">
        <v>4.4749999999999998E-2</v>
      </c>
      <c r="G152" s="380">
        <v>4.4749999999999998E-2</v>
      </c>
      <c r="H152" s="381"/>
      <c r="I152" s="382">
        <v>6</v>
      </c>
      <c r="J152" s="382">
        <v>6</v>
      </c>
      <c r="K152" s="379"/>
      <c r="L152" s="383">
        <v>0.61</v>
      </c>
      <c r="M152" s="384">
        <v>0.39400000000000002</v>
      </c>
      <c r="N152" s="385">
        <v>0.7</v>
      </c>
      <c r="O152" s="386"/>
      <c r="P152" s="379"/>
      <c r="Q152" s="387">
        <v>245</v>
      </c>
      <c r="R152" s="388">
        <v>65.305366599365698</v>
      </c>
      <c r="S152" s="389">
        <v>36</v>
      </c>
      <c r="T152" s="390">
        <v>1.81403796109349</v>
      </c>
      <c r="U152" s="391">
        <v>82.930624217599998</v>
      </c>
      <c r="V152" s="392">
        <v>0.01</v>
      </c>
      <c r="W152" s="392">
        <v>0.01</v>
      </c>
      <c r="X152" s="393">
        <v>0</v>
      </c>
      <c r="Y152" s="393">
        <v>0</v>
      </c>
      <c r="Z152" s="379"/>
      <c r="AA152" s="394">
        <v>387</v>
      </c>
      <c r="AB152" s="378">
        <v>103.15582397532501</v>
      </c>
      <c r="AC152" s="389">
        <v>200</v>
      </c>
      <c r="AD152" s="384">
        <v>0.51577911987662495</v>
      </c>
      <c r="AE152" s="395">
        <v>-513.38542101333303</v>
      </c>
      <c r="AF152" s="380"/>
      <c r="AG152" s="380"/>
      <c r="AH152" s="396">
        <v>364</v>
      </c>
      <c r="AI152" s="393">
        <v>514</v>
      </c>
      <c r="AJ152" s="379"/>
      <c r="AK152" s="388">
        <v>2931.9651199999998</v>
      </c>
      <c r="AL152" s="388">
        <v>781.52268170674802</v>
      </c>
      <c r="AM152" s="397">
        <v>714.6</v>
      </c>
      <c r="AN152" s="401">
        <v>1.0936505481482599</v>
      </c>
      <c r="AO152" s="405">
        <v>-285.11198928064101</v>
      </c>
      <c r="AP152" s="392">
        <v>4.4999999999999997E-3</v>
      </c>
      <c r="AQ152" s="392">
        <v>4.4999999999999997E-3</v>
      </c>
      <c r="AR152" s="393">
        <v>0</v>
      </c>
      <c r="AS152" s="393">
        <v>286</v>
      </c>
      <c r="AT152" s="381"/>
      <c r="AU152" s="388">
        <v>2234.1567799999998</v>
      </c>
      <c r="AV152" s="378">
        <v>595.520112483096</v>
      </c>
      <c r="AW152" s="399">
        <v>573</v>
      </c>
      <c r="AX152" s="401">
        <v>1.03930211602635</v>
      </c>
      <c r="AY152" s="405">
        <v>-345.44745120320101</v>
      </c>
      <c r="AZ152" s="380">
        <v>3.0000000000000001E-3</v>
      </c>
      <c r="BA152" s="380">
        <v>3.0000000000000001E-3</v>
      </c>
      <c r="BB152" s="393">
        <v>0</v>
      </c>
      <c r="BC152" s="393">
        <v>346</v>
      </c>
      <c r="BD152" s="379"/>
      <c r="BE152" s="388">
        <v>282.2</v>
      </c>
      <c r="BF152" s="378">
        <v>75.221120221800106</v>
      </c>
      <c r="BG152" s="400">
        <v>65</v>
      </c>
      <c r="BH152" s="401">
        <v>1.15724800341231</v>
      </c>
      <c r="BI152" s="402">
        <v>-83.5815772866667</v>
      </c>
      <c r="BJ152" s="380">
        <v>1.7250000000000001E-2</v>
      </c>
      <c r="BK152" s="380">
        <v>1.7250000000000001E-2</v>
      </c>
      <c r="BL152" s="393">
        <v>0</v>
      </c>
      <c r="BM152" s="393">
        <v>84</v>
      </c>
      <c r="BN152" s="379"/>
      <c r="BO152" s="387">
        <v>605</v>
      </c>
      <c r="BP152" s="388">
        <v>161.26427262292401</v>
      </c>
      <c r="BQ152" s="400">
        <v>78</v>
      </c>
      <c r="BR152" s="390">
        <v>2.0674906746528698</v>
      </c>
      <c r="BS152" s="391">
        <v>253.8496858048</v>
      </c>
      <c r="BT152" s="380">
        <v>7.4999999999999997E-3</v>
      </c>
      <c r="BU152" s="392">
        <v>7.4999999999999997E-3</v>
      </c>
      <c r="BV152" s="387">
        <v>0</v>
      </c>
      <c r="BW152" s="387">
        <v>0</v>
      </c>
      <c r="BX152" s="381"/>
      <c r="BY152" s="386">
        <v>0.99621498864496605</v>
      </c>
      <c r="BZ152" s="386">
        <v>1</v>
      </c>
      <c r="CA152" s="403">
        <v>0.998485995457986</v>
      </c>
      <c r="CB152" s="385">
        <v>0.9</v>
      </c>
      <c r="CC152" s="392">
        <v>2.5000000000000001E-3</v>
      </c>
    </row>
    <row r="153" spans="1:81" ht="21.4" customHeight="1" x14ac:dyDescent="0.25">
      <c r="A153" s="377" t="s">
        <v>385</v>
      </c>
      <c r="B153" s="377" t="s">
        <v>386</v>
      </c>
      <c r="C153" s="377" t="s">
        <v>214</v>
      </c>
      <c r="D153" s="378">
        <v>3.61486575144444</v>
      </c>
      <c r="E153" s="379"/>
      <c r="F153" s="380">
        <v>1.7250000000000001E-2</v>
      </c>
      <c r="G153" s="380">
        <v>1.7250000000000001E-2</v>
      </c>
      <c r="H153" s="381"/>
      <c r="I153" s="382">
        <v>4</v>
      </c>
      <c r="J153" s="382">
        <v>4</v>
      </c>
      <c r="K153" s="379"/>
      <c r="L153" s="383">
        <v>7.0000000000000007E-2</v>
      </c>
      <c r="M153" s="384">
        <v>0.56200000000000006</v>
      </c>
      <c r="N153" s="385">
        <v>0.7</v>
      </c>
      <c r="O153" s="386"/>
      <c r="P153" s="379"/>
      <c r="Q153" s="387">
        <v>131</v>
      </c>
      <c r="R153" s="388">
        <v>36.239243448433598</v>
      </c>
      <c r="S153" s="389">
        <v>36</v>
      </c>
      <c r="T153" s="401">
        <v>1.0066456513453801</v>
      </c>
      <c r="U153" s="402">
        <v>-25.162200462399799</v>
      </c>
      <c r="V153" s="392">
        <v>5.0000000000000001E-4</v>
      </c>
      <c r="W153" s="392">
        <v>5.0000000000000001E-4</v>
      </c>
      <c r="X153" s="393">
        <v>0</v>
      </c>
      <c r="Y153" s="393">
        <v>26</v>
      </c>
      <c r="Z153" s="379"/>
      <c r="AA153" s="394">
        <v>400</v>
      </c>
      <c r="AB153" s="378">
        <v>110.654178468499</v>
      </c>
      <c r="AC153" s="389">
        <v>200</v>
      </c>
      <c r="AD153" s="384">
        <v>0.55327089234249505</v>
      </c>
      <c r="AE153" s="395">
        <v>-467.56778034666598</v>
      </c>
      <c r="AF153" s="380"/>
      <c r="AG153" s="380"/>
      <c r="AH153" s="396">
        <v>323</v>
      </c>
      <c r="AI153" s="393">
        <v>468</v>
      </c>
      <c r="AJ153" s="379"/>
      <c r="AK153" s="388">
        <v>1557.1201699999999</v>
      </c>
      <c r="AL153" s="388">
        <v>430.75463297020002</v>
      </c>
      <c r="AM153" s="397">
        <v>712.6</v>
      </c>
      <c r="AN153" s="384">
        <v>0.60448306619449999</v>
      </c>
      <c r="AO153" s="406">
        <v>-1534.0238313751699</v>
      </c>
      <c r="AP153" s="392"/>
      <c r="AQ153" s="392"/>
      <c r="AR153" s="393">
        <v>1019</v>
      </c>
      <c r="AS153" s="393">
        <v>1535</v>
      </c>
      <c r="AT153" s="381"/>
      <c r="AU153" s="388">
        <v>1736.4219399999999</v>
      </c>
      <c r="AV153" s="378">
        <v>480.35585811344498</v>
      </c>
      <c r="AW153" s="399">
        <v>573</v>
      </c>
      <c r="AX153" s="386">
        <v>0.83831737890653601</v>
      </c>
      <c r="AY153" s="388">
        <v>-749.159750693197</v>
      </c>
      <c r="AZ153" s="380"/>
      <c r="BA153" s="380"/>
      <c r="BB153" s="393">
        <v>335</v>
      </c>
      <c r="BC153" s="393">
        <v>750</v>
      </c>
      <c r="BD153" s="379"/>
      <c r="BE153" s="388">
        <v>231.6</v>
      </c>
      <c r="BF153" s="378">
        <v>64.068769333261201</v>
      </c>
      <c r="BG153" s="400">
        <v>65</v>
      </c>
      <c r="BH153" s="401">
        <v>0.98567337435786395</v>
      </c>
      <c r="BI153" s="402">
        <v>-120.849410765833</v>
      </c>
      <c r="BJ153" s="380">
        <v>6.7499999999999999E-3</v>
      </c>
      <c r="BK153" s="380">
        <v>6.7499999999999999E-3</v>
      </c>
      <c r="BL153" s="393">
        <v>0</v>
      </c>
      <c r="BM153" s="393">
        <v>121</v>
      </c>
      <c r="BN153" s="379"/>
      <c r="BO153" s="387">
        <v>530</v>
      </c>
      <c r="BP153" s="388">
        <v>146.61678647076201</v>
      </c>
      <c r="BQ153" s="400">
        <v>78</v>
      </c>
      <c r="BR153" s="390">
        <v>1.8797023906507899</v>
      </c>
      <c r="BS153" s="391">
        <v>191.6485656648</v>
      </c>
      <c r="BT153" s="380">
        <v>7.4999999999999997E-3</v>
      </c>
      <c r="BU153" s="392">
        <v>7.4999999999999997E-3</v>
      </c>
      <c r="BV153" s="387">
        <v>0</v>
      </c>
      <c r="BW153" s="387">
        <v>0</v>
      </c>
      <c r="BX153" s="381"/>
      <c r="BY153" s="386">
        <v>0.99821109123434704</v>
      </c>
      <c r="BZ153" s="386">
        <v>1</v>
      </c>
      <c r="CA153" s="403">
        <v>0.99928443649373899</v>
      </c>
      <c r="CB153" s="385">
        <v>0.9</v>
      </c>
      <c r="CC153" s="392">
        <v>2.5000000000000001E-3</v>
      </c>
    </row>
    <row r="154" spans="1:81" ht="21.4" customHeight="1" x14ac:dyDescent="0.25">
      <c r="A154" s="377" t="s">
        <v>385</v>
      </c>
      <c r="B154" s="377" t="s">
        <v>386</v>
      </c>
      <c r="C154" s="377" t="s">
        <v>215</v>
      </c>
      <c r="D154" s="378">
        <v>3.4197320584444402</v>
      </c>
      <c r="E154" s="379"/>
      <c r="F154" s="380">
        <v>1.2E-2</v>
      </c>
      <c r="G154" s="380">
        <v>1.2E-2</v>
      </c>
      <c r="H154" s="381"/>
      <c r="I154" s="382">
        <v>3</v>
      </c>
      <c r="J154" s="382">
        <v>3</v>
      </c>
      <c r="K154" s="379"/>
      <c r="L154" s="403">
        <v>0.9</v>
      </c>
      <c r="M154" s="401">
        <v>0.71799999999999997</v>
      </c>
      <c r="N154" s="385">
        <v>0.7</v>
      </c>
      <c r="O154" s="386">
        <v>2E-3</v>
      </c>
      <c r="P154" s="379"/>
      <c r="Q154" s="387">
        <v>92</v>
      </c>
      <c r="R154" s="388">
        <v>26.9026924997886</v>
      </c>
      <c r="S154" s="389">
        <v>36</v>
      </c>
      <c r="T154" s="384">
        <v>0.74729701388301695</v>
      </c>
      <c r="U154" s="395">
        <v>-55.732424924799801</v>
      </c>
      <c r="V154" s="392"/>
      <c r="W154" s="392"/>
      <c r="X154" s="393">
        <v>32</v>
      </c>
      <c r="Y154" s="393">
        <v>56</v>
      </c>
      <c r="Z154" s="379"/>
      <c r="AA154" s="394">
        <v>237</v>
      </c>
      <c r="AB154" s="378">
        <v>69.303675244020596</v>
      </c>
      <c r="AC154" s="389">
        <v>200</v>
      </c>
      <c r="AD154" s="384">
        <v>0.34651837622010301</v>
      </c>
      <c r="AE154" s="395">
        <v>-583.73569402666601</v>
      </c>
      <c r="AF154" s="380"/>
      <c r="AG154" s="380"/>
      <c r="AH154" s="396">
        <v>447</v>
      </c>
      <c r="AI154" s="393">
        <v>584</v>
      </c>
      <c r="AJ154" s="379"/>
      <c r="AK154" s="388">
        <v>1574.84034</v>
      </c>
      <c r="AL154" s="388">
        <v>460.51571090524499</v>
      </c>
      <c r="AM154" s="397">
        <v>680.5</v>
      </c>
      <c r="AN154" s="384">
        <v>0.676731390015055</v>
      </c>
      <c r="AO154" s="406">
        <v>-1217.71285892573</v>
      </c>
      <c r="AP154" s="392"/>
      <c r="AQ154" s="392"/>
      <c r="AR154" s="393">
        <v>753</v>
      </c>
      <c r="AS154" s="393">
        <v>1218</v>
      </c>
      <c r="AT154" s="381"/>
      <c r="AU154" s="388">
        <v>1953.75837</v>
      </c>
      <c r="AV154" s="378">
        <v>571.319137467372</v>
      </c>
      <c r="AW154" s="399">
        <v>573</v>
      </c>
      <c r="AX154" s="386">
        <v>0.99706655753467999</v>
      </c>
      <c r="AY154" s="388">
        <v>-397.64939338639698</v>
      </c>
      <c r="AZ154" s="380">
        <v>0</v>
      </c>
      <c r="BA154" s="380">
        <v>0</v>
      </c>
      <c r="BB154" s="393">
        <v>6</v>
      </c>
      <c r="BC154" s="393">
        <v>398</v>
      </c>
      <c r="BD154" s="379"/>
      <c r="BE154" s="388">
        <v>154</v>
      </c>
      <c r="BF154" s="378">
        <v>45.032767880080897</v>
      </c>
      <c r="BG154" s="400">
        <v>65</v>
      </c>
      <c r="BH154" s="384">
        <v>0.692811813539706</v>
      </c>
      <c r="BI154" s="395">
        <v>-179.42387569833301</v>
      </c>
      <c r="BJ154" s="380"/>
      <c r="BK154" s="380"/>
      <c r="BL154" s="393">
        <v>47</v>
      </c>
      <c r="BM154" s="393">
        <v>180</v>
      </c>
      <c r="BN154" s="379"/>
      <c r="BO154" s="387">
        <v>340</v>
      </c>
      <c r="BP154" s="388">
        <v>99.422994020957901</v>
      </c>
      <c r="BQ154" s="400">
        <v>78</v>
      </c>
      <c r="BR154" s="390">
        <v>1.27465376949946</v>
      </c>
      <c r="BS154" s="391">
        <v>19.9130793296005</v>
      </c>
      <c r="BT154" s="380">
        <v>7.4999999999999997E-3</v>
      </c>
      <c r="BU154" s="392">
        <v>7.4999999999999997E-3</v>
      </c>
      <c r="BV154" s="387">
        <v>0</v>
      </c>
      <c r="BW154" s="387">
        <v>0</v>
      </c>
      <c r="BX154" s="381"/>
      <c r="BY154" s="386">
        <v>0.98712446351931304</v>
      </c>
      <c r="BZ154" s="386">
        <v>1</v>
      </c>
      <c r="CA154" s="403">
        <v>0.99484978540772495</v>
      </c>
      <c r="CB154" s="385">
        <v>0.9</v>
      </c>
      <c r="CC154" s="392">
        <v>2.5000000000000001E-3</v>
      </c>
    </row>
    <row r="155" spans="1:81" ht="21.4" customHeight="1" x14ac:dyDescent="0.25">
      <c r="A155" s="377" t="s">
        <v>385</v>
      </c>
      <c r="B155" s="377" t="s">
        <v>386</v>
      </c>
      <c r="C155" s="377" t="s">
        <v>216</v>
      </c>
      <c r="D155" s="378">
        <v>2.8888888888888902</v>
      </c>
      <c r="E155" s="379"/>
      <c r="F155" s="380">
        <v>0.02</v>
      </c>
      <c r="G155" s="380">
        <v>0.02</v>
      </c>
      <c r="H155" s="381"/>
      <c r="I155" s="382">
        <v>3</v>
      </c>
      <c r="J155" s="382">
        <v>3</v>
      </c>
      <c r="K155" s="379"/>
      <c r="L155" s="383">
        <v>0.41</v>
      </c>
      <c r="M155" s="384">
        <v>0.499</v>
      </c>
      <c r="N155" s="385">
        <v>0.7</v>
      </c>
      <c r="O155" s="386"/>
      <c r="P155" s="379"/>
      <c r="Q155" s="387">
        <v>104</v>
      </c>
      <c r="R155" s="388">
        <v>36</v>
      </c>
      <c r="S155" s="389">
        <v>36</v>
      </c>
      <c r="T155" s="386">
        <v>0.999999999999999</v>
      </c>
      <c r="U155" s="394">
        <v>-20.8</v>
      </c>
      <c r="V155" s="392">
        <v>0</v>
      </c>
      <c r="W155" s="392">
        <v>0</v>
      </c>
      <c r="X155" s="393">
        <v>0</v>
      </c>
      <c r="Y155" s="393">
        <v>21</v>
      </c>
      <c r="Z155" s="379"/>
      <c r="AA155" s="394">
        <v>254</v>
      </c>
      <c r="AB155" s="378">
        <v>87.923076923076906</v>
      </c>
      <c r="AC155" s="389">
        <v>200</v>
      </c>
      <c r="AD155" s="384">
        <v>0.43961538461538502</v>
      </c>
      <c r="AE155" s="395">
        <v>-439.33333333333297</v>
      </c>
      <c r="AF155" s="380"/>
      <c r="AG155" s="380"/>
      <c r="AH155" s="396">
        <v>324</v>
      </c>
      <c r="AI155" s="393">
        <v>440</v>
      </c>
      <c r="AJ155" s="379"/>
      <c r="AK155" s="388">
        <v>2695.6355600000002</v>
      </c>
      <c r="AL155" s="388">
        <v>933.10461692307695</v>
      </c>
      <c r="AM155" s="397">
        <v>695.1</v>
      </c>
      <c r="AN155" s="390">
        <v>1.34240341954118</v>
      </c>
      <c r="AO155" s="398">
        <v>285.95555999999902</v>
      </c>
      <c r="AP155" s="392">
        <v>0.01</v>
      </c>
      <c r="AQ155" s="392">
        <v>0.01</v>
      </c>
      <c r="AR155" s="393">
        <v>0</v>
      </c>
      <c r="AS155" s="393">
        <v>0</v>
      </c>
      <c r="AT155" s="381"/>
      <c r="AU155" s="388">
        <v>1384.7345299999999</v>
      </c>
      <c r="AV155" s="378">
        <v>479.33118346153799</v>
      </c>
      <c r="AW155" s="399">
        <v>573</v>
      </c>
      <c r="AX155" s="386">
        <v>0.83652911598872304</v>
      </c>
      <c r="AY155" s="388">
        <v>-601.66547000000105</v>
      </c>
      <c r="AZ155" s="380"/>
      <c r="BA155" s="380"/>
      <c r="BB155" s="393">
        <v>271</v>
      </c>
      <c r="BC155" s="393">
        <v>602</v>
      </c>
      <c r="BD155" s="379"/>
      <c r="BE155" s="388">
        <v>159.4</v>
      </c>
      <c r="BF155" s="378">
        <v>55.176923076923103</v>
      </c>
      <c r="BG155" s="400">
        <v>65</v>
      </c>
      <c r="BH155" s="386">
        <v>0.84887573964496998</v>
      </c>
      <c r="BI155" s="394">
        <v>-122.26666666666701</v>
      </c>
      <c r="BJ155" s="380"/>
      <c r="BK155" s="380"/>
      <c r="BL155" s="393">
        <v>10</v>
      </c>
      <c r="BM155" s="393">
        <v>123</v>
      </c>
      <c r="BN155" s="379"/>
      <c r="BO155" s="387">
        <v>350</v>
      </c>
      <c r="BP155" s="388">
        <v>121.153846153846</v>
      </c>
      <c r="BQ155" s="400">
        <v>78</v>
      </c>
      <c r="BR155" s="390">
        <v>1.5532544378698201</v>
      </c>
      <c r="BS155" s="391">
        <v>79.599999999999994</v>
      </c>
      <c r="BT155" s="380">
        <v>7.4999999999999997E-3</v>
      </c>
      <c r="BU155" s="392">
        <v>7.4999999999999997E-3</v>
      </c>
      <c r="BV155" s="387">
        <v>0</v>
      </c>
      <c r="BW155" s="387">
        <v>0</v>
      </c>
      <c r="BX155" s="381"/>
      <c r="BY155" s="386">
        <v>0.99539912583390799</v>
      </c>
      <c r="BZ155" s="386">
        <v>1</v>
      </c>
      <c r="CA155" s="403">
        <v>0.99815965033356302</v>
      </c>
      <c r="CB155" s="385">
        <v>0.9</v>
      </c>
      <c r="CC155" s="392">
        <v>2.5000000000000001E-3</v>
      </c>
    </row>
    <row r="156" spans="1:81" ht="21.4" customHeight="1" x14ac:dyDescent="0.25">
      <c r="A156" s="377" t="s">
        <v>385</v>
      </c>
      <c r="B156" s="377" t="s">
        <v>386</v>
      </c>
      <c r="C156" s="377" t="s">
        <v>217</v>
      </c>
      <c r="D156" s="378">
        <v>4.8964903952222203</v>
      </c>
      <c r="E156" s="379"/>
      <c r="F156" s="380">
        <v>2.9000000000000001E-2</v>
      </c>
      <c r="G156" s="380">
        <v>2.9000000000000001E-2</v>
      </c>
      <c r="H156" s="381"/>
      <c r="I156" s="382">
        <v>4</v>
      </c>
      <c r="J156" s="382">
        <v>4</v>
      </c>
      <c r="K156" s="379"/>
      <c r="L156" s="404">
        <v>0.72</v>
      </c>
      <c r="M156" s="386">
        <v>0.627</v>
      </c>
      <c r="N156" s="385">
        <v>0.7</v>
      </c>
      <c r="O156" s="386"/>
      <c r="P156" s="379"/>
      <c r="Q156" s="387">
        <v>176</v>
      </c>
      <c r="R156" s="388">
        <v>35.944112168939</v>
      </c>
      <c r="S156" s="389">
        <v>36</v>
      </c>
      <c r="T156" s="386">
        <v>0.99844756024830505</v>
      </c>
      <c r="U156" s="394">
        <v>-35.5283850735999</v>
      </c>
      <c r="V156" s="392">
        <v>0</v>
      </c>
      <c r="W156" s="392">
        <v>0</v>
      </c>
      <c r="X156" s="393">
        <v>1</v>
      </c>
      <c r="Y156" s="393">
        <v>36</v>
      </c>
      <c r="Z156" s="379"/>
      <c r="AA156" s="394">
        <v>504</v>
      </c>
      <c r="AB156" s="378">
        <v>102.930866665598</v>
      </c>
      <c r="AC156" s="389">
        <v>200</v>
      </c>
      <c r="AD156" s="384">
        <v>0.51465433332799004</v>
      </c>
      <c r="AE156" s="395">
        <v>-671.15769485333306</v>
      </c>
      <c r="AF156" s="380"/>
      <c r="AG156" s="380"/>
      <c r="AH156" s="396">
        <v>476</v>
      </c>
      <c r="AI156" s="393">
        <v>672</v>
      </c>
      <c r="AJ156" s="379"/>
      <c r="AK156" s="388">
        <v>5322.5140199999996</v>
      </c>
      <c r="AL156" s="388">
        <v>1087.0059145206301</v>
      </c>
      <c r="AM156" s="397">
        <v>762</v>
      </c>
      <c r="AN156" s="390">
        <v>1.4265169481897999</v>
      </c>
      <c r="AO156" s="398">
        <v>845.16320260880195</v>
      </c>
      <c r="AP156" s="392">
        <v>0.01</v>
      </c>
      <c r="AQ156" s="392">
        <v>0.01</v>
      </c>
      <c r="AR156" s="393">
        <v>0</v>
      </c>
      <c r="AS156" s="393">
        <v>0</v>
      </c>
      <c r="AT156" s="381"/>
      <c r="AU156" s="388">
        <v>1978.10898</v>
      </c>
      <c r="AV156" s="378">
        <v>403.985062838099</v>
      </c>
      <c r="AW156" s="399">
        <v>573</v>
      </c>
      <c r="AX156" s="384">
        <v>0.70503501367905697</v>
      </c>
      <c r="AY156" s="406">
        <v>-1388.7178157548001</v>
      </c>
      <c r="AZ156" s="380"/>
      <c r="BA156" s="380"/>
      <c r="BB156" s="393">
        <v>828</v>
      </c>
      <c r="BC156" s="393">
        <v>1389</v>
      </c>
      <c r="BD156" s="379"/>
      <c r="BE156" s="388">
        <v>324.8</v>
      </c>
      <c r="BF156" s="378">
        <v>66.333225184496499</v>
      </c>
      <c r="BG156" s="400">
        <v>65</v>
      </c>
      <c r="BH156" s="401">
        <v>1.0205111566845599</v>
      </c>
      <c r="BI156" s="402">
        <v>-152.60781353416601</v>
      </c>
      <c r="BJ156" s="380">
        <v>8.9999999999999993E-3</v>
      </c>
      <c r="BK156" s="380">
        <v>8.9999999999999993E-3</v>
      </c>
      <c r="BL156" s="393">
        <v>0</v>
      </c>
      <c r="BM156" s="393">
        <v>153</v>
      </c>
      <c r="BN156" s="379"/>
      <c r="BO156" s="387">
        <v>562</v>
      </c>
      <c r="BP156" s="388">
        <v>114.77608544854399</v>
      </c>
      <c r="BQ156" s="400">
        <v>78</v>
      </c>
      <c r="BR156" s="390">
        <v>1.4714882749813301</v>
      </c>
      <c r="BS156" s="391">
        <v>103.68849900719999</v>
      </c>
      <c r="BT156" s="380">
        <v>7.4999999999999997E-3</v>
      </c>
      <c r="BU156" s="392">
        <v>7.4999999999999997E-3</v>
      </c>
      <c r="BV156" s="387">
        <v>0</v>
      </c>
      <c r="BW156" s="387">
        <v>0</v>
      </c>
      <c r="BX156" s="381"/>
      <c r="BY156" s="386">
        <v>0.99802322708178903</v>
      </c>
      <c r="BZ156" s="386">
        <v>1</v>
      </c>
      <c r="CA156" s="403">
        <v>0.99920929083271603</v>
      </c>
      <c r="CB156" s="385">
        <v>0.9</v>
      </c>
      <c r="CC156" s="392">
        <v>2.5000000000000001E-3</v>
      </c>
    </row>
    <row r="157" spans="1:81" ht="21.4" customHeight="1" x14ac:dyDescent="0.25">
      <c r="A157" s="377" t="s">
        <v>385</v>
      </c>
      <c r="B157" s="377" t="s">
        <v>386</v>
      </c>
      <c r="C157" s="377" t="s">
        <v>218</v>
      </c>
      <c r="D157" s="378">
        <v>3.7933702101111102</v>
      </c>
      <c r="E157" s="379"/>
      <c r="F157" s="380">
        <v>4.5879999999999997E-2</v>
      </c>
      <c r="G157" s="380">
        <v>4.5879999999999997E-2</v>
      </c>
      <c r="H157" s="381"/>
      <c r="I157" s="382">
        <v>5</v>
      </c>
      <c r="J157" s="382">
        <v>5</v>
      </c>
      <c r="K157" s="379"/>
      <c r="L157" s="383">
        <v>0.53</v>
      </c>
      <c r="M157" s="386">
        <v>0.63400000000000001</v>
      </c>
      <c r="N157" s="385">
        <v>0.7</v>
      </c>
      <c r="O157" s="386"/>
      <c r="P157" s="379"/>
      <c r="Q157" s="387">
        <v>189</v>
      </c>
      <c r="R157" s="388">
        <v>49.823768715277602</v>
      </c>
      <c r="S157" s="389">
        <v>36</v>
      </c>
      <c r="T157" s="390">
        <v>1.38399357542438</v>
      </c>
      <c r="U157" s="391">
        <v>25.126406923200101</v>
      </c>
      <c r="V157" s="392">
        <v>0.01</v>
      </c>
      <c r="W157" s="392">
        <v>0.01</v>
      </c>
      <c r="X157" s="393">
        <v>0</v>
      </c>
      <c r="Y157" s="393">
        <v>0</v>
      </c>
      <c r="Z157" s="379"/>
      <c r="AA157" s="394">
        <v>221</v>
      </c>
      <c r="AB157" s="378">
        <v>58.259539079768999</v>
      </c>
      <c r="AC157" s="389">
        <v>200</v>
      </c>
      <c r="AD157" s="384">
        <v>0.29129769539884498</v>
      </c>
      <c r="AE157" s="395">
        <v>-689.40885042666605</v>
      </c>
      <c r="AF157" s="380"/>
      <c r="AG157" s="380"/>
      <c r="AH157" s="396">
        <v>538</v>
      </c>
      <c r="AI157" s="393">
        <v>690</v>
      </c>
      <c r="AJ157" s="379"/>
      <c r="AK157" s="388">
        <v>1214.1087</v>
      </c>
      <c r="AL157" s="388">
        <v>320.06069346035099</v>
      </c>
      <c r="AM157" s="397">
        <v>635.29999999999995</v>
      </c>
      <c r="AN157" s="384">
        <v>0.50379457494152502</v>
      </c>
      <c r="AO157" s="406">
        <v>-1677.8050133803099</v>
      </c>
      <c r="AP157" s="392"/>
      <c r="AQ157" s="392"/>
      <c r="AR157" s="393">
        <v>1196</v>
      </c>
      <c r="AS157" s="393">
        <v>1678</v>
      </c>
      <c r="AT157" s="381"/>
      <c r="AU157" s="388">
        <v>2664.9983400000001</v>
      </c>
      <c r="AV157" s="378">
        <v>702.54106306221604</v>
      </c>
      <c r="AW157" s="399">
        <v>573</v>
      </c>
      <c r="AX157" s="390">
        <v>1.22607515368624</v>
      </c>
      <c r="AY157" s="398">
        <v>56.676983527600399</v>
      </c>
      <c r="AZ157" s="380">
        <v>1.4999999999999999E-2</v>
      </c>
      <c r="BA157" s="380">
        <v>1.4999999999999999E-2</v>
      </c>
      <c r="BB157" s="393">
        <v>0</v>
      </c>
      <c r="BC157" s="393">
        <v>0</v>
      </c>
      <c r="BD157" s="379"/>
      <c r="BE157" s="388">
        <v>274.39999999999998</v>
      </c>
      <c r="BF157" s="378">
        <v>72.336730875514107</v>
      </c>
      <c r="BG157" s="400">
        <v>65</v>
      </c>
      <c r="BH157" s="401">
        <v>1.1128727827002201</v>
      </c>
      <c r="BI157" s="402">
        <v>-95.453595485833205</v>
      </c>
      <c r="BJ157" s="380">
        <v>1.538E-2</v>
      </c>
      <c r="BK157" s="380">
        <v>1.538E-2</v>
      </c>
      <c r="BL157" s="393">
        <v>0</v>
      </c>
      <c r="BM157" s="393">
        <v>96</v>
      </c>
      <c r="BN157" s="379"/>
      <c r="BO157" s="387">
        <v>321</v>
      </c>
      <c r="BP157" s="388">
        <v>84.621321468804794</v>
      </c>
      <c r="BQ157" s="400">
        <v>78</v>
      </c>
      <c r="BR157" s="401">
        <v>1.0848887367795499</v>
      </c>
      <c r="BS157" s="402">
        <v>-34.059451666399902</v>
      </c>
      <c r="BT157" s="380">
        <v>3.0000000000000001E-3</v>
      </c>
      <c r="BU157" s="392">
        <v>3.0000000000000001E-3</v>
      </c>
      <c r="BV157" s="387">
        <v>0</v>
      </c>
      <c r="BW157" s="387">
        <v>35</v>
      </c>
      <c r="BX157" s="381"/>
      <c r="BY157" s="386">
        <v>0.99810286677908899</v>
      </c>
      <c r="BZ157" s="386">
        <v>1</v>
      </c>
      <c r="CA157" s="403">
        <v>0.999241146711636</v>
      </c>
      <c r="CB157" s="385">
        <v>0.9</v>
      </c>
      <c r="CC157" s="392">
        <v>2.5000000000000001E-3</v>
      </c>
    </row>
    <row r="158" spans="1:81" ht="21.4" customHeight="1" x14ac:dyDescent="0.25">
      <c r="A158" s="377" t="s">
        <v>385</v>
      </c>
      <c r="B158" s="377" t="s">
        <v>386</v>
      </c>
      <c r="C158" s="377" t="s">
        <v>219</v>
      </c>
      <c r="D158" s="378">
        <v>3.9038862538888899</v>
      </c>
      <c r="E158" s="379"/>
      <c r="F158" s="380">
        <v>3.7499999999999999E-2</v>
      </c>
      <c r="G158" s="380">
        <v>3.7499999999999999E-2</v>
      </c>
      <c r="H158" s="381"/>
      <c r="I158" s="382">
        <v>6</v>
      </c>
      <c r="J158" s="382">
        <v>6</v>
      </c>
      <c r="K158" s="379"/>
      <c r="L158" s="383">
        <v>0.59</v>
      </c>
      <c r="M158" s="386">
        <v>0.63500000000000001</v>
      </c>
      <c r="N158" s="385">
        <v>0.7</v>
      </c>
      <c r="O158" s="386"/>
      <c r="P158" s="379"/>
      <c r="Q158" s="387">
        <v>235</v>
      </c>
      <c r="R158" s="388">
        <v>60.196426001373098</v>
      </c>
      <c r="S158" s="389">
        <v>36</v>
      </c>
      <c r="T158" s="390">
        <v>1.67212294448258</v>
      </c>
      <c r="U158" s="391">
        <v>66.352113832000001</v>
      </c>
      <c r="V158" s="392">
        <v>0.01</v>
      </c>
      <c r="W158" s="392">
        <v>0.01</v>
      </c>
      <c r="X158" s="393">
        <v>0</v>
      </c>
      <c r="Y158" s="393">
        <v>0</v>
      </c>
      <c r="Z158" s="379"/>
      <c r="AA158" s="394">
        <v>512</v>
      </c>
      <c r="AB158" s="378">
        <v>131.151362181715</v>
      </c>
      <c r="AC158" s="389">
        <v>200</v>
      </c>
      <c r="AD158" s="384">
        <v>0.65575681090857496</v>
      </c>
      <c r="AE158" s="395">
        <v>-424.93270093333399</v>
      </c>
      <c r="AF158" s="380"/>
      <c r="AG158" s="380"/>
      <c r="AH158" s="396">
        <v>269</v>
      </c>
      <c r="AI158" s="393">
        <v>425</v>
      </c>
      <c r="AJ158" s="379"/>
      <c r="AK158" s="388">
        <v>4087.7585800000002</v>
      </c>
      <c r="AL158" s="388">
        <v>1047.0998164785001</v>
      </c>
      <c r="AM158" s="397">
        <v>828</v>
      </c>
      <c r="AN158" s="390">
        <v>1.26461330492572</v>
      </c>
      <c r="AO158" s="398">
        <v>208.857198135999</v>
      </c>
      <c r="AP158" s="392">
        <v>0.01</v>
      </c>
      <c r="AQ158" s="392">
        <v>0.01</v>
      </c>
      <c r="AR158" s="393">
        <v>0</v>
      </c>
      <c r="AS158" s="393">
        <v>0</v>
      </c>
      <c r="AT158" s="381"/>
      <c r="AU158" s="388">
        <v>2372.4268900000002</v>
      </c>
      <c r="AV158" s="378">
        <v>607.70902011724502</v>
      </c>
      <c r="AW158" s="399">
        <v>573</v>
      </c>
      <c r="AX158" s="401">
        <v>1.0605742061382999</v>
      </c>
      <c r="AY158" s="405">
        <v>-311.88529817400098</v>
      </c>
      <c r="AZ158" s="380">
        <v>4.4999999999999997E-3</v>
      </c>
      <c r="BA158" s="380">
        <v>4.4999999999999997E-3</v>
      </c>
      <c r="BB158" s="393">
        <v>0</v>
      </c>
      <c r="BC158" s="393">
        <v>312</v>
      </c>
      <c r="BD158" s="379"/>
      <c r="BE158" s="388">
        <v>239</v>
      </c>
      <c r="BF158" s="378">
        <v>61.221046018417702</v>
      </c>
      <c r="BG158" s="400">
        <v>65</v>
      </c>
      <c r="BH158" s="401">
        <v>0.94186224643719496</v>
      </c>
      <c r="BI158" s="402">
        <v>-141.62890975416701</v>
      </c>
      <c r="BJ158" s="380">
        <v>3.0000000000000001E-3</v>
      </c>
      <c r="BK158" s="380">
        <v>3.0000000000000001E-3</v>
      </c>
      <c r="BL158" s="393">
        <v>0</v>
      </c>
      <c r="BM158" s="393">
        <v>142</v>
      </c>
      <c r="BN158" s="379"/>
      <c r="BO158" s="387">
        <v>618</v>
      </c>
      <c r="BP158" s="388">
        <v>158.30379263339799</v>
      </c>
      <c r="BQ158" s="400">
        <v>78</v>
      </c>
      <c r="BR158" s="390">
        <v>2.0295358029922799</v>
      </c>
      <c r="BS158" s="391">
        <v>252.59624663599999</v>
      </c>
      <c r="BT158" s="380">
        <v>7.4999999999999997E-3</v>
      </c>
      <c r="BU158" s="392">
        <v>7.4999999999999997E-3</v>
      </c>
      <c r="BV158" s="387">
        <v>0</v>
      </c>
      <c r="BW158" s="387">
        <v>0</v>
      </c>
      <c r="BX158" s="381"/>
      <c r="BY158" s="386">
        <v>0.99668104878858299</v>
      </c>
      <c r="BZ158" s="386">
        <v>1</v>
      </c>
      <c r="CA158" s="403">
        <v>0.99867241951543295</v>
      </c>
      <c r="CB158" s="385">
        <v>0.9</v>
      </c>
      <c r="CC158" s="392">
        <v>2.5000000000000001E-3</v>
      </c>
    </row>
    <row r="159" spans="1:81" ht="21.4" customHeight="1" x14ac:dyDescent="0.25">
      <c r="A159" s="377" t="s">
        <v>385</v>
      </c>
      <c r="B159" s="377" t="s">
        <v>386</v>
      </c>
      <c r="C159" s="377" t="s">
        <v>477</v>
      </c>
      <c r="D159" s="378">
        <v>3.18581675966667</v>
      </c>
      <c r="E159" s="379"/>
      <c r="F159" s="380">
        <v>4.7379999999999999E-2</v>
      </c>
      <c r="G159" s="380">
        <v>4.7379999999999999E-2</v>
      </c>
      <c r="H159" s="381"/>
      <c r="I159" s="382">
        <v>6</v>
      </c>
      <c r="J159" s="382">
        <v>6</v>
      </c>
      <c r="K159" s="379"/>
      <c r="L159" s="383">
        <v>0.35</v>
      </c>
      <c r="M159" s="384">
        <v>0.47899999999999998</v>
      </c>
      <c r="N159" s="385">
        <v>0.7</v>
      </c>
      <c r="O159" s="386"/>
      <c r="P159" s="379"/>
      <c r="Q159" s="387">
        <v>200</v>
      </c>
      <c r="R159" s="388">
        <v>62.778249688449101</v>
      </c>
      <c r="S159" s="389">
        <v>36</v>
      </c>
      <c r="T159" s="390">
        <v>1.7438402691235899</v>
      </c>
      <c r="U159" s="391">
        <v>62.372715982399903</v>
      </c>
      <c r="V159" s="392">
        <v>0.01</v>
      </c>
      <c r="W159" s="392">
        <v>0.01</v>
      </c>
      <c r="X159" s="393">
        <v>0</v>
      </c>
      <c r="Y159" s="393">
        <v>0</v>
      </c>
      <c r="Z159" s="379"/>
      <c r="AA159" s="394">
        <v>256</v>
      </c>
      <c r="AB159" s="378">
        <v>80.356159601214898</v>
      </c>
      <c r="AC159" s="389">
        <v>200</v>
      </c>
      <c r="AD159" s="384">
        <v>0.40178079800607402</v>
      </c>
      <c r="AE159" s="395">
        <v>-508.596022320001</v>
      </c>
      <c r="AF159" s="380"/>
      <c r="AG159" s="380"/>
      <c r="AH159" s="396">
        <v>382</v>
      </c>
      <c r="AI159" s="393">
        <v>509</v>
      </c>
      <c r="AJ159" s="379"/>
      <c r="AK159" s="388">
        <v>2599.78568</v>
      </c>
      <c r="AL159" s="388">
        <v>816.04997277747304</v>
      </c>
      <c r="AM159" s="397">
        <v>790.4</v>
      </c>
      <c r="AN159" s="401">
        <v>1.0324518886354701</v>
      </c>
      <c r="AO159" s="405">
        <v>-421.89780020864299</v>
      </c>
      <c r="AP159" s="392">
        <v>1.5E-3</v>
      </c>
      <c r="AQ159" s="392">
        <v>1.5E-3</v>
      </c>
      <c r="AR159" s="393">
        <v>0</v>
      </c>
      <c r="AS159" s="393">
        <v>422</v>
      </c>
      <c r="AT159" s="381"/>
      <c r="AU159" s="388">
        <v>2071.93372</v>
      </c>
      <c r="AV159" s="378">
        <v>650.36186206038599</v>
      </c>
      <c r="AW159" s="399">
        <v>573</v>
      </c>
      <c r="AX159" s="401">
        <v>1.1350119756725801</v>
      </c>
      <c r="AY159" s="405">
        <v>-118.633883946802</v>
      </c>
      <c r="AZ159" s="380">
        <v>1.0500000000000001E-2</v>
      </c>
      <c r="BA159" s="380">
        <v>1.0500000000000001E-2</v>
      </c>
      <c r="BB159" s="393">
        <v>0</v>
      </c>
      <c r="BC159" s="393">
        <v>119</v>
      </c>
      <c r="BD159" s="379"/>
      <c r="BE159" s="388">
        <v>229.9</v>
      </c>
      <c r="BF159" s="378">
        <v>72.163598016872299</v>
      </c>
      <c r="BG159" s="400">
        <v>65</v>
      </c>
      <c r="BH159" s="401">
        <v>1.11020920025957</v>
      </c>
      <c r="BI159" s="402">
        <v>-80.717134067500297</v>
      </c>
      <c r="BJ159" s="380">
        <v>1.538E-2</v>
      </c>
      <c r="BK159" s="380">
        <v>1.538E-2</v>
      </c>
      <c r="BL159" s="393">
        <v>0</v>
      </c>
      <c r="BM159" s="393">
        <v>81</v>
      </c>
      <c r="BN159" s="379"/>
      <c r="BO159" s="387">
        <v>316</v>
      </c>
      <c r="BP159" s="388">
        <v>99.189634507749702</v>
      </c>
      <c r="BQ159" s="400">
        <v>78</v>
      </c>
      <c r="BR159" s="390">
        <v>1.2716619808685901</v>
      </c>
      <c r="BS159" s="391">
        <v>17.807551295199701</v>
      </c>
      <c r="BT159" s="380">
        <v>7.4999999999999997E-3</v>
      </c>
      <c r="BU159" s="392">
        <v>7.4999999999999997E-3</v>
      </c>
      <c r="BV159" s="387">
        <v>0</v>
      </c>
      <c r="BW159" s="387">
        <v>0</v>
      </c>
      <c r="BX159" s="381"/>
      <c r="BY159" s="386">
        <v>0.99770059300496206</v>
      </c>
      <c r="BZ159" s="386">
        <v>1</v>
      </c>
      <c r="CA159" s="403">
        <v>0.99908023720198502</v>
      </c>
      <c r="CB159" s="385">
        <v>0.9</v>
      </c>
      <c r="CC159" s="392">
        <v>2.5000000000000001E-3</v>
      </c>
    </row>
    <row r="160" spans="1:81" ht="21.4" customHeight="1" x14ac:dyDescent="0.25">
      <c r="A160" s="377" t="s">
        <v>385</v>
      </c>
      <c r="B160" s="377" t="s">
        <v>386</v>
      </c>
      <c r="C160" s="377" t="s">
        <v>221</v>
      </c>
      <c r="D160" s="378">
        <v>3.8422318423333301</v>
      </c>
      <c r="E160" s="379"/>
      <c r="F160" s="380">
        <v>0.04</v>
      </c>
      <c r="G160" s="380">
        <v>0.04</v>
      </c>
      <c r="H160" s="381"/>
      <c r="I160" s="382">
        <v>6</v>
      </c>
      <c r="J160" s="382">
        <v>6</v>
      </c>
      <c r="K160" s="379"/>
      <c r="L160" s="404">
        <v>0.71</v>
      </c>
      <c r="M160" s="401">
        <v>0.75800000000000001</v>
      </c>
      <c r="N160" s="385">
        <v>0.7</v>
      </c>
      <c r="O160" s="386">
        <v>8.0000000000000002E-3</v>
      </c>
      <c r="P160" s="379"/>
      <c r="Q160" s="387">
        <v>224</v>
      </c>
      <c r="R160" s="388">
        <v>58.299449172220697</v>
      </c>
      <c r="S160" s="389">
        <v>36</v>
      </c>
      <c r="T160" s="390">
        <v>1.6194291436728001</v>
      </c>
      <c r="U160" s="391">
        <v>58.015584411200201</v>
      </c>
      <c r="V160" s="392">
        <v>0.01</v>
      </c>
      <c r="W160" s="392">
        <v>0.01</v>
      </c>
      <c r="X160" s="393">
        <v>0</v>
      </c>
      <c r="Y160" s="393">
        <v>0</v>
      </c>
      <c r="Z160" s="379"/>
      <c r="AA160" s="394">
        <v>556</v>
      </c>
      <c r="AB160" s="378">
        <v>144.707561338191</v>
      </c>
      <c r="AC160" s="389">
        <v>200</v>
      </c>
      <c r="AD160" s="384">
        <v>0.72353780669095502</v>
      </c>
      <c r="AE160" s="395">
        <v>-366.13564215999901</v>
      </c>
      <c r="AF160" s="380"/>
      <c r="AG160" s="380"/>
      <c r="AH160" s="396">
        <v>213</v>
      </c>
      <c r="AI160" s="393">
        <v>367</v>
      </c>
      <c r="AJ160" s="379"/>
      <c r="AK160" s="388">
        <v>3507.7743599999999</v>
      </c>
      <c r="AL160" s="388">
        <v>912.95229021624505</v>
      </c>
      <c r="AM160" s="397">
        <v>811.8</v>
      </c>
      <c r="AN160" s="401">
        <v>1.1246024762456801</v>
      </c>
      <c r="AO160" s="405">
        <v>-235.174211527437</v>
      </c>
      <c r="AP160" s="392">
        <v>6.0000000000000001E-3</v>
      </c>
      <c r="AQ160" s="392">
        <v>6.0000000000000001E-3</v>
      </c>
      <c r="AR160" s="393">
        <v>0</v>
      </c>
      <c r="AS160" s="393">
        <v>236</v>
      </c>
      <c r="AT160" s="381"/>
      <c r="AU160" s="388">
        <v>2379.1129700000001</v>
      </c>
      <c r="AV160" s="378">
        <v>619.20078423877703</v>
      </c>
      <c r="AW160" s="399">
        <v>573</v>
      </c>
      <c r="AX160" s="401">
        <v>1.0806296409053699</v>
      </c>
      <c r="AY160" s="405">
        <v>-262.80564478839801</v>
      </c>
      <c r="AZ160" s="380">
        <v>6.0000000000000001E-3</v>
      </c>
      <c r="BA160" s="380">
        <v>6.0000000000000001E-3</v>
      </c>
      <c r="BB160" s="393">
        <v>0</v>
      </c>
      <c r="BC160" s="393">
        <v>263</v>
      </c>
      <c r="BD160" s="379"/>
      <c r="BE160" s="388">
        <v>163.80000000000001</v>
      </c>
      <c r="BF160" s="378">
        <v>42.631472207186398</v>
      </c>
      <c r="BG160" s="400">
        <v>65</v>
      </c>
      <c r="BH160" s="384">
        <v>0.65586880318748297</v>
      </c>
      <c r="BI160" s="395">
        <v>-210.8176046275</v>
      </c>
      <c r="BJ160" s="380"/>
      <c r="BK160" s="380"/>
      <c r="BL160" s="393">
        <v>61</v>
      </c>
      <c r="BM160" s="393">
        <v>211</v>
      </c>
      <c r="BN160" s="379"/>
      <c r="BO160" s="387">
        <v>467</v>
      </c>
      <c r="BP160" s="388">
        <v>121.543940908157</v>
      </c>
      <c r="BQ160" s="400">
        <v>78</v>
      </c>
      <c r="BR160" s="390">
        <v>1.5582556526686799</v>
      </c>
      <c r="BS160" s="391">
        <v>107.3670995576</v>
      </c>
      <c r="BT160" s="380">
        <v>7.4999999999999997E-3</v>
      </c>
      <c r="BU160" s="392">
        <v>7.4999999999999997E-3</v>
      </c>
      <c r="BV160" s="387">
        <v>0</v>
      </c>
      <c r="BW160" s="387">
        <v>0</v>
      </c>
      <c r="BX160" s="381"/>
      <c r="BY160" s="386">
        <v>0.99410187667560301</v>
      </c>
      <c r="BZ160" s="386">
        <v>1</v>
      </c>
      <c r="CA160" s="403">
        <v>0.99764075067024105</v>
      </c>
      <c r="CB160" s="385">
        <v>0.9</v>
      </c>
      <c r="CC160" s="392">
        <v>2.5000000000000001E-3</v>
      </c>
    </row>
    <row r="161" spans="1:81" ht="21.4" customHeight="1" x14ac:dyDescent="0.25">
      <c r="A161" s="377" t="s">
        <v>385</v>
      </c>
      <c r="B161" s="377" t="s">
        <v>386</v>
      </c>
      <c r="C161" s="377" t="s">
        <v>222</v>
      </c>
      <c r="D161" s="378">
        <v>1.10394265233333</v>
      </c>
      <c r="E161" s="379"/>
      <c r="F161" s="380">
        <v>2.2749999999999999E-2</v>
      </c>
      <c r="G161" s="380">
        <v>2.2749999999999999E-2</v>
      </c>
      <c r="H161" s="381"/>
      <c r="I161" s="382">
        <v>3</v>
      </c>
      <c r="J161" s="382">
        <v>3</v>
      </c>
      <c r="K161" s="379"/>
      <c r="L161" s="403">
        <v>0.9</v>
      </c>
      <c r="M161" s="384"/>
      <c r="N161" s="385">
        <v>0.7</v>
      </c>
      <c r="O161" s="386"/>
      <c r="P161" s="379"/>
      <c r="Q161" s="387">
        <v>37</v>
      </c>
      <c r="R161" s="388">
        <v>33.516233766124898</v>
      </c>
      <c r="S161" s="389">
        <v>36</v>
      </c>
      <c r="T161" s="386">
        <v>0.93100649350347098</v>
      </c>
      <c r="U161" s="394">
        <v>-10.690322580799901</v>
      </c>
      <c r="V161" s="392"/>
      <c r="W161" s="392"/>
      <c r="X161" s="393">
        <v>3</v>
      </c>
      <c r="Y161" s="393">
        <v>11</v>
      </c>
      <c r="Z161" s="379"/>
      <c r="AA161" s="394">
        <v>52</v>
      </c>
      <c r="AB161" s="378">
        <v>47.103896103743203</v>
      </c>
      <c r="AC161" s="389">
        <v>200</v>
      </c>
      <c r="AD161" s="384">
        <v>0.23551948051871599</v>
      </c>
      <c r="AE161" s="395">
        <v>-212.94623655999899</v>
      </c>
      <c r="AF161" s="380"/>
      <c r="AG161" s="380"/>
      <c r="AH161" s="396">
        <v>169</v>
      </c>
      <c r="AI161" s="393">
        <v>213</v>
      </c>
      <c r="AJ161" s="379"/>
      <c r="AK161" s="388">
        <v>155.20959999999999</v>
      </c>
      <c r="AL161" s="388">
        <v>140.595709090453</v>
      </c>
      <c r="AM161" s="397">
        <v>612</v>
      </c>
      <c r="AN161" s="384">
        <v>0.22973155080139299</v>
      </c>
      <c r="AO161" s="406">
        <v>-655.52588387359799</v>
      </c>
      <c r="AP161" s="392"/>
      <c r="AQ161" s="392"/>
      <c r="AR161" s="393">
        <v>521</v>
      </c>
      <c r="AS161" s="393">
        <v>656</v>
      </c>
      <c r="AT161" s="381"/>
      <c r="AU161" s="388">
        <v>778.83099000000004</v>
      </c>
      <c r="AV161" s="378">
        <v>705.49950067952705</v>
      </c>
      <c r="AW161" s="399">
        <v>573</v>
      </c>
      <c r="AX161" s="390">
        <v>1.2312382210812001</v>
      </c>
      <c r="AY161" s="398">
        <v>19.760022255602301</v>
      </c>
      <c r="AZ161" s="380">
        <v>1.4999999999999999E-2</v>
      </c>
      <c r="BA161" s="380">
        <v>1.4999999999999999E-2</v>
      </c>
      <c r="BB161" s="393">
        <v>0</v>
      </c>
      <c r="BC161" s="393">
        <v>0</v>
      </c>
      <c r="BD161" s="379"/>
      <c r="BE161" s="388">
        <v>69.7</v>
      </c>
      <c r="BF161" s="378">
        <v>63.137337662132701</v>
      </c>
      <c r="BG161" s="400">
        <v>65</v>
      </c>
      <c r="BH161" s="401">
        <v>0.97134365634050301</v>
      </c>
      <c r="BI161" s="402">
        <v>-37.934408602499701</v>
      </c>
      <c r="BJ161" s="380">
        <v>5.2500000000000003E-3</v>
      </c>
      <c r="BK161" s="380">
        <v>5.2500000000000003E-3</v>
      </c>
      <c r="BL161" s="393">
        <v>0</v>
      </c>
      <c r="BM161" s="393">
        <v>38</v>
      </c>
      <c r="BN161" s="379"/>
      <c r="BO161" s="387">
        <v>75</v>
      </c>
      <c r="BP161" s="388">
        <v>67.938311688091105</v>
      </c>
      <c r="BQ161" s="400">
        <v>78</v>
      </c>
      <c r="BR161" s="386">
        <v>0.87100399600116796</v>
      </c>
      <c r="BS161" s="394">
        <v>-28.3290322583997</v>
      </c>
      <c r="BT161" s="380"/>
      <c r="BU161" s="392"/>
      <c r="BV161" s="387">
        <v>12</v>
      </c>
      <c r="BW161" s="387">
        <v>29</v>
      </c>
      <c r="BX161" s="381"/>
      <c r="BY161" s="386">
        <v>0.98945147679324896</v>
      </c>
      <c r="BZ161" s="386">
        <v>1</v>
      </c>
      <c r="CA161" s="403">
        <v>0.99578059071729996</v>
      </c>
      <c r="CB161" s="385">
        <v>0.9</v>
      </c>
      <c r="CC161" s="392">
        <v>2.5000000000000001E-3</v>
      </c>
    </row>
    <row r="162" spans="1:81" ht="21.4" customHeight="1" x14ac:dyDescent="0.25">
      <c r="A162" s="377" t="s">
        <v>385</v>
      </c>
      <c r="B162" s="377" t="s">
        <v>386</v>
      </c>
      <c r="C162" s="377" t="s">
        <v>223</v>
      </c>
      <c r="D162" s="378">
        <v>2.74460928066667</v>
      </c>
      <c r="E162" s="379"/>
      <c r="F162" s="380">
        <v>3.9750000000000001E-2</v>
      </c>
      <c r="G162" s="380">
        <v>3.9750000000000001E-2</v>
      </c>
      <c r="H162" s="381"/>
      <c r="I162" s="382">
        <v>5</v>
      </c>
      <c r="J162" s="382">
        <v>5</v>
      </c>
      <c r="K162" s="379"/>
      <c r="L162" s="383">
        <v>0.35</v>
      </c>
      <c r="M162" s="384">
        <v>0.47199999999999998</v>
      </c>
      <c r="N162" s="385">
        <v>0.7</v>
      </c>
      <c r="O162" s="386"/>
      <c r="P162" s="379"/>
      <c r="Q162" s="387">
        <v>116</v>
      </c>
      <c r="R162" s="388">
        <v>42.264667986484199</v>
      </c>
      <c r="S162" s="389">
        <v>36</v>
      </c>
      <c r="T162" s="401">
        <v>1.1740185551801201</v>
      </c>
      <c r="U162" s="402">
        <v>-2.5671209248001499</v>
      </c>
      <c r="V162" s="392">
        <v>8.5000000000000006E-3</v>
      </c>
      <c r="W162" s="392">
        <v>8.5000000000000006E-3</v>
      </c>
      <c r="X162" s="393">
        <v>0</v>
      </c>
      <c r="Y162" s="393">
        <v>3</v>
      </c>
      <c r="Z162" s="379"/>
      <c r="AA162" s="394">
        <v>371</v>
      </c>
      <c r="AB162" s="378">
        <v>135.174067439531</v>
      </c>
      <c r="AC162" s="389">
        <v>200</v>
      </c>
      <c r="AD162" s="384">
        <v>0.67587033719765499</v>
      </c>
      <c r="AE162" s="395">
        <v>-287.70622736000098</v>
      </c>
      <c r="AF162" s="380"/>
      <c r="AG162" s="380"/>
      <c r="AH162" s="396">
        <v>178</v>
      </c>
      <c r="AI162" s="393">
        <v>288</v>
      </c>
      <c r="AJ162" s="379"/>
      <c r="AK162" s="388">
        <v>2759.5257299999998</v>
      </c>
      <c r="AL162" s="388">
        <v>1005.43481705699</v>
      </c>
      <c r="AM162" s="397">
        <v>783.2</v>
      </c>
      <c r="AN162" s="390">
        <v>1.2837523200421199</v>
      </c>
      <c r="AO162" s="398">
        <v>180.03214365823601</v>
      </c>
      <c r="AP162" s="392">
        <v>0.01</v>
      </c>
      <c r="AQ162" s="392">
        <v>0.01</v>
      </c>
      <c r="AR162" s="393">
        <v>0</v>
      </c>
      <c r="AS162" s="393">
        <v>0</v>
      </c>
      <c r="AT162" s="381"/>
      <c r="AU162" s="388">
        <v>1802.1539</v>
      </c>
      <c r="AV162" s="378">
        <v>656.61582969006702</v>
      </c>
      <c r="AW162" s="399">
        <v>573</v>
      </c>
      <c r="AX162" s="401">
        <v>1.1459264043456701</v>
      </c>
      <c r="AY162" s="405">
        <v>-85.0394413864028</v>
      </c>
      <c r="AZ162" s="380">
        <v>1.125E-2</v>
      </c>
      <c r="BA162" s="380">
        <v>1.125E-2</v>
      </c>
      <c r="BB162" s="393">
        <v>0</v>
      </c>
      <c r="BC162" s="393">
        <v>86</v>
      </c>
      <c r="BD162" s="379"/>
      <c r="BE162" s="388">
        <v>158.9</v>
      </c>
      <c r="BF162" s="378">
        <v>57.895308129761602</v>
      </c>
      <c r="BG162" s="400">
        <v>65</v>
      </c>
      <c r="BH162" s="386">
        <v>0.89069704815017803</v>
      </c>
      <c r="BI162" s="394">
        <v>-108.69940486500001</v>
      </c>
      <c r="BJ162" s="380"/>
      <c r="BK162" s="380"/>
      <c r="BL162" s="393">
        <v>2</v>
      </c>
      <c r="BM162" s="393">
        <v>109</v>
      </c>
      <c r="BN162" s="379"/>
      <c r="BO162" s="387">
        <v>275</v>
      </c>
      <c r="BP162" s="388">
        <v>100.196411174855</v>
      </c>
      <c r="BQ162" s="400">
        <v>78</v>
      </c>
      <c r="BR162" s="390">
        <v>1.2845693740366</v>
      </c>
      <c r="BS162" s="391">
        <v>18.1045713295997</v>
      </c>
      <c r="BT162" s="380">
        <v>7.4999999999999997E-3</v>
      </c>
      <c r="BU162" s="392">
        <v>7.4999999999999997E-3</v>
      </c>
      <c r="BV162" s="387">
        <v>0</v>
      </c>
      <c r="BW162" s="387">
        <v>0</v>
      </c>
      <c r="BX162" s="381"/>
      <c r="BY162" s="386">
        <v>0.99696545284780602</v>
      </c>
      <c r="BZ162" s="386">
        <v>1</v>
      </c>
      <c r="CA162" s="403">
        <v>0.99878618113912199</v>
      </c>
      <c r="CB162" s="385">
        <v>0.9</v>
      </c>
      <c r="CC162" s="392">
        <v>2.5000000000000001E-3</v>
      </c>
    </row>
    <row r="163" spans="1:81" ht="21.4" customHeight="1" x14ac:dyDescent="0.25">
      <c r="A163" s="377" t="s">
        <v>385</v>
      </c>
      <c r="B163" s="377" t="s">
        <v>386</v>
      </c>
      <c r="C163" s="377" t="s">
        <v>224</v>
      </c>
      <c r="D163" s="378">
        <v>2.7979320464444402</v>
      </c>
      <c r="E163" s="379"/>
      <c r="F163" s="380">
        <v>4.8375000000000001E-2</v>
      </c>
      <c r="G163" s="380">
        <v>4.8375000000000001E-2</v>
      </c>
      <c r="H163" s="381"/>
      <c r="I163" s="382">
        <v>6</v>
      </c>
      <c r="J163" s="382">
        <v>6</v>
      </c>
      <c r="K163" s="379"/>
      <c r="L163" s="383">
        <v>0.6</v>
      </c>
      <c r="M163" s="384">
        <v>0.48799999999999999</v>
      </c>
      <c r="N163" s="385">
        <v>0.7</v>
      </c>
      <c r="O163" s="386"/>
      <c r="P163" s="379"/>
      <c r="Q163" s="387">
        <v>134</v>
      </c>
      <c r="R163" s="388">
        <v>47.892514105295902</v>
      </c>
      <c r="S163" s="389">
        <v>36</v>
      </c>
      <c r="T163" s="390">
        <v>1.330347614036</v>
      </c>
      <c r="U163" s="391">
        <v>13.129335593600199</v>
      </c>
      <c r="V163" s="392">
        <v>0.01</v>
      </c>
      <c r="W163" s="392">
        <v>0.01</v>
      </c>
      <c r="X163" s="393">
        <v>0</v>
      </c>
      <c r="Y163" s="393">
        <v>0</v>
      </c>
      <c r="Z163" s="379"/>
      <c r="AA163" s="394">
        <v>426</v>
      </c>
      <c r="AB163" s="378">
        <v>152.25530603623901</v>
      </c>
      <c r="AC163" s="389">
        <v>200</v>
      </c>
      <c r="AD163" s="384">
        <v>0.76127653018119501</v>
      </c>
      <c r="AE163" s="395">
        <v>-245.503691146666</v>
      </c>
      <c r="AF163" s="380"/>
      <c r="AG163" s="380"/>
      <c r="AH163" s="396">
        <v>134</v>
      </c>
      <c r="AI163" s="393">
        <v>246</v>
      </c>
      <c r="AJ163" s="379"/>
      <c r="AK163" s="388">
        <v>2715.0704300000002</v>
      </c>
      <c r="AL163" s="388">
        <v>970.38469302721501</v>
      </c>
      <c r="AM163" s="397">
        <v>716.7</v>
      </c>
      <c r="AN163" s="390">
        <v>1.3539621780761999</v>
      </c>
      <c r="AO163" s="398">
        <v>308.73695277592401</v>
      </c>
      <c r="AP163" s="392">
        <v>0.01</v>
      </c>
      <c r="AQ163" s="392">
        <v>0.01</v>
      </c>
      <c r="AR163" s="393">
        <v>0</v>
      </c>
      <c r="AS163" s="393">
        <v>0</v>
      </c>
      <c r="AT163" s="381"/>
      <c r="AU163" s="388">
        <v>1726.26945</v>
      </c>
      <c r="AV163" s="378">
        <v>616.98047749004797</v>
      </c>
      <c r="AW163" s="399">
        <v>573</v>
      </c>
      <c r="AX163" s="401">
        <v>1.07675476001754</v>
      </c>
      <c r="AY163" s="405">
        <v>-197.58862513519699</v>
      </c>
      <c r="AZ163" s="380">
        <v>6.0000000000000001E-3</v>
      </c>
      <c r="BA163" s="380">
        <v>6.0000000000000001E-3</v>
      </c>
      <c r="BB163" s="393">
        <v>0</v>
      </c>
      <c r="BC163" s="393">
        <v>198</v>
      </c>
      <c r="BD163" s="379"/>
      <c r="BE163" s="388">
        <v>198.4</v>
      </c>
      <c r="BF163" s="378">
        <v>70.909513421572399</v>
      </c>
      <c r="BG163" s="400">
        <v>65</v>
      </c>
      <c r="BH163" s="401">
        <v>1.0909155911011099</v>
      </c>
      <c r="BI163" s="402">
        <v>-74.398374528332894</v>
      </c>
      <c r="BJ163" s="380">
        <v>1.4250000000000001E-2</v>
      </c>
      <c r="BK163" s="380">
        <v>1.4250000000000001E-2</v>
      </c>
      <c r="BL163" s="393">
        <v>0</v>
      </c>
      <c r="BM163" s="393">
        <v>75</v>
      </c>
      <c r="BN163" s="379"/>
      <c r="BO163" s="387">
        <v>250</v>
      </c>
      <c r="BP163" s="388">
        <v>89.351705420328202</v>
      </c>
      <c r="BQ163" s="400">
        <v>78</v>
      </c>
      <c r="BR163" s="401">
        <v>1.145534684876</v>
      </c>
      <c r="BS163" s="402">
        <v>-11.886439547199499</v>
      </c>
      <c r="BT163" s="380">
        <v>5.6249999999999998E-3</v>
      </c>
      <c r="BU163" s="392">
        <v>5.6249999999999998E-3</v>
      </c>
      <c r="BV163" s="387">
        <v>0</v>
      </c>
      <c r="BW163" s="387">
        <v>12</v>
      </c>
      <c r="BX163" s="381"/>
      <c r="BY163" s="386">
        <v>0.99594320486815402</v>
      </c>
      <c r="BZ163" s="386">
        <v>1</v>
      </c>
      <c r="CA163" s="403">
        <v>0.99837728194726205</v>
      </c>
      <c r="CB163" s="385">
        <v>0.9</v>
      </c>
      <c r="CC163" s="392">
        <v>2.5000000000000001E-3</v>
      </c>
    </row>
    <row r="164" spans="1:81" ht="21.4" customHeight="1" x14ac:dyDescent="0.25">
      <c r="A164" s="377" t="s">
        <v>385</v>
      </c>
      <c r="B164" s="377" t="s">
        <v>386</v>
      </c>
      <c r="C164" s="377" t="s">
        <v>225</v>
      </c>
      <c r="D164" s="378">
        <v>2.6327641494444398</v>
      </c>
      <c r="E164" s="379"/>
      <c r="F164" s="380">
        <v>7.85E-2</v>
      </c>
      <c r="G164" s="380">
        <v>7.85E-2</v>
      </c>
      <c r="H164" s="381"/>
      <c r="I164" s="382">
        <v>7</v>
      </c>
      <c r="J164" s="382">
        <v>7</v>
      </c>
      <c r="K164" s="379"/>
      <c r="L164" s="383">
        <v>0.53</v>
      </c>
      <c r="M164" s="386">
        <v>0.65</v>
      </c>
      <c r="N164" s="385">
        <v>0.7</v>
      </c>
      <c r="O164" s="386"/>
      <c r="P164" s="379"/>
      <c r="Q164" s="387">
        <v>196</v>
      </c>
      <c r="R164" s="388">
        <v>74.446471037430101</v>
      </c>
      <c r="S164" s="389">
        <v>36</v>
      </c>
      <c r="T164" s="390">
        <v>2.0679575288174998</v>
      </c>
      <c r="U164" s="391">
        <v>82.264588744000207</v>
      </c>
      <c r="V164" s="392">
        <v>0.01</v>
      </c>
      <c r="W164" s="392">
        <v>0.01</v>
      </c>
      <c r="X164" s="393">
        <v>0</v>
      </c>
      <c r="Y164" s="393">
        <v>0</v>
      </c>
      <c r="Z164" s="379"/>
      <c r="AA164" s="394">
        <v>564</v>
      </c>
      <c r="AB164" s="378">
        <v>214.223518699544</v>
      </c>
      <c r="AC164" s="389">
        <v>200</v>
      </c>
      <c r="AD164" s="401">
        <v>1.07111759349772</v>
      </c>
      <c r="AE164" s="402">
        <v>-67.863395866665499</v>
      </c>
      <c r="AF164" s="380">
        <v>3.5000000000000001E-3</v>
      </c>
      <c r="AG164" s="380">
        <v>3.5000000000000001E-3</v>
      </c>
      <c r="AH164" s="396">
        <v>0</v>
      </c>
      <c r="AI164" s="393">
        <v>68</v>
      </c>
      <c r="AJ164" s="379"/>
      <c r="AK164" s="388">
        <v>3131.7562800000001</v>
      </c>
      <c r="AL164" s="388">
        <v>1189.5316489556601</v>
      </c>
      <c r="AM164" s="397">
        <v>666.2</v>
      </c>
      <c r="AN164" s="390">
        <v>1.7855473565830999</v>
      </c>
      <c r="AO164" s="398">
        <v>1027.0193083681399</v>
      </c>
      <c r="AP164" s="392">
        <v>0.01</v>
      </c>
      <c r="AQ164" s="392">
        <v>0.01</v>
      </c>
      <c r="AR164" s="393">
        <v>0</v>
      </c>
      <c r="AS164" s="393">
        <v>0</v>
      </c>
      <c r="AT164" s="381"/>
      <c r="AU164" s="388">
        <v>2533.7483400000001</v>
      </c>
      <c r="AV164" s="378">
        <v>962.39093066299199</v>
      </c>
      <c r="AW164" s="399">
        <v>573</v>
      </c>
      <c r="AX164" s="390">
        <v>1.6795653240191799</v>
      </c>
      <c r="AY164" s="398">
        <v>723.45971084200301</v>
      </c>
      <c r="AZ164" s="380">
        <v>1.4999999999999999E-2</v>
      </c>
      <c r="BA164" s="380">
        <v>1.4999999999999999E-2</v>
      </c>
      <c r="BB164" s="393">
        <v>0</v>
      </c>
      <c r="BC164" s="393">
        <v>0</v>
      </c>
      <c r="BD164" s="379"/>
      <c r="BE164" s="388">
        <v>289.10000000000002</v>
      </c>
      <c r="BF164" s="378">
        <v>109.808544780209</v>
      </c>
      <c r="BG164" s="400">
        <v>65</v>
      </c>
      <c r="BH164" s="390">
        <v>1.6893622273878299</v>
      </c>
      <c r="BI164" s="391">
        <v>32.405495429167203</v>
      </c>
      <c r="BJ164" s="380">
        <v>0.03</v>
      </c>
      <c r="BK164" s="380">
        <v>0.03</v>
      </c>
      <c r="BL164" s="393">
        <v>0</v>
      </c>
      <c r="BM164" s="393">
        <v>0</v>
      </c>
      <c r="BN164" s="379"/>
      <c r="BO164" s="387">
        <v>279</v>
      </c>
      <c r="BP164" s="388">
        <v>105.972272548178</v>
      </c>
      <c r="BQ164" s="400">
        <v>78</v>
      </c>
      <c r="BR164" s="390">
        <v>1.35861887882279</v>
      </c>
      <c r="BS164" s="391">
        <v>32.573275612000501</v>
      </c>
      <c r="BT164" s="380">
        <v>7.4999999999999997E-3</v>
      </c>
      <c r="BU164" s="392">
        <v>7.4999999999999997E-3</v>
      </c>
      <c r="BV164" s="387">
        <v>0</v>
      </c>
      <c r="BW164" s="387">
        <v>0</v>
      </c>
      <c r="BX164" s="381"/>
      <c r="BY164" s="386">
        <v>0.99725490196078403</v>
      </c>
      <c r="BZ164" s="386">
        <v>1</v>
      </c>
      <c r="CA164" s="403">
        <v>0.99890196078431404</v>
      </c>
      <c r="CB164" s="385">
        <v>0.9</v>
      </c>
      <c r="CC164" s="392">
        <v>2.5000000000000001E-3</v>
      </c>
    </row>
    <row r="165" spans="1:81" ht="21.4" customHeight="1" x14ac:dyDescent="0.25">
      <c r="A165" s="377" t="s">
        <v>385</v>
      </c>
      <c r="B165" s="377" t="s">
        <v>386</v>
      </c>
      <c r="C165" s="377" t="s">
        <v>226</v>
      </c>
      <c r="D165" s="378">
        <v>2.5551501970000001</v>
      </c>
      <c r="E165" s="379"/>
      <c r="F165" s="380">
        <v>3.3750000000000002E-2</v>
      </c>
      <c r="G165" s="380">
        <v>3.3750000000000002E-2</v>
      </c>
      <c r="H165" s="381"/>
      <c r="I165" s="382">
        <v>5</v>
      </c>
      <c r="J165" s="382">
        <v>5</v>
      </c>
      <c r="K165" s="379"/>
      <c r="L165" s="383">
        <v>0.28000000000000003</v>
      </c>
      <c r="M165" s="384">
        <v>0.48599999999999999</v>
      </c>
      <c r="N165" s="385">
        <v>0.7</v>
      </c>
      <c r="O165" s="386"/>
      <c r="P165" s="379"/>
      <c r="Q165" s="387">
        <v>142</v>
      </c>
      <c r="R165" s="388">
        <v>55.574032464597202</v>
      </c>
      <c r="S165" s="389">
        <v>36</v>
      </c>
      <c r="T165" s="390">
        <v>1.5437231240165901</v>
      </c>
      <c r="U165" s="391">
        <v>31.617511489599998</v>
      </c>
      <c r="V165" s="392">
        <v>0.01</v>
      </c>
      <c r="W165" s="392">
        <v>0.01</v>
      </c>
      <c r="X165" s="393">
        <v>0</v>
      </c>
      <c r="Y165" s="393">
        <v>0</v>
      </c>
      <c r="Z165" s="379"/>
      <c r="AA165" s="394">
        <v>242</v>
      </c>
      <c r="AB165" s="378">
        <v>94.710675045299496</v>
      </c>
      <c r="AC165" s="389">
        <v>200</v>
      </c>
      <c r="AD165" s="384">
        <v>0.47355337522649699</v>
      </c>
      <c r="AE165" s="395">
        <v>-371.23604727999998</v>
      </c>
      <c r="AF165" s="380"/>
      <c r="AG165" s="380"/>
      <c r="AH165" s="396">
        <v>270</v>
      </c>
      <c r="AI165" s="393">
        <v>372</v>
      </c>
      <c r="AJ165" s="379"/>
      <c r="AK165" s="388">
        <v>2372.9895000000001</v>
      </c>
      <c r="AL165" s="388">
        <v>928.708419092594</v>
      </c>
      <c r="AM165" s="397">
        <v>701.3</v>
      </c>
      <c r="AN165" s="390">
        <v>1.3242669600635899</v>
      </c>
      <c r="AO165" s="398">
        <v>222.67730021268</v>
      </c>
      <c r="AP165" s="392">
        <v>0.01</v>
      </c>
      <c r="AQ165" s="392">
        <v>0.01</v>
      </c>
      <c r="AR165" s="393">
        <v>0</v>
      </c>
      <c r="AS165" s="393">
        <v>0</v>
      </c>
      <c r="AT165" s="381"/>
      <c r="AU165" s="388">
        <v>1603.93343</v>
      </c>
      <c r="AV165" s="378">
        <v>627.72569373149804</v>
      </c>
      <c r="AW165" s="399">
        <v>573</v>
      </c>
      <c r="AX165" s="401">
        <v>1.0955073189031399</v>
      </c>
      <c r="AY165" s="405">
        <v>-152.9878454572</v>
      </c>
      <c r="AZ165" s="380">
        <v>7.4999999999999997E-3</v>
      </c>
      <c r="BA165" s="380">
        <v>7.4999999999999997E-3</v>
      </c>
      <c r="BB165" s="393">
        <v>0</v>
      </c>
      <c r="BC165" s="393">
        <v>153</v>
      </c>
      <c r="BD165" s="379"/>
      <c r="BE165" s="388">
        <v>136.19999999999999</v>
      </c>
      <c r="BF165" s="378">
        <v>53.304107194916497</v>
      </c>
      <c r="BG165" s="400">
        <v>65</v>
      </c>
      <c r="BH165" s="386">
        <v>0.82006318761410002</v>
      </c>
      <c r="BI165" s="394">
        <v>-112.92714420750001</v>
      </c>
      <c r="BJ165" s="380"/>
      <c r="BK165" s="380"/>
      <c r="BL165" s="393">
        <v>14</v>
      </c>
      <c r="BM165" s="393">
        <v>113</v>
      </c>
      <c r="BN165" s="379"/>
      <c r="BO165" s="387">
        <v>220</v>
      </c>
      <c r="BP165" s="388">
        <v>86.100613677544999</v>
      </c>
      <c r="BQ165" s="400">
        <v>78</v>
      </c>
      <c r="BR165" s="401">
        <v>1.1038540215069901</v>
      </c>
      <c r="BS165" s="402">
        <v>-19.162058439199999</v>
      </c>
      <c r="BT165" s="380">
        <v>3.7499999999999999E-3</v>
      </c>
      <c r="BU165" s="392">
        <v>3.7499999999999999E-3</v>
      </c>
      <c r="BV165" s="387">
        <v>0</v>
      </c>
      <c r="BW165" s="387">
        <v>20</v>
      </c>
      <c r="BX165" s="381"/>
      <c r="BY165" s="386">
        <v>0.995854922279793</v>
      </c>
      <c r="BZ165" s="386">
        <v>1</v>
      </c>
      <c r="CA165" s="403">
        <v>0.99834196891191695</v>
      </c>
      <c r="CB165" s="385">
        <v>0.9</v>
      </c>
      <c r="CC165" s="392">
        <v>2.5000000000000001E-3</v>
      </c>
    </row>
    <row r="166" spans="1:81" ht="21.4" customHeight="1" x14ac:dyDescent="0.25">
      <c r="A166" s="377" t="s">
        <v>385</v>
      </c>
      <c r="B166" s="377" t="s">
        <v>386</v>
      </c>
      <c r="C166" s="377" t="s">
        <v>227</v>
      </c>
      <c r="D166" s="378">
        <v>7.6313462515555601</v>
      </c>
      <c r="E166" s="379"/>
      <c r="F166" s="380">
        <v>4.4255000000000003E-2</v>
      </c>
      <c r="G166" s="380">
        <v>4.4255000000000003E-2</v>
      </c>
      <c r="H166" s="381"/>
      <c r="I166" s="382">
        <v>5</v>
      </c>
      <c r="J166" s="382">
        <v>5</v>
      </c>
      <c r="K166" s="379"/>
      <c r="L166" s="383">
        <v>0.25</v>
      </c>
      <c r="M166" s="384">
        <v>0.32600000000000001</v>
      </c>
      <c r="N166" s="385">
        <v>0.7</v>
      </c>
      <c r="O166" s="386"/>
      <c r="P166" s="379"/>
      <c r="Q166" s="387">
        <v>399</v>
      </c>
      <c r="R166" s="388">
        <v>52.284352832066602</v>
      </c>
      <c r="S166" s="389">
        <v>36</v>
      </c>
      <c r="T166" s="390">
        <v>1.45234313422407</v>
      </c>
      <c r="U166" s="391">
        <v>69.325841932799804</v>
      </c>
      <c r="V166" s="392">
        <v>0.01</v>
      </c>
      <c r="W166" s="392">
        <v>0.01</v>
      </c>
      <c r="X166" s="393">
        <v>0</v>
      </c>
      <c r="Y166" s="393">
        <v>0</v>
      </c>
      <c r="Z166" s="379"/>
      <c r="AA166" s="394">
        <v>901</v>
      </c>
      <c r="AB166" s="378">
        <v>118.065668926547</v>
      </c>
      <c r="AC166" s="389">
        <v>200</v>
      </c>
      <c r="AD166" s="384">
        <v>0.59032834463273498</v>
      </c>
      <c r="AE166" s="395">
        <v>-930.52310037333405</v>
      </c>
      <c r="AF166" s="380"/>
      <c r="AG166" s="380"/>
      <c r="AH166" s="396">
        <v>626</v>
      </c>
      <c r="AI166" s="393">
        <v>931</v>
      </c>
      <c r="AJ166" s="379"/>
      <c r="AK166" s="388">
        <v>8232.1439800000007</v>
      </c>
      <c r="AL166" s="388">
        <v>1078.7276200869501</v>
      </c>
      <c r="AM166" s="397">
        <v>753.3</v>
      </c>
      <c r="AN166" s="390">
        <v>1.43200268165001</v>
      </c>
      <c r="AO166" s="398">
        <v>1333.7122224438399</v>
      </c>
      <c r="AP166" s="392">
        <v>0.01</v>
      </c>
      <c r="AQ166" s="392">
        <v>0.01</v>
      </c>
      <c r="AR166" s="393">
        <v>0</v>
      </c>
      <c r="AS166" s="393">
        <v>0</v>
      </c>
      <c r="AT166" s="381"/>
      <c r="AU166" s="388">
        <v>3972.7938100000001</v>
      </c>
      <c r="AV166" s="378">
        <v>520.58885536614105</v>
      </c>
      <c r="AW166" s="399">
        <v>573</v>
      </c>
      <c r="AX166" s="386">
        <v>0.90853203379780301</v>
      </c>
      <c r="AY166" s="388">
        <v>-1274.5198725696</v>
      </c>
      <c r="AZ166" s="380"/>
      <c r="BA166" s="380"/>
      <c r="BB166" s="393">
        <v>400</v>
      </c>
      <c r="BC166" s="393">
        <v>1275</v>
      </c>
      <c r="BD166" s="379"/>
      <c r="BE166" s="388">
        <v>549.9</v>
      </c>
      <c r="BF166" s="378">
        <v>72.058059203893393</v>
      </c>
      <c r="BG166" s="400">
        <v>65</v>
      </c>
      <c r="BH166" s="401">
        <v>1.1085855262137401</v>
      </c>
      <c r="BI166" s="402">
        <v>-194.15625952666699</v>
      </c>
      <c r="BJ166" s="380">
        <v>1.538E-2</v>
      </c>
      <c r="BK166" s="380">
        <v>1.538E-2</v>
      </c>
      <c r="BL166" s="393">
        <v>0</v>
      </c>
      <c r="BM166" s="393">
        <v>195</v>
      </c>
      <c r="BN166" s="379"/>
      <c r="BO166" s="387">
        <v>694</v>
      </c>
      <c r="BP166" s="388">
        <v>90.940703923444303</v>
      </c>
      <c r="BQ166" s="400">
        <v>78</v>
      </c>
      <c r="BR166" s="401">
        <v>1.16590646055698</v>
      </c>
      <c r="BS166" s="402">
        <v>-20.294009145600299</v>
      </c>
      <c r="BT166" s="380">
        <v>6.3749999999999996E-3</v>
      </c>
      <c r="BU166" s="392">
        <v>6.3749999999999996E-3</v>
      </c>
      <c r="BV166" s="387">
        <v>0</v>
      </c>
      <c r="BW166" s="387">
        <v>21</v>
      </c>
      <c r="BX166" s="381"/>
      <c r="BY166" s="386">
        <v>0.998114985862394</v>
      </c>
      <c r="BZ166" s="386">
        <v>1</v>
      </c>
      <c r="CA166" s="403">
        <v>0.99924599434495698</v>
      </c>
      <c r="CB166" s="385">
        <v>0.9</v>
      </c>
      <c r="CC166" s="392">
        <v>2.5000000000000001E-3</v>
      </c>
    </row>
    <row r="167" spans="1:81" ht="21.4" customHeight="1" x14ac:dyDescent="0.25">
      <c r="A167" s="377" t="s">
        <v>385</v>
      </c>
      <c r="B167" s="377" t="s">
        <v>386</v>
      </c>
      <c r="C167" s="377" t="s">
        <v>228</v>
      </c>
      <c r="D167" s="378">
        <v>10.832197240333301</v>
      </c>
      <c r="E167" s="379"/>
      <c r="F167" s="380">
        <v>6.2625E-2</v>
      </c>
      <c r="G167" s="380">
        <v>6.2625E-2</v>
      </c>
      <c r="H167" s="381"/>
      <c r="I167" s="382">
        <v>6</v>
      </c>
      <c r="J167" s="382">
        <v>6</v>
      </c>
      <c r="K167" s="379"/>
      <c r="L167" s="383">
        <v>0.2</v>
      </c>
      <c r="M167" s="384">
        <v>0.186</v>
      </c>
      <c r="N167" s="385">
        <v>0.7</v>
      </c>
      <c r="O167" s="386"/>
      <c r="P167" s="379"/>
      <c r="Q167" s="387">
        <v>708</v>
      </c>
      <c r="R167" s="388">
        <v>65.360700538556003</v>
      </c>
      <c r="S167" s="389">
        <v>36</v>
      </c>
      <c r="T167" s="390">
        <v>1.8155750149598899</v>
      </c>
      <c r="U167" s="391">
        <v>240.0490792176</v>
      </c>
      <c r="V167" s="392">
        <v>0.01</v>
      </c>
      <c r="W167" s="392">
        <v>0.01</v>
      </c>
      <c r="X167" s="393">
        <v>0</v>
      </c>
      <c r="Y167" s="393">
        <v>0</v>
      </c>
      <c r="Z167" s="379"/>
      <c r="AA167" s="394">
        <v>1025</v>
      </c>
      <c r="AB167" s="378">
        <v>94.625307983078997</v>
      </c>
      <c r="AC167" s="389">
        <v>200</v>
      </c>
      <c r="AD167" s="384">
        <v>0.47312653991539499</v>
      </c>
      <c r="AE167" s="395">
        <v>-1574.7273376799999</v>
      </c>
      <c r="AF167" s="380"/>
      <c r="AG167" s="380"/>
      <c r="AH167" s="396">
        <v>1142</v>
      </c>
      <c r="AI167" s="393">
        <v>1575</v>
      </c>
      <c r="AJ167" s="379"/>
      <c r="AK167" s="388">
        <v>9656.0429999999997</v>
      </c>
      <c r="AL167" s="388">
        <v>891.42052953449195</v>
      </c>
      <c r="AM167" s="397">
        <v>695.9</v>
      </c>
      <c r="AN167" s="390">
        <v>1.2809606689675099</v>
      </c>
      <c r="AO167" s="398">
        <v>610.29172854244302</v>
      </c>
      <c r="AP167" s="392">
        <v>0.01</v>
      </c>
      <c r="AQ167" s="392">
        <v>0.01</v>
      </c>
      <c r="AR167" s="393">
        <v>0</v>
      </c>
      <c r="AS167" s="393">
        <v>0</v>
      </c>
      <c r="AT167" s="381"/>
      <c r="AU167" s="388">
        <v>8064.8801000000003</v>
      </c>
      <c r="AV167" s="378">
        <v>744.528549569858</v>
      </c>
      <c r="AW167" s="399">
        <v>573</v>
      </c>
      <c r="AX167" s="390">
        <v>1.29935174445001</v>
      </c>
      <c r="AY167" s="398">
        <v>616.66127754680201</v>
      </c>
      <c r="AZ167" s="380">
        <v>1.4999999999999999E-2</v>
      </c>
      <c r="BA167" s="380">
        <v>1.4999999999999999E-2</v>
      </c>
      <c r="BB167" s="393">
        <v>0</v>
      </c>
      <c r="BC167" s="393">
        <v>0</v>
      </c>
      <c r="BD167" s="379"/>
      <c r="BE167" s="388">
        <v>830.6</v>
      </c>
      <c r="BF167" s="378">
        <v>76.678810547068693</v>
      </c>
      <c r="BG167" s="400">
        <v>65</v>
      </c>
      <c r="BH167" s="401">
        <v>1.1796740084164401</v>
      </c>
      <c r="BI167" s="402">
        <v>-225.5392309325</v>
      </c>
      <c r="BJ167" s="380">
        <v>1.7999999999999999E-2</v>
      </c>
      <c r="BK167" s="380">
        <v>1.7999999999999999E-2</v>
      </c>
      <c r="BL167" s="393">
        <v>0</v>
      </c>
      <c r="BM167" s="393">
        <v>226</v>
      </c>
      <c r="BN167" s="379"/>
      <c r="BO167" s="387">
        <v>1007</v>
      </c>
      <c r="BP167" s="388">
        <v>92.963595257522499</v>
      </c>
      <c r="BQ167" s="400">
        <v>78</v>
      </c>
      <c r="BR167" s="401">
        <v>1.1918409648400301</v>
      </c>
      <c r="BS167" s="402">
        <v>-6.8936616951995102</v>
      </c>
      <c r="BT167" s="380">
        <v>7.1250000000000003E-3</v>
      </c>
      <c r="BU167" s="392">
        <v>7.1250000000000003E-3</v>
      </c>
      <c r="BV167" s="387">
        <v>0</v>
      </c>
      <c r="BW167" s="387">
        <v>7</v>
      </c>
      <c r="BX167" s="381"/>
      <c r="BY167" s="386">
        <v>0.995378807602187</v>
      </c>
      <c r="BZ167" s="386">
        <v>1</v>
      </c>
      <c r="CA167" s="403">
        <v>0.99815152304087496</v>
      </c>
      <c r="CB167" s="385">
        <v>0.9</v>
      </c>
      <c r="CC167" s="392">
        <v>2.5000000000000001E-3</v>
      </c>
    </row>
    <row r="168" spans="1:81" ht="21.4" customHeight="1" x14ac:dyDescent="0.25">
      <c r="A168" s="377" t="s">
        <v>385</v>
      </c>
      <c r="B168" s="377" t="s">
        <v>386</v>
      </c>
      <c r="C168" s="377" t="s">
        <v>229</v>
      </c>
      <c r="D168" s="378">
        <v>1.97474747477778</v>
      </c>
      <c r="E168" s="379"/>
      <c r="F168" s="380">
        <v>2.1000000000000001E-2</v>
      </c>
      <c r="G168" s="380">
        <v>2.1000000000000001E-2</v>
      </c>
      <c r="H168" s="381"/>
      <c r="I168" s="382">
        <v>3</v>
      </c>
      <c r="J168" s="382">
        <v>3</v>
      </c>
      <c r="K168" s="379"/>
      <c r="L168" s="404">
        <v>0.81</v>
      </c>
      <c r="M168" s="401">
        <v>0.77700000000000002</v>
      </c>
      <c r="N168" s="385">
        <v>0.7</v>
      </c>
      <c r="O168" s="386">
        <v>1.0999999999999999E-2</v>
      </c>
      <c r="P168" s="379"/>
      <c r="Q168" s="387">
        <v>32</v>
      </c>
      <c r="R168" s="388">
        <v>16.204603580314</v>
      </c>
      <c r="S168" s="389">
        <v>36</v>
      </c>
      <c r="T168" s="384">
        <v>0.450127877230944</v>
      </c>
      <c r="U168" s="395">
        <v>-53.309090910400101</v>
      </c>
      <c r="V168" s="392"/>
      <c r="W168" s="392"/>
      <c r="X168" s="393">
        <v>40</v>
      </c>
      <c r="Y168" s="393">
        <v>54</v>
      </c>
      <c r="Z168" s="379"/>
      <c r="AA168" s="394">
        <v>139</v>
      </c>
      <c r="AB168" s="378">
        <v>70.388746801988901</v>
      </c>
      <c r="AC168" s="389">
        <v>200</v>
      </c>
      <c r="AD168" s="384">
        <v>0.351943734009944</v>
      </c>
      <c r="AE168" s="395">
        <v>-334.939393946667</v>
      </c>
      <c r="AF168" s="380"/>
      <c r="AG168" s="380"/>
      <c r="AH168" s="396">
        <v>256</v>
      </c>
      <c r="AI168" s="393">
        <v>335</v>
      </c>
      <c r="AJ168" s="379"/>
      <c r="AK168" s="388">
        <v>537.95699000000002</v>
      </c>
      <c r="AL168" s="388">
        <v>272.41811769402898</v>
      </c>
      <c r="AM168" s="397">
        <v>661.5</v>
      </c>
      <c r="AN168" s="384">
        <v>0.411818772024232</v>
      </c>
      <c r="AO168" s="406">
        <v>-1029.5975554786</v>
      </c>
      <c r="AP168" s="392"/>
      <c r="AQ168" s="392"/>
      <c r="AR168" s="393">
        <v>769</v>
      </c>
      <c r="AS168" s="393">
        <v>1030</v>
      </c>
      <c r="AT168" s="381"/>
      <c r="AU168" s="388">
        <v>639.62032999999997</v>
      </c>
      <c r="AV168" s="378">
        <v>323.89980904873801</v>
      </c>
      <c r="AW168" s="399">
        <v>573</v>
      </c>
      <c r="AX168" s="384">
        <v>0.56527017285992698</v>
      </c>
      <c r="AY168" s="406">
        <v>-718.21603365720102</v>
      </c>
      <c r="AZ168" s="380"/>
      <c r="BA168" s="380"/>
      <c r="BB168" s="393">
        <v>492</v>
      </c>
      <c r="BC168" s="393">
        <v>719</v>
      </c>
      <c r="BD168" s="379"/>
      <c r="BE168" s="388">
        <v>91</v>
      </c>
      <c r="BF168" s="378">
        <v>46.081841431517901</v>
      </c>
      <c r="BG168" s="400">
        <v>65</v>
      </c>
      <c r="BH168" s="384">
        <v>0.70895140663873701</v>
      </c>
      <c r="BI168" s="395">
        <v>-101.537878790834</v>
      </c>
      <c r="BJ168" s="380"/>
      <c r="BK168" s="380"/>
      <c r="BL168" s="393">
        <v>25</v>
      </c>
      <c r="BM168" s="393">
        <v>102</v>
      </c>
      <c r="BN168" s="379"/>
      <c r="BO168" s="387">
        <v>211</v>
      </c>
      <c r="BP168" s="388">
        <v>106.849104857695</v>
      </c>
      <c r="BQ168" s="400">
        <v>78</v>
      </c>
      <c r="BR168" s="390">
        <v>1.3698603186884</v>
      </c>
      <c r="BS168" s="391">
        <v>26.163636360799799</v>
      </c>
      <c r="BT168" s="380">
        <v>7.4999999999999997E-3</v>
      </c>
      <c r="BU168" s="392">
        <v>7.4999999999999997E-3</v>
      </c>
      <c r="BV168" s="387">
        <v>0</v>
      </c>
      <c r="BW168" s="387">
        <v>0</v>
      </c>
      <c r="BX168" s="381"/>
      <c r="BY168" s="386">
        <v>0.99321705426356599</v>
      </c>
      <c r="BZ168" s="386">
        <v>1</v>
      </c>
      <c r="CA168" s="403">
        <v>0.99728682170542604</v>
      </c>
      <c r="CB168" s="385">
        <v>0.9</v>
      </c>
      <c r="CC168" s="392">
        <v>2.5000000000000001E-3</v>
      </c>
    </row>
    <row r="169" spans="1:81" ht="21.4" customHeight="1" x14ac:dyDescent="0.25">
      <c r="A169" s="377" t="s">
        <v>385</v>
      </c>
      <c r="B169" s="377" t="s">
        <v>386</v>
      </c>
      <c r="C169" s="377" t="s">
        <v>230</v>
      </c>
      <c r="D169" s="378">
        <v>6.0456881835555603</v>
      </c>
      <c r="E169" s="379"/>
      <c r="F169" s="380">
        <v>0.02</v>
      </c>
      <c r="G169" s="380">
        <v>0.02</v>
      </c>
      <c r="H169" s="381"/>
      <c r="I169" s="382">
        <v>3</v>
      </c>
      <c r="J169" s="382">
        <v>3</v>
      </c>
      <c r="K169" s="379"/>
      <c r="L169" s="383">
        <v>0.62</v>
      </c>
      <c r="M169" s="386">
        <v>0.68</v>
      </c>
      <c r="N169" s="385">
        <v>0.7</v>
      </c>
      <c r="O169" s="386"/>
      <c r="P169" s="379"/>
      <c r="Q169" s="387">
        <v>214</v>
      </c>
      <c r="R169" s="388">
        <v>35.3971282511867</v>
      </c>
      <c r="S169" s="389">
        <v>36</v>
      </c>
      <c r="T169" s="386">
        <v>0.98325356253296403</v>
      </c>
      <c r="U169" s="394">
        <v>-47.173729529600202</v>
      </c>
      <c r="V169" s="392"/>
      <c r="W169" s="392"/>
      <c r="X169" s="393">
        <v>4</v>
      </c>
      <c r="Y169" s="393">
        <v>48</v>
      </c>
      <c r="Z169" s="379"/>
      <c r="AA169" s="394">
        <v>878</v>
      </c>
      <c r="AB169" s="378">
        <v>145.22747011468201</v>
      </c>
      <c r="AC169" s="389">
        <v>200</v>
      </c>
      <c r="AD169" s="384">
        <v>0.72613735057341</v>
      </c>
      <c r="AE169" s="395">
        <v>-572.96516405333398</v>
      </c>
      <c r="AF169" s="380"/>
      <c r="AG169" s="380"/>
      <c r="AH169" s="396">
        <v>332</v>
      </c>
      <c r="AI169" s="393">
        <v>573</v>
      </c>
      <c r="AJ169" s="379"/>
      <c r="AK169" s="388">
        <v>6153.6389799999997</v>
      </c>
      <c r="AL169" s="388">
        <v>1017.85583264748</v>
      </c>
      <c r="AM169" s="397">
        <v>828</v>
      </c>
      <c r="AN169" s="390">
        <v>1.22929448387377</v>
      </c>
      <c r="AO169" s="398">
        <v>146.64320081919701</v>
      </c>
      <c r="AP169" s="392">
        <v>0.01</v>
      </c>
      <c r="AQ169" s="392">
        <v>0.01</v>
      </c>
      <c r="AR169" s="393">
        <v>0</v>
      </c>
      <c r="AS169" s="393">
        <v>0</v>
      </c>
      <c r="AT169" s="381"/>
      <c r="AU169" s="388">
        <v>3058.1308199999999</v>
      </c>
      <c r="AV169" s="378">
        <v>505.83667684320898</v>
      </c>
      <c r="AW169" s="399">
        <v>573</v>
      </c>
      <c r="AX169" s="386">
        <v>0.88278652154137704</v>
      </c>
      <c r="AY169" s="388">
        <v>-1098.8843750128001</v>
      </c>
      <c r="AZ169" s="380"/>
      <c r="BA169" s="380"/>
      <c r="BB169" s="393">
        <v>407</v>
      </c>
      <c r="BC169" s="393">
        <v>1099</v>
      </c>
      <c r="BD169" s="379"/>
      <c r="BE169" s="388">
        <v>315.60000000000002</v>
      </c>
      <c r="BF169" s="378">
        <v>52.202493813432397</v>
      </c>
      <c r="BG169" s="400">
        <v>65</v>
      </c>
      <c r="BH169" s="386">
        <v>0.80311528943742105</v>
      </c>
      <c r="BI169" s="394">
        <v>-273.85459789666697</v>
      </c>
      <c r="BJ169" s="380"/>
      <c r="BK169" s="380"/>
      <c r="BL169" s="393">
        <v>39</v>
      </c>
      <c r="BM169" s="393">
        <v>274</v>
      </c>
      <c r="BN169" s="379"/>
      <c r="BO169" s="387">
        <v>916</v>
      </c>
      <c r="BP169" s="388">
        <v>151.512941486388</v>
      </c>
      <c r="BQ169" s="400">
        <v>78</v>
      </c>
      <c r="BR169" s="390">
        <v>1.94247360879985</v>
      </c>
      <c r="BS169" s="391">
        <v>350.12358601919999</v>
      </c>
      <c r="BT169" s="380">
        <v>7.4999999999999997E-3</v>
      </c>
      <c r="BU169" s="392">
        <v>7.4999999999999997E-3</v>
      </c>
      <c r="BV169" s="387">
        <v>0</v>
      </c>
      <c r="BW169" s="387">
        <v>0</v>
      </c>
      <c r="BX169" s="381"/>
      <c r="BY169" s="386">
        <v>0.99398907103825096</v>
      </c>
      <c r="BZ169" s="386">
        <v>1</v>
      </c>
      <c r="CA169" s="403">
        <v>0.99759562841530003</v>
      </c>
      <c r="CB169" s="385">
        <v>0.9</v>
      </c>
      <c r="CC169" s="392">
        <v>2.5000000000000001E-3</v>
      </c>
    </row>
    <row r="170" spans="1:81" ht="21.4" customHeight="1" x14ac:dyDescent="0.25">
      <c r="A170" s="377" t="s">
        <v>385</v>
      </c>
      <c r="B170" s="377" t="s">
        <v>231</v>
      </c>
      <c r="C170" s="377" t="s">
        <v>232</v>
      </c>
      <c r="D170" s="378">
        <v>9.06721068444444</v>
      </c>
      <c r="E170" s="379"/>
      <c r="F170" s="380">
        <v>3.7999999999999999E-2</v>
      </c>
      <c r="G170" s="380">
        <v>3.7999999999999999E-2</v>
      </c>
      <c r="H170" s="381"/>
      <c r="I170" s="382">
        <v>5</v>
      </c>
      <c r="J170" s="382">
        <v>5</v>
      </c>
      <c r="K170" s="379"/>
      <c r="L170" s="403">
        <v>0.89</v>
      </c>
      <c r="M170" s="386">
        <v>0.66700000000000004</v>
      </c>
      <c r="N170" s="385">
        <v>0.7</v>
      </c>
      <c r="O170" s="386"/>
      <c r="P170" s="379"/>
      <c r="Q170" s="387">
        <v>424</v>
      </c>
      <c r="R170" s="388">
        <v>46.7619000766583</v>
      </c>
      <c r="S170" s="389">
        <v>36</v>
      </c>
      <c r="T170" s="390">
        <v>1.29894166879606</v>
      </c>
      <c r="U170" s="391">
        <v>32.296498432000199</v>
      </c>
      <c r="V170" s="392">
        <v>0.01</v>
      </c>
      <c r="W170" s="392">
        <v>0.01</v>
      </c>
      <c r="X170" s="393">
        <v>0</v>
      </c>
      <c r="Y170" s="393">
        <v>0</v>
      </c>
      <c r="Z170" s="379"/>
      <c r="AA170" s="394">
        <v>727</v>
      </c>
      <c r="AB170" s="378">
        <v>80.179012631440102</v>
      </c>
      <c r="AC170" s="389">
        <v>200</v>
      </c>
      <c r="AD170" s="384">
        <v>0.40089506315720103</v>
      </c>
      <c r="AE170" s="395">
        <v>-1449.13056426667</v>
      </c>
      <c r="AF170" s="380"/>
      <c r="AG170" s="380"/>
      <c r="AH170" s="396">
        <v>1087</v>
      </c>
      <c r="AI170" s="393">
        <v>1450</v>
      </c>
      <c r="AJ170" s="379"/>
      <c r="AK170" s="388">
        <v>6741.5568700000003</v>
      </c>
      <c r="AL170" s="388">
        <v>743.50945451898497</v>
      </c>
      <c r="AM170" s="397">
        <v>780.7</v>
      </c>
      <c r="AN170" s="386">
        <v>0.95236256503008199</v>
      </c>
      <c r="AO170" s="388">
        <v>-1752.9687876149301</v>
      </c>
      <c r="AP170" s="392"/>
      <c r="AQ170" s="392"/>
      <c r="AR170" s="393">
        <v>338</v>
      </c>
      <c r="AS170" s="393">
        <v>1753</v>
      </c>
      <c r="AT170" s="381"/>
      <c r="AU170" s="388">
        <v>6261.8588300000001</v>
      </c>
      <c r="AV170" s="378">
        <v>690.60475684575601</v>
      </c>
      <c r="AW170" s="399">
        <v>573</v>
      </c>
      <c r="AX170" s="390">
        <v>1.20524390374478</v>
      </c>
      <c r="AY170" s="398">
        <v>27.244763376003</v>
      </c>
      <c r="AZ170" s="380">
        <v>1.4999999999999999E-2</v>
      </c>
      <c r="BA170" s="380">
        <v>1.4999999999999999E-2</v>
      </c>
      <c r="BB170" s="393">
        <v>0</v>
      </c>
      <c r="BC170" s="393">
        <v>0</v>
      </c>
      <c r="BD170" s="379"/>
      <c r="BE170" s="388">
        <v>556.9</v>
      </c>
      <c r="BF170" s="378">
        <v>61.419108850686399</v>
      </c>
      <c r="BG170" s="400">
        <v>65</v>
      </c>
      <c r="BH170" s="401">
        <v>0.94490936693363703</v>
      </c>
      <c r="BI170" s="402">
        <v>-327.153041733333</v>
      </c>
      <c r="BJ170" s="380">
        <v>3.0000000000000001E-3</v>
      </c>
      <c r="BK170" s="380">
        <v>3.0000000000000001E-3</v>
      </c>
      <c r="BL170" s="393">
        <v>0</v>
      </c>
      <c r="BM170" s="393">
        <v>328</v>
      </c>
      <c r="BN170" s="379"/>
      <c r="BO170" s="387">
        <v>1165</v>
      </c>
      <c r="BP170" s="388">
        <v>128.48493771062999</v>
      </c>
      <c r="BQ170" s="400">
        <v>78</v>
      </c>
      <c r="BR170" s="390">
        <v>1.6472427911619201</v>
      </c>
      <c r="BS170" s="391">
        <v>316.30907993599999</v>
      </c>
      <c r="BT170" s="380">
        <v>7.4999999999999997E-3</v>
      </c>
      <c r="BU170" s="392">
        <v>7.4999999999999997E-3</v>
      </c>
      <c r="BV170" s="387">
        <v>0</v>
      </c>
      <c r="BW170" s="387">
        <v>0</v>
      </c>
      <c r="BX170" s="381"/>
      <c r="BY170" s="386">
        <v>0.99673202614379097</v>
      </c>
      <c r="BZ170" s="386">
        <v>1</v>
      </c>
      <c r="CA170" s="403">
        <v>0.99869281045751601</v>
      </c>
      <c r="CB170" s="385">
        <v>0.9</v>
      </c>
      <c r="CC170" s="392">
        <v>2.5000000000000001E-3</v>
      </c>
    </row>
    <row r="171" spans="1:81" ht="21.4" customHeight="1" x14ac:dyDescent="0.25">
      <c r="A171" s="377" t="s">
        <v>385</v>
      </c>
      <c r="B171" s="377" t="s">
        <v>231</v>
      </c>
      <c r="C171" s="377" t="s">
        <v>233</v>
      </c>
      <c r="D171" s="378">
        <v>4.6499736225555601</v>
      </c>
      <c r="E171" s="379"/>
      <c r="F171" s="380">
        <v>4.4499999999999998E-2</v>
      </c>
      <c r="G171" s="380">
        <v>4.4499999999999998E-2</v>
      </c>
      <c r="H171" s="381"/>
      <c r="I171" s="382">
        <v>5</v>
      </c>
      <c r="J171" s="382">
        <v>5</v>
      </c>
      <c r="K171" s="379"/>
      <c r="L171" s="383">
        <v>0.39</v>
      </c>
      <c r="M171" s="384">
        <v>0.58799999999999997</v>
      </c>
      <c r="N171" s="385">
        <v>0.7</v>
      </c>
      <c r="O171" s="386"/>
      <c r="P171" s="379"/>
      <c r="Q171" s="387">
        <v>199</v>
      </c>
      <c r="R171" s="388">
        <v>42.795941687650398</v>
      </c>
      <c r="S171" s="389">
        <v>36</v>
      </c>
      <c r="T171" s="401">
        <v>1.18877615799029</v>
      </c>
      <c r="U171" s="402">
        <v>-1.8788604944001901</v>
      </c>
      <c r="V171" s="392">
        <v>9.4999999999999998E-3</v>
      </c>
      <c r="W171" s="392">
        <v>9.4999999999999998E-3</v>
      </c>
      <c r="X171" s="393">
        <v>0</v>
      </c>
      <c r="Y171" s="393">
        <v>2</v>
      </c>
      <c r="Z171" s="379"/>
      <c r="AA171" s="394">
        <v>418</v>
      </c>
      <c r="AB171" s="378">
        <v>89.892983042401298</v>
      </c>
      <c r="AC171" s="389">
        <v>200</v>
      </c>
      <c r="AD171" s="384">
        <v>0.44946491521200699</v>
      </c>
      <c r="AE171" s="395">
        <v>-697.99366941333403</v>
      </c>
      <c r="AF171" s="380"/>
      <c r="AG171" s="380"/>
      <c r="AH171" s="396">
        <v>512</v>
      </c>
      <c r="AI171" s="393">
        <v>698</v>
      </c>
      <c r="AJ171" s="379"/>
      <c r="AK171" s="388">
        <v>4326.4648699999998</v>
      </c>
      <c r="AL171" s="388">
        <v>930.42783060396005</v>
      </c>
      <c r="AM171" s="397">
        <v>643.6</v>
      </c>
      <c r="AN171" s="390">
        <v>1.4456616386015499</v>
      </c>
      <c r="AO171" s="398">
        <v>735.197241827889</v>
      </c>
      <c r="AP171" s="392">
        <v>0.01</v>
      </c>
      <c r="AQ171" s="392">
        <v>0.01</v>
      </c>
      <c r="AR171" s="393">
        <v>0</v>
      </c>
      <c r="AS171" s="393">
        <v>0</v>
      </c>
      <c r="AT171" s="381"/>
      <c r="AU171" s="388">
        <v>3273.3148900000001</v>
      </c>
      <c r="AV171" s="378">
        <v>703.94267918471201</v>
      </c>
      <c r="AW171" s="399">
        <v>573</v>
      </c>
      <c r="AX171" s="390">
        <v>1.22852125512166</v>
      </c>
      <c r="AY171" s="398">
        <v>75.993027130796705</v>
      </c>
      <c r="AZ171" s="380">
        <v>1.4999999999999999E-2</v>
      </c>
      <c r="BA171" s="380">
        <v>1.4999999999999999E-2</v>
      </c>
      <c r="BB171" s="393">
        <v>0</v>
      </c>
      <c r="BC171" s="393">
        <v>0</v>
      </c>
      <c r="BD171" s="379"/>
      <c r="BE171" s="388">
        <v>244.6</v>
      </c>
      <c r="BF171" s="378">
        <v>52.602448928639603</v>
      </c>
      <c r="BG171" s="400">
        <v>65</v>
      </c>
      <c r="BH171" s="386">
        <v>0.80926844505599405</v>
      </c>
      <c r="BI171" s="394">
        <v>-208.772428199167</v>
      </c>
      <c r="BJ171" s="380"/>
      <c r="BK171" s="380"/>
      <c r="BL171" s="393">
        <v>28</v>
      </c>
      <c r="BM171" s="393">
        <v>209</v>
      </c>
      <c r="BN171" s="379"/>
      <c r="BO171" s="387">
        <v>486</v>
      </c>
      <c r="BP171" s="388">
        <v>104.516721910543</v>
      </c>
      <c r="BQ171" s="400">
        <v>78</v>
      </c>
      <c r="BR171" s="390">
        <v>1.3399579732120901</v>
      </c>
      <c r="BS171" s="391">
        <v>50.762468928799599</v>
      </c>
      <c r="BT171" s="380">
        <v>7.4999999999999997E-3</v>
      </c>
      <c r="BU171" s="392">
        <v>7.4999999999999997E-3</v>
      </c>
      <c r="BV171" s="387">
        <v>0</v>
      </c>
      <c r="BW171" s="387">
        <v>0</v>
      </c>
      <c r="BX171" s="381"/>
      <c r="BY171" s="386">
        <v>0.99143835616438403</v>
      </c>
      <c r="BZ171" s="386">
        <v>1</v>
      </c>
      <c r="CA171" s="403">
        <v>0.99657534246575297</v>
      </c>
      <c r="CB171" s="385">
        <v>0.9</v>
      </c>
      <c r="CC171" s="392">
        <v>2.5000000000000001E-3</v>
      </c>
    </row>
    <row r="172" spans="1:81" ht="21.4" customHeight="1" x14ac:dyDescent="0.25">
      <c r="A172" s="377" t="s">
        <v>385</v>
      </c>
      <c r="B172" s="377" t="s">
        <v>231</v>
      </c>
      <c r="C172" s="377" t="s">
        <v>234</v>
      </c>
      <c r="D172" s="378">
        <v>1.442080808</v>
      </c>
      <c r="E172" s="379"/>
      <c r="F172" s="380">
        <v>6.3750000000000001E-2</v>
      </c>
      <c r="G172" s="380">
        <v>6.3750000000000001E-2</v>
      </c>
      <c r="H172" s="381"/>
      <c r="I172" s="382">
        <v>6</v>
      </c>
      <c r="J172" s="382">
        <v>6</v>
      </c>
      <c r="K172" s="379"/>
      <c r="L172" s="383">
        <v>0.33</v>
      </c>
      <c r="M172" s="384">
        <v>0.46400000000000002</v>
      </c>
      <c r="N172" s="385">
        <v>0.7</v>
      </c>
      <c r="O172" s="386"/>
      <c r="P172" s="379"/>
      <c r="Q172" s="387">
        <v>66</v>
      </c>
      <c r="R172" s="388">
        <v>45.767199475828498</v>
      </c>
      <c r="S172" s="389">
        <v>36</v>
      </c>
      <c r="T172" s="390">
        <v>1.2713110965507901</v>
      </c>
      <c r="U172" s="391">
        <v>3.7021090943999999</v>
      </c>
      <c r="V172" s="392">
        <v>0.01</v>
      </c>
      <c r="W172" s="392">
        <v>0.01</v>
      </c>
      <c r="X172" s="393">
        <v>0</v>
      </c>
      <c r="Y172" s="393">
        <v>0</v>
      </c>
      <c r="Z172" s="379"/>
      <c r="AA172" s="394">
        <v>189</v>
      </c>
      <c r="AB172" s="378">
        <v>131.060616680782</v>
      </c>
      <c r="AC172" s="389">
        <v>200</v>
      </c>
      <c r="AD172" s="384">
        <v>0.65530308340390997</v>
      </c>
      <c r="AE172" s="395">
        <v>-157.09939392000001</v>
      </c>
      <c r="AF172" s="380"/>
      <c r="AG172" s="380"/>
      <c r="AH172" s="396">
        <v>100</v>
      </c>
      <c r="AI172" s="393">
        <v>158</v>
      </c>
      <c r="AJ172" s="379"/>
      <c r="AK172" s="388">
        <v>976.83927000000006</v>
      </c>
      <c r="AL172" s="388">
        <v>677.38178372595098</v>
      </c>
      <c r="AM172" s="397">
        <v>612</v>
      </c>
      <c r="AN172" s="401">
        <v>1.1068329799443599</v>
      </c>
      <c r="AO172" s="405">
        <v>-82.224875395200002</v>
      </c>
      <c r="AP172" s="392">
        <v>5.4999999999999997E-3</v>
      </c>
      <c r="AQ172" s="392">
        <v>5.4999999999999997E-3</v>
      </c>
      <c r="AR172" s="393">
        <v>0</v>
      </c>
      <c r="AS172" s="393">
        <v>83</v>
      </c>
      <c r="AT172" s="381"/>
      <c r="AU172" s="388">
        <v>1420.40534</v>
      </c>
      <c r="AV172" s="378">
        <v>984.96931109563695</v>
      </c>
      <c r="AW172" s="399">
        <v>573</v>
      </c>
      <c r="AX172" s="390">
        <v>1.7189691293117599</v>
      </c>
      <c r="AY172" s="398">
        <v>428.83057641919999</v>
      </c>
      <c r="AZ172" s="380">
        <v>1.4999999999999999E-2</v>
      </c>
      <c r="BA172" s="380">
        <v>1.4999999999999999E-2</v>
      </c>
      <c r="BB172" s="393">
        <v>0</v>
      </c>
      <c r="BC172" s="393">
        <v>0</v>
      </c>
      <c r="BD172" s="379"/>
      <c r="BE172" s="388">
        <v>123.5</v>
      </c>
      <c r="BF172" s="378">
        <v>85.640138413103401</v>
      </c>
      <c r="BG172" s="400">
        <v>65</v>
      </c>
      <c r="BH172" s="401">
        <v>1.31754059097082</v>
      </c>
      <c r="BI172" s="402">
        <v>-17.102878780000001</v>
      </c>
      <c r="BJ172" s="380">
        <v>2.325E-2</v>
      </c>
      <c r="BK172" s="380">
        <v>2.325E-2</v>
      </c>
      <c r="BL172" s="393">
        <v>0</v>
      </c>
      <c r="BM172" s="393">
        <v>18</v>
      </c>
      <c r="BN172" s="379"/>
      <c r="BO172" s="387">
        <v>154</v>
      </c>
      <c r="BP172" s="388">
        <v>106.790132110267</v>
      </c>
      <c r="BQ172" s="400">
        <v>78</v>
      </c>
      <c r="BR172" s="390">
        <v>1.3691042578239401</v>
      </c>
      <c r="BS172" s="391">
        <v>19.021236371200001</v>
      </c>
      <c r="BT172" s="380">
        <v>7.4999999999999997E-3</v>
      </c>
      <c r="BU172" s="392">
        <v>7.4999999999999997E-3</v>
      </c>
      <c r="BV172" s="387">
        <v>0</v>
      </c>
      <c r="BW172" s="387">
        <v>0</v>
      </c>
      <c r="BX172" s="381"/>
      <c r="BY172" s="386">
        <v>0.97874720357941802</v>
      </c>
      <c r="BZ172" s="386">
        <v>1</v>
      </c>
      <c r="CA172" s="403">
        <v>0.99149888143176701</v>
      </c>
      <c r="CB172" s="385">
        <v>0.9</v>
      </c>
      <c r="CC172" s="392">
        <v>2.5000000000000001E-3</v>
      </c>
    </row>
    <row r="173" spans="1:81" ht="21.4" customHeight="1" x14ac:dyDescent="0.25">
      <c r="A173" s="377" t="s">
        <v>385</v>
      </c>
      <c r="B173" s="377" t="s">
        <v>231</v>
      </c>
      <c r="C173" s="377" t="s">
        <v>235</v>
      </c>
      <c r="D173" s="378">
        <v>2.8776006351111101</v>
      </c>
      <c r="E173" s="379"/>
      <c r="F173" s="380">
        <v>2.6249999999999999E-2</v>
      </c>
      <c r="G173" s="380">
        <v>2.6249999999999999E-2</v>
      </c>
      <c r="H173" s="381"/>
      <c r="I173" s="382">
        <v>4</v>
      </c>
      <c r="J173" s="382">
        <v>4</v>
      </c>
      <c r="K173" s="379"/>
      <c r="L173" s="403">
        <v>0.85</v>
      </c>
      <c r="M173" s="401">
        <v>0.78300000000000003</v>
      </c>
      <c r="N173" s="385">
        <v>0.7</v>
      </c>
      <c r="O173" s="386">
        <v>1.0999999999999999E-2</v>
      </c>
      <c r="P173" s="379"/>
      <c r="Q173" s="387">
        <v>97</v>
      </c>
      <c r="R173" s="388">
        <v>33.708638654180199</v>
      </c>
      <c r="S173" s="389">
        <v>36</v>
      </c>
      <c r="T173" s="386">
        <v>0.93635107372722903</v>
      </c>
      <c r="U173" s="394">
        <v>-27.3123474367999</v>
      </c>
      <c r="V173" s="392"/>
      <c r="W173" s="392"/>
      <c r="X173" s="393">
        <v>7</v>
      </c>
      <c r="Y173" s="393">
        <v>28</v>
      </c>
      <c r="Z173" s="379"/>
      <c r="AA173" s="394">
        <v>252</v>
      </c>
      <c r="AB173" s="378">
        <v>87.572958153127999</v>
      </c>
      <c r="AC173" s="389">
        <v>200</v>
      </c>
      <c r="AD173" s="384">
        <v>0.43786479076564</v>
      </c>
      <c r="AE173" s="395">
        <v>-438.624152426666</v>
      </c>
      <c r="AF173" s="380"/>
      <c r="AG173" s="380"/>
      <c r="AH173" s="396">
        <v>324</v>
      </c>
      <c r="AI173" s="393">
        <v>439</v>
      </c>
      <c r="AJ173" s="379"/>
      <c r="AK173" s="388">
        <v>1734.2338400000001</v>
      </c>
      <c r="AL173" s="388">
        <v>602.66661705578804</v>
      </c>
      <c r="AM173" s="397">
        <v>689.4</v>
      </c>
      <c r="AN173" s="386">
        <v>0.87419004504756004</v>
      </c>
      <c r="AO173" s="388">
        <v>-646.34761341471904</v>
      </c>
      <c r="AP173" s="392"/>
      <c r="AQ173" s="392"/>
      <c r="AR173" s="393">
        <v>250</v>
      </c>
      <c r="AS173" s="393">
        <v>647</v>
      </c>
      <c r="AT173" s="381"/>
      <c r="AU173" s="388">
        <v>1758.71199</v>
      </c>
      <c r="AV173" s="378">
        <v>611.17306152251797</v>
      </c>
      <c r="AW173" s="399">
        <v>573</v>
      </c>
      <c r="AX173" s="401">
        <v>1.0666196536169601</v>
      </c>
      <c r="AY173" s="405">
        <v>-219.92620670239901</v>
      </c>
      <c r="AZ173" s="380">
        <v>5.2500000000000003E-3</v>
      </c>
      <c r="BA173" s="380">
        <v>5.2500000000000003E-3</v>
      </c>
      <c r="BB173" s="393">
        <v>0</v>
      </c>
      <c r="BC173" s="393">
        <v>220</v>
      </c>
      <c r="BD173" s="379"/>
      <c r="BE173" s="388">
        <v>155.30000000000001</v>
      </c>
      <c r="BF173" s="378">
        <v>53.968573020558701</v>
      </c>
      <c r="BG173" s="400">
        <v>65</v>
      </c>
      <c r="BH173" s="386">
        <v>0.83028573877782597</v>
      </c>
      <c r="BI173" s="394">
        <v>-125.266061923333</v>
      </c>
      <c r="BJ173" s="380"/>
      <c r="BK173" s="380"/>
      <c r="BL173" s="393">
        <v>14</v>
      </c>
      <c r="BM173" s="393">
        <v>126</v>
      </c>
      <c r="BN173" s="379"/>
      <c r="BO173" s="387">
        <v>324</v>
      </c>
      <c r="BP173" s="388">
        <v>112.593803339736</v>
      </c>
      <c r="BQ173" s="400">
        <v>78</v>
      </c>
      <c r="BR173" s="390">
        <v>1.4435102992273801</v>
      </c>
      <c r="BS173" s="391">
        <v>54.6565805536002</v>
      </c>
      <c r="BT173" s="380">
        <v>7.4999999999999997E-3</v>
      </c>
      <c r="BU173" s="392">
        <v>7.4999999999999997E-3</v>
      </c>
      <c r="BV173" s="387">
        <v>0</v>
      </c>
      <c r="BW173" s="387">
        <v>0</v>
      </c>
      <c r="BX173" s="381"/>
      <c r="BY173" s="386">
        <v>0.99370078740157497</v>
      </c>
      <c r="BZ173" s="386">
        <v>1</v>
      </c>
      <c r="CA173" s="403">
        <v>0.99748031496063005</v>
      </c>
      <c r="CB173" s="385">
        <v>0.9</v>
      </c>
      <c r="CC173" s="392">
        <v>2.5000000000000001E-3</v>
      </c>
    </row>
    <row r="174" spans="1:81" ht="21.4" customHeight="1" x14ac:dyDescent="0.25">
      <c r="A174" s="377" t="s">
        <v>385</v>
      </c>
      <c r="B174" s="377" t="s">
        <v>231</v>
      </c>
      <c r="C174" s="377" t="s">
        <v>236</v>
      </c>
      <c r="D174" s="378">
        <v>2.80953112911111</v>
      </c>
      <c r="E174" s="379"/>
      <c r="F174" s="380">
        <v>4.4749999999999998E-2</v>
      </c>
      <c r="G174" s="380">
        <v>4.4749999999999998E-2</v>
      </c>
      <c r="H174" s="381"/>
      <c r="I174" s="382">
        <v>6</v>
      </c>
      <c r="J174" s="382">
        <v>6</v>
      </c>
      <c r="K174" s="379"/>
      <c r="L174" s="407">
        <v>0.65</v>
      </c>
      <c r="M174" s="401">
        <v>0.74099999999999999</v>
      </c>
      <c r="N174" s="385">
        <v>0.7</v>
      </c>
      <c r="O174" s="386">
        <v>5.0000000000000001E-3</v>
      </c>
      <c r="P174" s="379"/>
      <c r="Q174" s="387">
        <v>120</v>
      </c>
      <c r="R174" s="388">
        <v>42.711753130838602</v>
      </c>
      <c r="S174" s="389">
        <v>36</v>
      </c>
      <c r="T174" s="401">
        <v>1.1864375869677399</v>
      </c>
      <c r="U174" s="402">
        <v>-1.3717447775999301</v>
      </c>
      <c r="V174" s="392">
        <v>9.4999999999999998E-3</v>
      </c>
      <c r="W174" s="392">
        <v>9.4999999999999998E-3</v>
      </c>
      <c r="X174" s="393">
        <v>0</v>
      </c>
      <c r="Y174" s="393">
        <v>2</v>
      </c>
      <c r="Z174" s="379"/>
      <c r="AA174" s="394">
        <v>245</v>
      </c>
      <c r="AB174" s="378">
        <v>87.203162642128802</v>
      </c>
      <c r="AC174" s="389">
        <v>200</v>
      </c>
      <c r="AD174" s="384">
        <v>0.43601581321064398</v>
      </c>
      <c r="AE174" s="395">
        <v>-429.28747098666599</v>
      </c>
      <c r="AF174" s="380"/>
      <c r="AG174" s="380"/>
      <c r="AH174" s="396">
        <v>317</v>
      </c>
      <c r="AI174" s="393">
        <v>430</v>
      </c>
      <c r="AJ174" s="379"/>
      <c r="AK174" s="388">
        <v>1540.3147100000001</v>
      </c>
      <c r="AL174" s="388">
        <v>548.24618031099396</v>
      </c>
      <c r="AM174" s="397">
        <v>650.1</v>
      </c>
      <c r="AN174" s="386">
        <v>0.84332591956774905</v>
      </c>
      <c r="AO174" s="388">
        <v>-651.45671444215895</v>
      </c>
      <c r="AP174" s="392"/>
      <c r="AQ174" s="392"/>
      <c r="AR174" s="393">
        <v>287</v>
      </c>
      <c r="AS174" s="393">
        <v>652</v>
      </c>
      <c r="AT174" s="381"/>
      <c r="AU174" s="388">
        <v>2381.2130499999998</v>
      </c>
      <c r="AV174" s="378">
        <v>847.54819952942705</v>
      </c>
      <c r="AW174" s="399">
        <v>573</v>
      </c>
      <c r="AX174" s="390">
        <v>1.47914170947544</v>
      </c>
      <c r="AY174" s="398">
        <v>449.37944562320098</v>
      </c>
      <c r="AZ174" s="380">
        <v>1.4999999999999999E-2</v>
      </c>
      <c r="BA174" s="380">
        <v>1.4999999999999999E-2</v>
      </c>
      <c r="BB174" s="393">
        <v>0</v>
      </c>
      <c r="BC174" s="393">
        <v>0</v>
      </c>
      <c r="BD174" s="379"/>
      <c r="BE174" s="388">
        <v>176.6</v>
      </c>
      <c r="BF174" s="378">
        <v>62.857463357550799</v>
      </c>
      <c r="BG174" s="400">
        <v>65</v>
      </c>
      <c r="BH174" s="401">
        <v>0.96703789780847405</v>
      </c>
      <c r="BI174" s="402">
        <v>-97.329285088333194</v>
      </c>
      <c r="BJ174" s="380">
        <v>5.2500000000000003E-3</v>
      </c>
      <c r="BK174" s="380">
        <v>5.2500000000000003E-3</v>
      </c>
      <c r="BL174" s="393">
        <v>0</v>
      </c>
      <c r="BM174" s="393">
        <v>98</v>
      </c>
      <c r="BN174" s="379"/>
      <c r="BO174" s="387">
        <v>264</v>
      </c>
      <c r="BP174" s="388">
        <v>93.965856887844893</v>
      </c>
      <c r="BQ174" s="400">
        <v>78</v>
      </c>
      <c r="BR174" s="390">
        <v>1.2046904729210901</v>
      </c>
      <c r="BS174" s="391">
        <v>1.0278863152001301</v>
      </c>
      <c r="BT174" s="380">
        <v>7.4999999999999997E-3</v>
      </c>
      <c r="BU174" s="392">
        <v>7.4999999999999997E-3</v>
      </c>
      <c r="BV174" s="387">
        <v>0</v>
      </c>
      <c r="BW174" s="387">
        <v>0</v>
      </c>
      <c r="BX174" s="381"/>
      <c r="BY174" s="386">
        <v>0.997901804448175</v>
      </c>
      <c r="BZ174" s="386">
        <v>1</v>
      </c>
      <c r="CA174" s="403">
        <v>0.99916072177926996</v>
      </c>
      <c r="CB174" s="385">
        <v>0.9</v>
      </c>
      <c r="CC174" s="392">
        <v>2.5000000000000001E-3</v>
      </c>
    </row>
    <row r="175" spans="1:81" ht="21.4" customHeight="1" x14ac:dyDescent="0.25">
      <c r="A175" s="377" t="s">
        <v>385</v>
      </c>
      <c r="B175" s="377" t="s">
        <v>231</v>
      </c>
      <c r="C175" s="377" t="s">
        <v>237</v>
      </c>
      <c r="D175" s="378">
        <v>3.7338744588888901</v>
      </c>
      <c r="E175" s="379"/>
      <c r="F175" s="380">
        <v>6.2875E-2</v>
      </c>
      <c r="G175" s="380">
        <v>6.2875E-2</v>
      </c>
      <c r="H175" s="381"/>
      <c r="I175" s="382">
        <v>7</v>
      </c>
      <c r="J175" s="382">
        <v>7</v>
      </c>
      <c r="K175" s="379"/>
      <c r="L175" s="383">
        <v>0.63</v>
      </c>
      <c r="M175" s="401">
        <v>0.70299999999999996</v>
      </c>
      <c r="N175" s="385">
        <v>0.7</v>
      </c>
      <c r="O175" s="386">
        <v>1E-3</v>
      </c>
      <c r="P175" s="379"/>
      <c r="Q175" s="387">
        <v>163</v>
      </c>
      <c r="R175" s="388">
        <v>43.654386829198501</v>
      </c>
      <c r="S175" s="389">
        <v>36</v>
      </c>
      <c r="T175" s="390">
        <v>1.21262185636663</v>
      </c>
      <c r="U175" s="391">
        <v>1.69662337599999</v>
      </c>
      <c r="V175" s="392">
        <v>0.01</v>
      </c>
      <c r="W175" s="392">
        <v>0.01</v>
      </c>
      <c r="X175" s="393">
        <v>0</v>
      </c>
      <c r="Y175" s="393">
        <v>0</v>
      </c>
      <c r="Z175" s="379"/>
      <c r="AA175" s="394">
        <v>502</v>
      </c>
      <c r="AB175" s="378">
        <v>134.444798700967</v>
      </c>
      <c r="AC175" s="389">
        <v>200</v>
      </c>
      <c r="AD175" s="384">
        <v>0.67222399350483497</v>
      </c>
      <c r="AE175" s="395">
        <v>-394.12987013333299</v>
      </c>
      <c r="AF175" s="380"/>
      <c r="AG175" s="380"/>
      <c r="AH175" s="396">
        <v>245</v>
      </c>
      <c r="AI175" s="393">
        <v>395</v>
      </c>
      <c r="AJ175" s="379"/>
      <c r="AK175" s="388">
        <v>3956.1571600000002</v>
      </c>
      <c r="AL175" s="388">
        <v>1059.5313804892201</v>
      </c>
      <c r="AM175" s="397">
        <v>699.1</v>
      </c>
      <c r="AN175" s="390">
        <v>1.5155648412090099</v>
      </c>
      <c r="AO175" s="398">
        <v>823.73519894893298</v>
      </c>
      <c r="AP175" s="392">
        <v>0.01</v>
      </c>
      <c r="AQ175" s="392">
        <v>0.01</v>
      </c>
      <c r="AR175" s="393">
        <v>0</v>
      </c>
      <c r="AS175" s="393">
        <v>0</v>
      </c>
      <c r="AT175" s="381"/>
      <c r="AU175" s="388">
        <v>2875.0810799999999</v>
      </c>
      <c r="AV175" s="378">
        <v>769.99939651306704</v>
      </c>
      <c r="AW175" s="399">
        <v>573</v>
      </c>
      <c r="AX175" s="390">
        <v>1.3438034843160001</v>
      </c>
      <c r="AY175" s="398">
        <v>307.66900206799897</v>
      </c>
      <c r="AZ175" s="380">
        <v>1.4999999999999999E-2</v>
      </c>
      <c r="BA175" s="380">
        <v>1.4999999999999999E-2</v>
      </c>
      <c r="BB175" s="393">
        <v>0</v>
      </c>
      <c r="BC175" s="393">
        <v>0</v>
      </c>
      <c r="BD175" s="379"/>
      <c r="BE175" s="388">
        <v>282.2</v>
      </c>
      <c r="BF175" s="378">
        <v>75.5783310625757</v>
      </c>
      <c r="BG175" s="400">
        <v>65</v>
      </c>
      <c r="BH175" s="401">
        <v>1.16274355480886</v>
      </c>
      <c r="BI175" s="402">
        <v>-81.852759741666802</v>
      </c>
      <c r="BJ175" s="380">
        <v>1.7250000000000001E-2</v>
      </c>
      <c r="BK175" s="380">
        <v>1.7250000000000001E-2</v>
      </c>
      <c r="BL175" s="393">
        <v>0</v>
      </c>
      <c r="BM175" s="393">
        <v>82</v>
      </c>
      <c r="BN175" s="379"/>
      <c r="BO175" s="387">
        <v>346</v>
      </c>
      <c r="BP175" s="388">
        <v>92.665140140507305</v>
      </c>
      <c r="BQ175" s="400">
        <v>78</v>
      </c>
      <c r="BR175" s="401">
        <v>1.18801461718599</v>
      </c>
      <c r="BS175" s="402">
        <v>-3.4906493520000499</v>
      </c>
      <c r="BT175" s="380">
        <v>7.1250000000000003E-3</v>
      </c>
      <c r="BU175" s="392">
        <v>7.1250000000000003E-3</v>
      </c>
      <c r="BV175" s="387">
        <v>0</v>
      </c>
      <c r="BW175" s="387">
        <v>4</v>
      </c>
      <c r="BX175" s="381"/>
      <c r="BY175" s="386">
        <v>0.99175682637815499</v>
      </c>
      <c r="BZ175" s="386">
        <v>1</v>
      </c>
      <c r="CA175" s="403">
        <v>0.99670273055126202</v>
      </c>
      <c r="CB175" s="385">
        <v>0.9</v>
      </c>
      <c r="CC175" s="392">
        <v>2.5000000000000001E-3</v>
      </c>
    </row>
    <row r="176" spans="1:81" ht="21.4" customHeight="1" x14ac:dyDescent="0.25">
      <c r="A176" s="377" t="s">
        <v>385</v>
      </c>
      <c r="B176" s="377" t="s">
        <v>231</v>
      </c>
      <c r="C176" s="377" t="s">
        <v>238</v>
      </c>
      <c r="D176" s="378">
        <v>3.6793334813333298</v>
      </c>
      <c r="E176" s="379"/>
      <c r="F176" s="380">
        <v>5.7750000000000003E-2</v>
      </c>
      <c r="G176" s="380">
        <v>5.7750000000000003E-2</v>
      </c>
      <c r="H176" s="381"/>
      <c r="I176" s="382">
        <v>6</v>
      </c>
      <c r="J176" s="382">
        <v>6</v>
      </c>
      <c r="K176" s="379"/>
      <c r="L176" s="403">
        <v>0.84</v>
      </c>
      <c r="M176" s="386">
        <v>0.622</v>
      </c>
      <c r="N176" s="385">
        <v>0.7</v>
      </c>
      <c r="O176" s="386"/>
      <c r="P176" s="379"/>
      <c r="Q176" s="387">
        <v>163</v>
      </c>
      <c r="R176" s="388">
        <v>44.301502113619598</v>
      </c>
      <c r="S176" s="389">
        <v>36</v>
      </c>
      <c r="T176" s="390">
        <v>1.2305972809338801</v>
      </c>
      <c r="U176" s="391">
        <v>4.0527936064001704</v>
      </c>
      <c r="V176" s="392">
        <v>0.01</v>
      </c>
      <c r="W176" s="392">
        <v>0.01</v>
      </c>
      <c r="X176" s="393">
        <v>0</v>
      </c>
      <c r="Y176" s="393">
        <v>0</v>
      </c>
      <c r="Z176" s="379"/>
      <c r="AA176" s="394">
        <v>506</v>
      </c>
      <c r="AB176" s="378">
        <v>137.524908401788</v>
      </c>
      <c r="AC176" s="389">
        <v>200</v>
      </c>
      <c r="AD176" s="384">
        <v>0.68762454200893997</v>
      </c>
      <c r="AE176" s="395">
        <v>-377.04003551999898</v>
      </c>
      <c r="AF176" s="380"/>
      <c r="AG176" s="380"/>
      <c r="AH176" s="396">
        <v>230</v>
      </c>
      <c r="AI176" s="393">
        <v>378</v>
      </c>
      <c r="AJ176" s="379"/>
      <c r="AK176" s="388">
        <v>4639.2257300000001</v>
      </c>
      <c r="AL176" s="388">
        <v>1260.88753670646</v>
      </c>
      <c r="AM176" s="397">
        <v>738.1</v>
      </c>
      <c r="AN176" s="390">
        <v>1.7082882220653799</v>
      </c>
      <c r="AO176" s="398">
        <v>1380.36647891344</v>
      </c>
      <c r="AP176" s="392">
        <v>0.01</v>
      </c>
      <c r="AQ176" s="392">
        <v>0.01</v>
      </c>
      <c r="AR176" s="393">
        <v>0</v>
      </c>
      <c r="AS176" s="393">
        <v>0</v>
      </c>
      <c r="AT176" s="381"/>
      <c r="AU176" s="388">
        <v>2461.4979600000001</v>
      </c>
      <c r="AV176" s="378">
        <v>669.00648513871397</v>
      </c>
      <c r="AW176" s="399">
        <v>573</v>
      </c>
      <c r="AX176" s="401">
        <v>1.16755058488432</v>
      </c>
      <c r="AY176" s="405">
        <v>-68.411741764797597</v>
      </c>
      <c r="AZ176" s="380">
        <v>1.2749999999999999E-2</v>
      </c>
      <c r="BA176" s="380">
        <v>1.2749999999999999E-2</v>
      </c>
      <c r="BB176" s="393">
        <v>0</v>
      </c>
      <c r="BC176" s="393">
        <v>69</v>
      </c>
      <c r="BD176" s="379"/>
      <c r="BE176" s="388">
        <v>262.89999999999998</v>
      </c>
      <c r="BF176" s="378">
        <v>71.453158930494396</v>
      </c>
      <c r="BG176" s="400">
        <v>65</v>
      </c>
      <c r="BH176" s="401">
        <v>1.0992793681614501</v>
      </c>
      <c r="BI176" s="402">
        <v>-95.835014429999703</v>
      </c>
      <c r="BJ176" s="380">
        <v>1.4999999999999999E-2</v>
      </c>
      <c r="BK176" s="380">
        <v>1.4999999999999999E-2</v>
      </c>
      <c r="BL176" s="393">
        <v>0</v>
      </c>
      <c r="BM176" s="393">
        <v>96</v>
      </c>
      <c r="BN176" s="379"/>
      <c r="BO176" s="387">
        <v>376</v>
      </c>
      <c r="BP176" s="388">
        <v>102.19242205350299</v>
      </c>
      <c r="BQ176" s="400">
        <v>78</v>
      </c>
      <c r="BR176" s="390">
        <v>1.31015925709619</v>
      </c>
      <c r="BS176" s="391">
        <v>31.6143861472003</v>
      </c>
      <c r="BT176" s="380">
        <v>7.4999999999999997E-3</v>
      </c>
      <c r="BU176" s="392">
        <v>7.4999999999999997E-3</v>
      </c>
      <c r="BV176" s="387">
        <v>0</v>
      </c>
      <c r="BW176" s="387">
        <v>0</v>
      </c>
      <c r="BX176" s="381"/>
      <c r="BY176" s="386">
        <v>0.99688594783962603</v>
      </c>
      <c r="BZ176" s="386">
        <v>1</v>
      </c>
      <c r="CA176" s="403">
        <v>0.99875437913585097</v>
      </c>
      <c r="CB176" s="385">
        <v>0.9</v>
      </c>
      <c r="CC176" s="392">
        <v>2.5000000000000001E-3</v>
      </c>
    </row>
    <row r="177" spans="1:81" ht="21.4" customHeight="1" x14ac:dyDescent="0.25">
      <c r="A177" s="377" t="s">
        <v>385</v>
      </c>
      <c r="B177" s="377" t="s">
        <v>231</v>
      </c>
      <c r="C177" s="377" t="s">
        <v>239</v>
      </c>
      <c r="D177" s="378">
        <v>1.7548989418888901</v>
      </c>
      <c r="E177" s="379"/>
      <c r="F177" s="380">
        <v>0.06</v>
      </c>
      <c r="G177" s="380">
        <v>0.06</v>
      </c>
      <c r="H177" s="381"/>
      <c r="I177" s="382">
        <v>6</v>
      </c>
      <c r="J177" s="382">
        <v>6</v>
      </c>
      <c r="K177" s="379"/>
      <c r="L177" s="403">
        <v>0.9</v>
      </c>
      <c r="M177" s="384">
        <v>0.52100000000000002</v>
      </c>
      <c r="N177" s="385">
        <v>0.7</v>
      </c>
      <c r="O177" s="386"/>
      <c r="P177" s="379"/>
      <c r="Q177" s="387">
        <v>89</v>
      </c>
      <c r="R177" s="388">
        <v>50.715171042387603</v>
      </c>
      <c r="S177" s="389">
        <v>36</v>
      </c>
      <c r="T177" s="390">
        <v>1.4087547511774301</v>
      </c>
      <c r="U177" s="391">
        <v>13.188365710399999</v>
      </c>
      <c r="V177" s="392">
        <v>0.01</v>
      </c>
      <c r="W177" s="392">
        <v>0.01</v>
      </c>
      <c r="X177" s="393">
        <v>0</v>
      </c>
      <c r="Y177" s="393">
        <v>0</v>
      </c>
      <c r="Z177" s="379"/>
      <c r="AA177" s="394">
        <v>273</v>
      </c>
      <c r="AB177" s="378">
        <v>155.56451342215499</v>
      </c>
      <c r="AC177" s="389">
        <v>200</v>
      </c>
      <c r="AD177" s="384">
        <v>0.77782256711077502</v>
      </c>
      <c r="AE177" s="395">
        <v>-148.175746053334</v>
      </c>
      <c r="AF177" s="380"/>
      <c r="AG177" s="380"/>
      <c r="AH177" s="396">
        <v>78</v>
      </c>
      <c r="AI177" s="393">
        <v>149</v>
      </c>
      <c r="AJ177" s="379"/>
      <c r="AK177" s="388">
        <v>2029.74351</v>
      </c>
      <c r="AL177" s="388">
        <v>1156.61560990816</v>
      </c>
      <c r="AM177" s="397">
        <v>694.2</v>
      </c>
      <c r="AN177" s="390">
        <v>1.66611295002616</v>
      </c>
      <c r="AO177" s="398">
        <v>567.84249544887905</v>
      </c>
      <c r="AP177" s="392">
        <v>0.01</v>
      </c>
      <c r="AQ177" s="392">
        <v>0.01</v>
      </c>
      <c r="AR177" s="393">
        <v>0</v>
      </c>
      <c r="AS177" s="393">
        <v>0</v>
      </c>
      <c r="AT177" s="381"/>
      <c r="AU177" s="388">
        <v>1813.9971599999999</v>
      </c>
      <c r="AV177" s="378">
        <v>1033.6761375259</v>
      </c>
      <c r="AW177" s="399">
        <v>573</v>
      </c>
      <c r="AX177" s="390">
        <v>1.8039723167991299</v>
      </c>
      <c r="AY177" s="398">
        <v>607.32864755719902</v>
      </c>
      <c r="AZ177" s="380">
        <v>1.4999999999999999E-2</v>
      </c>
      <c r="BA177" s="380">
        <v>1.4999999999999999E-2</v>
      </c>
      <c r="BB177" s="393">
        <v>0</v>
      </c>
      <c r="BC177" s="393">
        <v>0</v>
      </c>
      <c r="BD177" s="379"/>
      <c r="BE177" s="388">
        <v>125.1</v>
      </c>
      <c r="BF177" s="378">
        <v>71.286156150592006</v>
      </c>
      <c r="BG177" s="400">
        <v>65</v>
      </c>
      <c r="BH177" s="401">
        <v>1.0967100946244901</v>
      </c>
      <c r="BI177" s="402">
        <v>-46.002646834166796</v>
      </c>
      <c r="BJ177" s="380">
        <v>1.4999999999999999E-2</v>
      </c>
      <c r="BK177" s="380">
        <v>1.4999999999999999E-2</v>
      </c>
      <c r="BL177" s="393">
        <v>0</v>
      </c>
      <c r="BM177" s="393">
        <v>47</v>
      </c>
      <c r="BN177" s="379"/>
      <c r="BO177" s="387">
        <v>189</v>
      </c>
      <c r="BP177" s="388">
        <v>107.69850929226099</v>
      </c>
      <c r="BQ177" s="400">
        <v>78</v>
      </c>
      <c r="BR177" s="390">
        <v>1.3807501191315501</v>
      </c>
      <c r="BS177" s="391">
        <v>24.741459039199899</v>
      </c>
      <c r="BT177" s="380">
        <v>7.4999999999999997E-3</v>
      </c>
      <c r="BU177" s="392">
        <v>7.4999999999999997E-3</v>
      </c>
      <c r="BV177" s="387">
        <v>0</v>
      </c>
      <c r="BW177" s="387">
        <v>0</v>
      </c>
      <c r="BX177" s="381"/>
      <c r="BY177" s="386">
        <v>0.98776223776223804</v>
      </c>
      <c r="BZ177" s="386">
        <v>1</v>
      </c>
      <c r="CA177" s="403">
        <v>0.99510489510489497</v>
      </c>
      <c r="CB177" s="385">
        <v>0.9</v>
      </c>
      <c r="CC177" s="392">
        <v>2.5000000000000001E-3</v>
      </c>
    </row>
    <row r="178" spans="1:81" ht="21.4" customHeight="1" x14ac:dyDescent="0.25">
      <c r="A178" s="377" t="s">
        <v>385</v>
      </c>
      <c r="B178" s="377" t="s">
        <v>231</v>
      </c>
      <c r="C178" s="377" t="s">
        <v>240</v>
      </c>
      <c r="D178" s="378">
        <v>3.1835253849999998</v>
      </c>
      <c r="E178" s="379"/>
      <c r="F178" s="380">
        <v>1.7250000000000001E-2</v>
      </c>
      <c r="G178" s="380">
        <v>1.7250000000000001E-2</v>
      </c>
      <c r="H178" s="381"/>
      <c r="I178" s="382">
        <v>4</v>
      </c>
      <c r="J178" s="382">
        <v>4</v>
      </c>
      <c r="K178" s="379"/>
      <c r="L178" s="383">
        <v>0.61</v>
      </c>
      <c r="M178" s="401">
        <v>0.73099999999999998</v>
      </c>
      <c r="N178" s="385">
        <v>0.7</v>
      </c>
      <c r="O178" s="386">
        <v>4.0000000000000001E-3</v>
      </c>
      <c r="P178" s="379"/>
      <c r="Q178" s="387">
        <v>124</v>
      </c>
      <c r="R178" s="388">
        <v>38.950529681421102</v>
      </c>
      <c r="S178" s="389">
        <v>36</v>
      </c>
      <c r="T178" s="401">
        <v>1.0819591578172501</v>
      </c>
      <c r="U178" s="402">
        <v>-13.528296632</v>
      </c>
      <c r="V178" s="392">
        <v>4.0000000000000001E-3</v>
      </c>
      <c r="W178" s="392">
        <v>4.0000000000000001E-3</v>
      </c>
      <c r="X178" s="393">
        <v>0</v>
      </c>
      <c r="Y178" s="393">
        <v>14</v>
      </c>
      <c r="Z178" s="379"/>
      <c r="AA178" s="394">
        <v>346</v>
      </c>
      <c r="AB178" s="378">
        <v>108.684542498159</v>
      </c>
      <c r="AC178" s="389">
        <v>200</v>
      </c>
      <c r="AD178" s="384">
        <v>0.54342271249079499</v>
      </c>
      <c r="AE178" s="395">
        <v>-418.04609240000002</v>
      </c>
      <c r="AF178" s="380"/>
      <c r="AG178" s="380"/>
      <c r="AH178" s="396">
        <v>291</v>
      </c>
      <c r="AI178" s="393">
        <v>419</v>
      </c>
      <c r="AJ178" s="379"/>
      <c r="AK178" s="388">
        <v>1728.6127899999999</v>
      </c>
      <c r="AL178" s="388">
        <v>542.98696600466997</v>
      </c>
      <c r="AM178" s="397">
        <v>642.70000000000005</v>
      </c>
      <c r="AN178" s="386">
        <v>0.84485291116332695</v>
      </c>
      <c r="AO178" s="388">
        <v>-726.64932792740001</v>
      </c>
      <c r="AP178" s="392"/>
      <c r="AQ178" s="392"/>
      <c r="AR178" s="393">
        <v>318</v>
      </c>
      <c r="AS178" s="393">
        <v>727</v>
      </c>
      <c r="AT178" s="381"/>
      <c r="AU178" s="388">
        <v>1786.8099099999999</v>
      </c>
      <c r="AV178" s="378">
        <v>561.26768092348698</v>
      </c>
      <c r="AW178" s="399">
        <v>573</v>
      </c>
      <c r="AX178" s="386">
        <v>0.97952474855756799</v>
      </c>
      <c r="AY178" s="388">
        <v>-402.18214472599999</v>
      </c>
      <c r="AZ178" s="380"/>
      <c r="BA178" s="380"/>
      <c r="BB178" s="393">
        <v>38</v>
      </c>
      <c r="BC178" s="393">
        <v>403</v>
      </c>
      <c r="BD178" s="379"/>
      <c r="BE178" s="388">
        <v>179.4</v>
      </c>
      <c r="BF178" s="378">
        <v>56.3526211681205</v>
      </c>
      <c r="BG178" s="400">
        <v>65</v>
      </c>
      <c r="BH178" s="386">
        <v>0.86696340258646898</v>
      </c>
      <c r="BI178" s="394">
        <v>-130.99372503750001</v>
      </c>
      <c r="BJ178" s="380"/>
      <c r="BK178" s="380"/>
      <c r="BL178" s="393">
        <v>7</v>
      </c>
      <c r="BM178" s="393">
        <v>131</v>
      </c>
      <c r="BN178" s="379"/>
      <c r="BO178" s="387">
        <v>294</v>
      </c>
      <c r="BP178" s="388">
        <v>92.350449405950002</v>
      </c>
      <c r="BQ178" s="400">
        <v>78</v>
      </c>
      <c r="BR178" s="401">
        <v>1.1839801205891001</v>
      </c>
      <c r="BS178" s="402">
        <v>-3.97797603600003</v>
      </c>
      <c r="BT178" s="380">
        <v>6.7499999999999999E-3</v>
      </c>
      <c r="BU178" s="392">
        <v>6.7499999999999999E-3</v>
      </c>
      <c r="BV178" s="387">
        <v>0</v>
      </c>
      <c r="BW178" s="387">
        <v>4</v>
      </c>
      <c r="BX178" s="381"/>
      <c r="BY178" s="386">
        <v>0.99626517273576098</v>
      </c>
      <c r="BZ178" s="386">
        <v>1</v>
      </c>
      <c r="CA178" s="403">
        <v>0.99850606909430395</v>
      </c>
      <c r="CB178" s="385">
        <v>0.9</v>
      </c>
      <c r="CC178" s="392">
        <v>2.5000000000000001E-3</v>
      </c>
    </row>
    <row r="179" spans="1:81" ht="21.4" customHeight="1" x14ac:dyDescent="0.25">
      <c r="A179" s="377" t="s">
        <v>385</v>
      </c>
      <c r="B179" s="377" t="s">
        <v>231</v>
      </c>
      <c r="C179" s="377" t="s">
        <v>241</v>
      </c>
      <c r="D179" s="378">
        <v>2.8062222222222202</v>
      </c>
      <c r="E179" s="379"/>
      <c r="F179" s="380">
        <v>5.5750000000000001E-2</v>
      </c>
      <c r="G179" s="380">
        <v>5.5750000000000001E-2</v>
      </c>
      <c r="H179" s="381"/>
      <c r="I179" s="382">
        <v>7</v>
      </c>
      <c r="J179" s="382">
        <v>7</v>
      </c>
      <c r="K179" s="379"/>
      <c r="L179" s="404">
        <v>0.82</v>
      </c>
      <c r="M179" s="386">
        <v>0.625</v>
      </c>
      <c r="N179" s="385">
        <v>0.7</v>
      </c>
      <c r="O179" s="386"/>
      <c r="P179" s="379"/>
      <c r="Q179" s="387">
        <v>160</v>
      </c>
      <c r="R179" s="388">
        <v>57.016154577130202</v>
      </c>
      <c r="S179" s="389">
        <v>36</v>
      </c>
      <c r="T179" s="390">
        <v>1.5837820715869499</v>
      </c>
      <c r="U179" s="391">
        <v>38.7712000000001</v>
      </c>
      <c r="V179" s="392">
        <v>0.01</v>
      </c>
      <c r="W179" s="392">
        <v>0.01</v>
      </c>
      <c r="X179" s="393">
        <v>0</v>
      </c>
      <c r="Y179" s="393">
        <v>0</v>
      </c>
      <c r="Z179" s="379"/>
      <c r="AA179" s="394">
        <v>587</v>
      </c>
      <c r="AB179" s="378">
        <v>209.17801710484599</v>
      </c>
      <c r="AC179" s="389">
        <v>200</v>
      </c>
      <c r="AD179" s="401">
        <v>1.0458900855242299</v>
      </c>
      <c r="AE179" s="402">
        <v>-86.493333333332899</v>
      </c>
      <c r="AF179" s="380">
        <v>2.5000000000000001E-3</v>
      </c>
      <c r="AG179" s="380">
        <v>2.5000000000000001E-3</v>
      </c>
      <c r="AH179" s="396">
        <v>0</v>
      </c>
      <c r="AI179" s="393">
        <v>87</v>
      </c>
      <c r="AJ179" s="379"/>
      <c r="AK179" s="388">
        <v>2871.9601499999999</v>
      </c>
      <c r="AL179" s="388">
        <v>1023.4257740734899</v>
      </c>
      <c r="AM179" s="397">
        <v>622.6</v>
      </c>
      <c r="AN179" s="390">
        <v>1.6437934051935299</v>
      </c>
      <c r="AO179" s="398">
        <v>775.37540333333504</v>
      </c>
      <c r="AP179" s="392">
        <v>0.01</v>
      </c>
      <c r="AQ179" s="392">
        <v>0.01</v>
      </c>
      <c r="AR179" s="393">
        <v>0</v>
      </c>
      <c r="AS179" s="393">
        <v>0</v>
      </c>
      <c r="AT179" s="381"/>
      <c r="AU179" s="388">
        <v>2092.3417599999998</v>
      </c>
      <c r="AV179" s="378">
        <v>745.60800760215398</v>
      </c>
      <c r="AW179" s="399">
        <v>573</v>
      </c>
      <c r="AX179" s="390">
        <v>1.3012356153615301</v>
      </c>
      <c r="AY179" s="398">
        <v>162.78336000000101</v>
      </c>
      <c r="AZ179" s="380">
        <v>1.4999999999999999E-2</v>
      </c>
      <c r="BA179" s="380">
        <v>1.4999999999999999E-2</v>
      </c>
      <c r="BB179" s="393">
        <v>0</v>
      </c>
      <c r="BC179" s="393">
        <v>0</v>
      </c>
      <c r="BD179" s="379"/>
      <c r="BE179" s="388">
        <v>184.8</v>
      </c>
      <c r="BF179" s="378">
        <v>65.853658536585399</v>
      </c>
      <c r="BG179" s="400">
        <v>65</v>
      </c>
      <c r="BH179" s="401">
        <v>1.0131332082551601</v>
      </c>
      <c r="BI179" s="402">
        <v>-88.806666666666501</v>
      </c>
      <c r="BJ179" s="380">
        <v>8.2500000000000004E-3</v>
      </c>
      <c r="BK179" s="380">
        <v>8.2500000000000004E-3</v>
      </c>
      <c r="BL179" s="393">
        <v>0</v>
      </c>
      <c r="BM179" s="393">
        <v>89</v>
      </c>
      <c r="BN179" s="379"/>
      <c r="BO179" s="387">
        <v>342</v>
      </c>
      <c r="BP179" s="388">
        <v>121.872030408616</v>
      </c>
      <c r="BQ179" s="400">
        <v>78</v>
      </c>
      <c r="BR179" s="390">
        <v>1.5624619283155901</v>
      </c>
      <c r="BS179" s="391">
        <v>79.337600000000194</v>
      </c>
      <c r="BT179" s="380">
        <v>7.4999999999999997E-3</v>
      </c>
      <c r="BU179" s="392">
        <v>7.4999999999999997E-3</v>
      </c>
      <c r="BV179" s="387">
        <v>0</v>
      </c>
      <c r="BW179" s="387">
        <v>0</v>
      </c>
      <c r="BX179" s="381"/>
      <c r="BY179" s="386">
        <v>0.99731182795698903</v>
      </c>
      <c r="BZ179" s="386">
        <v>1</v>
      </c>
      <c r="CA179" s="403">
        <v>0.99892473118279601</v>
      </c>
      <c r="CB179" s="385">
        <v>0.9</v>
      </c>
      <c r="CC179" s="392">
        <v>2.5000000000000001E-3</v>
      </c>
    </row>
    <row r="180" spans="1:81" ht="21.4" customHeight="1" x14ac:dyDescent="0.25">
      <c r="A180" s="377" t="s">
        <v>385</v>
      </c>
      <c r="B180" s="377" t="s">
        <v>231</v>
      </c>
      <c r="C180" s="377" t="s">
        <v>242</v>
      </c>
      <c r="D180" s="378">
        <v>1.7720298219999999</v>
      </c>
      <c r="E180" s="379"/>
      <c r="F180" s="380">
        <v>5.1505000000000002E-2</v>
      </c>
      <c r="G180" s="380">
        <v>5.1505000000000002E-2</v>
      </c>
      <c r="H180" s="381"/>
      <c r="I180" s="382">
        <v>5</v>
      </c>
      <c r="J180" s="382">
        <v>5</v>
      </c>
      <c r="K180" s="379"/>
      <c r="L180" s="407">
        <v>0.67</v>
      </c>
      <c r="M180" s="384">
        <v>0.54100000000000004</v>
      </c>
      <c r="N180" s="385">
        <v>0.7</v>
      </c>
      <c r="O180" s="386"/>
      <c r="P180" s="379"/>
      <c r="Q180" s="387">
        <v>79</v>
      </c>
      <c r="R180" s="388">
        <v>44.581642486601403</v>
      </c>
      <c r="S180" s="389">
        <v>36</v>
      </c>
      <c r="T180" s="390">
        <v>1.2383789579611499</v>
      </c>
      <c r="U180" s="391">
        <v>2.4483116896000001</v>
      </c>
      <c r="V180" s="392">
        <v>0.01</v>
      </c>
      <c r="W180" s="392">
        <v>0.01</v>
      </c>
      <c r="X180" s="393">
        <v>0</v>
      </c>
      <c r="Y180" s="393">
        <v>0</v>
      </c>
      <c r="Z180" s="379"/>
      <c r="AA180" s="394">
        <v>141</v>
      </c>
      <c r="AB180" s="378">
        <v>79.569766969756998</v>
      </c>
      <c r="AC180" s="389">
        <v>200</v>
      </c>
      <c r="AD180" s="384">
        <v>0.39784883484878503</v>
      </c>
      <c r="AE180" s="395">
        <v>-284.28715727999997</v>
      </c>
      <c r="AF180" s="380"/>
      <c r="AG180" s="380"/>
      <c r="AH180" s="396">
        <v>214</v>
      </c>
      <c r="AI180" s="393">
        <v>285</v>
      </c>
      <c r="AJ180" s="379"/>
      <c r="AK180" s="388">
        <v>848.86689999999999</v>
      </c>
      <c r="AL180" s="388">
        <v>479.036463981135</v>
      </c>
      <c r="AM180" s="397">
        <v>612</v>
      </c>
      <c r="AN180" s="384">
        <v>0.78273932023061299</v>
      </c>
      <c r="AO180" s="406">
        <v>-452.51180127679999</v>
      </c>
      <c r="AP180" s="392"/>
      <c r="AQ180" s="392"/>
      <c r="AR180" s="393">
        <v>236</v>
      </c>
      <c r="AS180" s="393">
        <v>453</v>
      </c>
      <c r="AT180" s="381"/>
      <c r="AU180" s="388">
        <v>1163.4435599999999</v>
      </c>
      <c r="AV180" s="378">
        <v>656.55980816783301</v>
      </c>
      <c r="AW180" s="399">
        <v>573</v>
      </c>
      <c r="AX180" s="401">
        <v>1.1458286355459599</v>
      </c>
      <c r="AY180" s="405">
        <v>-55.004145607199902</v>
      </c>
      <c r="AZ180" s="380">
        <v>1.125E-2</v>
      </c>
      <c r="BA180" s="380">
        <v>1.125E-2</v>
      </c>
      <c r="BB180" s="393">
        <v>0</v>
      </c>
      <c r="BC180" s="393">
        <v>56</v>
      </c>
      <c r="BD180" s="379"/>
      <c r="BE180" s="388">
        <v>150.80000000000001</v>
      </c>
      <c r="BF180" s="378">
        <v>85.100147936449304</v>
      </c>
      <c r="BG180" s="400">
        <v>65</v>
      </c>
      <c r="BH180" s="401">
        <v>1.30923304517614</v>
      </c>
      <c r="BI180" s="402">
        <v>-21.972907644999999</v>
      </c>
      <c r="BJ180" s="380">
        <v>2.2880000000000001E-2</v>
      </c>
      <c r="BK180" s="380">
        <v>2.2880000000000001E-2</v>
      </c>
      <c r="BL180" s="393">
        <v>0</v>
      </c>
      <c r="BM180" s="393">
        <v>22</v>
      </c>
      <c r="BN180" s="379"/>
      <c r="BO180" s="387">
        <v>156</v>
      </c>
      <c r="BP180" s="388">
        <v>88.034635796326896</v>
      </c>
      <c r="BQ180" s="400">
        <v>78</v>
      </c>
      <c r="BR180" s="401">
        <v>1.1286491768759901</v>
      </c>
      <c r="BS180" s="402">
        <v>-9.8619913391999905</v>
      </c>
      <c r="BT180" s="380">
        <v>4.875E-3</v>
      </c>
      <c r="BU180" s="392">
        <v>4.875E-3</v>
      </c>
      <c r="BV180" s="387">
        <v>0</v>
      </c>
      <c r="BW180" s="387">
        <v>10</v>
      </c>
      <c r="BX180" s="381"/>
      <c r="BY180" s="386">
        <v>0.98993288590604001</v>
      </c>
      <c r="BZ180" s="386">
        <v>1</v>
      </c>
      <c r="CA180" s="403">
        <v>0.99597315436241596</v>
      </c>
      <c r="CB180" s="385">
        <v>0.9</v>
      </c>
      <c r="CC180" s="392">
        <v>2.5000000000000001E-3</v>
      </c>
    </row>
    <row r="181" spans="1:81" ht="21.4" customHeight="1" x14ac:dyDescent="0.25">
      <c r="A181" s="377" t="s">
        <v>385</v>
      </c>
      <c r="B181" s="377" t="s">
        <v>231</v>
      </c>
      <c r="C181" s="377" t="s">
        <v>243</v>
      </c>
      <c r="D181" s="378">
        <v>10.524578593888901</v>
      </c>
      <c r="E181" s="379"/>
      <c r="F181" s="380">
        <v>2.8750000000000001E-2</v>
      </c>
      <c r="G181" s="380">
        <v>2.8750000000000001E-2</v>
      </c>
      <c r="H181" s="381"/>
      <c r="I181" s="382">
        <v>5</v>
      </c>
      <c r="J181" s="382">
        <v>5</v>
      </c>
      <c r="K181" s="379"/>
      <c r="L181" s="404">
        <v>0.81559541984732797</v>
      </c>
      <c r="M181" s="401">
        <v>0.753</v>
      </c>
      <c r="N181" s="385">
        <v>0.7</v>
      </c>
      <c r="O181" s="386">
        <v>7.0000000000000001E-3</v>
      </c>
      <c r="P181" s="379"/>
      <c r="Q181" s="387">
        <v>527</v>
      </c>
      <c r="R181" s="388">
        <v>50.073263770010101</v>
      </c>
      <c r="S181" s="389">
        <v>36</v>
      </c>
      <c r="T181" s="390">
        <v>1.39092399361139</v>
      </c>
      <c r="U181" s="391">
        <v>72.338204744000393</v>
      </c>
      <c r="V181" s="392">
        <v>0.01</v>
      </c>
      <c r="W181" s="392">
        <v>0.01</v>
      </c>
      <c r="X181" s="393">
        <v>0</v>
      </c>
      <c r="Y181" s="393">
        <v>0</v>
      </c>
      <c r="Z181" s="379"/>
      <c r="AA181" s="394">
        <v>965</v>
      </c>
      <c r="AB181" s="378">
        <v>91.690131950777399</v>
      </c>
      <c r="AC181" s="389">
        <v>200</v>
      </c>
      <c r="AD181" s="384">
        <v>0.45845065975388699</v>
      </c>
      <c r="AE181" s="395">
        <v>-1560.89886253333</v>
      </c>
      <c r="AF181" s="380"/>
      <c r="AG181" s="380"/>
      <c r="AH181" s="396">
        <v>1140</v>
      </c>
      <c r="AI181" s="393">
        <v>1561</v>
      </c>
      <c r="AJ181" s="379"/>
      <c r="AK181" s="388">
        <v>7233.9537</v>
      </c>
      <c r="AL181" s="388">
        <v>687.33903552208801</v>
      </c>
      <c r="AM181" s="397">
        <v>654.1</v>
      </c>
      <c r="AN181" s="401">
        <v>1.0508164432381699</v>
      </c>
      <c r="AO181" s="405">
        <v>-1026.99852991526</v>
      </c>
      <c r="AP181" s="392">
        <v>2.5000000000000001E-3</v>
      </c>
      <c r="AQ181" s="392">
        <v>2.5000000000000001E-3</v>
      </c>
      <c r="AR181" s="393">
        <v>0</v>
      </c>
      <c r="AS181" s="393">
        <v>1027</v>
      </c>
      <c r="AT181" s="381"/>
      <c r="AU181" s="388">
        <v>5984.1071899999997</v>
      </c>
      <c r="AV181" s="378">
        <v>568.58401850642099</v>
      </c>
      <c r="AW181" s="399">
        <v>573</v>
      </c>
      <c r="AX181" s="386">
        <v>0.99229322601469605</v>
      </c>
      <c r="AY181" s="388">
        <v>-1252.59305115799</v>
      </c>
      <c r="AZ181" s="380"/>
      <c r="BA181" s="380"/>
      <c r="BB181" s="393">
        <v>47</v>
      </c>
      <c r="BC181" s="393">
        <v>1253</v>
      </c>
      <c r="BD181" s="379"/>
      <c r="BE181" s="388">
        <v>596.20000000000005</v>
      </c>
      <c r="BF181" s="378">
        <v>56.6483488798482</v>
      </c>
      <c r="BG181" s="400">
        <v>65</v>
      </c>
      <c r="BH181" s="386">
        <v>0.87151305968997195</v>
      </c>
      <c r="BI181" s="394">
        <v>-429.94641290416598</v>
      </c>
      <c r="BJ181" s="380"/>
      <c r="BK181" s="380"/>
      <c r="BL181" s="393">
        <v>20</v>
      </c>
      <c r="BM181" s="393">
        <v>430</v>
      </c>
      <c r="BN181" s="379"/>
      <c r="BO181" s="387">
        <v>969</v>
      </c>
      <c r="BP181" s="388">
        <v>92.070194673889503</v>
      </c>
      <c r="BQ181" s="400">
        <v>78</v>
      </c>
      <c r="BR181" s="401">
        <v>1.1803871112037101</v>
      </c>
      <c r="BS181" s="402">
        <v>-16.100556387999099</v>
      </c>
      <c r="BT181" s="380">
        <v>6.7499999999999999E-3</v>
      </c>
      <c r="BU181" s="392">
        <v>6.7499999999999999E-3</v>
      </c>
      <c r="BV181" s="387">
        <v>0</v>
      </c>
      <c r="BW181" s="387">
        <v>17</v>
      </c>
      <c r="BX181" s="381"/>
      <c r="BY181" s="386">
        <v>0.993758127438231</v>
      </c>
      <c r="BZ181" s="386">
        <v>1</v>
      </c>
      <c r="CA181" s="403">
        <v>0.99750325097529302</v>
      </c>
      <c r="CB181" s="385">
        <v>0.9</v>
      </c>
      <c r="CC181" s="392">
        <v>2.5000000000000001E-3</v>
      </c>
    </row>
    <row r="182" spans="1:81" ht="21.4" customHeight="1" x14ac:dyDescent="0.25">
      <c r="A182" s="377" t="s">
        <v>385</v>
      </c>
      <c r="B182" s="377" t="s">
        <v>231</v>
      </c>
      <c r="C182" s="377" t="s">
        <v>244</v>
      </c>
      <c r="D182" s="378">
        <v>3.87598566311111</v>
      </c>
      <c r="E182" s="379"/>
      <c r="F182" s="380">
        <v>5.6000000000000001E-2</v>
      </c>
      <c r="G182" s="380">
        <v>5.6000000000000001E-2</v>
      </c>
      <c r="H182" s="381"/>
      <c r="I182" s="382">
        <v>6</v>
      </c>
      <c r="J182" s="382">
        <v>6</v>
      </c>
      <c r="K182" s="379"/>
      <c r="L182" s="404">
        <v>0.75</v>
      </c>
      <c r="M182" s="401">
        <v>0.77900000000000003</v>
      </c>
      <c r="N182" s="385">
        <v>0.7</v>
      </c>
      <c r="O182" s="386">
        <v>1.0999999999999999E-2</v>
      </c>
      <c r="P182" s="379"/>
      <c r="Q182" s="387">
        <v>178</v>
      </c>
      <c r="R182" s="388">
        <v>45.9238024779292</v>
      </c>
      <c r="S182" s="389">
        <v>36</v>
      </c>
      <c r="T182" s="390">
        <v>1.27566117994248</v>
      </c>
      <c r="U182" s="391">
        <v>10.5574193536001</v>
      </c>
      <c r="V182" s="392">
        <v>0.01</v>
      </c>
      <c r="W182" s="392">
        <v>0.01</v>
      </c>
      <c r="X182" s="393">
        <v>0</v>
      </c>
      <c r="Y182" s="393">
        <v>0</v>
      </c>
      <c r="Z182" s="379"/>
      <c r="AA182" s="394">
        <v>541</v>
      </c>
      <c r="AB182" s="378">
        <v>139.57739966606599</v>
      </c>
      <c r="AC182" s="389">
        <v>200</v>
      </c>
      <c r="AD182" s="384">
        <v>0.69788699833032997</v>
      </c>
      <c r="AE182" s="395">
        <v>-389.23655914666602</v>
      </c>
      <c r="AF182" s="380"/>
      <c r="AG182" s="380"/>
      <c r="AH182" s="396">
        <v>235</v>
      </c>
      <c r="AI182" s="393">
        <v>390</v>
      </c>
      <c r="AJ182" s="379"/>
      <c r="AK182" s="388">
        <v>3637.33349</v>
      </c>
      <c r="AL182" s="388">
        <v>938.42800416357704</v>
      </c>
      <c r="AM182" s="397">
        <v>652.9</v>
      </c>
      <c r="AN182" s="390">
        <v>1.43732272042208</v>
      </c>
      <c r="AO182" s="398">
        <v>600.57624266570804</v>
      </c>
      <c r="AP182" s="392">
        <v>0.01</v>
      </c>
      <c r="AQ182" s="392">
        <v>0.01</v>
      </c>
      <c r="AR182" s="393">
        <v>0</v>
      </c>
      <c r="AS182" s="393">
        <v>0</v>
      </c>
      <c r="AT182" s="381"/>
      <c r="AU182" s="388">
        <v>2771.8096799999998</v>
      </c>
      <c r="AV182" s="378">
        <v>715.12382163332597</v>
      </c>
      <c r="AW182" s="399">
        <v>573</v>
      </c>
      <c r="AX182" s="390">
        <v>1.2480345927283201</v>
      </c>
      <c r="AY182" s="398">
        <v>106.681938044801</v>
      </c>
      <c r="AZ182" s="380">
        <v>1.4999999999999999E-2</v>
      </c>
      <c r="BA182" s="380">
        <v>1.4999999999999999E-2</v>
      </c>
      <c r="BB182" s="393">
        <v>0</v>
      </c>
      <c r="BC182" s="393">
        <v>0</v>
      </c>
      <c r="BD182" s="379"/>
      <c r="BE182" s="388">
        <v>209.6</v>
      </c>
      <c r="BF182" s="378">
        <v>54.076567412213201</v>
      </c>
      <c r="BG182" s="400">
        <v>65</v>
      </c>
      <c r="BH182" s="386">
        <v>0.83194719095712699</v>
      </c>
      <c r="BI182" s="394">
        <v>-168.308602153333</v>
      </c>
      <c r="BJ182" s="380"/>
      <c r="BK182" s="380"/>
      <c r="BL182" s="393">
        <v>18</v>
      </c>
      <c r="BM182" s="393">
        <v>169</v>
      </c>
      <c r="BN182" s="379"/>
      <c r="BO182" s="387">
        <v>385</v>
      </c>
      <c r="BP182" s="388">
        <v>99.329572775296199</v>
      </c>
      <c r="BQ182" s="400">
        <v>78</v>
      </c>
      <c r="BR182" s="390">
        <v>1.27345606122175</v>
      </c>
      <c r="BS182" s="391">
        <v>22.207741932800101</v>
      </c>
      <c r="BT182" s="380">
        <v>7.4999999999999997E-3</v>
      </c>
      <c r="BU182" s="392">
        <v>7.4999999999999997E-3</v>
      </c>
      <c r="BV182" s="387">
        <v>0</v>
      </c>
      <c r="BW182" s="387">
        <v>0</v>
      </c>
      <c r="BX182" s="381"/>
      <c r="BY182" s="386">
        <v>0.99915682967959496</v>
      </c>
      <c r="BZ182" s="386">
        <v>1</v>
      </c>
      <c r="CA182" s="403">
        <v>0.99966273187183796</v>
      </c>
      <c r="CB182" s="385">
        <v>0.9</v>
      </c>
      <c r="CC182" s="392">
        <v>2.5000000000000001E-3</v>
      </c>
    </row>
    <row r="183" spans="1:81" ht="21.4" customHeight="1" x14ac:dyDescent="0.25">
      <c r="A183" s="377" t="s">
        <v>385</v>
      </c>
      <c r="B183" s="377" t="s">
        <v>231</v>
      </c>
      <c r="C183" s="377" t="s">
        <v>245</v>
      </c>
      <c r="D183" s="378">
        <v>2.7972150207777799</v>
      </c>
      <c r="E183" s="379"/>
      <c r="F183" s="380">
        <v>2.8000000000000001E-2</v>
      </c>
      <c r="G183" s="380">
        <v>2.8000000000000001E-2</v>
      </c>
      <c r="H183" s="381"/>
      <c r="I183" s="382">
        <v>5</v>
      </c>
      <c r="J183" s="382">
        <v>5</v>
      </c>
      <c r="K183" s="379"/>
      <c r="L183" s="404">
        <v>0.78</v>
      </c>
      <c r="M183" s="401">
        <v>0.73</v>
      </c>
      <c r="N183" s="385">
        <v>0.7</v>
      </c>
      <c r="O183" s="386">
        <v>4.0000000000000001E-3</v>
      </c>
      <c r="P183" s="379"/>
      <c r="Q183" s="387">
        <v>108</v>
      </c>
      <c r="R183" s="388">
        <v>38.609831277815097</v>
      </c>
      <c r="S183" s="389">
        <v>36</v>
      </c>
      <c r="T183" s="401">
        <v>1.07249531327264</v>
      </c>
      <c r="U183" s="402">
        <v>-12.8396888976001</v>
      </c>
      <c r="V183" s="392">
        <v>3.5000000000000001E-3</v>
      </c>
      <c r="W183" s="392">
        <v>3.5000000000000001E-3</v>
      </c>
      <c r="X183" s="393">
        <v>0</v>
      </c>
      <c r="Y183" s="393">
        <v>13</v>
      </c>
      <c r="Z183" s="379"/>
      <c r="AA183" s="394">
        <v>273</v>
      </c>
      <c r="AB183" s="378">
        <v>97.597073507810293</v>
      </c>
      <c r="AC183" s="389">
        <v>200</v>
      </c>
      <c r="AD183" s="384">
        <v>0.48798536753905197</v>
      </c>
      <c r="AE183" s="395">
        <v>-398.331604986667</v>
      </c>
      <c r="AF183" s="380"/>
      <c r="AG183" s="380"/>
      <c r="AH183" s="396">
        <v>287</v>
      </c>
      <c r="AI183" s="393">
        <v>399</v>
      </c>
      <c r="AJ183" s="379"/>
      <c r="AK183" s="388">
        <v>1616.93597</v>
      </c>
      <c r="AL183" s="388">
        <v>578.05208322898397</v>
      </c>
      <c r="AM183" s="397">
        <v>756.3</v>
      </c>
      <c r="AN183" s="384">
        <v>0.76431585776673805</v>
      </c>
      <c r="AO183" s="406">
        <v>-921.70449425708205</v>
      </c>
      <c r="AP183" s="392"/>
      <c r="AQ183" s="392"/>
      <c r="AR183" s="393">
        <v>499</v>
      </c>
      <c r="AS183" s="393">
        <v>922</v>
      </c>
      <c r="AT183" s="381"/>
      <c r="AU183" s="388">
        <v>1830.3409799999999</v>
      </c>
      <c r="AV183" s="378">
        <v>654.34404091361796</v>
      </c>
      <c r="AW183" s="399">
        <v>573</v>
      </c>
      <c r="AX183" s="401">
        <v>1.1419616769871199</v>
      </c>
      <c r="AY183" s="405">
        <v>-93.024068286801807</v>
      </c>
      <c r="AZ183" s="380">
        <v>1.0500000000000001E-2</v>
      </c>
      <c r="BA183" s="380">
        <v>1.0500000000000001E-2</v>
      </c>
      <c r="BB183" s="393">
        <v>0</v>
      </c>
      <c r="BC183" s="393">
        <v>94</v>
      </c>
      <c r="BD183" s="379"/>
      <c r="BE183" s="388">
        <v>162.6</v>
      </c>
      <c r="BF183" s="378">
        <v>58.129245979377103</v>
      </c>
      <c r="BG183" s="400">
        <v>65</v>
      </c>
      <c r="BH183" s="386">
        <v>0.89429609199041704</v>
      </c>
      <c r="BI183" s="394">
        <v>-110.128464525834</v>
      </c>
      <c r="BJ183" s="380"/>
      <c r="BK183" s="380"/>
      <c r="BL183" s="393">
        <v>2</v>
      </c>
      <c r="BM183" s="393">
        <v>111</v>
      </c>
      <c r="BN183" s="379"/>
      <c r="BO183" s="387">
        <v>345</v>
      </c>
      <c r="BP183" s="388">
        <v>123.336961026354</v>
      </c>
      <c r="BQ183" s="400">
        <v>78</v>
      </c>
      <c r="BR183" s="390">
        <v>1.58124309008146</v>
      </c>
      <c r="BS183" s="391">
        <v>83.180674055199702</v>
      </c>
      <c r="BT183" s="380">
        <v>7.4999999999999997E-3</v>
      </c>
      <c r="BU183" s="392">
        <v>7.4999999999999997E-3</v>
      </c>
      <c r="BV183" s="387">
        <v>0</v>
      </c>
      <c r="BW183" s="387">
        <v>0</v>
      </c>
      <c r="BX183" s="381"/>
      <c r="BY183" s="386">
        <v>0.99448384554767499</v>
      </c>
      <c r="BZ183" s="386">
        <v>1</v>
      </c>
      <c r="CA183" s="403">
        <v>0.99779353821907002</v>
      </c>
      <c r="CB183" s="385">
        <v>0.9</v>
      </c>
      <c r="CC183" s="392">
        <v>2.5000000000000001E-3</v>
      </c>
    </row>
    <row r="184" spans="1:81" ht="21.4" customHeight="1" x14ac:dyDescent="0.25">
      <c r="A184" s="377" t="s">
        <v>246</v>
      </c>
      <c r="B184" s="377" t="s">
        <v>247</v>
      </c>
      <c r="C184" s="377" t="s">
        <v>248</v>
      </c>
      <c r="D184" s="378">
        <v>3.4160287845555599</v>
      </c>
      <c r="E184" s="379"/>
      <c r="F184" s="380">
        <v>0.03</v>
      </c>
      <c r="G184" s="380">
        <v>0.03</v>
      </c>
      <c r="H184" s="381"/>
      <c r="I184" s="382">
        <v>4</v>
      </c>
      <c r="J184" s="382">
        <v>4</v>
      </c>
      <c r="K184" s="379"/>
      <c r="L184" s="404">
        <v>0.8</v>
      </c>
      <c r="M184" s="384">
        <v>0.54</v>
      </c>
      <c r="N184" s="385">
        <v>0.7</v>
      </c>
      <c r="O184" s="386"/>
      <c r="P184" s="379"/>
      <c r="Q184" s="387">
        <v>163</v>
      </c>
      <c r="R184" s="388">
        <v>47.716225559032303</v>
      </c>
      <c r="S184" s="389">
        <v>36</v>
      </c>
      <c r="T184" s="390">
        <v>1.3254507099731201</v>
      </c>
      <c r="U184" s="391">
        <v>15.4275565071998</v>
      </c>
      <c r="V184" s="392">
        <v>0.01</v>
      </c>
      <c r="W184" s="392">
        <v>0.01</v>
      </c>
      <c r="X184" s="393">
        <v>0</v>
      </c>
      <c r="Y184" s="393">
        <v>0</v>
      </c>
      <c r="Z184" s="379"/>
      <c r="AA184" s="394">
        <v>297</v>
      </c>
      <c r="AB184" s="378">
        <v>86.9430612946786</v>
      </c>
      <c r="AC184" s="389">
        <v>200</v>
      </c>
      <c r="AD184" s="384">
        <v>0.43471530647339302</v>
      </c>
      <c r="AE184" s="395">
        <v>-522.84690829333397</v>
      </c>
      <c r="AF184" s="380"/>
      <c r="AG184" s="380"/>
      <c r="AH184" s="396">
        <v>387</v>
      </c>
      <c r="AI184" s="393">
        <v>523</v>
      </c>
      <c r="AJ184" s="379"/>
      <c r="AK184" s="388">
        <v>3463.0455099999999</v>
      </c>
      <c r="AL184" s="388">
        <v>1013.76356243162</v>
      </c>
      <c r="AM184" s="397">
        <v>828</v>
      </c>
      <c r="AN184" s="390">
        <v>1.2243521285406</v>
      </c>
      <c r="AO184" s="398">
        <v>68.879309665595898</v>
      </c>
      <c r="AP184" s="392">
        <v>0.01</v>
      </c>
      <c r="AQ184" s="392">
        <v>0.01</v>
      </c>
      <c r="AR184" s="393">
        <v>0</v>
      </c>
      <c r="AS184" s="393">
        <v>0</v>
      </c>
      <c r="AT184" s="381"/>
      <c r="AU184" s="388">
        <v>1905.0926999999999</v>
      </c>
      <c r="AV184" s="378">
        <v>557.69222689611001</v>
      </c>
      <c r="AW184" s="399">
        <v>573</v>
      </c>
      <c r="AX184" s="386">
        <v>0.97328486369303702</v>
      </c>
      <c r="AY184" s="388">
        <v>-443.76869226040299</v>
      </c>
      <c r="AZ184" s="380"/>
      <c r="BA184" s="380"/>
      <c r="BB184" s="393">
        <v>53</v>
      </c>
      <c r="BC184" s="393">
        <v>444</v>
      </c>
      <c r="BD184" s="379"/>
      <c r="BE184" s="388">
        <v>161.5</v>
      </c>
      <c r="BF184" s="378">
        <v>47.277119188857199</v>
      </c>
      <c r="BG184" s="400">
        <v>65</v>
      </c>
      <c r="BH184" s="384">
        <v>0.72734029521318799</v>
      </c>
      <c r="BI184" s="395">
        <v>-171.56280649416701</v>
      </c>
      <c r="BJ184" s="380"/>
      <c r="BK184" s="380"/>
      <c r="BL184" s="393">
        <v>39</v>
      </c>
      <c r="BM184" s="393">
        <v>172</v>
      </c>
      <c r="BN184" s="379"/>
      <c r="BO184" s="387">
        <v>357</v>
      </c>
      <c r="BP184" s="388">
        <v>104.507316101684</v>
      </c>
      <c r="BQ184" s="400">
        <v>78</v>
      </c>
      <c r="BR184" s="390">
        <v>1.33983738591903</v>
      </c>
      <c r="BS184" s="391">
        <v>37.259705765599598</v>
      </c>
      <c r="BT184" s="380">
        <v>7.4999999999999997E-3</v>
      </c>
      <c r="BU184" s="392">
        <v>7.4999999999999997E-3</v>
      </c>
      <c r="BV184" s="387">
        <v>0</v>
      </c>
      <c r="BW184" s="387">
        <v>0</v>
      </c>
      <c r="BX184" s="381"/>
      <c r="BY184" s="386">
        <v>0.99174653887113895</v>
      </c>
      <c r="BZ184" s="386">
        <v>1</v>
      </c>
      <c r="CA184" s="403">
        <v>0.99669861554845596</v>
      </c>
      <c r="CB184" s="385">
        <v>0.9</v>
      </c>
      <c r="CC184" s="392">
        <v>2.5000000000000001E-3</v>
      </c>
    </row>
    <row r="185" spans="1:81" ht="21.4" customHeight="1" x14ac:dyDescent="0.25">
      <c r="A185" s="377" t="s">
        <v>246</v>
      </c>
      <c r="B185" s="377" t="s">
        <v>247</v>
      </c>
      <c r="C185" s="377" t="s">
        <v>249</v>
      </c>
      <c r="D185" s="378">
        <v>3.9896986036666702</v>
      </c>
      <c r="E185" s="379"/>
      <c r="F185" s="380">
        <v>1.925E-2</v>
      </c>
      <c r="G185" s="380">
        <v>1.925E-2</v>
      </c>
      <c r="H185" s="381"/>
      <c r="I185" s="382">
        <v>4</v>
      </c>
      <c r="J185" s="382">
        <v>4</v>
      </c>
      <c r="K185" s="379"/>
      <c r="L185" s="407">
        <v>0.68977272727272698</v>
      </c>
      <c r="M185" s="386">
        <v>0.68600000000000005</v>
      </c>
      <c r="N185" s="385">
        <v>0.7</v>
      </c>
      <c r="O185" s="386"/>
      <c r="P185" s="379"/>
      <c r="Q185" s="387">
        <v>151</v>
      </c>
      <c r="R185" s="388">
        <v>37.847470448325602</v>
      </c>
      <c r="S185" s="389">
        <v>36</v>
      </c>
      <c r="T185" s="401">
        <v>1.0513186235645999</v>
      </c>
      <c r="U185" s="402">
        <v>-21.354979678400099</v>
      </c>
      <c r="V185" s="392">
        <v>2.5000000000000001E-3</v>
      </c>
      <c r="W185" s="392">
        <v>2.5000000000000001E-3</v>
      </c>
      <c r="X185" s="393">
        <v>0</v>
      </c>
      <c r="Y185" s="393">
        <v>22</v>
      </c>
      <c r="Z185" s="379"/>
      <c r="AA185" s="394">
        <v>269</v>
      </c>
      <c r="AB185" s="378">
        <v>67.423639407944194</v>
      </c>
      <c r="AC185" s="389">
        <v>200</v>
      </c>
      <c r="AD185" s="384">
        <v>0.33711819703972101</v>
      </c>
      <c r="AE185" s="395">
        <v>-688.527664880001</v>
      </c>
      <c r="AF185" s="380"/>
      <c r="AG185" s="380"/>
      <c r="AH185" s="396">
        <v>529</v>
      </c>
      <c r="AI185" s="393">
        <v>689</v>
      </c>
      <c r="AJ185" s="379"/>
      <c r="AK185" s="388">
        <v>1161.2756199999999</v>
      </c>
      <c r="AL185" s="388">
        <v>291.06850801530402</v>
      </c>
      <c r="AM185" s="397">
        <v>643.70000000000005</v>
      </c>
      <c r="AN185" s="384">
        <v>0.45218037597530603</v>
      </c>
      <c r="AO185" s="406">
        <v>-1920.52716941628</v>
      </c>
      <c r="AP185" s="392"/>
      <c r="AQ185" s="392"/>
      <c r="AR185" s="393">
        <v>1407</v>
      </c>
      <c r="AS185" s="393">
        <v>1921</v>
      </c>
      <c r="AT185" s="381"/>
      <c r="AU185" s="388">
        <v>2487.39815</v>
      </c>
      <c r="AV185" s="378">
        <v>623.45515215460102</v>
      </c>
      <c r="AW185" s="399">
        <v>573</v>
      </c>
      <c r="AX185" s="401">
        <v>1.08805436676196</v>
      </c>
      <c r="AY185" s="405">
        <v>-255.918609881202</v>
      </c>
      <c r="AZ185" s="380">
        <v>6.7499999999999999E-3</v>
      </c>
      <c r="BA185" s="380">
        <v>6.7499999999999999E-3</v>
      </c>
      <c r="BB185" s="393">
        <v>0</v>
      </c>
      <c r="BC185" s="393">
        <v>256</v>
      </c>
      <c r="BD185" s="379"/>
      <c r="BE185" s="388">
        <v>168.8</v>
      </c>
      <c r="BF185" s="378">
        <v>42.308960342234201</v>
      </c>
      <c r="BG185" s="400">
        <v>65</v>
      </c>
      <c r="BH185" s="384">
        <v>0.65090708218821802</v>
      </c>
      <c r="BI185" s="395">
        <v>-220.19561385750001</v>
      </c>
      <c r="BJ185" s="380"/>
      <c r="BK185" s="380"/>
      <c r="BL185" s="393">
        <v>65</v>
      </c>
      <c r="BM185" s="393">
        <v>221</v>
      </c>
      <c r="BN185" s="379"/>
      <c r="BO185" s="387">
        <v>374</v>
      </c>
      <c r="BP185" s="388">
        <v>93.741416872011698</v>
      </c>
      <c r="BQ185" s="400">
        <v>78</v>
      </c>
      <c r="BR185" s="390">
        <v>1.2018130368206601</v>
      </c>
      <c r="BS185" s="391">
        <v>0.56421069679970504</v>
      </c>
      <c r="BT185" s="380">
        <v>7.4999999999999997E-3</v>
      </c>
      <c r="BU185" s="392">
        <v>7.4999999999999997E-3</v>
      </c>
      <c r="BV185" s="387">
        <v>0</v>
      </c>
      <c r="BW185" s="387">
        <v>0</v>
      </c>
      <c r="BX185" s="381"/>
      <c r="BY185" s="386">
        <v>0.99711459192085705</v>
      </c>
      <c r="BZ185" s="386">
        <v>1</v>
      </c>
      <c r="CA185" s="403">
        <v>0.99884583676834304</v>
      </c>
      <c r="CB185" s="385">
        <v>0.9</v>
      </c>
      <c r="CC185" s="392">
        <v>2.5000000000000001E-3</v>
      </c>
    </row>
    <row r="186" spans="1:81" ht="21.4" customHeight="1" x14ac:dyDescent="0.25">
      <c r="A186" s="377" t="s">
        <v>246</v>
      </c>
      <c r="B186" s="377" t="s">
        <v>247</v>
      </c>
      <c r="C186" s="377" t="s">
        <v>250</v>
      </c>
      <c r="D186" s="378">
        <v>2.6611608256666699</v>
      </c>
      <c r="E186" s="379"/>
      <c r="F186" s="380">
        <v>2.8000000000000001E-2</v>
      </c>
      <c r="G186" s="380">
        <v>2.8000000000000001E-2</v>
      </c>
      <c r="H186" s="381"/>
      <c r="I186" s="382">
        <v>4</v>
      </c>
      <c r="J186" s="382">
        <v>4</v>
      </c>
      <c r="K186" s="379"/>
      <c r="L186" s="407">
        <v>0.69</v>
      </c>
      <c r="M186" s="384">
        <v>0.55800000000000005</v>
      </c>
      <c r="N186" s="385">
        <v>0.7</v>
      </c>
      <c r="O186" s="386"/>
      <c r="P186" s="379"/>
      <c r="Q186" s="387">
        <v>93</v>
      </c>
      <c r="R186" s="388">
        <v>34.947155054675001</v>
      </c>
      <c r="S186" s="389">
        <v>36</v>
      </c>
      <c r="T186" s="386">
        <v>0.97075430707430599</v>
      </c>
      <c r="U186" s="394">
        <v>-21.9621476688001</v>
      </c>
      <c r="V186" s="392"/>
      <c r="W186" s="392"/>
      <c r="X186" s="393">
        <v>3</v>
      </c>
      <c r="Y186" s="393">
        <v>22</v>
      </c>
      <c r="Z186" s="379"/>
      <c r="AA186" s="394">
        <v>183</v>
      </c>
      <c r="AB186" s="378">
        <v>68.766982526941206</v>
      </c>
      <c r="AC186" s="389">
        <v>200</v>
      </c>
      <c r="AD186" s="384">
        <v>0.343834912634706</v>
      </c>
      <c r="AE186" s="395">
        <v>-455.678598160001</v>
      </c>
      <c r="AF186" s="380"/>
      <c r="AG186" s="380"/>
      <c r="AH186" s="396">
        <v>350</v>
      </c>
      <c r="AI186" s="393">
        <v>456</v>
      </c>
      <c r="AJ186" s="379"/>
      <c r="AK186" s="388">
        <v>900.39212999999995</v>
      </c>
      <c r="AL186" s="388">
        <v>338.34562771095801</v>
      </c>
      <c r="AM186" s="397">
        <v>675.5</v>
      </c>
      <c r="AN186" s="384">
        <v>0.50088175826936798</v>
      </c>
      <c r="AO186" s="406">
        <v>-1256.7448352854001</v>
      </c>
      <c r="AP186" s="392"/>
      <c r="AQ186" s="392"/>
      <c r="AR186" s="393">
        <v>898</v>
      </c>
      <c r="AS186" s="393">
        <v>1257</v>
      </c>
      <c r="AT186" s="381"/>
      <c r="AU186" s="388">
        <v>2463.5396999999998</v>
      </c>
      <c r="AV186" s="378">
        <v>925.73875138975905</v>
      </c>
      <c r="AW186" s="399">
        <v>573</v>
      </c>
      <c r="AX186" s="390">
        <v>1.6155999151653699</v>
      </c>
      <c r="AY186" s="398">
        <v>633.72551627159805</v>
      </c>
      <c r="AZ186" s="380">
        <v>1.4999999999999999E-2</v>
      </c>
      <c r="BA186" s="380">
        <v>1.4999999999999999E-2</v>
      </c>
      <c r="BB186" s="393">
        <v>0</v>
      </c>
      <c r="BC186" s="393">
        <v>0</v>
      </c>
      <c r="BD186" s="379"/>
      <c r="BE186" s="388">
        <v>163.30000000000001</v>
      </c>
      <c r="BF186" s="378">
        <v>61.364198069122899</v>
      </c>
      <c r="BG186" s="400">
        <v>65</v>
      </c>
      <c r="BH186" s="401">
        <v>0.94406458567881402</v>
      </c>
      <c r="BI186" s="402">
        <v>-96.163180502500296</v>
      </c>
      <c r="BJ186" s="380">
        <v>3.0000000000000001E-3</v>
      </c>
      <c r="BK186" s="380">
        <v>3.0000000000000001E-3</v>
      </c>
      <c r="BL186" s="393">
        <v>0</v>
      </c>
      <c r="BM186" s="393">
        <v>97</v>
      </c>
      <c r="BN186" s="379"/>
      <c r="BO186" s="387">
        <v>304</v>
      </c>
      <c r="BP186" s="388">
        <v>114.23586168409901</v>
      </c>
      <c r="BQ186" s="400">
        <v>78</v>
      </c>
      <c r="BR186" s="390">
        <v>1.4645623292833201</v>
      </c>
      <c r="BS186" s="391">
        <v>54.915346717599697</v>
      </c>
      <c r="BT186" s="380">
        <v>7.4999999999999997E-3</v>
      </c>
      <c r="BU186" s="392">
        <v>7.4999999999999997E-3</v>
      </c>
      <c r="BV186" s="387">
        <v>0</v>
      </c>
      <c r="BW186" s="387">
        <v>0</v>
      </c>
      <c r="BX186" s="381"/>
      <c r="BY186" s="386">
        <v>0.99872773536895698</v>
      </c>
      <c r="BZ186" s="386">
        <v>1</v>
      </c>
      <c r="CA186" s="403">
        <v>0.99949109414758297</v>
      </c>
      <c r="CB186" s="385">
        <v>0.9</v>
      </c>
      <c r="CC186" s="392">
        <v>2.5000000000000001E-3</v>
      </c>
    </row>
    <row r="187" spans="1:81" ht="21.4" customHeight="1" x14ac:dyDescent="0.25">
      <c r="A187" s="377" t="s">
        <v>246</v>
      </c>
      <c r="B187" s="377" t="s">
        <v>247</v>
      </c>
      <c r="C187" s="377" t="s">
        <v>251</v>
      </c>
      <c r="D187" s="378">
        <v>3.7347956884444402</v>
      </c>
      <c r="E187" s="379"/>
      <c r="F187" s="380">
        <v>2.5000000000000001E-2</v>
      </c>
      <c r="G187" s="380">
        <v>2.5000000000000001E-2</v>
      </c>
      <c r="H187" s="381"/>
      <c r="I187" s="382">
        <v>4</v>
      </c>
      <c r="J187" s="382">
        <v>4</v>
      </c>
      <c r="K187" s="379"/>
      <c r="L187" s="383">
        <v>0.42</v>
      </c>
      <c r="M187" s="384">
        <v>0.51700000000000002</v>
      </c>
      <c r="N187" s="385">
        <v>0.7</v>
      </c>
      <c r="O187" s="386"/>
      <c r="P187" s="379"/>
      <c r="Q187" s="387">
        <v>161</v>
      </c>
      <c r="R187" s="388">
        <v>43.108114454061898</v>
      </c>
      <c r="S187" s="389">
        <v>36</v>
      </c>
      <c r="T187" s="390">
        <v>1.19744762372394</v>
      </c>
      <c r="U187" s="391">
        <v>-0.34317374079978402</v>
      </c>
      <c r="V187" s="392">
        <v>0.01</v>
      </c>
      <c r="W187" s="392">
        <v>0.01</v>
      </c>
      <c r="X187" s="393">
        <v>0</v>
      </c>
      <c r="Y187" s="393">
        <v>1</v>
      </c>
      <c r="Z187" s="379"/>
      <c r="AA187" s="394">
        <v>442</v>
      </c>
      <c r="AB187" s="378">
        <v>118.346500550903</v>
      </c>
      <c r="AC187" s="389">
        <v>200</v>
      </c>
      <c r="AD187" s="384">
        <v>0.59173250275451506</v>
      </c>
      <c r="AE187" s="395">
        <v>-454.35096522666498</v>
      </c>
      <c r="AF187" s="380"/>
      <c r="AG187" s="380"/>
      <c r="AH187" s="396">
        <v>305</v>
      </c>
      <c r="AI187" s="393">
        <v>455</v>
      </c>
      <c r="AJ187" s="379"/>
      <c r="AK187" s="388">
        <v>3119.9826200000002</v>
      </c>
      <c r="AL187" s="388">
        <v>835.38240917791302</v>
      </c>
      <c r="AM187" s="397">
        <v>761.4</v>
      </c>
      <c r="AN187" s="401">
        <v>1.09716628470963</v>
      </c>
      <c r="AO187" s="405">
        <v>-292.42550461791598</v>
      </c>
      <c r="AP187" s="392">
        <v>5.0000000000000001E-3</v>
      </c>
      <c r="AQ187" s="392">
        <v>5.0000000000000001E-3</v>
      </c>
      <c r="AR187" s="393">
        <v>0</v>
      </c>
      <c r="AS187" s="393">
        <v>293</v>
      </c>
      <c r="AT187" s="381"/>
      <c r="AU187" s="388">
        <v>1578.7332200000001</v>
      </c>
      <c r="AV187" s="378">
        <v>422.70939341732702</v>
      </c>
      <c r="AW187" s="399">
        <v>573</v>
      </c>
      <c r="AX187" s="384">
        <v>0.73771272847701097</v>
      </c>
      <c r="AY187" s="406">
        <v>-989.31229537439697</v>
      </c>
      <c r="AZ187" s="380"/>
      <c r="BA187" s="380"/>
      <c r="BB187" s="393">
        <v>562</v>
      </c>
      <c r="BC187" s="393">
        <v>990</v>
      </c>
      <c r="BD187" s="379"/>
      <c r="BE187" s="388">
        <v>179.4</v>
      </c>
      <c r="BF187" s="378">
        <v>48.034756105954699</v>
      </c>
      <c r="BG187" s="400">
        <v>65</v>
      </c>
      <c r="BH187" s="384">
        <v>0.73899624778391804</v>
      </c>
      <c r="BI187" s="395">
        <v>-184.742579623333</v>
      </c>
      <c r="BJ187" s="380"/>
      <c r="BK187" s="380"/>
      <c r="BL187" s="393">
        <v>40</v>
      </c>
      <c r="BM187" s="393">
        <v>185</v>
      </c>
      <c r="BN187" s="379"/>
      <c r="BO187" s="387">
        <v>443</v>
      </c>
      <c r="BP187" s="388">
        <v>118.614252814593</v>
      </c>
      <c r="BQ187" s="400">
        <v>78</v>
      </c>
      <c r="BR187" s="390">
        <v>1.52069554890504</v>
      </c>
      <c r="BS187" s="391">
        <v>93.423123561600406</v>
      </c>
      <c r="BT187" s="380">
        <v>7.4999999999999997E-3</v>
      </c>
      <c r="BU187" s="392">
        <v>7.4999999999999997E-3</v>
      </c>
      <c r="BV187" s="387">
        <v>0</v>
      </c>
      <c r="BW187" s="387">
        <v>0</v>
      </c>
      <c r="BX187" s="381"/>
      <c r="BY187" s="386">
        <v>0.995</v>
      </c>
      <c r="BZ187" s="386">
        <v>1</v>
      </c>
      <c r="CA187" s="403">
        <v>0.998</v>
      </c>
      <c r="CB187" s="385">
        <v>0.9</v>
      </c>
      <c r="CC187" s="392">
        <v>2.5000000000000001E-3</v>
      </c>
    </row>
    <row r="188" spans="1:81" ht="21.4" customHeight="1" x14ac:dyDescent="0.25">
      <c r="A188" s="377" t="s">
        <v>246</v>
      </c>
      <c r="B188" s="377" t="s">
        <v>247</v>
      </c>
      <c r="C188" s="377" t="s">
        <v>252</v>
      </c>
      <c r="D188" s="378">
        <v>2.75387745788889</v>
      </c>
      <c r="E188" s="379"/>
      <c r="F188" s="380">
        <v>2.1999999999999999E-2</v>
      </c>
      <c r="G188" s="380">
        <v>2.1999999999999999E-2</v>
      </c>
      <c r="H188" s="381"/>
      <c r="I188" s="382">
        <v>3</v>
      </c>
      <c r="J188" s="382">
        <v>3</v>
      </c>
      <c r="K188" s="379"/>
      <c r="L188" s="404">
        <v>0.7</v>
      </c>
      <c r="M188" s="384">
        <v>0.42899999999999999</v>
      </c>
      <c r="N188" s="385">
        <v>0.7</v>
      </c>
      <c r="O188" s="386"/>
      <c r="P188" s="379"/>
      <c r="Q188" s="387">
        <v>108</v>
      </c>
      <c r="R188" s="388">
        <v>39.217431295142802</v>
      </c>
      <c r="S188" s="389">
        <v>36</v>
      </c>
      <c r="T188" s="401">
        <v>1.0893730915317399</v>
      </c>
      <c r="U188" s="402">
        <v>-10.967506180799999</v>
      </c>
      <c r="V188" s="392">
        <v>4.4999999999999997E-3</v>
      </c>
      <c r="W188" s="392">
        <v>4.4999999999999997E-3</v>
      </c>
      <c r="X188" s="393">
        <v>0</v>
      </c>
      <c r="Y188" s="393">
        <v>11</v>
      </c>
      <c r="Z188" s="379"/>
      <c r="AA188" s="394">
        <v>286</v>
      </c>
      <c r="AB188" s="378">
        <v>103.85356805936</v>
      </c>
      <c r="AC188" s="389">
        <v>200</v>
      </c>
      <c r="AD188" s="384">
        <v>0.51926784029679995</v>
      </c>
      <c r="AE188" s="395">
        <v>-374.930589893334</v>
      </c>
      <c r="AF188" s="380"/>
      <c r="AG188" s="380"/>
      <c r="AH188" s="396">
        <v>265</v>
      </c>
      <c r="AI188" s="393">
        <v>375</v>
      </c>
      <c r="AJ188" s="379"/>
      <c r="AK188" s="388">
        <v>1112.43191</v>
      </c>
      <c r="AL188" s="388">
        <v>403.95112963842098</v>
      </c>
      <c r="AM188" s="397">
        <v>711.2</v>
      </c>
      <c r="AN188" s="384">
        <v>0.56798527789429298</v>
      </c>
      <c r="AO188" s="406">
        <v>-1237.83726766069</v>
      </c>
      <c r="AP188" s="392"/>
      <c r="AQ188" s="392"/>
      <c r="AR188" s="393">
        <v>847</v>
      </c>
      <c r="AS188" s="393">
        <v>1238</v>
      </c>
      <c r="AT188" s="381"/>
      <c r="AU188" s="388">
        <v>2388.2246599999999</v>
      </c>
      <c r="AV188" s="378">
        <v>867.22256037884995</v>
      </c>
      <c r="AW188" s="399">
        <v>573</v>
      </c>
      <c r="AX188" s="390">
        <v>1.5134774177641399</v>
      </c>
      <c r="AY188" s="398">
        <v>494.65851995560001</v>
      </c>
      <c r="AZ188" s="380">
        <v>1.4999999999999999E-2</v>
      </c>
      <c r="BA188" s="380">
        <v>1.4999999999999999E-2</v>
      </c>
      <c r="BB188" s="393">
        <v>0</v>
      </c>
      <c r="BC188" s="393">
        <v>0</v>
      </c>
      <c r="BD188" s="379"/>
      <c r="BE188" s="388">
        <v>140.80000000000001</v>
      </c>
      <c r="BF188" s="378">
        <v>51.127910429223199</v>
      </c>
      <c r="BG188" s="400">
        <v>65</v>
      </c>
      <c r="BH188" s="384">
        <v>0.786583237372665</v>
      </c>
      <c r="BI188" s="395">
        <v>-127.703052144167</v>
      </c>
      <c r="BJ188" s="380"/>
      <c r="BK188" s="380"/>
      <c r="BL188" s="393">
        <v>21</v>
      </c>
      <c r="BM188" s="393">
        <v>128</v>
      </c>
      <c r="BN188" s="379"/>
      <c r="BO188" s="387">
        <v>164</v>
      </c>
      <c r="BP188" s="388">
        <v>59.552395670401999</v>
      </c>
      <c r="BQ188" s="400">
        <v>78</v>
      </c>
      <c r="BR188" s="384">
        <v>0.76349225218464101</v>
      </c>
      <c r="BS188" s="395">
        <v>-93.762930058400102</v>
      </c>
      <c r="BT188" s="380"/>
      <c r="BU188" s="392"/>
      <c r="BV188" s="387">
        <v>51</v>
      </c>
      <c r="BW188" s="387">
        <v>94</v>
      </c>
      <c r="BX188" s="381"/>
      <c r="BY188" s="386">
        <v>0.99428789032749398</v>
      </c>
      <c r="BZ188" s="386">
        <v>1</v>
      </c>
      <c r="CA188" s="403">
        <v>0.99771515613099804</v>
      </c>
      <c r="CB188" s="385">
        <v>0.9</v>
      </c>
      <c r="CC188" s="392">
        <v>2.5000000000000001E-3</v>
      </c>
    </row>
    <row r="189" spans="1:81" ht="21.4" customHeight="1" x14ac:dyDescent="0.25">
      <c r="A189" s="377" t="s">
        <v>246</v>
      </c>
      <c r="B189" s="377" t="s">
        <v>247</v>
      </c>
      <c r="C189" s="377" t="s">
        <v>253</v>
      </c>
      <c r="D189" s="378">
        <v>3.6626016123333298</v>
      </c>
      <c r="E189" s="379"/>
      <c r="F189" s="380">
        <v>2.4250000000000001E-2</v>
      </c>
      <c r="G189" s="380">
        <v>2.4250000000000001E-2</v>
      </c>
      <c r="H189" s="381"/>
      <c r="I189" s="382">
        <v>5</v>
      </c>
      <c r="J189" s="382">
        <v>5</v>
      </c>
      <c r="K189" s="379"/>
      <c r="L189" s="403">
        <v>0.84</v>
      </c>
      <c r="M189" s="401">
        <v>0.78400000000000003</v>
      </c>
      <c r="N189" s="385">
        <v>0.7</v>
      </c>
      <c r="O189" s="386">
        <v>1.2E-2</v>
      </c>
      <c r="P189" s="379"/>
      <c r="Q189" s="387">
        <v>136</v>
      </c>
      <c r="R189" s="388">
        <v>37.1320756104179</v>
      </c>
      <c r="S189" s="389">
        <v>36</v>
      </c>
      <c r="T189" s="401">
        <v>1.0314465447338299</v>
      </c>
      <c r="U189" s="402">
        <v>-22.2243896527998</v>
      </c>
      <c r="V189" s="392">
        <v>1.5E-3</v>
      </c>
      <c r="W189" s="392">
        <v>1.5E-3</v>
      </c>
      <c r="X189" s="393">
        <v>0</v>
      </c>
      <c r="Y189" s="393">
        <v>23</v>
      </c>
      <c r="Z189" s="379"/>
      <c r="AA189" s="394">
        <v>452</v>
      </c>
      <c r="AB189" s="378">
        <v>123.409545411095</v>
      </c>
      <c r="AC189" s="389">
        <v>200</v>
      </c>
      <c r="AD189" s="384">
        <v>0.61704772705547495</v>
      </c>
      <c r="AE189" s="395">
        <v>-427.02438695999899</v>
      </c>
      <c r="AF189" s="380"/>
      <c r="AG189" s="380"/>
      <c r="AH189" s="396">
        <v>281</v>
      </c>
      <c r="AI189" s="393">
        <v>428</v>
      </c>
      <c r="AJ189" s="379"/>
      <c r="AK189" s="388">
        <v>2996.3267000000001</v>
      </c>
      <c r="AL189" s="388">
        <v>818.08698219054497</v>
      </c>
      <c r="AM189" s="397">
        <v>828</v>
      </c>
      <c r="AN189" s="386">
        <v>0.98802775626877404</v>
      </c>
      <c r="AO189" s="388">
        <v>-642.83426201439704</v>
      </c>
      <c r="AP189" s="392"/>
      <c r="AQ189" s="392"/>
      <c r="AR189" s="393">
        <v>37</v>
      </c>
      <c r="AS189" s="393">
        <v>643</v>
      </c>
      <c r="AT189" s="381"/>
      <c r="AU189" s="388">
        <v>2199.8927800000001</v>
      </c>
      <c r="AV189" s="378">
        <v>600.63665471891602</v>
      </c>
      <c r="AW189" s="399">
        <v>573</v>
      </c>
      <c r="AX189" s="401">
        <v>1.0482315091080601</v>
      </c>
      <c r="AY189" s="405">
        <v>-318.51208864039802</v>
      </c>
      <c r="AZ189" s="380">
        <v>3.7499999999999999E-3</v>
      </c>
      <c r="BA189" s="380">
        <v>3.7499999999999999E-3</v>
      </c>
      <c r="BB189" s="393">
        <v>0</v>
      </c>
      <c r="BC189" s="393">
        <v>319</v>
      </c>
      <c r="BD189" s="379"/>
      <c r="BE189" s="388">
        <v>128.6</v>
      </c>
      <c r="BF189" s="378">
        <v>35.111653849262801</v>
      </c>
      <c r="BG189" s="400">
        <v>65</v>
      </c>
      <c r="BH189" s="384">
        <v>0.54017928998865905</v>
      </c>
      <c r="BI189" s="395">
        <v>-228.50365720249999</v>
      </c>
      <c r="BJ189" s="380"/>
      <c r="BK189" s="380"/>
      <c r="BL189" s="393">
        <v>86</v>
      </c>
      <c r="BM189" s="393">
        <v>229</v>
      </c>
      <c r="BN189" s="379"/>
      <c r="BO189" s="387">
        <v>321</v>
      </c>
      <c r="BP189" s="388">
        <v>87.642619639295305</v>
      </c>
      <c r="BQ189" s="400">
        <v>78</v>
      </c>
      <c r="BR189" s="401">
        <v>1.1236233287089099</v>
      </c>
      <c r="BS189" s="402">
        <v>-21.819510914399601</v>
      </c>
      <c r="BT189" s="380">
        <v>4.4999999999999997E-3</v>
      </c>
      <c r="BU189" s="392">
        <v>4.4999999999999997E-3</v>
      </c>
      <c r="BV189" s="387">
        <v>0</v>
      </c>
      <c r="BW189" s="387">
        <v>22</v>
      </c>
      <c r="BX189" s="381"/>
      <c r="BY189" s="386">
        <v>0.98429951690821205</v>
      </c>
      <c r="BZ189" s="386">
        <v>1</v>
      </c>
      <c r="CA189" s="403">
        <v>0.99371980676328497</v>
      </c>
      <c r="CB189" s="385">
        <v>0.9</v>
      </c>
      <c r="CC189" s="392">
        <v>2.5000000000000001E-3</v>
      </c>
    </row>
    <row r="190" spans="1:81" ht="21.4" customHeight="1" x14ac:dyDescent="0.25">
      <c r="A190" s="377" t="s">
        <v>246</v>
      </c>
      <c r="B190" s="377" t="s">
        <v>247</v>
      </c>
      <c r="C190" s="377" t="s">
        <v>254</v>
      </c>
      <c r="D190" s="378">
        <v>4.74698357744444</v>
      </c>
      <c r="E190" s="379"/>
      <c r="F190" s="380">
        <v>2.5000000000000001E-3</v>
      </c>
      <c r="G190" s="380">
        <v>2.5000000000000001E-3</v>
      </c>
      <c r="H190" s="381"/>
      <c r="I190" s="382">
        <v>1</v>
      </c>
      <c r="J190" s="382">
        <v>1</v>
      </c>
      <c r="K190" s="379"/>
      <c r="L190" s="404">
        <v>0.75</v>
      </c>
      <c r="M190" s="384">
        <v>0.47699999999999998</v>
      </c>
      <c r="N190" s="385">
        <v>0.7</v>
      </c>
      <c r="O190" s="386"/>
      <c r="P190" s="379"/>
      <c r="Q190" s="387">
        <v>143</v>
      </c>
      <c r="R190" s="388">
        <v>30.124393241946802</v>
      </c>
      <c r="S190" s="389">
        <v>36</v>
      </c>
      <c r="T190" s="386">
        <v>0.836788701165189</v>
      </c>
      <c r="U190" s="394">
        <v>-62.069690545599798</v>
      </c>
      <c r="V190" s="392"/>
      <c r="W190" s="392"/>
      <c r="X190" s="393">
        <v>28</v>
      </c>
      <c r="Y190" s="393">
        <v>63</v>
      </c>
      <c r="Z190" s="379"/>
      <c r="AA190" s="394">
        <v>435</v>
      </c>
      <c r="AB190" s="378">
        <v>91.637140281446605</v>
      </c>
      <c r="AC190" s="389">
        <v>200</v>
      </c>
      <c r="AD190" s="384">
        <v>0.45818570140723303</v>
      </c>
      <c r="AE190" s="395">
        <v>-704.27605858666595</v>
      </c>
      <c r="AF190" s="380"/>
      <c r="AG190" s="380"/>
      <c r="AH190" s="396">
        <v>515</v>
      </c>
      <c r="AI190" s="393">
        <v>705</v>
      </c>
      <c r="AJ190" s="379"/>
      <c r="AK190" s="388">
        <v>2850.00983</v>
      </c>
      <c r="AL190" s="388">
        <v>600.38333470163604</v>
      </c>
      <c r="AM190" s="397">
        <v>828</v>
      </c>
      <c r="AN190" s="384">
        <v>0.72510064577492295</v>
      </c>
      <c r="AO190" s="406">
        <v>-1866.5930525488</v>
      </c>
      <c r="AP190" s="392"/>
      <c r="AQ190" s="392"/>
      <c r="AR190" s="393">
        <v>1081</v>
      </c>
      <c r="AS190" s="393">
        <v>1867</v>
      </c>
      <c r="AT190" s="381"/>
      <c r="AU190" s="388">
        <v>2449.3078999999998</v>
      </c>
      <c r="AV190" s="378">
        <v>515.97142902242604</v>
      </c>
      <c r="AW190" s="399">
        <v>573</v>
      </c>
      <c r="AX190" s="386">
        <v>0.90047369811941802</v>
      </c>
      <c r="AY190" s="388">
        <v>-814.71800785079699</v>
      </c>
      <c r="AZ190" s="380"/>
      <c r="BA190" s="380"/>
      <c r="BB190" s="393">
        <v>271</v>
      </c>
      <c r="BC190" s="393">
        <v>815</v>
      </c>
      <c r="BD190" s="379"/>
      <c r="BE190" s="388">
        <v>170.8</v>
      </c>
      <c r="BF190" s="378">
        <v>35.980743816255398</v>
      </c>
      <c r="BG190" s="400">
        <v>65</v>
      </c>
      <c r="BH190" s="384">
        <v>0.55354990486546696</v>
      </c>
      <c r="BI190" s="395">
        <v>-292.03089880083297</v>
      </c>
      <c r="BJ190" s="380"/>
      <c r="BK190" s="380"/>
      <c r="BL190" s="393">
        <v>107</v>
      </c>
      <c r="BM190" s="393">
        <v>293</v>
      </c>
      <c r="BN190" s="379"/>
      <c r="BO190" s="387">
        <v>365</v>
      </c>
      <c r="BP190" s="388">
        <v>76.890933799374807</v>
      </c>
      <c r="BQ190" s="400">
        <v>78</v>
      </c>
      <c r="BR190" s="386">
        <v>0.98578120255608703</v>
      </c>
      <c r="BS190" s="394">
        <v>-79.3176628487996</v>
      </c>
      <c r="BT190" s="380"/>
      <c r="BU190" s="392"/>
      <c r="BV190" s="387">
        <v>6</v>
      </c>
      <c r="BW190" s="387">
        <v>80</v>
      </c>
      <c r="BX190" s="381"/>
      <c r="BY190" s="386">
        <v>0.99372809444751897</v>
      </c>
      <c r="BZ190" s="386">
        <v>1</v>
      </c>
      <c r="CA190" s="403">
        <v>0.99749123777900806</v>
      </c>
      <c r="CB190" s="385">
        <v>0.9</v>
      </c>
      <c r="CC190" s="392">
        <v>2.5000000000000001E-3</v>
      </c>
    </row>
    <row r="191" spans="1:81" ht="21.4" customHeight="1" x14ac:dyDescent="0.25">
      <c r="A191" s="377" t="s">
        <v>246</v>
      </c>
      <c r="B191" s="377" t="s">
        <v>247</v>
      </c>
      <c r="C191" s="377" t="s">
        <v>255</v>
      </c>
      <c r="D191" s="378">
        <v>2.8603574068888902</v>
      </c>
      <c r="E191" s="379"/>
      <c r="F191" s="380">
        <v>1.0500000000000001E-2</v>
      </c>
      <c r="G191" s="380">
        <v>1.0500000000000001E-2</v>
      </c>
      <c r="H191" s="381"/>
      <c r="I191" s="382">
        <v>3</v>
      </c>
      <c r="J191" s="382">
        <v>3</v>
      </c>
      <c r="K191" s="379"/>
      <c r="L191" s="383">
        <v>0.57999999999999996</v>
      </c>
      <c r="M191" s="384">
        <v>0.59</v>
      </c>
      <c r="N191" s="385">
        <v>0.7</v>
      </c>
      <c r="O191" s="386"/>
      <c r="P191" s="379"/>
      <c r="Q191" s="387">
        <v>71</v>
      </c>
      <c r="R191" s="388">
        <v>24.822072874181199</v>
      </c>
      <c r="S191" s="389">
        <v>36</v>
      </c>
      <c r="T191" s="384">
        <v>0.68950202428281104</v>
      </c>
      <c r="U191" s="395">
        <v>-52.567439977600003</v>
      </c>
      <c r="V191" s="392"/>
      <c r="W191" s="392"/>
      <c r="X191" s="393">
        <v>32</v>
      </c>
      <c r="Y191" s="393">
        <v>53</v>
      </c>
      <c r="Z191" s="379"/>
      <c r="AA191" s="394">
        <v>210</v>
      </c>
      <c r="AB191" s="378">
        <v>73.417398641944402</v>
      </c>
      <c r="AC191" s="389">
        <v>200</v>
      </c>
      <c r="AD191" s="384">
        <v>0.36708699320972199</v>
      </c>
      <c r="AE191" s="395">
        <v>-476.48577765333403</v>
      </c>
      <c r="AF191" s="380"/>
      <c r="AG191" s="380"/>
      <c r="AH191" s="396">
        <v>363</v>
      </c>
      <c r="AI191" s="393">
        <v>477</v>
      </c>
      <c r="AJ191" s="379"/>
      <c r="AK191" s="388">
        <v>2386.6795000000002</v>
      </c>
      <c r="AL191" s="388">
        <v>834.39904896217399</v>
      </c>
      <c r="AM191" s="397">
        <v>828</v>
      </c>
      <c r="AN191" s="401">
        <v>1.0077283200026299</v>
      </c>
      <c r="AO191" s="405">
        <v>-455.37161948480099</v>
      </c>
      <c r="AP191" s="392">
        <v>5.0000000000000001E-4</v>
      </c>
      <c r="AQ191" s="392">
        <v>5.0000000000000001E-4</v>
      </c>
      <c r="AR191" s="393">
        <v>0</v>
      </c>
      <c r="AS191" s="393">
        <v>456</v>
      </c>
      <c r="AT191" s="381"/>
      <c r="AU191" s="388">
        <v>1552.33032</v>
      </c>
      <c r="AV191" s="378">
        <v>542.70501870198598</v>
      </c>
      <c r="AW191" s="399">
        <v>573</v>
      </c>
      <c r="AX191" s="386">
        <v>0.94712917749037795</v>
      </c>
      <c r="AY191" s="388">
        <v>-414.45143297680102</v>
      </c>
      <c r="AZ191" s="380"/>
      <c r="BA191" s="380"/>
      <c r="BB191" s="393">
        <v>87</v>
      </c>
      <c r="BC191" s="393">
        <v>415</v>
      </c>
      <c r="BD191" s="379"/>
      <c r="BE191" s="388">
        <v>92.6</v>
      </c>
      <c r="BF191" s="378">
        <v>32.373576734495501</v>
      </c>
      <c r="BG191" s="400">
        <v>65</v>
      </c>
      <c r="BH191" s="384">
        <v>0.49805502668454599</v>
      </c>
      <c r="BI191" s="395">
        <v>-186.284847171667</v>
      </c>
      <c r="BJ191" s="380"/>
      <c r="BK191" s="380"/>
      <c r="BL191" s="393">
        <v>75</v>
      </c>
      <c r="BM191" s="393">
        <v>187</v>
      </c>
      <c r="BN191" s="379"/>
      <c r="BO191" s="387">
        <v>327</v>
      </c>
      <c r="BP191" s="388">
        <v>114.321377885313</v>
      </c>
      <c r="BQ191" s="400">
        <v>78</v>
      </c>
      <c r="BR191" s="390">
        <v>1.4656586908373499</v>
      </c>
      <c r="BS191" s="391">
        <v>59.270546715199899</v>
      </c>
      <c r="BT191" s="380">
        <v>7.4999999999999997E-3</v>
      </c>
      <c r="BU191" s="392">
        <v>7.4999999999999997E-3</v>
      </c>
      <c r="BV191" s="387">
        <v>0</v>
      </c>
      <c r="BW191" s="387">
        <v>0</v>
      </c>
      <c r="BX191" s="381"/>
      <c r="BY191" s="386">
        <v>0.99558359621451098</v>
      </c>
      <c r="BZ191" s="386">
        <v>1</v>
      </c>
      <c r="CA191" s="403">
        <v>0.99823343848580404</v>
      </c>
      <c r="CB191" s="385">
        <v>0.9</v>
      </c>
      <c r="CC191" s="392">
        <v>2.5000000000000001E-3</v>
      </c>
    </row>
    <row r="192" spans="1:81" ht="21.4" customHeight="1" x14ac:dyDescent="0.25">
      <c r="A192" s="377" t="s">
        <v>246</v>
      </c>
      <c r="B192" s="377" t="s">
        <v>247</v>
      </c>
      <c r="C192" s="377" t="s">
        <v>256</v>
      </c>
      <c r="D192" s="378">
        <v>3.0854458153333302</v>
      </c>
      <c r="E192" s="379"/>
      <c r="F192" s="380">
        <v>2.5000000000000001E-2</v>
      </c>
      <c r="G192" s="380">
        <v>2.5000000000000001E-2</v>
      </c>
      <c r="H192" s="381"/>
      <c r="I192" s="382">
        <v>3</v>
      </c>
      <c r="J192" s="382">
        <v>3</v>
      </c>
      <c r="K192" s="379"/>
      <c r="L192" s="383">
        <v>0.28000000000000003</v>
      </c>
      <c r="M192" s="384">
        <v>0.52200000000000002</v>
      </c>
      <c r="N192" s="385">
        <v>0.7</v>
      </c>
      <c r="O192" s="386"/>
      <c r="P192" s="379"/>
      <c r="Q192" s="387">
        <v>96</v>
      </c>
      <c r="R192" s="388">
        <v>31.113818146772001</v>
      </c>
      <c r="S192" s="389">
        <v>36</v>
      </c>
      <c r="T192" s="386">
        <v>0.86427272629922203</v>
      </c>
      <c r="U192" s="394">
        <v>-37.291259222399802</v>
      </c>
      <c r="V192" s="392"/>
      <c r="W192" s="392"/>
      <c r="X192" s="393">
        <v>16</v>
      </c>
      <c r="Y192" s="393">
        <v>38</v>
      </c>
      <c r="Z192" s="379"/>
      <c r="AA192" s="394">
        <v>310</v>
      </c>
      <c r="AB192" s="378">
        <v>100.47170443228499</v>
      </c>
      <c r="AC192" s="389">
        <v>200</v>
      </c>
      <c r="AD192" s="384">
        <v>0.50235852216142496</v>
      </c>
      <c r="AE192" s="395">
        <v>-430.50699567999902</v>
      </c>
      <c r="AF192" s="380"/>
      <c r="AG192" s="380"/>
      <c r="AH192" s="396">
        <v>308</v>
      </c>
      <c r="AI192" s="393">
        <v>431</v>
      </c>
      <c r="AJ192" s="379"/>
      <c r="AK192" s="388">
        <v>2391.66849</v>
      </c>
      <c r="AL192" s="388">
        <v>775.14519234609202</v>
      </c>
      <c r="AM192" s="397">
        <v>817.8</v>
      </c>
      <c r="AN192" s="386">
        <v>0.94784200580348699</v>
      </c>
      <c r="AO192" s="388">
        <v>-636.26461533551696</v>
      </c>
      <c r="AP192" s="392"/>
      <c r="AQ192" s="392"/>
      <c r="AR192" s="393">
        <v>132</v>
      </c>
      <c r="AS192" s="393">
        <v>637</v>
      </c>
      <c r="AT192" s="381"/>
      <c r="AU192" s="388">
        <v>2199.0966800000001</v>
      </c>
      <c r="AV192" s="378">
        <v>712.73223113218796</v>
      </c>
      <c r="AW192" s="399">
        <v>573</v>
      </c>
      <c r="AX192" s="390">
        <v>1.24386078731621</v>
      </c>
      <c r="AY192" s="398">
        <v>77.544137376802198</v>
      </c>
      <c r="AZ192" s="380">
        <v>1.4999999999999999E-2</v>
      </c>
      <c r="BA192" s="380">
        <v>1.4999999999999999E-2</v>
      </c>
      <c r="BB192" s="393">
        <v>0</v>
      </c>
      <c r="BC192" s="393">
        <v>0</v>
      </c>
      <c r="BD192" s="379"/>
      <c r="BE192" s="388">
        <v>168</v>
      </c>
      <c r="BF192" s="378">
        <v>54.449181756850997</v>
      </c>
      <c r="BG192" s="400">
        <v>65</v>
      </c>
      <c r="BH192" s="386">
        <v>0.83767971933616903</v>
      </c>
      <c r="BI192" s="394">
        <v>-132.83096699500001</v>
      </c>
      <c r="BJ192" s="380"/>
      <c r="BK192" s="380"/>
      <c r="BL192" s="393">
        <v>13</v>
      </c>
      <c r="BM192" s="393">
        <v>133</v>
      </c>
      <c r="BN192" s="379"/>
      <c r="BO192" s="387">
        <v>325</v>
      </c>
      <c r="BP192" s="388">
        <v>105.333238517718</v>
      </c>
      <c r="BQ192" s="400">
        <v>78</v>
      </c>
      <c r="BR192" s="390">
        <v>1.3504261348425399</v>
      </c>
      <c r="BS192" s="391">
        <v>36.202271684800301</v>
      </c>
      <c r="BT192" s="380">
        <v>7.4999999999999997E-3</v>
      </c>
      <c r="BU192" s="392">
        <v>7.4999999999999997E-3</v>
      </c>
      <c r="BV192" s="387">
        <v>0</v>
      </c>
      <c r="BW192" s="387">
        <v>0</v>
      </c>
      <c r="BX192" s="381"/>
      <c r="BY192" s="386">
        <v>0.99684633027522895</v>
      </c>
      <c r="BZ192" s="386">
        <v>1</v>
      </c>
      <c r="CA192" s="403">
        <v>0.998738532110092</v>
      </c>
      <c r="CB192" s="385">
        <v>0.9</v>
      </c>
      <c r="CC192" s="392">
        <v>2.5000000000000001E-3</v>
      </c>
    </row>
    <row r="193" spans="1:81" ht="21.4" customHeight="1" x14ac:dyDescent="0.25">
      <c r="A193" s="377" t="s">
        <v>246</v>
      </c>
      <c r="B193" s="377" t="s">
        <v>247</v>
      </c>
      <c r="C193" s="377" t="s">
        <v>257</v>
      </c>
      <c r="D193" s="378">
        <v>3.8887596261111099</v>
      </c>
      <c r="E193" s="379"/>
      <c r="F193" s="380">
        <v>2.6499999999999999E-2</v>
      </c>
      <c r="G193" s="380">
        <v>2.6499999999999999E-2</v>
      </c>
      <c r="H193" s="381"/>
      <c r="I193" s="382">
        <v>4</v>
      </c>
      <c r="J193" s="382">
        <v>4</v>
      </c>
      <c r="K193" s="379"/>
      <c r="L193" s="407">
        <v>0.65</v>
      </c>
      <c r="M193" s="386">
        <v>0.64400000000000002</v>
      </c>
      <c r="N193" s="385">
        <v>0.7</v>
      </c>
      <c r="O193" s="386"/>
      <c r="P193" s="379"/>
      <c r="Q193" s="387">
        <v>172</v>
      </c>
      <c r="R193" s="388">
        <v>44.230041590923904</v>
      </c>
      <c r="S193" s="389">
        <v>36</v>
      </c>
      <c r="T193" s="390">
        <v>1.22861226641455</v>
      </c>
      <c r="U193" s="391">
        <v>4.0055841520000701</v>
      </c>
      <c r="V193" s="392">
        <v>0.01</v>
      </c>
      <c r="W193" s="392">
        <v>0.01</v>
      </c>
      <c r="X193" s="393">
        <v>0</v>
      </c>
      <c r="Y193" s="393">
        <v>0</v>
      </c>
      <c r="Z193" s="379"/>
      <c r="AA193" s="394">
        <v>510</v>
      </c>
      <c r="AB193" s="378">
        <v>131.14721634518099</v>
      </c>
      <c r="AC193" s="389">
        <v>200</v>
      </c>
      <c r="AD193" s="384">
        <v>0.65573608172590503</v>
      </c>
      <c r="AE193" s="395">
        <v>-423.30231026666598</v>
      </c>
      <c r="AF193" s="380"/>
      <c r="AG193" s="380"/>
      <c r="AH193" s="396">
        <v>268</v>
      </c>
      <c r="AI193" s="393">
        <v>424</v>
      </c>
      <c r="AJ193" s="379"/>
      <c r="AK193" s="388">
        <v>3590.0146800000002</v>
      </c>
      <c r="AL193" s="388">
        <v>923.17731749085601</v>
      </c>
      <c r="AM193" s="397">
        <v>814.9</v>
      </c>
      <c r="AN193" s="401">
        <v>1.1328719075847999</v>
      </c>
      <c r="AO193" s="405">
        <v>-212.72558318153199</v>
      </c>
      <c r="AP193" s="392">
        <v>6.4999999999999997E-3</v>
      </c>
      <c r="AQ193" s="392">
        <v>6.4999999999999997E-3</v>
      </c>
      <c r="AR193" s="393">
        <v>0</v>
      </c>
      <c r="AS193" s="393">
        <v>213</v>
      </c>
      <c r="AT193" s="381"/>
      <c r="AU193" s="388">
        <v>2045.5196100000001</v>
      </c>
      <c r="AV193" s="378">
        <v>526.00824084505996</v>
      </c>
      <c r="AW193" s="399">
        <v>573</v>
      </c>
      <c r="AX193" s="386">
        <v>0.91798994911877896</v>
      </c>
      <c r="AY193" s="388">
        <v>-628.39150891399902</v>
      </c>
      <c r="AZ193" s="380"/>
      <c r="BA193" s="380"/>
      <c r="BB193" s="393">
        <v>183</v>
      </c>
      <c r="BC193" s="393">
        <v>629</v>
      </c>
      <c r="BD193" s="379"/>
      <c r="BE193" s="388">
        <v>201.4</v>
      </c>
      <c r="BF193" s="378">
        <v>51.790292886116703</v>
      </c>
      <c r="BG193" s="400">
        <v>65</v>
      </c>
      <c r="BH193" s="386">
        <v>0.79677373670948703</v>
      </c>
      <c r="BI193" s="394">
        <v>-177.75406354583299</v>
      </c>
      <c r="BJ193" s="380"/>
      <c r="BK193" s="380"/>
      <c r="BL193" s="393">
        <v>27</v>
      </c>
      <c r="BM193" s="393">
        <v>178</v>
      </c>
      <c r="BN193" s="379"/>
      <c r="BO193" s="387">
        <v>385</v>
      </c>
      <c r="BP193" s="388">
        <v>99.003290770381895</v>
      </c>
      <c r="BQ193" s="400">
        <v>78</v>
      </c>
      <c r="BR193" s="390">
        <v>1.2692729585946401</v>
      </c>
      <c r="BS193" s="391">
        <v>21.012098996000098</v>
      </c>
      <c r="BT193" s="380">
        <v>7.4999999999999997E-3</v>
      </c>
      <c r="BU193" s="392">
        <v>7.4999999999999997E-3</v>
      </c>
      <c r="BV193" s="387">
        <v>0</v>
      </c>
      <c r="BW193" s="387">
        <v>0</v>
      </c>
      <c r="BX193" s="381"/>
      <c r="BY193" s="386">
        <v>0.99696125601418095</v>
      </c>
      <c r="BZ193" s="386">
        <v>1</v>
      </c>
      <c r="CA193" s="403">
        <v>0.99878450240567196</v>
      </c>
      <c r="CB193" s="385">
        <v>0.9</v>
      </c>
      <c r="CC193" s="392">
        <v>2.5000000000000001E-3</v>
      </c>
    </row>
    <row r="194" spans="1:81" ht="21.4" customHeight="1" x14ac:dyDescent="0.25">
      <c r="A194" s="377" t="s">
        <v>246</v>
      </c>
      <c r="B194" s="377" t="s">
        <v>247</v>
      </c>
      <c r="C194" s="377" t="s">
        <v>258</v>
      </c>
      <c r="D194" s="378">
        <v>4.0950951938888904</v>
      </c>
      <c r="E194" s="379"/>
      <c r="F194" s="380">
        <v>3.0249999999999999E-2</v>
      </c>
      <c r="G194" s="380">
        <v>3.0249999999999999E-2</v>
      </c>
      <c r="H194" s="381"/>
      <c r="I194" s="382">
        <v>5</v>
      </c>
      <c r="J194" s="382">
        <v>5</v>
      </c>
      <c r="K194" s="379"/>
      <c r="L194" s="404">
        <v>0.83</v>
      </c>
      <c r="M194" s="401">
        <v>0.82499999999999996</v>
      </c>
      <c r="N194" s="385">
        <v>0.7</v>
      </c>
      <c r="O194" s="386">
        <v>1.7000000000000001E-2</v>
      </c>
      <c r="P194" s="379"/>
      <c r="Q194" s="387">
        <v>150</v>
      </c>
      <c r="R194" s="388">
        <v>36.629185134412701</v>
      </c>
      <c r="S194" s="389">
        <v>36</v>
      </c>
      <c r="T194" s="401">
        <v>1.0174773648447999</v>
      </c>
      <c r="U194" s="402">
        <v>-26.908112375999998</v>
      </c>
      <c r="V194" s="392">
        <v>1E-3</v>
      </c>
      <c r="W194" s="392">
        <v>1E-3</v>
      </c>
      <c r="X194" s="393">
        <v>0</v>
      </c>
      <c r="Y194" s="393">
        <v>27</v>
      </c>
      <c r="Z194" s="379"/>
      <c r="AA194" s="394">
        <v>304</v>
      </c>
      <c r="AB194" s="378">
        <v>74.235148539076505</v>
      </c>
      <c r="AC194" s="389">
        <v>200</v>
      </c>
      <c r="AD194" s="384">
        <v>0.371175742695383</v>
      </c>
      <c r="AE194" s="395">
        <v>-678.82284653333397</v>
      </c>
      <c r="AF194" s="380"/>
      <c r="AG194" s="380"/>
      <c r="AH194" s="396">
        <v>516</v>
      </c>
      <c r="AI194" s="393">
        <v>679</v>
      </c>
      <c r="AJ194" s="379"/>
      <c r="AK194" s="388">
        <v>2090.14264</v>
      </c>
      <c r="AL194" s="388">
        <v>510.40147811926801</v>
      </c>
      <c r="AM194" s="397">
        <v>828</v>
      </c>
      <c r="AN194" s="384">
        <v>0.61642690594114502</v>
      </c>
      <c r="AO194" s="406">
        <v>-1978.743944648</v>
      </c>
      <c r="AP194" s="392"/>
      <c r="AQ194" s="392"/>
      <c r="AR194" s="393">
        <v>1301</v>
      </c>
      <c r="AS194" s="393">
        <v>1979</v>
      </c>
      <c r="AT194" s="381"/>
      <c r="AU194" s="388">
        <v>2419.0414000000001</v>
      </c>
      <c r="AV194" s="378">
        <v>590.71676858939304</v>
      </c>
      <c r="AW194" s="399">
        <v>573</v>
      </c>
      <c r="AX194" s="401">
        <v>1.03091931690994</v>
      </c>
      <c r="AY194" s="405">
        <v>-396.746055318</v>
      </c>
      <c r="AZ194" s="380">
        <v>2.2499999999999998E-3</v>
      </c>
      <c r="BA194" s="380">
        <v>2.2499999999999998E-3</v>
      </c>
      <c r="BB194" s="393">
        <v>0</v>
      </c>
      <c r="BC194" s="393">
        <v>397</v>
      </c>
      <c r="BD194" s="379"/>
      <c r="BE194" s="388">
        <v>150.19999999999999</v>
      </c>
      <c r="BF194" s="378">
        <v>36.678024047925298</v>
      </c>
      <c r="BG194" s="400">
        <v>65</v>
      </c>
      <c r="BH194" s="384">
        <v>0.56427729304500496</v>
      </c>
      <c r="BI194" s="395">
        <v>-249.07178140416701</v>
      </c>
      <c r="BJ194" s="380"/>
      <c r="BK194" s="380"/>
      <c r="BL194" s="393">
        <v>90</v>
      </c>
      <c r="BM194" s="393">
        <v>250</v>
      </c>
      <c r="BN194" s="379"/>
      <c r="BO194" s="387">
        <v>410</v>
      </c>
      <c r="BP194" s="388">
        <v>100.11977270072801</v>
      </c>
      <c r="BQ194" s="400">
        <v>78</v>
      </c>
      <c r="BR194" s="390">
        <v>1.28358682949651</v>
      </c>
      <c r="BS194" s="391">
        <v>26.699089852</v>
      </c>
      <c r="BT194" s="380">
        <v>7.4999999999999997E-3</v>
      </c>
      <c r="BU194" s="392">
        <v>7.4999999999999997E-3</v>
      </c>
      <c r="BV194" s="387">
        <v>0</v>
      </c>
      <c r="BW194" s="387">
        <v>0</v>
      </c>
      <c r="BX194" s="381"/>
      <c r="BY194" s="386">
        <v>0.99258589511754103</v>
      </c>
      <c r="BZ194" s="386">
        <v>1</v>
      </c>
      <c r="CA194" s="403">
        <v>0.99703435804701601</v>
      </c>
      <c r="CB194" s="385">
        <v>0.9</v>
      </c>
      <c r="CC194" s="392">
        <v>2.5000000000000001E-3</v>
      </c>
    </row>
    <row r="195" spans="1:81" ht="21.4" customHeight="1" x14ac:dyDescent="0.25">
      <c r="A195" s="377" t="s">
        <v>246</v>
      </c>
      <c r="B195" s="377" t="s">
        <v>247</v>
      </c>
      <c r="C195" s="377" t="s">
        <v>259</v>
      </c>
      <c r="D195" s="378">
        <v>2.8735632856666702</v>
      </c>
      <c r="E195" s="379"/>
      <c r="F195" s="380">
        <v>1.2999999999999999E-2</v>
      </c>
      <c r="G195" s="380">
        <v>1.2999999999999999E-2</v>
      </c>
      <c r="H195" s="381"/>
      <c r="I195" s="382">
        <v>3</v>
      </c>
      <c r="J195" s="382">
        <v>3</v>
      </c>
      <c r="K195" s="379"/>
      <c r="L195" s="404">
        <v>0.7</v>
      </c>
      <c r="M195" s="401">
        <v>0.72099999999999997</v>
      </c>
      <c r="N195" s="385">
        <v>0.7</v>
      </c>
      <c r="O195" s="386">
        <v>3.0000000000000001E-3</v>
      </c>
      <c r="P195" s="379"/>
      <c r="Q195" s="387">
        <v>75</v>
      </c>
      <c r="R195" s="388">
        <v>26.099999388946799</v>
      </c>
      <c r="S195" s="389">
        <v>36</v>
      </c>
      <c r="T195" s="384">
        <v>0.72499998302629998</v>
      </c>
      <c r="U195" s="395">
        <v>-49.137933940800103</v>
      </c>
      <c r="V195" s="392"/>
      <c r="W195" s="392"/>
      <c r="X195" s="393">
        <v>29</v>
      </c>
      <c r="Y195" s="393">
        <v>50</v>
      </c>
      <c r="Z195" s="379"/>
      <c r="AA195" s="394">
        <v>202</v>
      </c>
      <c r="AB195" s="378">
        <v>70.295998354230093</v>
      </c>
      <c r="AC195" s="389">
        <v>200</v>
      </c>
      <c r="AD195" s="384">
        <v>0.35147999177115002</v>
      </c>
      <c r="AE195" s="395">
        <v>-487.65518856000102</v>
      </c>
      <c r="AF195" s="380"/>
      <c r="AG195" s="380"/>
      <c r="AH195" s="396">
        <v>373</v>
      </c>
      <c r="AI195" s="393">
        <v>488</v>
      </c>
      <c r="AJ195" s="379"/>
      <c r="AK195" s="388">
        <v>1241.9649999999999</v>
      </c>
      <c r="AL195" s="388">
        <v>432.20380988124401</v>
      </c>
      <c r="AM195" s="397">
        <v>792.6</v>
      </c>
      <c r="AN195" s="384">
        <v>0.54529877602983101</v>
      </c>
      <c r="AO195" s="406">
        <v>-1491.1385122632801</v>
      </c>
      <c r="AP195" s="392"/>
      <c r="AQ195" s="392"/>
      <c r="AR195" s="393">
        <v>1036</v>
      </c>
      <c r="AS195" s="393">
        <v>1492</v>
      </c>
      <c r="AT195" s="381"/>
      <c r="AU195" s="388">
        <v>1059.0340699999999</v>
      </c>
      <c r="AV195" s="378">
        <v>368.543847731651</v>
      </c>
      <c r="AW195" s="399">
        <v>573</v>
      </c>
      <c r="AX195" s="384">
        <v>0.64318298033446997</v>
      </c>
      <c r="AY195" s="406">
        <v>-916.82804522440199</v>
      </c>
      <c r="AZ195" s="380"/>
      <c r="BA195" s="380"/>
      <c r="BB195" s="393">
        <v>588</v>
      </c>
      <c r="BC195" s="393">
        <v>917</v>
      </c>
      <c r="BD195" s="379"/>
      <c r="BE195" s="388">
        <v>110.2</v>
      </c>
      <c r="BF195" s="378">
        <v>38.349599102159203</v>
      </c>
      <c r="BG195" s="400">
        <v>65</v>
      </c>
      <c r="BH195" s="384">
        <v>0.58999383234090996</v>
      </c>
      <c r="BI195" s="395">
        <v>-169.9724203525</v>
      </c>
      <c r="BJ195" s="380"/>
      <c r="BK195" s="380"/>
      <c r="BL195" s="393">
        <v>58</v>
      </c>
      <c r="BM195" s="393">
        <v>170</v>
      </c>
      <c r="BN195" s="379"/>
      <c r="BO195" s="387">
        <v>274</v>
      </c>
      <c r="BP195" s="388">
        <v>95.351997767618997</v>
      </c>
      <c r="BQ195" s="400">
        <v>78</v>
      </c>
      <c r="BR195" s="390">
        <v>1.2224615098412701</v>
      </c>
      <c r="BS195" s="391">
        <v>5.0344764615996898</v>
      </c>
      <c r="BT195" s="380">
        <v>7.4999999999999997E-3</v>
      </c>
      <c r="BU195" s="392">
        <v>7.4999999999999997E-3</v>
      </c>
      <c r="BV195" s="387">
        <v>0</v>
      </c>
      <c r="BW195" s="387">
        <v>0</v>
      </c>
      <c r="BX195" s="381"/>
      <c r="BY195" s="386">
        <v>0.98649561107359895</v>
      </c>
      <c r="BZ195" s="386">
        <v>1</v>
      </c>
      <c r="CA195" s="403">
        <v>0.994598244429439</v>
      </c>
      <c r="CB195" s="385">
        <v>0.9</v>
      </c>
      <c r="CC195" s="392">
        <v>2.5000000000000001E-3</v>
      </c>
    </row>
    <row r="196" spans="1:81" ht="21.4" customHeight="1" x14ac:dyDescent="0.25">
      <c r="A196" s="377" t="s">
        <v>246</v>
      </c>
      <c r="B196" s="377" t="s">
        <v>247</v>
      </c>
      <c r="C196" s="377" t="s">
        <v>260</v>
      </c>
      <c r="D196" s="378">
        <v>6.7691988437777804</v>
      </c>
      <c r="E196" s="379"/>
      <c r="F196" s="380">
        <v>3.4000000000000002E-2</v>
      </c>
      <c r="G196" s="380">
        <v>3.4000000000000002E-2</v>
      </c>
      <c r="H196" s="381"/>
      <c r="I196" s="382">
        <v>5</v>
      </c>
      <c r="J196" s="382">
        <v>5</v>
      </c>
      <c r="K196" s="379"/>
      <c r="L196" s="383">
        <v>0.56000000000000005</v>
      </c>
      <c r="M196" s="384">
        <v>0.55700000000000005</v>
      </c>
      <c r="N196" s="385">
        <v>0.7</v>
      </c>
      <c r="O196" s="386"/>
      <c r="P196" s="379"/>
      <c r="Q196" s="387">
        <v>282</v>
      </c>
      <c r="R196" s="388">
        <v>41.659287385125801</v>
      </c>
      <c r="S196" s="389">
        <v>36</v>
      </c>
      <c r="T196" s="401">
        <v>1.15720242736461</v>
      </c>
      <c r="U196" s="402">
        <v>-10.4293900512</v>
      </c>
      <c r="V196" s="392">
        <v>8.0000000000000002E-3</v>
      </c>
      <c r="W196" s="392">
        <v>8.0000000000000002E-3</v>
      </c>
      <c r="X196" s="393">
        <v>0</v>
      </c>
      <c r="Y196" s="393">
        <v>11</v>
      </c>
      <c r="Z196" s="379"/>
      <c r="AA196" s="394">
        <v>650</v>
      </c>
      <c r="AB196" s="378">
        <v>96.023180143020497</v>
      </c>
      <c r="AC196" s="389">
        <v>200</v>
      </c>
      <c r="AD196" s="384">
        <v>0.48011590071510302</v>
      </c>
      <c r="AE196" s="395">
        <v>-974.60772250666696</v>
      </c>
      <c r="AF196" s="380"/>
      <c r="AG196" s="380"/>
      <c r="AH196" s="396">
        <v>704</v>
      </c>
      <c r="AI196" s="393">
        <v>975</v>
      </c>
      <c r="AJ196" s="379"/>
      <c r="AK196" s="388">
        <v>6896.1579099999999</v>
      </c>
      <c r="AL196" s="388">
        <v>1018.75540505638</v>
      </c>
      <c r="AM196" s="397">
        <v>828</v>
      </c>
      <c r="AN196" s="390">
        <v>1.2303809239811401</v>
      </c>
      <c r="AO196" s="398">
        <v>170.28193882239799</v>
      </c>
      <c r="AP196" s="392">
        <v>0.01</v>
      </c>
      <c r="AQ196" s="392">
        <v>0.01</v>
      </c>
      <c r="AR196" s="393">
        <v>0</v>
      </c>
      <c r="AS196" s="393">
        <v>0</v>
      </c>
      <c r="AT196" s="381"/>
      <c r="AU196" s="388">
        <v>4185.4649799999997</v>
      </c>
      <c r="AV196" s="378">
        <v>618.31024270283694</v>
      </c>
      <c r="AW196" s="399">
        <v>573</v>
      </c>
      <c r="AX196" s="401">
        <v>1.0790754671951801</v>
      </c>
      <c r="AY196" s="405">
        <v>-469.03614498160198</v>
      </c>
      <c r="AZ196" s="380">
        <v>6.0000000000000001E-3</v>
      </c>
      <c r="BA196" s="380">
        <v>6.0000000000000001E-3</v>
      </c>
      <c r="BB196" s="393">
        <v>0</v>
      </c>
      <c r="BC196" s="393">
        <v>470</v>
      </c>
      <c r="BD196" s="379"/>
      <c r="BE196" s="388">
        <v>242</v>
      </c>
      <c r="BF196" s="378">
        <v>35.750168607093798</v>
      </c>
      <c r="BG196" s="400">
        <v>65</v>
      </c>
      <c r="BH196" s="384">
        <v>0.55000259395528905</v>
      </c>
      <c r="BI196" s="395">
        <v>-417.99688726833301</v>
      </c>
      <c r="BJ196" s="380"/>
      <c r="BK196" s="380"/>
      <c r="BL196" s="393">
        <v>154</v>
      </c>
      <c r="BM196" s="393">
        <v>418</v>
      </c>
      <c r="BN196" s="379"/>
      <c r="BO196" s="387">
        <v>960</v>
      </c>
      <c r="BP196" s="388">
        <v>141.818850672769</v>
      </c>
      <c r="BQ196" s="400">
        <v>78</v>
      </c>
      <c r="BR196" s="390">
        <v>1.81819039324063</v>
      </c>
      <c r="BS196" s="391">
        <v>326.40298822239998</v>
      </c>
      <c r="BT196" s="380">
        <v>7.4999999999999997E-3</v>
      </c>
      <c r="BU196" s="392">
        <v>7.4999999999999997E-3</v>
      </c>
      <c r="BV196" s="387">
        <v>0</v>
      </c>
      <c r="BW196" s="387">
        <v>0</v>
      </c>
      <c r="BX196" s="381"/>
      <c r="BY196" s="386">
        <v>0.987584404269222</v>
      </c>
      <c r="BZ196" s="386">
        <v>1</v>
      </c>
      <c r="CA196" s="403">
        <v>0.99503376170768898</v>
      </c>
      <c r="CB196" s="385">
        <v>0.9</v>
      </c>
      <c r="CC196" s="392">
        <v>2.5000000000000001E-3</v>
      </c>
    </row>
    <row r="197" spans="1:81" ht="21.4" customHeight="1" x14ac:dyDescent="0.25">
      <c r="A197" s="377" t="s">
        <v>246</v>
      </c>
      <c r="B197" s="377" t="s">
        <v>247</v>
      </c>
      <c r="C197" s="377" t="s">
        <v>261</v>
      </c>
      <c r="D197" s="378">
        <v>2.9682927161111099</v>
      </c>
      <c r="E197" s="379"/>
      <c r="F197" s="380">
        <v>2.2249999999999999E-2</v>
      </c>
      <c r="G197" s="380">
        <v>2.2249999999999999E-2</v>
      </c>
      <c r="H197" s="381"/>
      <c r="I197" s="382">
        <v>3</v>
      </c>
      <c r="J197" s="382">
        <v>3</v>
      </c>
      <c r="K197" s="379"/>
      <c r="L197" s="407">
        <v>0.68</v>
      </c>
      <c r="M197" s="386">
        <v>0.68400000000000005</v>
      </c>
      <c r="N197" s="385">
        <v>0.7</v>
      </c>
      <c r="O197" s="386"/>
      <c r="P197" s="379"/>
      <c r="Q197" s="387">
        <v>268</v>
      </c>
      <c r="R197" s="388">
        <v>90.287591431049407</v>
      </c>
      <c r="S197" s="389">
        <v>36</v>
      </c>
      <c r="T197" s="390">
        <v>2.50798865086248</v>
      </c>
      <c r="U197" s="391">
        <v>139.769754664</v>
      </c>
      <c r="V197" s="392">
        <v>0.01</v>
      </c>
      <c r="W197" s="392">
        <v>0.01</v>
      </c>
      <c r="X197" s="393">
        <v>0</v>
      </c>
      <c r="Y197" s="393">
        <v>0</v>
      </c>
      <c r="Z197" s="379"/>
      <c r="AA197" s="394">
        <v>261</v>
      </c>
      <c r="AB197" s="378">
        <v>87.929333445910103</v>
      </c>
      <c r="AC197" s="389">
        <v>200</v>
      </c>
      <c r="AD197" s="384">
        <v>0.43964666722954998</v>
      </c>
      <c r="AE197" s="395">
        <v>-451.39025186666601</v>
      </c>
      <c r="AF197" s="380"/>
      <c r="AG197" s="380"/>
      <c r="AH197" s="396">
        <v>333</v>
      </c>
      <c r="AI197" s="393">
        <v>452</v>
      </c>
      <c r="AJ197" s="379"/>
      <c r="AK197" s="388">
        <v>1728.37174</v>
      </c>
      <c r="AL197" s="388">
        <v>582.27806530631301</v>
      </c>
      <c r="AM197" s="397">
        <v>806.1</v>
      </c>
      <c r="AN197" s="384">
        <v>0.72233974110695098</v>
      </c>
      <c r="AO197" s="406">
        <v>-1142.9171701486</v>
      </c>
      <c r="AP197" s="392"/>
      <c r="AQ197" s="392"/>
      <c r="AR197" s="393">
        <v>665</v>
      </c>
      <c r="AS197" s="393">
        <v>1143</v>
      </c>
      <c r="AT197" s="381"/>
      <c r="AU197" s="388">
        <v>1913.9647399999999</v>
      </c>
      <c r="AV197" s="378">
        <v>644.80323305430898</v>
      </c>
      <c r="AW197" s="399">
        <v>573</v>
      </c>
      <c r="AX197" s="401">
        <v>1.1253110524508001</v>
      </c>
      <c r="AY197" s="405">
        <v>-127.03333159799899</v>
      </c>
      <c r="AZ197" s="380">
        <v>9.75E-3</v>
      </c>
      <c r="BA197" s="380">
        <v>9.75E-3</v>
      </c>
      <c r="BB197" s="393">
        <v>0</v>
      </c>
      <c r="BC197" s="393">
        <v>128</v>
      </c>
      <c r="BD197" s="379"/>
      <c r="BE197" s="388">
        <v>167.2</v>
      </c>
      <c r="BF197" s="378">
        <v>56.328676445042802</v>
      </c>
      <c r="BG197" s="400">
        <v>65</v>
      </c>
      <c r="BH197" s="386">
        <v>0.86659502223142704</v>
      </c>
      <c r="BI197" s="394">
        <v>-122.208539820833</v>
      </c>
      <c r="BJ197" s="380"/>
      <c r="BK197" s="380"/>
      <c r="BL197" s="393">
        <v>7</v>
      </c>
      <c r="BM197" s="393">
        <v>123</v>
      </c>
      <c r="BN197" s="379"/>
      <c r="BO197" s="387">
        <v>223</v>
      </c>
      <c r="BP197" s="388">
        <v>75.127361526582206</v>
      </c>
      <c r="BQ197" s="400">
        <v>78</v>
      </c>
      <c r="BR197" s="386">
        <v>0.96317130162284803</v>
      </c>
      <c r="BS197" s="394">
        <v>-54.832198227999903</v>
      </c>
      <c r="BT197" s="380"/>
      <c r="BU197" s="392"/>
      <c r="BV197" s="387">
        <v>9</v>
      </c>
      <c r="BW197" s="387">
        <v>55</v>
      </c>
      <c r="BX197" s="381"/>
      <c r="BY197" s="386">
        <v>0.99370078740157497</v>
      </c>
      <c r="BZ197" s="386">
        <v>1</v>
      </c>
      <c r="CA197" s="403">
        <v>0.99748031496063005</v>
      </c>
      <c r="CB197" s="385">
        <v>0.9</v>
      </c>
      <c r="CC197" s="392">
        <v>2.5000000000000001E-3</v>
      </c>
    </row>
    <row r="198" spans="1:81" ht="21.4" customHeight="1" x14ac:dyDescent="0.25">
      <c r="A198" s="377" t="s">
        <v>246</v>
      </c>
      <c r="B198" s="377" t="s">
        <v>247</v>
      </c>
      <c r="C198" s="377" t="s">
        <v>262</v>
      </c>
      <c r="D198" s="378">
        <v>3.91358108133333</v>
      </c>
      <c r="E198" s="379"/>
      <c r="F198" s="380">
        <v>2.3E-2</v>
      </c>
      <c r="G198" s="380">
        <v>2.3E-2</v>
      </c>
      <c r="H198" s="381"/>
      <c r="I198" s="382">
        <v>4</v>
      </c>
      <c r="J198" s="382">
        <v>4</v>
      </c>
      <c r="K198" s="379"/>
      <c r="L198" s="383">
        <v>0.06</v>
      </c>
      <c r="M198" s="384">
        <v>0.42299999999999999</v>
      </c>
      <c r="N198" s="385">
        <v>0.7</v>
      </c>
      <c r="O198" s="386"/>
      <c r="P198" s="379"/>
      <c r="Q198" s="387">
        <v>180</v>
      </c>
      <c r="R198" s="388">
        <v>45.993681045359899</v>
      </c>
      <c r="S198" s="389">
        <v>36</v>
      </c>
      <c r="T198" s="390">
        <v>1.27760225126</v>
      </c>
      <c r="U198" s="391">
        <v>10.933297286400199</v>
      </c>
      <c r="V198" s="392">
        <v>0.01</v>
      </c>
      <c r="W198" s="392">
        <v>0.01</v>
      </c>
      <c r="X198" s="393">
        <v>0</v>
      </c>
      <c r="Y198" s="393">
        <v>0</v>
      </c>
      <c r="Z198" s="379"/>
      <c r="AA198" s="394">
        <v>311</v>
      </c>
      <c r="AB198" s="378">
        <v>79.466860028371798</v>
      </c>
      <c r="AC198" s="389">
        <v>200</v>
      </c>
      <c r="AD198" s="384">
        <v>0.397334300141859</v>
      </c>
      <c r="AE198" s="395">
        <v>-628.25945951999904</v>
      </c>
      <c r="AF198" s="380"/>
      <c r="AG198" s="380"/>
      <c r="AH198" s="396">
        <v>472</v>
      </c>
      <c r="AI198" s="393">
        <v>629</v>
      </c>
      <c r="AJ198" s="379"/>
      <c r="AK198" s="388">
        <v>1546.5896600000001</v>
      </c>
      <c r="AL198" s="388">
        <v>395.18528627828698</v>
      </c>
      <c r="AM198" s="397">
        <v>646.5</v>
      </c>
      <c r="AN198" s="384">
        <v>0.61126881094862595</v>
      </c>
      <c r="AO198" s="406">
        <v>-1489.5665428984</v>
      </c>
      <c r="AP198" s="392"/>
      <c r="AQ198" s="392"/>
      <c r="AR198" s="393">
        <v>984</v>
      </c>
      <c r="AS198" s="393">
        <v>1490</v>
      </c>
      <c r="AT198" s="381"/>
      <c r="AU198" s="388">
        <v>2223.1806200000001</v>
      </c>
      <c r="AV198" s="378">
        <v>568.06811301391895</v>
      </c>
      <c r="AW198" s="399">
        <v>573</v>
      </c>
      <c r="AX198" s="386">
        <v>0.99139286738903898</v>
      </c>
      <c r="AY198" s="388">
        <v>-467.797731524798</v>
      </c>
      <c r="AZ198" s="380"/>
      <c r="BA198" s="380"/>
      <c r="BB198" s="393">
        <v>20</v>
      </c>
      <c r="BC198" s="393">
        <v>468</v>
      </c>
      <c r="BD198" s="379"/>
      <c r="BE198" s="388">
        <v>240.2</v>
      </c>
      <c r="BF198" s="378">
        <v>61.376012150530201</v>
      </c>
      <c r="BG198" s="400">
        <v>65</v>
      </c>
      <c r="BH198" s="401">
        <v>0.944246340777388</v>
      </c>
      <c r="BI198" s="402">
        <v>-141.37415543</v>
      </c>
      <c r="BJ198" s="380">
        <v>3.0000000000000001E-3</v>
      </c>
      <c r="BK198" s="380">
        <v>3.0000000000000001E-3</v>
      </c>
      <c r="BL198" s="393">
        <v>0</v>
      </c>
      <c r="BM198" s="393">
        <v>142</v>
      </c>
      <c r="BN198" s="379"/>
      <c r="BO198" s="387">
        <v>405</v>
      </c>
      <c r="BP198" s="388">
        <v>103.48578235206</v>
      </c>
      <c r="BQ198" s="400">
        <v>78</v>
      </c>
      <c r="BR198" s="390">
        <v>1.3267407993853799</v>
      </c>
      <c r="BS198" s="391">
        <v>38.688810787200403</v>
      </c>
      <c r="BT198" s="380">
        <v>7.4999999999999997E-3</v>
      </c>
      <c r="BU198" s="392">
        <v>7.4999999999999997E-3</v>
      </c>
      <c r="BV198" s="387">
        <v>0</v>
      </c>
      <c r="BW198" s="387">
        <v>0</v>
      </c>
      <c r="BX198" s="381"/>
      <c r="BY198" s="386">
        <v>0.99811542991754998</v>
      </c>
      <c r="BZ198" s="386">
        <v>1</v>
      </c>
      <c r="CA198" s="403">
        <v>0.99924617196702004</v>
      </c>
      <c r="CB198" s="385">
        <v>0.9</v>
      </c>
      <c r="CC198" s="392">
        <v>2.5000000000000001E-3</v>
      </c>
    </row>
    <row r="199" spans="1:81" ht="21.4" customHeight="1" x14ac:dyDescent="0.25">
      <c r="A199" s="377" t="s">
        <v>246</v>
      </c>
      <c r="B199" s="377" t="s">
        <v>247</v>
      </c>
      <c r="C199" s="377" t="s">
        <v>263</v>
      </c>
      <c r="D199" s="378">
        <v>7.7894218750000004</v>
      </c>
      <c r="E199" s="379"/>
      <c r="F199" s="380">
        <v>4.7500000000000001E-2</v>
      </c>
      <c r="G199" s="380">
        <v>4.7500000000000001E-2</v>
      </c>
      <c r="H199" s="381"/>
      <c r="I199" s="382">
        <v>6</v>
      </c>
      <c r="J199" s="382">
        <v>6</v>
      </c>
      <c r="K199" s="379"/>
      <c r="L199" s="404">
        <v>0.72</v>
      </c>
      <c r="M199" s="401">
        <v>0.77600000000000002</v>
      </c>
      <c r="N199" s="385">
        <v>0.7</v>
      </c>
      <c r="O199" s="386">
        <v>0.01</v>
      </c>
      <c r="P199" s="379"/>
      <c r="Q199" s="387">
        <v>333</v>
      </c>
      <c r="R199" s="388">
        <v>42.750284339940201</v>
      </c>
      <c r="S199" s="389">
        <v>36</v>
      </c>
      <c r="T199" s="401">
        <v>1.18750789833167</v>
      </c>
      <c r="U199" s="402">
        <v>-3.5030249999999801</v>
      </c>
      <c r="V199" s="392">
        <v>9.4999999999999998E-3</v>
      </c>
      <c r="W199" s="392">
        <v>9.4999999999999998E-3</v>
      </c>
      <c r="X199" s="393">
        <v>0</v>
      </c>
      <c r="Y199" s="393">
        <v>4</v>
      </c>
      <c r="Z199" s="379"/>
      <c r="AA199" s="394">
        <v>994</v>
      </c>
      <c r="AB199" s="378">
        <v>127.60895685856001</v>
      </c>
      <c r="AC199" s="389">
        <v>200</v>
      </c>
      <c r="AD199" s="384">
        <v>0.63804478429279998</v>
      </c>
      <c r="AE199" s="395">
        <v>-875.46124999999995</v>
      </c>
      <c r="AF199" s="380"/>
      <c r="AG199" s="380"/>
      <c r="AH199" s="396">
        <v>564</v>
      </c>
      <c r="AI199" s="393">
        <v>876</v>
      </c>
      <c r="AJ199" s="379"/>
      <c r="AK199" s="388">
        <v>6830.9790300000004</v>
      </c>
      <c r="AL199" s="388">
        <v>876.95584340140795</v>
      </c>
      <c r="AM199" s="397">
        <v>828</v>
      </c>
      <c r="AN199" s="401">
        <v>1.0591254147360001</v>
      </c>
      <c r="AO199" s="405">
        <v>-908.59054500000002</v>
      </c>
      <c r="AP199" s="392">
        <v>3.0000000000000001E-3</v>
      </c>
      <c r="AQ199" s="392">
        <v>3.0000000000000001E-3</v>
      </c>
      <c r="AR199" s="393">
        <v>0</v>
      </c>
      <c r="AS199" s="393">
        <v>909</v>
      </c>
      <c r="AT199" s="381"/>
      <c r="AU199" s="388">
        <v>5868.9811399999999</v>
      </c>
      <c r="AV199" s="378">
        <v>753.45529285509394</v>
      </c>
      <c r="AW199" s="399">
        <v>573</v>
      </c>
      <c r="AX199" s="390">
        <v>1.31493070306299</v>
      </c>
      <c r="AY199" s="398">
        <v>512.97465874999898</v>
      </c>
      <c r="AZ199" s="380">
        <v>1.4999999999999999E-2</v>
      </c>
      <c r="BA199" s="380">
        <v>1.4999999999999999E-2</v>
      </c>
      <c r="BB199" s="393">
        <v>0</v>
      </c>
      <c r="BC199" s="393">
        <v>0</v>
      </c>
      <c r="BD199" s="379"/>
      <c r="BE199" s="388">
        <v>261.39999999999998</v>
      </c>
      <c r="BF199" s="378">
        <v>33.558331310691798</v>
      </c>
      <c r="BG199" s="400">
        <v>65</v>
      </c>
      <c r="BH199" s="384">
        <v>0.51628202016448899</v>
      </c>
      <c r="BI199" s="395">
        <v>-498.06863281250003</v>
      </c>
      <c r="BJ199" s="380"/>
      <c r="BK199" s="380"/>
      <c r="BL199" s="393">
        <v>195</v>
      </c>
      <c r="BM199" s="393">
        <v>499</v>
      </c>
      <c r="BN199" s="379"/>
      <c r="BO199" s="387">
        <v>846</v>
      </c>
      <c r="BP199" s="388">
        <v>108.60883048525299</v>
      </c>
      <c r="BQ199" s="400">
        <v>78</v>
      </c>
      <c r="BR199" s="390">
        <v>1.39242090365709</v>
      </c>
      <c r="BS199" s="391">
        <v>116.9101125</v>
      </c>
      <c r="BT199" s="380">
        <v>7.4999999999999997E-3</v>
      </c>
      <c r="BU199" s="392">
        <v>7.4999999999999997E-3</v>
      </c>
      <c r="BV199" s="387">
        <v>0</v>
      </c>
      <c r="BW199" s="387">
        <v>0</v>
      </c>
      <c r="BX199" s="381"/>
      <c r="BY199" s="386">
        <v>0.99300434864813802</v>
      </c>
      <c r="BZ199" s="386">
        <v>1</v>
      </c>
      <c r="CA199" s="403">
        <v>0.99720173945925505</v>
      </c>
      <c r="CB199" s="385">
        <v>0.9</v>
      </c>
      <c r="CC199" s="392">
        <v>2.5000000000000001E-3</v>
      </c>
    </row>
    <row r="200" spans="1:81" ht="21.4" customHeight="1" x14ac:dyDescent="0.25">
      <c r="A200" s="377" t="s">
        <v>246</v>
      </c>
      <c r="B200" s="377" t="s">
        <v>247</v>
      </c>
      <c r="C200" s="377" t="s">
        <v>264</v>
      </c>
      <c r="D200" s="378">
        <v>2.62664236911111</v>
      </c>
      <c r="E200" s="379"/>
      <c r="F200" s="380">
        <v>7.0000000000000001E-3</v>
      </c>
      <c r="G200" s="380">
        <v>7.0000000000000001E-3</v>
      </c>
      <c r="H200" s="381"/>
      <c r="I200" s="382">
        <v>2</v>
      </c>
      <c r="J200" s="382">
        <v>2</v>
      </c>
      <c r="K200" s="379"/>
      <c r="L200" s="383">
        <v>0.37</v>
      </c>
      <c r="M200" s="384">
        <v>0.59799999999999998</v>
      </c>
      <c r="N200" s="385">
        <v>0.7</v>
      </c>
      <c r="O200" s="386"/>
      <c r="P200" s="379"/>
      <c r="Q200" s="387">
        <v>89</v>
      </c>
      <c r="R200" s="388">
        <v>33.883562165381001</v>
      </c>
      <c r="S200" s="389">
        <v>36</v>
      </c>
      <c r="T200" s="386">
        <v>0.94121006014947195</v>
      </c>
      <c r="U200" s="394">
        <v>-24.470950345599899</v>
      </c>
      <c r="V200" s="392"/>
      <c r="W200" s="392"/>
      <c r="X200" s="393">
        <v>6</v>
      </c>
      <c r="Y200" s="393">
        <v>25</v>
      </c>
      <c r="Z200" s="379"/>
      <c r="AA200" s="394">
        <v>253</v>
      </c>
      <c r="AB200" s="378">
        <v>96.320687953274103</v>
      </c>
      <c r="AC200" s="389">
        <v>200</v>
      </c>
      <c r="AD200" s="384">
        <v>0.48160343976637099</v>
      </c>
      <c r="AE200" s="395">
        <v>-377.39416858666601</v>
      </c>
      <c r="AF200" s="380"/>
      <c r="AG200" s="380"/>
      <c r="AH200" s="396">
        <v>273</v>
      </c>
      <c r="AI200" s="393">
        <v>378</v>
      </c>
      <c r="AJ200" s="379"/>
      <c r="AK200" s="388">
        <v>990.03072999999995</v>
      </c>
      <c r="AL200" s="388">
        <v>376.91873916396099</v>
      </c>
      <c r="AM200" s="397">
        <v>828</v>
      </c>
      <c r="AN200" s="384">
        <v>0.455215868555509</v>
      </c>
      <c r="AO200" s="406">
        <v>-1619.8011279488001</v>
      </c>
      <c r="AP200" s="392"/>
      <c r="AQ200" s="392"/>
      <c r="AR200" s="393">
        <v>1185</v>
      </c>
      <c r="AS200" s="393">
        <v>1620</v>
      </c>
      <c r="AT200" s="381"/>
      <c r="AU200" s="388">
        <v>1472.81041</v>
      </c>
      <c r="AV200" s="378">
        <v>560.71980994444198</v>
      </c>
      <c r="AW200" s="399">
        <v>573</v>
      </c>
      <c r="AX200" s="386">
        <v>0.978568603742481</v>
      </c>
      <c r="AY200" s="388">
        <v>-333.26888300079901</v>
      </c>
      <c r="AZ200" s="380"/>
      <c r="BA200" s="380"/>
      <c r="BB200" s="393">
        <v>33</v>
      </c>
      <c r="BC200" s="393">
        <v>334</v>
      </c>
      <c r="BD200" s="379"/>
      <c r="BE200" s="388">
        <v>114</v>
      </c>
      <c r="BF200" s="378">
        <v>43.401416706218399</v>
      </c>
      <c r="BG200" s="400">
        <v>65</v>
      </c>
      <c r="BH200" s="384">
        <v>0.66771410317258995</v>
      </c>
      <c r="BI200" s="395">
        <v>-142.09763098833301</v>
      </c>
      <c r="BJ200" s="380"/>
      <c r="BK200" s="380"/>
      <c r="BL200" s="393">
        <v>40</v>
      </c>
      <c r="BM200" s="393">
        <v>143</v>
      </c>
      <c r="BN200" s="379"/>
      <c r="BO200" s="387">
        <v>230</v>
      </c>
      <c r="BP200" s="388">
        <v>87.564261775703699</v>
      </c>
      <c r="BQ200" s="400">
        <v>78</v>
      </c>
      <c r="BR200" s="401">
        <v>1.1226187407141499</v>
      </c>
      <c r="BS200" s="402">
        <v>-15.853725748799899</v>
      </c>
      <c r="BT200" s="380">
        <v>4.4999999999999997E-3</v>
      </c>
      <c r="BU200" s="392">
        <v>4.4999999999999997E-3</v>
      </c>
      <c r="BV200" s="387">
        <v>0</v>
      </c>
      <c r="BW200" s="387">
        <v>16</v>
      </c>
      <c r="BX200" s="381"/>
      <c r="BY200" s="386">
        <v>0.99154496541122195</v>
      </c>
      <c r="BZ200" s="386">
        <v>1</v>
      </c>
      <c r="CA200" s="403">
        <v>0.99661798616448904</v>
      </c>
      <c r="CB200" s="385">
        <v>0.9</v>
      </c>
      <c r="CC200" s="392">
        <v>2.5000000000000001E-3</v>
      </c>
    </row>
    <row r="201" spans="1:81" ht="21.4" customHeight="1" x14ac:dyDescent="0.25">
      <c r="A201" s="377" t="s">
        <v>246</v>
      </c>
      <c r="B201" s="377" t="s">
        <v>247</v>
      </c>
      <c r="C201" s="377" t="s">
        <v>265</v>
      </c>
      <c r="D201" s="378">
        <v>4.0835714029999997</v>
      </c>
      <c r="E201" s="379"/>
      <c r="F201" s="380">
        <v>2.5000000000000001E-2</v>
      </c>
      <c r="G201" s="380">
        <v>2.5000000000000001E-2</v>
      </c>
      <c r="H201" s="381"/>
      <c r="I201" s="382">
        <v>3</v>
      </c>
      <c r="J201" s="382">
        <v>3</v>
      </c>
      <c r="K201" s="379"/>
      <c r="L201" s="383">
        <v>0.15</v>
      </c>
      <c r="M201" s="384">
        <v>0.57299999999999995</v>
      </c>
      <c r="N201" s="385">
        <v>0.7</v>
      </c>
      <c r="O201" s="386"/>
      <c r="P201" s="379"/>
      <c r="Q201" s="387">
        <v>134</v>
      </c>
      <c r="R201" s="388">
        <v>32.814413359236703</v>
      </c>
      <c r="S201" s="389">
        <v>36</v>
      </c>
      <c r="T201" s="386">
        <v>0.91151148220101796</v>
      </c>
      <c r="U201" s="394">
        <v>-42.410284609599998</v>
      </c>
      <c r="V201" s="392"/>
      <c r="W201" s="392"/>
      <c r="X201" s="393">
        <v>14</v>
      </c>
      <c r="Y201" s="393">
        <v>43</v>
      </c>
      <c r="Z201" s="379"/>
      <c r="AA201" s="394">
        <v>366</v>
      </c>
      <c r="AB201" s="378">
        <v>89.627427533437398</v>
      </c>
      <c r="AC201" s="389">
        <v>200</v>
      </c>
      <c r="AD201" s="384">
        <v>0.44813713766718699</v>
      </c>
      <c r="AE201" s="395">
        <v>-614.05713672000002</v>
      </c>
      <c r="AF201" s="380"/>
      <c r="AG201" s="380"/>
      <c r="AH201" s="396">
        <v>451</v>
      </c>
      <c r="AI201" s="393">
        <v>615</v>
      </c>
      <c r="AJ201" s="379"/>
      <c r="AK201" s="388">
        <v>1583.7100499999999</v>
      </c>
      <c r="AL201" s="388">
        <v>387.82474792445799</v>
      </c>
      <c r="AM201" s="397">
        <v>762.4</v>
      </c>
      <c r="AN201" s="384">
        <v>0.50868933358402102</v>
      </c>
      <c r="AO201" s="406">
        <v>-2152.2677551766401</v>
      </c>
      <c r="AP201" s="392"/>
      <c r="AQ201" s="392"/>
      <c r="AR201" s="393">
        <v>1530</v>
      </c>
      <c r="AS201" s="393">
        <v>2153</v>
      </c>
      <c r="AT201" s="381"/>
      <c r="AU201" s="388">
        <v>3019.9035699999999</v>
      </c>
      <c r="AV201" s="378">
        <v>739.52510485831704</v>
      </c>
      <c r="AW201" s="399">
        <v>573</v>
      </c>
      <c r="AX201" s="390">
        <v>1.2906197292466299</v>
      </c>
      <c r="AY201" s="398">
        <v>212.03987329719999</v>
      </c>
      <c r="AZ201" s="380">
        <v>1.4999999999999999E-2</v>
      </c>
      <c r="BA201" s="380">
        <v>1.4999999999999999E-2</v>
      </c>
      <c r="BB201" s="393">
        <v>0</v>
      </c>
      <c r="BC201" s="393">
        <v>0</v>
      </c>
      <c r="BD201" s="379"/>
      <c r="BE201" s="388">
        <v>206.2</v>
      </c>
      <c r="BF201" s="378">
        <v>50.495015184138801</v>
      </c>
      <c r="BG201" s="400">
        <v>65</v>
      </c>
      <c r="BH201" s="384">
        <v>0.77684638744828904</v>
      </c>
      <c r="BI201" s="395">
        <v>-191.94821179249999</v>
      </c>
      <c r="BJ201" s="380"/>
      <c r="BK201" s="380"/>
      <c r="BL201" s="393">
        <v>33</v>
      </c>
      <c r="BM201" s="393">
        <v>192</v>
      </c>
      <c r="BN201" s="379"/>
      <c r="BO201" s="387">
        <v>466</v>
      </c>
      <c r="BP201" s="388">
        <v>114.115795711972</v>
      </c>
      <c r="BQ201" s="400">
        <v>78</v>
      </c>
      <c r="BR201" s="390">
        <v>1.46302302194836</v>
      </c>
      <c r="BS201" s="391">
        <v>83.777716679200097</v>
      </c>
      <c r="BT201" s="380">
        <v>7.4999999999999997E-3</v>
      </c>
      <c r="BU201" s="392">
        <v>7.4999999999999997E-3</v>
      </c>
      <c r="BV201" s="387">
        <v>0</v>
      </c>
      <c r="BW201" s="387">
        <v>0</v>
      </c>
      <c r="BX201" s="381"/>
      <c r="BY201" s="386">
        <v>0.99720962678758296</v>
      </c>
      <c r="BZ201" s="386">
        <v>1</v>
      </c>
      <c r="CA201" s="403">
        <v>0.99888385071503305</v>
      </c>
      <c r="CB201" s="385">
        <v>0.9</v>
      </c>
      <c r="CC201" s="392">
        <v>2.5000000000000001E-3</v>
      </c>
    </row>
    <row r="202" spans="1:81" ht="21.4" customHeight="1" x14ac:dyDescent="0.25">
      <c r="A202" s="377" t="s">
        <v>246</v>
      </c>
      <c r="B202" s="377" t="s">
        <v>247</v>
      </c>
      <c r="C202" s="377" t="s">
        <v>266</v>
      </c>
      <c r="D202" s="378">
        <v>3.29356989955556</v>
      </c>
      <c r="E202" s="379"/>
      <c r="F202" s="380">
        <v>2.8000000000000001E-2</v>
      </c>
      <c r="G202" s="380">
        <v>2.8000000000000001E-2</v>
      </c>
      <c r="H202" s="381"/>
      <c r="I202" s="382">
        <v>4</v>
      </c>
      <c r="J202" s="382">
        <v>4</v>
      </c>
      <c r="K202" s="379"/>
      <c r="L202" s="383">
        <v>0.39</v>
      </c>
      <c r="M202" s="386">
        <v>0.69899999999999995</v>
      </c>
      <c r="N202" s="385">
        <v>0.7</v>
      </c>
      <c r="O202" s="386"/>
      <c r="P202" s="379"/>
      <c r="Q202" s="387">
        <v>141</v>
      </c>
      <c r="R202" s="388">
        <v>42.810690011172099</v>
      </c>
      <c r="S202" s="389">
        <v>36</v>
      </c>
      <c r="T202" s="401">
        <v>1.18918583364367</v>
      </c>
      <c r="U202" s="402">
        <v>-1.2822196608001699</v>
      </c>
      <c r="V202" s="392">
        <v>9.4999999999999998E-3</v>
      </c>
      <c r="W202" s="392">
        <v>9.4999999999999998E-3</v>
      </c>
      <c r="X202" s="393">
        <v>0</v>
      </c>
      <c r="Y202" s="393">
        <v>2</v>
      </c>
      <c r="Z202" s="379"/>
      <c r="AA202" s="394">
        <v>554</v>
      </c>
      <c r="AB202" s="378">
        <v>168.20654089496</v>
      </c>
      <c r="AC202" s="389">
        <v>200</v>
      </c>
      <c r="AD202" s="386">
        <v>0.84103270447480005</v>
      </c>
      <c r="AE202" s="394">
        <v>-236.456775893334</v>
      </c>
      <c r="AF202" s="380"/>
      <c r="AG202" s="380"/>
      <c r="AH202" s="396">
        <v>105</v>
      </c>
      <c r="AI202" s="393">
        <v>237</v>
      </c>
      <c r="AJ202" s="379"/>
      <c r="AK202" s="388">
        <v>3020.5017600000001</v>
      </c>
      <c r="AL202" s="388">
        <v>917.09052855006803</v>
      </c>
      <c r="AM202" s="397">
        <v>783.4</v>
      </c>
      <c r="AN202" s="401">
        <v>1.1706542360863801</v>
      </c>
      <c r="AO202" s="405">
        <v>-75.717431174191503</v>
      </c>
      <c r="AP202" s="392">
        <v>8.5000000000000006E-3</v>
      </c>
      <c r="AQ202" s="392">
        <v>8.5000000000000006E-3</v>
      </c>
      <c r="AR202" s="393">
        <v>0</v>
      </c>
      <c r="AS202" s="393">
        <v>76</v>
      </c>
      <c r="AT202" s="381"/>
      <c r="AU202" s="388">
        <v>1446.5811900000001</v>
      </c>
      <c r="AV202" s="378">
        <v>439.21375107150601</v>
      </c>
      <c r="AW202" s="399">
        <v>573</v>
      </c>
      <c r="AX202" s="384">
        <v>0.76651614497645104</v>
      </c>
      <c r="AY202" s="406">
        <v>-818.07747293440298</v>
      </c>
      <c r="AZ202" s="380"/>
      <c r="BA202" s="380"/>
      <c r="BB202" s="393">
        <v>441</v>
      </c>
      <c r="BC202" s="393">
        <v>819</v>
      </c>
      <c r="BD202" s="379"/>
      <c r="BE202" s="388">
        <v>186</v>
      </c>
      <c r="BF202" s="378">
        <v>56.473676184950399</v>
      </c>
      <c r="BG202" s="400">
        <v>65</v>
      </c>
      <c r="BH202" s="386">
        <v>0.86882578746077499</v>
      </c>
      <c r="BI202" s="394">
        <v>-135.12306520666701</v>
      </c>
      <c r="BJ202" s="380"/>
      <c r="BK202" s="380"/>
      <c r="BL202" s="393">
        <v>7</v>
      </c>
      <c r="BM202" s="393">
        <v>136</v>
      </c>
      <c r="BN202" s="379"/>
      <c r="BO202" s="387">
        <v>379</v>
      </c>
      <c r="BP202" s="388">
        <v>115.072705774711</v>
      </c>
      <c r="BQ202" s="400">
        <v>78</v>
      </c>
      <c r="BR202" s="390">
        <v>1.47529109967578</v>
      </c>
      <c r="BS202" s="391">
        <v>70.721857401599607</v>
      </c>
      <c r="BT202" s="380">
        <v>7.4999999999999997E-3</v>
      </c>
      <c r="BU202" s="392">
        <v>7.4999999999999997E-3</v>
      </c>
      <c r="BV202" s="387">
        <v>0</v>
      </c>
      <c r="BW202" s="387">
        <v>0</v>
      </c>
      <c r="BX202" s="381"/>
      <c r="BY202" s="386">
        <v>0.99915682967959496</v>
      </c>
      <c r="BZ202" s="386">
        <v>1</v>
      </c>
      <c r="CA202" s="403">
        <v>0.99966273187183796</v>
      </c>
      <c r="CB202" s="385">
        <v>0.9</v>
      </c>
      <c r="CC202" s="392">
        <v>2.5000000000000001E-3</v>
      </c>
    </row>
    <row r="203" spans="1:81" ht="21.4" customHeight="1" x14ac:dyDescent="0.25">
      <c r="A203" s="377" t="s">
        <v>246</v>
      </c>
      <c r="B203" s="377" t="s">
        <v>247</v>
      </c>
      <c r="C203" s="377" t="s">
        <v>267</v>
      </c>
      <c r="D203" s="378">
        <v>3.99435921433333</v>
      </c>
      <c r="E203" s="379"/>
      <c r="F203" s="380">
        <v>0.01</v>
      </c>
      <c r="G203" s="380">
        <v>0.01</v>
      </c>
      <c r="H203" s="381"/>
      <c r="I203" s="382">
        <v>2</v>
      </c>
      <c r="J203" s="382">
        <v>2</v>
      </c>
      <c r="K203" s="379"/>
      <c r="L203" s="404">
        <v>0.82</v>
      </c>
      <c r="M203" s="386">
        <v>0.66100000000000003</v>
      </c>
      <c r="N203" s="385">
        <v>0.7</v>
      </c>
      <c r="O203" s="386"/>
      <c r="P203" s="379"/>
      <c r="Q203" s="387">
        <v>98</v>
      </c>
      <c r="R203" s="388">
        <v>24.534598603034301</v>
      </c>
      <c r="S203" s="389">
        <v>36</v>
      </c>
      <c r="T203" s="384">
        <v>0.68151662786206502</v>
      </c>
      <c r="U203" s="395">
        <v>-74.556318059199796</v>
      </c>
      <c r="V203" s="392"/>
      <c r="W203" s="392"/>
      <c r="X203" s="393">
        <v>46</v>
      </c>
      <c r="Y203" s="393">
        <v>75</v>
      </c>
      <c r="Z203" s="379"/>
      <c r="AA203" s="394">
        <v>371</v>
      </c>
      <c r="AB203" s="378">
        <v>92.880980425772904</v>
      </c>
      <c r="AC203" s="389">
        <v>200</v>
      </c>
      <c r="AD203" s="384">
        <v>0.46440490212886498</v>
      </c>
      <c r="AE203" s="395">
        <v>-587.64621143999898</v>
      </c>
      <c r="AF203" s="380"/>
      <c r="AG203" s="380"/>
      <c r="AH203" s="396">
        <v>428</v>
      </c>
      <c r="AI203" s="393">
        <v>588</v>
      </c>
      <c r="AJ203" s="379"/>
      <c r="AK203" s="388">
        <v>1436.51964</v>
      </c>
      <c r="AL203" s="388">
        <v>359.63706890587099</v>
      </c>
      <c r="AM203" s="397">
        <v>765.9</v>
      </c>
      <c r="AN203" s="384">
        <v>0.469561390398056</v>
      </c>
      <c r="AO203" s="406">
        <v>-2234.6160267094801</v>
      </c>
      <c r="AP203" s="392"/>
      <c r="AQ203" s="392"/>
      <c r="AR203" s="393">
        <v>1623</v>
      </c>
      <c r="AS203" s="393">
        <v>2235</v>
      </c>
      <c r="AT203" s="381"/>
      <c r="AU203" s="388">
        <v>1990.71468</v>
      </c>
      <c r="AV203" s="378">
        <v>498.38148578538699</v>
      </c>
      <c r="AW203" s="399">
        <v>573</v>
      </c>
      <c r="AX203" s="386">
        <v>0.86977571690294497</v>
      </c>
      <c r="AY203" s="388">
        <v>-755.80671577559804</v>
      </c>
      <c r="AZ203" s="380"/>
      <c r="BA203" s="380"/>
      <c r="BB203" s="393">
        <v>299</v>
      </c>
      <c r="BC203" s="393">
        <v>756</v>
      </c>
      <c r="BD203" s="379"/>
      <c r="BE203" s="388">
        <v>176.3</v>
      </c>
      <c r="BF203" s="378">
        <v>44.1372421807649</v>
      </c>
      <c r="BG203" s="400">
        <v>65</v>
      </c>
      <c r="BH203" s="384">
        <v>0.67903449508868996</v>
      </c>
      <c r="BI203" s="395">
        <v>-213.15002339750001</v>
      </c>
      <c r="BJ203" s="380"/>
      <c r="BK203" s="380"/>
      <c r="BL203" s="393">
        <v>58</v>
      </c>
      <c r="BM203" s="393">
        <v>214</v>
      </c>
      <c r="BN203" s="379"/>
      <c r="BO203" s="387">
        <v>383</v>
      </c>
      <c r="BP203" s="388">
        <v>95.885216989409798</v>
      </c>
      <c r="BQ203" s="400">
        <v>78</v>
      </c>
      <c r="BR203" s="390">
        <v>1.2292976537103799</v>
      </c>
      <c r="BS203" s="391">
        <v>9.1279775384003301</v>
      </c>
      <c r="BT203" s="380">
        <v>7.4999999999999997E-3</v>
      </c>
      <c r="BU203" s="392">
        <v>7.4999999999999997E-3</v>
      </c>
      <c r="BV203" s="387">
        <v>0</v>
      </c>
      <c r="BW203" s="387">
        <v>0</v>
      </c>
      <c r="BX203" s="381"/>
      <c r="BY203" s="386">
        <v>0.99593368783234304</v>
      </c>
      <c r="BZ203" s="386">
        <v>1</v>
      </c>
      <c r="CA203" s="403">
        <v>0.99837347513293695</v>
      </c>
      <c r="CB203" s="385">
        <v>0.9</v>
      </c>
      <c r="CC203" s="392">
        <v>2.5000000000000001E-3</v>
      </c>
    </row>
    <row r="204" spans="1:81" ht="21.4" customHeight="1" x14ac:dyDescent="0.25">
      <c r="A204" s="377" t="s">
        <v>246</v>
      </c>
      <c r="B204" s="377" t="s">
        <v>247</v>
      </c>
      <c r="C204" s="377" t="s">
        <v>268</v>
      </c>
      <c r="D204" s="378">
        <v>4.8516961247777797</v>
      </c>
      <c r="E204" s="379"/>
      <c r="F204" s="380">
        <v>6.8629999999999997E-2</v>
      </c>
      <c r="G204" s="380">
        <v>6.8629999999999997E-2</v>
      </c>
      <c r="H204" s="381"/>
      <c r="I204" s="382">
        <v>6</v>
      </c>
      <c r="J204" s="382">
        <v>6</v>
      </c>
      <c r="K204" s="379"/>
      <c r="L204" s="383">
        <v>0.25</v>
      </c>
      <c r="M204" s="386">
        <v>0.61199999999999999</v>
      </c>
      <c r="N204" s="385">
        <v>0.7</v>
      </c>
      <c r="O204" s="386"/>
      <c r="P204" s="379"/>
      <c r="Q204" s="387">
        <v>221</v>
      </c>
      <c r="R204" s="388">
        <v>45.551080347209997</v>
      </c>
      <c r="S204" s="389">
        <v>36</v>
      </c>
      <c r="T204" s="390">
        <v>1.2653077874225001</v>
      </c>
      <c r="U204" s="391">
        <v>11.406727409599901</v>
      </c>
      <c r="V204" s="392">
        <v>0.01</v>
      </c>
      <c r="W204" s="392">
        <v>0.01</v>
      </c>
      <c r="X204" s="393">
        <v>0</v>
      </c>
      <c r="Y204" s="393">
        <v>0</v>
      </c>
      <c r="Z204" s="379"/>
      <c r="AA204" s="394">
        <v>790</v>
      </c>
      <c r="AB204" s="378">
        <v>162.829653729846</v>
      </c>
      <c r="AC204" s="389">
        <v>200</v>
      </c>
      <c r="AD204" s="386">
        <v>0.81414826864922996</v>
      </c>
      <c r="AE204" s="394">
        <v>-374.40706994666698</v>
      </c>
      <c r="AF204" s="380"/>
      <c r="AG204" s="380"/>
      <c r="AH204" s="396">
        <v>181</v>
      </c>
      <c r="AI204" s="393">
        <v>375</v>
      </c>
      <c r="AJ204" s="379"/>
      <c r="AK204" s="388">
        <v>5224.7867800000004</v>
      </c>
      <c r="AL204" s="388">
        <v>1076.8990154426299</v>
      </c>
      <c r="AM204" s="397">
        <v>828</v>
      </c>
      <c r="AN204" s="390">
        <v>1.3006026756553499</v>
      </c>
      <c r="AO204" s="398">
        <v>404.141510420798</v>
      </c>
      <c r="AP204" s="392">
        <v>0.01</v>
      </c>
      <c r="AQ204" s="392">
        <v>0.01</v>
      </c>
      <c r="AR204" s="393">
        <v>0</v>
      </c>
      <c r="AS204" s="393">
        <v>0</v>
      </c>
      <c r="AT204" s="381"/>
      <c r="AU204" s="388">
        <v>4028.9538899999998</v>
      </c>
      <c r="AV204" s="378">
        <v>830.42173012938599</v>
      </c>
      <c r="AW204" s="399">
        <v>573</v>
      </c>
      <c r="AX204" s="390">
        <v>1.44925258312284</v>
      </c>
      <c r="AY204" s="398">
        <v>692.927634602799</v>
      </c>
      <c r="AZ204" s="380">
        <v>1.4999999999999999E-2</v>
      </c>
      <c r="BA204" s="380">
        <v>1.4999999999999999E-2</v>
      </c>
      <c r="BB204" s="393">
        <v>0</v>
      </c>
      <c r="BC204" s="393">
        <v>0</v>
      </c>
      <c r="BD204" s="379"/>
      <c r="BE204" s="388">
        <v>418</v>
      </c>
      <c r="BF204" s="378">
        <v>86.1554370368044</v>
      </c>
      <c r="BG204" s="400">
        <v>65</v>
      </c>
      <c r="BH204" s="401">
        <v>1.3254682621046801</v>
      </c>
      <c r="BI204" s="402">
        <v>-55.040372165833503</v>
      </c>
      <c r="BJ204" s="380">
        <v>2.3630000000000002E-2</v>
      </c>
      <c r="BK204" s="380">
        <v>2.3630000000000002E-2</v>
      </c>
      <c r="BL204" s="393">
        <v>0</v>
      </c>
      <c r="BM204" s="393">
        <v>56</v>
      </c>
      <c r="BN204" s="379"/>
      <c r="BO204" s="387">
        <v>463</v>
      </c>
      <c r="BP204" s="388">
        <v>95.430543894833605</v>
      </c>
      <c r="BQ204" s="400">
        <v>78</v>
      </c>
      <c r="BR204" s="390">
        <v>1.2234685114722299</v>
      </c>
      <c r="BS204" s="391">
        <v>8.8812427207998308</v>
      </c>
      <c r="BT204" s="380">
        <v>7.4999999999999997E-3</v>
      </c>
      <c r="BU204" s="392">
        <v>7.4999999999999997E-3</v>
      </c>
      <c r="BV204" s="387">
        <v>0</v>
      </c>
      <c r="BW204" s="387">
        <v>0</v>
      </c>
      <c r="BX204" s="381"/>
      <c r="BY204" s="386">
        <v>0.99272396543883601</v>
      </c>
      <c r="BZ204" s="386">
        <v>1</v>
      </c>
      <c r="CA204" s="403">
        <v>0.997089586175534</v>
      </c>
      <c r="CB204" s="385">
        <v>0.9</v>
      </c>
      <c r="CC204" s="392">
        <v>2.5000000000000001E-3</v>
      </c>
    </row>
    <row r="205" spans="1:81" ht="21.4" customHeight="1" x14ac:dyDescent="0.25">
      <c r="A205" s="377" t="s">
        <v>246</v>
      </c>
      <c r="B205" s="377" t="s">
        <v>247</v>
      </c>
      <c r="C205" s="377" t="s">
        <v>269</v>
      </c>
      <c r="D205" s="378">
        <v>5.0354185194444403</v>
      </c>
      <c r="E205" s="379"/>
      <c r="F205" s="380">
        <v>0.02</v>
      </c>
      <c r="G205" s="380">
        <v>0.02</v>
      </c>
      <c r="H205" s="381"/>
      <c r="I205" s="382">
        <v>3</v>
      </c>
      <c r="J205" s="382">
        <v>3</v>
      </c>
      <c r="K205" s="379"/>
      <c r="L205" s="383">
        <v>0.37</v>
      </c>
      <c r="M205" s="384">
        <v>0.57699999999999996</v>
      </c>
      <c r="N205" s="385">
        <v>0.7</v>
      </c>
      <c r="O205" s="386"/>
      <c r="P205" s="379"/>
      <c r="Q205" s="387">
        <v>258</v>
      </c>
      <c r="R205" s="388">
        <v>51.237051896227499</v>
      </c>
      <c r="S205" s="389">
        <v>36</v>
      </c>
      <c r="T205" s="390">
        <v>1.42325144156187</v>
      </c>
      <c r="U205" s="391">
        <v>40.469919960000198</v>
      </c>
      <c r="V205" s="392">
        <v>0.01</v>
      </c>
      <c r="W205" s="392">
        <v>0.01</v>
      </c>
      <c r="X205" s="393">
        <v>0</v>
      </c>
      <c r="Y205" s="393">
        <v>0</v>
      </c>
      <c r="Z205" s="379"/>
      <c r="AA205" s="394">
        <v>235</v>
      </c>
      <c r="AB205" s="378">
        <v>46.669407734935902</v>
      </c>
      <c r="AC205" s="389">
        <v>200</v>
      </c>
      <c r="AD205" s="384">
        <v>0.23334703867467901</v>
      </c>
      <c r="AE205" s="395">
        <v>-973.500444666666</v>
      </c>
      <c r="AF205" s="380"/>
      <c r="AG205" s="380"/>
      <c r="AH205" s="396">
        <v>773</v>
      </c>
      <c r="AI205" s="393">
        <v>974</v>
      </c>
      <c r="AJ205" s="379"/>
      <c r="AK205" s="388">
        <v>1897.8634500000001</v>
      </c>
      <c r="AL205" s="388">
        <v>376.90282201396599</v>
      </c>
      <c r="AM205" s="397">
        <v>662</v>
      </c>
      <c r="AN205" s="384">
        <v>0.56933961029300095</v>
      </c>
      <c r="AO205" s="406">
        <v>-2102.27302184666</v>
      </c>
      <c r="AP205" s="392"/>
      <c r="AQ205" s="392"/>
      <c r="AR205" s="393">
        <v>1436</v>
      </c>
      <c r="AS205" s="393">
        <v>2103</v>
      </c>
      <c r="AT205" s="381"/>
      <c r="AU205" s="388">
        <v>2259.92229</v>
      </c>
      <c r="AV205" s="378">
        <v>448.80525447353199</v>
      </c>
      <c r="AW205" s="399">
        <v>573</v>
      </c>
      <c r="AX205" s="384">
        <v>0.78325524340930497</v>
      </c>
      <c r="AY205" s="406">
        <v>-1202.43148397</v>
      </c>
      <c r="AZ205" s="380"/>
      <c r="BA205" s="380"/>
      <c r="BB205" s="393">
        <v>626</v>
      </c>
      <c r="BC205" s="393">
        <v>1203</v>
      </c>
      <c r="BD205" s="379"/>
      <c r="BE205" s="388">
        <v>260.8</v>
      </c>
      <c r="BF205" s="378">
        <v>51.793112924558599</v>
      </c>
      <c r="BG205" s="400">
        <v>65</v>
      </c>
      <c r="BH205" s="386">
        <v>0.79681712191628695</v>
      </c>
      <c r="BI205" s="394">
        <v>-230.153305645833</v>
      </c>
      <c r="BJ205" s="380"/>
      <c r="BK205" s="380"/>
      <c r="BL205" s="393">
        <v>34</v>
      </c>
      <c r="BM205" s="393">
        <v>231</v>
      </c>
      <c r="BN205" s="379"/>
      <c r="BO205" s="387">
        <v>485</v>
      </c>
      <c r="BP205" s="388">
        <v>96.317713835931499</v>
      </c>
      <c r="BQ205" s="400">
        <v>78</v>
      </c>
      <c r="BR205" s="390">
        <v>1.23484248507605</v>
      </c>
      <c r="BS205" s="391">
        <v>13.684826580000401</v>
      </c>
      <c r="BT205" s="380">
        <v>7.4999999999999997E-3</v>
      </c>
      <c r="BU205" s="392">
        <v>7.4999999999999997E-3</v>
      </c>
      <c r="BV205" s="387">
        <v>0</v>
      </c>
      <c r="BW205" s="387">
        <v>0</v>
      </c>
      <c r="BX205" s="381"/>
      <c r="BY205" s="386">
        <v>0.99856546687532599</v>
      </c>
      <c r="BZ205" s="386">
        <v>1</v>
      </c>
      <c r="CA205" s="403">
        <v>0.99942618675013095</v>
      </c>
      <c r="CB205" s="385">
        <v>0.9</v>
      </c>
      <c r="CC205" s="392">
        <v>2.5000000000000001E-3</v>
      </c>
    </row>
    <row r="206" spans="1:81" ht="21.4" customHeight="1" x14ac:dyDescent="0.25">
      <c r="A206" s="377" t="s">
        <v>246</v>
      </c>
      <c r="B206" s="377" t="s">
        <v>373</v>
      </c>
      <c r="C206" s="377" t="s">
        <v>270</v>
      </c>
      <c r="D206" s="378">
        <v>2.2172783671111098</v>
      </c>
      <c r="E206" s="379"/>
      <c r="F206" s="380">
        <v>5.713E-2</v>
      </c>
      <c r="G206" s="380">
        <v>5.713E-2</v>
      </c>
      <c r="H206" s="381"/>
      <c r="I206" s="382">
        <v>6</v>
      </c>
      <c r="J206" s="382">
        <v>6</v>
      </c>
      <c r="K206" s="379"/>
      <c r="L206" s="404">
        <v>0.79</v>
      </c>
      <c r="M206" s="401">
        <v>0.72699999999999998</v>
      </c>
      <c r="N206" s="385">
        <v>0.7</v>
      </c>
      <c r="O206" s="386">
        <v>3.0000000000000001E-3</v>
      </c>
      <c r="P206" s="379"/>
      <c r="Q206" s="387">
        <v>139</v>
      </c>
      <c r="R206" s="388">
        <v>62.689467439806798</v>
      </c>
      <c r="S206" s="389">
        <v>36</v>
      </c>
      <c r="T206" s="390">
        <v>1.74137409555019</v>
      </c>
      <c r="U206" s="391">
        <v>43.213574540800103</v>
      </c>
      <c r="V206" s="392">
        <v>0.01</v>
      </c>
      <c r="W206" s="392">
        <v>0.01</v>
      </c>
      <c r="X206" s="393">
        <v>0</v>
      </c>
      <c r="Y206" s="393">
        <v>0</v>
      </c>
      <c r="Z206" s="379"/>
      <c r="AA206" s="394">
        <v>193</v>
      </c>
      <c r="AB206" s="378">
        <v>87.043649035127402</v>
      </c>
      <c r="AC206" s="389">
        <v>200</v>
      </c>
      <c r="AD206" s="384">
        <v>0.43521824517563701</v>
      </c>
      <c r="AE206" s="395">
        <v>-339.14680810666601</v>
      </c>
      <c r="AF206" s="380"/>
      <c r="AG206" s="380"/>
      <c r="AH206" s="396">
        <v>251</v>
      </c>
      <c r="AI206" s="393">
        <v>340</v>
      </c>
      <c r="AJ206" s="379"/>
      <c r="AK206" s="388">
        <v>430.00151</v>
      </c>
      <c r="AL206" s="388">
        <v>193.93212705189001</v>
      </c>
      <c r="AM206" s="397">
        <v>612</v>
      </c>
      <c r="AN206" s="384">
        <v>0.31688256054230401</v>
      </c>
      <c r="AO206" s="406">
        <v>-1198.3677228064</v>
      </c>
      <c r="AP206" s="392"/>
      <c r="AQ206" s="392"/>
      <c r="AR206" s="393">
        <v>927</v>
      </c>
      <c r="AS206" s="393">
        <v>1199</v>
      </c>
      <c r="AT206" s="381"/>
      <c r="AU206" s="388">
        <v>2180.2573000000002</v>
      </c>
      <c r="AV206" s="378">
        <v>983.303374235619</v>
      </c>
      <c r="AW206" s="399">
        <v>573</v>
      </c>
      <c r="AX206" s="390">
        <v>1.7160617351406999</v>
      </c>
      <c r="AY206" s="398">
        <v>655.65669477440099</v>
      </c>
      <c r="AZ206" s="380">
        <v>1.4999999999999999E-2</v>
      </c>
      <c r="BA206" s="380">
        <v>1.4999999999999999E-2</v>
      </c>
      <c r="BB206" s="393">
        <v>0</v>
      </c>
      <c r="BC206" s="393">
        <v>0</v>
      </c>
      <c r="BD206" s="379"/>
      <c r="BE206" s="388">
        <v>175.1</v>
      </c>
      <c r="BF206" s="378">
        <v>78.970688839641497</v>
      </c>
      <c r="BG206" s="400">
        <v>65</v>
      </c>
      <c r="BH206" s="401">
        <v>1.21493367445602</v>
      </c>
      <c r="BI206" s="402">
        <v>-41.0846407933332</v>
      </c>
      <c r="BJ206" s="380">
        <v>1.9130000000000001E-2</v>
      </c>
      <c r="BK206" s="380">
        <v>1.9130000000000001E-2</v>
      </c>
      <c r="BL206" s="393">
        <v>0</v>
      </c>
      <c r="BM206" s="393">
        <v>42</v>
      </c>
      <c r="BN206" s="379"/>
      <c r="BO206" s="387">
        <v>226</v>
      </c>
      <c r="BP206" s="388">
        <v>101.926760010046</v>
      </c>
      <c r="BQ206" s="400">
        <v>78</v>
      </c>
      <c r="BR206" s="390">
        <v>1.30675333346213</v>
      </c>
      <c r="BS206" s="391">
        <v>18.462744838400099</v>
      </c>
      <c r="BT206" s="380">
        <v>7.4999999999999997E-3</v>
      </c>
      <c r="BU206" s="392">
        <v>7.4999999999999997E-3</v>
      </c>
      <c r="BV206" s="387">
        <v>0</v>
      </c>
      <c r="BW206" s="387">
        <v>0</v>
      </c>
      <c r="BX206" s="381"/>
      <c r="BY206" s="386">
        <v>0.991237677984666</v>
      </c>
      <c r="BZ206" s="386">
        <v>1</v>
      </c>
      <c r="CA206" s="403">
        <v>0.99649507119386604</v>
      </c>
      <c r="CB206" s="385">
        <v>0.9</v>
      </c>
      <c r="CC206" s="392">
        <v>2.5000000000000001E-3</v>
      </c>
    </row>
    <row r="207" spans="1:81" ht="21.4" customHeight="1" x14ac:dyDescent="0.25">
      <c r="A207" s="377" t="s">
        <v>246</v>
      </c>
      <c r="B207" s="377" t="s">
        <v>373</v>
      </c>
      <c r="C207" s="377" t="s">
        <v>271</v>
      </c>
      <c r="D207" s="378">
        <v>2.2554520251111101</v>
      </c>
      <c r="E207" s="379"/>
      <c r="F207" s="380">
        <v>7.1999999999999995E-2</v>
      </c>
      <c r="G207" s="380">
        <v>7.1999999999999995E-2</v>
      </c>
      <c r="H207" s="381"/>
      <c r="I207" s="382">
        <v>6</v>
      </c>
      <c r="J207" s="382">
        <v>6</v>
      </c>
      <c r="K207" s="379"/>
      <c r="L207" s="407">
        <v>0.68</v>
      </c>
      <c r="M207" s="386">
        <v>0.66600000000000004</v>
      </c>
      <c r="N207" s="385">
        <v>0.7</v>
      </c>
      <c r="O207" s="386"/>
      <c r="P207" s="379"/>
      <c r="Q207" s="387">
        <v>131</v>
      </c>
      <c r="R207" s="388">
        <v>58.0814836855359</v>
      </c>
      <c r="S207" s="389">
        <v>36</v>
      </c>
      <c r="T207" s="390">
        <v>1.6133745468204399</v>
      </c>
      <c r="U207" s="391">
        <v>33.564472515200102</v>
      </c>
      <c r="V207" s="392">
        <v>0.01</v>
      </c>
      <c r="W207" s="392">
        <v>0.01</v>
      </c>
      <c r="X207" s="393">
        <v>0</v>
      </c>
      <c r="Y207" s="393">
        <v>0</v>
      </c>
      <c r="Z207" s="379"/>
      <c r="AA207" s="394">
        <v>380</v>
      </c>
      <c r="AB207" s="378">
        <v>168.48063969850099</v>
      </c>
      <c r="AC207" s="389">
        <v>200</v>
      </c>
      <c r="AD207" s="386">
        <v>0.842403198492505</v>
      </c>
      <c r="AE207" s="394">
        <v>-161.308486026666</v>
      </c>
      <c r="AF207" s="380"/>
      <c r="AG207" s="380"/>
      <c r="AH207" s="396">
        <v>72</v>
      </c>
      <c r="AI207" s="393">
        <v>162</v>
      </c>
      <c r="AJ207" s="379"/>
      <c r="AK207" s="388">
        <v>1851.2339300000001</v>
      </c>
      <c r="AL207" s="388">
        <v>820.78178094202701</v>
      </c>
      <c r="AM207" s="397">
        <v>642.79999999999995</v>
      </c>
      <c r="AN207" s="390">
        <v>1.2768851601462801</v>
      </c>
      <c r="AO207" s="398">
        <v>111.468455910294</v>
      </c>
      <c r="AP207" s="392">
        <v>0.01</v>
      </c>
      <c r="AQ207" s="392">
        <v>0.01</v>
      </c>
      <c r="AR207" s="393">
        <v>0</v>
      </c>
      <c r="AS207" s="393">
        <v>0</v>
      </c>
      <c r="AT207" s="381"/>
      <c r="AU207" s="388">
        <v>2160.63571</v>
      </c>
      <c r="AV207" s="378">
        <v>957.961280463751</v>
      </c>
      <c r="AW207" s="399">
        <v>573</v>
      </c>
      <c r="AX207" s="390">
        <v>1.67183469539922</v>
      </c>
      <c r="AY207" s="398">
        <v>609.78689753360095</v>
      </c>
      <c r="AZ207" s="380">
        <v>1.4999999999999999E-2</v>
      </c>
      <c r="BA207" s="380">
        <v>1.4999999999999999E-2</v>
      </c>
      <c r="BB207" s="393">
        <v>0</v>
      </c>
      <c r="BC207" s="393">
        <v>0</v>
      </c>
      <c r="BD207" s="379"/>
      <c r="BE207" s="388">
        <v>208.5</v>
      </c>
      <c r="BF207" s="378">
        <v>92.442666781940801</v>
      </c>
      <c r="BG207" s="400">
        <v>65</v>
      </c>
      <c r="BH207" s="401">
        <v>1.4221948735683201</v>
      </c>
      <c r="BI207" s="402">
        <v>-11.4065724483332</v>
      </c>
      <c r="BJ207" s="380">
        <v>2.7E-2</v>
      </c>
      <c r="BK207" s="380">
        <v>2.7E-2</v>
      </c>
      <c r="BL207" s="393">
        <v>0</v>
      </c>
      <c r="BM207" s="393">
        <v>12</v>
      </c>
      <c r="BN207" s="379"/>
      <c r="BO207" s="387">
        <v>391</v>
      </c>
      <c r="BP207" s="388">
        <v>173.35771084766799</v>
      </c>
      <c r="BQ207" s="400">
        <v>78</v>
      </c>
      <c r="BR207" s="390">
        <v>2.2225347544572802</v>
      </c>
      <c r="BS207" s="391">
        <v>179.88969044960001</v>
      </c>
      <c r="BT207" s="380">
        <v>7.4999999999999997E-3</v>
      </c>
      <c r="BU207" s="392">
        <v>7.4999999999999997E-3</v>
      </c>
      <c r="BV207" s="387">
        <v>0</v>
      </c>
      <c r="BW207" s="387">
        <v>0</v>
      </c>
      <c r="BX207" s="381"/>
      <c r="BY207" s="386">
        <v>0.99576390850042396</v>
      </c>
      <c r="BZ207" s="386">
        <v>1</v>
      </c>
      <c r="CA207" s="403">
        <v>0.99830556340016896</v>
      </c>
      <c r="CB207" s="385">
        <v>0.9</v>
      </c>
      <c r="CC207" s="392">
        <v>2.5000000000000001E-3</v>
      </c>
    </row>
    <row r="208" spans="1:81" ht="21.4" customHeight="1" x14ac:dyDescent="0.25">
      <c r="A208" s="377" t="s">
        <v>246</v>
      </c>
      <c r="B208" s="377" t="s">
        <v>373</v>
      </c>
      <c r="C208" s="377" t="s">
        <v>272</v>
      </c>
      <c r="D208" s="378">
        <v>2.6658372894444402</v>
      </c>
      <c r="E208" s="379"/>
      <c r="F208" s="380">
        <v>5.7505000000000001E-2</v>
      </c>
      <c r="G208" s="380">
        <v>5.7505000000000001E-2</v>
      </c>
      <c r="H208" s="381"/>
      <c r="I208" s="382">
        <v>6</v>
      </c>
      <c r="J208" s="382">
        <v>6</v>
      </c>
      <c r="K208" s="379"/>
      <c r="L208" s="404">
        <v>0.72</v>
      </c>
      <c r="M208" s="386">
        <v>0.66600000000000004</v>
      </c>
      <c r="N208" s="385">
        <v>0.7</v>
      </c>
      <c r="O208" s="386"/>
      <c r="P208" s="379"/>
      <c r="Q208" s="387">
        <v>158</v>
      </c>
      <c r="R208" s="388">
        <v>59.2684334582651</v>
      </c>
      <c r="S208" s="389">
        <v>36</v>
      </c>
      <c r="T208" s="390">
        <v>1.6463453738406999</v>
      </c>
      <c r="U208" s="391">
        <v>42.835829096000197</v>
      </c>
      <c r="V208" s="392">
        <v>0.01</v>
      </c>
      <c r="W208" s="392">
        <v>0.01</v>
      </c>
      <c r="X208" s="393">
        <v>0</v>
      </c>
      <c r="Y208" s="393">
        <v>0</v>
      </c>
      <c r="Z208" s="379"/>
      <c r="AA208" s="394">
        <v>320</v>
      </c>
      <c r="AB208" s="378">
        <v>120.03733358636001</v>
      </c>
      <c r="AC208" s="389">
        <v>200</v>
      </c>
      <c r="AD208" s="384">
        <v>0.60018666793179998</v>
      </c>
      <c r="AE208" s="395">
        <v>-319.800949466666</v>
      </c>
      <c r="AF208" s="380"/>
      <c r="AG208" s="380"/>
      <c r="AH208" s="396">
        <v>214</v>
      </c>
      <c r="AI208" s="393">
        <v>320</v>
      </c>
      <c r="AJ208" s="379"/>
      <c r="AK208" s="388">
        <v>1831.5959</v>
      </c>
      <c r="AL208" s="388">
        <v>687.06215013659005</v>
      </c>
      <c r="AM208" s="397">
        <v>612</v>
      </c>
      <c r="AN208" s="401">
        <v>1.12265057211861</v>
      </c>
      <c r="AO208" s="405">
        <v>-126.195005367997</v>
      </c>
      <c r="AP208" s="392">
        <v>6.0000000000000001E-3</v>
      </c>
      <c r="AQ208" s="392">
        <v>6.0000000000000001E-3</v>
      </c>
      <c r="AR208" s="393">
        <v>0</v>
      </c>
      <c r="AS208" s="393">
        <v>127</v>
      </c>
      <c r="AT208" s="381"/>
      <c r="AU208" s="388">
        <v>1973.69451</v>
      </c>
      <c r="AV208" s="378">
        <v>740.36570717011602</v>
      </c>
      <c r="AW208" s="399">
        <v>573</v>
      </c>
      <c r="AX208" s="390">
        <v>1.2920867489879899</v>
      </c>
      <c r="AY208" s="398">
        <v>140.66478977800301</v>
      </c>
      <c r="AZ208" s="380">
        <v>1.4999999999999999E-2</v>
      </c>
      <c r="BA208" s="380">
        <v>1.4999999999999999E-2</v>
      </c>
      <c r="BB208" s="393">
        <v>0</v>
      </c>
      <c r="BC208" s="393">
        <v>0</v>
      </c>
      <c r="BD208" s="379"/>
      <c r="BE208" s="388">
        <v>199.3</v>
      </c>
      <c r="BF208" s="378">
        <v>74.760751824254697</v>
      </c>
      <c r="BG208" s="400">
        <v>65</v>
      </c>
      <c r="BH208" s="401">
        <v>1.15016541268084</v>
      </c>
      <c r="BI208" s="402">
        <v>-60.619135720832801</v>
      </c>
      <c r="BJ208" s="380">
        <v>1.6879999999999999E-2</v>
      </c>
      <c r="BK208" s="380">
        <v>1.6879999999999999E-2</v>
      </c>
      <c r="BL208" s="393">
        <v>0</v>
      </c>
      <c r="BM208" s="393">
        <v>61</v>
      </c>
      <c r="BN208" s="379"/>
      <c r="BO208" s="387">
        <v>247</v>
      </c>
      <c r="BP208" s="388">
        <v>92.653816861971507</v>
      </c>
      <c r="BQ208" s="400">
        <v>78</v>
      </c>
      <c r="BR208" s="401">
        <v>1.1878694469483499</v>
      </c>
      <c r="BS208" s="402">
        <v>-2.5223702919995499</v>
      </c>
      <c r="BT208" s="380">
        <v>7.1250000000000003E-3</v>
      </c>
      <c r="BU208" s="392">
        <v>7.1250000000000003E-3</v>
      </c>
      <c r="BV208" s="387">
        <v>0</v>
      </c>
      <c r="BW208" s="387">
        <v>3</v>
      </c>
      <c r="BX208" s="381"/>
      <c r="BY208" s="386">
        <v>0.99243098842386501</v>
      </c>
      <c r="BZ208" s="386">
        <v>1</v>
      </c>
      <c r="CA208" s="403">
        <v>0.99697239536954596</v>
      </c>
      <c r="CB208" s="385">
        <v>0.9</v>
      </c>
      <c r="CC208" s="392">
        <v>2.5000000000000001E-3</v>
      </c>
    </row>
    <row r="209" spans="1:81" ht="21.4" customHeight="1" x14ac:dyDescent="0.25">
      <c r="A209" s="377" t="s">
        <v>246</v>
      </c>
      <c r="B209" s="377" t="s">
        <v>373</v>
      </c>
      <c r="C209" s="377" t="s">
        <v>273</v>
      </c>
      <c r="D209" s="378">
        <v>2.6442969814444401</v>
      </c>
      <c r="E209" s="379"/>
      <c r="F209" s="380">
        <v>7.8630000000000005E-2</v>
      </c>
      <c r="G209" s="380">
        <v>7.8630000000000005E-2</v>
      </c>
      <c r="H209" s="381"/>
      <c r="I209" s="382">
        <v>7</v>
      </c>
      <c r="J209" s="382">
        <v>7</v>
      </c>
      <c r="K209" s="379"/>
      <c r="L209" s="404">
        <v>0.72</v>
      </c>
      <c r="M209" s="401">
        <v>0.79100000000000004</v>
      </c>
      <c r="N209" s="385">
        <v>0.7</v>
      </c>
      <c r="O209" s="386">
        <v>1.2999999999999999E-2</v>
      </c>
      <c r="P209" s="379"/>
      <c r="Q209" s="387">
        <v>116</v>
      </c>
      <c r="R209" s="388">
        <v>43.867992443358297</v>
      </c>
      <c r="S209" s="389">
        <v>36</v>
      </c>
      <c r="T209" s="390">
        <v>1.21855534564884</v>
      </c>
      <c r="U209" s="391">
        <v>1.76637040160021</v>
      </c>
      <c r="V209" s="392">
        <v>0.01</v>
      </c>
      <c r="W209" s="392">
        <v>0.01</v>
      </c>
      <c r="X209" s="393">
        <v>0</v>
      </c>
      <c r="Y209" s="393">
        <v>0</v>
      </c>
      <c r="Z209" s="379"/>
      <c r="AA209" s="394">
        <v>427</v>
      </c>
      <c r="AB209" s="378">
        <v>161.479592873396</v>
      </c>
      <c r="AC209" s="389">
        <v>200</v>
      </c>
      <c r="AD209" s="386">
        <v>0.80739796436697997</v>
      </c>
      <c r="AE209" s="394">
        <v>-207.63127554666499</v>
      </c>
      <c r="AF209" s="380"/>
      <c r="AG209" s="380"/>
      <c r="AH209" s="396">
        <v>102</v>
      </c>
      <c r="AI209" s="393">
        <v>208</v>
      </c>
      <c r="AJ209" s="379"/>
      <c r="AK209" s="388">
        <v>2164.4370199999998</v>
      </c>
      <c r="AL209" s="388">
        <v>818.53023135762896</v>
      </c>
      <c r="AM209" s="397">
        <v>673.3</v>
      </c>
      <c r="AN209" s="390">
        <v>1.2156991405876001</v>
      </c>
      <c r="AO209" s="398">
        <v>27.950830872150199</v>
      </c>
      <c r="AP209" s="392">
        <v>0.01</v>
      </c>
      <c r="AQ209" s="392">
        <v>0.01</v>
      </c>
      <c r="AR209" s="393">
        <v>0</v>
      </c>
      <c r="AS209" s="393">
        <v>0</v>
      </c>
      <c r="AT209" s="381"/>
      <c r="AU209" s="388">
        <v>2206.2400899999998</v>
      </c>
      <c r="AV209" s="378">
        <v>834.33899652029402</v>
      </c>
      <c r="AW209" s="399">
        <v>573</v>
      </c>
      <c r="AX209" s="390">
        <v>1.4560889991628201</v>
      </c>
      <c r="AY209" s="398">
        <v>388.02148555880302</v>
      </c>
      <c r="AZ209" s="380">
        <v>1.4999999999999999E-2</v>
      </c>
      <c r="BA209" s="380">
        <v>1.4999999999999999E-2</v>
      </c>
      <c r="BB209" s="393">
        <v>0</v>
      </c>
      <c r="BC209" s="393">
        <v>0</v>
      </c>
      <c r="BD209" s="379"/>
      <c r="BE209" s="388">
        <v>214.6</v>
      </c>
      <c r="BF209" s="378">
        <v>81.155786020212801</v>
      </c>
      <c r="BG209" s="400">
        <v>65</v>
      </c>
      <c r="BH209" s="401">
        <v>1.24855055415712</v>
      </c>
      <c r="BI209" s="402">
        <v>-43.2189556908329</v>
      </c>
      <c r="BJ209" s="380">
        <v>2.0629999999999999E-2</v>
      </c>
      <c r="BK209" s="380">
        <v>2.0629999999999999E-2</v>
      </c>
      <c r="BL209" s="393">
        <v>0</v>
      </c>
      <c r="BM209" s="393">
        <v>44</v>
      </c>
      <c r="BN209" s="379"/>
      <c r="BO209" s="387">
        <v>321</v>
      </c>
      <c r="BP209" s="388">
        <v>121.393323916535</v>
      </c>
      <c r="BQ209" s="400">
        <v>78</v>
      </c>
      <c r="BR209" s="390">
        <v>1.5563246655966001</v>
      </c>
      <c r="BS209" s="391">
        <v>73.493802536800501</v>
      </c>
      <c r="BT209" s="380">
        <v>7.4999999999999997E-3</v>
      </c>
      <c r="BU209" s="392">
        <v>7.4999999999999997E-3</v>
      </c>
      <c r="BV209" s="387">
        <v>0</v>
      </c>
      <c r="BW209" s="387">
        <v>0</v>
      </c>
      <c r="BX209" s="381"/>
      <c r="BY209" s="386">
        <v>0.99392302498312002</v>
      </c>
      <c r="BZ209" s="386">
        <v>1</v>
      </c>
      <c r="CA209" s="403">
        <v>0.99756920999324805</v>
      </c>
      <c r="CB209" s="385">
        <v>0.9</v>
      </c>
      <c r="CC209" s="392">
        <v>2.5000000000000001E-3</v>
      </c>
    </row>
    <row r="210" spans="1:81" ht="21.4" customHeight="1" x14ac:dyDescent="0.25">
      <c r="A210" s="377" t="s">
        <v>246</v>
      </c>
      <c r="B210" s="377" t="s">
        <v>373</v>
      </c>
      <c r="C210" s="377" t="s">
        <v>274</v>
      </c>
      <c r="D210" s="378">
        <v>3.3041643273333299</v>
      </c>
      <c r="E210" s="379"/>
      <c r="F210" s="380">
        <v>2.1250000000000002E-2</v>
      </c>
      <c r="G210" s="380">
        <v>2.1250000000000002E-2</v>
      </c>
      <c r="H210" s="381"/>
      <c r="I210" s="382">
        <v>5</v>
      </c>
      <c r="J210" s="382">
        <v>5</v>
      </c>
      <c r="K210" s="379"/>
      <c r="L210" s="383">
        <v>0.63</v>
      </c>
      <c r="M210" s="401">
        <v>0.77100000000000002</v>
      </c>
      <c r="N210" s="385">
        <v>0.7</v>
      </c>
      <c r="O210" s="386">
        <v>0.01</v>
      </c>
      <c r="P210" s="379"/>
      <c r="Q210" s="387">
        <v>119</v>
      </c>
      <c r="R210" s="388">
        <v>36.0151579071252</v>
      </c>
      <c r="S210" s="389">
        <v>36</v>
      </c>
      <c r="T210" s="401">
        <v>1.0004210529757001</v>
      </c>
      <c r="U210" s="402">
        <v>-23.739898940799801</v>
      </c>
      <c r="V210" s="392">
        <v>5.0000000000000001E-4</v>
      </c>
      <c r="W210" s="392">
        <v>5.0000000000000001E-4</v>
      </c>
      <c r="X210" s="393">
        <v>0</v>
      </c>
      <c r="Y210" s="393">
        <v>24</v>
      </c>
      <c r="Z210" s="379"/>
      <c r="AA210" s="394">
        <v>290</v>
      </c>
      <c r="AB210" s="378">
        <v>87.768031874506704</v>
      </c>
      <c r="AC210" s="389">
        <v>200</v>
      </c>
      <c r="AD210" s="384">
        <v>0.43884015937253301</v>
      </c>
      <c r="AE210" s="395">
        <v>-502.99943855999902</v>
      </c>
      <c r="AF210" s="380"/>
      <c r="AG210" s="380"/>
      <c r="AH210" s="396">
        <v>371</v>
      </c>
      <c r="AI210" s="393">
        <v>503</v>
      </c>
      <c r="AJ210" s="379"/>
      <c r="AK210" s="388">
        <v>1807.14105</v>
      </c>
      <c r="AL210" s="388">
        <v>546.928321648723</v>
      </c>
      <c r="AM210" s="397">
        <v>722.4</v>
      </c>
      <c r="AN210" s="384">
        <v>0.75709900560454402</v>
      </c>
      <c r="AO210" s="406">
        <v>-1057.1729220787199</v>
      </c>
      <c r="AP210" s="392"/>
      <c r="AQ210" s="392"/>
      <c r="AR210" s="393">
        <v>580</v>
      </c>
      <c r="AS210" s="393">
        <v>1058</v>
      </c>
      <c r="AT210" s="381"/>
      <c r="AU210" s="388">
        <v>1911.8906500000001</v>
      </c>
      <c r="AV210" s="378">
        <v>578.63061899921195</v>
      </c>
      <c r="AW210" s="399">
        <v>573</v>
      </c>
      <c r="AX210" s="401">
        <v>1.0098265602080501</v>
      </c>
      <c r="AY210" s="405">
        <v>-360.05274147439798</v>
      </c>
      <c r="AZ210" s="380">
        <v>7.5000000000000002E-4</v>
      </c>
      <c r="BA210" s="380">
        <v>7.5000000000000002E-4</v>
      </c>
      <c r="BB210" s="393">
        <v>0</v>
      </c>
      <c r="BC210" s="393">
        <v>361</v>
      </c>
      <c r="BD210" s="379"/>
      <c r="BE210" s="388">
        <v>187.1</v>
      </c>
      <c r="BF210" s="378">
        <v>56.625512978345498</v>
      </c>
      <c r="BG210" s="400">
        <v>65</v>
      </c>
      <c r="BH210" s="386">
        <v>0.87116173812839304</v>
      </c>
      <c r="BI210" s="394">
        <v>-135.056021915</v>
      </c>
      <c r="BJ210" s="380"/>
      <c r="BK210" s="380"/>
      <c r="BL210" s="393">
        <v>7</v>
      </c>
      <c r="BM210" s="393">
        <v>136</v>
      </c>
      <c r="BN210" s="379"/>
      <c r="BO210" s="387">
        <v>352</v>
      </c>
      <c r="BP210" s="388">
        <v>106.532231792505</v>
      </c>
      <c r="BQ210" s="400">
        <v>78</v>
      </c>
      <c r="BR210" s="390">
        <v>1.36579784349365</v>
      </c>
      <c r="BS210" s="391">
        <v>42.730218961600301</v>
      </c>
      <c r="BT210" s="380">
        <v>7.4999999999999997E-3</v>
      </c>
      <c r="BU210" s="392">
        <v>7.4999999999999997E-3</v>
      </c>
      <c r="BV210" s="387">
        <v>0</v>
      </c>
      <c r="BW210" s="387">
        <v>0</v>
      </c>
      <c r="BX210" s="381"/>
      <c r="BY210" s="386">
        <v>0.99803536345776001</v>
      </c>
      <c r="BZ210" s="386">
        <v>1</v>
      </c>
      <c r="CA210" s="403">
        <v>0.99921414538310405</v>
      </c>
      <c r="CB210" s="385">
        <v>0.9</v>
      </c>
      <c r="CC210" s="392">
        <v>2.5000000000000001E-3</v>
      </c>
    </row>
    <row r="211" spans="1:81" ht="21.4" customHeight="1" x14ac:dyDescent="0.25">
      <c r="A211" s="377" t="s">
        <v>246</v>
      </c>
      <c r="B211" s="377" t="s">
        <v>373</v>
      </c>
      <c r="C211" s="377" t="s">
        <v>275</v>
      </c>
      <c r="D211" s="378">
        <v>4.6618358364444399</v>
      </c>
      <c r="E211" s="379"/>
      <c r="F211" s="380">
        <v>4.3249999999999997E-2</v>
      </c>
      <c r="G211" s="380">
        <v>4.3249999999999997E-2</v>
      </c>
      <c r="H211" s="381"/>
      <c r="I211" s="382">
        <v>5</v>
      </c>
      <c r="J211" s="382">
        <v>5</v>
      </c>
      <c r="K211" s="379"/>
      <c r="L211" s="383">
        <v>0.32809065934065901</v>
      </c>
      <c r="M211" s="384">
        <v>0.56399999999999995</v>
      </c>
      <c r="N211" s="385">
        <v>0.7</v>
      </c>
      <c r="O211" s="386"/>
      <c r="P211" s="379"/>
      <c r="Q211" s="387">
        <v>221</v>
      </c>
      <c r="R211" s="388">
        <v>47.406216725245201</v>
      </c>
      <c r="S211" s="389">
        <v>36</v>
      </c>
      <c r="T211" s="390">
        <v>1.3168393534790299</v>
      </c>
      <c r="U211" s="391">
        <v>19.6086918656002</v>
      </c>
      <c r="V211" s="392">
        <v>0.01</v>
      </c>
      <c r="W211" s="392">
        <v>0.01</v>
      </c>
      <c r="X211" s="393">
        <v>0</v>
      </c>
      <c r="Y211" s="393">
        <v>0</v>
      </c>
      <c r="Z211" s="379"/>
      <c r="AA211" s="394">
        <v>350</v>
      </c>
      <c r="AB211" s="378">
        <v>75.077718795637196</v>
      </c>
      <c r="AC211" s="389">
        <v>200</v>
      </c>
      <c r="AD211" s="384">
        <v>0.37538859397818602</v>
      </c>
      <c r="AE211" s="395">
        <v>-768.84060074666604</v>
      </c>
      <c r="AF211" s="380"/>
      <c r="AG211" s="380"/>
      <c r="AH211" s="396">
        <v>583</v>
      </c>
      <c r="AI211" s="393">
        <v>769</v>
      </c>
      <c r="AJ211" s="379"/>
      <c r="AK211" s="388">
        <v>1203.69939</v>
      </c>
      <c r="AL211" s="388">
        <v>258.20286947685702</v>
      </c>
      <c r="AM211" s="397">
        <v>631.29999999999995</v>
      </c>
      <c r="AN211" s="384">
        <v>0.40900185248987297</v>
      </c>
      <c r="AO211" s="406">
        <v>-2327.9209662568501</v>
      </c>
      <c r="AP211" s="392"/>
      <c r="AQ211" s="392"/>
      <c r="AR211" s="393">
        <v>1740</v>
      </c>
      <c r="AS211" s="393">
        <v>2328</v>
      </c>
      <c r="AT211" s="381"/>
      <c r="AU211" s="388">
        <v>3388.8308699999998</v>
      </c>
      <c r="AV211" s="378">
        <v>726.93054601095605</v>
      </c>
      <c r="AW211" s="399">
        <v>573</v>
      </c>
      <c r="AX211" s="390">
        <v>1.2686396963541999</v>
      </c>
      <c r="AY211" s="398">
        <v>183.35254886080301</v>
      </c>
      <c r="AZ211" s="380">
        <v>1.4999999999999999E-2</v>
      </c>
      <c r="BA211" s="380">
        <v>1.4999999999999999E-2</v>
      </c>
      <c r="BB211" s="393">
        <v>0</v>
      </c>
      <c r="BC211" s="393">
        <v>0</v>
      </c>
      <c r="BD211" s="379"/>
      <c r="BE211" s="388">
        <v>305.39999999999998</v>
      </c>
      <c r="BF211" s="378">
        <v>65.510672343393097</v>
      </c>
      <c r="BG211" s="400">
        <v>65</v>
      </c>
      <c r="BH211" s="401">
        <v>1.0078564975906601</v>
      </c>
      <c r="BI211" s="402">
        <v>-149.128994053333</v>
      </c>
      <c r="BJ211" s="380">
        <v>8.2500000000000004E-3</v>
      </c>
      <c r="BK211" s="380">
        <v>8.2500000000000004E-3</v>
      </c>
      <c r="BL211" s="393">
        <v>0</v>
      </c>
      <c r="BM211" s="393">
        <v>150</v>
      </c>
      <c r="BN211" s="379"/>
      <c r="BO211" s="387">
        <v>548</v>
      </c>
      <c r="BP211" s="388">
        <v>117.550256857169</v>
      </c>
      <c r="BQ211" s="400">
        <v>78</v>
      </c>
      <c r="BR211" s="390">
        <v>1.50705457509191</v>
      </c>
      <c r="BS211" s="391">
        <v>111.6521657088</v>
      </c>
      <c r="BT211" s="380">
        <v>7.4999999999999997E-3</v>
      </c>
      <c r="BU211" s="392">
        <v>7.4999999999999997E-3</v>
      </c>
      <c r="BV211" s="387">
        <v>0</v>
      </c>
      <c r="BW211" s="387">
        <v>0</v>
      </c>
      <c r="BX211" s="381"/>
      <c r="BY211" s="386">
        <v>0.99682763482551995</v>
      </c>
      <c r="BZ211" s="386">
        <v>1</v>
      </c>
      <c r="CA211" s="403">
        <v>0.998731053930208</v>
      </c>
      <c r="CB211" s="385">
        <v>0.9</v>
      </c>
      <c r="CC211" s="392">
        <v>2.5000000000000001E-3</v>
      </c>
    </row>
    <row r="212" spans="1:81" ht="21.4" customHeight="1" x14ac:dyDescent="0.25">
      <c r="A212" s="377" t="s">
        <v>246</v>
      </c>
      <c r="B212" s="377" t="s">
        <v>373</v>
      </c>
      <c r="C212" s="377" t="s">
        <v>276</v>
      </c>
      <c r="D212" s="378">
        <v>11.0702866436667</v>
      </c>
      <c r="E212" s="379"/>
      <c r="F212" s="380">
        <v>5.7750000000000003E-2</v>
      </c>
      <c r="G212" s="380">
        <v>5.7750000000000003E-2</v>
      </c>
      <c r="H212" s="381"/>
      <c r="I212" s="382">
        <v>6</v>
      </c>
      <c r="J212" s="382">
        <v>6</v>
      </c>
      <c r="K212" s="379"/>
      <c r="L212" s="404">
        <v>0.79218886621976103</v>
      </c>
      <c r="M212" s="386">
        <v>0.67</v>
      </c>
      <c r="N212" s="385">
        <v>0.7</v>
      </c>
      <c r="O212" s="386"/>
      <c r="P212" s="379"/>
      <c r="Q212" s="387">
        <v>487</v>
      </c>
      <c r="R212" s="388">
        <v>43.991634153268599</v>
      </c>
      <c r="S212" s="389">
        <v>36</v>
      </c>
      <c r="T212" s="390">
        <v>1.2219898375907901</v>
      </c>
      <c r="U212" s="391">
        <v>8.7636169936004098</v>
      </c>
      <c r="V212" s="392">
        <v>0.01</v>
      </c>
      <c r="W212" s="392">
        <v>0.01</v>
      </c>
      <c r="X212" s="393">
        <v>0</v>
      </c>
      <c r="Y212" s="393">
        <v>0</v>
      </c>
      <c r="Z212" s="379"/>
      <c r="AA212" s="394">
        <v>1465</v>
      </c>
      <c r="AB212" s="378">
        <v>132.336230050387</v>
      </c>
      <c r="AC212" s="389">
        <v>200</v>
      </c>
      <c r="AD212" s="384">
        <v>0.66168115025193497</v>
      </c>
      <c r="AE212" s="395">
        <v>-1191.8687944799999</v>
      </c>
      <c r="AF212" s="380"/>
      <c r="AG212" s="380"/>
      <c r="AH212" s="396">
        <v>750</v>
      </c>
      <c r="AI212" s="393">
        <v>1192</v>
      </c>
      <c r="AJ212" s="379"/>
      <c r="AK212" s="388">
        <v>9487.0762900000009</v>
      </c>
      <c r="AL212" s="388">
        <v>856.98560438157904</v>
      </c>
      <c r="AM212" s="397">
        <v>664.5</v>
      </c>
      <c r="AN212" s="390">
        <v>1.2896698335313499</v>
      </c>
      <c r="AO212" s="398">
        <v>659.62972034020504</v>
      </c>
      <c r="AP212" s="392">
        <v>0.01</v>
      </c>
      <c r="AQ212" s="392">
        <v>0.01</v>
      </c>
      <c r="AR212" s="393">
        <v>0</v>
      </c>
      <c r="AS212" s="393">
        <v>0</v>
      </c>
      <c r="AT212" s="381"/>
      <c r="AU212" s="388">
        <v>7651.7410099999997</v>
      </c>
      <c r="AV212" s="378">
        <v>691.19628572378303</v>
      </c>
      <c r="AW212" s="399">
        <v>573</v>
      </c>
      <c r="AX212" s="390">
        <v>1.20627624035564</v>
      </c>
      <c r="AY212" s="398">
        <v>39.811913814804903</v>
      </c>
      <c r="AZ212" s="380">
        <v>1.4999999999999999E-2</v>
      </c>
      <c r="BA212" s="380">
        <v>1.4999999999999999E-2</v>
      </c>
      <c r="BB212" s="393">
        <v>0</v>
      </c>
      <c r="BC212" s="393">
        <v>0</v>
      </c>
      <c r="BD212" s="379"/>
      <c r="BE212" s="388">
        <v>766.7</v>
      </c>
      <c r="BF212" s="378">
        <v>69.257465924663293</v>
      </c>
      <c r="BG212" s="400">
        <v>65</v>
      </c>
      <c r="BH212" s="401">
        <v>1.0654994757640499</v>
      </c>
      <c r="BI212" s="402">
        <v>-312.65294775749902</v>
      </c>
      <c r="BJ212" s="380">
        <v>1.2749999999999999E-2</v>
      </c>
      <c r="BK212" s="380">
        <v>1.2749999999999999E-2</v>
      </c>
      <c r="BL212" s="393">
        <v>0</v>
      </c>
      <c r="BM212" s="393">
        <v>313</v>
      </c>
      <c r="BN212" s="379"/>
      <c r="BO212" s="387">
        <v>1060</v>
      </c>
      <c r="BP212" s="388">
        <v>95.751811504034393</v>
      </c>
      <c r="BQ212" s="400">
        <v>78</v>
      </c>
      <c r="BR212" s="390">
        <v>1.2275873269748001</v>
      </c>
      <c r="BS212" s="391">
        <v>23.8211701528007</v>
      </c>
      <c r="BT212" s="380">
        <v>7.4999999999999997E-3</v>
      </c>
      <c r="BU212" s="392">
        <v>7.4999999999999997E-3</v>
      </c>
      <c r="BV212" s="387">
        <v>0</v>
      </c>
      <c r="BW212" s="387">
        <v>0</v>
      </c>
      <c r="BX212" s="381"/>
      <c r="BY212" s="386">
        <v>0.99070537305831397</v>
      </c>
      <c r="BZ212" s="386">
        <v>1</v>
      </c>
      <c r="CA212" s="403">
        <v>0.99628214922332503</v>
      </c>
      <c r="CB212" s="385">
        <v>0.9</v>
      </c>
      <c r="CC212" s="392">
        <v>2.5000000000000001E-3</v>
      </c>
    </row>
    <row r="213" spans="1:81" ht="21.4" customHeight="1" x14ac:dyDescent="0.25">
      <c r="A213" s="377" t="s">
        <v>246</v>
      </c>
      <c r="B213" s="377" t="s">
        <v>373</v>
      </c>
      <c r="C213" s="377" t="s">
        <v>279</v>
      </c>
      <c r="D213" s="378">
        <v>3.9202090812222199</v>
      </c>
      <c r="E213" s="379"/>
      <c r="F213" s="380">
        <v>3.6999999999999998E-2</v>
      </c>
      <c r="G213" s="380">
        <v>3.6999999999999998E-2</v>
      </c>
      <c r="H213" s="381"/>
      <c r="I213" s="382">
        <v>6</v>
      </c>
      <c r="J213" s="382">
        <v>6</v>
      </c>
      <c r="K213" s="379"/>
      <c r="L213" s="383">
        <v>0.42</v>
      </c>
      <c r="M213" s="384">
        <v>0.42499999999999999</v>
      </c>
      <c r="N213" s="385">
        <v>0.7</v>
      </c>
      <c r="O213" s="386"/>
      <c r="P213" s="379"/>
      <c r="Q213" s="387">
        <v>162</v>
      </c>
      <c r="R213" s="388">
        <v>41.324326494721703</v>
      </c>
      <c r="S213" s="389">
        <v>36</v>
      </c>
      <c r="T213" s="401">
        <v>1.1478979581867099</v>
      </c>
      <c r="U213" s="402">
        <v>-7.3530323087999001</v>
      </c>
      <c r="V213" s="392">
        <v>7.4999999999999997E-3</v>
      </c>
      <c r="W213" s="392">
        <v>7.4999999999999997E-3</v>
      </c>
      <c r="X213" s="393">
        <v>0</v>
      </c>
      <c r="Y213" s="393">
        <v>8</v>
      </c>
      <c r="Z213" s="379"/>
      <c r="AA213" s="394">
        <v>450</v>
      </c>
      <c r="AB213" s="378">
        <v>114.789795818671</v>
      </c>
      <c r="AC213" s="389">
        <v>200</v>
      </c>
      <c r="AD213" s="384">
        <v>0.57394897909335496</v>
      </c>
      <c r="AE213" s="395">
        <v>-490.85017949333297</v>
      </c>
      <c r="AF213" s="380"/>
      <c r="AG213" s="380"/>
      <c r="AH213" s="396">
        <v>335</v>
      </c>
      <c r="AI213" s="393">
        <v>491</v>
      </c>
      <c r="AJ213" s="379"/>
      <c r="AK213" s="388">
        <v>2528.6287499999999</v>
      </c>
      <c r="AL213" s="388">
        <v>645.02395091938297</v>
      </c>
      <c r="AM213" s="397">
        <v>626.6</v>
      </c>
      <c r="AN213" s="401">
        <v>1.02940304966387</v>
      </c>
      <c r="AO213" s="405">
        <v>-419.054862352611</v>
      </c>
      <c r="AP213" s="392">
        <v>1.5E-3</v>
      </c>
      <c r="AQ213" s="392">
        <v>1.5E-3</v>
      </c>
      <c r="AR213" s="393">
        <v>0</v>
      </c>
      <c r="AS213" s="393">
        <v>420</v>
      </c>
      <c r="AT213" s="381"/>
      <c r="AU213" s="388">
        <v>2405.2397999999998</v>
      </c>
      <c r="AV213" s="378">
        <v>613.54885674876004</v>
      </c>
      <c r="AW213" s="399">
        <v>573</v>
      </c>
      <c r="AX213" s="401">
        <v>1.07076589310429</v>
      </c>
      <c r="AY213" s="405">
        <v>-290.295964248399</v>
      </c>
      <c r="AZ213" s="380">
        <v>5.2500000000000003E-3</v>
      </c>
      <c r="BA213" s="380">
        <v>5.2500000000000003E-3</v>
      </c>
      <c r="BB213" s="393">
        <v>0</v>
      </c>
      <c r="BC213" s="393">
        <v>291</v>
      </c>
      <c r="BD213" s="379"/>
      <c r="BE213" s="388">
        <v>281.3</v>
      </c>
      <c r="BF213" s="378">
        <v>71.756376808427206</v>
      </c>
      <c r="BG213" s="400">
        <v>65</v>
      </c>
      <c r="BH213" s="401">
        <v>1.1039442585911901</v>
      </c>
      <c r="BI213" s="402">
        <v>-100.920385419166</v>
      </c>
      <c r="BJ213" s="380">
        <v>1.4999999999999999E-2</v>
      </c>
      <c r="BK213" s="380">
        <v>1.4999999999999999E-2</v>
      </c>
      <c r="BL213" s="393">
        <v>0</v>
      </c>
      <c r="BM213" s="393">
        <v>101</v>
      </c>
      <c r="BN213" s="379"/>
      <c r="BO213" s="387">
        <v>349</v>
      </c>
      <c r="BP213" s="388">
        <v>89.025863868258398</v>
      </c>
      <c r="BQ213" s="400">
        <v>78</v>
      </c>
      <c r="BR213" s="401">
        <v>1.1413572290802401</v>
      </c>
      <c r="BS213" s="402">
        <v>-17.931570002399798</v>
      </c>
      <c r="BT213" s="380">
        <v>5.2500000000000003E-3</v>
      </c>
      <c r="BU213" s="392">
        <v>5.2500000000000003E-3</v>
      </c>
      <c r="BV213" s="387">
        <v>0</v>
      </c>
      <c r="BW213" s="387">
        <v>18</v>
      </c>
      <c r="BX213" s="381"/>
      <c r="BY213" s="386">
        <v>0.99513433467315404</v>
      </c>
      <c r="BZ213" s="386">
        <v>1</v>
      </c>
      <c r="CA213" s="403">
        <v>0.99805373386926099</v>
      </c>
      <c r="CB213" s="385">
        <v>0.9</v>
      </c>
      <c r="CC213" s="392">
        <v>2.5000000000000001E-3</v>
      </c>
    </row>
    <row r="214" spans="1:81" ht="21.4" customHeight="1" x14ac:dyDescent="0.25">
      <c r="A214" s="377" t="s">
        <v>246</v>
      </c>
      <c r="B214" s="377" t="s">
        <v>373</v>
      </c>
      <c r="C214" s="377" t="s">
        <v>281</v>
      </c>
      <c r="D214" s="378">
        <v>3.8409492223333301</v>
      </c>
      <c r="E214" s="379"/>
      <c r="F214" s="380">
        <v>4.1250000000000002E-2</v>
      </c>
      <c r="G214" s="380">
        <v>4.1250000000000002E-2</v>
      </c>
      <c r="H214" s="381"/>
      <c r="I214" s="382">
        <v>5</v>
      </c>
      <c r="J214" s="382">
        <v>5</v>
      </c>
      <c r="K214" s="379"/>
      <c r="L214" s="404">
        <v>0.76</v>
      </c>
      <c r="M214" s="401">
        <v>0.79300000000000004</v>
      </c>
      <c r="N214" s="385">
        <v>0.7</v>
      </c>
      <c r="O214" s="386">
        <v>1.2999999999999999E-2</v>
      </c>
      <c r="P214" s="379"/>
      <c r="Q214" s="387">
        <v>121</v>
      </c>
      <c r="R214" s="388">
        <v>31.502629427236698</v>
      </c>
      <c r="S214" s="389">
        <v>36</v>
      </c>
      <c r="T214" s="386">
        <v>0.87507303964546401</v>
      </c>
      <c r="U214" s="394">
        <v>-44.9290064047998</v>
      </c>
      <c r="V214" s="392"/>
      <c r="W214" s="392"/>
      <c r="X214" s="393">
        <v>18</v>
      </c>
      <c r="Y214" s="393">
        <v>45</v>
      </c>
      <c r="Z214" s="379"/>
      <c r="AA214" s="394">
        <v>273</v>
      </c>
      <c r="AB214" s="378">
        <v>71.076180443269607</v>
      </c>
      <c r="AC214" s="389">
        <v>200</v>
      </c>
      <c r="AD214" s="384">
        <v>0.35538090221634799</v>
      </c>
      <c r="AE214" s="395">
        <v>-648.82781335999903</v>
      </c>
      <c r="AF214" s="380"/>
      <c r="AG214" s="380"/>
      <c r="AH214" s="396">
        <v>496</v>
      </c>
      <c r="AI214" s="393">
        <v>649</v>
      </c>
      <c r="AJ214" s="379"/>
      <c r="AK214" s="388">
        <v>3728.4598099999998</v>
      </c>
      <c r="AL214" s="388">
        <v>970.71312172541604</v>
      </c>
      <c r="AM214" s="397">
        <v>709.1</v>
      </c>
      <c r="AN214" s="390">
        <v>1.36893685196082</v>
      </c>
      <c r="AO214" s="398">
        <v>460.11929773212302</v>
      </c>
      <c r="AP214" s="392">
        <v>0.01</v>
      </c>
      <c r="AQ214" s="392">
        <v>0.01</v>
      </c>
      <c r="AR214" s="393">
        <v>0</v>
      </c>
      <c r="AS214" s="393">
        <v>0</v>
      </c>
      <c r="AT214" s="381"/>
      <c r="AU214" s="388">
        <v>2452.5072799999998</v>
      </c>
      <c r="AV214" s="378">
        <v>638.51593396231601</v>
      </c>
      <c r="AW214" s="399">
        <v>573</v>
      </c>
      <c r="AX214" s="401">
        <v>1.11433845368642</v>
      </c>
      <c r="AY214" s="405">
        <v>-188.52940527639799</v>
      </c>
      <c r="AZ214" s="380">
        <v>8.2500000000000004E-3</v>
      </c>
      <c r="BA214" s="380">
        <v>8.2500000000000004E-3</v>
      </c>
      <c r="BB214" s="393">
        <v>0</v>
      </c>
      <c r="BC214" s="393">
        <v>189</v>
      </c>
      <c r="BD214" s="379"/>
      <c r="BE214" s="388">
        <v>142</v>
      </c>
      <c r="BF214" s="378">
        <v>36.970027922872802</v>
      </c>
      <c r="BG214" s="400">
        <v>65</v>
      </c>
      <c r="BH214" s="384">
        <v>0.56876966035189003</v>
      </c>
      <c r="BI214" s="395">
        <v>-232.4925491775</v>
      </c>
      <c r="BJ214" s="380"/>
      <c r="BK214" s="380"/>
      <c r="BL214" s="393">
        <v>83</v>
      </c>
      <c r="BM214" s="393">
        <v>233</v>
      </c>
      <c r="BN214" s="379"/>
      <c r="BO214" s="387">
        <v>383</v>
      </c>
      <c r="BP214" s="388">
        <v>99.714934468030194</v>
      </c>
      <c r="BQ214" s="400">
        <v>78</v>
      </c>
      <c r="BR214" s="390">
        <v>1.27839659574398</v>
      </c>
      <c r="BS214" s="391">
        <v>23.487152789600401</v>
      </c>
      <c r="BT214" s="380">
        <v>7.4999999999999997E-3</v>
      </c>
      <c r="BU214" s="392">
        <v>7.4999999999999997E-3</v>
      </c>
      <c r="BV214" s="387">
        <v>0</v>
      </c>
      <c r="BW214" s="387">
        <v>0</v>
      </c>
      <c r="BX214" s="381"/>
      <c r="BY214" s="386">
        <v>0.99695678636640295</v>
      </c>
      <c r="BZ214" s="386">
        <v>1</v>
      </c>
      <c r="CA214" s="403">
        <v>0.99878271454656098</v>
      </c>
      <c r="CB214" s="385">
        <v>0.9</v>
      </c>
      <c r="CC214" s="392">
        <v>2.5000000000000001E-3</v>
      </c>
    </row>
    <row r="215" spans="1:81" ht="21.4" customHeight="1" x14ac:dyDescent="0.25">
      <c r="A215" s="377" t="s">
        <v>246</v>
      </c>
      <c r="B215" s="377" t="s">
        <v>373</v>
      </c>
      <c r="C215" s="377" t="s">
        <v>282</v>
      </c>
      <c r="D215" s="378">
        <v>2.2414874615555598</v>
      </c>
      <c r="E215" s="379"/>
      <c r="F215" s="380">
        <v>5.1999999999999998E-2</v>
      </c>
      <c r="G215" s="380">
        <v>5.1999999999999998E-2</v>
      </c>
      <c r="H215" s="381"/>
      <c r="I215" s="382">
        <v>6</v>
      </c>
      <c r="J215" s="382">
        <v>6</v>
      </c>
      <c r="K215" s="379"/>
      <c r="L215" s="407">
        <v>0.67</v>
      </c>
      <c r="M215" s="384">
        <v>0.433</v>
      </c>
      <c r="N215" s="385">
        <v>0.7</v>
      </c>
      <c r="O215" s="386"/>
      <c r="P215" s="379"/>
      <c r="Q215" s="387">
        <v>91</v>
      </c>
      <c r="R215" s="388">
        <v>40.598041060130399</v>
      </c>
      <c r="S215" s="389">
        <v>36</v>
      </c>
      <c r="T215" s="401">
        <v>1.1277233627814001</v>
      </c>
      <c r="U215" s="402">
        <v>-5.8322583392001697</v>
      </c>
      <c r="V215" s="392">
        <v>6.4999999999999997E-3</v>
      </c>
      <c r="W215" s="392">
        <v>6.4999999999999997E-3</v>
      </c>
      <c r="X215" s="393">
        <v>0</v>
      </c>
      <c r="Y215" s="393">
        <v>6</v>
      </c>
      <c r="Z215" s="379"/>
      <c r="AA215" s="394">
        <v>205</v>
      </c>
      <c r="AB215" s="378">
        <v>91.457125465128996</v>
      </c>
      <c r="AC215" s="389">
        <v>200</v>
      </c>
      <c r="AD215" s="384">
        <v>0.45728562732564498</v>
      </c>
      <c r="AE215" s="395">
        <v>-332.95699077333398</v>
      </c>
      <c r="AF215" s="380"/>
      <c r="AG215" s="380"/>
      <c r="AH215" s="396">
        <v>244</v>
      </c>
      <c r="AI215" s="393">
        <v>333</v>
      </c>
      <c r="AJ215" s="379"/>
      <c r="AK215" s="388">
        <v>1715.2328600000001</v>
      </c>
      <c r="AL215" s="388">
        <v>765.22081404357095</v>
      </c>
      <c r="AM215" s="397">
        <v>634.4</v>
      </c>
      <c r="AN215" s="390">
        <v>1.2062118758568301</v>
      </c>
      <c r="AO215" s="398">
        <v>8.8332852669836903</v>
      </c>
      <c r="AP215" s="392">
        <v>0.01</v>
      </c>
      <c r="AQ215" s="392">
        <v>0.01</v>
      </c>
      <c r="AR215" s="393">
        <v>0</v>
      </c>
      <c r="AS215" s="393">
        <v>0</v>
      </c>
      <c r="AT215" s="381"/>
      <c r="AU215" s="388">
        <v>2223.5683600000002</v>
      </c>
      <c r="AV215" s="378">
        <v>992.00570966249302</v>
      </c>
      <c r="AW215" s="399">
        <v>573</v>
      </c>
      <c r="AX215" s="390">
        <v>1.73124905700261</v>
      </c>
      <c r="AY215" s="398">
        <v>682.32158143439699</v>
      </c>
      <c r="AZ215" s="380">
        <v>1.4999999999999999E-2</v>
      </c>
      <c r="BA215" s="380">
        <v>1.4999999999999999E-2</v>
      </c>
      <c r="BB215" s="393">
        <v>0</v>
      </c>
      <c r="BC215" s="393">
        <v>0</v>
      </c>
      <c r="BD215" s="379"/>
      <c r="BE215" s="388">
        <v>151.30000000000001</v>
      </c>
      <c r="BF215" s="378">
        <v>67.499819916458605</v>
      </c>
      <c r="BG215" s="400">
        <v>65</v>
      </c>
      <c r="BH215" s="401">
        <v>1.0384587679455199</v>
      </c>
      <c r="BI215" s="402">
        <v>-67.245027501667096</v>
      </c>
      <c r="BJ215" s="380">
        <v>1.0500000000000001E-2</v>
      </c>
      <c r="BK215" s="380">
        <v>1.0500000000000001E-2</v>
      </c>
      <c r="BL215" s="393">
        <v>0</v>
      </c>
      <c r="BM215" s="393">
        <v>68</v>
      </c>
      <c r="BN215" s="379"/>
      <c r="BO215" s="387">
        <v>229</v>
      </c>
      <c r="BP215" s="388">
        <v>102.16430112933899</v>
      </c>
      <c r="BQ215" s="400">
        <v>78</v>
      </c>
      <c r="BR215" s="390">
        <v>1.3097987324274201</v>
      </c>
      <c r="BS215" s="391">
        <v>19.196773598399599</v>
      </c>
      <c r="BT215" s="380">
        <v>7.4999999999999997E-3</v>
      </c>
      <c r="BU215" s="392">
        <v>7.4999999999999997E-3</v>
      </c>
      <c r="BV215" s="387">
        <v>0</v>
      </c>
      <c r="BW215" s="387">
        <v>0</v>
      </c>
      <c r="BX215" s="381"/>
      <c r="BY215" s="386">
        <v>0.99448326590658298</v>
      </c>
      <c r="BZ215" s="386">
        <v>1</v>
      </c>
      <c r="CA215" s="403">
        <v>0.99779330636263297</v>
      </c>
      <c r="CB215" s="385">
        <v>0.9</v>
      </c>
      <c r="CC215" s="392">
        <v>2.5000000000000001E-3</v>
      </c>
    </row>
    <row r="216" spans="1:81" ht="21.4" customHeight="1" x14ac:dyDescent="0.25">
      <c r="A216" s="377" t="s">
        <v>246</v>
      </c>
      <c r="B216" s="377" t="s">
        <v>373</v>
      </c>
      <c r="C216" s="377" t="s">
        <v>283</v>
      </c>
      <c r="D216" s="378">
        <v>2.6404830146666698</v>
      </c>
      <c r="E216" s="379"/>
      <c r="F216" s="380">
        <v>0.01</v>
      </c>
      <c r="G216" s="380">
        <v>0.01</v>
      </c>
      <c r="H216" s="381"/>
      <c r="I216" s="382">
        <v>2</v>
      </c>
      <c r="J216" s="382">
        <v>2</v>
      </c>
      <c r="K216" s="379"/>
      <c r="L216" s="404">
        <v>0.71</v>
      </c>
      <c r="M216" s="384">
        <v>0.58099999999999996</v>
      </c>
      <c r="N216" s="385">
        <v>0.7</v>
      </c>
      <c r="O216" s="386"/>
      <c r="P216" s="379"/>
      <c r="Q216" s="387">
        <v>72</v>
      </c>
      <c r="R216" s="388">
        <v>27.267738364561801</v>
      </c>
      <c r="S216" s="389">
        <v>36</v>
      </c>
      <c r="T216" s="384">
        <v>0.75743717679338196</v>
      </c>
      <c r="U216" s="395">
        <v>-42.068866233600097</v>
      </c>
      <c r="V216" s="392"/>
      <c r="W216" s="392"/>
      <c r="X216" s="393">
        <v>24</v>
      </c>
      <c r="Y216" s="393">
        <v>43</v>
      </c>
      <c r="Z216" s="379"/>
      <c r="AA216" s="394">
        <v>231</v>
      </c>
      <c r="AB216" s="378">
        <v>87.483993919635694</v>
      </c>
      <c r="AC216" s="389">
        <v>200</v>
      </c>
      <c r="AD216" s="384">
        <v>0.43741996959817803</v>
      </c>
      <c r="AE216" s="395">
        <v>-402.71592352000101</v>
      </c>
      <c r="AF216" s="380"/>
      <c r="AG216" s="380"/>
      <c r="AH216" s="396">
        <v>298</v>
      </c>
      <c r="AI216" s="393">
        <v>403</v>
      </c>
      <c r="AJ216" s="379"/>
      <c r="AK216" s="388">
        <v>1799.73405</v>
      </c>
      <c r="AL216" s="388">
        <v>681.59273890546001</v>
      </c>
      <c r="AM216" s="397">
        <v>751.6</v>
      </c>
      <c r="AN216" s="386">
        <v>0.90685569306208103</v>
      </c>
      <c r="AO216" s="388">
        <v>-581.77039058816297</v>
      </c>
      <c r="AP216" s="392"/>
      <c r="AQ216" s="392"/>
      <c r="AR216" s="393">
        <v>185</v>
      </c>
      <c r="AS216" s="393">
        <v>582</v>
      </c>
      <c r="AT216" s="381"/>
      <c r="AU216" s="388">
        <v>1249.6144099999999</v>
      </c>
      <c r="AV216" s="378">
        <v>473.252205395364</v>
      </c>
      <c r="AW216" s="399">
        <v>573</v>
      </c>
      <c r="AX216" s="386">
        <v>0.825920079224021</v>
      </c>
      <c r="AY216" s="388">
        <v>-565.98171088480206</v>
      </c>
      <c r="AZ216" s="380"/>
      <c r="BA216" s="380"/>
      <c r="BB216" s="393">
        <v>264</v>
      </c>
      <c r="BC216" s="393">
        <v>566</v>
      </c>
      <c r="BD216" s="379"/>
      <c r="BE216" s="388">
        <v>105.6</v>
      </c>
      <c r="BF216" s="378">
        <v>39.992682934690599</v>
      </c>
      <c r="BG216" s="400">
        <v>65</v>
      </c>
      <c r="BH216" s="384">
        <v>0.61527204514908596</v>
      </c>
      <c r="BI216" s="395">
        <v>-151.84709393</v>
      </c>
      <c r="BJ216" s="380"/>
      <c r="BK216" s="380"/>
      <c r="BL216" s="393">
        <v>49</v>
      </c>
      <c r="BM216" s="393">
        <v>152</v>
      </c>
      <c r="BN216" s="379"/>
      <c r="BO216" s="387">
        <v>270</v>
      </c>
      <c r="BP216" s="388">
        <v>102.25401886710701</v>
      </c>
      <c r="BQ216" s="400">
        <v>78</v>
      </c>
      <c r="BR216" s="390">
        <v>1.3109489598347099</v>
      </c>
      <c r="BS216" s="391">
        <v>22.850789827199701</v>
      </c>
      <c r="BT216" s="380">
        <v>7.4999999999999997E-3</v>
      </c>
      <c r="BU216" s="392">
        <v>7.4999999999999997E-3</v>
      </c>
      <c r="BV216" s="387">
        <v>0</v>
      </c>
      <c r="BW216" s="387">
        <v>0</v>
      </c>
      <c r="BX216" s="381"/>
      <c r="BY216" s="386">
        <v>1</v>
      </c>
      <c r="BZ216" s="386">
        <v>1</v>
      </c>
      <c r="CA216" s="403">
        <v>1</v>
      </c>
      <c r="CB216" s="385">
        <v>0.9</v>
      </c>
      <c r="CC216" s="392">
        <v>2.5000000000000001E-3</v>
      </c>
    </row>
    <row r="217" spans="1:81" ht="21.4" customHeight="1" x14ac:dyDescent="0.25">
      <c r="A217" s="377" t="s">
        <v>246</v>
      </c>
      <c r="B217" s="377" t="s">
        <v>373</v>
      </c>
      <c r="C217" s="377" t="s">
        <v>284</v>
      </c>
      <c r="D217" s="378">
        <v>7.5859845611111103</v>
      </c>
      <c r="E217" s="379"/>
      <c r="F217" s="380">
        <v>2.375E-2</v>
      </c>
      <c r="G217" s="380">
        <v>2.375E-2</v>
      </c>
      <c r="H217" s="381"/>
      <c r="I217" s="382">
        <v>4</v>
      </c>
      <c r="J217" s="382">
        <v>4</v>
      </c>
      <c r="K217" s="379"/>
      <c r="L217" s="404">
        <v>0.75</v>
      </c>
      <c r="M217" s="384">
        <v>0.55200000000000005</v>
      </c>
      <c r="N217" s="385">
        <v>0.7</v>
      </c>
      <c r="O217" s="386"/>
      <c r="P217" s="379"/>
      <c r="Q217" s="387">
        <v>342</v>
      </c>
      <c r="R217" s="388">
        <v>45.083139471866701</v>
      </c>
      <c r="S217" s="389">
        <v>36</v>
      </c>
      <c r="T217" s="390">
        <v>1.25230942977408</v>
      </c>
      <c r="U217" s="391">
        <v>14.2854669600001</v>
      </c>
      <c r="V217" s="392">
        <v>0.01</v>
      </c>
      <c r="W217" s="392">
        <v>0.01</v>
      </c>
      <c r="X217" s="393">
        <v>0</v>
      </c>
      <c r="Y217" s="393">
        <v>0</v>
      </c>
      <c r="Z217" s="379"/>
      <c r="AA217" s="394">
        <v>474</v>
      </c>
      <c r="AB217" s="378">
        <v>62.483649443464401</v>
      </c>
      <c r="AC217" s="389">
        <v>200</v>
      </c>
      <c r="AD217" s="384">
        <v>0.31241824721732198</v>
      </c>
      <c r="AE217" s="395">
        <v>-1346.63629466667</v>
      </c>
      <c r="AF217" s="380"/>
      <c r="AG217" s="380"/>
      <c r="AH217" s="396">
        <v>1044</v>
      </c>
      <c r="AI217" s="393">
        <v>1347</v>
      </c>
      <c r="AJ217" s="379"/>
      <c r="AK217" s="388">
        <v>3720.8338800000001</v>
      </c>
      <c r="AL217" s="388">
        <v>490.48793205756402</v>
      </c>
      <c r="AM217" s="397">
        <v>649.79999999999995</v>
      </c>
      <c r="AN217" s="384">
        <v>0.75482907364968399</v>
      </c>
      <c r="AO217" s="406">
        <v>-2194.4134413719999</v>
      </c>
      <c r="AP217" s="392"/>
      <c r="AQ217" s="392"/>
      <c r="AR217" s="393">
        <v>1209</v>
      </c>
      <c r="AS217" s="393">
        <v>2195</v>
      </c>
      <c r="AT217" s="381"/>
      <c r="AU217" s="388">
        <v>4328.1602800000001</v>
      </c>
      <c r="AV217" s="378">
        <v>570.546940233432</v>
      </c>
      <c r="AW217" s="399">
        <v>573</v>
      </c>
      <c r="AX217" s="386">
        <v>0.99571891838295301</v>
      </c>
      <c r="AY217" s="388">
        <v>-887.96270421999895</v>
      </c>
      <c r="AZ217" s="380">
        <v>0</v>
      </c>
      <c r="BA217" s="380">
        <v>0</v>
      </c>
      <c r="BB217" s="393">
        <v>19</v>
      </c>
      <c r="BC217" s="393">
        <v>888</v>
      </c>
      <c r="BD217" s="379"/>
      <c r="BE217" s="388">
        <v>468.9</v>
      </c>
      <c r="BF217" s="378">
        <v>61.811357012743599</v>
      </c>
      <c r="BG217" s="400">
        <v>65</v>
      </c>
      <c r="BH217" s="401">
        <v>0.95094395404220899</v>
      </c>
      <c r="BI217" s="402">
        <v>-270.73349470833301</v>
      </c>
      <c r="BJ217" s="380">
        <v>3.7499999999999999E-3</v>
      </c>
      <c r="BK217" s="380">
        <v>3.7499999999999999E-3</v>
      </c>
      <c r="BL217" s="393">
        <v>0</v>
      </c>
      <c r="BM217" s="393">
        <v>271</v>
      </c>
      <c r="BN217" s="379"/>
      <c r="BO217" s="387">
        <v>917</v>
      </c>
      <c r="BP217" s="388">
        <v>120.88081548450801</v>
      </c>
      <c r="BQ217" s="400">
        <v>78</v>
      </c>
      <c r="BR217" s="390">
        <v>1.5497540446731799</v>
      </c>
      <c r="BS217" s="391">
        <v>206.95184508</v>
      </c>
      <c r="BT217" s="380">
        <v>7.4999999999999997E-3</v>
      </c>
      <c r="BU217" s="392">
        <v>7.4999999999999997E-3</v>
      </c>
      <c r="BV217" s="387">
        <v>0</v>
      </c>
      <c r="BW217" s="387">
        <v>0</v>
      </c>
      <c r="BX217" s="381"/>
      <c r="BY217" s="386">
        <v>0.99432019879304201</v>
      </c>
      <c r="BZ217" s="386">
        <v>1</v>
      </c>
      <c r="CA217" s="403">
        <v>0.99772807951721698</v>
      </c>
      <c r="CB217" s="385">
        <v>0.9</v>
      </c>
      <c r="CC217" s="392">
        <v>2.5000000000000001E-3</v>
      </c>
    </row>
    <row r="218" spans="1:81" ht="21.4" customHeight="1" x14ac:dyDescent="0.25">
      <c r="A218" s="377" t="s">
        <v>246</v>
      </c>
      <c r="B218" s="377" t="s">
        <v>373</v>
      </c>
      <c r="C218" s="377" t="s">
        <v>285</v>
      </c>
      <c r="D218" s="378">
        <v>8.959468266</v>
      </c>
      <c r="E218" s="379"/>
      <c r="F218" s="380">
        <v>3.6999999999999998E-2</v>
      </c>
      <c r="G218" s="380">
        <v>3.6999999999999998E-2</v>
      </c>
      <c r="H218" s="381"/>
      <c r="I218" s="382">
        <v>6</v>
      </c>
      <c r="J218" s="382">
        <v>6</v>
      </c>
      <c r="K218" s="379"/>
      <c r="L218" s="383">
        <v>0.3</v>
      </c>
      <c r="M218" s="384">
        <v>0.51200000000000001</v>
      </c>
      <c r="N218" s="385">
        <v>0.7</v>
      </c>
      <c r="O218" s="386"/>
      <c r="P218" s="379"/>
      <c r="Q218" s="387">
        <v>335</v>
      </c>
      <c r="R218" s="388">
        <v>37.390611814685599</v>
      </c>
      <c r="S218" s="389">
        <v>36</v>
      </c>
      <c r="T218" s="401">
        <v>1.0386281059634901</v>
      </c>
      <c r="U218" s="402">
        <v>-52.049029091200097</v>
      </c>
      <c r="V218" s="392">
        <v>2E-3</v>
      </c>
      <c r="W218" s="392">
        <v>2E-3</v>
      </c>
      <c r="X218" s="393">
        <v>0</v>
      </c>
      <c r="Y218" s="393">
        <v>53</v>
      </c>
      <c r="Z218" s="379"/>
      <c r="AA218" s="394">
        <v>1080</v>
      </c>
      <c r="AB218" s="378">
        <v>120.542867939882</v>
      </c>
      <c r="AC218" s="389">
        <v>200</v>
      </c>
      <c r="AD218" s="384">
        <v>0.60271433969941002</v>
      </c>
      <c r="AE218" s="395">
        <v>-1070.27238384</v>
      </c>
      <c r="AF218" s="380"/>
      <c r="AG218" s="380"/>
      <c r="AH218" s="396">
        <v>712</v>
      </c>
      <c r="AI218" s="393">
        <v>1071</v>
      </c>
      <c r="AJ218" s="379"/>
      <c r="AK218" s="388">
        <v>7628.9335099999998</v>
      </c>
      <c r="AL218" s="388">
        <v>851.49400427599005</v>
      </c>
      <c r="AM218" s="397">
        <v>636.9</v>
      </c>
      <c r="AN218" s="390">
        <v>1.3369351613691201</v>
      </c>
      <c r="AO218" s="398">
        <v>781.39110366151897</v>
      </c>
      <c r="AP218" s="392">
        <v>0.01</v>
      </c>
      <c r="AQ218" s="392">
        <v>0.01</v>
      </c>
      <c r="AR218" s="393">
        <v>0</v>
      </c>
      <c r="AS218" s="393">
        <v>0</v>
      </c>
      <c r="AT218" s="381"/>
      <c r="AU218" s="388">
        <v>6129.1591200000003</v>
      </c>
      <c r="AV218" s="378">
        <v>684.09853554137203</v>
      </c>
      <c r="AW218" s="399">
        <v>573</v>
      </c>
      <c r="AX218" s="401">
        <v>1.1938892417825</v>
      </c>
      <c r="AY218" s="405">
        <v>-31.371259701601002</v>
      </c>
      <c r="AZ218" s="380">
        <v>1.4250000000000001E-2</v>
      </c>
      <c r="BA218" s="380">
        <v>1.4250000000000001E-2</v>
      </c>
      <c r="BB218" s="393">
        <v>0</v>
      </c>
      <c r="BC218" s="393">
        <v>32</v>
      </c>
      <c r="BD218" s="379"/>
      <c r="BE218" s="388">
        <v>529.1</v>
      </c>
      <c r="BF218" s="378">
        <v>59.054843913881001</v>
      </c>
      <c r="BG218" s="400">
        <v>65</v>
      </c>
      <c r="BH218" s="401">
        <v>0.90853606021355404</v>
      </c>
      <c r="BI218" s="402">
        <v>-344.44815593499999</v>
      </c>
      <c r="BJ218" s="380">
        <v>7.5000000000000002E-4</v>
      </c>
      <c r="BK218" s="380">
        <v>7.5000000000000002E-4</v>
      </c>
      <c r="BL218" s="393">
        <v>0</v>
      </c>
      <c r="BM218" s="393">
        <v>345</v>
      </c>
      <c r="BN218" s="379"/>
      <c r="BO218" s="387">
        <v>992</v>
      </c>
      <c r="BP218" s="388">
        <v>110.720856478114</v>
      </c>
      <c r="BQ218" s="400">
        <v>78</v>
      </c>
      <c r="BR218" s="390">
        <v>1.4194981599758201</v>
      </c>
      <c r="BS218" s="391">
        <v>153.39377030239999</v>
      </c>
      <c r="BT218" s="380">
        <v>7.4999999999999997E-3</v>
      </c>
      <c r="BU218" s="392">
        <v>7.4999999999999997E-3</v>
      </c>
      <c r="BV218" s="387">
        <v>0</v>
      </c>
      <c r="BW218" s="387">
        <v>0</v>
      </c>
      <c r="BX218" s="381"/>
      <c r="BY218" s="386">
        <v>0.99165120593692002</v>
      </c>
      <c r="BZ218" s="386">
        <v>1</v>
      </c>
      <c r="CA218" s="403">
        <v>0.99666048237476801</v>
      </c>
      <c r="CB218" s="385">
        <v>0.9</v>
      </c>
      <c r="CC218" s="392">
        <v>2.5000000000000001E-3</v>
      </c>
    </row>
    <row r="219" spans="1:81" ht="21.4" customHeight="1" x14ac:dyDescent="0.25">
      <c r="A219" s="377" t="s">
        <v>246</v>
      </c>
      <c r="B219" s="377" t="s">
        <v>373</v>
      </c>
      <c r="C219" s="377" t="s">
        <v>286</v>
      </c>
      <c r="D219" s="378">
        <v>8.0775934538888894</v>
      </c>
      <c r="E219" s="379"/>
      <c r="F219" s="380">
        <v>1.2E-2</v>
      </c>
      <c r="G219" s="380">
        <v>1.2E-2</v>
      </c>
      <c r="H219" s="381"/>
      <c r="I219" s="382">
        <v>3</v>
      </c>
      <c r="J219" s="382">
        <v>3</v>
      </c>
      <c r="K219" s="379"/>
      <c r="L219" s="383">
        <v>0.57999999999999996</v>
      </c>
      <c r="M219" s="386">
        <v>0.65200000000000002</v>
      </c>
      <c r="N219" s="385">
        <v>0.7</v>
      </c>
      <c r="O219" s="386"/>
      <c r="P219" s="379"/>
      <c r="Q219" s="387">
        <v>302</v>
      </c>
      <c r="R219" s="388">
        <v>37.387373073920301</v>
      </c>
      <c r="S219" s="389">
        <v>36</v>
      </c>
      <c r="T219" s="401">
        <v>1.0385381409422301</v>
      </c>
      <c r="U219" s="402">
        <v>-46.952037208</v>
      </c>
      <c r="V219" s="392">
        <v>2E-3</v>
      </c>
      <c r="W219" s="392">
        <v>2E-3</v>
      </c>
      <c r="X219" s="393">
        <v>0</v>
      </c>
      <c r="Y219" s="393">
        <v>47</v>
      </c>
      <c r="Z219" s="379"/>
      <c r="AA219" s="394">
        <v>841</v>
      </c>
      <c r="AB219" s="378">
        <v>104.115168063467</v>
      </c>
      <c r="AC219" s="389">
        <v>200</v>
      </c>
      <c r="AD219" s="384">
        <v>0.52057584031733495</v>
      </c>
      <c r="AE219" s="395">
        <v>-1097.62242893333</v>
      </c>
      <c r="AF219" s="380"/>
      <c r="AG219" s="380"/>
      <c r="AH219" s="396">
        <v>775</v>
      </c>
      <c r="AI219" s="393">
        <v>1098</v>
      </c>
      <c r="AJ219" s="379"/>
      <c r="AK219" s="388">
        <v>4554.9247500000001</v>
      </c>
      <c r="AL219" s="388">
        <v>563.89626143007604</v>
      </c>
      <c r="AM219" s="397">
        <v>735.7</v>
      </c>
      <c r="AN219" s="384">
        <v>0.76647582089177102</v>
      </c>
      <c r="AO219" s="406">
        <v>-2576.2978548312699</v>
      </c>
      <c r="AP219" s="392"/>
      <c r="AQ219" s="392"/>
      <c r="AR219" s="393">
        <v>1388</v>
      </c>
      <c r="AS219" s="393">
        <v>2577</v>
      </c>
      <c r="AT219" s="381"/>
      <c r="AU219" s="388">
        <v>4382.4641899999997</v>
      </c>
      <c r="AV219" s="378">
        <v>542.54577369081403</v>
      </c>
      <c r="AW219" s="399">
        <v>573</v>
      </c>
      <c r="AX219" s="386">
        <v>0.94685126298571298</v>
      </c>
      <c r="AY219" s="388">
        <v>-1171.689068894</v>
      </c>
      <c r="AZ219" s="380"/>
      <c r="BA219" s="380"/>
      <c r="BB219" s="393">
        <v>246</v>
      </c>
      <c r="BC219" s="393">
        <v>1172</v>
      </c>
      <c r="BD219" s="379"/>
      <c r="BE219" s="388">
        <v>390.6</v>
      </c>
      <c r="BF219" s="378">
        <v>48.355986498918</v>
      </c>
      <c r="BG219" s="400">
        <v>65</v>
      </c>
      <c r="BH219" s="384">
        <v>0.74393825382950796</v>
      </c>
      <c r="BI219" s="395">
        <v>-396.96536175416702</v>
      </c>
      <c r="BJ219" s="380"/>
      <c r="BK219" s="380"/>
      <c r="BL219" s="393">
        <v>82</v>
      </c>
      <c r="BM219" s="393">
        <v>397</v>
      </c>
      <c r="BN219" s="379"/>
      <c r="BO219" s="387">
        <v>790</v>
      </c>
      <c r="BP219" s="388">
        <v>97.801406385420506</v>
      </c>
      <c r="BQ219" s="400">
        <v>78</v>
      </c>
      <c r="BR219" s="390">
        <v>1.2538641844284699</v>
      </c>
      <c r="BS219" s="391">
        <v>33.937252715999897</v>
      </c>
      <c r="BT219" s="380">
        <v>7.4999999999999997E-3</v>
      </c>
      <c r="BU219" s="392">
        <v>7.4999999999999997E-3</v>
      </c>
      <c r="BV219" s="387">
        <v>0</v>
      </c>
      <c r="BW219" s="387">
        <v>0</v>
      </c>
      <c r="BX219" s="381"/>
      <c r="BY219" s="386">
        <v>0.99635738136193497</v>
      </c>
      <c r="BZ219" s="386">
        <v>1</v>
      </c>
      <c r="CA219" s="403">
        <v>0.99854295254477399</v>
      </c>
      <c r="CB219" s="385">
        <v>0.9</v>
      </c>
      <c r="CC219" s="392">
        <v>2.5000000000000001E-3</v>
      </c>
    </row>
    <row r="220" spans="1:81" ht="21.4" customHeight="1" x14ac:dyDescent="0.25">
      <c r="A220" s="377" t="s">
        <v>246</v>
      </c>
      <c r="B220" s="377" t="s">
        <v>373</v>
      </c>
      <c r="C220" s="377" t="s">
        <v>287</v>
      </c>
      <c r="D220" s="378">
        <v>4.4826516391111104</v>
      </c>
      <c r="E220" s="379"/>
      <c r="F220" s="380">
        <v>2.1000000000000001E-2</v>
      </c>
      <c r="G220" s="380">
        <v>2.1000000000000001E-2</v>
      </c>
      <c r="H220" s="381"/>
      <c r="I220" s="382">
        <v>3</v>
      </c>
      <c r="J220" s="382">
        <v>3</v>
      </c>
      <c r="K220" s="379"/>
      <c r="L220" s="407">
        <v>0.67</v>
      </c>
      <c r="M220" s="401">
        <v>0.78300000000000003</v>
      </c>
      <c r="N220" s="385">
        <v>0.7</v>
      </c>
      <c r="O220" s="386">
        <v>1.0999999999999999E-2</v>
      </c>
      <c r="P220" s="379"/>
      <c r="Q220" s="387">
        <v>108</v>
      </c>
      <c r="R220" s="388">
        <v>24.092882671876801</v>
      </c>
      <c r="S220" s="389">
        <v>36</v>
      </c>
      <c r="T220" s="384">
        <v>0.66924674088546499</v>
      </c>
      <c r="U220" s="395">
        <v>-85.650550809599906</v>
      </c>
      <c r="V220" s="392"/>
      <c r="W220" s="392"/>
      <c r="X220" s="393">
        <v>54</v>
      </c>
      <c r="Y220" s="393">
        <v>86</v>
      </c>
      <c r="Z220" s="379"/>
      <c r="AA220" s="394">
        <v>401</v>
      </c>
      <c r="AB220" s="378">
        <v>89.455981031690499</v>
      </c>
      <c r="AC220" s="389">
        <v>200</v>
      </c>
      <c r="AD220" s="384">
        <v>0.44727990515845301</v>
      </c>
      <c r="AE220" s="395">
        <v>-674.83639338666603</v>
      </c>
      <c r="AF220" s="380"/>
      <c r="AG220" s="380"/>
      <c r="AH220" s="396">
        <v>496</v>
      </c>
      <c r="AI220" s="393">
        <v>675</v>
      </c>
      <c r="AJ220" s="379"/>
      <c r="AK220" s="388">
        <v>2187.2085999999999</v>
      </c>
      <c r="AL220" s="388">
        <v>487.92740906222002</v>
      </c>
      <c r="AM220" s="397">
        <v>684.4</v>
      </c>
      <c r="AN220" s="384">
        <v>0.71292724877589198</v>
      </c>
      <c r="AO220" s="406">
        <v>-1494.30353816917</v>
      </c>
      <c r="AP220" s="392"/>
      <c r="AQ220" s="392"/>
      <c r="AR220" s="393">
        <v>881</v>
      </c>
      <c r="AS220" s="393">
        <v>1495</v>
      </c>
      <c r="AT220" s="381"/>
      <c r="AU220" s="388">
        <v>2163.5574900000001</v>
      </c>
      <c r="AV220" s="378">
        <v>482.65126630027902</v>
      </c>
      <c r="AW220" s="399">
        <v>573</v>
      </c>
      <c r="AX220" s="386">
        <v>0.84232332687657796</v>
      </c>
      <c r="AY220" s="388">
        <v>-918.71377705279895</v>
      </c>
      <c r="AZ220" s="380"/>
      <c r="BA220" s="380"/>
      <c r="BB220" s="393">
        <v>406</v>
      </c>
      <c r="BC220" s="393">
        <v>919</v>
      </c>
      <c r="BD220" s="379"/>
      <c r="BE220" s="388">
        <v>219.2</v>
      </c>
      <c r="BF220" s="378">
        <v>48.899628534031301</v>
      </c>
      <c r="BG220" s="400">
        <v>65</v>
      </c>
      <c r="BH220" s="384">
        <v>0.75230197744663596</v>
      </c>
      <c r="BI220" s="395">
        <v>-217.85853481333299</v>
      </c>
      <c r="BJ220" s="380"/>
      <c r="BK220" s="380"/>
      <c r="BL220" s="393">
        <v>44</v>
      </c>
      <c r="BM220" s="393">
        <v>218</v>
      </c>
      <c r="BN220" s="379"/>
      <c r="BO220" s="387">
        <v>434</v>
      </c>
      <c r="BP220" s="388">
        <v>96.817695181430594</v>
      </c>
      <c r="BQ220" s="400">
        <v>78</v>
      </c>
      <c r="BR220" s="390">
        <v>1.2412525023260299</v>
      </c>
      <c r="BS220" s="391">
        <v>14.4238065792002</v>
      </c>
      <c r="BT220" s="380">
        <v>7.4999999999999997E-3</v>
      </c>
      <c r="BU220" s="392">
        <v>7.4999999999999997E-3</v>
      </c>
      <c r="BV220" s="387">
        <v>0</v>
      </c>
      <c r="BW220" s="387">
        <v>0</v>
      </c>
      <c r="BX220" s="381"/>
      <c r="BY220" s="386">
        <v>0.99472515269294803</v>
      </c>
      <c r="BZ220" s="386">
        <v>1</v>
      </c>
      <c r="CA220" s="403">
        <v>0.99789006107717904</v>
      </c>
      <c r="CB220" s="385">
        <v>0.9</v>
      </c>
      <c r="CC220" s="392">
        <v>2.5000000000000001E-3</v>
      </c>
    </row>
    <row r="221" spans="1:81" ht="21.4" customHeight="1" x14ac:dyDescent="0.25">
      <c r="A221" s="377" t="s">
        <v>246</v>
      </c>
      <c r="B221" s="377" t="s">
        <v>374</v>
      </c>
      <c r="C221" s="377" t="s">
        <v>288</v>
      </c>
      <c r="D221" s="378">
        <v>1.9638519855555601</v>
      </c>
      <c r="E221" s="379"/>
      <c r="F221" s="380">
        <v>6.1629999999999997E-2</v>
      </c>
      <c r="G221" s="380">
        <v>6.1629999999999997E-2</v>
      </c>
      <c r="H221" s="381"/>
      <c r="I221" s="382">
        <v>5</v>
      </c>
      <c r="J221" s="382">
        <v>5</v>
      </c>
      <c r="K221" s="379"/>
      <c r="L221" s="403">
        <v>0.89</v>
      </c>
      <c r="M221" s="386">
        <v>0.68300000000000005</v>
      </c>
      <c r="N221" s="385">
        <v>0.7</v>
      </c>
      <c r="O221" s="386"/>
      <c r="P221" s="379"/>
      <c r="Q221" s="387">
        <v>148</v>
      </c>
      <c r="R221" s="388">
        <v>75.362095050219395</v>
      </c>
      <c r="S221" s="389">
        <v>36</v>
      </c>
      <c r="T221" s="390">
        <v>2.0933915291727598</v>
      </c>
      <c r="U221" s="391">
        <v>63.161594223999799</v>
      </c>
      <c r="V221" s="392">
        <v>0.01</v>
      </c>
      <c r="W221" s="392">
        <v>0.01</v>
      </c>
      <c r="X221" s="393">
        <v>0</v>
      </c>
      <c r="Y221" s="393">
        <v>0</v>
      </c>
      <c r="Z221" s="379"/>
      <c r="AA221" s="394">
        <v>183</v>
      </c>
      <c r="AB221" s="378">
        <v>93.184212122906501</v>
      </c>
      <c r="AC221" s="389">
        <v>200</v>
      </c>
      <c r="AD221" s="384">
        <v>0.46592106061453198</v>
      </c>
      <c r="AE221" s="395">
        <v>-288.32447653333401</v>
      </c>
      <c r="AF221" s="380"/>
      <c r="AG221" s="380"/>
      <c r="AH221" s="396">
        <v>210</v>
      </c>
      <c r="AI221" s="393">
        <v>289</v>
      </c>
      <c r="AJ221" s="379"/>
      <c r="AK221" s="388">
        <v>1049.6163200000001</v>
      </c>
      <c r="AL221" s="388">
        <v>534.468141041227</v>
      </c>
      <c r="AM221" s="397">
        <v>691.5</v>
      </c>
      <c r="AN221" s="384">
        <v>0.77291126687089895</v>
      </c>
      <c r="AO221" s="406">
        <v>-579.98805761400399</v>
      </c>
      <c r="AP221" s="392"/>
      <c r="AQ221" s="392"/>
      <c r="AR221" s="393">
        <v>309</v>
      </c>
      <c r="AS221" s="393">
        <v>580</v>
      </c>
      <c r="AT221" s="381"/>
      <c r="AU221" s="388">
        <v>1644.61339</v>
      </c>
      <c r="AV221" s="378">
        <v>837.44263931110595</v>
      </c>
      <c r="AW221" s="399">
        <v>573</v>
      </c>
      <c r="AX221" s="390">
        <v>1.46150547872793</v>
      </c>
      <c r="AY221" s="398">
        <v>294.26876473199701</v>
      </c>
      <c r="AZ221" s="380">
        <v>1.4999999999999999E-2</v>
      </c>
      <c r="BA221" s="380">
        <v>1.4999999999999999E-2</v>
      </c>
      <c r="BB221" s="393">
        <v>0</v>
      </c>
      <c r="BC221" s="393">
        <v>0</v>
      </c>
      <c r="BD221" s="379"/>
      <c r="BE221" s="388">
        <v>180.6</v>
      </c>
      <c r="BF221" s="378">
        <v>91.962124095065107</v>
      </c>
      <c r="BG221" s="400">
        <v>65</v>
      </c>
      <c r="BH221" s="401">
        <v>1.41480190915485</v>
      </c>
      <c r="BI221" s="402">
        <v>-10.875568591667101</v>
      </c>
      <c r="BJ221" s="380">
        <v>2.6630000000000001E-2</v>
      </c>
      <c r="BK221" s="380">
        <v>2.6630000000000001E-2</v>
      </c>
      <c r="BL221" s="393">
        <v>0</v>
      </c>
      <c r="BM221" s="393">
        <v>11</v>
      </c>
      <c r="BN221" s="379"/>
      <c r="BO221" s="387">
        <v>252</v>
      </c>
      <c r="BP221" s="388">
        <v>128.31924292334699</v>
      </c>
      <c r="BQ221" s="400">
        <v>78</v>
      </c>
      <c r="BR221" s="390">
        <v>1.64511849901727</v>
      </c>
      <c r="BS221" s="391">
        <v>68.183454151999598</v>
      </c>
      <c r="BT221" s="380">
        <v>7.4999999999999997E-3</v>
      </c>
      <c r="BU221" s="392">
        <v>7.4999999999999997E-3</v>
      </c>
      <c r="BV221" s="387">
        <v>0</v>
      </c>
      <c r="BW221" s="387">
        <v>0</v>
      </c>
      <c r="BX221" s="381"/>
      <c r="BY221" s="386">
        <v>0.99754058042301996</v>
      </c>
      <c r="BZ221" s="386">
        <v>1</v>
      </c>
      <c r="CA221" s="403">
        <v>0.99901623216920798</v>
      </c>
      <c r="CB221" s="385">
        <v>0.9</v>
      </c>
      <c r="CC221" s="392">
        <v>2.5000000000000001E-3</v>
      </c>
    </row>
    <row r="222" spans="1:81" ht="21.4" customHeight="1" x14ac:dyDescent="0.25">
      <c r="A222" s="377" t="s">
        <v>246</v>
      </c>
      <c r="B222" s="377" t="s">
        <v>374</v>
      </c>
      <c r="C222" s="377" t="s">
        <v>289</v>
      </c>
      <c r="D222" s="378">
        <v>2.5157127223333302</v>
      </c>
      <c r="E222" s="379"/>
      <c r="F222" s="380">
        <v>1.0500000000000001E-2</v>
      </c>
      <c r="G222" s="380">
        <v>1.0500000000000001E-2</v>
      </c>
      <c r="H222" s="381"/>
      <c r="I222" s="382">
        <v>2</v>
      </c>
      <c r="J222" s="382">
        <v>2</v>
      </c>
      <c r="K222" s="379"/>
      <c r="L222" s="383">
        <v>0.57999999999999996</v>
      </c>
      <c r="M222" s="401">
        <v>0.76200000000000001</v>
      </c>
      <c r="N222" s="385">
        <v>0.7</v>
      </c>
      <c r="O222" s="386">
        <v>8.0000000000000002E-3</v>
      </c>
      <c r="P222" s="379"/>
      <c r="Q222" s="387">
        <v>52</v>
      </c>
      <c r="R222" s="388">
        <v>20.6700866670379</v>
      </c>
      <c r="S222" s="389">
        <v>36</v>
      </c>
      <c r="T222" s="384">
        <v>0.574169074084387</v>
      </c>
      <c r="U222" s="395">
        <v>-56.678789604799803</v>
      </c>
      <c r="V222" s="392"/>
      <c r="W222" s="392"/>
      <c r="X222" s="393">
        <v>39</v>
      </c>
      <c r="Y222" s="393">
        <v>57</v>
      </c>
      <c r="Z222" s="379"/>
      <c r="AA222" s="394">
        <v>240</v>
      </c>
      <c r="AB222" s="378">
        <v>95.400400001713606</v>
      </c>
      <c r="AC222" s="389">
        <v>200</v>
      </c>
      <c r="AD222" s="384">
        <v>0.47700200000856802</v>
      </c>
      <c r="AE222" s="395">
        <v>-363.77105335999897</v>
      </c>
      <c r="AF222" s="380"/>
      <c r="AG222" s="380"/>
      <c r="AH222" s="396">
        <v>264</v>
      </c>
      <c r="AI222" s="393">
        <v>364</v>
      </c>
      <c r="AJ222" s="379"/>
      <c r="AK222" s="388">
        <v>675.07055000000003</v>
      </c>
      <c r="AL222" s="388">
        <v>268.34166874740299</v>
      </c>
      <c r="AM222" s="397">
        <v>772.1</v>
      </c>
      <c r="AN222" s="384">
        <v>0.34754781601787799</v>
      </c>
      <c r="AO222" s="406">
        <v>-1655.7876014962801</v>
      </c>
      <c r="AP222" s="392"/>
      <c r="AQ222" s="392"/>
      <c r="AR222" s="393">
        <v>1268</v>
      </c>
      <c r="AS222" s="393">
        <v>1656</v>
      </c>
      <c r="AT222" s="381"/>
      <c r="AU222" s="388">
        <v>1119.3591799999999</v>
      </c>
      <c r="AV222" s="378">
        <v>444.94713965662601</v>
      </c>
      <c r="AW222" s="399">
        <v>573</v>
      </c>
      <c r="AX222" s="384">
        <v>0.77652205873756697</v>
      </c>
      <c r="AY222" s="406">
        <v>-610.44488787639796</v>
      </c>
      <c r="AZ222" s="380"/>
      <c r="BA222" s="380"/>
      <c r="BB222" s="393">
        <v>323</v>
      </c>
      <c r="BC222" s="393">
        <v>611</v>
      </c>
      <c r="BD222" s="379"/>
      <c r="BE222" s="388">
        <v>68.8</v>
      </c>
      <c r="BF222" s="378">
        <v>27.348114667157901</v>
      </c>
      <c r="BG222" s="400">
        <v>65</v>
      </c>
      <c r="BH222" s="384">
        <v>0.42074022564858299</v>
      </c>
      <c r="BI222" s="395">
        <v>-176.48199042749999</v>
      </c>
      <c r="BJ222" s="380"/>
      <c r="BK222" s="380"/>
      <c r="BL222" s="393">
        <v>79</v>
      </c>
      <c r="BM222" s="393">
        <v>177</v>
      </c>
      <c r="BN222" s="379"/>
      <c r="BO222" s="387">
        <v>176</v>
      </c>
      <c r="BP222" s="388">
        <v>69.960293334590006</v>
      </c>
      <c r="BQ222" s="400">
        <v>78</v>
      </c>
      <c r="BR222" s="386">
        <v>0.896926837622949</v>
      </c>
      <c r="BS222" s="394">
        <v>-59.470710810399702</v>
      </c>
      <c r="BT222" s="380"/>
      <c r="BU222" s="392"/>
      <c r="BV222" s="387">
        <v>21</v>
      </c>
      <c r="BW222" s="387">
        <v>60</v>
      </c>
      <c r="BX222" s="381"/>
      <c r="BY222" s="386">
        <v>0.99229287090558804</v>
      </c>
      <c r="BZ222" s="386">
        <v>1</v>
      </c>
      <c r="CA222" s="403">
        <v>0.99691714836223499</v>
      </c>
      <c r="CB222" s="385">
        <v>0.9</v>
      </c>
      <c r="CC222" s="392">
        <v>2.5000000000000001E-3</v>
      </c>
    </row>
    <row r="223" spans="1:81" ht="21.4" customHeight="1" x14ac:dyDescent="0.25">
      <c r="A223" s="377" t="s">
        <v>246</v>
      </c>
      <c r="B223" s="377" t="s">
        <v>374</v>
      </c>
      <c r="C223" s="377" t="s">
        <v>291</v>
      </c>
      <c r="D223" s="378">
        <v>2.8477018405555601</v>
      </c>
      <c r="E223" s="379"/>
      <c r="F223" s="380">
        <v>2.2249999999999999E-2</v>
      </c>
      <c r="G223" s="380">
        <v>2.2249999999999999E-2</v>
      </c>
      <c r="H223" s="381"/>
      <c r="I223" s="382">
        <v>3</v>
      </c>
      <c r="J223" s="382">
        <v>3</v>
      </c>
      <c r="K223" s="379"/>
      <c r="L223" s="383">
        <v>0.61</v>
      </c>
      <c r="M223" s="384">
        <v>0.501</v>
      </c>
      <c r="N223" s="385">
        <v>0.7</v>
      </c>
      <c r="O223" s="386"/>
      <c r="P223" s="379"/>
      <c r="Q223" s="387">
        <v>75</v>
      </c>
      <c r="R223" s="388">
        <v>26.3370269077637</v>
      </c>
      <c r="S223" s="389">
        <v>36</v>
      </c>
      <c r="T223" s="384">
        <v>0.73158408077121495</v>
      </c>
      <c r="U223" s="395">
        <v>-48.020719512000198</v>
      </c>
      <c r="V223" s="392"/>
      <c r="W223" s="392"/>
      <c r="X223" s="393">
        <v>28</v>
      </c>
      <c r="Y223" s="393">
        <v>49</v>
      </c>
      <c r="Z223" s="379"/>
      <c r="AA223" s="394">
        <v>235</v>
      </c>
      <c r="AB223" s="378">
        <v>82.522684310993</v>
      </c>
      <c r="AC223" s="389">
        <v>200</v>
      </c>
      <c r="AD223" s="384">
        <v>0.412613421554965</v>
      </c>
      <c r="AE223" s="395">
        <v>-448.44844173333399</v>
      </c>
      <c r="AF223" s="380"/>
      <c r="AG223" s="380"/>
      <c r="AH223" s="396">
        <v>335</v>
      </c>
      <c r="AI223" s="393">
        <v>449</v>
      </c>
      <c r="AJ223" s="379"/>
      <c r="AK223" s="388">
        <v>2758.0140000000001</v>
      </c>
      <c r="AL223" s="388">
        <v>968.505185733188</v>
      </c>
      <c r="AM223" s="397">
        <v>828</v>
      </c>
      <c r="AN223" s="401">
        <v>1.1696922533009499</v>
      </c>
      <c r="AO223" s="405">
        <v>-71.462548776004496</v>
      </c>
      <c r="AP223" s="392">
        <v>8.5000000000000006E-3</v>
      </c>
      <c r="AQ223" s="392">
        <v>8.5000000000000006E-3</v>
      </c>
      <c r="AR223" s="393">
        <v>0</v>
      </c>
      <c r="AS223" s="393">
        <v>72</v>
      </c>
      <c r="AT223" s="381"/>
      <c r="AU223" s="388">
        <v>1869.53163</v>
      </c>
      <c r="AV223" s="378">
        <v>656.50539792300503</v>
      </c>
      <c r="AW223" s="399">
        <v>573</v>
      </c>
      <c r="AX223" s="401">
        <v>1.1457336787487</v>
      </c>
      <c r="AY223" s="405">
        <v>-88.548155566003103</v>
      </c>
      <c r="AZ223" s="380">
        <v>1.125E-2</v>
      </c>
      <c r="BA223" s="380">
        <v>1.125E-2</v>
      </c>
      <c r="BB223" s="393">
        <v>0</v>
      </c>
      <c r="BC223" s="393">
        <v>89</v>
      </c>
      <c r="BD223" s="379"/>
      <c r="BE223" s="388">
        <v>157.69999999999999</v>
      </c>
      <c r="BF223" s="378">
        <v>55.377988578057902</v>
      </c>
      <c r="BG223" s="400">
        <v>65</v>
      </c>
      <c r="BH223" s="386">
        <v>0.85196905504704401</v>
      </c>
      <c r="BI223" s="394">
        <v>-119.950929454167</v>
      </c>
      <c r="BJ223" s="380"/>
      <c r="BK223" s="380"/>
      <c r="BL223" s="393">
        <v>9</v>
      </c>
      <c r="BM223" s="393">
        <v>120</v>
      </c>
      <c r="BN223" s="379"/>
      <c r="BO223" s="387">
        <v>194</v>
      </c>
      <c r="BP223" s="388">
        <v>68.125109601415502</v>
      </c>
      <c r="BQ223" s="400">
        <v>78</v>
      </c>
      <c r="BR223" s="386">
        <v>0.87339884104378895</v>
      </c>
      <c r="BS223" s="394">
        <v>-72.544892276000397</v>
      </c>
      <c r="BT223" s="380"/>
      <c r="BU223" s="392"/>
      <c r="BV223" s="387">
        <v>29</v>
      </c>
      <c r="BW223" s="387">
        <v>73</v>
      </c>
      <c r="BX223" s="381"/>
      <c r="BY223" s="386">
        <v>0.99521988527724703</v>
      </c>
      <c r="BZ223" s="386">
        <v>1</v>
      </c>
      <c r="CA223" s="403">
        <v>0.99808795411089901</v>
      </c>
      <c r="CB223" s="385">
        <v>0.9</v>
      </c>
      <c r="CC223" s="392">
        <v>2.5000000000000001E-3</v>
      </c>
    </row>
    <row r="224" spans="1:81" ht="21.4" customHeight="1" x14ac:dyDescent="0.25">
      <c r="A224" s="377" t="s">
        <v>246</v>
      </c>
      <c r="B224" s="377" t="s">
        <v>374</v>
      </c>
      <c r="C224" s="377" t="s">
        <v>292</v>
      </c>
      <c r="D224" s="378">
        <v>2.89440753444444</v>
      </c>
      <c r="E224" s="379"/>
      <c r="F224" s="380">
        <v>3.5000000000000003E-2</v>
      </c>
      <c r="G224" s="380">
        <v>3.5000000000000003E-2</v>
      </c>
      <c r="H224" s="381"/>
      <c r="I224" s="382">
        <v>4</v>
      </c>
      <c r="J224" s="382">
        <v>4</v>
      </c>
      <c r="K224" s="379"/>
      <c r="L224" s="404">
        <v>0.7</v>
      </c>
      <c r="M224" s="386">
        <v>0.63900000000000001</v>
      </c>
      <c r="N224" s="385">
        <v>0.7</v>
      </c>
      <c r="O224" s="386"/>
      <c r="P224" s="379"/>
      <c r="Q224" s="387">
        <v>158</v>
      </c>
      <c r="R224" s="388">
        <v>54.5880281611161</v>
      </c>
      <c r="S224" s="389">
        <v>36</v>
      </c>
      <c r="T224" s="390">
        <v>1.5163341155865599</v>
      </c>
      <c r="U224" s="391">
        <v>32.961594512000197</v>
      </c>
      <c r="V224" s="392">
        <v>0.01</v>
      </c>
      <c r="W224" s="392">
        <v>0.01</v>
      </c>
      <c r="X224" s="393">
        <v>0</v>
      </c>
      <c r="Y224" s="393">
        <v>0</v>
      </c>
      <c r="Z224" s="379"/>
      <c r="AA224" s="394">
        <v>328</v>
      </c>
      <c r="AB224" s="378">
        <v>113.321982511684</v>
      </c>
      <c r="AC224" s="389">
        <v>200</v>
      </c>
      <c r="AD224" s="384">
        <v>0.56660991255841997</v>
      </c>
      <c r="AE224" s="395">
        <v>-366.65780826666497</v>
      </c>
      <c r="AF224" s="380"/>
      <c r="AG224" s="380"/>
      <c r="AH224" s="396">
        <v>251</v>
      </c>
      <c r="AI224" s="393">
        <v>367</v>
      </c>
      <c r="AJ224" s="379"/>
      <c r="AK224" s="388">
        <v>1220.3169399999999</v>
      </c>
      <c r="AL224" s="388">
        <v>421.611996748146</v>
      </c>
      <c r="AM224" s="397">
        <v>691.9</v>
      </c>
      <c r="AN224" s="384">
        <v>0.60935394818347399</v>
      </c>
      <c r="AO224" s="406">
        <v>-1182.8517476985301</v>
      </c>
      <c r="AP224" s="392"/>
      <c r="AQ224" s="392"/>
      <c r="AR224" s="393">
        <v>783</v>
      </c>
      <c r="AS224" s="393">
        <v>1183</v>
      </c>
      <c r="AT224" s="381"/>
      <c r="AU224" s="388">
        <v>2343.32753</v>
      </c>
      <c r="AV224" s="378">
        <v>809.60524809087804</v>
      </c>
      <c r="AW224" s="399">
        <v>573</v>
      </c>
      <c r="AX224" s="390">
        <v>1.41292364413766</v>
      </c>
      <c r="AY224" s="398">
        <v>353.13290931600301</v>
      </c>
      <c r="AZ224" s="380">
        <v>1.4999999999999999E-2</v>
      </c>
      <c r="BA224" s="380">
        <v>1.4999999999999999E-2</v>
      </c>
      <c r="BB224" s="393">
        <v>0</v>
      </c>
      <c r="BC224" s="393">
        <v>0</v>
      </c>
      <c r="BD224" s="379"/>
      <c r="BE224" s="388">
        <v>112.7</v>
      </c>
      <c r="BF224" s="378">
        <v>38.937156795935401</v>
      </c>
      <c r="BG224" s="400">
        <v>65</v>
      </c>
      <c r="BH224" s="384">
        <v>0.59903318147592799</v>
      </c>
      <c r="BI224" s="395">
        <v>-169.504734608333</v>
      </c>
      <c r="BJ224" s="380"/>
      <c r="BK224" s="380"/>
      <c r="BL224" s="393">
        <v>57</v>
      </c>
      <c r="BM224" s="393">
        <v>170</v>
      </c>
      <c r="BN224" s="379"/>
      <c r="BO224" s="387">
        <v>311</v>
      </c>
      <c r="BP224" s="388">
        <v>107.44858707662701</v>
      </c>
      <c r="BQ224" s="400">
        <v>78</v>
      </c>
      <c r="BR224" s="390">
        <v>1.3775459881618799</v>
      </c>
      <c r="BS224" s="391">
        <v>40.083454776000501</v>
      </c>
      <c r="BT224" s="380">
        <v>7.4999999999999997E-3</v>
      </c>
      <c r="BU224" s="392">
        <v>7.4999999999999997E-3</v>
      </c>
      <c r="BV224" s="387">
        <v>0</v>
      </c>
      <c r="BW224" s="387">
        <v>0</v>
      </c>
      <c r="BX224" s="381"/>
      <c r="BY224" s="386">
        <v>0.99836106908724098</v>
      </c>
      <c r="BZ224" s="386">
        <v>1</v>
      </c>
      <c r="CA224" s="403">
        <v>0.99934442763489695</v>
      </c>
      <c r="CB224" s="385">
        <v>0.9</v>
      </c>
      <c r="CC224" s="392">
        <v>2.5000000000000001E-3</v>
      </c>
    </row>
    <row r="225" spans="1:81" ht="21.4" customHeight="1" x14ac:dyDescent="0.25">
      <c r="A225" s="377" t="s">
        <v>246</v>
      </c>
      <c r="B225" s="377" t="s">
        <v>374</v>
      </c>
      <c r="C225" s="377" t="s">
        <v>293</v>
      </c>
      <c r="D225" s="378">
        <v>5.5079016496666702</v>
      </c>
      <c r="E225" s="379"/>
      <c r="F225" s="380">
        <v>1.7749999999999998E-2</v>
      </c>
      <c r="G225" s="380">
        <v>1.7749999999999998E-2</v>
      </c>
      <c r="H225" s="381"/>
      <c r="I225" s="382">
        <v>4</v>
      </c>
      <c r="J225" s="382">
        <v>4</v>
      </c>
      <c r="K225" s="379"/>
      <c r="L225" s="383">
        <v>0.35248960498960502</v>
      </c>
      <c r="M225" s="384">
        <v>0.41499999999999998</v>
      </c>
      <c r="N225" s="385">
        <v>0.7</v>
      </c>
      <c r="O225" s="386"/>
      <c r="P225" s="379"/>
      <c r="Q225" s="387">
        <v>264</v>
      </c>
      <c r="R225" s="388">
        <v>47.931139078341602</v>
      </c>
      <c r="S225" s="389">
        <v>36</v>
      </c>
      <c r="T225" s="390">
        <v>1.3314205299539299</v>
      </c>
      <c r="U225" s="391">
        <v>26.058648734399899</v>
      </c>
      <c r="V225" s="392">
        <v>0.01</v>
      </c>
      <c r="W225" s="392">
        <v>0.01</v>
      </c>
      <c r="X225" s="393">
        <v>0</v>
      </c>
      <c r="Y225" s="393">
        <v>0</v>
      </c>
      <c r="Z225" s="379"/>
      <c r="AA225" s="394">
        <v>539</v>
      </c>
      <c r="AB225" s="378">
        <v>97.8594089516141</v>
      </c>
      <c r="AC225" s="389">
        <v>200</v>
      </c>
      <c r="AD225" s="384">
        <v>0.48929704475807001</v>
      </c>
      <c r="AE225" s="395">
        <v>-782.89639592000105</v>
      </c>
      <c r="AF225" s="380"/>
      <c r="AG225" s="380"/>
      <c r="AH225" s="396">
        <v>563</v>
      </c>
      <c r="AI225" s="393">
        <v>783</v>
      </c>
      <c r="AJ225" s="379"/>
      <c r="AK225" s="388">
        <v>3659.1146899999999</v>
      </c>
      <c r="AL225" s="388">
        <v>664.33914814391198</v>
      </c>
      <c r="AM225" s="397">
        <v>782.6</v>
      </c>
      <c r="AN225" s="386">
        <v>0.84888723248647102</v>
      </c>
      <c r="AO225" s="388">
        <v>-1513.46590723496</v>
      </c>
      <c r="AP225" s="392"/>
      <c r="AQ225" s="392"/>
      <c r="AR225" s="393">
        <v>652</v>
      </c>
      <c r="AS225" s="393">
        <v>1514</v>
      </c>
      <c r="AT225" s="381"/>
      <c r="AU225" s="388">
        <v>3356.64984</v>
      </c>
      <c r="AV225" s="378">
        <v>609.42443302398897</v>
      </c>
      <c r="AW225" s="399">
        <v>573</v>
      </c>
      <c r="AX225" s="401">
        <v>1.06356794594064</v>
      </c>
      <c r="AY225" s="405">
        <v>-430.583334310802</v>
      </c>
      <c r="AZ225" s="380">
        <v>4.4999999999999997E-3</v>
      </c>
      <c r="BA225" s="380">
        <v>4.4999999999999997E-3</v>
      </c>
      <c r="BB225" s="393">
        <v>0</v>
      </c>
      <c r="BC225" s="393">
        <v>431</v>
      </c>
      <c r="BD225" s="379"/>
      <c r="BE225" s="388">
        <v>318.60000000000002</v>
      </c>
      <c r="BF225" s="378">
        <v>57.844170114998597</v>
      </c>
      <c r="BG225" s="400">
        <v>65</v>
      </c>
      <c r="BH225" s="386">
        <v>0.88991030946151695</v>
      </c>
      <c r="BI225" s="394">
        <v>-218.42041084249999</v>
      </c>
      <c r="BJ225" s="380"/>
      <c r="BK225" s="380"/>
      <c r="BL225" s="393">
        <v>4</v>
      </c>
      <c r="BM225" s="393">
        <v>219</v>
      </c>
      <c r="BN225" s="379"/>
      <c r="BO225" s="387">
        <v>437</v>
      </c>
      <c r="BP225" s="388">
        <v>79.340559762254799</v>
      </c>
      <c r="BQ225" s="400">
        <v>78</v>
      </c>
      <c r="BR225" s="401">
        <v>1.01718666361865</v>
      </c>
      <c r="BS225" s="402">
        <v>-78.539594408800198</v>
      </c>
      <c r="BT225" s="380">
        <v>7.5000000000000002E-4</v>
      </c>
      <c r="BU225" s="392">
        <v>7.5000000000000002E-4</v>
      </c>
      <c r="BV225" s="387">
        <v>0</v>
      </c>
      <c r="BW225" s="387">
        <v>79</v>
      </c>
      <c r="BX225" s="381"/>
      <c r="BY225" s="386">
        <v>0.99724337096350701</v>
      </c>
      <c r="BZ225" s="386">
        <v>1</v>
      </c>
      <c r="CA225" s="403">
        <v>0.99889734838540301</v>
      </c>
      <c r="CB225" s="385">
        <v>0.9</v>
      </c>
      <c r="CC225" s="392">
        <v>2.5000000000000001E-3</v>
      </c>
    </row>
    <row r="226" spans="1:81" ht="21.4" customHeight="1" x14ac:dyDescent="0.25">
      <c r="A226" s="377" t="s">
        <v>246</v>
      </c>
      <c r="B226" s="377" t="s">
        <v>374</v>
      </c>
      <c r="C226" s="377" t="s">
        <v>294</v>
      </c>
      <c r="D226" s="378">
        <v>1.95916375911111</v>
      </c>
      <c r="E226" s="379"/>
      <c r="F226" s="380">
        <v>3.3500000000000002E-2</v>
      </c>
      <c r="G226" s="380">
        <v>3.3500000000000002E-2</v>
      </c>
      <c r="H226" s="381"/>
      <c r="I226" s="382">
        <v>4</v>
      </c>
      <c r="J226" s="382">
        <v>4</v>
      </c>
      <c r="K226" s="379"/>
      <c r="L226" s="403">
        <v>0.89</v>
      </c>
      <c r="M226" s="384">
        <v>0.58299999999999996</v>
      </c>
      <c r="N226" s="385">
        <v>0.7</v>
      </c>
      <c r="O226" s="386"/>
      <c r="P226" s="379"/>
      <c r="Q226" s="387">
        <v>58</v>
      </c>
      <c r="R226" s="388">
        <v>29.604467584840901</v>
      </c>
      <c r="S226" s="389">
        <v>36</v>
      </c>
      <c r="T226" s="386">
        <v>0.82234632180113698</v>
      </c>
      <c r="U226" s="394">
        <v>-26.635874393599899</v>
      </c>
      <c r="V226" s="392"/>
      <c r="W226" s="392"/>
      <c r="X226" s="393">
        <v>13</v>
      </c>
      <c r="Y226" s="393">
        <v>27</v>
      </c>
      <c r="Z226" s="379"/>
      <c r="AA226" s="394">
        <v>263</v>
      </c>
      <c r="AB226" s="378">
        <v>134.24094784160599</v>
      </c>
      <c r="AC226" s="389">
        <v>200</v>
      </c>
      <c r="AD226" s="384">
        <v>0.67120473920803003</v>
      </c>
      <c r="AE226" s="395">
        <v>-207.19930218666599</v>
      </c>
      <c r="AF226" s="380"/>
      <c r="AG226" s="380"/>
      <c r="AH226" s="396">
        <v>129</v>
      </c>
      <c r="AI226" s="393">
        <v>208</v>
      </c>
      <c r="AJ226" s="379"/>
      <c r="AK226" s="388">
        <v>2204.2012</v>
      </c>
      <c r="AL226" s="388">
        <v>1125.0724651011601</v>
      </c>
      <c r="AM226" s="397">
        <v>693.2</v>
      </c>
      <c r="AN226" s="390">
        <v>1.62301278866295</v>
      </c>
      <c r="AO226" s="398">
        <v>574.49041862101399</v>
      </c>
      <c r="AP226" s="392">
        <v>0.01</v>
      </c>
      <c r="AQ226" s="392">
        <v>0.01</v>
      </c>
      <c r="AR226" s="393">
        <v>0</v>
      </c>
      <c r="AS226" s="393">
        <v>0</v>
      </c>
      <c r="AT226" s="381"/>
      <c r="AU226" s="388">
        <v>1321.0071</v>
      </c>
      <c r="AV226" s="378">
        <v>674.27089433266804</v>
      </c>
      <c r="AW226" s="399">
        <v>573</v>
      </c>
      <c r="AX226" s="401">
        <v>1.17673803548459</v>
      </c>
      <c r="AY226" s="405">
        <v>-26.113900764799201</v>
      </c>
      <c r="AZ226" s="380">
        <v>1.35E-2</v>
      </c>
      <c r="BA226" s="380">
        <v>1.35E-2</v>
      </c>
      <c r="BB226" s="393">
        <v>0</v>
      </c>
      <c r="BC226" s="393">
        <v>27</v>
      </c>
      <c r="BD226" s="379"/>
      <c r="BE226" s="388">
        <v>109.8</v>
      </c>
      <c r="BF226" s="378">
        <v>56.044319669233303</v>
      </c>
      <c r="BG226" s="400">
        <v>65</v>
      </c>
      <c r="BH226" s="386">
        <v>0.86222030260358995</v>
      </c>
      <c r="BI226" s="394">
        <v>-81.218466513333198</v>
      </c>
      <c r="BJ226" s="380"/>
      <c r="BK226" s="380"/>
      <c r="BL226" s="393">
        <v>5</v>
      </c>
      <c r="BM226" s="393">
        <v>82</v>
      </c>
      <c r="BN226" s="379"/>
      <c r="BO226" s="387">
        <v>193</v>
      </c>
      <c r="BP226" s="388">
        <v>98.511417997832694</v>
      </c>
      <c r="BQ226" s="400">
        <v>78</v>
      </c>
      <c r="BR226" s="390">
        <v>1.2629668974081101</v>
      </c>
      <c r="BS226" s="391">
        <v>9.6222721472001105</v>
      </c>
      <c r="BT226" s="380">
        <v>7.4999999999999997E-3</v>
      </c>
      <c r="BU226" s="392">
        <v>7.4999999999999997E-3</v>
      </c>
      <c r="BV226" s="387">
        <v>0</v>
      </c>
      <c r="BW226" s="387">
        <v>0</v>
      </c>
      <c r="BX226" s="381"/>
      <c r="BY226" s="386">
        <v>0.98660714285714302</v>
      </c>
      <c r="BZ226" s="386">
        <v>1</v>
      </c>
      <c r="CA226" s="403">
        <v>0.99464285714285705</v>
      </c>
      <c r="CB226" s="385">
        <v>0.9</v>
      </c>
      <c r="CC226" s="392">
        <v>2.5000000000000001E-3</v>
      </c>
    </row>
    <row r="227" spans="1:81" ht="21.4" customHeight="1" x14ac:dyDescent="0.25">
      <c r="A227" s="377" t="s">
        <v>246</v>
      </c>
      <c r="B227" s="377" t="s">
        <v>374</v>
      </c>
      <c r="C227" s="377" t="s">
        <v>295</v>
      </c>
      <c r="D227" s="378">
        <v>5.3822129794444402</v>
      </c>
      <c r="E227" s="379"/>
      <c r="F227" s="380">
        <v>3.3500000000000002E-2</v>
      </c>
      <c r="G227" s="380">
        <v>3.3500000000000002E-2</v>
      </c>
      <c r="H227" s="381"/>
      <c r="I227" s="382">
        <v>6</v>
      </c>
      <c r="J227" s="382">
        <v>6</v>
      </c>
      <c r="K227" s="379"/>
      <c r="L227" s="383">
        <v>0.56091811414392101</v>
      </c>
      <c r="M227" s="384">
        <v>0.46800000000000003</v>
      </c>
      <c r="N227" s="385">
        <v>0.7</v>
      </c>
      <c r="O227" s="386"/>
      <c r="P227" s="379"/>
      <c r="Q227" s="387">
        <v>238</v>
      </c>
      <c r="R227" s="388">
        <v>44.219729116807699</v>
      </c>
      <c r="S227" s="389">
        <v>36</v>
      </c>
      <c r="T227" s="390">
        <v>1.22832580880021</v>
      </c>
      <c r="U227" s="391">
        <v>5.4883992880002097</v>
      </c>
      <c r="V227" s="392">
        <v>0.01</v>
      </c>
      <c r="W227" s="392">
        <v>0.01</v>
      </c>
      <c r="X227" s="393">
        <v>0</v>
      </c>
      <c r="Y227" s="393">
        <v>0</v>
      </c>
      <c r="Z227" s="379"/>
      <c r="AA227" s="394">
        <v>565</v>
      </c>
      <c r="AB227" s="378">
        <v>104.97540735712801</v>
      </c>
      <c r="AC227" s="389">
        <v>200</v>
      </c>
      <c r="AD227" s="384">
        <v>0.52487703678564002</v>
      </c>
      <c r="AE227" s="395">
        <v>-726.73111506666601</v>
      </c>
      <c r="AF227" s="380"/>
      <c r="AG227" s="380"/>
      <c r="AH227" s="396">
        <v>512</v>
      </c>
      <c r="AI227" s="393">
        <v>727</v>
      </c>
      <c r="AJ227" s="379"/>
      <c r="AK227" s="388">
        <v>4038.01343</v>
      </c>
      <c r="AL227" s="388">
        <v>750.25151279257</v>
      </c>
      <c r="AM227" s="397">
        <v>725.1</v>
      </c>
      <c r="AN227" s="401">
        <v>1.03468695737494</v>
      </c>
      <c r="AO227" s="405">
        <v>-645.15772767419605</v>
      </c>
      <c r="AP227" s="392">
        <v>1.5E-3</v>
      </c>
      <c r="AQ227" s="392">
        <v>1.5E-3</v>
      </c>
      <c r="AR227" s="393">
        <v>0</v>
      </c>
      <c r="AS227" s="393">
        <v>646</v>
      </c>
      <c r="AT227" s="381"/>
      <c r="AU227" s="388">
        <v>3544.21252</v>
      </c>
      <c r="AV227" s="378">
        <v>658.50469565881701</v>
      </c>
      <c r="AW227" s="399">
        <v>573</v>
      </c>
      <c r="AX227" s="401">
        <v>1.14922285455291</v>
      </c>
      <c r="AY227" s="405">
        <v>-156.597124665997</v>
      </c>
      <c r="AZ227" s="380">
        <v>1.125E-2</v>
      </c>
      <c r="BA227" s="380">
        <v>1.125E-2</v>
      </c>
      <c r="BB227" s="393">
        <v>0</v>
      </c>
      <c r="BC227" s="393">
        <v>157</v>
      </c>
      <c r="BD227" s="379"/>
      <c r="BE227" s="388">
        <v>337.6</v>
      </c>
      <c r="BF227" s="378">
        <v>62.725128360648299</v>
      </c>
      <c r="BG227" s="400">
        <v>65</v>
      </c>
      <c r="BH227" s="401">
        <v>0.96500197477920402</v>
      </c>
      <c r="BI227" s="402">
        <v>-187.165765495833</v>
      </c>
      <c r="BJ227" s="380">
        <v>5.2500000000000003E-3</v>
      </c>
      <c r="BK227" s="380">
        <v>5.2500000000000003E-3</v>
      </c>
      <c r="BL227" s="393">
        <v>0</v>
      </c>
      <c r="BM227" s="393">
        <v>188</v>
      </c>
      <c r="BN227" s="379"/>
      <c r="BO227" s="387">
        <v>453</v>
      </c>
      <c r="BP227" s="388">
        <v>84.166123066865097</v>
      </c>
      <c r="BQ227" s="400">
        <v>78</v>
      </c>
      <c r="BR227" s="401">
        <v>1.0790528598316</v>
      </c>
      <c r="BS227" s="402">
        <v>-50.775134875999598</v>
      </c>
      <c r="BT227" s="380">
        <v>3.0000000000000001E-3</v>
      </c>
      <c r="BU227" s="392">
        <v>3.0000000000000001E-3</v>
      </c>
      <c r="BV227" s="387">
        <v>0</v>
      </c>
      <c r="BW227" s="387">
        <v>51</v>
      </c>
      <c r="BX227" s="381"/>
      <c r="BY227" s="386">
        <v>0.99407783417935702</v>
      </c>
      <c r="BZ227" s="386">
        <v>1</v>
      </c>
      <c r="CA227" s="403">
        <v>0.99763113367174305</v>
      </c>
      <c r="CB227" s="385">
        <v>0.9</v>
      </c>
      <c r="CC227" s="392">
        <v>2.5000000000000001E-3</v>
      </c>
    </row>
    <row r="228" spans="1:81" ht="21.4" customHeight="1" x14ac:dyDescent="0.25">
      <c r="A228" s="377" t="s">
        <v>246</v>
      </c>
      <c r="B228" s="377" t="s">
        <v>374</v>
      </c>
      <c r="C228" s="377" t="s">
        <v>296</v>
      </c>
      <c r="D228" s="378">
        <v>9.1209091180000001</v>
      </c>
      <c r="E228" s="379"/>
      <c r="F228" s="380">
        <v>4.9750000000000003E-2</v>
      </c>
      <c r="G228" s="380">
        <v>4.9750000000000003E-2</v>
      </c>
      <c r="H228" s="381"/>
      <c r="I228" s="382">
        <v>6</v>
      </c>
      <c r="J228" s="382">
        <v>6</v>
      </c>
      <c r="K228" s="379"/>
      <c r="L228" s="407">
        <v>0.65</v>
      </c>
      <c r="M228" s="386">
        <v>0.68300000000000005</v>
      </c>
      <c r="N228" s="385">
        <v>0.7</v>
      </c>
      <c r="O228" s="386"/>
      <c r="P228" s="379"/>
      <c r="Q228" s="387">
        <v>350</v>
      </c>
      <c r="R228" s="388">
        <v>38.373367771999803</v>
      </c>
      <c r="S228" s="389">
        <v>36</v>
      </c>
      <c r="T228" s="401">
        <v>1.0659268825555499</v>
      </c>
      <c r="U228" s="402">
        <v>-44.023273897599999</v>
      </c>
      <c r="V228" s="392">
        <v>3.5000000000000001E-3</v>
      </c>
      <c r="W228" s="392">
        <v>3.5000000000000001E-3</v>
      </c>
      <c r="X228" s="393">
        <v>0</v>
      </c>
      <c r="Y228" s="393">
        <v>45</v>
      </c>
      <c r="Z228" s="379"/>
      <c r="AA228" s="394">
        <v>1104</v>
      </c>
      <c r="AB228" s="378">
        <v>121.040565772251</v>
      </c>
      <c r="AC228" s="389">
        <v>200</v>
      </c>
      <c r="AD228" s="384">
        <v>0.60520282886125498</v>
      </c>
      <c r="AE228" s="395">
        <v>-1085.01818832</v>
      </c>
      <c r="AF228" s="380"/>
      <c r="AG228" s="380"/>
      <c r="AH228" s="396">
        <v>721</v>
      </c>
      <c r="AI228" s="393">
        <v>1086</v>
      </c>
      <c r="AJ228" s="379"/>
      <c r="AK228" s="388">
        <v>9161.8827199999996</v>
      </c>
      <c r="AL228" s="388">
        <v>1004.4922717099701</v>
      </c>
      <c r="AM228" s="397">
        <v>785.6</v>
      </c>
      <c r="AN228" s="390">
        <v>1.27863069209518</v>
      </c>
      <c r="AO228" s="398">
        <v>563.41927627904101</v>
      </c>
      <c r="AP228" s="392">
        <v>0.01</v>
      </c>
      <c r="AQ228" s="392">
        <v>0.01</v>
      </c>
      <c r="AR228" s="393">
        <v>0</v>
      </c>
      <c r="AS228" s="393">
        <v>0</v>
      </c>
      <c r="AT228" s="381"/>
      <c r="AU228" s="388">
        <v>6193.8268399999997</v>
      </c>
      <c r="AV228" s="378">
        <v>679.07998642115194</v>
      </c>
      <c r="AW228" s="399">
        <v>573</v>
      </c>
      <c r="AX228" s="401">
        <v>1.1851308663545399</v>
      </c>
      <c r="AY228" s="405">
        <v>-77.710269536800297</v>
      </c>
      <c r="AZ228" s="380">
        <v>1.4250000000000001E-2</v>
      </c>
      <c r="BA228" s="380">
        <v>1.4250000000000001E-2</v>
      </c>
      <c r="BB228" s="393">
        <v>0</v>
      </c>
      <c r="BC228" s="393">
        <v>78</v>
      </c>
      <c r="BD228" s="379"/>
      <c r="BE228" s="388">
        <v>630</v>
      </c>
      <c r="BF228" s="378">
        <v>69.072061989599604</v>
      </c>
      <c r="BG228" s="400">
        <v>65</v>
      </c>
      <c r="BH228" s="401">
        <v>1.0626471075323001</v>
      </c>
      <c r="BI228" s="402">
        <v>-259.28863900499999</v>
      </c>
      <c r="BJ228" s="380">
        <v>1.2E-2</v>
      </c>
      <c r="BK228" s="380">
        <v>1.2E-2</v>
      </c>
      <c r="BL228" s="393">
        <v>0</v>
      </c>
      <c r="BM228" s="393">
        <v>260</v>
      </c>
      <c r="BN228" s="379"/>
      <c r="BO228" s="387">
        <v>865</v>
      </c>
      <c r="BP228" s="388">
        <v>94.837037493656496</v>
      </c>
      <c r="BQ228" s="400">
        <v>78</v>
      </c>
      <c r="BR228" s="390">
        <v>1.21585945504688</v>
      </c>
      <c r="BS228" s="391">
        <v>11.2829065552</v>
      </c>
      <c r="BT228" s="380">
        <v>7.4999999999999997E-3</v>
      </c>
      <c r="BU228" s="392">
        <v>7.4999999999999997E-3</v>
      </c>
      <c r="BV228" s="387">
        <v>0</v>
      </c>
      <c r="BW228" s="387">
        <v>0</v>
      </c>
      <c r="BX228" s="381"/>
      <c r="BY228" s="386">
        <v>0.994267641826448</v>
      </c>
      <c r="BZ228" s="386">
        <v>1</v>
      </c>
      <c r="CA228" s="403">
        <v>0.99770705673057902</v>
      </c>
      <c r="CB228" s="385">
        <v>0.9</v>
      </c>
      <c r="CC228" s="392">
        <v>2.5000000000000001E-3</v>
      </c>
    </row>
    <row r="229" spans="1:81" ht="21.4" customHeight="1" x14ac:dyDescent="0.25">
      <c r="A229" s="377" t="s">
        <v>246</v>
      </c>
      <c r="B229" s="377" t="s">
        <v>374</v>
      </c>
      <c r="C229" s="377" t="s">
        <v>297</v>
      </c>
      <c r="D229" s="378">
        <v>7.4452407462222201</v>
      </c>
      <c r="E229" s="379"/>
      <c r="F229" s="380">
        <v>2.725E-2</v>
      </c>
      <c r="G229" s="380">
        <v>2.725E-2</v>
      </c>
      <c r="H229" s="381"/>
      <c r="I229" s="382">
        <v>5</v>
      </c>
      <c r="J229" s="382">
        <v>5</v>
      </c>
      <c r="K229" s="379"/>
      <c r="L229" s="403">
        <v>0.95</v>
      </c>
      <c r="M229" s="384">
        <v>0.51700000000000002</v>
      </c>
      <c r="N229" s="385">
        <v>0.7</v>
      </c>
      <c r="O229" s="386"/>
      <c r="P229" s="379"/>
      <c r="Q229" s="387">
        <v>287</v>
      </c>
      <c r="R229" s="388">
        <v>38.548115471702701</v>
      </c>
      <c r="S229" s="389">
        <v>36</v>
      </c>
      <c r="T229" s="401">
        <v>1.07078098532507</v>
      </c>
      <c r="U229" s="402">
        <v>-34.634400236799898</v>
      </c>
      <c r="V229" s="392">
        <v>3.5000000000000001E-3</v>
      </c>
      <c r="W229" s="392">
        <v>3.5000000000000001E-3</v>
      </c>
      <c r="X229" s="393">
        <v>0</v>
      </c>
      <c r="Y229" s="393">
        <v>35</v>
      </c>
      <c r="Z229" s="379"/>
      <c r="AA229" s="394">
        <v>1135</v>
      </c>
      <c r="AB229" s="378">
        <v>152.44638000133301</v>
      </c>
      <c r="AC229" s="389">
        <v>200</v>
      </c>
      <c r="AD229" s="384">
        <v>0.76223190000666496</v>
      </c>
      <c r="AE229" s="395">
        <v>-651.85777909333297</v>
      </c>
      <c r="AF229" s="380"/>
      <c r="AG229" s="380"/>
      <c r="AH229" s="396">
        <v>355</v>
      </c>
      <c r="AI229" s="393">
        <v>652</v>
      </c>
      <c r="AJ229" s="379"/>
      <c r="AK229" s="388">
        <v>8291.3084699999999</v>
      </c>
      <c r="AL229" s="388">
        <v>1113.6387327981399</v>
      </c>
      <c r="AM229" s="397">
        <v>828</v>
      </c>
      <c r="AN229" s="390">
        <v>1.3449743149736</v>
      </c>
      <c r="AO229" s="398">
        <v>893.71726455360204</v>
      </c>
      <c r="AP229" s="392">
        <v>0.01</v>
      </c>
      <c r="AQ229" s="392">
        <v>0.01</v>
      </c>
      <c r="AR229" s="393">
        <v>0</v>
      </c>
      <c r="AS229" s="393">
        <v>0</v>
      </c>
      <c r="AT229" s="381"/>
      <c r="AU229" s="388">
        <v>4584.9059100000004</v>
      </c>
      <c r="AV229" s="378">
        <v>615.81701200547695</v>
      </c>
      <c r="AW229" s="399">
        <v>573</v>
      </c>
      <c r="AX229" s="401">
        <v>1.07472427924167</v>
      </c>
      <c r="AY229" s="405">
        <v>-534.441627102398</v>
      </c>
      <c r="AZ229" s="380">
        <v>5.2500000000000003E-3</v>
      </c>
      <c r="BA229" s="380">
        <v>5.2500000000000003E-3</v>
      </c>
      <c r="BB229" s="393">
        <v>0</v>
      </c>
      <c r="BC229" s="393">
        <v>535</v>
      </c>
      <c r="BD229" s="379"/>
      <c r="BE229" s="388">
        <v>428.8</v>
      </c>
      <c r="BF229" s="378">
        <v>57.593839422530003</v>
      </c>
      <c r="BG229" s="400">
        <v>65</v>
      </c>
      <c r="BH229" s="386">
        <v>0.88605906803892298</v>
      </c>
      <c r="BI229" s="394">
        <v>-297.110972756666</v>
      </c>
      <c r="BJ229" s="380"/>
      <c r="BK229" s="380"/>
      <c r="BL229" s="393">
        <v>7</v>
      </c>
      <c r="BM229" s="393">
        <v>298</v>
      </c>
      <c r="BN229" s="379"/>
      <c r="BO229" s="387">
        <v>673</v>
      </c>
      <c r="BP229" s="388">
        <v>90.393316071274896</v>
      </c>
      <c r="BQ229" s="400">
        <v>78</v>
      </c>
      <c r="BR229" s="401">
        <v>1.1588886675804499</v>
      </c>
      <c r="BS229" s="402">
        <v>-23.8745338463998</v>
      </c>
      <c r="BT229" s="380">
        <v>6.0000000000000001E-3</v>
      </c>
      <c r="BU229" s="392">
        <v>6.0000000000000001E-3</v>
      </c>
      <c r="BV229" s="387">
        <v>0</v>
      </c>
      <c r="BW229" s="387">
        <v>24</v>
      </c>
      <c r="BX229" s="381"/>
      <c r="BY229" s="386">
        <v>0.99702734839476803</v>
      </c>
      <c r="BZ229" s="386">
        <v>1</v>
      </c>
      <c r="CA229" s="403">
        <v>0.99881093935790699</v>
      </c>
      <c r="CB229" s="385">
        <v>0.9</v>
      </c>
      <c r="CC229" s="392">
        <v>2.5000000000000001E-3</v>
      </c>
    </row>
    <row r="230" spans="1:81" ht="21.4" customHeight="1" x14ac:dyDescent="0.25">
      <c r="A230" s="377" t="s">
        <v>246</v>
      </c>
      <c r="B230" s="377" t="s">
        <v>374</v>
      </c>
      <c r="C230" s="377" t="s">
        <v>298</v>
      </c>
      <c r="D230" s="378">
        <v>4.0678803209999996</v>
      </c>
      <c r="E230" s="379"/>
      <c r="F230" s="380">
        <v>5.9880000000000003E-2</v>
      </c>
      <c r="G230" s="380">
        <v>5.9880000000000003E-2</v>
      </c>
      <c r="H230" s="381"/>
      <c r="I230" s="382">
        <v>6</v>
      </c>
      <c r="J230" s="382">
        <v>6</v>
      </c>
      <c r="K230" s="379"/>
      <c r="L230" s="383">
        <v>0.59</v>
      </c>
      <c r="M230" s="384">
        <v>0.44800000000000001</v>
      </c>
      <c r="N230" s="385">
        <v>0.7</v>
      </c>
      <c r="O230" s="386"/>
      <c r="P230" s="379"/>
      <c r="Q230" s="387">
        <v>193</v>
      </c>
      <c r="R230" s="388">
        <v>47.444856969773198</v>
      </c>
      <c r="S230" s="389">
        <v>36</v>
      </c>
      <c r="T230" s="390">
        <v>1.31791269360481</v>
      </c>
      <c r="U230" s="391">
        <v>17.2675701328</v>
      </c>
      <c r="V230" s="392">
        <v>0.01</v>
      </c>
      <c r="W230" s="392">
        <v>0.01</v>
      </c>
      <c r="X230" s="393">
        <v>0</v>
      </c>
      <c r="Y230" s="393">
        <v>0</v>
      </c>
      <c r="Z230" s="379"/>
      <c r="AA230" s="394">
        <v>632</v>
      </c>
      <c r="AB230" s="378">
        <v>155.363469455423</v>
      </c>
      <c r="AC230" s="389">
        <v>200</v>
      </c>
      <c r="AD230" s="384">
        <v>0.77681734727711504</v>
      </c>
      <c r="AE230" s="395">
        <v>-344.29127704000001</v>
      </c>
      <c r="AF230" s="380"/>
      <c r="AG230" s="380"/>
      <c r="AH230" s="396">
        <v>182</v>
      </c>
      <c r="AI230" s="393">
        <v>345</v>
      </c>
      <c r="AJ230" s="379"/>
      <c r="AK230" s="388">
        <v>3891.4128799999999</v>
      </c>
      <c r="AL230" s="388">
        <v>956.61931348151904</v>
      </c>
      <c r="AM230" s="397">
        <v>828</v>
      </c>
      <c r="AN230" s="401">
        <v>1.1553373351226099</v>
      </c>
      <c r="AO230" s="405">
        <v>-150.43300694560099</v>
      </c>
      <c r="AP230" s="392">
        <v>8.0000000000000002E-3</v>
      </c>
      <c r="AQ230" s="392">
        <v>8.0000000000000002E-3</v>
      </c>
      <c r="AR230" s="393">
        <v>0</v>
      </c>
      <c r="AS230" s="393">
        <v>151</v>
      </c>
      <c r="AT230" s="381"/>
      <c r="AU230" s="388">
        <v>3249.3891899999999</v>
      </c>
      <c r="AV230" s="378">
        <v>798.79173760972606</v>
      </c>
      <c r="AW230" s="399">
        <v>573</v>
      </c>
      <c r="AX230" s="390">
        <v>1.3940518980972501</v>
      </c>
      <c r="AY230" s="398">
        <v>452.31468128039899</v>
      </c>
      <c r="AZ230" s="380">
        <v>1.4999999999999999E-2</v>
      </c>
      <c r="BA230" s="380">
        <v>1.4999999999999999E-2</v>
      </c>
      <c r="BB230" s="393">
        <v>0</v>
      </c>
      <c r="BC230" s="393">
        <v>0</v>
      </c>
      <c r="BD230" s="379"/>
      <c r="BE230" s="388">
        <v>304</v>
      </c>
      <c r="BF230" s="378">
        <v>74.731795434254096</v>
      </c>
      <c r="BG230" s="400">
        <v>65</v>
      </c>
      <c r="BH230" s="401">
        <v>1.1497199297577601</v>
      </c>
      <c r="BI230" s="402">
        <v>-92.618331297500106</v>
      </c>
      <c r="BJ230" s="380">
        <v>1.6879999999999999E-2</v>
      </c>
      <c r="BK230" s="380">
        <v>1.6879999999999999E-2</v>
      </c>
      <c r="BL230" s="393">
        <v>0</v>
      </c>
      <c r="BM230" s="393">
        <v>93</v>
      </c>
      <c r="BN230" s="379"/>
      <c r="BO230" s="387">
        <v>385</v>
      </c>
      <c r="BP230" s="388">
        <v>94.643885665091602</v>
      </c>
      <c r="BQ230" s="400">
        <v>78</v>
      </c>
      <c r="BR230" s="390">
        <v>1.2133831495524601</v>
      </c>
      <c r="BS230" s="391">
        <v>4.2464019543999703</v>
      </c>
      <c r="BT230" s="380">
        <v>7.4999999999999997E-3</v>
      </c>
      <c r="BU230" s="392">
        <v>7.4999999999999997E-3</v>
      </c>
      <c r="BV230" s="387">
        <v>0</v>
      </c>
      <c r="BW230" s="387">
        <v>0</v>
      </c>
      <c r="BX230" s="381"/>
      <c r="BY230" s="386">
        <v>0.99332697807435699</v>
      </c>
      <c r="BZ230" s="386">
        <v>1</v>
      </c>
      <c r="CA230" s="403">
        <v>0.997330791229743</v>
      </c>
      <c r="CB230" s="385">
        <v>0.9</v>
      </c>
      <c r="CC230" s="392">
        <v>2.5000000000000001E-3</v>
      </c>
    </row>
    <row r="231" spans="1:81" ht="21.4" customHeight="1" x14ac:dyDescent="0.25">
      <c r="A231" s="377" t="s">
        <v>246</v>
      </c>
      <c r="B231" s="377" t="s">
        <v>374</v>
      </c>
      <c r="C231" s="377" t="s">
        <v>300</v>
      </c>
      <c r="D231" s="378">
        <v>2.6246019177777802</v>
      </c>
      <c r="E231" s="379"/>
      <c r="F231" s="380">
        <v>7.7499999999999999E-2</v>
      </c>
      <c r="G231" s="380">
        <v>7.7499999999999999E-2</v>
      </c>
      <c r="H231" s="381"/>
      <c r="I231" s="382">
        <v>7</v>
      </c>
      <c r="J231" s="382">
        <v>7</v>
      </c>
      <c r="K231" s="379"/>
      <c r="L231" s="383">
        <v>0.55000000000000004</v>
      </c>
      <c r="M231" s="401">
        <v>0.745</v>
      </c>
      <c r="N231" s="385">
        <v>0.7</v>
      </c>
      <c r="O231" s="386">
        <v>6.0000000000000001E-3</v>
      </c>
      <c r="P231" s="379"/>
      <c r="Q231" s="387">
        <v>144</v>
      </c>
      <c r="R231" s="388">
        <v>54.865463224961502</v>
      </c>
      <c r="S231" s="389">
        <v>36</v>
      </c>
      <c r="T231" s="390">
        <v>1.5240406451378199</v>
      </c>
      <c r="U231" s="391">
        <v>30.6171971519999</v>
      </c>
      <c r="V231" s="392">
        <v>0.01</v>
      </c>
      <c r="W231" s="392">
        <v>0.01</v>
      </c>
      <c r="X231" s="393">
        <v>0</v>
      </c>
      <c r="Y231" s="393">
        <v>0</v>
      </c>
      <c r="Z231" s="379"/>
      <c r="AA231" s="394">
        <v>621</v>
      </c>
      <c r="AB231" s="378">
        <v>236.607310157646</v>
      </c>
      <c r="AC231" s="389">
        <v>200</v>
      </c>
      <c r="AD231" s="401">
        <v>1.1830365507882299</v>
      </c>
      <c r="AE231" s="402">
        <v>-8.9044602666671206</v>
      </c>
      <c r="AF231" s="380">
        <v>8.9999999999999993E-3</v>
      </c>
      <c r="AG231" s="380">
        <v>8.9999999999999993E-3</v>
      </c>
      <c r="AH231" s="396">
        <v>0</v>
      </c>
      <c r="AI231" s="393">
        <v>9</v>
      </c>
      <c r="AJ231" s="379"/>
      <c r="AK231" s="388">
        <v>1851.3481400000001</v>
      </c>
      <c r="AL231" s="388">
        <v>705.38245341507502</v>
      </c>
      <c r="AM231" s="397">
        <v>643.4</v>
      </c>
      <c r="AN231" s="401">
        <v>1.0963357995260701</v>
      </c>
      <c r="AO231" s="405">
        <v>-175.054508677868</v>
      </c>
      <c r="AP231" s="392">
        <v>5.0000000000000001E-3</v>
      </c>
      <c r="AQ231" s="392">
        <v>5.0000000000000001E-3</v>
      </c>
      <c r="AR231" s="393">
        <v>0</v>
      </c>
      <c r="AS231" s="393">
        <v>176</v>
      </c>
      <c r="AT231" s="381"/>
      <c r="AU231" s="388">
        <v>1885.07233</v>
      </c>
      <c r="AV231" s="378">
        <v>718.23171248616302</v>
      </c>
      <c r="AW231" s="399">
        <v>573</v>
      </c>
      <c r="AX231" s="390">
        <v>1.2534584860142499</v>
      </c>
      <c r="AY231" s="398">
        <v>80.396051335998706</v>
      </c>
      <c r="AZ231" s="380">
        <v>1.4999999999999999E-2</v>
      </c>
      <c r="BA231" s="380">
        <v>1.4999999999999999E-2</v>
      </c>
      <c r="BB231" s="393">
        <v>0</v>
      </c>
      <c r="BC231" s="393">
        <v>0</v>
      </c>
      <c r="BD231" s="379"/>
      <c r="BE231" s="388">
        <v>264.7</v>
      </c>
      <c r="BF231" s="378">
        <v>100.85338969199501</v>
      </c>
      <c r="BG231" s="400">
        <v>65</v>
      </c>
      <c r="BH231" s="390">
        <v>1.5515906106460799</v>
      </c>
      <c r="BI231" s="391">
        <v>8.8013130166664606</v>
      </c>
      <c r="BJ231" s="380">
        <v>0.03</v>
      </c>
      <c r="BK231" s="380">
        <v>0.03</v>
      </c>
      <c r="BL231" s="393">
        <v>0</v>
      </c>
      <c r="BM231" s="393">
        <v>0</v>
      </c>
      <c r="BN231" s="379"/>
      <c r="BO231" s="387">
        <v>203</v>
      </c>
      <c r="BP231" s="388">
        <v>77.345062740744297</v>
      </c>
      <c r="BQ231" s="400">
        <v>78</v>
      </c>
      <c r="BR231" s="386">
        <v>0.99160336847108099</v>
      </c>
      <c r="BS231" s="394">
        <v>-42.6627395040002</v>
      </c>
      <c r="BT231" s="380"/>
      <c r="BU231" s="392"/>
      <c r="BV231" s="387">
        <v>2</v>
      </c>
      <c r="BW231" s="387">
        <v>43</v>
      </c>
      <c r="BX231" s="381"/>
      <c r="BY231" s="386">
        <v>0.99706227967097505</v>
      </c>
      <c r="BZ231" s="386">
        <v>1</v>
      </c>
      <c r="CA231" s="403">
        <v>0.99882491186838995</v>
      </c>
      <c r="CB231" s="385">
        <v>0.9</v>
      </c>
      <c r="CC231" s="392">
        <v>2.5000000000000001E-3</v>
      </c>
    </row>
    <row r="232" spans="1:81" ht="21.4" customHeight="1" x14ac:dyDescent="0.25">
      <c r="A232" s="377" t="s">
        <v>246</v>
      </c>
      <c r="B232" s="377" t="s">
        <v>374</v>
      </c>
      <c r="C232" s="377" t="s">
        <v>301</v>
      </c>
      <c r="D232" s="378">
        <v>1.17641003311111</v>
      </c>
      <c r="E232" s="379"/>
      <c r="F232" s="380">
        <v>4.65E-2</v>
      </c>
      <c r="G232" s="380">
        <v>4.65E-2</v>
      </c>
      <c r="H232" s="381"/>
      <c r="I232" s="382">
        <v>6</v>
      </c>
      <c r="J232" s="382">
        <v>6</v>
      </c>
      <c r="K232" s="379"/>
      <c r="L232" s="383">
        <v>0.16</v>
      </c>
      <c r="M232" s="384">
        <v>0.59099999999999997</v>
      </c>
      <c r="N232" s="385">
        <v>0.7</v>
      </c>
      <c r="O232" s="386"/>
      <c r="P232" s="379"/>
      <c r="Q232" s="387">
        <v>53</v>
      </c>
      <c r="R232" s="388">
        <v>45.052318926452202</v>
      </c>
      <c r="S232" s="389">
        <v>36</v>
      </c>
      <c r="T232" s="390">
        <v>1.2514533035125599</v>
      </c>
      <c r="U232" s="391">
        <v>2.1790865696000501</v>
      </c>
      <c r="V232" s="392">
        <v>0.01</v>
      </c>
      <c r="W232" s="392">
        <v>0.01</v>
      </c>
      <c r="X232" s="393">
        <v>0</v>
      </c>
      <c r="Y232" s="393">
        <v>0</v>
      </c>
      <c r="Z232" s="379"/>
      <c r="AA232" s="394">
        <v>111</v>
      </c>
      <c r="AB232" s="378">
        <v>94.354856619550901</v>
      </c>
      <c r="AC232" s="389">
        <v>200</v>
      </c>
      <c r="AD232" s="384">
        <v>0.47177428309775399</v>
      </c>
      <c r="AE232" s="395">
        <v>-171.338407946666</v>
      </c>
      <c r="AF232" s="380"/>
      <c r="AG232" s="380"/>
      <c r="AH232" s="396">
        <v>125</v>
      </c>
      <c r="AI232" s="393">
        <v>172</v>
      </c>
      <c r="AJ232" s="379"/>
      <c r="AK232" s="388">
        <v>1079.01944</v>
      </c>
      <c r="AL232" s="388">
        <v>917.21373469286596</v>
      </c>
      <c r="AM232" s="397">
        <v>828</v>
      </c>
      <c r="AN232" s="401">
        <v>1.10774605639235</v>
      </c>
      <c r="AO232" s="405">
        <v>-89.861568899199</v>
      </c>
      <c r="AP232" s="392">
        <v>5.4999999999999997E-3</v>
      </c>
      <c r="AQ232" s="392">
        <v>5.4999999999999997E-3</v>
      </c>
      <c r="AR232" s="393">
        <v>0</v>
      </c>
      <c r="AS232" s="393">
        <v>90</v>
      </c>
      <c r="AT232" s="381"/>
      <c r="AU232" s="388">
        <v>756.99558999999999</v>
      </c>
      <c r="AV232" s="378">
        <v>643.47937257731803</v>
      </c>
      <c r="AW232" s="399">
        <v>573</v>
      </c>
      <c r="AX232" s="401">
        <v>1.1230006502222001</v>
      </c>
      <c r="AY232" s="405">
        <v>-51.903948767199303</v>
      </c>
      <c r="AZ232" s="380">
        <v>8.9999999999999993E-3</v>
      </c>
      <c r="BA232" s="380">
        <v>8.9999999999999993E-3</v>
      </c>
      <c r="BB232" s="393">
        <v>0</v>
      </c>
      <c r="BC232" s="393">
        <v>52</v>
      </c>
      <c r="BD232" s="379"/>
      <c r="BE232" s="388">
        <v>81.099999999999994</v>
      </c>
      <c r="BF232" s="378">
        <v>68.938548395005199</v>
      </c>
      <c r="BG232" s="400">
        <v>65</v>
      </c>
      <c r="BH232" s="401">
        <v>1.06059305223085</v>
      </c>
      <c r="BI232" s="402">
        <v>-33.5999782283332</v>
      </c>
      <c r="BJ232" s="380">
        <v>1.2E-2</v>
      </c>
      <c r="BK232" s="380">
        <v>1.2E-2</v>
      </c>
      <c r="BL232" s="393">
        <v>0</v>
      </c>
      <c r="BM232" s="393">
        <v>34</v>
      </c>
      <c r="BN232" s="379"/>
      <c r="BO232" s="387">
        <v>146</v>
      </c>
      <c r="BP232" s="388">
        <v>124.106387986076</v>
      </c>
      <c r="BQ232" s="400">
        <v>78</v>
      </c>
      <c r="BR232" s="390">
        <v>1.59110753828303</v>
      </c>
      <c r="BS232" s="391">
        <v>35.8880209008001</v>
      </c>
      <c r="BT232" s="380">
        <v>7.4999999999999997E-3</v>
      </c>
      <c r="BU232" s="392">
        <v>7.4999999999999997E-3</v>
      </c>
      <c r="BV232" s="387">
        <v>0</v>
      </c>
      <c r="BW232" s="387">
        <v>0</v>
      </c>
      <c r="BX232" s="381"/>
      <c r="BY232" s="386">
        <v>0.998466257668711</v>
      </c>
      <c r="BZ232" s="386">
        <v>1</v>
      </c>
      <c r="CA232" s="403">
        <v>0.999386503067485</v>
      </c>
      <c r="CB232" s="385">
        <v>0.9</v>
      </c>
      <c r="CC232" s="392">
        <v>2.5000000000000001E-3</v>
      </c>
    </row>
    <row r="233" spans="1:81" ht="21.4" customHeight="1" x14ac:dyDescent="0.25">
      <c r="A233" s="377" t="s">
        <v>246</v>
      </c>
      <c r="B233" s="377" t="s">
        <v>374</v>
      </c>
      <c r="C233" s="377" t="s">
        <v>303</v>
      </c>
      <c r="D233" s="378">
        <v>11.829808936333301</v>
      </c>
      <c r="E233" s="379"/>
      <c r="F233" s="380">
        <v>2.9000000000000001E-2</v>
      </c>
      <c r="G233" s="380">
        <v>2.9000000000000001E-2</v>
      </c>
      <c r="H233" s="381"/>
      <c r="I233" s="382">
        <v>5</v>
      </c>
      <c r="J233" s="382">
        <v>5</v>
      </c>
      <c r="K233" s="379"/>
      <c r="L233" s="383">
        <v>0.628716495968621</v>
      </c>
      <c r="M233" s="386">
        <v>0.61699999999999999</v>
      </c>
      <c r="N233" s="385">
        <v>0.7</v>
      </c>
      <c r="O233" s="386"/>
      <c r="P233" s="379"/>
      <c r="Q233" s="387">
        <v>528</v>
      </c>
      <c r="R233" s="388">
        <v>44.633011643859597</v>
      </c>
      <c r="S233" s="389">
        <v>36</v>
      </c>
      <c r="T233" s="390">
        <v>1.2398058789961</v>
      </c>
      <c r="U233" s="391">
        <v>16.952253950400198</v>
      </c>
      <c r="V233" s="392">
        <v>0.01</v>
      </c>
      <c r="W233" s="392">
        <v>0.01</v>
      </c>
      <c r="X233" s="393">
        <v>0</v>
      </c>
      <c r="Y233" s="393">
        <v>0</v>
      </c>
      <c r="Z233" s="379"/>
      <c r="AA233" s="394">
        <v>1277</v>
      </c>
      <c r="AB233" s="378">
        <v>107.947643691683</v>
      </c>
      <c r="AC233" s="389">
        <v>200</v>
      </c>
      <c r="AD233" s="384">
        <v>0.53973821845841496</v>
      </c>
      <c r="AE233" s="395">
        <v>-1562.15414472</v>
      </c>
      <c r="AF233" s="380"/>
      <c r="AG233" s="380"/>
      <c r="AH233" s="396">
        <v>1089</v>
      </c>
      <c r="AI233" s="393">
        <v>1563</v>
      </c>
      <c r="AJ233" s="379"/>
      <c r="AK233" s="388">
        <v>8434.8009700000002</v>
      </c>
      <c r="AL233" s="388">
        <v>713.01244300690996</v>
      </c>
      <c r="AM233" s="397">
        <v>801.7</v>
      </c>
      <c r="AN233" s="386">
        <v>0.88937563054373203</v>
      </c>
      <c r="AO233" s="388">
        <v>-2945.9484191101201</v>
      </c>
      <c r="AP233" s="392"/>
      <c r="AQ233" s="392"/>
      <c r="AR233" s="393">
        <v>1050</v>
      </c>
      <c r="AS233" s="393">
        <v>2946</v>
      </c>
      <c r="AT233" s="381"/>
      <c r="AU233" s="388">
        <v>7222.2583800000002</v>
      </c>
      <c r="AV233" s="378">
        <v>610.51352721496698</v>
      </c>
      <c r="AW233" s="399">
        <v>573</v>
      </c>
      <c r="AX233" s="401">
        <v>1.0654686338830099</v>
      </c>
      <c r="AY233" s="405">
        <v>-911.91824462279806</v>
      </c>
      <c r="AZ233" s="380">
        <v>5.2500000000000003E-3</v>
      </c>
      <c r="BA233" s="380">
        <v>5.2500000000000003E-3</v>
      </c>
      <c r="BB233" s="393">
        <v>0</v>
      </c>
      <c r="BC233" s="393">
        <v>912</v>
      </c>
      <c r="BD233" s="379"/>
      <c r="BE233" s="388">
        <v>730.9</v>
      </c>
      <c r="BF233" s="378">
        <v>61.784598883516999</v>
      </c>
      <c r="BG233" s="400">
        <v>65</v>
      </c>
      <c r="BH233" s="401">
        <v>0.95053229051564603</v>
      </c>
      <c r="BI233" s="402">
        <v>-422.50637129249998</v>
      </c>
      <c r="BJ233" s="380">
        <v>3.7499999999999999E-3</v>
      </c>
      <c r="BK233" s="380">
        <v>3.7499999999999999E-3</v>
      </c>
      <c r="BL233" s="393">
        <v>0</v>
      </c>
      <c r="BM233" s="393">
        <v>423</v>
      </c>
      <c r="BN233" s="379"/>
      <c r="BO233" s="387">
        <v>1249</v>
      </c>
      <c r="BP233" s="388">
        <v>105.580741559054</v>
      </c>
      <c r="BQ233" s="400">
        <v>78</v>
      </c>
      <c r="BR233" s="390">
        <v>1.3535992507571</v>
      </c>
      <c r="BS233" s="391">
        <v>141.7298835592</v>
      </c>
      <c r="BT233" s="380">
        <v>7.4999999999999997E-3</v>
      </c>
      <c r="BU233" s="392">
        <v>7.4999999999999997E-3</v>
      </c>
      <c r="BV233" s="387">
        <v>0</v>
      </c>
      <c r="BW233" s="387">
        <v>0</v>
      </c>
      <c r="BX233" s="381"/>
      <c r="BY233" s="386">
        <v>0.99724282182924495</v>
      </c>
      <c r="BZ233" s="386">
        <v>1</v>
      </c>
      <c r="CA233" s="403">
        <v>0.998897128731698</v>
      </c>
      <c r="CB233" s="385">
        <v>0.9</v>
      </c>
      <c r="CC233" s="392">
        <v>2.5000000000000001E-3</v>
      </c>
    </row>
    <row r="234" spans="1:81" ht="21.4" customHeight="1" x14ac:dyDescent="0.25">
      <c r="A234" s="377" t="s">
        <v>246</v>
      </c>
      <c r="B234" s="377" t="s">
        <v>374</v>
      </c>
      <c r="C234" s="377" t="s">
        <v>306</v>
      </c>
      <c r="D234" s="378">
        <v>1.8786092248888899</v>
      </c>
      <c r="E234" s="379"/>
      <c r="F234" s="380">
        <v>5.525E-2</v>
      </c>
      <c r="G234" s="380">
        <v>5.525E-2</v>
      </c>
      <c r="H234" s="381"/>
      <c r="I234" s="382">
        <v>5</v>
      </c>
      <c r="J234" s="382">
        <v>5</v>
      </c>
      <c r="K234" s="379"/>
      <c r="L234" s="383">
        <v>0.32</v>
      </c>
      <c r="M234" s="384">
        <v>0.2</v>
      </c>
      <c r="N234" s="385">
        <v>0.7</v>
      </c>
      <c r="O234" s="386"/>
      <c r="P234" s="379"/>
      <c r="Q234" s="387">
        <v>96</v>
      </c>
      <c r="R234" s="388">
        <v>51.101633446773903</v>
      </c>
      <c r="S234" s="389">
        <v>36</v>
      </c>
      <c r="T234" s="390">
        <v>1.4194898179659401</v>
      </c>
      <c r="U234" s="391">
        <v>14.8440814848</v>
      </c>
      <c r="V234" s="392">
        <v>0.01</v>
      </c>
      <c r="W234" s="392">
        <v>0.01</v>
      </c>
      <c r="X234" s="393">
        <v>0</v>
      </c>
      <c r="Y234" s="393">
        <v>0</v>
      </c>
      <c r="Z234" s="379"/>
      <c r="AA234" s="394">
        <v>189</v>
      </c>
      <c r="AB234" s="378">
        <v>100.606340848336</v>
      </c>
      <c r="AC234" s="389">
        <v>200</v>
      </c>
      <c r="AD234" s="384">
        <v>0.50303170424167998</v>
      </c>
      <c r="AE234" s="395">
        <v>-261.86621397333403</v>
      </c>
      <c r="AF234" s="380"/>
      <c r="AG234" s="380"/>
      <c r="AH234" s="396">
        <v>187</v>
      </c>
      <c r="AI234" s="393">
        <v>262</v>
      </c>
      <c r="AJ234" s="379"/>
      <c r="AK234" s="388">
        <v>891.41144999999995</v>
      </c>
      <c r="AL234" s="388">
        <v>474.506053834971</v>
      </c>
      <c r="AM234" s="397">
        <v>710.4</v>
      </c>
      <c r="AN234" s="384">
        <v>0.667942080285713</v>
      </c>
      <c r="AO234" s="406">
        <v>-710.06534203328101</v>
      </c>
      <c r="AP234" s="392"/>
      <c r="AQ234" s="392"/>
      <c r="AR234" s="393">
        <v>444</v>
      </c>
      <c r="AS234" s="393">
        <v>711</v>
      </c>
      <c r="AT234" s="381"/>
      <c r="AU234" s="388">
        <v>1361.58053</v>
      </c>
      <c r="AV234" s="378">
        <v>724.78113700337599</v>
      </c>
      <c r="AW234" s="399">
        <v>573</v>
      </c>
      <c r="AX234" s="390">
        <v>1.2648885462537101</v>
      </c>
      <c r="AY234" s="398">
        <v>69.848826966399201</v>
      </c>
      <c r="AZ234" s="380">
        <v>1.4999999999999999E-2</v>
      </c>
      <c r="BA234" s="380">
        <v>1.4999999999999999E-2</v>
      </c>
      <c r="BB234" s="393">
        <v>0</v>
      </c>
      <c r="BC234" s="393">
        <v>0</v>
      </c>
      <c r="BD234" s="379"/>
      <c r="BE234" s="388">
        <v>151.69999999999999</v>
      </c>
      <c r="BF234" s="378">
        <v>80.751227019537495</v>
      </c>
      <c r="BG234" s="400">
        <v>65</v>
      </c>
      <c r="BH234" s="401">
        <v>1.2423265695313499</v>
      </c>
      <c r="BI234" s="402">
        <v>-31.464399426666699</v>
      </c>
      <c r="BJ234" s="380">
        <v>2.0250000000000001E-2</v>
      </c>
      <c r="BK234" s="380">
        <v>2.0250000000000001E-2</v>
      </c>
      <c r="BL234" s="393">
        <v>0</v>
      </c>
      <c r="BM234" s="393">
        <v>32</v>
      </c>
      <c r="BN234" s="379"/>
      <c r="BO234" s="387">
        <v>188</v>
      </c>
      <c r="BP234" s="388">
        <v>100.074032166599</v>
      </c>
      <c r="BQ234" s="400">
        <v>78</v>
      </c>
      <c r="BR234" s="390">
        <v>1.28300041239229</v>
      </c>
      <c r="BS234" s="391">
        <v>12.1621765503999</v>
      </c>
      <c r="BT234" s="380">
        <v>7.4999999999999997E-3</v>
      </c>
      <c r="BU234" s="392">
        <v>7.4999999999999997E-3</v>
      </c>
      <c r="BV234" s="387">
        <v>0</v>
      </c>
      <c r="BW234" s="387">
        <v>0</v>
      </c>
      <c r="BX234" s="381"/>
      <c r="BY234" s="386">
        <v>0.99809813617345</v>
      </c>
      <c r="BZ234" s="386">
        <v>1</v>
      </c>
      <c r="CA234" s="403">
        <v>0.99923925446938</v>
      </c>
      <c r="CB234" s="385">
        <v>0.9</v>
      </c>
      <c r="CC234" s="392">
        <v>2.5000000000000001E-3</v>
      </c>
    </row>
    <row r="235" spans="1:81" ht="21.4" customHeight="1" x14ac:dyDescent="0.25">
      <c r="A235" s="377" t="s">
        <v>246</v>
      </c>
      <c r="B235" s="377" t="s">
        <v>374</v>
      </c>
      <c r="C235" s="377" t="s">
        <v>307</v>
      </c>
      <c r="D235" s="378">
        <v>4.5777037566666703</v>
      </c>
      <c r="E235" s="379"/>
      <c r="F235" s="380">
        <v>2.6249999999999999E-2</v>
      </c>
      <c r="G235" s="380">
        <v>2.6249999999999999E-2</v>
      </c>
      <c r="H235" s="381"/>
      <c r="I235" s="382">
        <v>4</v>
      </c>
      <c r="J235" s="382">
        <v>4</v>
      </c>
      <c r="K235" s="379"/>
      <c r="L235" s="383">
        <v>0.33</v>
      </c>
      <c r="M235" s="386">
        <v>0.6</v>
      </c>
      <c r="N235" s="385">
        <v>0.7</v>
      </c>
      <c r="O235" s="386"/>
      <c r="P235" s="379"/>
      <c r="Q235" s="387">
        <v>171</v>
      </c>
      <c r="R235" s="388">
        <v>37.354972949257998</v>
      </c>
      <c r="S235" s="389">
        <v>36</v>
      </c>
      <c r="T235" s="401">
        <v>1.0376381374793899</v>
      </c>
      <c r="U235" s="402">
        <v>-26.756802288000099</v>
      </c>
      <c r="V235" s="392">
        <v>2E-3</v>
      </c>
      <c r="W235" s="392">
        <v>2E-3</v>
      </c>
      <c r="X235" s="393">
        <v>0</v>
      </c>
      <c r="Y235" s="393">
        <v>27</v>
      </c>
      <c r="Z235" s="379"/>
      <c r="AA235" s="394">
        <v>512</v>
      </c>
      <c r="AB235" s="378">
        <v>111.846468713568</v>
      </c>
      <c r="AC235" s="389">
        <v>200</v>
      </c>
      <c r="AD235" s="384">
        <v>0.55923234356784002</v>
      </c>
      <c r="AE235" s="395">
        <v>-586.64890160000095</v>
      </c>
      <c r="AF235" s="380"/>
      <c r="AG235" s="380"/>
      <c r="AH235" s="396">
        <v>404</v>
      </c>
      <c r="AI235" s="393">
        <v>587</v>
      </c>
      <c r="AJ235" s="379"/>
      <c r="AK235" s="388">
        <v>3056.3532500000001</v>
      </c>
      <c r="AL235" s="388">
        <v>667.66077764401598</v>
      </c>
      <c r="AM235" s="397">
        <v>828</v>
      </c>
      <c r="AN235" s="386">
        <v>0.80635359618842495</v>
      </c>
      <c r="AO235" s="388">
        <v>-1492.0532026240001</v>
      </c>
      <c r="AP235" s="392"/>
      <c r="AQ235" s="392"/>
      <c r="AR235" s="393">
        <v>734</v>
      </c>
      <c r="AS235" s="393">
        <v>1493</v>
      </c>
      <c r="AT235" s="381"/>
      <c r="AU235" s="388">
        <v>3126.9246600000001</v>
      </c>
      <c r="AV235" s="378">
        <v>683.07711162963597</v>
      </c>
      <c r="AW235" s="399">
        <v>573</v>
      </c>
      <c r="AX235" s="401">
        <v>1.1921066520587</v>
      </c>
      <c r="AY235" s="405">
        <v>-20.704443084001898</v>
      </c>
      <c r="AZ235" s="380">
        <v>1.4250000000000001E-2</v>
      </c>
      <c r="BA235" s="380">
        <v>1.4250000000000001E-2</v>
      </c>
      <c r="BB235" s="393">
        <v>0</v>
      </c>
      <c r="BC235" s="393">
        <v>21</v>
      </c>
      <c r="BD235" s="379"/>
      <c r="BE235" s="388">
        <v>265.60000000000002</v>
      </c>
      <c r="BF235" s="378">
        <v>58.020355645163299</v>
      </c>
      <c r="BG235" s="400">
        <v>65</v>
      </c>
      <c r="BH235" s="386">
        <v>0.89262085607943498</v>
      </c>
      <c r="BI235" s="394">
        <v>-180.72611627500001</v>
      </c>
      <c r="BJ235" s="380"/>
      <c r="BK235" s="380"/>
      <c r="BL235" s="393">
        <v>3</v>
      </c>
      <c r="BM235" s="393">
        <v>181</v>
      </c>
      <c r="BN235" s="379"/>
      <c r="BO235" s="387">
        <v>490</v>
      </c>
      <c r="BP235" s="388">
        <v>107.040565761032</v>
      </c>
      <c r="BQ235" s="400">
        <v>78</v>
      </c>
      <c r="BR235" s="390">
        <v>1.37231494565426</v>
      </c>
      <c r="BS235" s="391">
        <v>61.526928375999802</v>
      </c>
      <c r="BT235" s="380">
        <v>7.4999999999999997E-3</v>
      </c>
      <c r="BU235" s="392">
        <v>7.4999999999999997E-3</v>
      </c>
      <c r="BV235" s="387">
        <v>0</v>
      </c>
      <c r="BW235" s="387">
        <v>0</v>
      </c>
      <c r="BX235" s="381"/>
      <c r="BY235" s="386">
        <v>0.99225106547849695</v>
      </c>
      <c r="BZ235" s="386">
        <v>1</v>
      </c>
      <c r="CA235" s="403">
        <v>0.99690042619139896</v>
      </c>
      <c r="CB235" s="385">
        <v>0.9</v>
      </c>
      <c r="CC235" s="392">
        <v>2.5000000000000001E-3</v>
      </c>
    </row>
    <row r="236" spans="1:81" ht="21.4" customHeight="1" x14ac:dyDescent="0.25">
      <c r="A236" s="377" t="s">
        <v>308</v>
      </c>
      <c r="B236" s="377" t="s">
        <v>309</v>
      </c>
      <c r="C236" s="377" t="s">
        <v>310</v>
      </c>
      <c r="D236" s="378">
        <v>3.559059596</v>
      </c>
      <c r="E236" s="379"/>
      <c r="F236" s="380">
        <v>3.0499999999999999E-2</v>
      </c>
      <c r="G236" s="380">
        <v>3.0499999999999999E-2</v>
      </c>
      <c r="H236" s="381"/>
      <c r="I236" s="382">
        <v>5</v>
      </c>
      <c r="J236" s="382">
        <v>5</v>
      </c>
      <c r="K236" s="379"/>
      <c r="L236" s="383">
        <v>0.57999999999999996</v>
      </c>
      <c r="M236" s="401">
        <v>0.70799999999999996</v>
      </c>
      <c r="N236" s="385">
        <v>0.7</v>
      </c>
      <c r="O236" s="386">
        <v>1E-3</v>
      </c>
      <c r="P236" s="379"/>
      <c r="Q236" s="387">
        <v>153</v>
      </c>
      <c r="R236" s="388">
        <v>42.988883965853098</v>
      </c>
      <c r="S236" s="389">
        <v>36</v>
      </c>
      <c r="T236" s="401">
        <v>1.1941356657181399</v>
      </c>
      <c r="U236" s="402">
        <v>-0.75137454720001495</v>
      </c>
      <c r="V236" s="392">
        <v>9.4999999999999998E-3</v>
      </c>
      <c r="W236" s="392">
        <v>9.4999999999999998E-3</v>
      </c>
      <c r="X236" s="393">
        <v>0</v>
      </c>
      <c r="Y236" s="393">
        <v>1</v>
      </c>
      <c r="Z236" s="379"/>
      <c r="AA236" s="394">
        <v>406</v>
      </c>
      <c r="AB236" s="378">
        <v>114.07507771330999</v>
      </c>
      <c r="AC236" s="389">
        <v>200</v>
      </c>
      <c r="AD236" s="384">
        <v>0.57037538856655001</v>
      </c>
      <c r="AE236" s="395">
        <v>-448.17430303999998</v>
      </c>
      <c r="AF236" s="380"/>
      <c r="AG236" s="380"/>
      <c r="AH236" s="396">
        <v>306</v>
      </c>
      <c r="AI236" s="393">
        <v>449</v>
      </c>
      <c r="AJ236" s="379"/>
      <c r="AK236" s="388">
        <v>3203.2273399999999</v>
      </c>
      <c r="AL236" s="388">
        <v>900.020708728812</v>
      </c>
      <c r="AM236" s="397">
        <v>736</v>
      </c>
      <c r="AN236" s="390">
        <v>1.22285422381632</v>
      </c>
      <c r="AO236" s="398">
        <v>59.8659048127993</v>
      </c>
      <c r="AP236" s="392">
        <v>0.01</v>
      </c>
      <c r="AQ236" s="392">
        <v>0.01</v>
      </c>
      <c r="AR236" s="393">
        <v>0</v>
      </c>
      <c r="AS236" s="393">
        <v>0</v>
      </c>
      <c r="AT236" s="381"/>
      <c r="AU236" s="388">
        <v>1822.4483399999999</v>
      </c>
      <c r="AV236" s="378">
        <v>512.05895569948802</v>
      </c>
      <c r="AW236" s="399">
        <v>573</v>
      </c>
      <c r="AX236" s="386">
        <v>0.89364564694500404</v>
      </c>
      <c r="AY236" s="388">
        <v>-624.76103820959997</v>
      </c>
      <c r="AZ236" s="380"/>
      <c r="BA236" s="380"/>
      <c r="BB236" s="393">
        <v>217</v>
      </c>
      <c r="BC236" s="393">
        <v>625</v>
      </c>
      <c r="BD236" s="379"/>
      <c r="BE236" s="388">
        <v>164.7</v>
      </c>
      <c r="BF236" s="378">
        <v>46.276269210300697</v>
      </c>
      <c r="BG236" s="400">
        <v>65</v>
      </c>
      <c r="BH236" s="384">
        <v>0.71194260323539504</v>
      </c>
      <c r="BI236" s="395">
        <v>-182.30831061000001</v>
      </c>
      <c r="BJ236" s="380"/>
      <c r="BK236" s="380"/>
      <c r="BL236" s="393">
        <v>44</v>
      </c>
      <c r="BM236" s="393">
        <v>183</v>
      </c>
      <c r="BN236" s="379"/>
      <c r="BO236" s="387">
        <v>395</v>
      </c>
      <c r="BP236" s="388">
        <v>110.98437363733299</v>
      </c>
      <c r="BQ236" s="400">
        <v>78</v>
      </c>
      <c r="BR236" s="390">
        <v>1.4228765850940099</v>
      </c>
      <c r="BS236" s="391">
        <v>61.8720218144</v>
      </c>
      <c r="BT236" s="380">
        <v>7.4999999999999997E-3</v>
      </c>
      <c r="BU236" s="392">
        <v>7.4999999999999997E-3</v>
      </c>
      <c r="BV236" s="387">
        <v>0</v>
      </c>
      <c r="BW236" s="387">
        <v>0</v>
      </c>
      <c r="BX236" s="381"/>
      <c r="BY236" s="386">
        <v>0.98543406486696405</v>
      </c>
      <c r="BZ236" s="386">
        <v>1</v>
      </c>
      <c r="CA236" s="403">
        <v>0.99417362594678604</v>
      </c>
      <c r="CB236" s="385">
        <v>0.9</v>
      </c>
      <c r="CC236" s="392">
        <v>2.5000000000000001E-3</v>
      </c>
    </row>
    <row r="237" spans="1:81" ht="21.4" customHeight="1" x14ac:dyDescent="0.25">
      <c r="A237" s="377" t="s">
        <v>308</v>
      </c>
      <c r="B237" s="377" t="s">
        <v>309</v>
      </c>
      <c r="C237" s="377" t="s">
        <v>311</v>
      </c>
      <c r="D237" s="378">
        <v>2.7713939394444398</v>
      </c>
      <c r="E237" s="379"/>
      <c r="F237" s="380">
        <v>3.4250000000000003E-2</v>
      </c>
      <c r="G237" s="380">
        <v>3.4250000000000003E-2</v>
      </c>
      <c r="H237" s="381"/>
      <c r="I237" s="382">
        <v>4</v>
      </c>
      <c r="J237" s="382">
        <v>4</v>
      </c>
      <c r="K237" s="379"/>
      <c r="L237" s="383">
        <v>0.47</v>
      </c>
      <c r="M237" s="386">
        <v>0.69099999999999995</v>
      </c>
      <c r="N237" s="385">
        <v>0.7</v>
      </c>
      <c r="O237" s="386"/>
      <c r="P237" s="379"/>
      <c r="Q237" s="387">
        <v>137</v>
      </c>
      <c r="R237" s="388">
        <v>49.433607416873798</v>
      </c>
      <c r="S237" s="389">
        <v>36</v>
      </c>
      <c r="T237" s="390">
        <v>1.37315576157983</v>
      </c>
      <c r="U237" s="391">
        <v>17.275781816000201</v>
      </c>
      <c r="V237" s="392">
        <v>0.01</v>
      </c>
      <c r="W237" s="392">
        <v>0.01</v>
      </c>
      <c r="X237" s="393">
        <v>0</v>
      </c>
      <c r="Y237" s="393">
        <v>0</v>
      </c>
      <c r="Z237" s="379"/>
      <c r="AA237" s="394">
        <v>205</v>
      </c>
      <c r="AB237" s="378">
        <v>73.969996499701693</v>
      </c>
      <c r="AC237" s="389">
        <v>200</v>
      </c>
      <c r="AD237" s="384">
        <v>0.36984998249850798</v>
      </c>
      <c r="AE237" s="395">
        <v>-460.134545466666</v>
      </c>
      <c r="AF237" s="380"/>
      <c r="AG237" s="380"/>
      <c r="AH237" s="396">
        <v>350</v>
      </c>
      <c r="AI237" s="393">
        <v>461</v>
      </c>
      <c r="AJ237" s="379"/>
      <c r="AK237" s="388">
        <v>1654.0132000000001</v>
      </c>
      <c r="AL237" s="388">
        <v>596.81634446078203</v>
      </c>
      <c r="AM237" s="397">
        <v>612</v>
      </c>
      <c r="AN237" s="386">
        <v>0.97519010532807604</v>
      </c>
      <c r="AO237" s="388">
        <v>-381.29850912799702</v>
      </c>
      <c r="AP237" s="392"/>
      <c r="AQ237" s="392"/>
      <c r="AR237" s="393">
        <v>43</v>
      </c>
      <c r="AS237" s="393">
        <v>382</v>
      </c>
      <c r="AT237" s="381"/>
      <c r="AU237" s="388">
        <v>1937.37246</v>
      </c>
      <c r="AV237" s="378">
        <v>699.06065407228505</v>
      </c>
      <c r="AW237" s="399">
        <v>573</v>
      </c>
      <c r="AX237" s="390">
        <v>1.2200011414874099</v>
      </c>
      <c r="AY237" s="398">
        <v>31.7619872380033</v>
      </c>
      <c r="AZ237" s="380">
        <v>1.4999999999999999E-2</v>
      </c>
      <c r="BA237" s="380">
        <v>1.4999999999999999E-2</v>
      </c>
      <c r="BB237" s="393">
        <v>0</v>
      </c>
      <c r="BC237" s="393">
        <v>0</v>
      </c>
      <c r="BD237" s="379"/>
      <c r="BE237" s="388">
        <v>177.7</v>
      </c>
      <c r="BF237" s="378">
        <v>64.119357941448698</v>
      </c>
      <c r="BG237" s="400">
        <v>65</v>
      </c>
      <c r="BH237" s="401">
        <v>0.98645166063767298</v>
      </c>
      <c r="BI237" s="402">
        <v>-92.510909095832901</v>
      </c>
      <c r="BJ237" s="380">
        <v>6.7499999999999999E-3</v>
      </c>
      <c r="BK237" s="380">
        <v>6.7499999999999999E-3</v>
      </c>
      <c r="BL237" s="393">
        <v>0</v>
      </c>
      <c r="BM237" s="393">
        <v>93</v>
      </c>
      <c r="BN237" s="379"/>
      <c r="BO237" s="387">
        <v>199</v>
      </c>
      <c r="BP237" s="388">
        <v>71.805020992393295</v>
      </c>
      <c r="BQ237" s="400">
        <v>78</v>
      </c>
      <c r="BR237" s="386">
        <v>0.92057719221017098</v>
      </c>
      <c r="BS237" s="394">
        <v>-60.402472731999502</v>
      </c>
      <c r="BT237" s="380"/>
      <c r="BU237" s="392"/>
      <c r="BV237" s="387">
        <v>18</v>
      </c>
      <c r="BW237" s="387">
        <v>61</v>
      </c>
      <c r="BX237" s="381"/>
      <c r="BY237" s="386">
        <v>0.98945286750164796</v>
      </c>
      <c r="BZ237" s="386">
        <v>1</v>
      </c>
      <c r="CA237" s="403">
        <v>0.99578114700065901</v>
      </c>
      <c r="CB237" s="385">
        <v>0.9</v>
      </c>
      <c r="CC237" s="392">
        <v>2.5000000000000001E-3</v>
      </c>
    </row>
    <row r="238" spans="1:81" ht="21.4" customHeight="1" x14ac:dyDescent="0.25">
      <c r="A238" s="377" t="s">
        <v>308</v>
      </c>
      <c r="B238" s="377" t="s">
        <v>309</v>
      </c>
      <c r="C238" s="377" t="s">
        <v>312</v>
      </c>
      <c r="D238" s="378">
        <v>0.55197132611111099</v>
      </c>
      <c r="E238" s="379"/>
      <c r="F238" s="380">
        <v>0.01</v>
      </c>
      <c r="G238" s="380">
        <v>0.01</v>
      </c>
      <c r="H238" s="381"/>
      <c r="I238" s="382">
        <v>2</v>
      </c>
      <c r="J238" s="382">
        <v>2</v>
      </c>
      <c r="K238" s="379"/>
      <c r="L238" s="383"/>
      <c r="M238" s="384"/>
      <c r="N238" s="385">
        <v>0.7</v>
      </c>
      <c r="O238" s="386"/>
      <c r="P238" s="379"/>
      <c r="Q238" s="387">
        <v>7</v>
      </c>
      <c r="R238" s="388">
        <v>12.6818181830534</v>
      </c>
      <c r="S238" s="389">
        <v>36</v>
      </c>
      <c r="T238" s="384">
        <v>0.35227272730703901</v>
      </c>
      <c r="U238" s="395">
        <v>-16.845161288</v>
      </c>
      <c r="V238" s="392"/>
      <c r="W238" s="392"/>
      <c r="X238" s="393">
        <v>13</v>
      </c>
      <c r="Y238" s="393">
        <v>17</v>
      </c>
      <c r="Z238" s="379"/>
      <c r="AA238" s="394">
        <v>6</v>
      </c>
      <c r="AB238" s="378">
        <v>10.870129871188601</v>
      </c>
      <c r="AC238" s="389">
        <v>200</v>
      </c>
      <c r="AD238" s="384">
        <v>5.4350649355943199E-2</v>
      </c>
      <c r="AE238" s="395">
        <v>-126.473118266667</v>
      </c>
      <c r="AF238" s="380"/>
      <c r="AG238" s="380"/>
      <c r="AH238" s="396">
        <v>105</v>
      </c>
      <c r="AI238" s="393">
        <v>127</v>
      </c>
      <c r="AJ238" s="379"/>
      <c r="AK238" s="388">
        <v>25.323699999999999</v>
      </c>
      <c r="AL238" s="388">
        <v>45.878651303170003</v>
      </c>
      <c r="AM238" s="397">
        <v>612</v>
      </c>
      <c r="AN238" s="384">
        <v>7.4965116508447699E-2</v>
      </c>
      <c r="AO238" s="406">
        <v>-380.04404189600001</v>
      </c>
      <c r="AP238" s="392"/>
      <c r="AQ238" s="392"/>
      <c r="AR238" s="393">
        <v>313</v>
      </c>
      <c r="AS238" s="393">
        <v>381</v>
      </c>
      <c r="AT238" s="381"/>
      <c r="AU238" s="388">
        <v>91.50224</v>
      </c>
      <c r="AV238" s="378">
        <v>165.77353871744501</v>
      </c>
      <c r="AW238" s="399">
        <v>573</v>
      </c>
      <c r="AX238" s="384">
        <v>0.28930809549292402</v>
      </c>
      <c r="AY238" s="406">
        <v>-288.03324383400002</v>
      </c>
      <c r="AZ238" s="380"/>
      <c r="BA238" s="380"/>
      <c r="BB238" s="393">
        <v>225</v>
      </c>
      <c r="BC238" s="393">
        <v>289</v>
      </c>
      <c r="BD238" s="379"/>
      <c r="BE238" s="388">
        <v>11.3</v>
      </c>
      <c r="BF238" s="378">
        <v>20.4720779240719</v>
      </c>
      <c r="BG238" s="400">
        <v>65</v>
      </c>
      <c r="BH238" s="384">
        <v>0.31495504498572202</v>
      </c>
      <c r="BI238" s="395">
        <v>-42.517204295833302</v>
      </c>
      <c r="BJ238" s="380"/>
      <c r="BK238" s="380"/>
      <c r="BL238" s="393">
        <v>21</v>
      </c>
      <c r="BM238" s="393">
        <v>43</v>
      </c>
      <c r="BN238" s="379"/>
      <c r="BO238" s="387">
        <v>59</v>
      </c>
      <c r="BP238" s="388">
        <v>106.88961040002199</v>
      </c>
      <c r="BQ238" s="400">
        <v>78</v>
      </c>
      <c r="BR238" s="390">
        <v>1.3703796205131</v>
      </c>
      <c r="BS238" s="391">
        <v>7.3354838760000103</v>
      </c>
      <c r="BT238" s="380">
        <v>7.4999999999999997E-3</v>
      </c>
      <c r="BU238" s="392">
        <v>7.4999999999999997E-3</v>
      </c>
      <c r="BV238" s="387">
        <v>0</v>
      </c>
      <c r="BW238" s="387">
        <v>0</v>
      </c>
      <c r="BX238" s="381"/>
      <c r="BY238" s="386">
        <v>0.95138888888888895</v>
      </c>
      <c r="BZ238" s="386">
        <v>1</v>
      </c>
      <c r="CA238" s="403">
        <v>0.98055555555555596</v>
      </c>
      <c r="CB238" s="385">
        <v>0.9</v>
      </c>
      <c r="CC238" s="392">
        <v>2.5000000000000001E-3</v>
      </c>
    </row>
    <row r="239" spans="1:81" ht="21.4" customHeight="1" x14ac:dyDescent="0.25">
      <c r="A239" s="377" t="s">
        <v>308</v>
      </c>
      <c r="B239" s="377" t="s">
        <v>309</v>
      </c>
      <c r="C239" s="377" t="s">
        <v>313</v>
      </c>
      <c r="D239" s="378">
        <v>1.99488536155556</v>
      </c>
      <c r="E239" s="379"/>
      <c r="F239" s="380">
        <v>1.1625E-2</v>
      </c>
      <c r="G239" s="380">
        <v>1.1625E-2</v>
      </c>
      <c r="H239" s="381"/>
      <c r="I239" s="382">
        <v>4</v>
      </c>
      <c r="J239" s="382">
        <v>4</v>
      </c>
      <c r="K239" s="379"/>
      <c r="L239" s="383">
        <v>0.63</v>
      </c>
      <c r="M239" s="386">
        <v>0.65800000000000003</v>
      </c>
      <c r="N239" s="385">
        <v>0.7</v>
      </c>
      <c r="O239" s="386"/>
      <c r="P239" s="379"/>
      <c r="Q239" s="387">
        <v>61</v>
      </c>
      <c r="R239" s="388">
        <v>30.578198214073801</v>
      </c>
      <c r="S239" s="389">
        <v>36</v>
      </c>
      <c r="T239" s="386">
        <v>0.84939439483538204</v>
      </c>
      <c r="U239" s="394">
        <v>-25.179047619200201</v>
      </c>
      <c r="V239" s="392"/>
      <c r="W239" s="392"/>
      <c r="X239" s="393">
        <v>11</v>
      </c>
      <c r="Y239" s="393">
        <v>26</v>
      </c>
      <c r="Z239" s="379"/>
      <c r="AA239" s="394">
        <v>113</v>
      </c>
      <c r="AB239" s="378">
        <v>56.644858986726803</v>
      </c>
      <c r="AC239" s="389">
        <v>200</v>
      </c>
      <c r="AD239" s="384">
        <v>0.28322429493363399</v>
      </c>
      <c r="AE239" s="395">
        <v>-365.77248677333398</v>
      </c>
      <c r="AF239" s="380"/>
      <c r="AG239" s="380"/>
      <c r="AH239" s="396">
        <v>286</v>
      </c>
      <c r="AI239" s="393">
        <v>366</v>
      </c>
      <c r="AJ239" s="379"/>
      <c r="AK239" s="388">
        <v>1344.6716300000001</v>
      </c>
      <c r="AL239" s="388">
        <v>674.05960057346999</v>
      </c>
      <c r="AM239" s="397">
        <v>612</v>
      </c>
      <c r="AN239" s="401">
        <v>1.1014045761004401</v>
      </c>
      <c r="AO239" s="405">
        <v>-120.372179526403</v>
      </c>
      <c r="AP239" s="392">
        <v>5.0000000000000001E-3</v>
      </c>
      <c r="AQ239" s="392">
        <v>5.0000000000000001E-3</v>
      </c>
      <c r="AR239" s="393">
        <v>0</v>
      </c>
      <c r="AS239" s="393">
        <v>121</v>
      </c>
      <c r="AT239" s="381"/>
      <c r="AU239" s="388">
        <v>1185.8556599999999</v>
      </c>
      <c r="AV239" s="378">
        <v>594.44802335674206</v>
      </c>
      <c r="AW239" s="399">
        <v>573</v>
      </c>
      <c r="AX239" s="401">
        <v>1.0374311053346299</v>
      </c>
      <c r="AY239" s="405">
        <v>-185.827514605603</v>
      </c>
      <c r="AZ239" s="380">
        <v>3.0000000000000001E-3</v>
      </c>
      <c r="BA239" s="380">
        <v>3.0000000000000001E-3</v>
      </c>
      <c r="BB239" s="393">
        <v>0</v>
      </c>
      <c r="BC239" s="393">
        <v>186</v>
      </c>
      <c r="BD239" s="379"/>
      <c r="BE239" s="388">
        <v>106</v>
      </c>
      <c r="BF239" s="378">
        <v>53.135885421177399</v>
      </c>
      <c r="BG239" s="400">
        <v>65</v>
      </c>
      <c r="BH239" s="386">
        <v>0.81747516032580603</v>
      </c>
      <c r="BI239" s="394">
        <v>-88.501322751667104</v>
      </c>
      <c r="BJ239" s="380"/>
      <c r="BK239" s="380"/>
      <c r="BL239" s="393">
        <v>11</v>
      </c>
      <c r="BM239" s="393">
        <v>89</v>
      </c>
      <c r="BN239" s="379"/>
      <c r="BO239" s="387">
        <v>161</v>
      </c>
      <c r="BP239" s="388">
        <v>80.706392007637305</v>
      </c>
      <c r="BQ239" s="400">
        <v>78</v>
      </c>
      <c r="BR239" s="401">
        <v>1.0346973334312499</v>
      </c>
      <c r="BS239" s="402">
        <v>-25.7212698416004</v>
      </c>
      <c r="BT239" s="380">
        <v>1.1249999999999999E-3</v>
      </c>
      <c r="BU239" s="392">
        <v>1.1249999999999999E-3</v>
      </c>
      <c r="BV239" s="387">
        <v>0</v>
      </c>
      <c r="BW239" s="387">
        <v>26</v>
      </c>
      <c r="BX239" s="381"/>
      <c r="BY239" s="386">
        <v>0.996833773087071</v>
      </c>
      <c r="BZ239" s="386">
        <v>1</v>
      </c>
      <c r="CA239" s="403">
        <v>0.99873350923482795</v>
      </c>
      <c r="CB239" s="385">
        <v>0.9</v>
      </c>
      <c r="CC239" s="392">
        <v>2.5000000000000001E-3</v>
      </c>
    </row>
    <row r="240" spans="1:81" ht="21.4" customHeight="1" x14ac:dyDescent="0.25">
      <c r="A240" s="377" t="s">
        <v>308</v>
      </c>
      <c r="B240" s="377" t="s">
        <v>309</v>
      </c>
      <c r="C240" s="377" t="s">
        <v>314</v>
      </c>
      <c r="D240" s="378">
        <v>4.5248495623333298</v>
      </c>
      <c r="E240" s="379"/>
      <c r="F240" s="380">
        <v>2.3875E-2</v>
      </c>
      <c r="G240" s="380">
        <v>2.3875E-2</v>
      </c>
      <c r="H240" s="381"/>
      <c r="I240" s="382">
        <v>5</v>
      </c>
      <c r="J240" s="382">
        <v>5</v>
      </c>
      <c r="K240" s="379"/>
      <c r="L240" s="383">
        <v>0.48377858002406698</v>
      </c>
      <c r="M240" s="401">
        <v>0.71899999999999997</v>
      </c>
      <c r="N240" s="385">
        <v>0.7</v>
      </c>
      <c r="O240" s="386">
        <v>2E-3</v>
      </c>
      <c r="P240" s="379"/>
      <c r="Q240" s="387">
        <v>155</v>
      </c>
      <c r="R240" s="388">
        <v>34.255282493871697</v>
      </c>
      <c r="S240" s="389">
        <v>36</v>
      </c>
      <c r="T240" s="386">
        <v>0.95153562482976894</v>
      </c>
      <c r="U240" s="394">
        <v>-40.4735010927998</v>
      </c>
      <c r="V240" s="392"/>
      <c r="W240" s="392"/>
      <c r="X240" s="393">
        <v>8</v>
      </c>
      <c r="Y240" s="393">
        <v>41</v>
      </c>
      <c r="Z240" s="379"/>
      <c r="AA240" s="394">
        <v>639</v>
      </c>
      <c r="AB240" s="378">
        <v>141.22016460376801</v>
      </c>
      <c r="AC240" s="389">
        <v>200</v>
      </c>
      <c r="AD240" s="384">
        <v>0.70610082301884003</v>
      </c>
      <c r="AE240" s="395">
        <v>-446.96389495999898</v>
      </c>
      <c r="AF240" s="380"/>
      <c r="AG240" s="380"/>
      <c r="AH240" s="396">
        <v>266</v>
      </c>
      <c r="AI240" s="393">
        <v>447</v>
      </c>
      <c r="AJ240" s="379"/>
      <c r="AK240" s="388">
        <v>3400.5038599999998</v>
      </c>
      <c r="AL240" s="388">
        <v>751.51755061807205</v>
      </c>
      <c r="AM240" s="397">
        <v>622.70000000000005</v>
      </c>
      <c r="AN240" s="390">
        <v>1.2068693602345799</v>
      </c>
      <c r="AO240" s="398">
        <v>19.355273042042398</v>
      </c>
      <c r="AP240" s="392">
        <v>0.01</v>
      </c>
      <c r="AQ240" s="392">
        <v>0.01</v>
      </c>
      <c r="AR240" s="393">
        <v>0</v>
      </c>
      <c r="AS240" s="393">
        <v>0</v>
      </c>
      <c r="AT240" s="381"/>
      <c r="AU240" s="388">
        <v>2784.1853500000002</v>
      </c>
      <c r="AV240" s="378">
        <v>615.31003664225204</v>
      </c>
      <c r="AW240" s="399">
        <v>573</v>
      </c>
      <c r="AX240" s="401">
        <v>1.0738395054838601</v>
      </c>
      <c r="AY240" s="405">
        <v>-327.10120906039799</v>
      </c>
      <c r="AZ240" s="380">
        <v>5.2500000000000003E-3</v>
      </c>
      <c r="BA240" s="380">
        <v>5.2500000000000003E-3</v>
      </c>
      <c r="BB240" s="393">
        <v>0</v>
      </c>
      <c r="BC240" s="393">
        <v>328</v>
      </c>
      <c r="BD240" s="379"/>
      <c r="BE240" s="388">
        <v>248.5</v>
      </c>
      <c r="BF240" s="378">
        <v>54.918952901465197</v>
      </c>
      <c r="BG240" s="400">
        <v>65</v>
      </c>
      <c r="BH240" s="386">
        <v>0.84490696771484997</v>
      </c>
      <c r="BI240" s="394">
        <v>-192.6728323275</v>
      </c>
      <c r="BJ240" s="380"/>
      <c r="BK240" s="380"/>
      <c r="BL240" s="393">
        <v>17</v>
      </c>
      <c r="BM240" s="393">
        <v>193</v>
      </c>
      <c r="BN240" s="379"/>
      <c r="BO240" s="387">
        <v>392</v>
      </c>
      <c r="BP240" s="388">
        <v>86.632714436114199</v>
      </c>
      <c r="BQ240" s="400">
        <v>78</v>
      </c>
      <c r="BR240" s="401">
        <v>1.1106758261040299</v>
      </c>
      <c r="BS240" s="402">
        <v>-31.5259190343996</v>
      </c>
      <c r="BT240" s="380">
        <v>4.1250000000000002E-3</v>
      </c>
      <c r="BU240" s="392">
        <v>4.1250000000000002E-3</v>
      </c>
      <c r="BV240" s="387">
        <v>0</v>
      </c>
      <c r="BW240" s="387">
        <v>32</v>
      </c>
      <c r="BX240" s="381"/>
      <c r="BY240" s="386">
        <v>0.984723106301719</v>
      </c>
      <c r="BZ240" s="386">
        <v>1</v>
      </c>
      <c r="CA240" s="403">
        <v>0.993889242520687</v>
      </c>
      <c r="CB240" s="385">
        <v>0.9</v>
      </c>
      <c r="CC240" s="392">
        <v>2.5000000000000001E-3</v>
      </c>
    </row>
    <row r="241" spans="1:81" ht="21.4" customHeight="1" x14ac:dyDescent="0.25">
      <c r="A241" s="377" t="s">
        <v>308</v>
      </c>
      <c r="B241" s="377" t="s">
        <v>309</v>
      </c>
      <c r="C241" s="377" t="s">
        <v>315</v>
      </c>
      <c r="D241" s="378">
        <v>8.9672949024444399</v>
      </c>
      <c r="E241" s="379"/>
      <c r="F241" s="380">
        <v>3.3000000000000002E-2</v>
      </c>
      <c r="G241" s="380">
        <v>3.3000000000000002E-2</v>
      </c>
      <c r="H241" s="381"/>
      <c r="I241" s="382">
        <v>5</v>
      </c>
      <c r="J241" s="382">
        <v>5</v>
      </c>
      <c r="K241" s="379"/>
      <c r="L241" s="383">
        <v>0.33</v>
      </c>
      <c r="M241" s="386">
        <v>0.65</v>
      </c>
      <c r="N241" s="385">
        <v>0.7</v>
      </c>
      <c r="O241" s="386"/>
      <c r="P241" s="379"/>
      <c r="Q241" s="387">
        <v>698</v>
      </c>
      <c r="R241" s="388">
        <v>77.838412541749705</v>
      </c>
      <c r="S241" s="389">
        <v>36</v>
      </c>
      <c r="T241" s="390">
        <v>2.1621781261597102</v>
      </c>
      <c r="U241" s="391">
        <v>310.61286021439997</v>
      </c>
      <c r="V241" s="392">
        <v>0.01</v>
      </c>
      <c r="W241" s="392">
        <v>0.01</v>
      </c>
      <c r="X241" s="393">
        <v>0</v>
      </c>
      <c r="Y241" s="393">
        <v>0</v>
      </c>
      <c r="Z241" s="379"/>
      <c r="AA241" s="394">
        <v>1012</v>
      </c>
      <c r="AB241" s="378">
        <v>112.85454655050199</v>
      </c>
      <c r="AC241" s="389">
        <v>200</v>
      </c>
      <c r="AD241" s="384">
        <v>0.56427273275251</v>
      </c>
      <c r="AE241" s="395">
        <v>-1140.15077658666</v>
      </c>
      <c r="AF241" s="380"/>
      <c r="AG241" s="380"/>
      <c r="AH241" s="396">
        <v>782</v>
      </c>
      <c r="AI241" s="393">
        <v>1141</v>
      </c>
      <c r="AJ241" s="379"/>
      <c r="AK241" s="388">
        <v>8260.4370600000002</v>
      </c>
      <c r="AL241" s="388">
        <v>921.17379319690303</v>
      </c>
      <c r="AM241" s="397">
        <v>745.6</v>
      </c>
      <c r="AN241" s="390">
        <v>1.2354798728499199</v>
      </c>
      <c r="AO241" s="398">
        <v>237.21896488491299</v>
      </c>
      <c r="AP241" s="392">
        <v>0.01</v>
      </c>
      <c r="AQ241" s="392">
        <v>0.01</v>
      </c>
      <c r="AR241" s="393">
        <v>0</v>
      </c>
      <c r="AS241" s="393">
        <v>0</v>
      </c>
      <c r="AT241" s="381"/>
      <c r="AU241" s="388">
        <v>3696.9476</v>
      </c>
      <c r="AV241" s="378">
        <v>412.27010377368401</v>
      </c>
      <c r="AW241" s="399">
        <v>573</v>
      </c>
      <c r="AX241" s="384">
        <v>0.71949407290346301</v>
      </c>
      <c r="AY241" s="406">
        <v>-2468.9643749207999</v>
      </c>
      <c r="AZ241" s="380"/>
      <c r="BA241" s="380"/>
      <c r="BB241" s="393">
        <v>1442</v>
      </c>
      <c r="BC241" s="393">
        <v>2469</v>
      </c>
      <c r="BD241" s="379"/>
      <c r="BE241" s="388">
        <v>549.5</v>
      </c>
      <c r="BF241" s="378">
        <v>61.278234515317301</v>
      </c>
      <c r="BG241" s="400">
        <v>65</v>
      </c>
      <c r="BH241" s="401">
        <v>0.94274206946642003</v>
      </c>
      <c r="BI241" s="402">
        <v>-324.81125298833302</v>
      </c>
      <c r="BJ241" s="380">
        <v>3.0000000000000001E-3</v>
      </c>
      <c r="BK241" s="380">
        <v>3.0000000000000001E-3</v>
      </c>
      <c r="BL241" s="393">
        <v>0</v>
      </c>
      <c r="BM241" s="393">
        <v>325</v>
      </c>
      <c r="BN241" s="379"/>
      <c r="BO241" s="387">
        <v>899</v>
      </c>
      <c r="BP241" s="388">
        <v>100.253198961365</v>
      </c>
      <c r="BQ241" s="400">
        <v>78</v>
      </c>
      <c r="BR241" s="390">
        <v>1.2852974225816001</v>
      </c>
      <c r="BS241" s="391">
        <v>59.661197131200701</v>
      </c>
      <c r="BT241" s="380">
        <v>7.4999999999999997E-3</v>
      </c>
      <c r="BU241" s="392">
        <v>7.4999999999999997E-3</v>
      </c>
      <c r="BV241" s="387">
        <v>0</v>
      </c>
      <c r="BW241" s="387">
        <v>0</v>
      </c>
      <c r="BX241" s="381"/>
      <c r="BY241" s="386">
        <v>0.96169579769431002</v>
      </c>
      <c r="BZ241" s="386">
        <v>0.97058823529411797</v>
      </c>
      <c r="CA241" s="403">
        <v>0.96703126025419495</v>
      </c>
      <c r="CB241" s="385">
        <v>0.9</v>
      </c>
      <c r="CC241" s="392">
        <v>2.5000000000000001E-3</v>
      </c>
    </row>
    <row r="242" spans="1:81" ht="21.4" customHeight="1" x14ac:dyDescent="0.25">
      <c r="A242" s="377" t="s">
        <v>308</v>
      </c>
      <c r="B242" s="377" t="s">
        <v>309</v>
      </c>
      <c r="C242" s="377" t="s">
        <v>316</v>
      </c>
      <c r="D242" s="378">
        <v>1.7767089946666701</v>
      </c>
      <c r="E242" s="379"/>
      <c r="F242" s="380">
        <v>2.2499999999999999E-2</v>
      </c>
      <c r="G242" s="380">
        <v>2.2499999999999999E-2</v>
      </c>
      <c r="H242" s="381"/>
      <c r="I242" s="382">
        <v>4</v>
      </c>
      <c r="J242" s="382">
        <v>4</v>
      </c>
      <c r="K242" s="379"/>
      <c r="L242" s="404">
        <v>0.72</v>
      </c>
      <c r="M242" s="401">
        <v>0.71099999999999997</v>
      </c>
      <c r="N242" s="385">
        <v>0.7</v>
      </c>
      <c r="O242" s="386">
        <v>1E-3</v>
      </c>
      <c r="P242" s="379"/>
      <c r="Q242" s="387">
        <v>69</v>
      </c>
      <c r="R242" s="388">
        <v>38.8358477427224</v>
      </c>
      <c r="S242" s="389">
        <v>36</v>
      </c>
      <c r="T242" s="401">
        <v>1.07877354840895</v>
      </c>
      <c r="U242" s="402">
        <v>-7.7538285696001301</v>
      </c>
      <c r="V242" s="392">
        <v>4.0000000000000001E-3</v>
      </c>
      <c r="W242" s="392">
        <v>4.0000000000000001E-3</v>
      </c>
      <c r="X242" s="393">
        <v>0</v>
      </c>
      <c r="Y242" s="393">
        <v>8</v>
      </c>
      <c r="Z242" s="379"/>
      <c r="AA242" s="394">
        <v>89</v>
      </c>
      <c r="AB242" s="378">
        <v>50.092615204380998</v>
      </c>
      <c r="AC242" s="389">
        <v>200</v>
      </c>
      <c r="AD242" s="384">
        <v>0.25046307602190498</v>
      </c>
      <c r="AE242" s="395">
        <v>-337.41015872000099</v>
      </c>
      <c r="AF242" s="380"/>
      <c r="AG242" s="380"/>
      <c r="AH242" s="396">
        <v>267</v>
      </c>
      <c r="AI242" s="393">
        <v>338</v>
      </c>
      <c r="AJ242" s="379"/>
      <c r="AK242" s="388">
        <v>615.37081999999998</v>
      </c>
      <c r="AL242" s="388">
        <v>346.35431117151001</v>
      </c>
      <c r="AM242" s="397">
        <v>619</v>
      </c>
      <c r="AN242" s="384">
        <v>0.55953846715914402</v>
      </c>
      <c r="AO242" s="406">
        <v>-704.36862123840206</v>
      </c>
      <c r="AP242" s="392"/>
      <c r="AQ242" s="392"/>
      <c r="AR242" s="393">
        <v>485</v>
      </c>
      <c r="AS242" s="393">
        <v>705</v>
      </c>
      <c r="AT242" s="381"/>
      <c r="AU242" s="388">
        <v>1407.4970000000001</v>
      </c>
      <c r="AV242" s="378">
        <v>792.19332159910903</v>
      </c>
      <c r="AW242" s="399">
        <v>573</v>
      </c>
      <c r="AX242" s="390">
        <v>1.3825363378693001</v>
      </c>
      <c r="AY242" s="398">
        <v>185.83189526719801</v>
      </c>
      <c r="AZ242" s="380">
        <v>1.4999999999999999E-2</v>
      </c>
      <c r="BA242" s="380">
        <v>1.4999999999999999E-2</v>
      </c>
      <c r="BB242" s="393">
        <v>0</v>
      </c>
      <c r="BC242" s="393">
        <v>0</v>
      </c>
      <c r="BD242" s="379"/>
      <c r="BE242" s="388">
        <v>80.8</v>
      </c>
      <c r="BF242" s="378">
        <v>45.477340545101001</v>
      </c>
      <c r="BG242" s="400">
        <v>65</v>
      </c>
      <c r="BH242" s="384">
        <v>0.69965139300155299</v>
      </c>
      <c r="BI242" s="395">
        <v>-92.429126980000305</v>
      </c>
      <c r="BJ242" s="380"/>
      <c r="BK242" s="380"/>
      <c r="BL242" s="393">
        <v>24</v>
      </c>
      <c r="BM242" s="393">
        <v>93</v>
      </c>
      <c r="BN242" s="379"/>
      <c r="BO242" s="387">
        <v>129</v>
      </c>
      <c r="BP242" s="388">
        <v>72.606150127698299</v>
      </c>
      <c r="BQ242" s="400">
        <v>78</v>
      </c>
      <c r="BR242" s="386">
        <v>0.93084807856023499</v>
      </c>
      <c r="BS242" s="394">
        <v>-37.299961900800298</v>
      </c>
      <c r="BT242" s="380"/>
      <c r="BU242" s="392"/>
      <c r="BV242" s="387">
        <v>10</v>
      </c>
      <c r="BW242" s="387">
        <v>38</v>
      </c>
      <c r="BX242" s="381"/>
      <c r="BY242" s="386">
        <v>0.96086105675146805</v>
      </c>
      <c r="BZ242" s="386">
        <v>1</v>
      </c>
      <c r="CA242" s="403">
        <v>0.98434442270058697</v>
      </c>
      <c r="CB242" s="385">
        <v>0.9</v>
      </c>
      <c r="CC242" s="392">
        <v>2.5000000000000001E-3</v>
      </c>
    </row>
    <row r="243" spans="1:81" ht="21.4" customHeight="1" x14ac:dyDescent="0.25">
      <c r="A243" s="377" t="s">
        <v>308</v>
      </c>
      <c r="B243" s="377" t="s">
        <v>309</v>
      </c>
      <c r="C243" s="377" t="s">
        <v>317</v>
      </c>
      <c r="D243" s="378">
        <v>1.96969696977778</v>
      </c>
      <c r="E243" s="379"/>
      <c r="F243" s="380">
        <v>7.3380000000000001E-2</v>
      </c>
      <c r="G243" s="380">
        <v>7.3380000000000001E-2</v>
      </c>
      <c r="H243" s="381"/>
      <c r="I243" s="382">
        <v>7</v>
      </c>
      <c r="J243" s="382">
        <v>7</v>
      </c>
      <c r="K243" s="379"/>
      <c r="L243" s="404">
        <v>0.75</v>
      </c>
      <c r="M243" s="401">
        <v>0.76700000000000002</v>
      </c>
      <c r="N243" s="385">
        <v>0.7</v>
      </c>
      <c r="O243" s="386">
        <v>8.9999999999999993E-3</v>
      </c>
      <c r="P243" s="379"/>
      <c r="Q243" s="387">
        <v>139</v>
      </c>
      <c r="R243" s="388">
        <v>70.569230766335593</v>
      </c>
      <c r="S243" s="389">
        <v>36</v>
      </c>
      <c r="T243" s="390">
        <v>1.9602564101759901</v>
      </c>
      <c r="U243" s="391">
        <v>53.909090905599903</v>
      </c>
      <c r="V243" s="392">
        <v>0.01</v>
      </c>
      <c r="W243" s="392">
        <v>0.01</v>
      </c>
      <c r="X243" s="393">
        <v>0</v>
      </c>
      <c r="Y243" s="393">
        <v>0</v>
      </c>
      <c r="Z243" s="379"/>
      <c r="AA243" s="394">
        <v>194</v>
      </c>
      <c r="AB243" s="378">
        <v>98.492307688267005</v>
      </c>
      <c r="AC243" s="389">
        <v>200</v>
      </c>
      <c r="AD243" s="384">
        <v>0.492461538441335</v>
      </c>
      <c r="AE243" s="395">
        <v>-278.72727274666698</v>
      </c>
      <c r="AF243" s="380"/>
      <c r="AG243" s="380"/>
      <c r="AH243" s="396">
        <v>200</v>
      </c>
      <c r="AI243" s="393">
        <v>279</v>
      </c>
      <c r="AJ243" s="379"/>
      <c r="AK243" s="388">
        <v>1593.5676699999999</v>
      </c>
      <c r="AL243" s="388">
        <v>809.04204781296198</v>
      </c>
      <c r="AM243" s="397">
        <v>678.4</v>
      </c>
      <c r="AN243" s="401">
        <v>1.1925737733091999</v>
      </c>
      <c r="AO243" s="405">
        <v>-9.9232391566952192</v>
      </c>
      <c r="AP243" s="392">
        <v>9.4999999999999998E-3</v>
      </c>
      <c r="AQ243" s="392">
        <v>9.4999999999999998E-3</v>
      </c>
      <c r="AR243" s="393">
        <v>0</v>
      </c>
      <c r="AS243" s="393">
        <v>10</v>
      </c>
      <c r="AT243" s="381"/>
      <c r="AU243" s="388">
        <v>1806.8616</v>
      </c>
      <c r="AV243" s="378">
        <v>917.32973534698101</v>
      </c>
      <c r="AW243" s="399">
        <v>573</v>
      </c>
      <c r="AX243" s="390">
        <v>1.60092449449735</v>
      </c>
      <c r="AY243" s="398">
        <v>452.49796358079902</v>
      </c>
      <c r="AZ243" s="380">
        <v>1.4999999999999999E-2</v>
      </c>
      <c r="BA243" s="380">
        <v>1.4999999999999999E-2</v>
      </c>
      <c r="BB243" s="393">
        <v>0</v>
      </c>
      <c r="BC243" s="393">
        <v>0</v>
      </c>
      <c r="BD243" s="379"/>
      <c r="BE243" s="388">
        <v>158.1</v>
      </c>
      <c r="BF243" s="378">
        <v>80.266153842860902</v>
      </c>
      <c r="BG243" s="400">
        <v>65</v>
      </c>
      <c r="BH243" s="401">
        <v>1.2348639052747801</v>
      </c>
      <c r="BI243" s="402">
        <v>-33.945454553333498</v>
      </c>
      <c r="BJ243" s="380">
        <v>1.9879999999999998E-2</v>
      </c>
      <c r="BK243" s="380">
        <v>1.9879999999999998E-2</v>
      </c>
      <c r="BL243" s="393">
        <v>0</v>
      </c>
      <c r="BM243" s="393">
        <v>34</v>
      </c>
      <c r="BN243" s="379"/>
      <c r="BO243" s="387">
        <v>188</v>
      </c>
      <c r="BP243" s="388">
        <v>95.446153842238104</v>
      </c>
      <c r="BQ243" s="400">
        <v>78</v>
      </c>
      <c r="BR243" s="390">
        <v>1.22366863900305</v>
      </c>
      <c r="BS243" s="391">
        <v>3.6363636287998098</v>
      </c>
      <c r="BT243" s="380">
        <v>7.4999999999999997E-3</v>
      </c>
      <c r="BU243" s="392">
        <v>7.4999999999999997E-3</v>
      </c>
      <c r="BV243" s="387">
        <v>0</v>
      </c>
      <c r="BW243" s="387">
        <v>0</v>
      </c>
      <c r="BX243" s="381"/>
      <c r="BY243" s="386">
        <v>0.979618963225521</v>
      </c>
      <c r="BZ243" s="386">
        <v>1</v>
      </c>
      <c r="CA243" s="403">
        <v>0.991847585290208</v>
      </c>
      <c r="CB243" s="385">
        <v>0.9</v>
      </c>
      <c r="CC243" s="392">
        <v>2.5000000000000001E-3</v>
      </c>
    </row>
    <row r="244" spans="1:81" ht="21.4" customHeight="1" x14ac:dyDescent="0.25">
      <c r="A244" s="377" t="s">
        <v>308</v>
      </c>
      <c r="B244" s="377" t="s">
        <v>309</v>
      </c>
      <c r="C244" s="377" t="s">
        <v>318</v>
      </c>
      <c r="D244" s="378">
        <v>2.9480474406666701</v>
      </c>
      <c r="E244" s="379"/>
      <c r="F244" s="380">
        <v>6.225E-2</v>
      </c>
      <c r="G244" s="380">
        <v>6.225E-2</v>
      </c>
      <c r="H244" s="381"/>
      <c r="I244" s="382">
        <v>6</v>
      </c>
      <c r="J244" s="382">
        <v>6</v>
      </c>
      <c r="K244" s="379"/>
      <c r="L244" s="383">
        <v>0.61</v>
      </c>
      <c r="M244" s="386">
        <v>0.65900000000000003</v>
      </c>
      <c r="N244" s="385">
        <v>0.7</v>
      </c>
      <c r="O244" s="386"/>
      <c r="P244" s="379"/>
      <c r="Q244" s="387">
        <v>186</v>
      </c>
      <c r="R244" s="388">
        <v>63.092607477828899</v>
      </c>
      <c r="S244" s="389">
        <v>36</v>
      </c>
      <c r="T244" s="390">
        <v>1.7525724299396901</v>
      </c>
      <c r="U244" s="391">
        <v>58.6443505631999</v>
      </c>
      <c r="V244" s="392">
        <v>0.01</v>
      </c>
      <c r="W244" s="392">
        <v>0.01</v>
      </c>
      <c r="X244" s="393">
        <v>0</v>
      </c>
      <c r="Y244" s="393">
        <v>0</v>
      </c>
      <c r="Z244" s="379"/>
      <c r="AA244" s="394">
        <v>352</v>
      </c>
      <c r="AB244" s="378">
        <v>119.401063613956</v>
      </c>
      <c r="AC244" s="389">
        <v>200</v>
      </c>
      <c r="AD244" s="384">
        <v>0.59700531806977997</v>
      </c>
      <c r="AE244" s="395">
        <v>-355.531385760001</v>
      </c>
      <c r="AF244" s="380"/>
      <c r="AG244" s="380"/>
      <c r="AH244" s="396">
        <v>238</v>
      </c>
      <c r="AI244" s="393">
        <v>356</v>
      </c>
      <c r="AJ244" s="379"/>
      <c r="AK244" s="388">
        <v>2386.21452</v>
      </c>
      <c r="AL244" s="388">
        <v>809.42202187234295</v>
      </c>
      <c r="AM244" s="397">
        <v>637.29999999999995</v>
      </c>
      <c r="AN244" s="390">
        <v>1.27008005942624</v>
      </c>
      <c r="AO244" s="398">
        <v>131.66575927575701</v>
      </c>
      <c r="AP244" s="392">
        <v>0.01</v>
      </c>
      <c r="AQ244" s="392">
        <v>0.01</v>
      </c>
      <c r="AR244" s="393">
        <v>0</v>
      </c>
      <c r="AS244" s="393">
        <v>0</v>
      </c>
      <c r="AT244" s="381"/>
      <c r="AU244" s="388">
        <v>2087.5805999999998</v>
      </c>
      <c r="AV244" s="378">
        <v>708.12313642005597</v>
      </c>
      <c r="AW244" s="399">
        <v>573</v>
      </c>
      <c r="AX244" s="390">
        <v>1.2358169920070801</v>
      </c>
      <c r="AY244" s="398">
        <v>60.503179797597802</v>
      </c>
      <c r="AZ244" s="380">
        <v>1.4999999999999999E-2</v>
      </c>
      <c r="BA244" s="380">
        <v>1.4999999999999999E-2</v>
      </c>
      <c r="BB244" s="393">
        <v>0</v>
      </c>
      <c r="BC244" s="393">
        <v>0</v>
      </c>
      <c r="BD244" s="379"/>
      <c r="BE244" s="388">
        <v>222.5</v>
      </c>
      <c r="BF244" s="378">
        <v>75.473683676435101</v>
      </c>
      <c r="BG244" s="400">
        <v>65</v>
      </c>
      <c r="BH244" s="401">
        <v>1.16113359502208</v>
      </c>
      <c r="BI244" s="402">
        <v>-64.934625465000394</v>
      </c>
      <c r="BJ244" s="380">
        <v>1.7250000000000001E-2</v>
      </c>
      <c r="BK244" s="380">
        <v>1.7250000000000001E-2</v>
      </c>
      <c r="BL244" s="393">
        <v>0</v>
      </c>
      <c r="BM244" s="393">
        <v>65</v>
      </c>
      <c r="BN244" s="379"/>
      <c r="BO244" s="387">
        <v>393</v>
      </c>
      <c r="BP244" s="388">
        <v>133.30857386444501</v>
      </c>
      <c r="BQ244" s="400">
        <v>78</v>
      </c>
      <c r="BR244" s="390">
        <v>1.7090842803134001</v>
      </c>
      <c r="BS244" s="391">
        <v>117.0627595536</v>
      </c>
      <c r="BT244" s="380">
        <v>7.4999999999999997E-3</v>
      </c>
      <c r="BU244" s="392">
        <v>7.4999999999999997E-3</v>
      </c>
      <c r="BV244" s="387">
        <v>0</v>
      </c>
      <c r="BW244" s="387">
        <v>0</v>
      </c>
      <c r="BX244" s="381"/>
      <c r="BY244" s="386">
        <v>0.96487410631022696</v>
      </c>
      <c r="BZ244" s="386">
        <v>1</v>
      </c>
      <c r="CA244" s="403">
        <v>0.98594964252409101</v>
      </c>
      <c r="CB244" s="385">
        <v>0.9</v>
      </c>
      <c r="CC244" s="392">
        <v>2.5000000000000001E-3</v>
      </c>
    </row>
    <row r="245" spans="1:81" ht="21.4" customHeight="1" x14ac:dyDescent="0.25">
      <c r="A245" s="377" t="s">
        <v>308</v>
      </c>
      <c r="B245" s="377" t="s">
        <v>309</v>
      </c>
      <c r="C245" s="377" t="s">
        <v>319</v>
      </c>
      <c r="D245" s="378">
        <v>2.9485169152222199</v>
      </c>
      <c r="E245" s="379"/>
      <c r="F245" s="380">
        <v>0.04</v>
      </c>
      <c r="G245" s="380">
        <v>0.04</v>
      </c>
      <c r="H245" s="381"/>
      <c r="I245" s="382">
        <v>4</v>
      </c>
      <c r="J245" s="382">
        <v>4</v>
      </c>
      <c r="K245" s="379"/>
      <c r="L245" s="404">
        <v>0.76</v>
      </c>
      <c r="M245" s="390">
        <v>0.85599999999999998</v>
      </c>
      <c r="N245" s="385">
        <v>0.7</v>
      </c>
      <c r="O245" s="386">
        <v>0.02</v>
      </c>
      <c r="P245" s="379"/>
      <c r="Q245" s="387">
        <v>84</v>
      </c>
      <c r="R245" s="388">
        <v>28.488898797336301</v>
      </c>
      <c r="S245" s="389">
        <v>36</v>
      </c>
      <c r="T245" s="384">
        <v>0.79135829992600704</v>
      </c>
      <c r="U245" s="395">
        <v>-43.375930737599901</v>
      </c>
      <c r="V245" s="392"/>
      <c r="W245" s="392"/>
      <c r="X245" s="393">
        <v>23</v>
      </c>
      <c r="Y245" s="393">
        <v>44</v>
      </c>
      <c r="Z245" s="379"/>
      <c r="AA245" s="394">
        <v>395</v>
      </c>
      <c r="AB245" s="378">
        <v>133.965655058903</v>
      </c>
      <c r="AC245" s="389">
        <v>200</v>
      </c>
      <c r="AD245" s="384">
        <v>0.66982827529451505</v>
      </c>
      <c r="AE245" s="395">
        <v>-312.64405965333299</v>
      </c>
      <c r="AF245" s="380"/>
      <c r="AG245" s="380"/>
      <c r="AH245" s="396">
        <v>195</v>
      </c>
      <c r="AI245" s="393">
        <v>313</v>
      </c>
      <c r="AJ245" s="379"/>
      <c r="AK245" s="388">
        <v>4003.2741000000001</v>
      </c>
      <c r="AL245" s="388">
        <v>1357.72465110592</v>
      </c>
      <c r="AM245" s="397">
        <v>725.3</v>
      </c>
      <c r="AN245" s="390">
        <v>1.87194905708799</v>
      </c>
      <c r="AO245" s="398">
        <v>1437.0029176671901</v>
      </c>
      <c r="AP245" s="392">
        <v>0.01</v>
      </c>
      <c r="AQ245" s="392">
        <v>0.01</v>
      </c>
      <c r="AR245" s="393">
        <v>0</v>
      </c>
      <c r="AS245" s="393">
        <v>0</v>
      </c>
      <c r="AT245" s="381"/>
      <c r="AU245" s="388">
        <v>1295.19839</v>
      </c>
      <c r="AV245" s="378">
        <v>439.27114113312899</v>
      </c>
      <c r="AW245" s="399">
        <v>573</v>
      </c>
      <c r="AX245" s="384">
        <v>0.766616302152058</v>
      </c>
      <c r="AY245" s="406">
        <v>-732.201840906798</v>
      </c>
      <c r="AZ245" s="380"/>
      <c r="BA245" s="380"/>
      <c r="BB245" s="393">
        <v>395</v>
      </c>
      <c r="BC245" s="393">
        <v>733</v>
      </c>
      <c r="BD245" s="379"/>
      <c r="BE245" s="388">
        <v>140.4</v>
      </c>
      <c r="BF245" s="378">
        <v>47.617159418404903</v>
      </c>
      <c r="BG245" s="400">
        <v>65</v>
      </c>
      <c r="BH245" s="384">
        <v>0.73257168336007505</v>
      </c>
      <c r="BI245" s="395">
        <v>-147.08039923416601</v>
      </c>
      <c r="BJ245" s="380"/>
      <c r="BK245" s="380"/>
      <c r="BL245" s="393">
        <v>33</v>
      </c>
      <c r="BM245" s="393">
        <v>148</v>
      </c>
      <c r="BN245" s="379"/>
      <c r="BO245" s="387">
        <v>323</v>
      </c>
      <c r="BP245" s="388">
        <v>109.5465989469</v>
      </c>
      <c r="BQ245" s="400">
        <v>78</v>
      </c>
      <c r="BR245" s="390">
        <v>1.40444357624231</v>
      </c>
      <c r="BS245" s="391">
        <v>47.018816735200303</v>
      </c>
      <c r="BT245" s="380">
        <v>7.4999999999999997E-3</v>
      </c>
      <c r="BU245" s="392">
        <v>7.4999999999999997E-3</v>
      </c>
      <c r="BV245" s="387">
        <v>0</v>
      </c>
      <c r="BW245" s="387">
        <v>0</v>
      </c>
      <c r="BX245" s="381"/>
      <c r="BY245" s="386">
        <v>0.97329376854599403</v>
      </c>
      <c r="BZ245" s="386">
        <v>1</v>
      </c>
      <c r="CA245" s="403">
        <v>0.98931750741839797</v>
      </c>
      <c r="CB245" s="385">
        <v>0.9</v>
      </c>
      <c r="CC245" s="392">
        <v>2.5000000000000001E-3</v>
      </c>
    </row>
    <row r="246" spans="1:81" ht="21.4" customHeight="1" x14ac:dyDescent="0.25">
      <c r="A246" s="377" t="s">
        <v>308</v>
      </c>
      <c r="B246" s="377" t="s">
        <v>309</v>
      </c>
      <c r="C246" s="377" t="s">
        <v>320</v>
      </c>
      <c r="D246" s="378">
        <v>4.5084291455555601</v>
      </c>
      <c r="E246" s="379"/>
      <c r="F246" s="380">
        <v>4.2000000000000003E-2</v>
      </c>
      <c r="G246" s="380">
        <v>4.2000000000000003E-2</v>
      </c>
      <c r="H246" s="381"/>
      <c r="I246" s="382">
        <v>6</v>
      </c>
      <c r="J246" s="382">
        <v>6</v>
      </c>
      <c r="K246" s="379"/>
      <c r="L246" s="407">
        <v>0.69</v>
      </c>
      <c r="M246" s="386">
        <v>0.64600000000000002</v>
      </c>
      <c r="N246" s="385">
        <v>0.7</v>
      </c>
      <c r="O246" s="386"/>
      <c r="P246" s="379"/>
      <c r="Q246" s="387">
        <v>207</v>
      </c>
      <c r="R246" s="388">
        <v>45.913996497884902</v>
      </c>
      <c r="S246" s="389">
        <v>36</v>
      </c>
      <c r="T246" s="390">
        <v>1.2753887916079101</v>
      </c>
      <c r="U246" s="391">
        <v>12.2358609119999</v>
      </c>
      <c r="V246" s="392">
        <v>0.01</v>
      </c>
      <c r="W246" s="392">
        <v>0.01</v>
      </c>
      <c r="X246" s="393">
        <v>0</v>
      </c>
      <c r="Y246" s="393">
        <v>0</v>
      </c>
      <c r="Z246" s="379"/>
      <c r="AA246" s="394">
        <v>610</v>
      </c>
      <c r="AB246" s="378">
        <v>135.30211528362199</v>
      </c>
      <c r="AC246" s="389">
        <v>200</v>
      </c>
      <c r="AD246" s="384">
        <v>0.67651057641810997</v>
      </c>
      <c r="AE246" s="395">
        <v>-472.02299493333402</v>
      </c>
      <c r="AF246" s="380"/>
      <c r="AG246" s="380"/>
      <c r="AH246" s="396">
        <v>292</v>
      </c>
      <c r="AI246" s="393">
        <v>473</v>
      </c>
      <c r="AJ246" s="379"/>
      <c r="AK246" s="388">
        <v>4955.01494</v>
      </c>
      <c r="AL246" s="388">
        <v>1099.0557420392599</v>
      </c>
      <c r="AM246" s="397">
        <v>758.1</v>
      </c>
      <c r="AN246" s="390">
        <v>1.4497503522480699</v>
      </c>
      <c r="AO246" s="398">
        <v>853.60677770519703</v>
      </c>
      <c r="AP246" s="392">
        <v>0.01</v>
      </c>
      <c r="AQ246" s="392">
        <v>0.01</v>
      </c>
      <c r="AR246" s="393">
        <v>0</v>
      </c>
      <c r="AS246" s="393">
        <v>0</v>
      </c>
      <c r="AT246" s="381"/>
      <c r="AU246" s="388">
        <v>2983.0684000000001</v>
      </c>
      <c r="AV246" s="378">
        <v>661.66469599300103</v>
      </c>
      <c r="AW246" s="399">
        <v>573</v>
      </c>
      <c r="AX246" s="401">
        <v>1.15473768934206</v>
      </c>
      <c r="AY246" s="405">
        <v>-116.927480484002</v>
      </c>
      <c r="AZ246" s="380">
        <v>1.125E-2</v>
      </c>
      <c r="BA246" s="380">
        <v>1.125E-2</v>
      </c>
      <c r="BB246" s="393">
        <v>0</v>
      </c>
      <c r="BC246" s="393">
        <v>117</v>
      </c>
      <c r="BD246" s="379"/>
      <c r="BE246" s="388">
        <v>264.5</v>
      </c>
      <c r="BF246" s="378">
        <v>58.667884413964003</v>
      </c>
      <c r="BG246" s="400">
        <v>65</v>
      </c>
      <c r="BH246" s="401">
        <v>0.90258283713790799</v>
      </c>
      <c r="BI246" s="402">
        <v>-175.071841691667</v>
      </c>
      <c r="BJ246" s="380">
        <v>7.5000000000000002E-4</v>
      </c>
      <c r="BK246" s="380">
        <v>7.5000000000000002E-4</v>
      </c>
      <c r="BL246" s="393">
        <v>0</v>
      </c>
      <c r="BM246" s="393">
        <v>176</v>
      </c>
      <c r="BN246" s="379"/>
      <c r="BO246" s="387">
        <v>436</v>
      </c>
      <c r="BP246" s="388">
        <v>96.707741415834903</v>
      </c>
      <c r="BQ246" s="400">
        <v>78</v>
      </c>
      <c r="BR246" s="390">
        <v>1.2398428386645499</v>
      </c>
      <c r="BS246" s="391">
        <v>14.0110319759997</v>
      </c>
      <c r="BT246" s="380">
        <v>7.4999999999999997E-3</v>
      </c>
      <c r="BU246" s="392">
        <v>7.4999999999999997E-3</v>
      </c>
      <c r="BV246" s="387">
        <v>0</v>
      </c>
      <c r="BW246" s="387">
        <v>0</v>
      </c>
      <c r="BX246" s="381"/>
      <c r="BY246" s="386">
        <v>0.97226890756302498</v>
      </c>
      <c r="BZ246" s="386">
        <v>1</v>
      </c>
      <c r="CA246" s="403">
        <v>0.98890756302520999</v>
      </c>
      <c r="CB246" s="385">
        <v>0.9</v>
      </c>
      <c r="CC246" s="392">
        <v>2.5000000000000001E-3</v>
      </c>
    </row>
    <row r="247" spans="1:81" ht="21.4" customHeight="1" x14ac:dyDescent="0.25">
      <c r="A247" s="377" t="s">
        <v>308</v>
      </c>
      <c r="B247" s="377" t="s">
        <v>309</v>
      </c>
      <c r="C247" s="377" t="s">
        <v>321</v>
      </c>
      <c r="D247" s="378">
        <v>5.3684463684444399</v>
      </c>
      <c r="E247" s="379"/>
      <c r="F247" s="380">
        <v>3.3750000000000002E-2</v>
      </c>
      <c r="G247" s="380">
        <v>3.3750000000000002E-2</v>
      </c>
      <c r="H247" s="381"/>
      <c r="I247" s="382">
        <v>6</v>
      </c>
      <c r="J247" s="382">
        <v>6</v>
      </c>
      <c r="K247" s="379"/>
      <c r="L247" s="383">
        <v>0.63</v>
      </c>
      <c r="M247" s="401">
        <v>0.75900000000000001</v>
      </c>
      <c r="N247" s="385">
        <v>0.7</v>
      </c>
      <c r="O247" s="386">
        <v>8.0000000000000002E-3</v>
      </c>
      <c r="P247" s="379"/>
      <c r="Q247" s="387">
        <v>249</v>
      </c>
      <c r="R247" s="388">
        <v>46.382134217380703</v>
      </c>
      <c r="S247" s="389">
        <v>36</v>
      </c>
      <c r="T247" s="390">
        <v>1.28839261714946</v>
      </c>
      <c r="U247" s="391">
        <v>17.083116883200201</v>
      </c>
      <c r="V247" s="392">
        <v>0.01</v>
      </c>
      <c r="W247" s="392">
        <v>0.01</v>
      </c>
      <c r="X247" s="393">
        <v>0</v>
      </c>
      <c r="Y247" s="393">
        <v>0</v>
      </c>
      <c r="Z247" s="379"/>
      <c r="AA247" s="394">
        <v>608</v>
      </c>
      <c r="AB247" s="378">
        <v>113.254367888223</v>
      </c>
      <c r="AC247" s="389">
        <v>200</v>
      </c>
      <c r="AD247" s="384">
        <v>0.56627183944111503</v>
      </c>
      <c r="AE247" s="395">
        <v>-680.42712842666594</v>
      </c>
      <c r="AF247" s="380"/>
      <c r="AG247" s="380"/>
      <c r="AH247" s="396">
        <v>466</v>
      </c>
      <c r="AI247" s="393">
        <v>681</v>
      </c>
      <c r="AJ247" s="379"/>
      <c r="AK247" s="388">
        <v>3500.7300100000002</v>
      </c>
      <c r="AL247" s="388">
        <v>652.09369149651502</v>
      </c>
      <c r="AM247" s="397">
        <v>612</v>
      </c>
      <c r="AN247" s="401">
        <v>1.0655125678047599</v>
      </c>
      <c r="AO247" s="405">
        <v>-441.85700298559601</v>
      </c>
      <c r="AP247" s="392">
        <v>3.5000000000000001E-3</v>
      </c>
      <c r="AQ247" s="392">
        <v>3.5000000000000001E-3</v>
      </c>
      <c r="AR247" s="393">
        <v>0</v>
      </c>
      <c r="AS247" s="393">
        <v>442</v>
      </c>
      <c r="AT247" s="381"/>
      <c r="AU247" s="388">
        <v>3251.1564800000001</v>
      </c>
      <c r="AV247" s="378">
        <v>605.60472376332098</v>
      </c>
      <c r="AW247" s="399">
        <v>573</v>
      </c>
      <c r="AX247" s="401">
        <v>1.0569017866724599</v>
      </c>
      <c r="AY247" s="405">
        <v>-440.18724294239701</v>
      </c>
      <c r="AZ247" s="380">
        <v>4.4999999999999997E-3</v>
      </c>
      <c r="BA247" s="380">
        <v>4.4999999999999997E-3</v>
      </c>
      <c r="BB247" s="393">
        <v>0</v>
      </c>
      <c r="BC247" s="393">
        <v>441</v>
      </c>
      <c r="BD247" s="379"/>
      <c r="BE247" s="388">
        <v>244.5</v>
      </c>
      <c r="BF247" s="378">
        <v>45.543902876102699</v>
      </c>
      <c r="BG247" s="400">
        <v>65</v>
      </c>
      <c r="BH247" s="384">
        <v>0.70067542886311796</v>
      </c>
      <c r="BI247" s="395">
        <v>-278.923520923333</v>
      </c>
      <c r="BJ247" s="380"/>
      <c r="BK247" s="380"/>
      <c r="BL247" s="393">
        <v>70</v>
      </c>
      <c r="BM247" s="393">
        <v>279</v>
      </c>
      <c r="BN247" s="379"/>
      <c r="BO247" s="387">
        <v>477</v>
      </c>
      <c r="BP247" s="388">
        <v>88.852522175464102</v>
      </c>
      <c r="BQ247" s="400">
        <v>78</v>
      </c>
      <c r="BR247" s="401">
        <v>1.13913489968544</v>
      </c>
      <c r="BS247" s="402">
        <v>-25.486580086399599</v>
      </c>
      <c r="BT247" s="380">
        <v>5.2500000000000003E-3</v>
      </c>
      <c r="BU247" s="392">
        <v>5.2500000000000003E-3</v>
      </c>
      <c r="BV247" s="387">
        <v>0</v>
      </c>
      <c r="BW247" s="387">
        <v>26</v>
      </c>
      <c r="BX247" s="381"/>
      <c r="BY247" s="386">
        <v>0.97535002957996497</v>
      </c>
      <c r="BZ247" s="386">
        <v>1</v>
      </c>
      <c r="CA247" s="403">
        <v>0.99014001183198597</v>
      </c>
      <c r="CB247" s="385">
        <v>0.9</v>
      </c>
      <c r="CC247" s="392">
        <v>2.5000000000000001E-3</v>
      </c>
    </row>
    <row r="248" spans="1:81" ht="21.4" customHeight="1" x14ac:dyDescent="0.25">
      <c r="A248" s="377" t="s">
        <v>308</v>
      </c>
      <c r="B248" s="377" t="s">
        <v>309</v>
      </c>
      <c r="C248" s="377" t="s">
        <v>322</v>
      </c>
      <c r="D248" s="378">
        <v>7.0270932477777803</v>
      </c>
      <c r="E248" s="379"/>
      <c r="F248" s="380">
        <v>3.5999999999999997E-2</v>
      </c>
      <c r="G248" s="380">
        <v>3.5999999999999997E-2</v>
      </c>
      <c r="H248" s="381"/>
      <c r="I248" s="382">
        <v>5</v>
      </c>
      <c r="J248" s="382">
        <v>5</v>
      </c>
      <c r="K248" s="379"/>
      <c r="L248" s="403">
        <v>0.89</v>
      </c>
      <c r="M248" s="401">
        <v>0.74399999999999999</v>
      </c>
      <c r="N248" s="385">
        <v>0.7</v>
      </c>
      <c r="O248" s="386">
        <v>6.0000000000000001E-3</v>
      </c>
      <c r="P248" s="379"/>
      <c r="Q248" s="387">
        <v>312</v>
      </c>
      <c r="R248" s="388">
        <v>44.399581590676299</v>
      </c>
      <c r="S248" s="389">
        <v>36</v>
      </c>
      <c r="T248" s="390">
        <v>1.2333217108521199</v>
      </c>
      <c r="U248" s="391">
        <v>8.4295716959999805</v>
      </c>
      <c r="V248" s="392">
        <v>0.01</v>
      </c>
      <c r="W248" s="392">
        <v>0.01</v>
      </c>
      <c r="X248" s="393">
        <v>0</v>
      </c>
      <c r="Y248" s="393">
        <v>0</v>
      </c>
      <c r="Z248" s="379"/>
      <c r="AA248" s="394">
        <v>1117</v>
      </c>
      <c r="AB248" s="378">
        <v>158.956194348671</v>
      </c>
      <c r="AC248" s="389">
        <v>200</v>
      </c>
      <c r="AD248" s="384">
        <v>0.79478097174335505</v>
      </c>
      <c r="AE248" s="395">
        <v>-569.50237946666698</v>
      </c>
      <c r="AF248" s="380"/>
      <c r="AG248" s="380"/>
      <c r="AH248" s="396">
        <v>289</v>
      </c>
      <c r="AI248" s="393">
        <v>570</v>
      </c>
      <c r="AJ248" s="379"/>
      <c r="AK248" s="388">
        <v>7043.2850600000002</v>
      </c>
      <c r="AL248" s="388">
        <v>1002.3041977175</v>
      </c>
      <c r="AM248" s="397">
        <v>739.1</v>
      </c>
      <c r="AN248" s="390">
        <v>1.35611446044852</v>
      </c>
      <c r="AO248" s="398">
        <v>810.81551668093095</v>
      </c>
      <c r="AP248" s="392">
        <v>0.01</v>
      </c>
      <c r="AQ248" s="392">
        <v>0.01</v>
      </c>
      <c r="AR248" s="393">
        <v>0</v>
      </c>
      <c r="AS248" s="393">
        <v>0</v>
      </c>
      <c r="AT248" s="381"/>
      <c r="AU248" s="388">
        <v>3390.8193099999999</v>
      </c>
      <c r="AV248" s="378">
        <v>482.53512376149303</v>
      </c>
      <c r="AW248" s="399">
        <v>573</v>
      </c>
      <c r="AX248" s="386">
        <v>0.84212063483681099</v>
      </c>
      <c r="AY248" s="388">
        <v>-1441.0100071720001</v>
      </c>
      <c r="AZ248" s="380"/>
      <c r="BA248" s="380"/>
      <c r="BB248" s="393">
        <v>636</v>
      </c>
      <c r="BC248" s="393">
        <v>1442</v>
      </c>
      <c r="BD248" s="379"/>
      <c r="BE248" s="388">
        <v>366.8</v>
      </c>
      <c r="BF248" s="378">
        <v>52.197969639295103</v>
      </c>
      <c r="BG248" s="400">
        <v>65</v>
      </c>
      <c r="BH248" s="386">
        <v>0.80304568675838595</v>
      </c>
      <c r="BI248" s="394">
        <v>-318.34159165833302</v>
      </c>
      <c r="BJ248" s="380"/>
      <c r="BK248" s="380"/>
      <c r="BL248" s="393">
        <v>45</v>
      </c>
      <c r="BM248" s="393">
        <v>319</v>
      </c>
      <c r="BN248" s="379"/>
      <c r="BO248" s="387">
        <v>784</v>
      </c>
      <c r="BP248" s="388">
        <v>111.568179381699</v>
      </c>
      <c r="BQ248" s="400">
        <v>78</v>
      </c>
      <c r="BR248" s="390">
        <v>1.4303612741243501</v>
      </c>
      <c r="BS248" s="391">
        <v>126.264072008</v>
      </c>
      <c r="BT248" s="380">
        <v>7.4999999999999997E-3</v>
      </c>
      <c r="BU248" s="392">
        <v>7.4999999999999997E-3</v>
      </c>
      <c r="BV248" s="387">
        <v>0</v>
      </c>
      <c r="BW248" s="387">
        <v>0</v>
      </c>
      <c r="BX248" s="381"/>
      <c r="BY248" s="386">
        <v>0.98417047184170503</v>
      </c>
      <c r="BZ248" s="386">
        <v>1</v>
      </c>
      <c r="CA248" s="403">
        <v>0.99366818873668195</v>
      </c>
      <c r="CB248" s="385">
        <v>0.9</v>
      </c>
      <c r="CC248" s="392">
        <v>2.5000000000000001E-3</v>
      </c>
    </row>
    <row r="249" spans="1:81" ht="21.4" customHeight="1" x14ac:dyDescent="0.25">
      <c r="A249" s="377" t="s">
        <v>308</v>
      </c>
      <c r="B249" s="377" t="s">
        <v>309</v>
      </c>
      <c r="C249" s="377" t="s">
        <v>323</v>
      </c>
      <c r="D249" s="378">
        <v>5.4197758537777796</v>
      </c>
      <c r="E249" s="379"/>
      <c r="F249" s="380">
        <v>7.0499999999999993E-2</v>
      </c>
      <c r="G249" s="380">
        <v>7.0499999999999993E-2</v>
      </c>
      <c r="H249" s="381"/>
      <c r="I249" s="382">
        <v>7</v>
      </c>
      <c r="J249" s="382">
        <v>7</v>
      </c>
      <c r="K249" s="379"/>
      <c r="L249" s="404">
        <v>0.75839788014675902</v>
      </c>
      <c r="M249" s="401">
        <v>0.76900000000000002</v>
      </c>
      <c r="N249" s="385">
        <v>0.7</v>
      </c>
      <c r="O249" s="386">
        <v>8.9999999999999993E-3</v>
      </c>
      <c r="P249" s="379"/>
      <c r="Q249" s="387">
        <v>337</v>
      </c>
      <c r="R249" s="388">
        <v>62.179693236778199</v>
      </c>
      <c r="S249" s="389">
        <v>36</v>
      </c>
      <c r="T249" s="390">
        <v>1.72721370102162</v>
      </c>
      <c r="U249" s="391">
        <v>102.8656831168</v>
      </c>
      <c r="V249" s="392">
        <v>0.01</v>
      </c>
      <c r="W249" s="392">
        <v>0.01</v>
      </c>
      <c r="X249" s="393">
        <v>0</v>
      </c>
      <c r="Y249" s="393">
        <v>0</v>
      </c>
      <c r="Z249" s="379"/>
      <c r="AA249" s="394">
        <v>746</v>
      </c>
      <c r="AB249" s="378">
        <v>137.64406870811999</v>
      </c>
      <c r="AC249" s="389">
        <v>200</v>
      </c>
      <c r="AD249" s="384">
        <v>0.68822034354060002</v>
      </c>
      <c r="AE249" s="395">
        <v>-554.746204906667</v>
      </c>
      <c r="AF249" s="380"/>
      <c r="AG249" s="380"/>
      <c r="AH249" s="396">
        <v>338</v>
      </c>
      <c r="AI249" s="393">
        <v>555</v>
      </c>
      <c r="AJ249" s="379"/>
      <c r="AK249" s="388">
        <v>4889.4569199999996</v>
      </c>
      <c r="AL249" s="388">
        <v>902.15113169152096</v>
      </c>
      <c r="AM249" s="397">
        <v>618.9</v>
      </c>
      <c r="AN249" s="390">
        <v>1.45766865679677</v>
      </c>
      <c r="AO249" s="398">
        <v>864.29778891631804</v>
      </c>
      <c r="AP249" s="392">
        <v>0.01</v>
      </c>
      <c r="AQ249" s="392">
        <v>0.01</v>
      </c>
      <c r="AR249" s="393">
        <v>0</v>
      </c>
      <c r="AS249" s="393">
        <v>0</v>
      </c>
      <c r="AT249" s="381"/>
      <c r="AU249" s="388">
        <v>4166.2258099999999</v>
      </c>
      <c r="AV249" s="378">
        <v>768.70813893456295</v>
      </c>
      <c r="AW249" s="399">
        <v>573</v>
      </c>
      <c r="AX249" s="390">
        <v>1.34154998068859</v>
      </c>
      <c r="AY249" s="398">
        <v>439.58793294239803</v>
      </c>
      <c r="AZ249" s="380">
        <v>1.4999999999999999E-2</v>
      </c>
      <c r="BA249" s="380">
        <v>1.4999999999999999E-2</v>
      </c>
      <c r="BB249" s="393">
        <v>0</v>
      </c>
      <c r="BC249" s="393">
        <v>0</v>
      </c>
      <c r="BD249" s="379"/>
      <c r="BE249" s="388">
        <v>401.9</v>
      </c>
      <c r="BF249" s="378">
        <v>74.154358195433701</v>
      </c>
      <c r="BG249" s="400">
        <v>65</v>
      </c>
      <c r="BH249" s="401">
        <v>1.14083627992975</v>
      </c>
      <c r="BI249" s="402">
        <v>-126.528145743333</v>
      </c>
      <c r="BJ249" s="380">
        <v>1.6500000000000001E-2</v>
      </c>
      <c r="BK249" s="380">
        <v>1.6500000000000001E-2</v>
      </c>
      <c r="BL249" s="393">
        <v>0</v>
      </c>
      <c r="BM249" s="393">
        <v>127</v>
      </c>
      <c r="BN249" s="379"/>
      <c r="BO249" s="387">
        <v>511</v>
      </c>
      <c r="BP249" s="388">
        <v>94.284341970307594</v>
      </c>
      <c r="BQ249" s="400">
        <v>78</v>
      </c>
      <c r="BR249" s="390">
        <v>1.2087736150039401</v>
      </c>
      <c r="BS249" s="391">
        <v>3.7089800863998299</v>
      </c>
      <c r="BT249" s="380">
        <v>7.4999999999999997E-3</v>
      </c>
      <c r="BU249" s="392">
        <v>7.4999999999999997E-3</v>
      </c>
      <c r="BV249" s="387">
        <v>0</v>
      </c>
      <c r="BW249" s="387">
        <v>0</v>
      </c>
      <c r="BX249" s="381"/>
      <c r="BY249" s="386">
        <v>0.99101307189542498</v>
      </c>
      <c r="BZ249" s="386">
        <v>1</v>
      </c>
      <c r="CA249" s="403">
        <v>0.99640522875816995</v>
      </c>
      <c r="CB249" s="385">
        <v>0.9</v>
      </c>
      <c r="CC249" s="392">
        <v>2.5000000000000001E-3</v>
      </c>
    </row>
    <row r="250" spans="1:81" ht="21.4" customHeight="1" x14ac:dyDescent="0.25">
      <c r="A250" s="377" t="s">
        <v>308</v>
      </c>
      <c r="B250" s="377" t="s">
        <v>309</v>
      </c>
      <c r="C250" s="377" t="s">
        <v>324</v>
      </c>
      <c r="D250" s="378">
        <v>3.4306884078888902</v>
      </c>
      <c r="E250" s="379"/>
      <c r="F250" s="380">
        <v>4.9500000000000002E-2</v>
      </c>
      <c r="G250" s="380">
        <v>4.9500000000000002E-2</v>
      </c>
      <c r="H250" s="381"/>
      <c r="I250" s="382">
        <v>7</v>
      </c>
      <c r="J250" s="382">
        <v>7</v>
      </c>
      <c r="K250" s="379"/>
      <c r="L250" s="403">
        <v>0.85</v>
      </c>
      <c r="M250" s="401">
        <v>0.77600000000000002</v>
      </c>
      <c r="N250" s="385">
        <v>0.7</v>
      </c>
      <c r="O250" s="386">
        <v>0.01</v>
      </c>
      <c r="P250" s="379"/>
      <c r="Q250" s="387">
        <v>146</v>
      </c>
      <c r="R250" s="388">
        <v>42.5570563809503</v>
      </c>
      <c r="S250" s="389">
        <v>36</v>
      </c>
      <c r="T250" s="401">
        <v>1.1821404550264001</v>
      </c>
      <c r="U250" s="402">
        <v>-2.2057392208000399</v>
      </c>
      <c r="V250" s="392">
        <v>8.9999999999999993E-3</v>
      </c>
      <c r="W250" s="392">
        <v>8.9999999999999993E-3</v>
      </c>
      <c r="X250" s="393">
        <v>0</v>
      </c>
      <c r="Y250" s="393">
        <v>3</v>
      </c>
      <c r="Z250" s="379"/>
      <c r="AA250" s="394">
        <v>554</v>
      </c>
      <c r="AB250" s="378">
        <v>161.48362489757801</v>
      </c>
      <c r="AC250" s="389">
        <v>200</v>
      </c>
      <c r="AD250" s="386">
        <v>0.80741812448788997</v>
      </c>
      <c r="AE250" s="394">
        <v>-269.36521789333398</v>
      </c>
      <c r="AF250" s="380"/>
      <c r="AG250" s="380"/>
      <c r="AH250" s="396">
        <v>133</v>
      </c>
      <c r="AI250" s="393">
        <v>270</v>
      </c>
      <c r="AJ250" s="379"/>
      <c r="AK250" s="388">
        <v>3831.0072300000002</v>
      </c>
      <c r="AL250" s="388">
        <v>1116.6876074173799</v>
      </c>
      <c r="AM250" s="397">
        <v>742.4</v>
      </c>
      <c r="AN250" s="390">
        <v>1.5041589539566</v>
      </c>
      <c r="AO250" s="398">
        <v>774.67554117994598</v>
      </c>
      <c r="AP250" s="392">
        <v>0.01</v>
      </c>
      <c r="AQ250" s="392">
        <v>0.01</v>
      </c>
      <c r="AR250" s="393">
        <v>0</v>
      </c>
      <c r="AS250" s="393">
        <v>0</v>
      </c>
      <c r="AT250" s="381"/>
      <c r="AU250" s="388">
        <v>2228.50362</v>
      </c>
      <c r="AV250" s="378">
        <v>649.57913836638204</v>
      </c>
      <c r="AW250" s="399">
        <v>573</v>
      </c>
      <c r="AX250" s="401">
        <v>1.1336459657354001</v>
      </c>
      <c r="AY250" s="405">
        <v>-130.43772926440101</v>
      </c>
      <c r="AZ250" s="380">
        <v>9.75E-3</v>
      </c>
      <c r="BA250" s="380">
        <v>9.75E-3</v>
      </c>
      <c r="BB250" s="393">
        <v>0</v>
      </c>
      <c r="BC250" s="393">
        <v>131</v>
      </c>
      <c r="BD250" s="379"/>
      <c r="BE250" s="388">
        <v>202.7</v>
      </c>
      <c r="BF250" s="378">
        <v>59.084351564511103</v>
      </c>
      <c r="BG250" s="400">
        <v>65</v>
      </c>
      <c r="BH250" s="401">
        <v>0.90899002406940099</v>
      </c>
      <c r="BI250" s="402">
        <v>-131.79211976916699</v>
      </c>
      <c r="BJ250" s="380">
        <v>7.5000000000000002E-4</v>
      </c>
      <c r="BK250" s="380">
        <v>7.5000000000000002E-4</v>
      </c>
      <c r="BL250" s="393">
        <v>0</v>
      </c>
      <c r="BM250" s="393">
        <v>132</v>
      </c>
      <c r="BN250" s="379"/>
      <c r="BO250" s="387">
        <v>331</v>
      </c>
      <c r="BP250" s="388">
        <v>96.482093575990007</v>
      </c>
      <c r="BQ250" s="400">
        <v>78</v>
      </c>
      <c r="BR250" s="390">
        <v>1.2369499176409</v>
      </c>
      <c r="BS250" s="391">
        <v>9.8875650215999293</v>
      </c>
      <c r="BT250" s="380">
        <v>7.4999999999999997E-3</v>
      </c>
      <c r="BU250" s="392">
        <v>7.4999999999999997E-3</v>
      </c>
      <c r="BV250" s="387">
        <v>0</v>
      </c>
      <c r="BW250" s="387">
        <v>0</v>
      </c>
      <c r="BX250" s="381"/>
      <c r="BY250" s="386">
        <v>0.99699699699699695</v>
      </c>
      <c r="BZ250" s="386">
        <v>1</v>
      </c>
      <c r="CA250" s="403">
        <v>0.99879879879879896</v>
      </c>
      <c r="CB250" s="385">
        <v>0.9</v>
      </c>
      <c r="CC250" s="392">
        <v>2.5000000000000001E-3</v>
      </c>
    </row>
    <row r="251" spans="1:81" ht="21.4" customHeight="1" x14ac:dyDescent="0.25">
      <c r="A251" s="377" t="s">
        <v>308</v>
      </c>
      <c r="B251" s="377" t="s">
        <v>309</v>
      </c>
      <c r="C251" s="377" t="s">
        <v>325</v>
      </c>
      <c r="D251" s="378">
        <v>2.9231345716666701</v>
      </c>
      <c r="E251" s="379"/>
      <c r="F251" s="380">
        <v>5.0880000000000002E-2</v>
      </c>
      <c r="G251" s="380">
        <v>5.0880000000000002E-2</v>
      </c>
      <c r="H251" s="381"/>
      <c r="I251" s="382">
        <v>7</v>
      </c>
      <c r="J251" s="382">
        <v>7</v>
      </c>
      <c r="K251" s="379"/>
      <c r="L251" s="403">
        <v>0.84</v>
      </c>
      <c r="M251" s="401">
        <v>0.70699999999999996</v>
      </c>
      <c r="N251" s="385">
        <v>0.7</v>
      </c>
      <c r="O251" s="386">
        <v>1E-3</v>
      </c>
      <c r="P251" s="379"/>
      <c r="Q251" s="387">
        <v>126</v>
      </c>
      <c r="R251" s="388">
        <v>43.104413057575798</v>
      </c>
      <c r="S251" s="389">
        <v>36</v>
      </c>
      <c r="T251" s="390">
        <v>1.19734480715488</v>
      </c>
      <c r="U251" s="391">
        <v>-0.279413496000117</v>
      </c>
      <c r="V251" s="392">
        <v>0.01</v>
      </c>
      <c r="W251" s="392">
        <v>0.01</v>
      </c>
      <c r="X251" s="393">
        <v>0</v>
      </c>
      <c r="Y251" s="393">
        <v>1</v>
      </c>
      <c r="Z251" s="379"/>
      <c r="AA251" s="394">
        <v>529</v>
      </c>
      <c r="AB251" s="378">
        <v>180.97011513855199</v>
      </c>
      <c r="AC251" s="389">
        <v>200</v>
      </c>
      <c r="AD251" s="386">
        <v>0.90485057569275995</v>
      </c>
      <c r="AE251" s="394">
        <v>-172.55229720000099</v>
      </c>
      <c r="AF251" s="380"/>
      <c r="AG251" s="380"/>
      <c r="AH251" s="396">
        <v>56</v>
      </c>
      <c r="AI251" s="393">
        <v>173</v>
      </c>
      <c r="AJ251" s="379"/>
      <c r="AK251" s="388">
        <v>2901.8467500000002</v>
      </c>
      <c r="AL251" s="388">
        <v>992.71746779193597</v>
      </c>
      <c r="AM251" s="397">
        <v>612</v>
      </c>
      <c r="AN251" s="390">
        <v>1.6220873656731001</v>
      </c>
      <c r="AO251" s="398">
        <v>755.09672056799798</v>
      </c>
      <c r="AP251" s="392">
        <v>0.01</v>
      </c>
      <c r="AQ251" s="392">
        <v>0.01</v>
      </c>
      <c r="AR251" s="393">
        <v>0</v>
      </c>
      <c r="AS251" s="393">
        <v>0</v>
      </c>
      <c r="AT251" s="381"/>
      <c r="AU251" s="388">
        <v>1699.2203500000001</v>
      </c>
      <c r="AV251" s="378">
        <v>581.30076065268702</v>
      </c>
      <c r="AW251" s="399">
        <v>573</v>
      </c>
      <c r="AX251" s="401">
        <v>1.0144864932856701</v>
      </c>
      <c r="AY251" s="405">
        <v>-310.72698147800202</v>
      </c>
      <c r="AZ251" s="380">
        <v>7.5000000000000002E-4</v>
      </c>
      <c r="BA251" s="380">
        <v>7.5000000000000002E-4</v>
      </c>
      <c r="BB251" s="393">
        <v>0</v>
      </c>
      <c r="BC251" s="393">
        <v>311</v>
      </c>
      <c r="BD251" s="379"/>
      <c r="BE251" s="388">
        <v>229.9</v>
      </c>
      <c r="BF251" s="378">
        <v>78.648448904259396</v>
      </c>
      <c r="BG251" s="400">
        <v>65</v>
      </c>
      <c r="BH251" s="401">
        <v>1.20997613698861</v>
      </c>
      <c r="BI251" s="402">
        <v>-55.105620737500303</v>
      </c>
      <c r="BJ251" s="380">
        <v>1.9130000000000001E-2</v>
      </c>
      <c r="BK251" s="380">
        <v>1.9130000000000001E-2</v>
      </c>
      <c r="BL251" s="393">
        <v>0</v>
      </c>
      <c r="BM251" s="393">
        <v>56</v>
      </c>
      <c r="BN251" s="379"/>
      <c r="BO251" s="387">
        <v>285</v>
      </c>
      <c r="BP251" s="388">
        <v>97.498077154040502</v>
      </c>
      <c r="BQ251" s="400">
        <v>78</v>
      </c>
      <c r="BR251" s="390">
        <v>1.2499753481287299</v>
      </c>
      <c r="BS251" s="391">
        <v>11.3946040919997</v>
      </c>
      <c r="BT251" s="380">
        <v>7.4999999999999997E-3</v>
      </c>
      <c r="BU251" s="392">
        <v>7.4999999999999997E-3</v>
      </c>
      <c r="BV251" s="387">
        <v>0</v>
      </c>
      <c r="BW251" s="387">
        <v>0</v>
      </c>
      <c r="BX251" s="381"/>
      <c r="BY251" s="386">
        <v>0.98824221046443295</v>
      </c>
      <c r="BZ251" s="386">
        <v>1</v>
      </c>
      <c r="CA251" s="403">
        <v>0.995296884185773</v>
      </c>
      <c r="CB251" s="385">
        <v>0.9</v>
      </c>
      <c r="CC251" s="392">
        <v>2.5000000000000001E-3</v>
      </c>
    </row>
    <row r="252" spans="1:81" ht="21.4" customHeight="1" x14ac:dyDescent="0.25">
      <c r="A252" s="377" t="s">
        <v>308</v>
      </c>
      <c r="B252" s="377" t="s">
        <v>375</v>
      </c>
      <c r="C252" s="377" t="s">
        <v>327</v>
      </c>
      <c r="D252" s="378">
        <v>3.7492388968888899</v>
      </c>
      <c r="E252" s="379"/>
      <c r="F252" s="380">
        <v>6.1249999999999999E-2</v>
      </c>
      <c r="G252" s="380">
        <v>6.1249999999999999E-2</v>
      </c>
      <c r="H252" s="381"/>
      <c r="I252" s="382">
        <v>7</v>
      </c>
      <c r="J252" s="382">
        <v>7</v>
      </c>
      <c r="K252" s="379"/>
      <c r="L252" s="383">
        <v>0.32</v>
      </c>
      <c r="M252" s="401">
        <v>0.73699999999999999</v>
      </c>
      <c r="N252" s="385">
        <v>0.7</v>
      </c>
      <c r="O252" s="386">
        <v>5.0000000000000001E-3</v>
      </c>
      <c r="P252" s="379"/>
      <c r="Q252" s="387">
        <v>187</v>
      </c>
      <c r="R252" s="388">
        <v>49.876789701283698</v>
      </c>
      <c r="S252" s="389">
        <v>36</v>
      </c>
      <c r="T252" s="390">
        <v>1.38546638059121</v>
      </c>
      <c r="U252" s="391">
        <v>25.032879654399999</v>
      </c>
      <c r="V252" s="392">
        <v>0.01</v>
      </c>
      <c r="W252" s="392">
        <v>0.01</v>
      </c>
      <c r="X252" s="393">
        <v>0</v>
      </c>
      <c r="Y252" s="393">
        <v>0</v>
      </c>
      <c r="Z252" s="379"/>
      <c r="AA252" s="394">
        <v>542</v>
      </c>
      <c r="AB252" s="378">
        <v>144.56267389356</v>
      </c>
      <c r="AC252" s="389">
        <v>200</v>
      </c>
      <c r="AD252" s="384">
        <v>0.72281336946779995</v>
      </c>
      <c r="AE252" s="395">
        <v>-357.81733525333402</v>
      </c>
      <c r="AF252" s="380"/>
      <c r="AG252" s="380"/>
      <c r="AH252" s="396">
        <v>208</v>
      </c>
      <c r="AI252" s="393">
        <v>358</v>
      </c>
      <c r="AJ252" s="379"/>
      <c r="AK252" s="388">
        <v>4135.7715900000003</v>
      </c>
      <c r="AL252" s="388">
        <v>1103.0963093421101</v>
      </c>
      <c r="AM252" s="397">
        <v>612</v>
      </c>
      <c r="AN252" s="390">
        <v>1.80244494990541</v>
      </c>
      <c r="AO252" s="398">
        <v>1382.3305441248001</v>
      </c>
      <c r="AP252" s="392">
        <v>0.01</v>
      </c>
      <c r="AQ252" s="392">
        <v>0.01</v>
      </c>
      <c r="AR252" s="393">
        <v>0</v>
      </c>
      <c r="AS252" s="393">
        <v>0</v>
      </c>
      <c r="AT252" s="381"/>
      <c r="AU252" s="388">
        <v>3372.0482299999999</v>
      </c>
      <c r="AV252" s="378">
        <v>899.39540337056599</v>
      </c>
      <c r="AW252" s="399">
        <v>573</v>
      </c>
      <c r="AX252" s="390">
        <v>1.56962548581251</v>
      </c>
      <c r="AY252" s="398">
        <v>794.07156449919898</v>
      </c>
      <c r="AZ252" s="380">
        <v>1.4999999999999999E-2</v>
      </c>
      <c r="BA252" s="380">
        <v>1.4999999999999999E-2</v>
      </c>
      <c r="BB252" s="393">
        <v>0</v>
      </c>
      <c r="BC252" s="393">
        <v>0</v>
      </c>
      <c r="BD252" s="379"/>
      <c r="BE252" s="388">
        <v>256.7</v>
      </c>
      <c r="BF252" s="378">
        <v>68.4672294990349</v>
      </c>
      <c r="BG252" s="400">
        <v>65</v>
      </c>
      <c r="BH252" s="401">
        <v>1.05334199229284</v>
      </c>
      <c r="BI252" s="402">
        <v>-108.850792446667</v>
      </c>
      <c r="BJ252" s="380">
        <v>1.125E-2</v>
      </c>
      <c r="BK252" s="380">
        <v>1.125E-2</v>
      </c>
      <c r="BL252" s="393">
        <v>0</v>
      </c>
      <c r="BM252" s="393">
        <v>109</v>
      </c>
      <c r="BN252" s="379"/>
      <c r="BO252" s="387">
        <v>363</v>
      </c>
      <c r="BP252" s="388">
        <v>96.819650596609506</v>
      </c>
      <c r="BQ252" s="400">
        <v>78</v>
      </c>
      <c r="BR252" s="390">
        <v>1.2412775717514</v>
      </c>
      <c r="BS252" s="391">
        <v>12.0712392511999</v>
      </c>
      <c r="BT252" s="380">
        <v>7.4999999999999997E-3</v>
      </c>
      <c r="BU252" s="392">
        <v>7.4999999999999997E-3</v>
      </c>
      <c r="BV252" s="387">
        <v>0</v>
      </c>
      <c r="BW252" s="387">
        <v>0</v>
      </c>
      <c r="BX252" s="381"/>
      <c r="BY252" s="386">
        <v>0.98228585294831305</v>
      </c>
      <c r="BZ252" s="386">
        <v>1</v>
      </c>
      <c r="CA252" s="403">
        <v>0.99291434117932498</v>
      </c>
      <c r="CB252" s="385">
        <v>0.9</v>
      </c>
      <c r="CC252" s="392">
        <v>2.5000000000000001E-3</v>
      </c>
    </row>
    <row r="253" spans="1:81" ht="21.4" customHeight="1" x14ac:dyDescent="0.25">
      <c r="A253" s="377" t="s">
        <v>308</v>
      </c>
      <c r="B253" s="377" t="s">
        <v>375</v>
      </c>
      <c r="C253" s="377" t="s">
        <v>328</v>
      </c>
      <c r="D253" s="378">
        <v>2.8067423283333301</v>
      </c>
      <c r="E253" s="379"/>
      <c r="F253" s="380">
        <v>7.6749999999999999E-2</v>
      </c>
      <c r="G253" s="380">
        <v>7.6749999999999999E-2</v>
      </c>
      <c r="H253" s="381"/>
      <c r="I253" s="382">
        <v>7</v>
      </c>
      <c r="J253" s="382">
        <v>7</v>
      </c>
      <c r="K253" s="379"/>
      <c r="L253" s="404">
        <v>0.78</v>
      </c>
      <c r="M253" s="401">
        <v>0.83399999999999996</v>
      </c>
      <c r="N253" s="385">
        <v>0.7</v>
      </c>
      <c r="O253" s="386">
        <v>1.9E-2</v>
      </c>
      <c r="P253" s="379"/>
      <c r="Q253" s="387">
        <v>134</v>
      </c>
      <c r="R253" s="388">
        <v>47.742180907490102</v>
      </c>
      <c r="S253" s="389">
        <v>36</v>
      </c>
      <c r="T253" s="390">
        <v>1.3261716918747199</v>
      </c>
      <c r="U253" s="391">
        <v>12.748731416000201</v>
      </c>
      <c r="V253" s="392">
        <v>0.01</v>
      </c>
      <c r="W253" s="392">
        <v>0.01</v>
      </c>
      <c r="X253" s="393">
        <v>0</v>
      </c>
      <c r="Y253" s="393">
        <v>0</v>
      </c>
      <c r="Z253" s="379"/>
      <c r="AA253" s="394">
        <v>534</v>
      </c>
      <c r="AB253" s="378">
        <v>190.25615376567001</v>
      </c>
      <c r="AC253" s="389">
        <v>200</v>
      </c>
      <c r="AD253" s="386">
        <v>0.95128076882835</v>
      </c>
      <c r="AE253" s="394">
        <v>-139.61815879999901</v>
      </c>
      <c r="AF253" s="380"/>
      <c r="AG253" s="380"/>
      <c r="AH253" s="396">
        <v>28</v>
      </c>
      <c r="AI253" s="393">
        <v>140</v>
      </c>
      <c r="AJ253" s="379"/>
      <c r="AK253" s="388">
        <v>3287.3340899999998</v>
      </c>
      <c r="AL253" s="388">
        <v>1171.2276031950701</v>
      </c>
      <c r="AM253" s="397">
        <v>654.9</v>
      </c>
      <c r="AN253" s="390">
        <v>1.78840678453973</v>
      </c>
      <c r="AO253" s="398">
        <v>1081.5714290093999</v>
      </c>
      <c r="AP253" s="392">
        <v>0.01</v>
      </c>
      <c r="AQ253" s="392">
        <v>0.01</v>
      </c>
      <c r="AR253" s="393">
        <v>0</v>
      </c>
      <c r="AS253" s="393">
        <v>0</v>
      </c>
      <c r="AT253" s="381"/>
      <c r="AU253" s="388">
        <v>2498.2096099999999</v>
      </c>
      <c r="AV253" s="378">
        <v>890.07444138395704</v>
      </c>
      <c r="AW253" s="399">
        <v>573</v>
      </c>
      <c r="AX253" s="390">
        <v>1.5533585364467</v>
      </c>
      <c r="AY253" s="398">
        <v>568.29358503800199</v>
      </c>
      <c r="AZ253" s="380">
        <v>1.4999999999999999E-2</v>
      </c>
      <c r="BA253" s="380">
        <v>1.4999999999999999E-2</v>
      </c>
      <c r="BB253" s="393">
        <v>0</v>
      </c>
      <c r="BC253" s="393">
        <v>0</v>
      </c>
      <c r="BD253" s="379"/>
      <c r="BE253" s="388">
        <v>194.4</v>
      </c>
      <c r="BF253" s="378">
        <v>69.261790809075194</v>
      </c>
      <c r="BG253" s="400">
        <v>65</v>
      </c>
      <c r="BH253" s="401">
        <v>1.0655660124473101</v>
      </c>
      <c r="BI253" s="402">
        <v>-79.257377012499603</v>
      </c>
      <c r="BJ253" s="380">
        <v>1.2749999999999999E-2</v>
      </c>
      <c r="BK253" s="380">
        <v>1.2749999999999999E-2</v>
      </c>
      <c r="BL253" s="393">
        <v>0</v>
      </c>
      <c r="BM253" s="393">
        <v>80</v>
      </c>
      <c r="BN253" s="379"/>
      <c r="BO253" s="387">
        <v>272</v>
      </c>
      <c r="BP253" s="388">
        <v>96.909501543562001</v>
      </c>
      <c r="BQ253" s="400">
        <v>78</v>
      </c>
      <c r="BR253" s="390">
        <v>1.2424295069687401</v>
      </c>
      <c r="BS253" s="391">
        <v>9.2889180680003296</v>
      </c>
      <c r="BT253" s="380">
        <v>7.4999999999999997E-3</v>
      </c>
      <c r="BU253" s="392">
        <v>7.4999999999999997E-3</v>
      </c>
      <c r="BV253" s="387">
        <v>0</v>
      </c>
      <c r="BW253" s="387">
        <v>0</v>
      </c>
      <c r="BX253" s="381"/>
      <c r="BY253" s="386">
        <v>0.99480519480519503</v>
      </c>
      <c r="BZ253" s="386">
        <v>1</v>
      </c>
      <c r="CA253" s="403">
        <v>0.99792207792207799</v>
      </c>
      <c r="CB253" s="385">
        <v>0.9</v>
      </c>
      <c r="CC253" s="392">
        <v>2.5000000000000001E-3</v>
      </c>
    </row>
    <row r="254" spans="1:81" ht="21.4" customHeight="1" x14ac:dyDescent="0.25">
      <c r="A254" s="377" t="s">
        <v>308</v>
      </c>
      <c r="B254" s="377" t="s">
        <v>375</v>
      </c>
      <c r="C254" s="377" t="s">
        <v>329</v>
      </c>
      <c r="D254" s="378">
        <v>3.5873409147777799</v>
      </c>
      <c r="E254" s="379"/>
      <c r="F254" s="380">
        <v>4.3999999999999997E-2</v>
      </c>
      <c r="G254" s="380">
        <v>4.3999999999999997E-2</v>
      </c>
      <c r="H254" s="381"/>
      <c r="I254" s="382">
        <v>5</v>
      </c>
      <c r="J254" s="382">
        <v>5</v>
      </c>
      <c r="K254" s="379"/>
      <c r="L254" s="407">
        <v>0.67</v>
      </c>
      <c r="M254" s="384">
        <v>0.59199999999999997</v>
      </c>
      <c r="N254" s="385">
        <v>0.7</v>
      </c>
      <c r="O254" s="386"/>
      <c r="P254" s="379"/>
      <c r="Q254" s="387">
        <v>180</v>
      </c>
      <c r="R254" s="388">
        <v>50.176441067673203</v>
      </c>
      <c r="S254" s="389">
        <v>36</v>
      </c>
      <c r="T254" s="390">
        <v>1.39379002965759</v>
      </c>
      <c r="U254" s="391">
        <v>25.026872481599899</v>
      </c>
      <c r="V254" s="392">
        <v>0.01</v>
      </c>
      <c r="W254" s="392">
        <v>0.01</v>
      </c>
      <c r="X254" s="393">
        <v>0</v>
      </c>
      <c r="Y254" s="393">
        <v>0</v>
      </c>
      <c r="Z254" s="379"/>
      <c r="AA254" s="394">
        <v>466</v>
      </c>
      <c r="AB254" s="378">
        <v>129.90123076408699</v>
      </c>
      <c r="AC254" s="389">
        <v>200</v>
      </c>
      <c r="AD254" s="384">
        <v>0.64950615382043497</v>
      </c>
      <c r="AE254" s="395">
        <v>-394.96181954666702</v>
      </c>
      <c r="AF254" s="380"/>
      <c r="AG254" s="380"/>
      <c r="AH254" s="396">
        <v>252</v>
      </c>
      <c r="AI254" s="393">
        <v>395</v>
      </c>
      <c r="AJ254" s="379"/>
      <c r="AK254" s="388">
        <v>2759.0013899999999</v>
      </c>
      <c r="AL254" s="388">
        <v>769.09372583868503</v>
      </c>
      <c r="AM254" s="397">
        <v>653.1</v>
      </c>
      <c r="AN254" s="401">
        <v>1.1776048474026699</v>
      </c>
      <c r="AO254" s="405">
        <v>-52.469431729641698</v>
      </c>
      <c r="AP254" s="392">
        <v>8.9999999999999993E-3</v>
      </c>
      <c r="AQ254" s="392">
        <v>8.9999999999999993E-3</v>
      </c>
      <c r="AR254" s="393">
        <v>0</v>
      </c>
      <c r="AS254" s="393">
        <v>53</v>
      </c>
      <c r="AT254" s="381"/>
      <c r="AU254" s="388">
        <v>2601.8755500000002</v>
      </c>
      <c r="AV254" s="378">
        <v>725.29363999997099</v>
      </c>
      <c r="AW254" s="399">
        <v>573</v>
      </c>
      <c r="AX254" s="390">
        <v>1.26578296684114</v>
      </c>
      <c r="AY254" s="398">
        <v>135.219936998798</v>
      </c>
      <c r="AZ254" s="380">
        <v>1.4999999999999999E-2</v>
      </c>
      <c r="BA254" s="380">
        <v>1.4999999999999999E-2</v>
      </c>
      <c r="BB254" s="393">
        <v>0</v>
      </c>
      <c r="BC254" s="393">
        <v>0</v>
      </c>
      <c r="BD254" s="379"/>
      <c r="BE254" s="388">
        <v>175.8</v>
      </c>
      <c r="BF254" s="378">
        <v>49.0056574427608</v>
      </c>
      <c r="BG254" s="400">
        <v>65</v>
      </c>
      <c r="BH254" s="384">
        <v>0.75393319142708903</v>
      </c>
      <c r="BI254" s="395">
        <v>-173.965739190834</v>
      </c>
      <c r="BJ254" s="380"/>
      <c r="BK254" s="380"/>
      <c r="BL254" s="393">
        <v>35</v>
      </c>
      <c r="BM254" s="393">
        <v>174</v>
      </c>
      <c r="BN254" s="379"/>
      <c r="BO254" s="387">
        <v>378</v>
      </c>
      <c r="BP254" s="388">
        <v>105.370526242114</v>
      </c>
      <c r="BQ254" s="400">
        <v>78</v>
      </c>
      <c r="BR254" s="390">
        <v>1.35090418259121</v>
      </c>
      <c r="BS254" s="391">
        <v>42.224890376799799</v>
      </c>
      <c r="BT254" s="380">
        <v>7.4999999999999997E-3</v>
      </c>
      <c r="BU254" s="392">
        <v>7.4999999999999997E-3</v>
      </c>
      <c r="BV254" s="387">
        <v>0</v>
      </c>
      <c r="BW254" s="387">
        <v>0</v>
      </c>
      <c r="BX254" s="381"/>
      <c r="BY254" s="386">
        <v>0.99140625000000004</v>
      </c>
      <c r="BZ254" s="386">
        <v>1</v>
      </c>
      <c r="CA254" s="403">
        <v>0.99656250000000002</v>
      </c>
      <c r="CB254" s="385">
        <v>0.9</v>
      </c>
      <c r="CC254" s="392">
        <v>2.5000000000000001E-3</v>
      </c>
    </row>
    <row r="255" spans="1:81" ht="21.4" customHeight="1" x14ac:dyDescent="0.25">
      <c r="A255" s="377" t="s">
        <v>308</v>
      </c>
      <c r="B255" s="377" t="s">
        <v>375</v>
      </c>
      <c r="C255" s="377" t="s">
        <v>330</v>
      </c>
      <c r="D255" s="378">
        <v>5.0594035594444398</v>
      </c>
      <c r="E255" s="379"/>
      <c r="F255" s="380">
        <v>3.4125000000000003E-2</v>
      </c>
      <c r="G255" s="380">
        <v>3.4125000000000003E-2</v>
      </c>
      <c r="H255" s="381"/>
      <c r="I255" s="382">
        <v>6</v>
      </c>
      <c r="J255" s="382">
        <v>6</v>
      </c>
      <c r="K255" s="379"/>
      <c r="L255" s="404">
        <v>0.75</v>
      </c>
      <c r="M255" s="401">
        <v>0.76</v>
      </c>
      <c r="N255" s="385">
        <v>0.7</v>
      </c>
      <c r="O255" s="386">
        <v>8.0000000000000002E-3</v>
      </c>
      <c r="P255" s="379"/>
      <c r="Q255" s="387">
        <v>190</v>
      </c>
      <c r="R255" s="388">
        <v>37.553833721234803</v>
      </c>
      <c r="S255" s="389">
        <v>36</v>
      </c>
      <c r="T255" s="401">
        <v>1.04316204781208</v>
      </c>
      <c r="U255" s="402">
        <v>-28.566233767999801</v>
      </c>
      <c r="V255" s="392">
        <v>2E-3</v>
      </c>
      <c r="W255" s="392">
        <v>2E-3</v>
      </c>
      <c r="X255" s="393">
        <v>0</v>
      </c>
      <c r="Y255" s="393">
        <v>29</v>
      </c>
      <c r="Z255" s="379"/>
      <c r="AA255" s="394">
        <v>667</v>
      </c>
      <c r="AB255" s="378">
        <v>131.83372153717701</v>
      </c>
      <c r="AC255" s="389">
        <v>200</v>
      </c>
      <c r="AD255" s="384">
        <v>0.65916860768588503</v>
      </c>
      <c r="AE255" s="395">
        <v>-547.25685426666598</v>
      </c>
      <c r="AF255" s="380"/>
      <c r="AG255" s="380"/>
      <c r="AH255" s="396">
        <v>345</v>
      </c>
      <c r="AI255" s="393">
        <v>548</v>
      </c>
      <c r="AJ255" s="379"/>
      <c r="AK255" s="388">
        <v>6344.1049300000004</v>
      </c>
      <c r="AL255" s="388">
        <v>1253.9234823751899</v>
      </c>
      <c r="AM255" s="397">
        <v>781.5</v>
      </c>
      <c r="AN255" s="390">
        <v>1.6045086146835399</v>
      </c>
      <c r="AO255" s="398">
        <v>1599.396271953</v>
      </c>
      <c r="AP255" s="392">
        <v>0.01</v>
      </c>
      <c r="AQ255" s="392">
        <v>0.01</v>
      </c>
      <c r="AR255" s="393">
        <v>0</v>
      </c>
      <c r="AS255" s="393">
        <v>0</v>
      </c>
      <c r="AT255" s="381"/>
      <c r="AU255" s="388">
        <v>3154.4565899999998</v>
      </c>
      <c r="AV255" s="378">
        <v>623.48388558796398</v>
      </c>
      <c r="AW255" s="399">
        <v>573</v>
      </c>
      <c r="AX255" s="401">
        <v>1.08810451236992</v>
      </c>
      <c r="AY255" s="405">
        <v>-324.38929747399698</v>
      </c>
      <c r="AZ255" s="380">
        <v>6.7499999999999999E-3</v>
      </c>
      <c r="BA255" s="380">
        <v>6.7499999999999999E-3</v>
      </c>
      <c r="BB255" s="393">
        <v>0</v>
      </c>
      <c r="BC255" s="393">
        <v>325</v>
      </c>
      <c r="BD255" s="379"/>
      <c r="BE255" s="388">
        <v>238.6</v>
      </c>
      <c r="BF255" s="378">
        <v>47.159709083613798</v>
      </c>
      <c r="BG255" s="400">
        <v>65</v>
      </c>
      <c r="BH255" s="384">
        <v>0.72553398590175</v>
      </c>
      <c r="BI255" s="395">
        <v>-254.69184704583299</v>
      </c>
      <c r="BJ255" s="380"/>
      <c r="BK255" s="380"/>
      <c r="BL255" s="393">
        <v>58</v>
      </c>
      <c r="BM255" s="393">
        <v>255</v>
      </c>
      <c r="BN255" s="379"/>
      <c r="BO255" s="387">
        <v>447</v>
      </c>
      <c r="BP255" s="388">
        <v>88.350335123115499</v>
      </c>
      <c r="BQ255" s="400">
        <v>78</v>
      </c>
      <c r="BR255" s="401">
        <v>1.1326966041425099</v>
      </c>
      <c r="BS255" s="402">
        <v>-26.560173163999501</v>
      </c>
      <c r="BT255" s="380">
        <v>4.875E-3</v>
      </c>
      <c r="BU255" s="392">
        <v>4.875E-3</v>
      </c>
      <c r="BV255" s="387">
        <v>0</v>
      </c>
      <c r="BW255" s="387">
        <v>27</v>
      </c>
      <c r="BX255" s="381"/>
      <c r="BY255" s="386">
        <v>0.97962466487935695</v>
      </c>
      <c r="BZ255" s="386">
        <v>1</v>
      </c>
      <c r="CA255" s="403">
        <v>0.99184986595174296</v>
      </c>
      <c r="CB255" s="385">
        <v>0.9</v>
      </c>
      <c r="CC255" s="392">
        <v>2.5000000000000001E-3</v>
      </c>
    </row>
    <row r="256" spans="1:81" ht="21.4" customHeight="1" x14ac:dyDescent="0.25">
      <c r="A256" s="377" t="s">
        <v>308</v>
      </c>
      <c r="B256" s="377" t="s">
        <v>375</v>
      </c>
      <c r="C256" s="377" t="s">
        <v>332</v>
      </c>
      <c r="D256" s="378">
        <v>2.5567076292222199</v>
      </c>
      <c r="E256" s="379"/>
      <c r="F256" s="380">
        <v>2.8000000000000001E-2</v>
      </c>
      <c r="G256" s="380">
        <v>2.8000000000000001E-2</v>
      </c>
      <c r="H256" s="381"/>
      <c r="I256" s="382">
        <v>6</v>
      </c>
      <c r="J256" s="382">
        <v>6</v>
      </c>
      <c r="K256" s="379"/>
      <c r="L256" s="404">
        <v>0.75</v>
      </c>
      <c r="M256" s="401">
        <v>0.76300000000000001</v>
      </c>
      <c r="N256" s="385">
        <v>0.7</v>
      </c>
      <c r="O256" s="386">
        <v>8.9999999999999993E-3</v>
      </c>
      <c r="P256" s="379"/>
      <c r="Q256" s="387">
        <v>77</v>
      </c>
      <c r="R256" s="388">
        <v>30.116857758751301</v>
      </c>
      <c r="S256" s="389">
        <v>36</v>
      </c>
      <c r="T256" s="386">
        <v>0.83657938218753702</v>
      </c>
      <c r="U256" s="394">
        <v>-33.449769582399902</v>
      </c>
      <c r="V256" s="392"/>
      <c r="W256" s="392"/>
      <c r="X256" s="393">
        <v>16</v>
      </c>
      <c r="Y256" s="393">
        <v>34</v>
      </c>
      <c r="Z256" s="379"/>
      <c r="AA256" s="394">
        <v>546</v>
      </c>
      <c r="AB256" s="378">
        <v>213.555900471146</v>
      </c>
      <c r="AC256" s="389">
        <v>200</v>
      </c>
      <c r="AD256" s="401">
        <v>1.0677795023557299</v>
      </c>
      <c r="AE256" s="402">
        <v>-67.609831013332794</v>
      </c>
      <c r="AF256" s="380">
        <v>3.5000000000000001E-3</v>
      </c>
      <c r="AG256" s="380">
        <v>3.5000000000000001E-3</v>
      </c>
      <c r="AH256" s="396">
        <v>0</v>
      </c>
      <c r="AI256" s="393">
        <v>68</v>
      </c>
      <c r="AJ256" s="379"/>
      <c r="AK256" s="388">
        <v>1684.6347800000001</v>
      </c>
      <c r="AL256" s="388">
        <v>658.90787071045895</v>
      </c>
      <c r="AM256" s="397">
        <v>612.9</v>
      </c>
      <c r="AN256" s="401">
        <v>1.0750658683479499</v>
      </c>
      <c r="AO256" s="405">
        <v>-195.772547140358</v>
      </c>
      <c r="AP256" s="392">
        <v>4.0000000000000001E-3</v>
      </c>
      <c r="AQ256" s="392">
        <v>4.0000000000000001E-3</v>
      </c>
      <c r="AR256" s="393">
        <v>0</v>
      </c>
      <c r="AS256" s="393">
        <v>196</v>
      </c>
      <c r="AT256" s="381"/>
      <c r="AU256" s="388">
        <v>1336.05198</v>
      </c>
      <c r="AV256" s="378">
        <v>522.56736935010497</v>
      </c>
      <c r="AW256" s="399">
        <v>573</v>
      </c>
      <c r="AX256" s="386">
        <v>0.91198493778377798</v>
      </c>
      <c r="AY256" s="388">
        <v>-421.94018585319799</v>
      </c>
      <c r="AZ256" s="380"/>
      <c r="BA256" s="380"/>
      <c r="BB256" s="393">
        <v>129</v>
      </c>
      <c r="BC256" s="393">
        <v>422</v>
      </c>
      <c r="BD256" s="379"/>
      <c r="BE256" s="388">
        <v>152.80000000000001</v>
      </c>
      <c r="BF256" s="378">
        <v>59.764361890093497</v>
      </c>
      <c r="BG256" s="400">
        <v>65</v>
      </c>
      <c r="BH256" s="401">
        <v>0.91945172138605402</v>
      </c>
      <c r="BI256" s="402">
        <v>-96.4789938491665</v>
      </c>
      <c r="BJ256" s="380">
        <v>1.5E-3</v>
      </c>
      <c r="BK256" s="380">
        <v>1.5E-3</v>
      </c>
      <c r="BL256" s="393">
        <v>0</v>
      </c>
      <c r="BM256" s="393">
        <v>97</v>
      </c>
      <c r="BN256" s="379"/>
      <c r="BO256" s="387">
        <v>260</v>
      </c>
      <c r="BP256" s="388">
        <v>101.693285938641</v>
      </c>
      <c r="BQ256" s="400">
        <v>78</v>
      </c>
      <c r="BR256" s="390">
        <v>1.3037600761364201</v>
      </c>
      <c r="BS256" s="391">
        <v>20.692165904800198</v>
      </c>
      <c r="BT256" s="380">
        <v>7.4999999999999997E-3</v>
      </c>
      <c r="BU256" s="392">
        <v>7.4999999999999997E-3</v>
      </c>
      <c r="BV256" s="387">
        <v>0</v>
      </c>
      <c r="BW256" s="387">
        <v>0</v>
      </c>
      <c r="BX256" s="381"/>
      <c r="BY256" s="386">
        <v>0.99417927823050101</v>
      </c>
      <c r="BZ256" s="386">
        <v>1</v>
      </c>
      <c r="CA256" s="403">
        <v>0.9976717112922</v>
      </c>
      <c r="CB256" s="385">
        <v>0.9</v>
      </c>
      <c r="CC256" s="392">
        <v>2.5000000000000001E-3</v>
      </c>
    </row>
    <row r="257" spans="1:81" ht="21.4" customHeight="1" x14ac:dyDescent="0.25">
      <c r="A257" s="377" t="s">
        <v>308</v>
      </c>
      <c r="B257" s="377" t="s">
        <v>375</v>
      </c>
      <c r="C257" s="377" t="s">
        <v>333</v>
      </c>
      <c r="D257" s="378">
        <v>4.3469709423333303</v>
      </c>
      <c r="E257" s="379"/>
      <c r="F257" s="380">
        <v>2.9499999999999998E-2</v>
      </c>
      <c r="G257" s="380">
        <v>2.9499999999999998E-2</v>
      </c>
      <c r="H257" s="381"/>
      <c r="I257" s="382">
        <v>4</v>
      </c>
      <c r="J257" s="382">
        <v>4</v>
      </c>
      <c r="K257" s="379"/>
      <c r="L257" s="407">
        <v>0.66499624906226495</v>
      </c>
      <c r="M257" s="384">
        <v>0.53200000000000003</v>
      </c>
      <c r="N257" s="385">
        <v>0.7</v>
      </c>
      <c r="O257" s="386"/>
      <c r="P257" s="379"/>
      <c r="Q257" s="387">
        <v>170</v>
      </c>
      <c r="R257" s="388">
        <v>39.1076918284502</v>
      </c>
      <c r="S257" s="389">
        <v>36</v>
      </c>
      <c r="T257" s="401">
        <v>1.0863247730125101</v>
      </c>
      <c r="U257" s="402">
        <v>-17.7891447087998</v>
      </c>
      <c r="V257" s="392">
        <v>4.4999999999999997E-3</v>
      </c>
      <c r="W257" s="392">
        <v>4.4999999999999997E-3</v>
      </c>
      <c r="X257" s="393">
        <v>0</v>
      </c>
      <c r="Y257" s="393">
        <v>18</v>
      </c>
      <c r="Z257" s="379"/>
      <c r="AA257" s="394">
        <v>450</v>
      </c>
      <c r="AB257" s="378">
        <v>103.520360722368</v>
      </c>
      <c r="AC257" s="389">
        <v>200</v>
      </c>
      <c r="AD257" s="384">
        <v>0.51760180361184005</v>
      </c>
      <c r="AE257" s="395">
        <v>-593.27302615999895</v>
      </c>
      <c r="AF257" s="380"/>
      <c r="AG257" s="380"/>
      <c r="AH257" s="396">
        <v>420</v>
      </c>
      <c r="AI257" s="393">
        <v>594</v>
      </c>
      <c r="AJ257" s="379"/>
      <c r="AK257" s="388">
        <v>2646.4754499999999</v>
      </c>
      <c r="AL257" s="388">
        <v>608.80909605976001</v>
      </c>
      <c r="AM257" s="397">
        <v>624</v>
      </c>
      <c r="AN257" s="386">
        <v>0.97565560265987195</v>
      </c>
      <c r="AO257" s="388">
        <v>-608.53639161919602</v>
      </c>
      <c r="AP257" s="392"/>
      <c r="AQ257" s="392"/>
      <c r="AR257" s="393">
        <v>67</v>
      </c>
      <c r="AS257" s="393">
        <v>609</v>
      </c>
      <c r="AT257" s="381"/>
      <c r="AU257" s="388">
        <v>2984.8592400000002</v>
      </c>
      <c r="AV257" s="378">
        <v>686.65267828954302</v>
      </c>
      <c r="AW257" s="399">
        <v>573</v>
      </c>
      <c r="AX257" s="390">
        <v>1.1983467334896001</v>
      </c>
      <c r="AY257" s="398">
        <v>-4.11797994839708</v>
      </c>
      <c r="AZ257" s="380">
        <v>1.4999999999999999E-2</v>
      </c>
      <c r="BA257" s="380">
        <v>1.4999999999999999E-2</v>
      </c>
      <c r="BB257" s="393">
        <v>0</v>
      </c>
      <c r="BC257" s="393">
        <v>5</v>
      </c>
      <c r="BD257" s="379"/>
      <c r="BE257" s="388">
        <v>215.5</v>
      </c>
      <c r="BF257" s="378">
        <v>49.574750523711899</v>
      </c>
      <c r="BG257" s="400">
        <v>65</v>
      </c>
      <c r="BH257" s="384">
        <v>0.76268846959556802</v>
      </c>
      <c r="BI257" s="395">
        <v>-208.32966687749999</v>
      </c>
      <c r="BJ257" s="380"/>
      <c r="BK257" s="380"/>
      <c r="BL257" s="393">
        <v>39</v>
      </c>
      <c r="BM257" s="393">
        <v>209</v>
      </c>
      <c r="BN257" s="379"/>
      <c r="BO257" s="387">
        <v>412</v>
      </c>
      <c r="BP257" s="388">
        <v>94.778641372479399</v>
      </c>
      <c r="BQ257" s="400">
        <v>78</v>
      </c>
      <c r="BR257" s="390">
        <v>1.21511078682666</v>
      </c>
      <c r="BS257" s="391">
        <v>5.1235197976004097</v>
      </c>
      <c r="BT257" s="380">
        <v>7.4999999999999997E-3</v>
      </c>
      <c r="BU257" s="392">
        <v>7.4999999999999997E-3</v>
      </c>
      <c r="BV257" s="387">
        <v>0</v>
      </c>
      <c r="BW257" s="387">
        <v>0</v>
      </c>
      <c r="BX257" s="381"/>
      <c r="BY257" s="386">
        <v>0.991268493815183</v>
      </c>
      <c r="BZ257" s="386">
        <v>1</v>
      </c>
      <c r="CA257" s="403">
        <v>0.99650739752607298</v>
      </c>
      <c r="CB257" s="385">
        <v>0.9</v>
      </c>
      <c r="CC257" s="392">
        <v>2.5000000000000001E-3</v>
      </c>
    </row>
    <row r="258" spans="1:81" ht="21.4" customHeight="1" x14ac:dyDescent="0.25">
      <c r="A258" s="377" t="s">
        <v>308</v>
      </c>
      <c r="B258" s="377" t="s">
        <v>375</v>
      </c>
      <c r="C258" s="377" t="s">
        <v>334</v>
      </c>
      <c r="D258" s="378">
        <v>3.35794614355556</v>
      </c>
      <c r="E258" s="379"/>
      <c r="F258" s="380">
        <v>5.0500000000000003E-2</v>
      </c>
      <c r="G258" s="380">
        <v>5.0500000000000003E-2</v>
      </c>
      <c r="H258" s="381"/>
      <c r="I258" s="382">
        <v>6</v>
      </c>
      <c r="J258" s="382">
        <v>6</v>
      </c>
      <c r="K258" s="379"/>
      <c r="L258" s="383">
        <v>0.53</v>
      </c>
      <c r="M258" s="401">
        <v>0.82</v>
      </c>
      <c r="N258" s="385">
        <v>0.7</v>
      </c>
      <c r="O258" s="386">
        <v>1.7000000000000001E-2</v>
      </c>
      <c r="P258" s="379"/>
      <c r="Q258" s="387">
        <v>149</v>
      </c>
      <c r="R258" s="388">
        <v>44.372361446581003</v>
      </c>
      <c r="S258" s="389">
        <v>36</v>
      </c>
      <c r="T258" s="390">
        <v>1.2325655957383601</v>
      </c>
      <c r="U258" s="391">
        <v>3.9367265983998201</v>
      </c>
      <c r="V258" s="392">
        <v>0.01</v>
      </c>
      <c r="W258" s="392">
        <v>0.01</v>
      </c>
      <c r="X258" s="393">
        <v>0</v>
      </c>
      <c r="Y258" s="393">
        <v>0</v>
      </c>
      <c r="Z258" s="379"/>
      <c r="AA258" s="394">
        <v>289</v>
      </c>
      <c r="AB258" s="378">
        <v>86.064513141355206</v>
      </c>
      <c r="AC258" s="389">
        <v>200</v>
      </c>
      <c r="AD258" s="384">
        <v>0.43032256570677602</v>
      </c>
      <c r="AE258" s="395">
        <v>-516.90707445333396</v>
      </c>
      <c r="AF258" s="380"/>
      <c r="AG258" s="380"/>
      <c r="AH258" s="396">
        <v>383</v>
      </c>
      <c r="AI258" s="393">
        <v>517</v>
      </c>
      <c r="AJ258" s="379"/>
      <c r="AK258" s="388">
        <v>2324.1443800000002</v>
      </c>
      <c r="AL258" s="388">
        <v>692.13271465369098</v>
      </c>
      <c r="AM258" s="397">
        <v>655.6</v>
      </c>
      <c r="AN258" s="401">
        <v>1.0557240919061801</v>
      </c>
      <c r="AO258" s="405">
        <v>-317.61901005803099</v>
      </c>
      <c r="AP258" s="392">
        <v>3.0000000000000001E-3</v>
      </c>
      <c r="AQ258" s="392">
        <v>3.0000000000000001E-3</v>
      </c>
      <c r="AR258" s="393">
        <v>0</v>
      </c>
      <c r="AS258" s="393">
        <v>318</v>
      </c>
      <c r="AT258" s="381"/>
      <c r="AU258" s="388">
        <v>2387.0356700000002</v>
      </c>
      <c r="AV258" s="378">
        <v>710.86180896054896</v>
      </c>
      <c r="AW258" s="399">
        <v>573</v>
      </c>
      <c r="AX258" s="390">
        <v>1.2405965252365601</v>
      </c>
      <c r="AY258" s="398">
        <v>78.111901691196607</v>
      </c>
      <c r="AZ258" s="380">
        <v>1.4999999999999999E-2</v>
      </c>
      <c r="BA258" s="380">
        <v>1.4999999999999999E-2</v>
      </c>
      <c r="BB258" s="393">
        <v>0</v>
      </c>
      <c r="BC258" s="393">
        <v>0</v>
      </c>
      <c r="BD258" s="379"/>
      <c r="BE258" s="388">
        <v>154.9</v>
      </c>
      <c r="BF258" s="378">
        <v>46.129387839432198</v>
      </c>
      <c r="BG258" s="400">
        <v>65</v>
      </c>
      <c r="BH258" s="384">
        <v>0.70968288983741901</v>
      </c>
      <c r="BI258" s="395">
        <v>-172.49974899666699</v>
      </c>
      <c r="BJ258" s="380"/>
      <c r="BK258" s="380"/>
      <c r="BL258" s="393">
        <v>42</v>
      </c>
      <c r="BM258" s="393">
        <v>173</v>
      </c>
      <c r="BN258" s="379"/>
      <c r="BO258" s="387">
        <v>282</v>
      </c>
      <c r="BP258" s="388">
        <v>83.979905556616501</v>
      </c>
      <c r="BQ258" s="400">
        <v>78</v>
      </c>
      <c r="BR258" s="401">
        <v>1.07666545585406</v>
      </c>
      <c r="BS258" s="402">
        <v>-32.3037590368004</v>
      </c>
      <c r="BT258" s="380">
        <v>3.0000000000000001E-3</v>
      </c>
      <c r="BU258" s="392">
        <v>3.0000000000000001E-3</v>
      </c>
      <c r="BV258" s="387">
        <v>0</v>
      </c>
      <c r="BW258" s="387">
        <v>33</v>
      </c>
      <c r="BX258" s="381"/>
      <c r="BY258" s="386">
        <v>0.96541598694942898</v>
      </c>
      <c r="BZ258" s="386">
        <v>1</v>
      </c>
      <c r="CA258" s="403">
        <v>0.98616639477977197</v>
      </c>
      <c r="CB258" s="385">
        <v>0.9</v>
      </c>
      <c r="CC258" s="392">
        <v>2.5000000000000001E-3</v>
      </c>
    </row>
    <row r="259" spans="1:81" ht="21.4" customHeight="1" x14ac:dyDescent="0.25">
      <c r="A259" s="377" t="s">
        <v>308</v>
      </c>
      <c r="B259" s="377" t="s">
        <v>375</v>
      </c>
      <c r="C259" s="377" t="s">
        <v>335</v>
      </c>
      <c r="D259" s="378">
        <v>3.0955910093333299</v>
      </c>
      <c r="E259" s="379"/>
      <c r="F259" s="380">
        <v>2.3625E-2</v>
      </c>
      <c r="G259" s="380">
        <v>2.3625E-2</v>
      </c>
      <c r="H259" s="381"/>
      <c r="I259" s="382">
        <v>4</v>
      </c>
      <c r="J259" s="382">
        <v>4</v>
      </c>
      <c r="K259" s="379"/>
      <c r="L259" s="383">
        <v>0.26</v>
      </c>
      <c r="M259" s="386">
        <v>0.67900000000000005</v>
      </c>
      <c r="N259" s="385">
        <v>0.7</v>
      </c>
      <c r="O259" s="386"/>
      <c r="P259" s="379"/>
      <c r="Q259" s="387">
        <v>126</v>
      </c>
      <c r="R259" s="388">
        <v>40.703051410895299</v>
      </c>
      <c r="S259" s="389">
        <v>36</v>
      </c>
      <c r="T259" s="401">
        <v>1.13064031696931</v>
      </c>
      <c r="U259" s="402">
        <v>-7.7295316031998302</v>
      </c>
      <c r="V259" s="392">
        <v>6.4999999999999997E-3</v>
      </c>
      <c r="W259" s="392">
        <v>6.4999999999999997E-3</v>
      </c>
      <c r="X259" s="393">
        <v>0</v>
      </c>
      <c r="Y259" s="393">
        <v>8</v>
      </c>
      <c r="Z259" s="379"/>
      <c r="AA259" s="394">
        <v>210</v>
      </c>
      <c r="AB259" s="378">
        <v>67.838419018158902</v>
      </c>
      <c r="AC259" s="389">
        <v>200</v>
      </c>
      <c r="AD259" s="384">
        <v>0.33919209509079401</v>
      </c>
      <c r="AE259" s="395">
        <v>-532.941842239999</v>
      </c>
      <c r="AF259" s="380"/>
      <c r="AG259" s="380"/>
      <c r="AH259" s="396">
        <v>410</v>
      </c>
      <c r="AI259" s="393">
        <v>533</v>
      </c>
      <c r="AJ259" s="379"/>
      <c r="AK259" s="388">
        <v>2301.4886999999999</v>
      </c>
      <c r="AL259" s="388">
        <v>743.47311807694098</v>
      </c>
      <c r="AM259" s="397">
        <v>627.70000000000005</v>
      </c>
      <c r="AN259" s="401">
        <v>1.1844402072278799</v>
      </c>
      <c r="AO259" s="405">
        <v>-30.234271870237102</v>
      </c>
      <c r="AP259" s="392">
        <v>8.9999999999999993E-3</v>
      </c>
      <c r="AQ259" s="392">
        <v>8.9999999999999993E-3</v>
      </c>
      <c r="AR259" s="393">
        <v>0</v>
      </c>
      <c r="AS259" s="393">
        <v>31</v>
      </c>
      <c r="AT259" s="381"/>
      <c r="AU259" s="388">
        <v>1651.43145</v>
      </c>
      <c r="AV259" s="378">
        <v>533.47856516602701</v>
      </c>
      <c r="AW259" s="399">
        <v>573</v>
      </c>
      <c r="AX259" s="386">
        <v>0.93102716433861599</v>
      </c>
      <c r="AY259" s="388">
        <v>-477.09692801759797</v>
      </c>
      <c r="AZ259" s="380"/>
      <c r="BA259" s="380"/>
      <c r="BB259" s="393">
        <v>123</v>
      </c>
      <c r="BC259" s="393">
        <v>478</v>
      </c>
      <c r="BD259" s="379"/>
      <c r="BE259" s="388">
        <v>125.8</v>
      </c>
      <c r="BF259" s="378">
        <v>40.638443392782797</v>
      </c>
      <c r="BG259" s="400">
        <v>65</v>
      </c>
      <c r="BH259" s="384">
        <v>0.62520682142742701</v>
      </c>
      <c r="BI259" s="395">
        <v>-176.02012341</v>
      </c>
      <c r="BJ259" s="380"/>
      <c r="BK259" s="380"/>
      <c r="BL259" s="393">
        <v>56</v>
      </c>
      <c r="BM259" s="393">
        <v>177</v>
      </c>
      <c r="BN259" s="379"/>
      <c r="BO259" s="387">
        <v>278</v>
      </c>
      <c r="BP259" s="388">
        <v>89.805145176419799</v>
      </c>
      <c r="BQ259" s="400">
        <v>78</v>
      </c>
      <c r="BR259" s="401">
        <v>1.1513480150823101</v>
      </c>
      <c r="BS259" s="402">
        <v>-11.7473184735996</v>
      </c>
      <c r="BT259" s="380">
        <v>5.6249999999999998E-3</v>
      </c>
      <c r="BU259" s="392">
        <v>5.6249999999999998E-3</v>
      </c>
      <c r="BV259" s="387">
        <v>0</v>
      </c>
      <c r="BW259" s="387">
        <v>12</v>
      </c>
      <c r="BX259" s="381"/>
      <c r="BY259" s="386">
        <v>0.98593073593073599</v>
      </c>
      <c r="BZ259" s="386">
        <v>1</v>
      </c>
      <c r="CA259" s="403">
        <v>0.99437229437229402</v>
      </c>
      <c r="CB259" s="385">
        <v>0.9</v>
      </c>
      <c r="CC259" s="392">
        <v>2.5000000000000001E-3</v>
      </c>
    </row>
    <row r="260" spans="1:81" ht="21.4" customHeight="1" x14ac:dyDescent="0.25">
      <c r="A260" s="377" t="s">
        <v>308</v>
      </c>
      <c r="B260" s="377" t="s">
        <v>375</v>
      </c>
      <c r="C260" s="377" t="s">
        <v>326</v>
      </c>
      <c r="D260" s="378">
        <v>13.8803627408889</v>
      </c>
      <c r="E260" s="379"/>
      <c r="F260" s="380">
        <v>4.1500000000000002E-2</v>
      </c>
      <c r="G260" s="380">
        <v>4.1500000000000002E-2</v>
      </c>
      <c r="H260" s="381"/>
      <c r="I260" s="382">
        <v>6</v>
      </c>
      <c r="J260" s="382">
        <v>6</v>
      </c>
      <c r="K260" s="379"/>
      <c r="L260" s="403">
        <v>0.84003636363636403</v>
      </c>
      <c r="M260" s="401">
        <v>0.75</v>
      </c>
      <c r="N260" s="385">
        <v>0.7</v>
      </c>
      <c r="O260" s="386">
        <v>7.0000000000000001E-3</v>
      </c>
      <c r="P260" s="379"/>
      <c r="Q260" s="387">
        <v>617</v>
      </c>
      <c r="R260" s="388">
        <v>44.451287874663102</v>
      </c>
      <c r="S260" s="389">
        <v>36</v>
      </c>
      <c r="T260" s="390">
        <v>1.2347579965184201</v>
      </c>
      <c r="U260" s="391">
        <v>17.3683295936005</v>
      </c>
      <c r="V260" s="392">
        <v>0.01</v>
      </c>
      <c r="W260" s="392">
        <v>0.01</v>
      </c>
      <c r="X260" s="393">
        <v>0</v>
      </c>
      <c r="Y260" s="393">
        <v>0</v>
      </c>
      <c r="Z260" s="379"/>
      <c r="AA260" s="394">
        <v>2261</v>
      </c>
      <c r="AB260" s="378">
        <v>162.89199657149601</v>
      </c>
      <c r="AC260" s="389">
        <v>200</v>
      </c>
      <c r="AD260" s="386">
        <v>0.81445998285748</v>
      </c>
      <c r="AE260" s="394">
        <v>-1070.28705781333</v>
      </c>
      <c r="AF260" s="380"/>
      <c r="AG260" s="380"/>
      <c r="AH260" s="396">
        <v>516</v>
      </c>
      <c r="AI260" s="393">
        <v>1071</v>
      </c>
      <c r="AJ260" s="379"/>
      <c r="AK260" s="388">
        <v>16121.19564</v>
      </c>
      <c r="AL260" s="388">
        <v>1161.4390733831499</v>
      </c>
      <c r="AM260" s="397">
        <v>782.4</v>
      </c>
      <c r="AN260" s="390">
        <v>1.4844568933833699</v>
      </c>
      <c r="AO260" s="398">
        <v>3089.2006698342502</v>
      </c>
      <c r="AP260" s="392">
        <v>0.01</v>
      </c>
      <c r="AQ260" s="392">
        <v>0.01</v>
      </c>
      <c r="AR260" s="393">
        <v>0</v>
      </c>
      <c r="AS260" s="393">
        <v>0</v>
      </c>
      <c r="AT260" s="381"/>
      <c r="AU260" s="388">
        <v>8454.3092300000008</v>
      </c>
      <c r="AV260" s="378">
        <v>609.084170768479</v>
      </c>
      <c r="AW260" s="399">
        <v>573</v>
      </c>
      <c r="AX260" s="401">
        <v>1.0629741200148</v>
      </c>
      <c r="AY260" s="405">
        <v>-1089.8281906351899</v>
      </c>
      <c r="AZ260" s="380">
        <v>4.4999999999999997E-3</v>
      </c>
      <c r="BA260" s="380">
        <v>4.4999999999999997E-3</v>
      </c>
      <c r="BB260" s="393">
        <v>0</v>
      </c>
      <c r="BC260" s="393">
        <v>1090</v>
      </c>
      <c r="BD260" s="379"/>
      <c r="BE260" s="388">
        <v>701.5</v>
      </c>
      <c r="BF260" s="378">
        <v>50.5390250309176</v>
      </c>
      <c r="BG260" s="400">
        <v>65</v>
      </c>
      <c r="BH260" s="384">
        <v>0.77752346201411704</v>
      </c>
      <c r="BI260" s="395">
        <v>-651.835367236666</v>
      </c>
      <c r="BJ260" s="380"/>
      <c r="BK260" s="380"/>
      <c r="BL260" s="393">
        <v>111</v>
      </c>
      <c r="BM260" s="393">
        <v>652</v>
      </c>
      <c r="BN260" s="379"/>
      <c r="BO260" s="387">
        <v>1536</v>
      </c>
      <c r="BP260" s="388">
        <v>110.65993221310001</v>
      </c>
      <c r="BQ260" s="400">
        <v>78</v>
      </c>
      <c r="BR260" s="390">
        <v>1.4187170796551301</v>
      </c>
      <c r="BS260" s="391">
        <v>236.798047452801</v>
      </c>
      <c r="BT260" s="380">
        <v>7.4999999999999997E-3</v>
      </c>
      <c r="BU260" s="392">
        <v>7.4999999999999997E-3</v>
      </c>
      <c r="BV260" s="387">
        <v>0</v>
      </c>
      <c r="BW260" s="387">
        <v>0</v>
      </c>
      <c r="BX260" s="381"/>
      <c r="BY260" s="386">
        <v>0.97451911066700003</v>
      </c>
      <c r="BZ260" s="386">
        <v>1</v>
      </c>
      <c r="CA260" s="403">
        <v>0.98980764426680001</v>
      </c>
      <c r="CB260" s="385">
        <v>0.9</v>
      </c>
      <c r="CC260" s="392">
        <v>2.5000000000000001E-3</v>
      </c>
    </row>
    <row r="261" spans="1:81" ht="21.4" customHeight="1" x14ac:dyDescent="0.25">
      <c r="A261" s="377" t="s">
        <v>308</v>
      </c>
      <c r="B261" s="377" t="s">
        <v>375</v>
      </c>
      <c r="C261" s="377" t="s">
        <v>338</v>
      </c>
      <c r="D261" s="378">
        <v>3.91289081288889</v>
      </c>
      <c r="E261" s="379"/>
      <c r="F261" s="380">
        <v>2.35E-2</v>
      </c>
      <c r="G261" s="380">
        <v>2.35E-2</v>
      </c>
      <c r="H261" s="381"/>
      <c r="I261" s="382">
        <v>3</v>
      </c>
      <c r="J261" s="382">
        <v>3</v>
      </c>
      <c r="K261" s="379"/>
      <c r="L261" s="404">
        <v>0.82</v>
      </c>
      <c r="M261" s="401">
        <v>0.78200000000000003</v>
      </c>
      <c r="N261" s="385">
        <v>0.7</v>
      </c>
      <c r="O261" s="386">
        <v>1.0999999999999999E-2</v>
      </c>
      <c r="P261" s="379"/>
      <c r="Q261" s="387">
        <v>133</v>
      </c>
      <c r="R261" s="388">
        <v>33.990214999586499</v>
      </c>
      <c r="S261" s="389">
        <v>36</v>
      </c>
      <c r="T261" s="386">
        <v>0.94417263887740199</v>
      </c>
      <c r="U261" s="394">
        <v>-36.036883116800098</v>
      </c>
      <c r="V261" s="392"/>
      <c r="W261" s="392"/>
      <c r="X261" s="393">
        <v>8</v>
      </c>
      <c r="Y261" s="393">
        <v>37</v>
      </c>
      <c r="Z261" s="379"/>
      <c r="AA261" s="394">
        <v>671</v>
      </c>
      <c r="AB261" s="378">
        <v>171.484468155808</v>
      </c>
      <c r="AC261" s="389">
        <v>200</v>
      </c>
      <c r="AD261" s="386">
        <v>0.85742234077904</v>
      </c>
      <c r="AE261" s="394">
        <v>-268.09379509333399</v>
      </c>
      <c r="AF261" s="380"/>
      <c r="AG261" s="380"/>
      <c r="AH261" s="396">
        <v>112</v>
      </c>
      <c r="AI261" s="393">
        <v>269</v>
      </c>
      <c r="AJ261" s="379"/>
      <c r="AK261" s="388">
        <v>3718.2800400000001</v>
      </c>
      <c r="AL261" s="388">
        <v>950.26419540053405</v>
      </c>
      <c r="AM261" s="397">
        <v>700.1</v>
      </c>
      <c r="AN261" s="390">
        <v>1.3573263753757101</v>
      </c>
      <c r="AO261" s="398">
        <v>430.98221027578501</v>
      </c>
      <c r="AP261" s="392">
        <v>0.01</v>
      </c>
      <c r="AQ261" s="392">
        <v>0.01</v>
      </c>
      <c r="AR261" s="393">
        <v>0</v>
      </c>
      <c r="AS261" s="393">
        <v>0</v>
      </c>
      <c r="AT261" s="381"/>
      <c r="AU261" s="388">
        <v>2171.50414</v>
      </c>
      <c r="AV261" s="378">
        <v>554.96159842926397</v>
      </c>
      <c r="AW261" s="399">
        <v>573</v>
      </c>
      <c r="AX261" s="386">
        <v>0.96851936898649904</v>
      </c>
      <c r="AY261" s="388">
        <v>-518.99958294240105</v>
      </c>
      <c r="AZ261" s="380"/>
      <c r="BA261" s="380"/>
      <c r="BB261" s="393">
        <v>71</v>
      </c>
      <c r="BC261" s="393">
        <v>519</v>
      </c>
      <c r="BD261" s="379"/>
      <c r="BE261" s="388">
        <v>191.4</v>
      </c>
      <c r="BF261" s="378">
        <v>48.915241736246998</v>
      </c>
      <c r="BG261" s="400">
        <v>65</v>
      </c>
      <c r="BH261" s="384">
        <v>0.75254218055764599</v>
      </c>
      <c r="BI261" s="395">
        <v>-190.10685425666699</v>
      </c>
      <c r="BJ261" s="380"/>
      <c r="BK261" s="380"/>
      <c r="BL261" s="393">
        <v>38</v>
      </c>
      <c r="BM261" s="393">
        <v>191</v>
      </c>
      <c r="BN261" s="379"/>
      <c r="BO261" s="387">
        <v>278</v>
      </c>
      <c r="BP261" s="388">
        <v>71.047216314925095</v>
      </c>
      <c r="BQ261" s="400">
        <v>78</v>
      </c>
      <c r="BR261" s="386">
        <v>0.91086174762724503</v>
      </c>
      <c r="BS261" s="394">
        <v>-88.246580086400101</v>
      </c>
      <c r="BT261" s="380"/>
      <c r="BU261" s="392"/>
      <c r="BV261" s="387">
        <v>28</v>
      </c>
      <c r="BW261" s="387">
        <v>89</v>
      </c>
      <c r="BX261" s="381"/>
      <c r="BY261" s="386">
        <v>0.98780487804878003</v>
      </c>
      <c r="BZ261" s="386">
        <v>1</v>
      </c>
      <c r="CA261" s="403">
        <v>0.99512195121951197</v>
      </c>
      <c r="CB261" s="385">
        <v>0.9</v>
      </c>
      <c r="CC261" s="392">
        <v>2.5000000000000001E-3</v>
      </c>
    </row>
    <row r="262" spans="1:81" ht="21.95" customHeight="1" x14ac:dyDescent="0.25">
      <c r="A262" s="408"/>
      <c r="B262" s="408"/>
      <c r="C262" s="409" t="s">
        <v>339</v>
      </c>
      <c r="D262" s="410">
        <v>1138.31407439244</v>
      </c>
      <c r="E262" s="411"/>
      <c r="F262" s="408"/>
      <c r="G262" s="408"/>
      <c r="H262" s="412"/>
      <c r="I262" s="408"/>
      <c r="J262" s="408"/>
      <c r="K262" s="411"/>
      <c r="L262" s="413">
        <v>0.61003029069797399</v>
      </c>
      <c r="M262" s="414">
        <v>0.60697339930000005</v>
      </c>
      <c r="N262" s="415" t="s">
        <v>512</v>
      </c>
      <c r="O262" s="408"/>
      <c r="P262" s="411"/>
      <c r="Q262" s="416">
        <v>52757</v>
      </c>
      <c r="R262" s="417">
        <v>46.346611349910702</v>
      </c>
      <c r="S262" s="418" t="s">
        <v>513</v>
      </c>
      <c r="T262" s="419">
        <v>1.28740587083085</v>
      </c>
      <c r="U262" s="420">
        <v>3581.83198624641</v>
      </c>
      <c r="V262" s="416"/>
      <c r="W262" s="416"/>
      <c r="X262" s="421">
        <v>1049</v>
      </c>
      <c r="Y262" s="421">
        <v>3417</v>
      </c>
      <c r="Z262" s="411"/>
      <c r="AA262" s="422">
        <v>136335</v>
      </c>
      <c r="AB262" s="417">
        <v>119.76922983471501</v>
      </c>
      <c r="AC262" s="418" t="s">
        <v>514</v>
      </c>
      <c r="AD262" s="419">
        <v>0.59884614917357704</v>
      </c>
      <c r="AE262" s="422">
        <v>-136860.37785418701</v>
      </c>
      <c r="AF262" s="408"/>
      <c r="AG262" s="408"/>
      <c r="AH262" s="423">
        <v>91806</v>
      </c>
      <c r="AI262" s="424">
        <v>137022</v>
      </c>
      <c r="AJ262" s="411"/>
      <c r="AK262" s="425">
        <v>938488.24826000002</v>
      </c>
      <c r="AL262" s="425">
        <v>824.45457661665296</v>
      </c>
      <c r="AM262" s="426" t="s">
        <v>515</v>
      </c>
      <c r="AN262" s="419">
        <v>1.1450758008564601</v>
      </c>
      <c r="AO262" s="420">
        <v>-70388.222277389897</v>
      </c>
      <c r="AP262" s="416"/>
      <c r="AQ262" s="416"/>
      <c r="AR262" s="421">
        <v>72084</v>
      </c>
      <c r="AS262" s="421">
        <v>148664</v>
      </c>
      <c r="AT262" s="412"/>
      <c r="AU262" s="425">
        <v>707342.67339999997</v>
      </c>
      <c r="AV262" s="425">
        <v>621.39499924705001</v>
      </c>
      <c r="AW262" s="415" t="s">
        <v>516</v>
      </c>
      <c r="AX262" s="419">
        <v>1.08445898646955</v>
      </c>
      <c r="AY262" s="420">
        <v>-75362.084152244803</v>
      </c>
      <c r="AZ262" s="416"/>
      <c r="BA262" s="416"/>
      <c r="BB262" s="421">
        <v>30062</v>
      </c>
      <c r="BC262" s="421">
        <v>98166</v>
      </c>
      <c r="BD262" s="411"/>
      <c r="BE262" s="425">
        <v>67707.399999999994</v>
      </c>
      <c r="BF262" s="427">
        <v>59.480420670488201</v>
      </c>
      <c r="BG262" s="415" t="s">
        <v>517</v>
      </c>
      <c r="BH262" s="419">
        <v>0.91508339493058699</v>
      </c>
      <c r="BI262" s="420">
        <v>-43278.222253263302</v>
      </c>
      <c r="BJ262" s="416"/>
      <c r="BK262" s="416"/>
      <c r="BL262" s="421">
        <v>6297</v>
      </c>
      <c r="BM262" s="421">
        <v>43524</v>
      </c>
      <c r="BN262" s="411"/>
      <c r="BO262" s="416">
        <v>125435</v>
      </c>
      <c r="BP262" s="425">
        <v>110.19366519468601</v>
      </c>
      <c r="BQ262" s="428" t="s">
        <v>518</v>
      </c>
      <c r="BR262" s="419">
        <v>1.4127392973677699</v>
      </c>
      <c r="BS262" s="420">
        <v>18888.8026368672</v>
      </c>
      <c r="BT262" s="416"/>
      <c r="BU262" s="416"/>
      <c r="BV262" s="416">
        <v>388</v>
      </c>
      <c r="BW262" s="416">
        <v>2044</v>
      </c>
      <c r="BX262" s="412"/>
      <c r="BY262" s="419">
        <v>0.99431039673055299</v>
      </c>
      <c r="BZ262" s="419">
        <v>0.99980380616048603</v>
      </c>
      <c r="CA262" s="429">
        <v>0.99760644238851304</v>
      </c>
      <c r="CB262" s="415" t="s">
        <v>519</v>
      </c>
      <c r="CC262" s="430"/>
    </row>
    <row r="263" spans="1:81" ht="28.7" customHeight="1" x14ac:dyDescent="0.25">
      <c r="A263" s="343"/>
      <c r="B263" s="343"/>
      <c r="C263" s="343"/>
      <c r="D263" s="343"/>
      <c r="E263" s="343"/>
      <c r="F263" s="343"/>
      <c r="G263" s="343"/>
      <c r="H263" s="343"/>
      <c r="I263" s="343"/>
      <c r="J263" s="343"/>
      <c r="K263" s="343"/>
      <c r="L263" s="343"/>
      <c r="M263" s="343"/>
      <c r="N263" s="343"/>
      <c r="O263" s="343"/>
      <c r="P263" s="343"/>
      <c r="Q263" s="343"/>
      <c r="R263" s="343"/>
      <c r="S263" s="343"/>
      <c r="T263" s="343"/>
      <c r="U263" s="343"/>
      <c r="V263" s="343"/>
      <c r="W263" s="343"/>
      <c r="X263" s="343"/>
      <c r="Y263" s="343"/>
      <c r="Z263" s="343"/>
      <c r="AA263" s="343"/>
      <c r="AB263" s="343"/>
      <c r="AC263" s="343"/>
      <c r="AD263" s="343"/>
      <c r="AE263" s="343"/>
      <c r="AF263" s="343"/>
      <c r="AG263" s="343"/>
      <c r="AH263" s="343"/>
      <c r="AI263" s="343"/>
      <c r="AJ263" s="343"/>
      <c r="AK263" s="343"/>
      <c r="AL263" s="343"/>
      <c r="AM263" s="343"/>
      <c r="AN263" s="343"/>
      <c r="AO263" s="343"/>
      <c r="AP263" s="343"/>
      <c r="AQ263" s="343"/>
      <c r="AR263" s="343"/>
      <c r="AS263" s="343"/>
      <c r="AT263" s="343"/>
      <c r="AU263" s="343"/>
      <c r="AV263" s="343"/>
      <c r="AW263" s="343"/>
      <c r="AX263" s="343"/>
      <c r="AY263" s="343"/>
      <c r="AZ263" s="343"/>
      <c r="BA263" s="343"/>
      <c r="BB263" s="343"/>
      <c r="BC263" s="343"/>
      <c r="BD263" s="343"/>
      <c r="BE263" s="343"/>
      <c r="BF263" s="343"/>
      <c r="BG263" s="343"/>
      <c r="BH263" s="343"/>
      <c r="BI263" s="343"/>
      <c r="BJ263" s="343"/>
      <c r="BK263" s="343"/>
      <c r="BL263" s="343"/>
      <c r="BM263" s="343"/>
      <c r="BN263" s="343"/>
      <c r="BO263" s="343"/>
      <c r="BP263" s="343"/>
      <c r="BQ263" s="343"/>
      <c r="BR263" s="343"/>
      <c r="BS263" s="343"/>
      <c r="BT263" s="343"/>
      <c r="BU263" s="343"/>
      <c r="BV263" s="343"/>
      <c r="BW263" s="343"/>
      <c r="BX263" s="343"/>
      <c r="BY263" s="343"/>
      <c r="BZ263" s="343"/>
      <c r="CA263" s="343"/>
      <c r="CB263" s="343"/>
      <c r="CC263" s="343"/>
    </row>
  </sheetData>
  <mergeCells count="87">
    <mergeCell ref="G2:G4"/>
    <mergeCell ref="A2:A5"/>
    <mergeCell ref="B2:B5"/>
    <mergeCell ref="C2:C5"/>
    <mergeCell ref="D2:D4"/>
    <mergeCell ref="F2:F4"/>
    <mergeCell ref="I2:I4"/>
    <mergeCell ref="J2:J4"/>
    <mergeCell ref="L2:O2"/>
    <mergeCell ref="Q2:Y2"/>
    <mergeCell ref="AA2:AI2"/>
    <mergeCell ref="U4:U5"/>
    <mergeCell ref="V4:V5"/>
    <mergeCell ref="W4:W5"/>
    <mergeCell ref="X4:X5"/>
    <mergeCell ref="AE4:AE5"/>
    <mergeCell ref="L4:L5"/>
    <mergeCell ref="M4:M5"/>
    <mergeCell ref="N4:N5"/>
    <mergeCell ref="O4:O5"/>
    <mergeCell ref="Q4:Q5"/>
    <mergeCell ref="R4:R5"/>
    <mergeCell ref="AU2:BC2"/>
    <mergeCell ref="BE2:BM2"/>
    <mergeCell ref="BO2:BW2"/>
    <mergeCell ref="BY2:CC2"/>
    <mergeCell ref="L3:O3"/>
    <mergeCell ref="Q3:Y3"/>
    <mergeCell ref="AA3:AI3"/>
    <mergeCell ref="AK3:AS3"/>
    <mergeCell ref="AU3:BC3"/>
    <mergeCell ref="BE3:BM3"/>
    <mergeCell ref="AK2:AS2"/>
    <mergeCell ref="BO3:BW3"/>
    <mergeCell ref="BY3:CC3"/>
    <mergeCell ref="S4:S5"/>
    <mergeCell ref="T4:T5"/>
    <mergeCell ref="Y4:Y5"/>
    <mergeCell ref="AA4:AA5"/>
    <mergeCell ref="AB4:AB5"/>
    <mergeCell ref="AC4:AC5"/>
    <mergeCell ref="AD4:AD5"/>
    <mergeCell ref="AR4:AR5"/>
    <mergeCell ref="AF4:AF5"/>
    <mergeCell ref="AG4:AG5"/>
    <mergeCell ref="AH4:AH5"/>
    <mergeCell ref="AI4:AI5"/>
    <mergeCell ref="AK4:AK5"/>
    <mergeCell ref="AL4:AL5"/>
    <mergeCell ref="AM4:AM5"/>
    <mergeCell ref="AN4:AN5"/>
    <mergeCell ref="AO4:AO5"/>
    <mergeCell ref="AP4:AP5"/>
    <mergeCell ref="AQ4:AQ5"/>
    <mergeCell ref="BF4:BF5"/>
    <mergeCell ref="AS4:AS5"/>
    <mergeCell ref="AU4:AU5"/>
    <mergeCell ref="AV4:AV5"/>
    <mergeCell ref="AW4:AW5"/>
    <mergeCell ref="AX4:AX5"/>
    <mergeCell ref="AY4:AY5"/>
    <mergeCell ref="AZ4:AZ5"/>
    <mergeCell ref="BA4:BA5"/>
    <mergeCell ref="BB4:BB5"/>
    <mergeCell ref="BC4:BC5"/>
    <mergeCell ref="BE4:BE5"/>
    <mergeCell ref="BS4:BS5"/>
    <mergeCell ref="BG4:BG5"/>
    <mergeCell ref="BH4:BH5"/>
    <mergeCell ref="BI4:BI5"/>
    <mergeCell ref="BJ4:BJ5"/>
    <mergeCell ref="BK4:BK5"/>
    <mergeCell ref="BL4:BL5"/>
    <mergeCell ref="BM4:BM5"/>
    <mergeCell ref="BO4:BO5"/>
    <mergeCell ref="BP4:BP5"/>
    <mergeCell ref="BQ4:BQ5"/>
    <mergeCell ref="BR4:BR5"/>
    <mergeCell ref="CA4:CA5"/>
    <mergeCell ref="CB4:CB5"/>
    <mergeCell ref="CC4:CC5"/>
    <mergeCell ref="BT4:BT5"/>
    <mergeCell ref="BU4:BU5"/>
    <mergeCell ref="BV4:BV5"/>
    <mergeCell ref="BW4:BW5"/>
    <mergeCell ref="BY4:BY5"/>
    <mergeCell ref="BZ4:BZ5"/>
  </mergeCells>
  <hyperlinks>
    <hyperlink ref="F5" r:id="rId1" xr:uid="{ADD81E72-FC7B-4CA6-B1E9-D6BC8FDD0165}"/>
    <hyperlink ref="G5" r:id="rId2" xr:uid="{E7888FFA-4E0C-4831-BAEA-677367B4335F}"/>
    <hyperlink ref="I5" r:id="rId3" xr:uid="{B93A226C-F579-4E9C-8A77-5AE94A051334}"/>
    <hyperlink ref="J5" r:id="rId4" xr:uid="{6D5EEBD8-D530-4891-859C-B25DA8A31684}"/>
  </hyperlinks>
  <pageMargins left="0.7" right="0.7" top="0.75" bottom="0.75" header="0.3" footer="0.3"/>
  <pageSetup paperSize="9" orientation="portrait" r:id="rId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Feuil13">
    <tabColor theme="5" tint="0.79998168889431442"/>
  </sheetPr>
  <dimension ref="A1:A263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ht="3.75" customHeight="1" x14ac:dyDescent="0.25"/>
    <row r="2" ht="24" customHeight="1" x14ac:dyDescent="0.25"/>
    <row r="3" ht="24" customHeight="1" x14ac:dyDescent="0.25"/>
    <row r="4" ht="20.25" customHeight="1" x14ac:dyDescent="0.25"/>
    <row r="5" ht="25.15" customHeight="1" x14ac:dyDescent="0.25"/>
    <row r="6" ht="21.4" customHeight="1" x14ac:dyDescent="0.25"/>
    <row r="7" ht="21.4" customHeight="1" x14ac:dyDescent="0.25"/>
    <row r="8" ht="21.4" customHeight="1" x14ac:dyDescent="0.25"/>
    <row r="9" ht="21.4" customHeight="1" x14ac:dyDescent="0.25"/>
    <row r="10" ht="21.4" customHeight="1" x14ac:dyDescent="0.25"/>
    <row r="11" ht="21.4" customHeight="1" x14ac:dyDescent="0.25"/>
    <row r="12" ht="21.4" customHeight="1" x14ac:dyDescent="0.25"/>
    <row r="13" ht="21.4" customHeight="1" x14ac:dyDescent="0.25"/>
    <row r="14" ht="21.4" customHeight="1" x14ac:dyDescent="0.25"/>
    <row r="15" ht="21.4" customHeight="1" x14ac:dyDescent="0.25"/>
    <row r="16" ht="21.4" customHeight="1" x14ac:dyDescent="0.25"/>
    <row r="17" ht="21.4" customHeight="1" x14ac:dyDescent="0.25"/>
    <row r="18" ht="21.4" customHeight="1" x14ac:dyDescent="0.25"/>
    <row r="19" ht="21.4" customHeight="1" x14ac:dyDescent="0.25"/>
    <row r="20" ht="21.4" customHeight="1" x14ac:dyDescent="0.25"/>
    <row r="21" ht="21.4" customHeight="1" x14ac:dyDescent="0.25"/>
    <row r="22" ht="21.4" customHeight="1" x14ac:dyDescent="0.25"/>
    <row r="23" ht="21.4" customHeight="1" x14ac:dyDescent="0.25"/>
    <row r="24" ht="21.4" customHeight="1" x14ac:dyDescent="0.25"/>
    <row r="25" ht="21.4" customHeight="1" x14ac:dyDescent="0.25"/>
    <row r="26" ht="21.4" customHeight="1" x14ac:dyDescent="0.25"/>
    <row r="27" ht="21.4" customHeight="1" x14ac:dyDescent="0.25"/>
    <row r="28" ht="21.4" customHeight="1" x14ac:dyDescent="0.25"/>
    <row r="29" ht="21.4" customHeight="1" x14ac:dyDescent="0.25"/>
    <row r="30" ht="21.4" customHeight="1" x14ac:dyDescent="0.25"/>
    <row r="31" ht="21.4" customHeight="1" x14ac:dyDescent="0.25"/>
    <row r="32" ht="21.4" customHeight="1" x14ac:dyDescent="0.25"/>
    <row r="33" ht="21.4" customHeight="1" x14ac:dyDescent="0.25"/>
    <row r="34" ht="21.4" customHeight="1" x14ac:dyDescent="0.25"/>
    <row r="35" ht="21.4" customHeight="1" x14ac:dyDescent="0.25"/>
    <row r="36" ht="21.4" customHeight="1" x14ac:dyDescent="0.25"/>
    <row r="37" ht="21.4" customHeight="1" x14ac:dyDescent="0.25"/>
    <row r="38" ht="21.4" customHeight="1" x14ac:dyDescent="0.25"/>
    <row r="39" ht="21.4" customHeight="1" x14ac:dyDescent="0.25"/>
    <row r="40" ht="21.4" customHeight="1" x14ac:dyDescent="0.25"/>
    <row r="41" ht="21.4" customHeight="1" x14ac:dyDescent="0.25"/>
    <row r="42" ht="21.4" customHeight="1" x14ac:dyDescent="0.25"/>
    <row r="43" ht="21.4" customHeight="1" x14ac:dyDescent="0.25"/>
    <row r="44" ht="21.4" customHeight="1" x14ac:dyDescent="0.25"/>
    <row r="45" ht="21.4" customHeight="1" x14ac:dyDescent="0.25"/>
    <row r="46" ht="21.4" customHeight="1" x14ac:dyDescent="0.25"/>
    <row r="47" ht="21.4" customHeight="1" x14ac:dyDescent="0.25"/>
    <row r="48" ht="21.4" customHeight="1" x14ac:dyDescent="0.25"/>
    <row r="49" ht="21.4" customHeight="1" x14ac:dyDescent="0.25"/>
    <row r="50" ht="21.4" customHeight="1" x14ac:dyDescent="0.25"/>
    <row r="51" ht="21.4" customHeight="1" x14ac:dyDescent="0.25"/>
    <row r="52" ht="21.4" customHeight="1" x14ac:dyDescent="0.25"/>
    <row r="53" ht="21.4" customHeight="1" x14ac:dyDescent="0.25"/>
    <row r="54" ht="21.4" customHeight="1" x14ac:dyDescent="0.25"/>
    <row r="55" ht="21.4" customHeight="1" x14ac:dyDescent="0.25"/>
    <row r="56" ht="21.4" customHeight="1" x14ac:dyDescent="0.25"/>
    <row r="57" ht="21.4" customHeight="1" x14ac:dyDescent="0.25"/>
    <row r="58" ht="21.4" customHeight="1" x14ac:dyDescent="0.25"/>
    <row r="59" ht="21.4" customHeight="1" x14ac:dyDescent="0.25"/>
    <row r="60" ht="21.4" customHeight="1" x14ac:dyDescent="0.25"/>
    <row r="61" ht="21.4" customHeight="1" x14ac:dyDescent="0.25"/>
    <row r="62" ht="21.4" customHeight="1" x14ac:dyDescent="0.25"/>
    <row r="63" ht="21.4" customHeight="1" x14ac:dyDescent="0.25"/>
    <row r="64" ht="21.4" customHeight="1" x14ac:dyDescent="0.25"/>
    <row r="65" ht="21.4" customHeight="1" x14ac:dyDescent="0.25"/>
    <row r="66" ht="21.4" customHeight="1" x14ac:dyDescent="0.25"/>
    <row r="67" ht="21.4" customHeight="1" x14ac:dyDescent="0.25"/>
    <row r="68" ht="21.4" customHeight="1" x14ac:dyDescent="0.25"/>
    <row r="69" ht="21.4" customHeight="1" x14ac:dyDescent="0.25"/>
    <row r="70" ht="21.4" customHeight="1" x14ac:dyDescent="0.25"/>
    <row r="71" ht="21.4" customHeight="1" x14ac:dyDescent="0.25"/>
    <row r="72" ht="21.4" customHeight="1" x14ac:dyDescent="0.25"/>
    <row r="73" ht="21.4" customHeight="1" x14ac:dyDescent="0.25"/>
    <row r="74" ht="21.4" customHeight="1" x14ac:dyDescent="0.25"/>
    <row r="75" ht="21.4" customHeight="1" x14ac:dyDescent="0.25"/>
    <row r="76" ht="21.4" customHeight="1" x14ac:dyDescent="0.25"/>
    <row r="77" ht="21.4" customHeight="1" x14ac:dyDescent="0.25"/>
    <row r="78" ht="21.4" customHeight="1" x14ac:dyDescent="0.25"/>
    <row r="79" ht="21.4" customHeight="1" x14ac:dyDescent="0.25"/>
    <row r="80" ht="21.4" customHeight="1" x14ac:dyDescent="0.25"/>
    <row r="81" ht="21.4" customHeight="1" x14ac:dyDescent="0.25"/>
    <row r="82" ht="21.4" customHeight="1" x14ac:dyDescent="0.25"/>
    <row r="83" ht="21.4" customHeight="1" x14ac:dyDescent="0.25"/>
    <row r="84" ht="21.4" customHeight="1" x14ac:dyDescent="0.25"/>
    <row r="85" ht="21.4" customHeight="1" x14ac:dyDescent="0.25"/>
    <row r="86" ht="21.4" customHeight="1" x14ac:dyDescent="0.25"/>
    <row r="87" ht="21.4" customHeight="1" x14ac:dyDescent="0.25"/>
    <row r="88" ht="21.4" customHeight="1" x14ac:dyDescent="0.25"/>
    <row r="89" ht="21.4" customHeight="1" x14ac:dyDescent="0.25"/>
    <row r="90" ht="21.4" customHeight="1" x14ac:dyDescent="0.25"/>
    <row r="91" ht="21.4" customHeight="1" x14ac:dyDescent="0.25"/>
    <row r="92" ht="21.4" customHeight="1" x14ac:dyDescent="0.25"/>
    <row r="93" ht="21.4" customHeight="1" x14ac:dyDescent="0.25"/>
    <row r="94" ht="21.4" customHeight="1" x14ac:dyDescent="0.25"/>
    <row r="95" ht="21.4" customHeight="1" x14ac:dyDescent="0.25"/>
    <row r="96" ht="21.4" customHeight="1" x14ac:dyDescent="0.25"/>
    <row r="97" ht="21.4" customHeight="1" x14ac:dyDescent="0.25"/>
    <row r="98" ht="21.4" customHeight="1" x14ac:dyDescent="0.25"/>
    <row r="99" ht="21.4" customHeight="1" x14ac:dyDescent="0.25"/>
    <row r="100" ht="21.4" customHeight="1" x14ac:dyDescent="0.25"/>
    <row r="101" ht="21.4" customHeight="1" x14ac:dyDescent="0.25"/>
    <row r="102" ht="21.4" customHeight="1" x14ac:dyDescent="0.25"/>
    <row r="103" ht="21.4" customHeight="1" x14ac:dyDescent="0.25"/>
    <row r="104" ht="21.4" customHeight="1" x14ac:dyDescent="0.25"/>
    <row r="105" ht="21.4" customHeight="1" x14ac:dyDescent="0.25"/>
    <row r="106" ht="21.4" customHeight="1" x14ac:dyDescent="0.25"/>
    <row r="107" ht="21.4" customHeight="1" x14ac:dyDescent="0.25"/>
    <row r="108" ht="21.4" customHeight="1" x14ac:dyDescent="0.25"/>
    <row r="109" ht="21.4" customHeight="1" x14ac:dyDescent="0.25"/>
    <row r="110" ht="21.4" customHeight="1" x14ac:dyDescent="0.25"/>
    <row r="111" ht="21.4" customHeight="1" x14ac:dyDescent="0.25"/>
    <row r="112" ht="21.4" customHeight="1" x14ac:dyDescent="0.25"/>
    <row r="113" ht="21.4" customHeight="1" x14ac:dyDescent="0.25"/>
    <row r="114" ht="21.4" customHeight="1" x14ac:dyDescent="0.25"/>
    <row r="115" ht="21.4" customHeight="1" x14ac:dyDescent="0.25"/>
    <row r="116" ht="21.4" customHeight="1" x14ac:dyDescent="0.25"/>
    <row r="117" ht="21.4" customHeight="1" x14ac:dyDescent="0.25"/>
    <row r="118" ht="21.4" customHeight="1" x14ac:dyDescent="0.25"/>
    <row r="119" ht="21.4" customHeight="1" x14ac:dyDescent="0.25"/>
    <row r="120" ht="21.4" customHeight="1" x14ac:dyDescent="0.25"/>
    <row r="121" ht="21.4" customHeight="1" x14ac:dyDescent="0.25"/>
    <row r="122" ht="21.4" customHeight="1" x14ac:dyDescent="0.25"/>
    <row r="123" ht="21.4" customHeight="1" x14ac:dyDescent="0.25"/>
    <row r="124" ht="21.4" customHeight="1" x14ac:dyDescent="0.25"/>
    <row r="125" ht="21.4" customHeight="1" x14ac:dyDescent="0.25"/>
    <row r="126" ht="21.4" customHeight="1" x14ac:dyDescent="0.25"/>
    <row r="127" ht="21.4" customHeight="1" x14ac:dyDescent="0.25"/>
    <row r="128" ht="21.4" customHeight="1" x14ac:dyDescent="0.25"/>
    <row r="129" ht="21.4" customHeight="1" x14ac:dyDescent="0.25"/>
    <row r="130" ht="21.4" customHeight="1" x14ac:dyDescent="0.25"/>
    <row r="131" ht="21.4" customHeight="1" x14ac:dyDescent="0.25"/>
    <row r="132" ht="21.4" customHeight="1" x14ac:dyDescent="0.25"/>
    <row r="133" ht="21.4" customHeight="1" x14ac:dyDescent="0.25"/>
    <row r="134" ht="21.4" customHeight="1" x14ac:dyDescent="0.25"/>
    <row r="135" ht="21.4" customHeight="1" x14ac:dyDescent="0.25"/>
    <row r="136" ht="21.4" customHeight="1" x14ac:dyDescent="0.25"/>
    <row r="137" ht="21.4" customHeight="1" x14ac:dyDescent="0.25"/>
    <row r="138" ht="21.4" customHeight="1" x14ac:dyDescent="0.25"/>
    <row r="139" ht="21.4" customHeight="1" x14ac:dyDescent="0.25"/>
    <row r="140" ht="21.4" customHeight="1" x14ac:dyDescent="0.25"/>
    <row r="141" ht="21.4" customHeight="1" x14ac:dyDescent="0.25"/>
    <row r="142" ht="21.4" customHeight="1" x14ac:dyDescent="0.25"/>
    <row r="143" ht="21.4" customHeight="1" x14ac:dyDescent="0.25"/>
    <row r="144" ht="21.4" customHeight="1" x14ac:dyDescent="0.25"/>
    <row r="145" ht="21.4" customHeight="1" x14ac:dyDescent="0.25"/>
    <row r="146" ht="21.4" customHeight="1" x14ac:dyDescent="0.25"/>
    <row r="147" ht="21.4" customHeight="1" x14ac:dyDescent="0.25"/>
    <row r="148" ht="21.4" customHeight="1" x14ac:dyDescent="0.25"/>
    <row r="149" ht="21.4" customHeight="1" x14ac:dyDescent="0.25"/>
    <row r="150" ht="21.4" customHeight="1" x14ac:dyDescent="0.25"/>
    <row r="151" ht="21.4" customHeight="1" x14ac:dyDescent="0.25"/>
    <row r="152" ht="21.4" customHeight="1" x14ac:dyDescent="0.25"/>
    <row r="153" ht="21.4" customHeight="1" x14ac:dyDescent="0.25"/>
    <row r="154" ht="21.4" customHeight="1" x14ac:dyDescent="0.25"/>
    <row r="155" ht="21.4" customHeight="1" x14ac:dyDescent="0.25"/>
    <row r="156" ht="21.4" customHeight="1" x14ac:dyDescent="0.25"/>
    <row r="157" ht="21.4" customHeight="1" x14ac:dyDescent="0.25"/>
    <row r="158" ht="21.4" customHeight="1" x14ac:dyDescent="0.25"/>
    <row r="159" ht="21.4" customHeight="1" x14ac:dyDescent="0.25"/>
    <row r="160" ht="21.4" customHeight="1" x14ac:dyDescent="0.25"/>
    <row r="161" ht="21.4" customHeight="1" x14ac:dyDescent="0.25"/>
    <row r="162" ht="21.4" customHeight="1" x14ac:dyDescent="0.25"/>
    <row r="163" ht="21.4" customHeight="1" x14ac:dyDescent="0.25"/>
    <row r="164" ht="21.4" customHeight="1" x14ac:dyDescent="0.25"/>
    <row r="165" ht="21.4" customHeight="1" x14ac:dyDescent="0.25"/>
    <row r="166" ht="21.4" customHeight="1" x14ac:dyDescent="0.25"/>
    <row r="167" ht="21.4" customHeight="1" x14ac:dyDescent="0.25"/>
    <row r="168" ht="21.4" customHeight="1" x14ac:dyDescent="0.25"/>
    <row r="169" ht="21.4" customHeight="1" x14ac:dyDescent="0.25"/>
    <row r="170" ht="21.4" customHeight="1" x14ac:dyDescent="0.25"/>
    <row r="171" ht="21.4" customHeight="1" x14ac:dyDescent="0.25"/>
    <row r="172" ht="21.4" customHeight="1" x14ac:dyDescent="0.25"/>
    <row r="173" ht="21.4" customHeight="1" x14ac:dyDescent="0.25"/>
    <row r="174" ht="21.4" customHeight="1" x14ac:dyDescent="0.25"/>
    <row r="175" ht="21.4" customHeight="1" x14ac:dyDescent="0.25"/>
    <row r="176" ht="21.4" customHeight="1" x14ac:dyDescent="0.25"/>
    <row r="177" ht="21.4" customHeight="1" x14ac:dyDescent="0.25"/>
    <row r="178" ht="21.4" customHeight="1" x14ac:dyDescent="0.25"/>
    <row r="179" ht="21.4" customHeight="1" x14ac:dyDescent="0.25"/>
    <row r="180" ht="21.4" customHeight="1" x14ac:dyDescent="0.25"/>
    <row r="181" ht="21.4" customHeight="1" x14ac:dyDescent="0.25"/>
    <row r="182" ht="21.4" customHeight="1" x14ac:dyDescent="0.25"/>
    <row r="183" ht="21.4" customHeight="1" x14ac:dyDescent="0.25"/>
    <row r="184" ht="21.4" customHeight="1" x14ac:dyDescent="0.25"/>
    <row r="185" ht="21.4" customHeight="1" x14ac:dyDescent="0.25"/>
    <row r="186" ht="21.4" customHeight="1" x14ac:dyDescent="0.25"/>
    <row r="187" ht="21.4" customHeight="1" x14ac:dyDescent="0.25"/>
    <row r="188" ht="21.4" customHeight="1" x14ac:dyDescent="0.25"/>
    <row r="189" ht="21.4" customHeight="1" x14ac:dyDescent="0.25"/>
    <row r="190" ht="21.4" customHeight="1" x14ac:dyDescent="0.25"/>
    <row r="191" ht="21.4" customHeight="1" x14ac:dyDescent="0.25"/>
    <row r="192" ht="21.4" customHeight="1" x14ac:dyDescent="0.25"/>
    <row r="193" ht="21.4" customHeight="1" x14ac:dyDescent="0.25"/>
    <row r="194" ht="21.4" customHeight="1" x14ac:dyDescent="0.25"/>
    <row r="195" ht="21.4" customHeight="1" x14ac:dyDescent="0.25"/>
    <row r="196" ht="21.4" customHeight="1" x14ac:dyDescent="0.25"/>
    <row r="197" ht="21.4" customHeight="1" x14ac:dyDescent="0.25"/>
    <row r="198" ht="21.4" customHeight="1" x14ac:dyDescent="0.25"/>
    <row r="199" ht="21.4" customHeight="1" x14ac:dyDescent="0.25"/>
    <row r="200" ht="21.4" customHeight="1" x14ac:dyDescent="0.25"/>
    <row r="201" ht="21.4" customHeight="1" x14ac:dyDescent="0.25"/>
    <row r="202" ht="21.4" customHeight="1" x14ac:dyDescent="0.25"/>
    <row r="203" ht="21.4" customHeight="1" x14ac:dyDescent="0.25"/>
    <row r="204" ht="21.4" customHeight="1" x14ac:dyDescent="0.25"/>
    <row r="205" ht="21.4" customHeight="1" x14ac:dyDescent="0.25"/>
    <row r="206" ht="21.4" customHeight="1" x14ac:dyDescent="0.25"/>
    <row r="207" ht="21.4" customHeight="1" x14ac:dyDescent="0.25"/>
    <row r="208" ht="21.4" customHeight="1" x14ac:dyDescent="0.25"/>
    <row r="209" ht="21.4" customHeight="1" x14ac:dyDescent="0.25"/>
    <row r="210" ht="21.4" customHeight="1" x14ac:dyDescent="0.25"/>
    <row r="211" ht="21.4" customHeight="1" x14ac:dyDescent="0.25"/>
    <row r="212" ht="21.4" customHeight="1" x14ac:dyDescent="0.25"/>
    <row r="213" ht="21.4" customHeight="1" x14ac:dyDescent="0.25"/>
    <row r="214" ht="21.4" customHeight="1" x14ac:dyDescent="0.25"/>
    <row r="215" ht="21.4" customHeight="1" x14ac:dyDescent="0.25"/>
    <row r="216" ht="21.4" customHeight="1" x14ac:dyDescent="0.25"/>
    <row r="217" ht="21.4" customHeight="1" x14ac:dyDescent="0.25"/>
    <row r="218" ht="21.4" customHeight="1" x14ac:dyDescent="0.25"/>
    <row r="219" ht="21.4" customHeight="1" x14ac:dyDescent="0.25"/>
    <row r="220" ht="21.4" customHeight="1" x14ac:dyDescent="0.25"/>
    <row r="221" ht="21.4" customHeight="1" x14ac:dyDescent="0.25"/>
    <row r="222" ht="21.4" customHeight="1" x14ac:dyDescent="0.25"/>
    <row r="223" ht="21.4" customHeight="1" x14ac:dyDescent="0.25"/>
    <row r="224" ht="21.4" customHeight="1" x14ac:dyDescent="0.25"/>
    <row r="225" ht="21.4" customHeight="1" x14ac:dyDescent="0.25"/>
    <row r="226" ht="21.4" customHeight="1" x14ac:dyDescent="0.25"/>
    <row r="227" ht="21.4" customHeight="1" x14ac:dyDescent="0.25"/>
    <row r="228" ht="21.4" customHeight="1" x14ac:dyDescent="0.25"/>
    <row r="229" ht="21.4" customHeight="1" x14ac:dyDescent="0.25"/>
    <row r="230" ht="21.4" customHeight="1" x14ac:dyDescent="0.25"/>
    <row r="231" ht="21.4" customHeight="1" x14ac:dyDescent="0.25"/>
    <row r="232" ht="21.4" customHeight="1" x14ac:dyDescent="0.25"/>
    <row r="233" ht="21.4" customHeight="1" x14ac:dyDescent="0.25"/>
    <row r="234" ht="21.4" customHeight="1" x14ac:dyDescent="0.25"/>
    <row r="235" ht="21.4" customHeight="1" x14ac:dyDescent="0.25"/>
    <row r="236" ht="21.4" customHeight="1" x14ac:dyDescent="0.25"/>
    <row r="237" ht="21.4" customHeight="1" x14ac:dyDescent="0.25"/>
    <row r="238" ht="21.4" customHeight="1" x14ac:dyDescent="0.25"/>
    <row r="239" ht="21.4" customHeight="1" x14ac:dyDescent="0.25"/>
    <row r="240" ht="21.4" customHeight="1" x14ac:dyDescent="0.25"/>
    <row r="241" ht="21.4" customHeight="1" x14ac:dyDescent="0.25"/>
    <row r="242" ht="21.4" customHeight="1" x14ac:dyDescent="0.25"/>
    <row r="243" ht="21.4" customHeight="1" x14ac:dyDescent="0.25"/>
    <row r="244" ht="21.4" customHeight="1" x14ac:dyDescent="0.25"/>
    <row r="245" ht="21.4" customHeight="1" x14ac:dyDescent="0.25"/>
    <row r="246" ht="21.4" customHeight="1" x14ac:dyDescent="0.25"/>
    <row r="247" ht="21.4" customHeight="1" x14ac:dyDescent="0.25"/>
    <row r="248" ht="21.4" customHeight="1" x14ac:dyDescent="0.25"/>
    <row r="249" ht="21.4" customHeight="1" x14ac:dyDescent="0.25"/>
    <row r="250" ht="21.4" customHeight="1" x14ac:dyDescent="0.25"/>
    <row r="251" ht="21.4" customHeight="1" x14ac:dyDescent="0.25"/>
    <row r="252" ht="21.4" customHeight="1" x14ac:dyDescent="0.25"/>
    <row r="253" ht="21.4" customHeight="1" x14ac:dyDescent="0.25"/>
    <row r="254" ht="21.4" customHeight="1" x14ac:dyDescent="0.25"/>
    <row r="255" ht="21.4" customHeight="1" x14ac:dyDescent="0.25"/>
    <row r="256" ht="21.4" customHeight="1" x14ac:dyDescent="0.25"/>
    <row r="257" ht="21.4" customHeight="1" x14ac:dyDescent="0.25"/>
    <row r="258" ht="21.4" customHeight="1" x14ac:dyDescent="0.25"/>
    <row r="259" ht="21.4" customHeight="1" x14ac:dyDescent="0.25"/>
    <row r="260" ht="21.4" customHeight="1" x14ac:dyDescent="0.25"/>
    <row r="261" ht="21.4" customHeight="1" x14ac:dyDescent="0.25"/>
    <row r="262" ht="21.95" customHeight="1" x14ac:dyDescent="0.25"/>
    <row r="263" ht="28.7" customHeight="1" x14ac:dyDescent="0.25"/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Feuil14">
    <tabColor theme="5" tint="0.79998168889431442"/>
  </sheetPr>
  <dimension ref="A1:A263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ht="3.75" customHeight="1" x14ac:dyDescent="0.25"/>
    <row r="2" ht="24" customHeight="1" x14ac:dyDescent="0.25"/>
    <row r="3" ht="24" customHeight="1" x14ac:dyDescent="0.25"/>
    <row r="4" ht="20.25" customHeight="1" x14ac:dyDescent="0.25"/>
    <row r="5" ht="25.15" customHeight="1" x14ac:dyDescent="0.25"/>
    <row r="6" ht="21.4" customHeight="1" x14ac:dyDescent="0.25"/>
    <row r="7" ht="21.4" customHeight="1" x14ac:dyDescent="0.25"/>
    <row r="8" ht="21.4" customHeight="1" x14ac:dyDescent="0.25"/>
    <row r="9" ht="21.4" customHeight="1" x14ac:dyDescent="0.25"/>
    <row r="10" ht="21.4" customHeight="1" x14ac:dyDescent="0.25"/>
    <row r="11" ht="21.4" customHeight="1" x14ac:dyDescent="0.25"/>
    <row r="12" ht="21.4" customHeight="1" x14ac:dyDescent="0.25"/>
    <row r="13" ht="21.4" customHeight="1" x14ac:dyDescent="0.25"/>
    <row r="14" ht="21.4" customHeight="1" x14ac:dyDescent="0.25"/>
    <row r="15" ht="21.4" customHeight="1" x14ac:dyDescent="0.25"/>
    <row r="16" ht="21.4" customHeight="1" x14ac:dyDescent="0.25"/>
    <row r="17" ht="21.4" customHeight="1" x14ac:dyDescent="0.25"/>
    <row r="18" ht="21.4" customHeight="1" x14ac:dyDescent="0.25"/>
    <row r="19" ht="21.4" customHeight="1" x14ac:dyDescent="0.25"/>
    <row r="20" ht="21.4" customHeight="1" x14ac:dyDescent="0.25"/>
    <row r="21" ht="21.4" customHeight="1" x14ac:dyDescent="0.25"/>
    <row r="22" ht="21.4" customHeight="1" x14ac:dyDescent="0.25"/>
    <row r="23" ht="21.4" customHeight="1" x14ac:dyDescent="0.25"/>
    <row r="24" ht="21.4" customHeight="1" x14ac:dyDescent="0.25"/>
    <row r="25" ht="21.4" customHeight="1" x14ac:dyDescent="0.25"/>
    <row r="26" ht="21.4" customHeight="1" x14ac:dyDescent="0.25"/>
    <row r="27" ht="21.4" customHeight="1" x14ac:dyDescent="0.25"/>
    <row r="28" ht="21.4" customHeight="1" x14ac:dyDescent="0.25"/>
    <row r="29" ht="21.4" customHeight="1" x14ac:dyDescent="0.25"/>
    <row r="30" ht="21.4" customHeight="1" x14ac:dyDescent="0.25"/>
    <row r="31" ht="21.4" customHeight="1" x14ac:dyDescent="0.25"/>
    <row r="32" ht="21.4" customHeight="1" x14ac:dyDescent="0.25"/>
    <row r="33" ht="21.4" customHeight="1" x14ac:dyDescent="0.25"/>
    <row r="34" ht="21.4" customHeight="1" x14ac:dyDescent="0.25"/>
    <row r="35" ht="21.4" customHeight="1" x14ac:dyDescent="0.25"/>
    <row r="36" ht="21.4" customHeight="1" x14ac:dyDescent="0.25"/>
    <row r="37" ht="21.4" customHeight="1" x14ac:dyDescent="0.25"/>
    <row r="38" ht="21.4" customHeight="1" x14ac:dyDescent="0.25"/>
    <row r="39" ht="21.4" customHeight="1" x14ac:dyDescent="0.25"/>
    <row r="40" ht="21.4" customHeight="1" x14ac:dyDescent="0.25"/>
    <row r="41" ht="21.4" customHeight="1" x14ac:dyDescent="0.25"/>
    <row r="42" ht="21.4" customHeight="1" x14ac:dyDescent="0.25"/>
    <row r="43" ht="21.4" customHeight="1" x14ac:dyDescent="0.25"/>
    <row r="44" ht="21.4" customHeight="1" x14ac:dyDescent="0.25"/>
    <row r="45" ht="21.4" customHeight="1" x14ac:dyDescent="0.25"/>
    <row r="46" ht="21.4" customHeight="1" x14ac:dyDescent="0.25"/>
    <row r="47" ht="21.4" customHeight="1" x14ac:dyDescent="0.25"/>
    <row r="48" ht="21.4" customHeight="1" x14ac:dyDescent="0.25"/>
    <row r="49" ht="21.4" customHeight="1" x14ac:dyDescent="0.25"/>
    <row r="50" ht="21.4" customHeight="1" x14ac:dyDescent="0.25"/>
    <row r="51" ht="21.4" customHeight="1" x14ac:dyDescent="0.25"/>
    <row r="52" ht="21.4" customHeight="1" x14ac:dyDescent="0.25"/>
    <row r="53" ht="21.4" customHeight="1" x14ac:dyDescent="0.25"/>
    <row r="54" ht="21.4" customHeight="1" x14ac:dyDescent="0.25"/>
    <row r="55" ht="21.4" customHeight="1" x14ac:dyDescent="0.25"/>
    <row r="56" ht="21.4" customHeight="1" x14ac:dyDescent="0.25"/>
    <row r="57" ht="21.4" customHeight="1" x14ac:dyDescent="0.25"/>
    <row r="58" ht="21.4" customHeight="1" x14ac:dyDescent="0.25"/>
    <row r="59" ht="21.4" customHeight="1" x14ac:dyDescent="0.25"/>
    <row r="60" ht="21.4" customHeight="1" x14ac:dyDescent="0.25"/>
    <row r="61" ht="21.4" customHeight="1" x14ac:dyDescent="0.25"/>
    <row r="62" ht="21.4" customHeight="1" x14ac:dyDescent="0.25"/>
    <row r="63" ht="21.4" customHeight="1" x14ac:dyDescent="0.25"/>
    <row r="64" ht="21.4" customHeight="1" x14ac:dyDescent="0.25"/>
    <row r="65" ht="21.4" customHeight="1" x14ac:dyDescent="0.25"/>
    <row r="66" ht="21.4" customHeight="1" x14ac:dyDescent="0.25"/>
    <row r="67" ht="21.4" customHeight="1" x14ac:dyDescent="0.25"/>
    <row r="68" ht="21.4" customHeight="1" x14ac:dyDescent="0.25"/>
    <row r="69" ht="21.4" customHeight="1" x14ac:dyDescent="0.25"/>
    <row r="70" ht="21.4" customHeight="1" x14ac:dyDescent="0.25"/>
    <row r="71" ht="21.4" customHeight="1" x14ac:dyDescent="0.25"/>
    <row r="72" ht="21.4" customHeight="1" x14ac:dyDescent="0.25"/>
    <row r="73" ht="21.4" customHeight="1" x14ac:dyDescent="0.25"/>
    <row r="74" ht="21.4" customHeight="1" x14ac:dyDescent="0.25"/>
    <row r="75" ht="21.4" customHeight="1" x14ac:dyDescent="0.25"/>
    <row r="76" ht="21.4" customHeight="1" x14ac:dyDescent="0.25"/>
    <row r="77" ht="21.4" customHeight="1" x14ac:dyDescent="0.25"/>
    <row r="78" ht="21.4" customHeight="1" x14ac:dyDescent="0.25"/>
    <row r="79" ht="21.4" customHeight="1" x14ac:dyDescent="0.25"/>
    <row r="80" ht="21.4" customHeight="1" x14ac:dyDescent="0.25"/>
    <row r="81" ht="21.4" customHeight="1" x14ac:dyDescent="0.25"/>
    <row r="82" ht="21.4" customHeight="1" x14ac:dyDescent="0.25"/>
    <row r="83" ht="21.4" customHeight="1" x14ac:dyDescent="0.25"/>
    <row r="84" ht="21.4" customHeight="1" x14ac:dyDescent="0.25"/>
    <row r="85" ht="21.4" customHeight="1" x14ac:dyDescent="0.25"/>
    <row r="86" ht="21.4" customHeight="1" x14ac:dyDescent="0.25"/>
    <row r="87" ht="21.4" customHeight="1" x14ac:dyDescent="0.25"/>
    <row r="88" ht="21.4" customHeight="1" x14ac:dyDescent="0.25"/>
    <row r="89" ht="21.4" customHeight="1" x14ac:dyDescent="0.25"/>
    <row r="90" ht="21.4" customHeight="1" x14ac:dyDescent="0.25"/>
    <row r="91" ht="21.4" customHeight="1" x14ac:dyDescent="0.25"/>
    <row r="92" ht="21.4" customHeight="1" x14ac:dyDescent="0.25"/>
    <row r="93" ht="21.4" customHeight="1" x14ac:dyDescent="0.25"/>
    <row r="94" ht="21.4" customHeight="1" x14ac:dyDescent="0.25"/>
    <row r="95" ht="21.4" customHeight="1" x14ac:dyDescent="0.25"/>
    <row r="96" ht="21.4" customHeight="1" x14ac:dyDescent="0.25"/>
    <row r="97" ht="21.4" customHeight="1" x14ac:dyDescent="0.25"/>
    <row r="98" ht="21.4" customHeight="1" x14ac:dyDescent="0.25"/>
    <row r="99" ht="21.4" customHeight="1" x14ac:dyDescent="0.25"/>
    <row r="100" ht="21.4" customHeight="1" x14ac:dyDescent="0.25"/>
    <row r="101" ht="21.4" customHeight="1" x14ac:dyDescent="0.25"/>
    <row r="102" ht="21.4" customHeight="1" x14ac:dyDescent="0.25"/>
    <row r="103" ht="21.4" customHeight="1" x14ac:dyDescent="0.25"/>
    <row r="104" ht="21.4" customHeight="1" x14ac:dyDescent="0.25"/>
    <row r="105" ht="21.4" customHeight="1" x14ac:dyDescent="0.25"/>
    <row r="106" ht="21.4" customHeight="1" x14ac:dyDescent="0.25"/>
    <row r="107" ht="21.4" customHeight="1" x14ac:dyDescent="0.25"/>
    <row r="108" ht="21.4" customHeight="1" x14ac:dyDescent="0.25"/>
    <row r="109" ht="21.4" customHeight="1" x14ac:dyDescent="0.25"/>
    <row r="110" ht="21.4" customHeight="1" x14ac:dyDescent="0.25"/>
    <row r="111" ht="21.4" customHeight="1" x14ac:dyDescent="0.25"/>
    <row r="112" ht="21.4" customHeight="1" x14ac:dyDescent="0.25"/>
    <row r="113" ht="21.4" customHeight="1" x14ac:dyDescent="0.25"/>
    <row r="114" ht="21.4" customHeight="1" x14ac:dyDescent="0.25"/>
    <row r="115" ht="21.4" customHeight="1" x14ac:dyDescent="0.25"/>
    <row r="116" ht="21.4" customHeight="1" x14ac:dyDescent="0.25"/>
    <row r="117" ht="21.4" customHeight="1" x14ac:dyDescent="0.25"/>
    <row r="118" ht="21.4" customHeight="1" x14ac:dyDescent="0.25"/>
    <row r="119" ht="21.4" customHeight="1" x14ac:dyDescent="0.25"/>
    <row r="120" ht="21.4" customHeight="1" x14ac:dyDescent="0.25"/>
    <row r="121" ht="21.4" customHeight="1" x14ac:dyDescent="0.25"/>
    <row r="122" ht="21.4" customHeight="1" x14ac:dyDescent="0.25"/>
    <row r="123" ht="21.4" customHeight="1" x14ac:dyDescent="0.25"/>
    <row r="124" ht="21.4" customHeight="1" x14ac:dyDescent="0.25"/>
    <row r="125" ht="21.4" customHeight="1" x14ac:dyDescent="0.25"/>
    <row r="126" ht="21.4" customHeight="1" x14ac:dyDescent="0.25"/>
    <row r="127" ht="21.4" customHeight="1" x14ac:dyDescent="0.25"/>
    <row r="128" ht="21.4" customHeight="1" x14ac:dyDescent="0.25"/>
    <row r="129" ht="21.4" customHeight="1" x14ac:dyDescent="0.25"/>
    <row r="130" ht="21.4" customHeight="1" x14ac:dyDescent="0.25"/>
    <row r="131" ht="21.4" customHeight="1" x14ac:dyDescent="0.25"/>
    <row r="132" ht="21.4" customHeight="1" x14ac:dyDescent="0.25"/>
    <row r="133" ht="21.4" customHeight="1" x14ac:dyDescent="0.25"/>
    <row r="134" ht="21.4" customHeight="1" x14ac:dyDescent="0.25"/>
    <row r="135" ht="21.4" customHeight="1" x14ac:dyDescent="0.25"/>
    <row r="136" ht="21.4" customHeight="1" x14ac:dyDescent="0.25"/>
    <row r="137" ht="21.4" customHeight="1" x14ac:dyDescent="0.25"/>
    <row r="138" ht="21.4" customHeight="1" x14ac:dyDescent="0.25"/>
    <row r="139" ht="21.4" customHeight="1" x14ac:dyDescent="0.25"/>
    <row r="140" ht="21.4" customHeight="1" x14ac:dyDescent="0.25"/>
    <row r="141" ht="21.4" customHeight="1" x14ac:dyDescent="0.25"/>
    <row r="142" ht="21.4" customHeight="1" x14ac:dyDescent="0.25"/>
    <row r="143" ht="21.4" customHeight="1" x14ac:dyDescent="0.25"/>
    <row r="144" ht="21.4" customHeight="1" x14ac:dyDescent="0.25"/>
    <row r="145" ht="21.4" customHeight="1" x14ac:dyDescent="0.25"/>
    <row r="146" ht="21.4" customHeight="1" x14ac:dyDescent="0.25"/>
    <row r="147" ht="21.4" customHeight="1" x14ac:dyDescent="0.25"/>
    <row r="148" ht="21.4" customHeight="1" x14ac:dyDescent="0.25"/>
    <row r="149" ht="21.4" customHeight="1" x14ac:dyDescent="0.25"/>
    <row r="150" ht="21.4" customHeight="1" x14ac:dyDescent="0.25"/>
    <row r="151" ht="21.4" customHeight="1" x14ac:dyDescent="0.25"/>
    <row r="152" ht="21.4" customHeight="1" x14ac:dyDescent="0.25"/>
    <row r="153" ht="21.4" customHeight="1" x14ac:dyDescent="0.25"/>
    <row r="154" ht="21.4" customHeight="1" x14ac:dyDescent="0.25"/>
    <row r="155" ht="21.4" customHeight="1" x14ac:dyDescent="0.25"/>
    <row r="156" ht="21.4" customHeight="1" x14ac:dyDescent="0.25"/>
    <row r="157" ht="21.4" customHeight="1" x14ac:dyDescent="0.25"/>
    <row r="158" ht="21.4" customHeight="1" x14ac:dyDescent="0.25"/>
    <row r="159" ht="21.4" customHeight="1" x14ac:dyDescent="0.25"/>
    <row r="160" ht="21.4" customHeight="1" x14ac:dyDescent="0.25"/>
    <row r="161" ht="21.4" customHeight="1" x14ac:dyDescent="0.25"/>
    <row r="162" ht="21.4" customHeight="1" x14ac:dyDescent="0.25"/>
    <row r="163" ht="21.4" customHeight="1" x14ac:dyDescent="0.25"/>
    <row r="164" ht="21.4" customHeight="1" x14ac:dyDescent="0.25"/>
    <row r="165" ht="21.4" customHeight="1" x14ac:dyDescent="0.25"/>
    <row r="166" ht="21.4" customHeight="1" x14ac:dyDescent="0.25"/>
    <row r="167" ht="21.4" customHeight="1" x14ac:dyDescent="0.25"/>
    <row r="168" ht="21.4" customHeight="1" x14ac:dyDescent="0.25"/>
    <row r="169" ht="21.4" customHeight="1" x14ac:dyDescent="0.25"/>
    <row r="170" ht="21.4" customHeight="1" x14ac:dyDescent="0.25"/>
    <row r="171" ht="21.4" customHeight="1" x14ac:dyDescent="0.25"/>
    <row r="172" ht="21.4" customHeight="1" x14ac:dyDescent="0.25"/>
    <row r="173" ht="21.4" customHeight="1" x14ac:dyDescent="0.25"/>
    <row r="174" ht="21.4" customHeight="1" x14ac:dyDescent="0.25"/>
    <row r="175" ht="21.4" customHeight="1" x14ac:dyDescent="0.25"/>
    <row r="176" ht="21.4" customHeight="1" x14ac:dyDescent="0.25"/>
    <row r="177" ht="21.4" customHeight="1" x14ac:dyDescent="0.25"/>
    <row r="178" ht="21.4" customHeight="1" x14ac:dyDescent="0.25"/>
    <row r="179" ht="21.4" customHeight="1" x14ac:dyDescent="0.25"/>
    <row r="180" ht="21.4" customHeight="1" x14ac:dyDescent="0.25"/>
    <row r="181" ht="21.4" customHeight="1" x14ac:dyDescent="0.25"/>
    <row r="182" ht="21.4" customHeight="1" x14ac:dyDescent="0.25"/>
    <row r="183" ht="21.4" customHeight="1" x14ac:dyDescent="0.25"/>
    <row r="184" ht="21.4" customHeight="1" x14ac:dyDescent="0.25"/>
    <row r="185" ht="21.4" customHeight="1" x14ac:dyDescent="0.25"/>
    <row r="186" ht="21.4" customHeight="1" x14ac:dyDescent="0.25"/>
    <row r="187" ht="21.4" customHeight="1" x14ac:dyDescent="0.25"/>
    <row r="188" ht="21.4" customHeight="1" x14ac:dyDescent="0.25"/>
    <row r="189" ht="21.4" customHeight="1" x14ac:dyDescent="0.25"/>
    <row r="190" ht="21.4" customHeight="1" x14ac:dyDescent="0.25"/>
    <row r="191" ht="21.4" customHeight="1" x14ac:dyDescent="0.25"/>
    <row r="192" ht="21.4" customHeight="1" x14ac:dyDescent="0.25"/>
    <row r="193" ht="21.4" customHeight="1" x14ac:dyDescent="0.25"/>
    <row r="194" ht="21.4" customHeight="1" x14ac:dyDescent="0.25"/>
    <row r="195" ht="21.4" customHeight="1" x14ac:dyDescent="0.25"/>
    <row r="196" ht="21.4" customHeight="1" x14ac:dyDescent="0.25"/>
    <row r="197" ht="21.4" customHeight="1" x14ac:dyDescent="0.25"/>
    <row r="198" ht="21.4" customHeight="1" x14ac:dyDescent="0.25"/>
    <row r="199" ht="21.4" customHeight="1" x14ac:dyDescent="0.25"/>
    <row r="200" ht="21.4" customHeight="1" x14ac:dyDescent="0.25"/>
    <row r="201" ht="21.4" customHeight="1" x14ac:dyDescent="0.25"/>
    <row r="202" ht="21.4" customHeight="1" x14ac:dyDescent="0.25"/>
    <row r="203" ht="21.4" customHeight="1" x14ac:dyDescent="0.25"/>
    <row r="204" ht="21.4" customHeight="1" x14ac:dyDescent="0.25"/>
    <row r="205" ht="21.4" customHeight="1" x14ac:dyDescent="0.25"/>
    <row r="206" ht="21.4" customHeight="1" x14ac:dyDescent="0.25"/>
    <row r="207" ht="21.4" customHeight="1" x14ac:dyDescent="0.25"/>
    <row r="208" ht="21.4" customHeight="1" x14ac:dyDescent="0.25"/>
    <row r="209" ht="21.4" customHeight="1" x14ac:dyDescent="0.25"/>
    <row r="210" ht="21.4" customHeight="1" x14ac:dyDescent="0.25"/>
    <row r="211" ht="21.4" customHeight="1" x14ac:dyDescent="0.25"/>
    <row r="212" ht="21.4" customHeight="1" x14ac:dyDescent="0.25"/>
    <row r="213" ht="21.4" customHeight="1" x14ac:dyDescent="0.25"/>
    <row r="214" ht="21.4" customHeight="1" x14ac:dyDescent="0.25"/>
    <row r="215" ht="21.4" customHeight="1" x14ac:dyDescent="0.25"/>
    <row r="216" ht="21.4" customHeight="1" x14ac:dyDescent="0.25"/>
    <row r="217" ht="21.4" customHeight="1" x14ac:dyDescent="0.25"/>
    <row r="218" ht="21.4" customHeight="1" x14ac:dyDescent="0.25"/>
    <row r="219" ht="21.4" customHeight="1" x14ac:dyDescent="0.25"/>
    <row r="220" ht="21.4" customHeight="1" x14ac:dyDescent="0.25"/>
    <row r="221" ht="21.4" customHeight="1" x14ac:dyDescent="0.25"/>
    <row r="222" ht="21.4" customHeight="1" x14ac:dyDescent="0.25"/>
    <row r="223" ht="21.4" customHeight="1" x14ac:dyDescent="0.25"/>
    <row r="224" ht="21.4" customHeight="1" x14ac:dyDescent="0.25"/>
    <row r="225" ht="21.4" customHeight="1" x14ac:dyDescent="0.25"/>
    <row r="226" ht="21.4" customHeight="1" x14ac:dyDescent="0.25"/>
    <row r="227" ht="21.4" customHeight="1" x14ac:dyDescent="0.25"/>
    <row r="228" ht="21.4" customHeight="1" x14ac:dyDescent="0.25"/>
    <row r="229" ht="21.4" customHeight="1" x14ac:dyDescent="0.25"/>
    <row r="230" ht="21.4" customHeight="1" x14ac:dyDescent="0.25"/>
    <row r="231" ht="21.4" customHeight="1" x14ac:dyDescent="0.25"/>
    <row r="232" ht="21.4" customHeight="1" x14ac:dyDescent="0.25"/>
    <row r="233" ht="21.4" customHeight="1" x14ac:dyDescent="0.25"/>
    <row r="234" ht="21.4" customHeight="1" x14ac:dyDescent="0.25"/>
    <row r="235" ht="21.4" customHeight="1" x14ac:dyDescent="0.25"/>
    <row r="236" ht="21.4" customHeight="1" x14ac:dyDescent="0.25"/>
    <row r="237" ht="21.4" customHeight="1" x14ac:dyDescent="0.25"/>
    <row r="238" ht="21.4" customHeight="1" x14ac:dyDescent="0.25"/>
    <row r="239" ht="21.4" customHeight="1" x14ac:dyDescent="0.25"/>
    <row r="240" ht="21.4" customHeight="1" x14ac:dyDescent="0.25"/>
    <row r="241" ht="21.4" customHeight="1" x14ac:dyDescent="0.25"/>
    <row r="242" ht="21.4" customHeight="1" x14ac:dyDescent="0.25"/>
    <row r="243" ht="21.4" customHeight="1" x14ac:dyDescent="0.25"/>
    <row r="244" ht="21.4" customHeight="1" x14ac:dyDescent="0.25"/>
    <row r="245" ht="21.4" customHeight="1" x14ac:dyDescent="0.25"/>
    <row r="246" ht="21.4" customHeight="1" x14ac:dyDescent="0.25"/>
    <row r="247" ht="21.4" customHeight="1" x14ac:dyDescent="0.25"/>
    <row r="248" ht="21.4" customHeight="1" x14ac:dyDescent="0.25"/>
    <row r="249" ht="21.4" customHeight="1" x14ac:dyDescent="0.25"/>
    <row r="250" ht="21.4" customHeight="1" x14ac:dyDescent="0.25"/>
    <row r="251" ht="21.4" customHeight="1" x14ac:dyDescent="0.25"/>
    <row r="252" ht="21.4" customHeight="1" x14ac:dyDescent="0.25"/>
    <row r="253" ht="21.4" customHeight="1" x14ac:dyDescent="0.25"/>
    <row r="254" ht="21.4" customHeight="1" x14ac:dyDescent="0.25"/>
    <row r="255" ht="21.4" customHeight="1" x14ac:dyDescent="0.25"/>
    <row r="256" ht="21.4" customHeight="1" x14ac:dyDescent="0.25"/>
    <row r="257" ht="21.4" customHeight="1" x14ac:dyDescent="0.25"/>
    <row r="258" ht="21.4" customHeight="1" x14ac:dyDescent="0.25"/>
    <row r="259" ht="21.4" customHeight="1" x14ac:dyDescent="0.25"/>
    <row r="260" ht="21.4" customHeight="1" x14ac:dyDescent="0.25"/>
    <row r="261" ht="21.4" customHeight="1" x14ac:dyDescent="0.25"/>
    <row r="262" ht="21.95" customHeight="1" x14ac:dyDescent="0.25"/>
    <row r="263" ht="28.7" customHeight="1" x14ac:dyDescent="0.25"/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euil15">
    <tabColor theme="1" tint="0.499984740745262"/>
  </sheetPr>
  <dimension ref="A1:CE263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spans="1:83" s="85" customFormat="1" ht="3.75" customHeight="1" x14ac:dyDescent="0.2"/>
    <row r="2" spans="1:83" s="85" customFormat="1" ht="24" customHeight="1" x14ac:dyDescent="0.2">
      <c r="A2" s="328" t="s">
        <v>14</v>
      </c>
      <c r="B2" s="329" t="s">
        <v>15</v>
      </c>
      <c r="C2" s="329" t="s">
        <v>16</v>
      </c>
      <c r="D2" s="330" t="s">
        <v>17</v>
      </c>
      <c r="E2" s="98"/>
      <c r="F2" s="332" t="s">
        <v>18</v>
      </c>
      <c r="G2" s="331" t="s">
        <v>19</v>
      </c>
      <c r="H2" s="99"/>
      <c r="I2" s="331" t="s">
        <v>20</v>
      </c>
      <c r="J2" s="334" t="s">
        <v>21</v>
      </c>
      <c r="K2" s="99"/>
      <c r="L2" s="323" t="s">
        <v>490</v>
      </c>
      <c r="M2" s="323"/>
      <c r="N2" s="323"/>
      <c r="O2" s="323"/>
      <c r="P2" s="99"/>
      <c r="Q2" s="324" t="s">
        <v>491</v>
      </c>
      <c r="R2" s="324"/>
      <c r="S2" s="324"/>
      <c r="T2" s="324"/>
      <c r="U2" s="324"/>
      <c r="V2" s="324"/>
      <c r="W2" s="324"/>
      <c r="X2" s="324"/>
      <c r="Y2" s="324"/>
      <c r="Z2" s="99"/>
      <c r="AA2" s="325" t="s">
        <v>492</v>
      </c>
      <c r="AB2" s="325"/>
      <c r="AC2" s="325"/>
      <c r="AD2" s="325"/>
      <c r="AE2" s="325"/>
      <c r="AF2" s="325"/>
      <c r="AG2" s="325"/>
      <c r="AH2" s="325"/>
      <c r="AI2" s="325"/>
      <c r="AJ2" s="100"/>
      <c r="AK2" s="326" t="s">
        <v>493</v>
      </c>
      <c r="AL2" s="326"/>
      <c r="AM2" s="326"/>
      <c r="AN2" s="326"/>
      <c r="AO2" s="326"/>
      <c r="AP2" s="326"/>
      <c r="AQ2" s="326"/>
      <c r="AR2" s="326"/>
      <c r="AS2" s="326"/>
      <c r="AT2" s="101"/>
      <c r="AU2" s="327" t="s">
        <v>494</v>
      </c>
      <c r="AV2" s="327"/>
      <c r="AW2" s="327"/>
      <c r="AX2" s="327"/>
      <c r="AY2" s="327"/>
      <c r="AZ2" s="327"/>
      <c r="BA2" s="327"/>
      <c r="BB2" s="327"/>
      <c r="BC2" s="327"/>
      <c r="BD2" s="102"/>
      <c r="BE2" s="320" t="s">
        <v>495</v>
      </c>
      <c r="BF2" s="320"/>
      <c r="BG2" s="320"/>
      <c r="BH2" s="320"/>
      <c r="BI2" s="320"/>
      <c r="BJ2" s="320"/>
      <c r="BK2" s="320"/>
      <c r="BL2" s="320"/>
      <c r="BM2" s="320"/>
      <c r="BN2" s="103"/>
      <c r="BO2" s="321" t="s">
        <v>496</v>
      </c>
      <c r="BP2" s="321"/>
      <c r="BQ2" s="321"/>
      <c r="BR2" s="321"/>
      <c r="BS2" s="321"/>
      <c r="BT2" s="321"/>
      <c r="BU2" s="321"/>
      <c r="BV2" s="321"/>
      <c r="BW2" s="321"/>
      <c r="BX2" s="104"/>
      <c r="BY2" s="322" t="s">
        <v>497</v>
      </c>
      <c r="BZ2" s="322"/>
      <c r="CA2" s="322"/>
      <c r="CB2" s="322"/>
      <c r="CC2" s="322"/>
      <c r="CD2" s="104"/>
      <c r="CE2" s="104"/>
    </row>
    <row r="3" spans="1:83" s="85" customFormat="1" ht="24" customHeight="1" x14ac:dyDescent="0.2">
      <c r="A3" s="328"/>
      <c r="B3" s="329"/>
      <c r="C3" s="329"/>
      <c r="D3" s="330"/>
      <c r="E3" s="98"/>
      <c r="F3" s="332"/>
      <c r="G3" s="331"/>
      <c r="H3" s="99"/>
      <c r="I3" s="331"/>
      <c r="J3" s="334"/>
      <c r="K3" s="99"/>
      <c r="L3" s="323" t="s">
        <v>498</v>
      </c>
      <c r="M3" s="323"/>
      <c r="N3" s="323"/>
      <c r="O3" s="323"/>
      <c r="P3" s="99"/>
      <c r="Q3" s="324" t="s">
        <v>619</v>
      </c>
      <c r="R3" s="324"/>
      <c r="S3" s="324"/>
      <c r="T3" s="324"/>
      <c r="U3" s="324"/>
      <c r="V3" s="324"/>
      <c r="W3" s="324"/>
      <c r="X3" s="324"/>
      <c r="Y3" s="324"/>
      <c r="Z3" s="99"/>
      <c r="AA3" s="325" t="s">
        <v>619</v>
      </c>
      <c r="AB3" s="325"/>
      <c r="AC3" s="325"/>
      <c r="AD3" s="325"/>
      <c r="AE3" s="325"/>
      <c r="AF3" s="325"/>
      <c r="AG3" s="325"/>
      <c r="AH3" s="325"/>
      <c r="AI3" s="325"/>
      <c r="AJ3" s="100"/>
      <c r="AK3" s="326" t="s">
        <v>620</v>
      </c>
      <c r="AL3" s="326"/>
      <c r="AM3" s="326"/>
      <c r="AN3" s="326"/>
      <c r="AO3" s="326"/>
      <c r="AP3" s="326"/>
      <c r="AQ3" s="326"/>
      <c r="AR3" s="326"/>
      <c r="AS3" s="326"/>
      <c r="AT3" s="101"/>
      <c r="AU3" s="327" t="s">
        <v>621</v>
      </c>
      <c r="AV3" s="327"/>
      <c r="AW3" s="327"/>
      <c r="AX3" s="327"/>
      <c r="AY3" s="327"/>
      <c r="AZ3" s="327"/>
      <c r="BA3" s="327"/>
      <c r="BB3" s="327"/>
      <c r="BC3" s="327"/>
      <c r="BD3" s="100"/>
      <c r="BE3" s="320" t="s">
        <v>622</v>
      </c>
      <c r="BF3" s="320"/>
      <c r="BG3" s="320"/>
      <c r="BH3" s="320"/>
      <c r="BI3" s="320"/>
      <c r="BJ3" s="320"/>
      <c r="BK3" s="320"/>
      <c r="BL3" s="320"/>
      <c r="BM3" s="320"/>
      <c r="BN3" s="100"/>
      <c r="BO3" s="321" t="s">
        <v>499</v>
      </c>
      <c r="BP3" s="321"/>
      <c r="BQ3" s="321"/>
      <c r="BR3" s="321"/>
      <c r="BS3" s="321"/>
      <c r="BT3" s="321"/>
      <c r="BU3" s="321"/>
      <c r="BV3" s="321"/>
      <c r="BW3" s="321"/>
      <c r="BX3" s="104"/>
      <c r="BY3" s="322" t="s">
        <v>500</v>
      </c>
      <c r="BZ3" s="322"/>
      <c r="CA3" s="322"/>
      <c r="CB3" s="322"/>
      <c r="CC3" s="322"/>
      <c r="CD3" s="104"/>
      <c r="CE3" s="104"/>
    </row>
    <row r="4" spans="1:83" s="85" customFormat="1" ht="20.25" customHeight="1" x14ac:dyDescent="0.2">
      <c r="A4" s="328"/>
      <c r="B4" s="329"/>
      <c r="C4" s="329"/>
      <c r="D4" s="330"/>
      <c r="E4" s="98"/>
      <c r="F4" s="332"/>
      <c r="G4" s="331"/>
      <c r="H4" s="99"/>
      <c r="I4" s="331"/>
      <c r="J4" s="334"/>
      <c r="K4" s="99"/>
      <c r="L4" s="333" t="s">
        <v>501</v>
      </c>
      <c r="M4" s="333" t="s">
        <v>502</v>
      </c>
      <c r="N4" s="333" t="s">
        <v>503</v>
      </c>
      <c r="O4" s="333" t="s">
        <v>27</v>
      </c>
      <c r="P4" s="99"/>
      <c r="Q4" s="318" t="s">
        <v>31</v>
      </c>
      <c r="R4" s="318" t="s">
        <v>22</v>
      </c>
      <c r="S4" s="318" t="s">
        <v>23</v>
      </c>
      <c r="T4" s="318" t="s">
        <v>24</v>
      </c>
      <c r="U4" s="318" t="s">
        <v>25</v>
      </c>
      <c r="V4" s="318" t="s">
        <v>26</v>
      </c>
      <c r="W4" s="318" t="s">
        <v>27</v>
      </c>
      <c r="X4" s="318" t="s">
        <v>28</v>
      </c>
      <c r="Y4" s="318" t="s">
        <v>29</v>
      </c>
      <c r="Z4" s="99"/>
      <c r="AA4" s="317" t="s">
        <v>504</v>
      </c>
      <c r="AB4" s="317" t="s">
        <v>22</v>
      </c>
      <c r="AC4" s="317" t="s">
        <v>23</v>
      </c>
      <c r="AD4" s="317" t="s">
        <v>24</v>
      </c>
      <c r="AE4" s="317" t="s">
        <v>25</v>
      </c>
      <c r="AF4" s="317" t="s">
        <v>26</v>
      </c>
      <c r="AG4" s="317" t="s">
        <v>27</v>
      </c>
      <c r="AH4" s="317" t="s">
        <v>28</v>
      </c>
      <c r="AI4" s="317" t="s">
        <v>29</v>
      </c>
      <c r="AJ4" s="100"/>
      <c r="AK4" s="319" t="s">
        <v>505</v>
      </c>
      <c r="AL4" s="319" t="s">
        <v>22</v>
      </c>
      <c r="AM4" s="319" t="s">
        <v>23</v>
      </c>
      <c r="AN4" s="319" t="s">
        <v>24</v>
      </c>
      <c r="AO4" s="319" t="s">
        <v>25</v>
      </c>
      <c r="AP4" s="319" t="s">
        <v>26</v>
      </c>
      <c r="AQ4" s="319" t="s">
        <v>27</v>
      </c>
      <c r="AR4" s="319" t="s">
        <v>28</v>
      </c>
      <c r="AS4" s="319" t="s">
        <v>29</v>
      </c>
      <c r="AT4" s="101"/>
      <c r="AU4" s="316" t="s">
        <v>30</v>
      </c>
      <c r="AV4" s="316" t="s">
        <v>22</v>
      </c>
      <c r="AW4" s="316" t="s">
        <v>23</v>
      </c>
      <c r="AX4" s="316" t="s">
        <v>24</v>
      </c>
      <c r="AY4" s="316" t="s">
        <v>25</v>
      </c>
      <c r="AZ4" s="316" t="s">
        <v>26</v>
      </c>
      <c r="BA4" s="316" t="s">
        <v>27</v>
      </c>
      <c r="BB4" s="316" t="s">
        <v>28</v>
      </c>
      <c r="BC4" s="316" t="s">
        <v>29</v>
      </c>
      <c r="BD4" s="100"/>
      <c r="BE4" s="335" t="s">
        <v>506</v>
      </c>
      <c r="BF4" s="335" t="s">
        <v>22</v>
      </c>
      <c r="BG4" s="335" t="s">
        <v>23</v>
      </c>
      <c r="BH4" s="335" t="s">
        <v>24</v>
      </c>
      <c r="BI4" s="335" t="s">
        <v>25</v>
      </c>
      <c r="BJ4" s="335" t="s">
        <v>26</v>
      </c>
      <c r="BK4" s="335" t="s">
        <v>27</v>
      </c>
      <c r="BL4" s="335" t="s">
        <v>28</v>
      </c>
      <c r="BM4" s="335" t="s">
        <v>29</v>
      </c>
      <c r="BN4" s="100"/>
      <c r="BO4" s="315" t="s">
        <v>507</v>
      </c>
      <c r="BP4" s="315" t="s">
        <v>22</v>
      </c>
      <c r="BQ4" s="315" t="s">
        <v>23</v>
      </c>
      <c r="BR4" s="315" t="s">
        <v>24</v>
      </c>
      <c r="BS4" s="315" t="s">
        <v>25</v>
      </c>
      <c r="BT4" s="315" t="s">
        <v>26</v>
      </c>
      <c r="BU4" s="315" t="s">
        <v>27</v>
      </c>
      <c r="BV4" s="315" t="s">
        <v>28</v>
      </c>
      <c r="BW4" s="315" t="s">
        <v>29</v>
      </c>
      <c r="BX4" s="104"/>
      <c r="BY4" s="314" t="s">
        <v>32</v>
      </c>
      <c r="BZ4" s="314" t="s">
        <v>508</v>
      </c>
      <c r="CA4" s="314" t="s">
        <v>509</v>
      </c>
      <c r="CB4" s="314" t="s">
        <v>510</v>
      </c>
      <c r="CC4" s="314" t="s">
        <v>27</v>
      </c>
      <c r="CD4" s="104"/>
      <c r="CE4" s="104"/>
    </row>
    <row r="5" spans="1:83" s="85" customFormat="1" ht="25.15" customHeight="1" x14ac:dyDescent="0.2">
      <c r="A5" s="328"/>
      <c r="B5" s="329"/>
      <c r="C5" s="329"/>
      <c r="D5" s="105" t="s">
        <v>511</v>
      </c>
      <c r="E5" s="98"/>
      <c r="F5" s="106" t="s">
        <v>33</v>
      </c>
      <c r="G5" s="107" t="s">
        <v>33</v>
      </c>
      <c r="H5" s="99"/>
      <c r="I5" s="106" t="s">
        <v>33</v>
      </c>
      <c r="J5" s="108" t="s">
        <v>33</v>
      </c>
      <c r="K5" s="99"/>
      <c r="L5" s="333"/>
      <c r="M5" s="333"/>
      <c r="N5" s="333"/>
      <c r="O5" s="333"/>
      <c r="P5" s="99"/>
      <c r="Q5" s="318"/>
      <c r="R5" s="318"/>
      <c r="S5" s="318"/>
      <c r="T5" s="318"/>
      <c r="U5" s="318"/>
      <c r="V5" s="318"/>
      <c r="W5" s="318"/>
      <c r="X5" s="318"/>
      <c r="Y5" s="318"/>
      <c r="Z5" s="99"/>
      <c r="AA5" s="317"/>
      <c r="AB5" s="317"/>
      <c r="AC5" s="317"/>
      <c r="AD5" s="317"/>
      <c r="AE5" s="317"/>
      <c r="AF5" s="317"/>
      <c r="AG5" s="317"/>
      <c r="AH5" s="317"/>
      <c r="AI5" s="317"/>
      <c r="AJ5" s="100"/>
      <c r="AK5" s="319"/>
      <c r="AL5" s="319"/>
      <c r="AM5" s="319"/>
      <c r="AN5" s="319"/>
      <c r="AO5" s="319"/>
      <c r="AP5" s="319"/>
      <c r="AQ5" s="319"/>
      <c r="AR5" s="319"/>
      <c r="AS5" s="319"/>
      <c r="AT5" s="101"/>
      <c r="AU5" s="316"/>
      <c r="AV5" s="316"/>
      <c r="AW5" s="316"/>
      <c r="AX5" s="316"/>
      <c r="AY5" s="316"/>
      <c r="AZ5" s="316"/>
      <c r="BA5" s="316"/>
      <c r="BB5" s="316"/>
      <c r="BC5" s="316"/>
      <c r="BD5" s="100"/>
      <c r="BE5" s="335"/>
      <c r="BF5" s="335"/>
      <c r="BG5" s="335"/>
      <c r="BH5" s="335"/>
      <c r="BI5" s="335"/>
      <c r="BJ5" s="335"/>
      <c r="BK5" s="335"/>
      <c r="BL5" s="335"/>
      <c r="BM5" s="335"/>
      <c r="BN5" s="100"/>
      <c r="BO5" s="315"/>
      <c r="BP5" s="315"/>
      <c r="BQ5" s="315"/>
      <c r="BR5" s="315"/>
      <c r="BS5" s="315"/>
      <c r="BT5" s="315"/>
      <c r="BU5" s="315"/>
      <c r="BV5" s="315"/>
      <c r="BW5" s="315"/>
      <c r="BX5" s="104"/>
      <c r="BY5" s="314"/>
      <c r="BZ5" s="314"/>
      <c r="CA5" s="314"/>
      <c r="CB5" s="314"/>
      <c r="CC5" s="314"/>
      <c r="CD5" s="104"/>
      <c r="CE5" s="104"/>
    </row>
    <row r="6" spans="1:83" s="85" customFormat="1" ht="21.4" customHeight="1" x14ac:dyDescent="0.2">
      <c r="A6" s="109" t="s">
        <v>376</v>
      </c>
      <c r="B6" s="109" t="s">
        <v>0</v>
      </c>
      <c r="C6" s="109" t="s">
        <v>34</v>
      </c>
      <c r="D6" s="110">
        <v>7.8178202920000004</v>
      </c>
      <c r="E6" s="111"/>
      <c r="F6" s="112">
        <v>5.0250000000000003E-2</v>
      </c>
      <c r="G6" s="112">
        <v>4.1625000000000002E-2</v>
      </c>
      <c r="H6" s="113"/>
      <c r="I6" s="114">
        <v>6</v>
      </c>
      <c r="J6" s="114">
        <v>5</v>
      </c>
      <c r="K6" s="111"/>
      <c r="L6" s="115">
        <v>0.61</v>
      </c>
      <c r="M6" s="116">
        <v>0.56100000000000005</v>
      </c>
      <c r="N6" s="117">
        <v>0.7</v>
      </c>
      <c r="O6" s="118"/>
      <c r="P6" s="111"/>
      <c r="Q6" s="119">
        <v>385</v>
      </c>
      <c r="R6" s="120">
        <v>49.246463287723799</v>
      </c>
      <c r="S6" s="121">
        <v>36</v>
      </c>
      <c r="T6" s="122">
        <v>1.36795731354788</v>
      </c>
      <c r="U6" s="123">
        <v>69.222602765535996</v>
      </c>
      <c r="V6" s="124">
        <v>0.01</v>
      </c>
      <c r="W6" s="124">
        <v>0.01</v>
      </c>
      <c r="X6" s="125">
        <v>0</v>
      </c>
      <c r="Y6" s="125">
        <v>0</v>
      </c>
      <c r="Z6" s="111"/>
      <c r="AA6" s="126">
        <v>949</v>
      </c>
      <c r="AB6" s="110">
        <v>121.389334181948</v>
      </c>
      <c r="AC6" s="121">
        <v>200</v>
      </c>
      <c r="AD6" s="116">
        <v>0.60694667090973997</v>
      </c>
      <c r="AE6" s="127">
        <v>-805.31887352480101</v>
      </c>
      <c r="AF6" s="112"/>
      <c r="AG6" s="112"/>
      <c r="AH6" s="128">
        <v>615</v>
      </c>
      <c r="AI6" s="125">
        <v>928</v>
      </c>
      <c r="AJ6" s="111"/>
      <c r="AK6" s="120">
        <v>7608.8552499999996</v>
      </c>
      <c r="AL6" s="120">
        <v>973.27067722267395</v>
      </c>
      <c r="AM6" s="129">
        <v>686.1</v>
      </c>
      <c r="AN6" s="122">
        <v>1.4185551336870299</v>
      </c>
      <c r="AO6" s="130">
        <v>1590.66435437317</v>
      </c>
      <c r="AP6" s="124">
        <v>0.01</v>
      </c>
      <c r="AQ6" s="124">
        <v>0.01</v>
      </c>
      <c r="AR6" s="125">
        <v>0</v>
      </c>
      <c r="AS6" s="125">
        <v>0</v>
      </c>
      <c r="AT6" s="113"/>
      <c r="AU6" s="120">
        <v>5716.0244000000002</v>
      </c>
      <c r="AV6" s="110">
        <v>731.15320978268403</v>
      </c>
      <c r="AW6" s="131">
        <v>573</v>
      </c>
      <c r="AX6" s="122">
        <v>1.27600909211638</v>
      </c>
      <c r="AY6" s="130">
        <v>700.65189381700804</v>
      </c>
      <c r="AZ6" s="112">
        <v>1.4999999999999999E-2</v>
      </c>
      <c r="BA6" s="112">
        <v>1.4999999999999999E-2</v>
      </c>
      <c r="BB6" s="125">
        <v>0</v>
      </c>
      <c r="BC6" s="125">
        <v>0</v>
      </c>
      <c r="BD6" s="111"/>
      <c r="BE6" s="120">
        <v>507.2</v>
      </c>
      <c r="BF6" s="110">
        <v>64.877418648138999</v>
      </c>
      <c r="BG6" s="132">
        <v>65</v>
      </c>
      <c r="BH6" s="133">
        <v>0.998114133048292</v>
      </c>
      <c r="BI6" s="134">
        <v>-62.953633895560102</v>
      </c>
      <c r="BJ6" s="112">
        <v>5.2500000000000003E-3</v>
      </c>
      <c r="BK6" s="112">
        <v>0</v>
      </c>
      <c r="BL6" s="125">
        <v>1</v>
      </c>
      <c r="BM6" s="125">
        <v>103</v>
      </c>
      <c r="BN6" s="111"/>
      <c r="BO6" s="119">
        <v>677</v>
      </c>
      <c r="BP6" s="120">
        <v>86.597027651399998</v>
      </c>
      <c r="BQ6" s="132">
        <v>78</v>
      </c>
      <c r="BR6" s="122">
        <v>1.1102183032230799</v>
      </c>
      <c r="BS6" s="123">
        <v>24.280802436569498</v>
      </c>
      <c r="BT6" s="112">
        <v>7.4999999999999997E-3</v>
      </c>
      <c r="BU6" s="124">
        <v>4.1250000000000002E-3</v>
      </c>
      <c r="BV6" s="119">
        <v>0</v>
      </c>
      <c r="BW6" s="119">
        <v>55</v>
      </c>
      <c r="BX6" s="113"/>
      <c r="BY6" s="118">
        <v>0.99844143388082995</v>
      </c>
      <c r="BZ6" s="118">
        <v>1</v>
      </c>
      <c r="CA6" s="135">
        <v>0.999376573552332</v>
      </c>
      <c r="CB6" s="117">
        <v>0.9</v>
      </c>
      <c r="CC6" s="124">
        <v>2.5000000000000001E-3</v>
      </c>
      <c r="CD6" s="113"/>
      <c r="CE6" s="113"/>
    </row>
    <row r="7" spans="1:83" s="85" customFormat="1" ht="21.4" customHeight="1" x14ac:dyDescent="0.2">
      <c r="A7" s="109" t="s">
        <v>376</v>
      </c>
      <c r="B7" s="109" t="s">
        <v>0</v>
      </c>
      <c r="C7" s="109" t="s">
        <v>35</v>
      </c>
      <c r="D7" s="110">
        <v>4.83677674411111</v>
      </c>
      <c r="E7" s="111"/>
      <c r="F7" s="112">
        <v>6.2E-2</v>
      </c>
      <c r="G7" s="112">
        <v>5.7500000000000002E-2</v>
      </c>
      <c r="H7" s="113"/>
      <c r="I7" s="114">
        <v>7</v>
      </c>
      <c r="J7" s="114">
        <v>7</v>
      </c>
      <c r="K7" s="111"/>
      <c r="L7" s="136">
        <v>0.79166768853464098</v>
      </c>
      <c r="M7" s="133">
        <v>0.71699999999999997</v>
      </c>
      <c r="N7" s="117">
        <v>0.7</v>
      </c>
      <c r="O7" s="118">
        <v>2E-3</v>
      </c>
      <c r="P7" s="111"/>
      <c r="Q7" s="119">
        <v>212</v>
      </c>
      <c r="R7" s="120">
        <v>43.830842566408499</v>
      </c>
      <c r="S7" s="121">
        <v>36</v>
      </c>
      <c r="T7" s="122">
        <v>1.2175234046224599</v>
      </c>
      <c r="U7" s="123">
        <v>16.632913751864098</v>
      </c>
      <c r="V7" s="124">
        <v>0.01</v>
      </c>
      <c r="W7" s="124">
        <v>0.01</v>
      </c>
      <c r="X7" s="125">
        <v>0</v>
      </c>
      <c r="Y7" s="125">
        <v>0</v>
      </c>
      <c r="Z7" s="111"/>
      <c r="AA7" s="126">
        <v>537</v>
      </c>
      <c r="AB7" s="110">
        <v>111.02435121774199</v>
      </c>
      <c r="AC7" s="121">
        <v>200</v>
      </c>
      <c r="AD7" s="116">
        <v>0.55512175608870995</v>
      </c>
      <c r="AE7" s="127">
        <v>-548.37270137853295</v>
      </c>
      <c r="AF7" s="112"/>
      <c r="AG7" s="112"/>
      <c r="AH7" s="128">
        <v>431</v>
      </c>
      <c r="AI7" s="125">
        <v>624</v>
      </c>
      <c r="AJ7" s="111"/>
      <c r="AK7" s="120">
        <v>3756.8420799999999</v>
      </c>
      <c r="AL7" s="120">
        <v>776.72431016669202</v>
      </c>
      <c r="AM7" s="129">
        <v>612</v>
      </c>
      <c r="AN7" s="122">
        <v>1.26915736955342</v>
      </c>
      <c r="AO7" s="130">
        <v>435.60161378168903</v>
      </c>
      <c r="AP7" s="124">
        <v>0.01</v>
      </c>
      <c r="AQ7" s="124">
        <v>0.01</v>
      </c>
      <c r="AR7" s="125">
        <v>0</v>
      </c>
      <c r="AS7" s="125">
        <v>0</v>
      </c>
      <c r="AT7" s="113"/>
      <c r="AU7" s="120">
        <v>3321.1073299999998</v>
      </c>
      <c r="AV7" s="110">
        <v>686.63647418573203</v>
      </c>
      <c r="AW7" s="131">
        <v>573</v>
      </c>
      <c r="AX7" s="122">
        <v>1.1983184540763201</v>
      </c>
      <c r="AY7" s="130">
        <v>218.16607592900601</v>
      </c>
      <c r="AZ7" s="112">
        <v>1.4999999999999999E-2</v>
      </c>
      <c r="BA7" s="112">
        <v>1.4999999999999999E-2</v>
      </c>
      <c r="BB7" s="125">
        <v>0</v>
      </c>
      <c r="BC7" s="125">
        <v>5</v>
      </c>
      <c r="BD7" s="111"/>
      <c r="BE7" s="120">
        <v>359.5</v>
      </c>
      <c r="BF7" s="110">
        <v>74.326358031244595</v>
      </c>
      <c r="BG7" s="132">
        <v>65</v>
      </c>
      <c r="BH7" s="122">
        <v>1.1434824312499201</v>
      </c>
      <c r="BI7" s="123">
        <v>6.7538720519767699</v>
      </c>
      <c r="BJ7" s="112">
        <v>1.4999999999999999E-2</v>
      </c>
      <c r="BK7" s="112">
        <v>1.0500000000000001E-2</v>
      </c>
      <c r="BL7" s="125">
        <v>0</v>
      </c>
      <c r="BM7" s="125">
        <v>18</v>
      </c>
      <c r="BN7" s="111"/>
      <c r="BO7" s="119">
        <v>485</v>
      </c>
      <c r="BP7" s="120">
        <v>100.273389833529</v>
      </c>
      <c r="BQ7" s="132">
        <v>78</v>
      </c>
      <c r="BR7" s="122">
        <v>1.2855562799170399</v>
      </c>
      <c r="BS7" s="123">
        <v>81.171705502070594</v>
      </c>
      <c r="BT7" s="112">
        <v>7.4999999999999997E-3</v>
      </c>
      <c r="BU7" s="124">
        <v>7.4999999999999997E-3</v>
      </c>
      <c r="BV7" s="119">
        <v>0</v>
      </c>
      <c r="BW7" s="119">
        <v>0</v>
      </c>
      <c r="BX7" s="113"/>
      <c r="BY7" s="118">
        <v>0.99881761749926101</v>
      </c>
      <c r="BZ7" s="118">
        <v>1</v>
      </c>
      <c r="CA7" s="135">
        <v>0.99952704699970396</v>
      </c>
      <c r="CB7" s="117">
        <v>0.9</v>
      </c>
      <c r="CC7" s="124">
        <v>2.5000000000000001E-3</v>
      </c>
      <c r="CD7" s="113"/>
      <c r="CE7" s="113"/>
    </row>
    <row r="8" spans="1:83" s="85" customFormat="1" ht="21.4" customHeight="1" x14ac:dyDescent="0.2">
      <c r="A8" s="109" t="s">
        <v>376</v>
      </c>
      <c r="B8" s="109" t="s">
        <v>0</v>
      </c>
      <c r="C8" s="109" t="s">
        <v>36</v>
      </c>
      <c r="D8" s="110">
        <v>1.8669392335555599</v>
      </c>
      <c r="E8" s="111"/>
      <c r="F8" s="112">
        <v>6.0499999999999998E-2</v>
      </c>
      <c r="G8" s="112">
        <v>4.8750000000000002E-2</v>
      </c>
      <c r="H8" s="113"/>
      <c r="I8" s="114">
        <v>6</v>
      </c>
      <c r="J8" s="114">
        <v>6</v>
      </c>
      <c r="K8" s="111"/>
      <c r="L8" s="136">
        <v>0.83</v>
      </c>
      <c r="M8" s="133">
        <v>0.8</v>
      </c>
      <c r="N8" s="117">
        <v>0.7</v>
      </c>
      <c r="O8" s="118">
        <v>1.4E-2</v>
      </c>
      <c r="P8" s="111"/>
      <c r="Q8" s="119">
        <v>91</v>
      </c>
      <c r="R8" s="120">
        <v>48.742882662919897</v>
      </c>
      <c r="S8" s="121">
        <v>36</v>
      </c>
      <c r="T8" s="122">
        <v>1.35396896285889</v>
      </c>
      <c r="U8" s="123">
        <v>15.590590478223801</v>
      </c>
      <c r="V8" s="124">
        <v>0.01</v>
      </c>
      <c r="W8" s="124">
        <v>0.01</v>
      </c>
      <c r="X8" s="125">
        <v>0</v>
      </c>
      <c r="Y8" s="125">
        <v>0</v>
      </c>
      <c r="Z8" s="111"/>
      <c r="AA8" s="126">
        <v>203</v>
      </c>
      <c r="AB8" s="110">
        <v>108.73412286343699</v>
      </c>
      <c r="AC8" s="121">
        <v>200</v>
      </c>
      <c r="AD8" s="116">
        <v>0.543670614317185</v>
      </c>
      <c r="AE8" s="127">
        <v>-215.941164009868</v>
      </c>
      <c r="AF8" s="112"/>
      <c r="AG8" s="112"/>
      <c r="AH8" s="128">
        <v>171</v>
      </c>
      <c r="AI8" s="125">
        <v>246</v>
      </c>
      <c r="AJ8" s="111"/>
      <c r="AK8" s="120">
        <v>1157.8649399999999</v>
      </c>
      <c r="AL8" s="120">
        <v>620.19422977943702</v>
      </c>
      <c r="AM8" s="129">
        <v>612</v>
      </c>
      <c r="AN8" s="133">
        <v>1.01338926434548</v>
      </c>
      <c r="AO8" s="137">
        <v>-124.095021870195</v>
      </c>
      <c r="AP8" s="124">
        <v>4.0000000000000001E-3</v>
      </c>
      <c r="AQ8" s="124">
        <v>5.0000000000000001E-4</v>
      </c>
      <c r="AR8" s="125">
        <v>0</v>
      </c>
      <c r="AS8" s="125">
        <v>214</v>
      </c>
      <c r="AT8" s="113"/>
      <c r="AU8" s="120">
        <v>1253.16696</v>
      </c>
      <c r="AV8" s="110">
        <v>671.24142954206604</v>
      </c>
      <c r="AW8" s="131">
        <v>573</v>
      </c>
      <c r="AX8" s="122">
        <v>1.1714510114172201</v>
      </c>
      <c r="AY8" s="130">
        <v>55.467939945715003</v>
      </c>
      <c r="AZ8" s="112">
        <v>1.4999999999999999E-2</v>
      </c>
      <c r="BA8" s="112">
        <v>1.2749999999999999E-2</v>
      </c>
      <c r="BB8" s="125">
        <v>0</v>
      </c>
      <c r="BC8" s="125">
        <v>31</v>
      </c>
      <c r="BD8" s="111"/>
      <c r="BE8" s="120">
        <v>135.9</v>
      </c>
      <c r="BF8" s="110">
        <v>72.792942350448499</v>
      </c>
      <c r="BG8" s="132">
        <v>65</v>
      </c>
      <c r="BH8" s="122">
        <v>1.1198914207761299</v>
      </c>
      <c r="BI8" s="123">
        <v>-0.255878303206998</v>
      </c>
      <c r="BJ8" s="112">
        <v>1.4999999999999999E-2</v>
      </c>
      <c r="BK8" s="112">
        <v>8.9999999999999993E-3</v>
      </c>
      <c r="BL8" s="125">
        <v>0</v>
      </c>
      <c r="BM8" s="125">
        <v>10</v>
      </c>
      <c r="BN8" s="111"/>
      <c r="BO8" s="119">
        <v>112</v>
      </c>
      <c r="BP8" s="120">
        <v>59.991240200516799</v>
      </c>
      <c r="BQ8" s="132">
        <v>78</v>
      </c>
      <c r="BR8" s="118">
        <v>0.76911846410918905</v>
      </c>
      <c r="BS8" s="126">
        <v>-43.872996936634003</v>
      </c>
      <c r="BT8" s="112"/>
      <c r="BU8" s="124"/>
      <c r="BV8" s="119">
        <v>34</v>
      </c>
      <c r="BW8" s="119">
        <v>63</v>
      </c>
      <c r="BX8" s="113"/>
      <c r="BY8" s="118">
        <v>0.99955888839876506</v>
      </c>
      <c r="BZ8" s="118">
        <v>1</v>
      </c>
      <c r="CA8" s="135">
        <v>0.99982355535950596</v>
      </c>
      <c r="CB8" s="117">
        <v>0.9</v>
      </c>
      <c r="CC8" s="124">
        <v>2.5000000000000001E-3</v>
      </c>
      <c r="CD8" s="113"/>
      <c r="CE8" s="113"/>
    </row>
    <row r="9" spans="1:83" s="85" customFormat="1" ht="21.4" customHeight="1" x14ac:dyDescent="0.2">
      <c r="A9" s="109" t="s">
        <v>376</v>
      </c>
      <c r="B9" s="109" t="s">
        <v>0</v>
      </c>
      <c r="C9" s="109" t="s">
        <v>37</v>
      </c>
      <c r="D9" s="110">
        <v>8.9870805217777807</v>
      </c>
      <c r="E9" s="111"/>
      <c r="F9" s="112">
        <v>5.1124999999999997E-2</v>
      </c>
      <c r="G9" s="112">
        <v>3.2625000000000001E-2</v>
      </c>
      <c r="H9" s="113"/>
      <c r="I9" s="114">
        <v>6</v>
      </c>
      <c r="J9" s="114">
        <v>6</v>
      </c>
      <c r="K9" s="111"/>
      <c r="L9" s="136">
        <v>0.70255326231691095</v>
      </c>
      <c r="M9" s="118">
        <v>0.66900000000000004</v>
      </c>
      <c r="N9" s="117">
        <v>0.7</v>
      </c>
      <c r="O9" s="118"/>
      <c r="P9" s="111"/>
      <c r="Q9" s="119">
        <v>358</v>
      </c>
      <c r="R9" s="120">
        <v>39.834960767568802</v>
      </c>
      <c r="S9" s="121">
        <v>36</v>
      </c>
      <c r="T9" s="133">
        <v>1.10652668798802</v>
      </c>
      <c r="U9" s="134">
        <v>-5.0061564356480499</v>
      </c>
      <c r="V9" s="124">
        <v>8.9999999999999993E-3</v>
      </c>
      <c r="W9" s="124">
        <v>5.4999999999999997E-3</v>
      </c>
      <c r="X9" s="125">
        <v>0</v>
      </c>
      <c r="Y9" s="125">
        <v>31</v>
      </c>
      <c r="Z9" s="111"/>
      <c r="AA9" s="126">
        <v>1504</v>
      </c>
      <c r="AB9" s="110">
        <v>167.35134355984201</v>
      </c>
      <c r="AC9" s="121">
        <v>200</v>
      </c>
      <c r="AD9" s="118">
        <v>0.83675671779921001</v>
      </c>
      <c r="AE9" s="126">
        <v>-512.70086908693395</v>
      </c>
      <c r="AF9" s="112"/>
      <c r="AG9" s="112"/>
      <c r="AH9" s="128">
        <v>294</v>
      </c>
      <c r="AI9" s="125">
        <v>653</v>
      </c>
      <c r="AJ9" s="111"/>
      <c r="AK9" s="120">
        <v>7468.3906800000004</v>
      </c>
      <c r="AL9" s="120">
        <v>831.01410540412496</v>
      </c>
      <c r="AM9" s="129">
        <v>694.2</v>
      </c>
      <c r="AN9" s="122">
        <v>1.1970816845348999</v>
      </c>
      <c r="AO9" s="130">
        <v>468.42196339925198</v>
      </c>
      <c r="AP9" s="124">
        <v>0.01</v>
      </c>
      <c r="AQ9" s="124">
        <v>0.01</v>
      </c>
      <c r="AR9" s="125">
        <v>0</v>
      </c>
      <c r="AS9" s="125">
        <v>19</v>
      </c>
      <c r="AT9" s="113"/>
      <c r="AU9" s="120">
        <v>5597.2742500000004</v>
      </c>
      <c r="AV9" s="110">
        <v>622.81340825160203</v>
      </c>
      <c r="AW9" s="131">
        <v>573</v>
      </c>
      <c r="AX9" s="133">
        <v>1.0869343948544501</v>
      </c>
      <c r="AY9" s="137">
        <v>-168.21470680051399</v>
      </c>
      <c r="AZ9" s="112">
        <v>1.2E-2</v>
      </c>
      <c r="BA9" s="112">
        <v>6.7499999999999999E-3</v>
      </c>
      <c r="BB9" s="125">
        <v>0</v>
      </c>
      <c r="BC9" s="125">
        <v>583</v>
      </c>
      <c r="BD9" s="111"/>
      <c r="BE9" s="120">
        <v>639.9</v>
      </c>
      <c r="BF9" s="110">
        <v>71.202210601025996</v>
      </c>
      <c r="BG9" s="132">
        <v>65</v>
      </c>
      <c r="BH9" s="133">
        <v>1.0954186246311699</v>
      </c>
      <c r="BI9" s="134">
        <v>-15.527782453253501</v>
      </c>
      <c r="BJ9" s="112">
        <v>1.2749999999999999E-2</v>
      </c>
      <c r="BK9" s="112">
        <v>7.4999999999999997E-3</v>
      </c>
      <c r="BL9" s="125">
        <v>0</v>
      </c>
      <c r="BM9" s="125">
        <v>62</v>
      </c>
      <c r="BN9" s="111"/>
      <c r="BO9" s="119">
        <v>706</v>
      </c>
      <c r="BP9" s="120">
        <v>78.557213133808901</v>
      </c>
      <c r="BQ9" s="132">
        <v>78</v>
      </c>
      <c r="BR9" s="133">
        <v>1.0071437581257601</v>
      </c>
      <c r="BS9" s="134">
        <v>-44.342137259852997</v>
      </c>
      <c r="BT9" s="112">
        <v>4.875E-3</v>
      </c>
      <c r="BU9" s="124">
        <v>3.7500000000000001E-4</v>
      </c>
      <c r="BV9" s="119">
        <v>0</v>
      </c>
      <c r="BW9" s="119">
        <v>136</v>
      </c>
      <c r="BX9" s="113"/>
      <c r="BY9" s="118">
        <v>0.99674994921795701</v>
      </c>
      <c r="BZ9" s="118">
        <v>1</v>
      </c>
      <c r="CA9" s="135">
        <v>0.99869997968718305</v>
      </c>
      <c r="CB9" s="117">
        <v>0.9</v>
      </c>
      <c r="CC9" s="124">
        <v>2.5000000000000001E-3</v>
      </c>
      <c r="CD9" s="113"/>
      <c r="CE9" s="113"/>
    </row>
    <row r="10" spans="1:83" s="85" customFormat="1" ht="21.4" customHeight="1" x14ac:dyDescent="0.2">
      <c r="A10" s="109" t="s">
        <v>376</v>
      </c>
      <c r="B10" s="109" t="s">
        <v>0</v>
      </c>
      <c r="C10" s="109" t="s">
        <v>39</v>
      </c>
      <c r="D10" s="110">
        <v>9.0833675411111106</v>
      </c>
      <c r="E10" s="111"/>
      <c r="F10" s="112">
        <v>4.8000000000000001E-2</v>
      </c>
      <c r="G10" s="112">
        <v>4.2000000000000003E-2</v>
      </c>
      <c r="H10" s="113"/>
      <c r="I10" s="114">
        <v>6</v>
      </c>
      <c r="J10" s="114">
        <v>5</v>
      </c>
      <c r="K10" s="111"/>
      <c r="L10" s="136">
        <v>0.71184091593853605</v>
      </c>
      <c r="M10" s="116">
        <v>0.55900000000000005</v>
      </c>
      <c r="N10" s="117">
        <v>0.7</v>
      </c>
      <c r="O10" s="118"/>
      <c r="P10" s="111"/>
      <c r="Q10" s="119">
        <v>424</v>
      </c>
      <c r="R10" s="120">
        <v>46.678723290782401</v>
      </c>
      <c r="S10" s="121">
        <v>36</v>
      </c>
      <c r="T10" s="122">
        <v>1.2966312025217299</v>
      </c>
      <c r="U10" s="123">
        <v>57.104618279439997</v>
      </c>
      <c r="V10" s="124">
        <v>0.01</v>
      </c>
      <c r="W10" s="124">
        <v>0.01</v>
      </c>
      <c r="X10" s="125">
        <v>0</v>
      </c>
      <c r="Y10" s="125">
        <v>0</v>
      </c>
      <c r="Z10" s="111"/>
      <c r="AA10" s="126">
        <v>1339</v>
      </c>
      <c r="AB10" s="110">
        <v>147.412288882919</v>
      </c>
      <c r="AC10" s="121">
        <v>200</v>
      </c>
      <c r="AD10" s="116">
        <v>0.73706144441459498</v>
      </c>
      <c r="AE10" s="127">
        <v>-699.30767622533301</v>
      </c>
      <c r="AF10" s="112"/>
      <c r="AG10" s="112"/>
      <c r="AH10" s="128">
        <v>478</v>
      </c>
      <c r="AI10" s="125">
        <v>842</v>
      </c>
      <c r="AJ10" s="111"/>
      <c r="AK10" s="120">
        <v>8787.7180399999997</v>
      </c>
      <c r="AL10" s="120">
        <v>967.45155364758602</v>
      </c>
      <c r="AM10" s="129">
        <v>633.5</v>
      </c>
      <c r="AN10" s="122">
        <v>1.52715320228506</v>
      </c>
      <c r="AO10" s="130">
        <v>2331.3784755562601</v>
      </c>
      <c r="AP10" s="124">
        <v>0.01</v>
      </c>
      <c r="AQ10" s="124">
        <v>0.01</v>
      </c>
      <c r="AR10" s="125">
        <v>0</v>
      </c>
      <c r="AS10" s="125">
        <v>0</v>
      </c>
      <c r="AT10" s="113"/>
      <c r="AU10" s="120">
        <v>6051.4738100000004</v>
      </c>
      <c r="AV10" s="110">
        <v>666.21479122265703</v>
      </c>
      <c r="AW10" s="131">
        <v>573</v>
      </c>
      <c r="AX10" s="122">
        <v>1.1626785187131901</v>
      </c>
      <c r="AY10" s="130">
        <v>224.21376465695801</v>
      </c>
      <c r="AZ10" s="112">
        <v>1.4999999999999999E-2</v>
      </c>
      <c r="BA10" s="112">
        <v>1.2E-2</v>
      </c>
      <c r="BB10" s="125">
        <v>0</v>
      </c>
      <c r="BC10" s="125">
        <v>195</v>
      </c>
      <c r="BD10" s="111"/>
      <c r="BE10" s="120">
        <v>573.1</v>
      </c>
      <c r="BF10" s="110">
        <v>63.093340372517403</v>
      </c>
      <c r="BG10" s="132">
        <v>65</v>
      </c>
      <c r="BH10" s="133">
        <v>0.97066677496180598</v>
      </c>
      <c r="BI10" s="134">
        <v>-89.349994773233206</v>
      </c>
      <c r="BJ10" s="112">
        <v>3.0000000000000001E-3</v>
      </c>
      <c r="BK10" s="112"/>
      <c r="BL10" s="125">
        <v>18</v>
      </c>
      <c r="BM10" s="125">
        <v>136</v>
      </c>
      <c r="BN10" s="111"/>
      <c r="BO10" s="119">
        <v>855</v>
      </c>
      <c r="BP10" s="120">
        <v>94.128085881176702</v>
      </c>
      <c r="BQ10" s="132">
        <v>78</v>
      </c>
      <c r="BR10" s="122">
        <v>1.2067703318099601</v>
      </c>
      <c r="BS10" s="123">
        <v>96.618743951584193</v>
      </c>
      <c r="BT10" s="112">
        <v>7.4999999999999997E-3</v>
      </c>
      <c r="BU10" s="124">
        <v>7.4999999999999997E-3</v>
      </c>
      <c r="BV10" s="119">
        <v>0</v>
      </c>
      <c r="BW10" s="119">
        <v>0</v>
      </c>
      <c r="BX10" s="113"/>
      <c r="BY10" s="118">
        <v>0.99708832093173705</v>
      </c>
      <c r="BZ10" s="118">
        <v>1</v>
      </c>
      <c r="CA10" s="135">
        <v>0.99883532837269495</v>
      </c>
      <c r="CB10" s="117">
        <v>0.9</v>
      </c>
      <c r="CC10" s="124">
        <v>2.5000000000000001E-3</v>
      </c>
      <c r="CD10" s="113"/>
      <c r="CE10" s="113"/>
    </row>
    <row r="11" spans="1:83" s="85" customFormat="1" ht="21.4" customHeight="1" x14ac:dyDescent="0.2">
      <c r="A11" s="109" t="s">
        <v>376</v>
      </c>
      <c r="B11" s="109" t="s">
        <v>0</v>
      </c>
      <c r="C11" s="109" t="s">
        <v>41</v>
      </c>
      <c r="D11" s="110">
        <v>1.9591787439999999</v>
      </c>
      <c r="E11" s="111"/>
      <c r="F11" s="112">
        <v>6.1499999999999999E-2</v>
      </c>
      <c r="G11" s="112">
        <v>0.06</v>
      </c>
      <c r="H11" s="113"/>
      <c r="I11" s="114">
        <v>7</v>
      </c>
      <c r="J11" s="114">
        <v>6</v>
      </c>
      <c r="K11" s="111"/>
      <c r="L11" s="115">
        <v>0.32</v>
      </c>
      <c r="M11" s="118">
        <v>0.63600000000000001</v>
      </c>
      <c r="N11" s="117">
        <v>0.7</v>
      </c>
      <c r="O11" s="118"/>
      <c r="P11" s="111"/>
      <c r="Q11" s="119">
        <v>109</v>
      </c>
      <c r="R11" s="120">
        <v>55.635556650363498</v>
      </c>
      <c r="S11" s="121">
        <v>36</v>
      </c>
      <c r="T11" s="122">
        <v>1.5454321291767601</v>
      </c>
      <c r="U11" s="123">
        <v>29.864852172351998</v>
      </c>
      <c r="V11" s="124">
        <v>0.01</v>
      </c>
      <c r="W11" s="124">
        <v>0.01</v>
      </c>
      <c r="X11" s="125">
        <v>0</v>
      </c>
      <c r="Y11" s="125">
        <v>0</v>
      </c>
      <c r="Z11" s="111"/>
      <c r="AA11" s="126">
        <v>376</v>
      </c>
      <c r="AB11" s="110">
        <v>191.91714954620801</v>
      </c>
      <c r="AC11" s="121">
        <v>200</v>
      </c>
      <c r="AD11" s="133">
        <v>0.95958574773104</v>
      </c>
      <c r="AE11" s="134">
        <v>-63.639710153599999</v>
      </c>
      <c r="AF11" s="112">
        <v>1.5E-3</v>
      </c>
      <c r="AG11" s="112"/>
      <c r="AH11" s="128">
        <v>16</v>
      </c>
      <c r="AI11" s="125">
        <v>95</v>
      </c>
      <c r="AJ11" s="111"/>
      <c r="AK11" s="120">
        <v>1585.3663899999999</v>
      </c>
      <c r="AL11" s="120">
        <v>809.199464242452</v>
      </c>
      <c r="AM11" s="129">
        <v>618</v>
      </c>
      <c r="AN11" s="122">
        <v>1.30938424634701</v>
      </c>
      <c r="AO11" s="130">
        <v>226.879685625376</v>
      </c>
      <c r="AP11" s="124">
        <v>0.01</v>
      </c>
      <c r="AQ11" s="124">
        <v>0.01</v>
      </c>
      <c r="AR11" s="125">
        <v>0</v>
      </c>
      <c r="AS11" s="125">
        <v>0</v>
      </c>
      <c r="AT11" s="113"/>
      <c r="AU11" s="120">
        <v>1502.7380499999999</v>
      </c>
      <c r="AV11" s="110">
        <v>767.02447625166803</v>
      </c>
      <c r="AW11" s="131">
        <v>573</v>
      </c>
      <c r="AX11" s="122">
        <v>1.33861165139907</v>
      </c>
      <c r="AY11" s="130">
        <v>245.864543018685</v>
      </c>
      <c r="AZ11" s="112">
        <v>1.4999999999999999E-2</v>
      </c>
      <c r="BA11" s="112">
        <v>1.4999999999999999E-2</v>
      </c>
      <c r="BB11" s="125">
        <v>0</v>
      </c>
      <c r="BC11" s="125">
        <v>0</v>
      </c>
      <c r="BD11" s="111"/>
      <c r="BE11" s="120">
        <v>157.6</v>
      </c>
      <c r="BF11" s="110">
        <v>80.441869065112698</v>
      </c>
      <c r="BG11" s="132">
        <v>65</v>
      </c>
      <c r="BH11" s="122">
        <v>1.23756721638635</v>
      </c>
      <c r="BI11" s="123">
        <v>14.71709420008</v>
      </c>
      <c r="BJ11" s="112">
        <v>1.4999999999999999E-2</v>
      </c>
      <c r="BK11" s="112">
        <v>1.4999999999999999E-2</v>
      </c>
      <c r="BL11" s="125">
        <v>0</v>
      </c>
      <c r="BM11" s="125">
        <v>0</v>
      </c>
      <c r="BN11" s="111"/>
      <c r="BO11" s="119">
        <v>232</v>
      </c>
      <c r="BP11" s="120">
        <v>118.41696461361801</v>
      </c>
      <c r="BQ11" s="132">
        <v>78</v>
      </c>
      <c r="BR11" s="122">
        <v>1.5181662129950999</v>
      </c>
      <c r="BS11" s="123">
        <v>68.425815648947193</v>
      </c>
      <c r="BT11" s="112">
        <v>7.4999999999999997E-3</v>
      </c>
      <c r="BU11" s="124">
        <v>7.4999999999999997E-3</v>
      </c>
      <c r="BV11" s="119">
        <v>0</v>
      </c>
      <c r="BW11" s="119">
        <v>0</v>
      </c>
      <c r="BX11" s="113"/>
      <c r="BY11" s="118">
        <v>0.99612403100775204</v>
      </c>
      <c r="BZ11" s="118">
        <v>1</v>
      </c>
      <c r="CA11" s="135">
        <v>0.99844961240310104</v>
      </c>
      <c r="CB11" s="117">
        <v>0.9</v>
      </c>
      <c r="CC11" s="124">
        <v>2.5000000000000001E-3</v>
      </c>
      <c r="CD11" s="113"/>
      <c r="CE11" s="113"/>
    </row>
    <row r="12" spans="1:83" s="85" customFormat="1" ht="21.4" customHeight="1" x14ac:dyDescent="0.2">
      <c r="A12" s="109" t="s">
        <v>376</v>
      </c>
      <c r="B12" s="109" t="s">
        <v>42</v>
      </c>
      <c r="C12" s="109" t="s">
        <v>43</v>
      </c>
      <c r="D12" s="110">
        <v>3.8366682700000001</v>
      </c>
      <c r="E12" s="111"/>
      <c r="F12" s="112">
        <v>1.4500000000000001E-2</v>
      </c>
      <c r="G12" s="112">
        <v>9.6249999999999999E-3</v>
      </c>
      <c r="H12" s="113"/>
      <c r="I12" s="114">
        <v>4</v>
      </c>
      <c r="J12" s="114">
        <v>2</v>
      </c>
      <c r="K12" s="111"/>
      <c r="L12" s="136">
        <v>0.8</v>
      </c>
      <c r="M12" s="116">
        <v>0.48799999999999999</v>
      </c>
      <c r="N12" s="117">
        <v>0.7</v>
      </c>
      <c r="O12" s="118"/>
      <c r="P12" s="111"/>
      <c r="Q12" s="119">
        <v>133</v>
      </c>
      <c r="R12" s="120">
        <v>34.665493767069897</v>
      </c>
      <c r="S12" s="121">
        <v>36</v>
      </c>
      <c r="T12" s="133">
        <v>0.96293038241860895</v>
      </c>
      <c r="U12" s="134">
        <v>-21.97070476184</v>
      </c>
      <c r="V12" s="124">
        <v>1.5E-3</v>
      </c>
      <c r="W12" s="124"/>
      <c r="X12" s="125">
        <v>6</v>
      </c>
      <c r="Y12" s="125">
        <v>33</v>
      </c>
      <c r="Z12" s="111"/>
      <c r="AA12" s="126">
        <v>456</v>
      </c>
      <c r="AB12" s="110">
        <v>118.853121487097</v>
      </c>
      <c r="AC12" s="121">
        <v>200</v>
      </c>
      <c r="AD12" s="116">
        <v>0.59426560743548495</v>
      </c>
      <c r="AE12" s="127">
        <v>-404.948359788</v>
      </c>
      <c r="AF12" s="112"/>
      <c r="AG12" s="112"/>
      <c r="AH12" s="128">
        <v>312</v>
      </c>
      <c r="AI12" s="125">
        <v>465</v>
      </c>
      <c r="AJ12" s="111"/>
      <c r="AK12" s="120">
        <v>2280.1692800000001</v>
      </c>
      <c r="AL12" s="120">
        <v>594.30972905040903</v>
      </c>
      <c r="AM12" s="129">
        <v>692.7</v>
      </c>
      <c r="AN12" s="118">
        <v>0.857961208388059</v>
      </c>
      <c r="AO12" s="120">
        <v>-701.72536412573902</v>
      </c>
      <c r="AP12" s="124"/>
      <c r="AQ12" s="124"/>
      <c r="AR12" s="125">
        <v>378</v>
      </c>
      <c r="AS12" s="125">
        <v>910</v>
      </c>
      <c r="AT12" s="113"/>
      <c r="AU12" s="120">
        <v>2131.6708100000001</v>
      </c>
      <c r="AV12" s="110">
        <v>555.60467050751799</v>
      </c>
      <c r="AW12" s="131">
        <v>573</v>
      </c>
      <c r="AX12" s="133">
        <v>0.96964165882638398</v>
      </c>
      <c r="AY12" s="137">
        <v>-329.67005458771598</v>
      </c>
      <c r="AZ12" s="112">
        <v>3.0000000000000001E-3</v>
      </c>
      <c r="BA12" s="112"/>
      <c r="BB12" s="125">
        <v>67</v>
      </c>
      <c r="BC12" s="125">
        <v>507</v>
      </c>
      <c r="BD12" s="111"/>
      <c r="BE12" s="120">
        <v>232.7</v>
      </c>
      <c r="BF12" s="110">
        <v>60.651581951858503</v>
      </c>
      <c r="BG12" s="132">
        <v>65</v>
      </c>
      <c r="BH12" s="118">
        <v>0.93310126079782196</v>
      </c>
      <c r="BI12" s="126">
        <v>-47.108216931100003</v>
      </c>
      <c r="BJ12" s="112">
        <v>0</v>
      </c>
      <c r="BK12" s="112"/>
      <c r="BL12" s="125">
        <v>17</v>
      </c>
      <c r="BM12" s="125">
        <v>67</v>
      </c>
      <c r="BN12" s="111"/>
      <c r="BO12" s="119">
        <v>357</v>
      </c>
      <c r="BP12" s="120">
        <v>93.049483269503497</v>
      </c>
      <c r="BQ12" s="132">
        <v>78</v>
      </c>
      <c r="BR12" s="122">
        <v>1.19294209319876</v>
      </c>
      <c r="BS12" s="123">
        <v>36.671962135775999</v>
      </c>
      <c r="BT12" s="112">
        <v>7.4999999999999997E-3</v>
      </c>
      <c r="BU12" s="124">
        <v>7.1250000000000003E-3</v>
      </c>
      <c r="BV12" s="119">
        <v>0</v>
      </c>
      <c r="BW12" s="119">
        <v>3</v>
      </c>
      <c r="BX12" s="113"/>
      <c r="BY12" s="118">
        <v>0.99567879006121696</v>
      </c>
      <c r="BZ12" s="118">
        <v>1</v>
      </c>
      <c r="CA12" s="135">
        <v>0.99827151602448705</v>
      </c>
      <c r="CB12" s="117">
        <v>0.9</v>
      </c>
      <c r="CC12" s="124">
        <v>2.5000000000000001E-3</v>
      </c>
      <c r="CD12" s="113"/>
      <c r="CE12" s="113"/>
    </row>
    <row r="13" spans="1:83" s="85" customFormat="1" ht="21.4" customHeight="1" x14ac:dyDescent="0.2">
      <c r="A13" s="109" t="s">
        <v>376</v>
      </c>
      <c r="B13" s="109" t="s">
        <v>42</v>
      </c>
      <c r="C13" s="109" t="s">
        <v>44</v>
      </c>
      <c r="D13" s="110">
        <v>5.9289893302222199</v>
      </c>
      <c r="E13" s="111"/>
      <c r="F13" s="112">
        <v>3.7499999999999999E-2</v>
      </c>
      <c r="G13" s="112">
        <v>2.1250000000000002E-2</v>
      </c>
      <c r="H13" s="113"/>
      <c r="I13" s="114">
        <v>6</v>
      </c>
      <c r="J13" s="114">
        <v>5</v>
      </c>
      <c r="K13" s="111"/>
      <c r="L13" s="138">
        <v>0.67307692307692302</v>
      </c>
      <c r="M13" s="133">
        <v>0.748</v>
      </c>
      <c r="N13" s="117">
        <v>0.7</v>
      </c>
      <c r="O13" s="118">
        <v>6.0000000000000001E-3</v>
      </c>
      <c r="P13" s="111"/>
      <c r="Q13" s="119">
        <v>226</v>
      </c>
      <c r="R13" s="120">
        <v>38.1177950258732</v>
      </c>
      <c r="S13" s="121">
        <v>36</v>
      </c>
      <c r="T13" s="133">
        <v>1.05882763960759</v>
      </c>
      <c r="U13" s="134">
        <v>-13.4837370263359</v>
      </c>
      <c r="V13" s="124">
        <v>6.4999999999999997E-3</v>
      </c>
      <c r="W13" s="124">
        <v>3.0000000000000001E-3</v>
      </c>
      <c r="X13" s="125">
        <v>0</v>
      </c>
      <c r="Y13" s="125">
        <v>31</v>
      </c>
      <c r="Z13" s="111"/>
      <c r="AA13" s="126">
        <v>492</v>
      </c>
      <c r="AB13" s="110">
        <v>82.982102445706303</v>
      </c>
      <c r="AC13" s="121">
        <v>200</v>
      </c>
      <c r="AD13" s="116">
        <v>0.41491051222853098</v>
      </c>
      <c r="AE13" s="127">
        <v>-838.46520570186601</v>
      </c>
      <c r="AF13" s="112"/>
      <c r="AG13" s="112"/>
      <c r="AH13" s="128">
        <v>694</v>
      </c>
      <c r="AI13" s="125">
        <v>931</v>
      </c>
      <c r="AJ13" s="111"/>
      <c r="AK13" s="120">
        <v>3073.4081900000001</v>
      </c>
      <c r="AL13" s="120">
        <v>518.36966113831897</v>
      </c>
      <c r="AM13" s="129">
        <v>648.5</v>
      </c>
      <c r="AN13" s="118">
        <v>0.79933640884860202</v>
      </c>
      <c r="AO13" s="120">
        <v>-1240.6252394882999</v>
      </c>
      <c r="AP13" s="124"/>
      <c r="AQ13" s="124"/>
      <c r="AR13" s="125">
        <v>772</v>
      </c>
      <c r="AS13" s="125">
        <v>1541</v>
      </c>
      <c r="AT13" s="113"/>
      <c r="AU13" s="120">
        <v>3677.77738</v>
      </c>
      <c r="AV13" s="110">
        <v>620.30426690988099</v>
      </c>
      <c r="AW13" s="131">
        <v>573</v>
      </c>
      <c r="AX13" s="133">
        <v>1.0825554396332999</v>
      </c>
      <c r="AY13" s="137">
        <v>-125.851888208924</v>
      </c>
      <c r="AZ13" s="112">
        <v>1.2E-2</v>
      </c>
      <c r="BA13" s="112">
        <v>6.0000000000000001E-3</v>
      </c>
      <c r="BB13" s="125">
        <v>0</v>
      </c>
      <c r="BC13" s="125">
        <v>399</v>
      </c>
      <c r="BD13" s="111"/>
      <c r="BE13" s="120">
        <v>374.1</v>
      </c>
      <c r="BF13" s="110">
        <v>63.096757164509597</v>
      </c>
      <c r="BG13" s="132">
        <v>65</v>
      </c>
      <c r="BH13" s="133">
        <v>0.97071934099245505</v>
      </c>
      <c r="BI13" s="134">
        <v>-58.301191853106502</v>
      </c>
      <c r="BJ13" s="112">
        <v>3.0000000000000001E-3</v>
      </c>
      <c r="BK13" s="112"/>
      <c r="BL13" s="125">
        <v>12</v>
      </c>
      <c r="BM13" s="125">
        <v>89</v>
      </c>
      <c r="BN13" s="111"/>
      <c r="BO13" s="119">
        <v>509</v>
      </c>
      <c r="BP13" s="120">
        <v>85.849370213139196</v>
      </c>
      <c r="BQ13" s="132">
        <v>78</v>
      </c>
      <c r="BR13" s="122">
        <v>1.1006329514505</v>
      </c>
      <c r="BS13" s="123">
        <v>13.981566032550599</v>
      </c>
      <c r="BT13" s="112">
        <v>7.4999999999999997E-3</v>
      </c>
      <c r="BU13" s="124">
        <v>3.7499999999999999E-3</v>
      </c>
      <c r="BV13" s="119">
        <v>0</v>
      </c>
      <c r="BW13" s="119">
        <v>46</v>
      </c>
      <c r="BX13" s="113"/>
      <c r="BY13" s="118">
        <v>0.99766536964980501</v>
      </c>
      <c r="BZ13" s="118">
        <v>1</v>
      </c>
      <c r="CA13" s="135">
        <v>0.99906614785992198</v>
      </c>
      <c r="CB13" s="117">
        <v>0.9</v>
      </c>
      <c r="CC13" s="124">
        <v>2.5000000000000001E-3</v>
      </c>
      <c r="CD13" s="113"/>
      <c r="CE13" s="113"/>
    </row>
    <row r="14" spans="1:83" s="85" customFormat="1" ht="21.4" customHeight="1" x14ac:dyDescent="0.2">
      <c r="A14" s="109" t="s">
        <v>376</v>
      </c>
      <c r="B14" s="109" t="s">
        <v>42</v>
      </c>
      <c r="C14" s="109" t="s">
        <v>45</v>
      </c>
      <c r="D14" s="110">
        <v>3.5450121087777799</v>
      </c>
      <c r="E14" s="111"/>
      <c r="F14" s="112">
        <v>2.5999999999999999E-2</v>
      </c>
      <c r="G14" s="112">
        <v>2.2499999999999999E-2</v>
      </c>
      <c r="H14" s="113"/>
      <c r="I14" s="114">
        <v>3</v>
      </c>
      <c r="J14" s="114">
        <v>3</v>
      </c>
      <c r="K14" s="111"/>
      <c r="L14" s="115">
        <v>0.62</v>
      </c>
      <c r="M14" s="116">
        <v>0.53900000000000003</v>
      </c>
      <c r="N14" s="117">
        <v>0.7</v>
      </c>
      <c r="O14" s="118"/>
      <c r="P14" s="111"/>
      <c r="Q14" s="119">
        <v>140</v>
      </c>
      <c r="R14" s="120">
        <v>39.492107700661201</v>
      </c>
      <c r="S14" s="121">
        <v>36</v>
      </c>
      <c r="T14" s="133">
        <v>1.0970029916850299</v>
      </c>
      <c r="U14" s="134">
        <v>-3.1901290977521102</v>
      </c>
      <c r="V14" s="124">
        <v>8.5000000000000006E-3</v>
      </c>
      <c r="W14" s="124">
        <v>5.0000000000000001E-3</v>
      </c>
      <c r="X14" s="125">
        <v>0</v>
      </c>
      <c r="Y14" s="125">
        <v>14</v>
      </c>
      <c r="Z14" s="111"/>
      <c r="AA14" s="126">
        <v>272</v>
      </c>
      <c r="AB14" s="110">
        <v>76.727523532713107</v>
      </c>
      <c r="AC14" s="121">
        <v>200</v>
      </c>
      <c r="AD14" s="116">
        <v>0.38363761766356602</v>
      </c>
      <c r="AE14" s="127">
        <v>-523.50071720973403</v>
      </c>
      <c r="AF14" s="112"/>
      <c r="AG14" s="112"/>
      <c r="AH14" s="128">
        <v>438</v>
      </c>
      <c r="AI14" s="125">
        <v>579</v>
      </c>
      <c r="AJ14" s="111"/>
      <c r="AK14" s="120">
        <v>1940.0001400000001</v>
      </c>
      <c r="AL14" s="120">
        <v>547.24781762984105</v>
      </c>
      <c r="AM14" s="129">
        <v>700.2</v>
      </c>
      <c r="AN14" s="118">
        <v>0.78155929395864199</v>
      </c>
      <c r="AO14" s="120">
        <v>-845.04787095127801</v>
      </c>
      <c r="AP14" s="124"/>
      <c r="AQ14" s="124"/>
      <c r="AR14" s="125">
        <v>543</v>
      </c>
      <c r="AS14" s="125">
        <v>1039</v>
      </c>
      <c r="AT14" s="113"/>
      <c r="AU14" s="120">
        <v>2621.12871</v>
      </c>
      <c r="AV14" s="110">
        <v>739.38498080439399</v>
      </c>
      <c r="AW14" s="131">
        <v>573</v>
      </c>
      <c r="AX14" s="122">
        <v>1.2903751846499001</v>
      </c>
      <c r="AY14" s="130">
        <v>346.89425584610399</v>
      </c>
      <c r="AZ14" s="112">
        <v>1.4999999999999999E-2</v>
      </c>
      <c r="BA14" s="112">
        <v>1.4999999999999999E-2</v>
      </c>
      <c r="BB14" s="125">
        <v>0</v>
      </c>
      <c r="BC14" s="125">
        <v>0</v>
      </c>
      <c r="BD14" s="111"/>
      <c r="BE14" s="120">
        <v>209.8</v>
      </c>
      <c r="BF14" s="110">
        <v>59.181744254276502</v>
      </c>
      <c r="BG14" s="132">
        <v>65</v>
      </c>
      <c r="BH14" s="118">
        <v>0.91048837314271602</v>
      </c>
      <c r="BI14" s="126">
        <v>-48.737733093163499</v>
      </c>
      <c r="BJ14" s="112"/>
      <c r="BK14" s="112"/>
      <c r="BL14" s="125">
        <v>21</v>
      </c>
      <c r="BM14" s="125">
        <v>67</v>
      </c>
      <c r="BN14" s="111"/>
      <c r="BO14" s="119">
        <v>237</v>
      </c>
      <c r="BP14" s="120">
        <v>66.854496607547802</v>
      </c>
      <c r="BQ14" s="132">
        <v>78</v>
      </c>
      <c r="BR14" s="118">
        <v>0.85710893086599804</v>
      </c>
      <c r="BS14" s="126">
        <v>-58.977314976387397</v>
      </c>
      <c r="BT14" s="112"/>
      <c r="BU14" s="124"/>
      <c r="BV14" s="119">
        <v>40</v>
      </c>
      <c r="BW14" s="119">
        <v>95</v>
      </c>
      <c r="BX14" s="113"/>
      <c r="BY14" s="118">
        <v>0.99802955665024595</v>
      </c>
      <c r="BZ14" s="118">
        <v>1</v>
      </c>
      <c r="CA14" s="135">
        <v>0.999211822660098</v>
      </c>
      <c r="CB14" s="117">
        <v>0.9</v>
      </c>
      <c r="CC14" s="124">
        <v>2.5000000000000001E-3</v>
      </c>
      <c r="CD14" s="113"/>
      <c r="CE14" s="113"/>
    </row>
    <row r="15" spans="1:83" s="85" customFormat="1" ht="21.4" customHeight="1" x14ac:dyDescent="0.2">
      <c r="A15" s="109" t="s">
        <v>376</v>
      </c>
      <c r="B15" s="109" t="s">
        <v>42</v>
      </c>
      <c r="C15" s="109" t="s">
        <v>47</v>
      </c>
      <c r="D15" s="110">
        <v>5.7009774518888898</v>
      </c>
      <c r="E15" s="111"/>
      <c r="F15" s="112">
        <v>3.6499999999999998E-2</v>
      </c>
      <c r="G15" s="112">
        <v>3.5000000000000003E-2</v>
      </c>
      <c r="H15" s="113"/>
      <c r="I15" s="114">
        <v>5</v>
      </c>
      <c r="J15" s="114">
        <v>4</v>
      </c>
      <c r="K15" s="111"/>
      <c r="L15" s="115">
        <v>0.55164675324675305</v>
      </c>
      <c r="M15" s="116">
        <v>0.371</v>
      </c>
      <c r="N15" s="117">
        <v>0.7</v>
      </c>
      <c r="O15" s="118"/>
      <c r="P15" s="111"/>
      <c r="Q15" s="119">
        <v>276</v>
      </c>
      <c r="R15" s="120">
        <v>48.412750678140902</v>
      </c>
      <c r="S15" s="121">
        <v>36</v>
      </c>
      <c r="T15" s="122">
        <v>1.3447986299483601</v>
      </c>
      <c r="U15" s="123">
        <v>45.726118763304001</v>
      </c>
      <c r="V15" s="124">
        <v>0.01</v>
      </c>
      <c r="W15" s="124">
        <v>0.01</v>
      </c>
      <c r="X15" s="125">
        <v>0</v>
      </c>
      <c r="Y15" s="125">
        <v>0</v>
      </c>
      <c r="Z15" s="111"/>
      <c r="AA15" s="126">
        <v>571</v>
      </c>
      <c r="AB15" s="110">
        <v>100.158263178328</v>
      </c>
      <c r="AC15" s="121">
        <v>200</v>
      </c>
      <c r="AD15" s="116">
        <v>0.50079131589164005</v>
      </c>
      <c r="AE15" s="127">
        <v>-708.29934020386702</v>
      </c>
      <c r="AF15" s="112"/>
      <c r="AG15" s="112"/>
      <c r="AH15" s="128">
        <v>570</v>
      </c>
      <c r="AI15" s="125">
        <v>798</v>
      </c>
      <c r="AJ15" s="111"/>
      <c r="AK15" s="120">
        <v>2239.5556799999999</v>
      </c>
      <c r="AL15" s="120">
        <v>392.83714045526898</v>
      </c>
      <c r="AM15" s="129">
        <v>617.20000000000005</v>
      </c>
      <c r="AN15" s="116">
        <v>0.63648272918870596</v>
      </c>
      <c r="AO15" s="139">
        <v>-1708.3620838691299</v>
      </c>
      <c r="AP15" s="124"/>
      <c r="AQ15" s="124"/>
      <c r="AR15" s="125">
        <v>1280</v>
      </c>
      <c r="AS15" s="125">
        <v>1983</v>
      </c>
      <c r="AT15" s="113"/>
      <c r="AU15" s="120">
        <v>3111.8616400000001</v>
      </c>
      <c r="AV15" s="110">
        <v>545.84703522532902</v>
      </c>
      <c r="AW15" s="131">
        <v>573</v>
      </c>
      <c r="AX15" s="133">
        <v>0.95261262692029502</v>
      </c>
      <c r="AY15" s="137">
        <v>-545.49098549224004</v>
      </c>
      <c r="AZ15" s="112">
        <v>1.5E-3</v>
      </c>
      <c r="BA15" s="112"/>
      <c r="BB15" s="125">
        <v>155</v>
      </c>
      <c r="BC15" s="125">
        <v>809</v>
      </c>
      <c r="BD15" s="111"/>
      <c r="BE15" s="120">
        <v>447.1</v>
      </c>
      <c r="BF15" s="110">
        <v>78.425147928249302</v>
      </c>
      <c r="BG15" s="132">
        <v>65</v>
      </c>
      <c r="BH15" s="122">
        <v>1.20654073735768</v>
      </c>
      <c r="BI15" s="123">
        <v>31.327714433743299</v>
      </c>
      <c r="BJ15" s="112">
        <v>1.4999999999999999E-2</v>
      </c>
      <c r="BK15" s="112">
        <v>1.4999999999999999E-2</v>
      </c>
      <c r="BL15" s="125">
        <v>0</v>
      </c>
      <c r="BM15" s="125">
        <v>0</v>
      </c>
      <c r="BN15" s="111"/>
      <c r="BO15" s="119">
        <v>580</v>
      </c>
      <c r="BP15" s="120">
        <v>101.736939830876</v>
      </c>
      <c r="BQ15" s="132">
        <v>78</v>
      </c>
      <c r="BR15" s="122">
        <v>1.30431974142149</v>
      </c>
      <c r="BS15" s="123">
        <v>104.01855136885401</v>
      </c>
      <c r="BT15" s="112">
        <v>7.4999999999999997E-3</v>
      </c>
      <c r="BU15" s="124">
        <v>7.4999999999999997E-3</v>
      </c>
      <c r="BV15" s="119">
        <v>0</v>
      </c>
      <c r="BW15" s="119">
        <v>0</v>
      </c>
      <c r="BX15" s="113"/>
      <c r="BY15" s="118">
        <v>0.99852527148411296</v>
      </c>
      <c r="BZ15" s="118">
        <v>1</v>
      </c>
      <c r="CA15" s="135">
        <v>0.99941010859364499</v>
      </c>
      <c r="CB15" s="117">
        <v>0.9</v>
      </c>
      <c r="CC15" s="124">
        <v>2.5000000000000001E-3</v>
      </c>
      <c r="CD15" s="113"/>
      <c r="CE15" s="113"/>
    </row>
    <row r="16" spans="1:83" s="85" customFormat="1" ht="21.4" customHeight="1" x14ac:dyDescent="0.2">
      <c r="A16" s="109" t="s">
        <v>376</v>
      </c>
      <c r="B16" s="109" t="s">
        <v>42</v>
      </c>
      <c r="C16" s="109" t="s">
        <v>48</v>
      </c>
      <c r="D16" s="110">
        <v>4.6800009620000003</v>
      </c>
      <c r="E16" s="111"/>
      <c r="F16" s="112">
        <v>2.5000000000000001E-2</v>
      </c>
      <c r="G16" s="112">
        <v>2.1499999999999998E-2</v>
      </c>
      <c r="H16" s="113"/>
      <c r="I16" s="114">
        <v>4</v>
      </c>
      <c r="J16" s="114">
        <v>4</v>
      </c>
      <c r="K16" s="111"/>
      <c r="L16" s="115">
        <v>0.59</v>
      </c>
      <c r="M16" s="133">
        <v>0.77500000000000002</v>
      </c>
      <c r="N16" s="117">
        <v>0.7</v>
      </c>
      <c r="O16" s="118">
        <v>0.01</v>
      </c>
      <c r="P16" s="111"/>
      <c r="Q16" s="119">
        <v>150</v>
      </c>
      <c r="R16" s="120">
        <v>32.051275462964298</v>
      </c>
      <c r="S16" s="121">
        <v>36</v>
      </c>
      <c r="T16" s="118">
        <v>0.89031320730456398</v>
      </c>
      <c r="U16" s="126">
        <v>-39.034598857104001</v>
      </c>
      <c r="V16" s="124"/>
      <c r="W16" s="124"/>
      <c r="X16" s="125">
        <v>19</v>
      </c>
      <c r="Y16" s="125">
        <v>53</v>
      </c>
      <c r="Z16" s="111"/>
      <c r="AA16" s="126">
        <v>450</v>
      </c>
      <c r="AB16" s="110">
        <v>96.153826388892895</v>
      </c>
      <c r="AC16" s="121">
        <v>200</v>
      </c>
      <c r="AD16" s="116">
        <v>0.48076913194446502</v>
      </c>
      <c r="AE16" s="127">
        <v>-600.19221587280003</v>
      </c>
      <c r="AF16" s="112"/>
      <c r="AG16" s="112"/>
      <c r="AH16" s="128">
        <v>487</v>
      </c>
      <c r="AI16" s="125">
        <v>674</v>
      </c>
      <c r="AJ16" s="111"/>
      <c r="AK16" s="120">
        <v>3318.8025200000002</v>
      </c>
      <c r="AL16" s="120">
        <v>709.14569183800097</v>
      </c>
      <c r="AM16" s="129">
        <v>687.6</v>
      </c>
      <c r="AN16" s="133">
        <v>1.03133463036358</v>
      </c>
      <c r="AO16" s="137">
        <v>-291.75831817068598</v>
      </c>
      <c r="AP16" s="124">
        <v>5.0000000000000001E-3</v>
      </c>
      <c r="AQ16" s="124">
        <v>1.5E-3</v>
      </c>
      <c r="AR16" s="125">
        <v>0</v>
      </c>
      <c r="AS16" s="125">
        <v>543</v>
      </c>
      <c r="AT16" s="113"/>
      <c r="AU16" s="120">
        <v>2479.61339</v>
      </c>
      <c r="AV16" s="110">
        <v>529.83181203029801</v>
      </c>
      <c r="AW16" s="131">
        <v>573</v>
      </c>
      <c r="AX16" s="118">
        <v>0.924662848220416</v>
      </c>
      <c r="AY16" s="120">
        <v>-522.75137115262896</v>
      </c>
      <c r="AZ16" s="112"/>
      <c r="BA16" s="112"/>
      <c r="BB16" s="125">
        <v>203</v>
      </c>
      <c r="BC16" s="125">
        <v>739</v>
      </c>
      <c r="BD16" s="111"/>
      <c r="BE16" s="120">
        <v>171.5</v>
      </c>
      <c r="BF16" s="110">
        <v>36.645291612655903</v>
      </c>
      <c r="BG16" s="132">
        <v>65</v>
      </c>
      <c r="BH16" s="116">
        <v>0.56377371711778201</v>
      </c>
      <c r="BI16" s="127">
        <v>-169.81247015866001</v>
      </c>
      <c r="BJ16" s="112"/>
      <c r="BK16" s="112"/>
      <c r="BL16" s="125">
        <v>133</v>
      </c>
      <c r="BM16" s="125">
        <v>194</v>
      </c>
      <c r="BN16" s="111"/>
      <c r="BO16" s="119">
        <v>521</v>
      </c>
      <c r="BP16" s="120">
        <v>111.324763441363</v>
      </c>
      <c r="BQ16" s="132">
        <v>78</v>
      </c>
      <c r="BR16" s="122">
        <v>1.42724055694055</v>
      </c>
      <c r="BS16" s="123">
        <v>130.26110368146601</v>
      </c>
      <c r="BT16" s="112">
        <v>7.4999999999999997E-3</v>
      </c>
      <c r="BU16" s="124">
        <v>7.4999999999999997E-3</v>
      </c>
      <c r="BV16" s="119">
        <v>0</v>
      </c>
      <c r="BW16" s="119">
        <v>0</v>
      </c>
      <c r="BX16" s="113"/>
      <c r="BY16" s="118">
        <v>0.99697793895436704</v>
      </c>
      <c r="BZ16" s="118">
        <v>1</v>
      </c>
      <c r="CA16" s="135">
        <v>0.99879117558174701</v>
      </c>
      <c r="CB16" s="117">
        <v>0.9</v>
      </c>
      <c r="CC16" s="124">
        <v>2.5000000000000001E-3</v>
      </c>
      <c r="CD16" s="113"/>
      <c r="CE16" s="113"/>
    </row>
    <row r="17" spans="1:83" s="85" customFormat="1" ht="21.4" customHeight="1" x14ac:dyDescent="0.2">
      <c r="A17" s="109" t="s">
        <v>376</v>
      </c>
      <c r="B17" s="109" t="s">
        <v>42</v>
      </c>
      <c r="C17" s="109" t="s">
        <v>49</v>
      </c>
      <c r="D17" s="110">
        <v>7.3932170127777797</v>
      </c>
      <c r="E17" s="111"/>
      <c r="F17" s="112">
        <v>1.2E-2</v>
      </c>
      <c r="G17" s="112">
        <v>0.01</v>
      </c>
      <c r="H17" s="113"/>
      <c r="I17" s="114">
        <v>3</v>
      </c>
      <c r="J17" s="114">
        <v>2</v>
      </c>
      <c r="K17" s="111"/>
      <c r="L17" s="136">
        <v>0.78</v>
      </c>
      <c r="M17" s="118">
        <v>0.63700000000000001</v>
      </c>
      <c r="N17" s="117">
        <v>0.7</v>
      </c>
      <c r="O17" s="118"/>
      <c r="P17" s="111"/>
      <c r="Q17" s="119">
        <v>260</v>
      </c>
      <c r="R17" s="120">
        <v>35.167370246354103</v>
      </c>
      <c r="S17" s="121">
        <v>36</v>
      </c>
      <c r="T17" s="133">
        <v>0.97687139573205695</v>
      </c>
      <c r="U17" s="134">
        <v>-38.626821580120101</v>
      </c>
      <c r="V17" s="124">
        <v>2E-3</v>
      </c>
      <c r="W17" s="124"/>
      <c r="X17" s="125">
        <v>7</v>
      </c>
      <c r="Y17" s="125">
        <v>60</v>
      </c>
      <c r="Z17" s="111"/>
      <c r="AA17" s="126">
        <v>722</v>
      </c>
      <c r="AB17" s="110">
        <v>97.657081991798606</v>
      </c>
      <c r="AC17" s="121">
        <v>200</v>
      </c>
      <c r="AD17" s="116">
        <v>0.488285409958993</v>
      </c>
      <c r="AE17" s="127">
        <v>-937.03789766733405</v>
      </c>
      <c r="AF17" s="112"/>
      <c r="AG17" s="112"/>
      <c r="AH17" s="128">
        <v>757</v>
      </c>
      <c r="AI17" s="125">
        <v>1053</v>
      </c>
      <c r="AJ17" s="111"/>
      <c r="AK17" s="120">
        <v>4323.2215100000003</v>
      </c>
      <c r="AL17" s="120">
        <v>584.75512115066101</v>
      </c>
      <c r="AM17" s="129">
        <v>639.5</v>
      </c>
      <c r="AN17" s="118">
        <v>0.91439424730361396</v>
      </c>
      <c r="AO17" s="120">
        <v>-981.55216779130103</v>
      </c>
      <c r="AP17" s="124"/>
      <c r="AQ17" s="124"/>
      <c r="AR17" s="125">
        <v>405</v>
      </c>
      <c r="AS17" s="125">
        <v>1351</v>
      </c>
      <c r="AT17" s="113"/>
      <c r="AU17" s="120">
        <v>3807.6765700000001</v>
      </c>
      <c r="AV17" s="110">
        <v>515.02296813676003</v>
      </c>
      <c r="AW17" s="131">
        <v>573</v>
      </c>
      <c r="AX17" s="118">
        <v>0.89881844351965101</v>
      </c>
      <c r="AY17" s="120">
        <v>-935.29985478093795</v>
      </c>
      <c r="AZ17" s="112"/>
      <c r="BA17" s="112"/>
      <c r="BB17" s="125">
        <v>429</v>
      </c>
      <c r="BC17" s="125">
        <v>1276</v>
      </c>
      <c r="BD17" s="111"/>
      <c r="BE17" s="120">
        <v>282.39999999999998</v>
      </c>
      <c r="BF17" s="110">
        <v>38.197174452193799</v>
      </c>
      <c r="BG17" s="132">
        <v>65</v>
      </c>
      <c r="BH17" s="116">
        <v>0.58764883772605903</v>
      </c>
      <c r="BI17" s="127">
        <v>-256.78731674188299</v>
      </c>
      <c r="BJ17" s="112"/>
      <c r="BK17" s="112"/>
      <c r="BL17" s="125">
        <v>199</v>
      </c>
      <c r="BM17" s="125">
        <v>295</v>
      </c>
      <c r="BN17" s="111"/>
      <c r="BO17" s="119">
        <v>795</v>
      </c>
      <c r="BP17" s="120">
        <v>107.53099748404399</v>
      </c>
      <c r="BQ17" s="132">
        <v>78</v>
      </c>
      <c r="BR17" s="122">
        <v>1.3786025318467201</v>
      </c>
      <c r="BS17" s="123">
        <v>177.731439742768</v>
      </c>
      <c r="BT17" s="112">
        <v>7.4999999999999997E-3</v>
      </c>
      <c r="BU17" s="124">
        <v>7.4999999999999997E-3</v>
      </c>
      <c r="BV17" s="119">
        <v>0</v>
      </c>
      <c r="BW17" s="119">
        <v>0</v>
      </c>
      <c r="BX17" s="113"/>
      <c r="BY17" s="118">
        <v>0.99483274408485201</v>
      </c>
      <c r="BZ17" s="118">
        <v>1</v>
      </c>
      <c r="CA17" s="135">
        <v>0.997933097633941</v>
      </c>
      <c r="CB17" s="117">
        <v>0.9</v>
      </c>
      <c r="CC17" s="124">
        <v>2.5000000000000001E-3</v>
      </c>
      <c r="CD17" s="113"/>
      <c r="CE17" s="113"/>
    </row>
    <row r="18" spans="1:83" s="85" customFormat="1" ht="21.4" customHeight="1" x14ac:dyDescent="0.2">
      <c r="A18" s="109" t="s">
        <v>376</v>
      </c>
      <c r="B18" s="109" t="s">
        <v>42</v>
      </c>
      <c r="C18" s="109" t="s">
        <v>50</v>
      </c>
      <c r="D18" s="110">
        <v>3.86113067955556</v>
      </c>
      <c r="E18" s="111"/>
      <c r="F18" s="112">
        <v>4.4999999999999998E-2</v>
      </c>
      <c r="G18" s="112">
        <v>4.4999999999999998E-2</v>
      </c>
      <c r="H18" s="113"/>
      <c r="I18" s="114">
        <v>5</v>
      </c>
      <c r="J18" s="114">
        <v>5</v>
      </c>
      <c r="K18" s="111"/>
      <c r="L18" s="115">
        <v>0.25</v>
      </c>
      <c r="M18" s="116">
        <v>0.38400000000000001</v>
      </c>
      <c r="N18" s="117">
        <v>0.7</v>
      </c>
      <c r="O18" s="118"/>
      <c r="P18" s="111"/>
      <c r="Q18" s="119">
        <v>189</v>
      </c>
      <c r="R18" s="120">
        <v>48.9493922080242</v>
      </c>
      <c r="S18" s="121">
        <v>36</v>
      </c>
      <c r="T18" s="122">
        <v>1.3597053391117799</v>
      </c>
      <c r="U18" s="123">
        <v>33.041209591391798</v>
      </c>
      <c r="V18" s="124">
        <v>0.01</v>
      </c>
      <c r="W18" s="124">
        <v>0.01</v>
      </c>
      <c r="X18" s="125">
        <v>0</v>
      </c>
      <c r="Y18" s="125">
        <v>0</v>
      </c>
      <c r="Z18" s="111"/>
      <c r="AA18" s="126">
        <v>396</v>
      </c>
      <c r="AB18" s="110">
        <v>102.560631293003</v>
      </c>
      <c r="AC18" s="121">
        <v>200</v>
      </c>
      <c r="AD18" s="116">
        <v>0.51280315646501495</v>
      </c>
      <c r="AE18" s="127">
        <v>-470.43772449226799</v>
      </c>
      <c r="AF18" s="112"/>
      <c r="AG18" s="112"/>
      <c r="AH18" s="128">
        <v>377</v>
      </c>
      <c r="AI18" s="125">
        <v>531</v>
      </c>
      <c r="AJ18" s="111"/>
      <c r="AK18" s="120">
        <v>5625.8720199999998</v>
      </c>
      <c r="AL18" s="120">
        <v>1457.0529948102101</v>
      </c>
      <c r="AM18" s="129">
        <v>724.7</v>
      </c>
      <c r="AN18" s="122">
        <v>2.0105602246587702</v>
      </c>
      <c r="AO18" s="130">
        <v>2486.3349253022702</v>
      </c>
      <c r="AP18" s="124">
        <v>0.01</v>
      </c>
      <c r="AQ18" s="124">
        <v>0.01</v>
      </c>
      <c r="AR18" s="125">
        <v>0</v>
      </c>
      <c r="AS18" s="125">
        <v>0</v>
      </c>
      <c r="AT18" s="113"/>
      <c r="AU18" s="120">
        <v>2794.2033099999999</v>
      </c>
      <c r="AV18" s="110">
        <v>723.67488746110803</v>
      </c>
      <c r="AW18" s="131">
        <v>573</v>
      </c>
      <c r="AX18" s="122">
        <v>1.26295791878029</v>
      </c>
      <c r="AY18" s="130">
        <v>317.16905624017801</v>
      </c>
      <c r="AZ18" s="112">
        <v>1.4999999999999999E-2</v>
      </c>
      <c r="BA18" s="112">
        <v>1.4999999999999999E-2</v>
      </c>
      <c r="BB18" s="125">
        <v>0</v>
      </c>
      <c r="BC18" s="125">
        <v>0</v>
      </c>
      <c r="BD18" s="111"/>
      <c r="BE18" s="120">
        <v>160.30000000000001</v>
      </c>
      <c r="BF18" s="110">
        <v>41.516336354213102</v>
      </c>
      <c r="BG18" s="132">
        <v>65</v>
      </c>
      <c r="BH18" s="116">
        <v>0.63871286698789398</v>
      </c>
      <c r="BI18" s="127">
        <v>-121.29226045998701</v>
      </c>
      <c r="BJ18" s="112"/>
      <c r="BK18" s="112"/>
      <c r="BL18" s="125">
        <v>91</v>
      </c>
      <c r="BM18" s="125">
        <v>141</v>
      </c>
      <c r="BN18" s="111"/>
      <c r="BO18" s="119">
        <v>377</v>
      </c>
      <c r="BP18" s="120">
        <v>97.639792922884297</v>
      </c>
      <c r="BQ18" s="132">
        <v>78</v>
      </c>
      <c r="BR18" s="122">
        <v>1.2517922169600599</v>
      </c>
      <c r="BS18" s="123">
        <v>54.629566207090797</v>
      </c>
      <c r="BT18" s="112">
        <v>7.4999999999999997E-3</v>
      </c>
      <c r="BU18" s="124">
        <v>7.4999999999999997E-3</v>
      </c>
      <c r="BV18" s="119">
        <v>0</v>
      </c>
      <c r="BW18" s="119">
        <v>0</v>
      </c>
      <c r="BX18" s="113"/>
      <c r="BY18" s="118">
        <v>0.99789695057833805</v>
      </c>
      <c r="BZ18" s="118">
        <v>1</v>
      </c>
      <c r="CA18" s="135">
        <v>0.99915878023133498</v>
      </c>
      <c r="CB18" s="117">
        <v>0.9</v>
      </c>
      <c r="CC18" s="124">
        <v>2.5000000000000001E-3</v>
      </c>
      <c r="CD18" s="113"/>
      <c r="CE18" s="113"/>
    </row>
    <row r="19" spans="1:83" s="85" customFormat="1" ht="21.4" customHeight="1" x14ac:dyDescent="0.2">
      <c r="A19" s="109" t="s">
        <v>376</v>
      </c>
      <c r="B19" s="109" t="s">
        <v>42</v>
      </c>
      <c r="C19" s="109" t="s">
        <v>51</v>
      </c>
      <c r="D19" s="110">
        <v>5.4513149933333302</v>
      </c>
      <c r="E19" s="111"/>
      <c r="F19" s="112">
        <v>0.01</v>
      </c>
      <c r="G19" s="112">
        <v>5.1250000000000002E-3</v>
      </c>
      <c r="H19" s="113"/>
      <c r="I19" s="114">
        <v>2</v>
      </c>
      <c r="J19" s="114">
        <v>2</v>
      </c>
      <c r="K19" s="111"/>
      <c r="L19" s="115">
        <v>0.19</v>
      </c>
      <c r="M19" s="116">
        <v>0.59499999999999997</v>
      </c>
      <c r="N19" s="117">
        <v>0.7</v>
      </c>
      <c r="O19" s="118"/>
      <c r="P19" s="111"/>
      <c r="Q19" s="119">
        <v>143</v>
      </c>
      <c r="R19" s="120">
        <v>26.232202720789601</v>
      </c>
      <c r="S19" s="121">
        <v>36</v>
      </c>
      <c r="T19" s="116">
        <v>0.72867229779971199</v>
      </c>
      <c r="U19" s="127">
        <v>-77.189515210719904</v>
      </c>
      <c r="V19" s="124"/>
      <c r="W19" s="124"/>
      <c r="X19" s="125">
        <v>54</v>
      </c>
      <c r="Y19" s="125">
        <v>93</v>
      </c>
      <c r="Z19" s="111"/>
      <c r="AA19" s="126">
        <v>380</v>
      </c>
      <c r="AB19" s="110">
        <v>69.707951286014406</v>
      </c>
      <c r="AC19" s="121">
        <v>200</v>
      </c>
      <c r="AD19" s="116">
        <v>0.34853975643007201</v>
      </c>
      <c r="AE19" s="127">
        <v>-843.27508450400001</v>
      </c>
      <c r="AF19" s="112"/>
      <c r="AG19" s="112"/>
      <c r="AH19" s="128">
        <v>711</v>
      </c>
      <c r="AI19" s="125">
        <v>929</v>
      </c>
      <c r="AJ19" s="111"/>
      <c r="AK19" s="120">
        <v>2069.98783</v>
      </c>
      <c r="AL19" s="120">
        <v>379.72266004284899</v>
      </c>
      <c r="AM19" s="129">
        <v>808.4</v>
      </c>
      <c r="AN19" s="116">
        <v>0.46972125190852199</v>
      </c>
      <c r="AO19" s="139">
        <v>-2874.49006156516</v>
      </c>
      <c r="AP19" s="124"/>
      <c r="AQ19" s="124"/>
      <c r="AR19" s="125">
        <v>2337</v>
      </c>
      <c r="AS19" s="125">
        <v>3219</v>
      </c>
      <c r="AT19" s="113"/>
      <c r="AU19" s="120">
        <v>2165.87203</v>
      </c>
      <c r="AV19" s="110">
        <v>397.31184726047701</v>
      </c>
      <c r="AW19" s="131">
        <v>573</v>
      </c>
      <c r="AX19" s="116">
        <v>0.69338891319454898</v>
      </c>
      <c r="AY19" s="139">
        <v>-1331.31443872513</v>
      </c>
      <c r="AZ19" s="112"/>
      <c r="BA19" s="112"/>
      <c r="BB19" s="125">
        <v>958</v>
      </c>
      <c r="BC19" s="125">
        <v>1583</v>
      </c>
      <c r="BD19" s="111"/>
      <c r="BE19" s="120">
        <v>145.69999999999999</v>
      </c>
      <c r="BF19" s="110">
        <v>26.7274960588745</v>
      </c>
      <c r="BG19" s="132">
        <v>65</v>
      </c>
      <c r="BH19" s="116">
        <v>0.411192247059607</v>
      </c>
      <c r="BI19" s="127">
        <v>-251.86440246379999</v>
      </c>
      <c r="BJ19" s="112"/>
      <c r="BK19" s="112"/>
      <c r="BL19" s="125">
        <v>209</v>
      </c>
      <c r="BM19" s="125">
        <v>280</v>
      </c>
      <c r="BN19" s="111"/>
      <c r="BO19" s="119">
        <v>457</v>
      </c>
      <c r="BP19" s="120">
        <v>83.832983520285794</v>
      </c>
      <c r="BQ19" s="132">
        <v>78</v>
      </c>
      <c r="BR19" s="122">
        <v>1.0747818400036599</v>
      </c>
      <c r="BS19" s="123">
        <v>1.8631696286082</v>
      </c>
      <c r="BT19" s="112">
        <v>7.4999999999999997E-3</v>
      </c>
      <c r="BU19" s="124">
        <v>2.6250000000000002E-3</v>
      </c>
      <c r="BV19" s="119">
        <v>0</v>
      </c>
      <c r="BW19" s="119">
        <v>54</v>
      </c>
      <c r="BX19" s="113"/>
      <c r="BY19" s="118">
        <v>0.99693922168780102</v>
      </c>
      <c r="BZ19" s="118">
        <v>1</v>
      </c>
      <c r="CA19" s="135">
        <v>0.99877568867512001</v>
      </c>
      <c r="CB19" s="117">
        <v>0.9</v>
      </c>
      <c r="CC19" s="124">
        <v>2.5000000000000001E-3</v>
      </c>
      <c r="CD19" s="113"/>
      <c r="CE19" s="113"/>
    </row>
    <row r="20" spans="1:83" s="85" customFormat="1" ht="21.4" customHeight="1" x14ac:dyDescent="0.2">
      <c r="A20" s="109" t="s">
        <v>376</v>
      </c>
      <c r="B20" s="109" t="s">
        <v>42</v>
      </c>
      <c r="C20" s="109" t="s">
        <v>52</v>
      </c>
      <c r="D20" s="110">
        <v>4.6733463668888904</v>
      </c>
      <c r="E20" s="111"/>
      <c r="F20" s="112">
        <v>2.5125000000000001E-2</v>
      </c>
      <c r="G20" s="112">
        <v>0.02</v>
      </c>
      <c r="H20" s="113"/>
      <c r="I20" s="114">
        <v>5</v>
      </c>
      <c r="J20" s="114">
        <v>3</v>
      </c>
      <c r="K20" s="111"/>
      <c r="L20" s="115">
        <v>0.3</v>
      </c>
      <c r="M20" s="116">
        <v>0.32300000000000001</v>
      </c>
      <c r="N20" s="117">
        <v>0.7</v>
      </c>
      <c r="O20" s="118"/>
      <c r="P20" s="111"/>
      <c r="Q20" s="119">
        <v>216</v>
      </c>
      <c r="R20" s="120">
        <v>46.219557259949902</v>
      </c>
      <c r="S20" s="121">
        <v>36</v>
      </c>
      <c r="T20" s="122">
        <v>1.28387659055416</v>
      </c>
      <c r="U20" s="123">
        <v>27.2341935486239</v>
      </c>
      <c r="V20" s="124">
        <v>0.01</v>
      </c>
      <c r="W20" s="124">
        <v>0.01</v>
      </c>
      <c r="X20" s="125">
        <v>0</v>
      </c>
      <c r="Y20" s="125">
        <v>0</v>
      </c>
      <c r="Z20" s="111"/>
      <c r="AA20" s="126">
        <v>592</v>
      </c>
      <c r="AB20" s="110">
        <v>126.67582360134401</v>
      </c>
      <c r="AC20" s="121">
        <v>200</v>
      </c>
      <c r="AD20" s="116">
        <v>0.63337911800671998</v>
      </c>
      <c r="AE20" s="127">
        <v>-456.69892472986697</v>
      </c>
      <c r="AF20" s="112"/>
      <c r="AG20" s="112"/>
      <c r="AH20" s="128">
        <v>343</v>
      </c>
      <c r="AI20" s="125">
        <v>530</v>
      </c>
      <c r="AJ20" s="111"/>
      <c r="AK20" s="120">
        <v>3964.87059</v>
      </c>
      <c r="AL20" s="120">
        <v>848.40075584628005</v>
      </c>
      <c r="AM20" s="129">
        <v>738.6</v>
      </c>
      <c r="AN20" s="122">
        <v>1.14866064967002</v>
      </c>
      <c r="AO20" s="130">
        <v>92.025460972601195</v>
      </c>
      <c r="AP20" s="124">
        <v>0.01</v>
      </c>
      <c r="AQ20" s="124">
        <v>7.4999999999999997E-3</v>
      </c>
      <c r="AR20" s="125">
        <v>0</v>
      </c>
      <c r="AS20" s="125">
        <v>178</v>
      </c>
      <c r="AT20" s="113"/>
      <c r="AU20" s="120">
        <v>2570.81342</v>
      </c>
      <c r="AV20" s="110">
        <v>550.10119477008197</v>
      </c>
      <c r="AW20" s="131">
        <v>573</v>
      </c>
      <c r="AX20" s="133">
        <v>0.96003698912754298</v>
      </c>
      <c r="AY20" s="137">
        <v>-427.28221342732201</v>
      </c>
      <c r="AZ20" s="112">
        <v>2.2499999999999998E-3</v>
      </c>
      <c r="BA20" s="112"/>
      <c r="BB20" s="125">
        <v>108</v>
      </c>
      <c r="BC20" s="125">
        <v>643</v>
      </c>
      <c r="BD20" s="111"/>
      <c r="BE20" s="120">
        <v>202.6</v>
      </c>
      <c r="BF20" s="110">
        <v>43.352232874378998</v>
      </c>
      <c r="BG20" s="132">
        <v>65</v>
      </c>
      <c r="BH20" s="116">
        <v>0.66695742883660003</v>
      </c>
      <c r="BI20" s="127">
        <v>-138.227150537207</v>
      </c>
      <c r="BJ20" s="112"/>
      <c r="BK20" s="112"/>
      <c r="BL20" s="125">
        <v>102</v>
      </c>
      <c r="BM20" s="125">
        <v>162</v>
      </c>
      <c r="BN20" s="111"/>
      <c r="BO20" s="119">
        <v>326</v>
      </c>
      <c r="BP20" s="120">
        <v>69.757294753442906</v>
      </c>
      <c r="BQ20" s="132">
        <v>78</v>
      </c>
      <c r="BR20" s="133">
        <v>0.89432429171080696</v>
      </c>
      <c r="BS20" s="134">
        <v>-64.183296187193704</v>
      </c>
      <c r="BT20" s="112">
        <v>3.7500000000000001E-4</v>
      </c>
      <c r="BU20" s="124"/>
      <c r="BV20" s="119">
        <v>39</v>
      </c>
      <c r="BW20" s="119">
        <v>112</v>
      </c>
      <c r="BX20" s="113"/>
      <c r="BY20" s="118">
        <v>0.99480198019802002</v>
      </c>
      <c r="BZ20" s="118">
        <v>1</v>
      </c>
      <c r="CA20" s="135">
        <v>0.99792079207920803</v>
      </c>
      <c r="CB20" s="117">
        <v>0.9</v>
      </c>
      <c r="CC20" s="124">
        <v>2.5000000000000001E-3</v>
      </c>
      <c r="CD20" s="113"/>
      <c r="CE20" s="113"/>
    </row>
    <row r="21" spans="1:83" s="85" customFormat="1" ht="21.4" customHeight="1" x14ac:dyDescent="0.2">
      <c r="A21" s="109" t="s">
        <v>376</v>
      </c>
      <c r="B21" s="109" t="s">
        <v>42</v>
      </c>
      <c r="C21" s="109" t="s">
        <v>53</v>
      </c>
      <c r="D21" s="110">
        <v>3.3066029728888902</v>
      </c>
      <c r="E21" s="111"/>
      <c r="F21" s="112">
        <v>3.5249999999999997E-2</v>
      </c>
      <c r="G21" s="112">
        <v>3.075E-2</v>
      </c>
      <c r="H21" s="113"/>
      <c r="I21" s="114">
        <v>5</v>
      </c>
      <c r="J21" s="114">
        <v>5</v>
      </c>
      <c r="K21" s="111"/>
      <c r="L21" s="115">
        <v>0.5</v>
      </c>
      <c r="M21" s="116">
        <v>0.187</v>
      </c>
      <c r="N21" s="117">
        <v>0.7</v>
      </c>
      <c r="O21" s="118"/>
      <c r="P21" s="111"/>
      <c r="Q21" s="119">
        <v>193</v>
      </c>
      <c r="R21" s="120">
        <v>58.3680597829322</v>
      </c>
      <c r="S21" s="121">
        <v>36</v>
      </c>
      <c r="T21" s="122">
        <v>1.6213349939703401</v>
      </c>
      <c r="U21" s="123">
        <v>59.4396927190719</v>
      </c>
      <c r="V21" s="124">
        <v>0.01</v>
      </c>
      <c r="W21" s="124">
        <v>0.01</v>
      </c>
      <c r="X21" s="125">
        <v>0</v>
      </c>
      <c r="Y21" s="125">
        <v>0</v>
      </c>
      <c r="Z21" s="111"/>
      <c r="AA21" s="126">
        <v>412</v>
      </c>
      <c r="AB21" s="110">
        <v>124.59917425164799</v>
      </c>
      <c r="AC21" s="121">
        <v>200</v>
      </c>
      <c r="AD21" s="116">
        <v>0.62299587125823996</v>
      </c>
      <c r="AE21" s="127">
        <v>-330.00170711626703</v>
      </c>
      <c r="AF21" s="112"/>
      <c r="AG21" s="112"/>
      <c r="AH21" s="128">
        <v>250</v>
      </c>
      <c r="AI21" s="125">
        <v>382</v>
      </c>
      <c r="AJ21" s="111"/>
      <c r="AK21" s="120">
        <v>2922.38337</v>
      </c>
      <c r="AL21" s="120">
        <v>883.802317351331</v>
      </c>
      <c r="AM21" s="129">
        <v>612</v>
      </c>
      <c r="AN21" s="122">
        <v>1.4441214335806101</v>
      </c>
      <c r="AO21" s="130">
        <v>651.85814622422299</v>
      </c>
      <c r="AP21" s="124">
        <v>0.01</v>
      </c>
      <c r="AQ21" s="124">
        <v>0.01</v>
      </c>
      <c r="AR21" s="125">
        <v>0</v>
      </c>
      <c r="AS21" s="125">
        <v>0</v>
      </c>
      <c r="AT21" s="113"/>
      <c r="AU21" s="120">
        <v>1900.0585100000001</v>
      </c>
      <c r="AV21" s="110">
        <v>574.62553731994296</v>
      </c>
      <c r="AW21" s="131">
        <v>573</v>
      </c>
      <c r="AX21" s="133">
        <v>1.0028368888655199</v>
      </c>
      <c r="AY21" s="137">
        <v>-221.22914047978799</v>
      </c>
      <c r="AZ21" s="112">
        <v>5.2500000000000003E-3</v>
      </c>
      <c r="BA21" s="112">
        <v>7.5000000000000002E-4</v>
      </c>
      <c r="BB21" s="125">
        <v>0</v>
      </c>
      <c r="BC21" s="125">
        <v>374</v>
      </c>
      <c r="BD21" s="111"/>
      <c r="BE21" s="120">
        <v>200.2</v>
      </c>
      <c r="BF21" s="110">
        <v>60.545521080533803</v>
      </c>
      <c r="BG21" s="132">
        <v>65</v>
      </c>
      <c r="BH21" s="118">
        <v>0.93146955508513496</v>
      </c>
      <c r="BI21" s="126">
        <v>-40.950554812786798</v>
      </c>
      <c r="BJ21" s="112">
        <v>0</v>
      </c>
      <c r="BK21" s="112"/>
      <c r="BL21" s="125">
        <v>15</v>
      </c>
      <c r="BM21" s="125">
        <v>58</v>
      </c>
      <c r="BN21" s="111"/>
      <c r="BO21" s="119">
        <v>402</v>
      </c>
      <c r="BP21" s="120">
        <v>121.57492244942399</v>
      </c>
      <c r="BQ21" s="132">
        <v>78</v>
      </c>
      <c r="BR21" s="122">
        <v>1.5586528519156899</v>
      </c>
      <c r="BS21" s="123">
        <v>125.92774986993901</v>
      </c>
      <c r="BT21" s="112">
        <v>7.4999999999999997E-3</v>
      </c>
      <c r="BU21" s="124">
        <v>7.4999999999999997E-3</v>
      </c>
      <c r="BV21" s="119">
        <v>0</v>
      </c>
      <c r="BW21" s="119">
        <v>0</v>
      </c>
      <c r="BX21" s="113"/>
      <c r="BY21" s="118">
        <v>0.99780043991201794</v>
      </c>
      <c r="BZ21" s="118">
        <v>1</v>
      </c>
      <c r="CA21" s="135">
        <v>0.99912017596480696</v>
      </c>
      <c r="CB21" s="117">
        <v>0.9</v>
      </c>
      <c r="CC21" s="124">
        <v>2.5000000000000001E-3</v>
      </c>
      <c r="CD21" s="113"/>
      <c r="CE21" s="113"/>
    </row>
    <row r="22" spans="1:83" s="85" customFormat="1" ht="21.4" customHeight="1" x14ac:dyDescent="0.2">
      <c r="A22" s="109" t="s">
        <v>376</v>
      </c>
      <c r="B22" s="109" t="s">
        <v>42</v>
      </c>
      <c r="C22" s="109" t="s">
        <v>54</v>
      </c>
      <c r="D22" s="110">
        <v>1.77484910544444</v>
      </c>
      <c r="E22" s="111"/>
      <c r="F22" s="112">
        <v>3.175E-2</v>
      </c>
      <c r="G22" s="112">
        <v>1.7624999999999998E-2</v>
      </c>
      <c r="H22" s="113"/>
      <c r="I22" s="114">
        <v>5</v>
      </c>
      <c r="J22" s="114">
        <v>4</v>
      </c>
      <c r="K22" s="111"/>
      <c r="L22" s="115">
        <v>0.16</v>
      </c>
      <c r="M22" s="118">
        <v>0.61499999999999999</v>
      </c>
      <c r="N22" s="117">
        <v>0.7</v>
      </c>
      <c r="O22" s="118"/>
      <c r="P22" s="111"/>
      <c r="Q22" s="119">
        <v>71</v>
      </c>
      <c r="R22" s="120">
        <v>40.003400729788098</v>
      </c>
      <c r="S22" s="121">
        <v>36</v>
      </c>
      <c r="T22" s="133">
        <v>1.1112055758274499</v>
      </c>
      <c r="U22" s="134">
        <v>-0.68970506711183099</v>
      </c>
      <c r="V22" s="124">
        <v>9.4999999999999998E-3</v>
      </c>
      <c r="W22" s="124">
        <v>5.4999999999999997E-3</v>
      </c>
      <c r="X22" s="125">
        <v>0</v>
      </c>
      <c r="Y22" s="125">
        <v>6</v>
      </c>
      <c r="Z22" s="111"/>
      <c r="AA22" s="126">
        <v>300</v>
      </c>
      <c r="AB22" s="110">
        <v>169.02845378783701</v>
      </c>
      <c r="AC22" s="121">
        <v>200</v>
      </c>
      <c r="AD22" s="118">
        <v>0.84514226893918498</v>
      </c>
      <c r="AE22" s="126">
        <v>-98.276139261732396</v>
      </c>
      <c r="AF22" s="112"/>
      <c r="AG22" s="112"/>
      <c r="AH22" s="128">
        <v>55</v>
      </c>
      <c r="AI22" s="125">
        <v>126</v>
      </c>
      <c r="AJ22" s="111"/>
      <c r="AK22" s="120">
        <v>1448.5379600000001</v>
      </c>
      <c r="AL22" s="120">
        <v>816.14710543929198</v>
      </c>
      <c r="AM22" s="129">
        <v>694.9</v>
      </c>
      <c r="AN22" s="122">
        <v>1.17448137205251</v>
      </c>
      <c r="AO22" s="130">
        <v>64.727514135110795</v>
      </c>
      <c r="AP22" s="124">
        <v>0.01</v>
      </c>
      <c r="AQ22" s="124">
        <v>8.5000000000000006E-3</v>
      </c>
      <c r="AR22" s="125">
        <v>0</v>
      </c>
      <c r="AS22" s="125">
        <v>32</v>
      </c>
      <c r="AT22" s="113"/>
      <c r="AU22" s="120">
        <v>994.66508999999996</v>
      </c>
      <c r="AV22" s="110">
        <v>560.42234066479898</v>
      </c>
      <c r="AW22" s="131">
        <v>573</v>
      </c>
      <c r="AX22" s="133">
        <v>0.97804946014799099</v>
      </c>
      <c r="AY22" s="137">
        <v>-143.95527649505601</v>
      </c>
      <c r="AZ22" s="112">
        <v>3.7499999999999999E-3</v>
      </c>
      <c r="BA22" s="112"/>
      <c r="BB22" s="125">
        <v>23</v>
      </c>
      <c r="BC22" s="125">
        <v>226</v>
      </c>
      <c r="BD22" s="111"/>
      <c r="BE22" s="120">
        <v>107.7</v>
      </c>
      <c r="BF22" s="110">
        <v>60.6812149098335</v>
      </c>
      <c r="BG22" s="132">
        <v>65</v>
      </c>
      <c r="BH22" s="118">
        <v>0.93355715245897597</v>
      </c>
      <c r="BI22" s="126">
        <v>-21.739745260063</v>
      </c>
      <c r="BJ22" s="112">
        <v>0</v>
      </c>
      <c r="BK22" s="112"/>
      <c r="BL22" s="125">
        <v>8</v>
      </c>
      <c r="BM22" s="125">
        <v>31</v>
      </c>
      <c r="BN22" s="111"/>
      <c r="BO22" s="119">
        <v>143</v>
      </c>
      <c r="BP22" s="120">
        <v>80.570229638868895</v>
      </c>
      <c r="BQ22" s="132">
        <v>78</v>
      </c>
      <c r="BR22" s="133">
        <v>1.03295166203678</v>
      </c>
      <c r="BS22" s="134">
        <v>-5.1842816324828496</v>
      </c>
      <c r="BT22" s="112">
        <v>6.0000000000000001E-3</v>
      </c>
      <c r="BU22" s="124">
        <v>1.1249999999999999E-3</v>
      </c>
      <c r="BV22" s="119">
        <v>0</v>
      </c>
      <c r="BW22" s="119">
        <v>24</v>
      </c>
      <c r="BX22" s="113"/>
      <c r="BY22" s="118">
        <v>0.99862637362637396</v>
      </c>
      <c r="BZ22" s="118">
        <v>1</v>
      </c>
      <c r="CA22" s="135">
        <v>0.99945054945054901</v>
      </c>
      <c r="CB22" s="117">
        <v>0.9</v>
      </c>
      <c r="CC22" s="124">
        <v>2.5000000000000001E-3</v>
      </c>
      <c r="CD22" s="113"/>
      <c r="CE22" s="113"/>
    </row>
    <row r="23" spans="1:83" s="85" customFormat="1" ht="21.4" customHeight="1" x14ac:dyDescent="0.2">
      <c r="A23" s="109" t="s">
        <v>376</v>
      </c>
      <c r="B23" s="109" t="s">
        <v>42</v>
      </c>
      <c r="C23" s="109" t="s">
        <v>55</v>
      </c>
      <c r="D23" s="110">
        <v>2.8112108753333298</v>
      </c>
      <c r="E23" s="111"/>
      <c r="F23" s="112">
        <v>1.2500000000000001E-2</v>
      </c>
      <c r="G23" s="112">
        <v>1.2500000000000001E-2</v>
      </c>
      <c r="H23" s="113"/>
      <c r="I23" s="114">
        <v>2</v>
      </c>
      <c r="J23" s="114">
        <v>2</v>
      </c>
      <c r="K23" s="111"/>
      <c r="L23" s="115">
        <v>0.11</v>
      </c>
      <c r="M23" s="118">
        <v>0.65700000000000003</v>
      </c>
      <c r="N23" s="117">
        <v>0.7</v>
      </c>
      <c r="O23" s="118"/>
      <c r="P23" s="111"/>
      <c r="Q23" s="119">
        <v>123</v>
      </c>
      <c r="R23" s="120">
        <v>43.753387936582797</v>
      </c>
      <c r="S23" s="121">
        <v>36</v>
      </c>
      <c r="T23" s="122">
        <v>1.2153718871273</v>
      </c>
      <c r="U23" s="123">
        <v>9.4495703235361397</v>
      </c>
      <c r="V23" s="124">
        <v>0.01</v>
      </c>
      <c r="W23" s="124">
        <v>0.01</v>
      </c>
      <c r="X23" s="125">
        <v>0</v>
      </c>
      <c r="Y23" s="125">
        <v>0</v>
      </c>
      <c r="Z23" s="111"/>
      <c r="AA23" s="126">
        <v>183</v>
      </c>
      <c r="AB23" s="110">
        <v>65.096504003208594</v>
      </c>
      <c r="AC23" s="121">
        <v>200</v>
      </c>
      <c r="AD23" s="116">
        <v>0.325482520016043</v>
      </c>
      <c r="AE23" s="127">
        <v>-447.83572042479898</v>
      </c>
      <c r="AF23" s="112"/>
      <c r="AG23" s="112"/>
      <c r="AH23" s="128">
        <v>380</v>
      </c>
      <c r="AI23" s="125">
        <v>492</v>
      </c>
      <c r="AJ23" s="111"/>
      <c r="AK23" s="120">
        <v>695.23986000000002</v>
      </c>
      <c r="AL23" s="120">
        <v>247.30975043541099</v>
      </c>
      <c r="AM23" s="129">
        <v>634.29999999999995</v>
      </c>
      <c r="AN23" s="116">
        <v>0.38989397829956002</v>
      </c>
      <c r="AO23" s="139">
        <v>-1305.4556273272501</v>
      </c>
      <c r="AP23" s="124"/>
      <c r="AQ23" s="124"/>
      <c r="AR23" s="125">
        <v>1088</v>
      </c>
      <c r="AS23" s="125">
        <v>1445</v>
      </c>
      <c r="AT23" s="113"/>
      <c r="AU23" s="120">
        <v>1439.1671799999999</v>
      </c>
      <c r="AV23" s="110">
        <v>511.93853603364198</v>
      </c>
      <c r="AW23" s="131">
        <v>573</v>
      </c>
      <c r="AX23" s="118">
        <v>0.89343549046010795</v>
      </c>
      <c r="AY23" s="120">
        <v>-364.31118182129097</v>
      </c>
      <c r="AZ23" s="112"/>
      <c r="BA23" s="112"/>
      <c r="BB23" s="125">
        <v>172</v>
      </c>
      <c r="BC23" s="125">
        <v>494</v>
      </c>
      <c r="BD23" s="111"/>
      <c r="BE23" s="120">
        <v>106</v>
      </c>
      <c r="BF23" s="110">
        <v>37.706171717705502</v>
      </c>
      <c r="BG23" s="132">
        <v>65</v>
      </c>
      <c r="BH23" s="116">
        <v>0.58009494950316198</v>
      </c>
      <c r="BI23" s="127">
        <v>-99.021609138059802</v>
      </c>
      <c r="BJ23" s="112"/>
      <c r="BK23" s="112"/>
      <c r="BL23" s="125">
        <v>77</v>
      </c>
      <c r="BM23" s="125">
        <v>114</v>
      </c>
      <c r="BN23" s="111"/>
      <c r="BO23" s="119">
        <v>183</v>
      </c>
      <c r="BP23" s="120">
        <v>65.096504003208594</v>
      </c>
      <c r="BQ23" s="132">
        <v>78</v>
      </c>
      <c r="BR23" s="118">
        <v>0.83457056414370001</v>
      </c>
      <c r="BS23" s="126">
        <v>-51.7113694346301</v>
      </c>
      <c r="BT23" s="112"/>
      <c r="BU23" s="124"/>
      <c r="BV23" s="119">
        <v>37</v>
      </c>
      <c r="BW23" s="119">
        <v>81</v>
      </c>
      <c r="BX23" s="113"/>
      <c r="BY23" s="118">
        <v>0.99983432736911904</v>
      </c>
      <c r="BZ23" s="118">
        <v>1</v>
      </c>
      <c r="CA23" s="135">
        <v>0.99993373094764804</v>
      </c>
      <c r="CB23" s="117">
        <v>0.9</v>
      </c>
      <c r="CC23" s="124">
        <v>2.5000000000000001E-3</v>
      </c>
      <c r="CD23" s="113"/>
      <c r="CE23" s="113"/>
    </row>
    <row r="24" spans="1:83" s="85" customFormat="1" ht="21.4" customHeight="1" x14ac:dyDescent="0.2">
      <c r="A24" s="109" t="s">
        <v>376</v>
      </c>
      <c r="B24" s="109" t="s">
        <v>42</v>
      </c>
      <c r="C24" s="109" t="s">
        <v>56</v>
      </c>
      <c r="D24" s="110">
        <v>9.7134439634444405</v>
      </c>
      <c r="E24" s="111"/>
      <c r="F24" s="112">
        <v>0.02</v>
      </c>
      <c r="G24" s="112">
        <v>0.02</v>
      </c>
      <c r="H24" s="113"/>
      <c r="I24" s="114">
        <v>3</v>
      </c>
      <c r="J24" s="114">
        <v>3</v>
      </c>
      <c r="K24" s="111"/>
      <c r="L24" s="115">
        <v>0.57999999999999996</v>
      </c>
      <c r="M24" s="116">
        <v>0.57599999999999996</v>
      </c>
      <c r="N24" s="117">
        <v>0.7</v>
      </c>
      <c r="O24" s="118"/>
      <c r="P24" s="111"/>
      <c r="Q24" s="119">
        <v>425</v>
      </c>
      <c r="R24" s="120">
        <v>43.753791301977401</v>
      </c>
      <c r="S24" s="121">
        <v>36</v>
      </c>
      <c r="T24" s="122">
        <v>1.21538309172159</v>
      </c>
      <c r="U24" s="123">
        <v>32.654571428552103</v>
      </c>
      <c r="V24" s="124">
        <v>0.01</v>
      </c>
      <c r="W24" s="124">
        <v>0.01</v>
      </c>
      <c r="X24" s="125">
        <v>0</v>
      </c>
      <c r="Y24" s="125">
        <v>0</v>
      </c>
      <c r="Z24" s="111"/>
      <c r="AA24" s="126">
        <v>884</v>
      </c>
      <c r="AB24" s="110">
        <v>91.007885908112897</v>
      </c>
      <c r="AC24" s="121">
        <v>200</v>
      </c>
      <c r="AD24" s="116">
        <v>0.45503942954056398</v>
      </c>
      <c r="AE24" s="127">
        <v>-1295.6968253969301</v>
      </c>
      <c r="AF24" s="112"/>
      <c r="AG24" s="112"/>
      <c r="AH24" s="128">
        <v>1059</v>
      </c>
      <c r="AI24" s="125">
        <v>1448</v>
      </c>
      <c r="AJ24" s="111"/>
      <c r="AK24" s="120">
        <v>6857.9979300000005</v>
      </c>
      <c r="AL24" s="120">
        <v>706.03155336144198</v>
      </c>
      <c r="AM24" s="129">
        <v>789.8</v>
      </c>
      <c r="AN24" s="118">
        <v>0.89393714023986004</v>
      </c>
      <c r="AO24" s="120">
        <v>-1749.6248334924901</v>
      </c>
      <c r="AP24" s="124"/>
      <c r="AQ24" s="124"/>
      <c r="AR24" s="125">
        <v>814</v>
      </c>
      <c r="AS24" s="125">
        <v>2349</v>
      </c>
      <c r="AT24" s="113"/>
      <c r="AU24" s="120">
        <v>4586.5663299999997</v>
      </c>
      <c r="AV24" s="110">
        <v>472.18744940116801</v>
      </c>
      <c r="AW24" s="131">
        <v>573</v>
      </c>
      <c r="AX24" s="118">
        <v>0.82406186631966405</v>
      </c>
      <c r="AY24" s="120">
        <v>-1644.9071466236801</v>
      </c>
      <c r="AZ24" s="112"/>
      <c r="BA24" s="112"/>
      <c r="BB24" s="125">
        <v>980</v>
      </c>
      <c r="BC24" s="125">
        <v>2093</v>
      </c>
      <c r="BD24" s="111"/>
      <c r="BE24" s="120">
        <v>399</v>
      </c>
      <c r="BF24" s="110">
        <v>41.077088775268102</v>
      </c>
      <c r="BG24" s="132">
        <v>65</v>
      </c>
      <c r="BH24" s="116">
        <v>0.63195521192720205</v>
      </c>
      <c r="BI24" s="127">
        <v>-309.40146825400302</v>
      </c>
      <c r="BJ24" s="112"/>
      <c r="BK24" s="112"/>
      <c r="BL24" s="125">
        <v>233</v>
      </c>
      <c r="BM24" s="125">
        <v>359</v>
      </c>
      <c r="BN24" s="111"/>
      <c r="BO24" s="119">
        <v>1101</v>
      </c>
      <c r="BP24" s="120">
        <v>113.348056996417</v>
      </c>
      <c r="BQ24" s="132">
        <v>78</v>
      </c>
      <c r="BR24" s="122">
        <v>1.45318021790278</v>
      </c>
      <c r="BS24" s="123">
        <v>290.01290735926699</v>
      </c>
      <c r="BT24" s="112">
        <v>7.4999999999999997E-3</v>
      </c>
      <c r="BU24" s="124">
        <v>7.4999999999999997E-3</v>
      </c>
      <c r="BV24" s="119">
        <v>0</v>
      </c>
      <c r="BW24" s="119">
        <v>0</v>
      </c>
      <c r="BX24" s="113"/>
      <c r="BY24" s="118">
        <v>0.99730458221024298</v>
      </c>
      <c r="BZ24" s="118">
        <v>1</v>
      </c>
      <c r="CA24" s="135">
        <v>0.99892183288409697</v>
      </c>
      <c r="CB24" s="117">
        <v>0.9</v>
      </c>
      <c r="CC24" s="124">
        <v>2.5000000000000001E-3</v>
      </c>
      <c r="CD24" s="113"/>
      <c r="CE24" s="113"/>
    </row>
    <row r="25" spans="1:83" s="85" customFormat="1" ht="21.4" customHeight="1" x14ac:dyDescent="0.2">
      <c r="A25" s="109" t="s">
        <v>376</v>
      </c>
      <c r="B25" s="109" t="s">
        <v>42</v>
      </c>
      <c r="C25" s="109" t="s">
        <v>57</v>
      </c>
      <c r="D25" s="110">
        <v>4.7812116145555601</v>
      </c>
      <c r="E25" s="111"/>
      <c r="F25" s="112">
        <v>1.9625E-2</v>
      </c>
      <c r="G25" s="112">
        <v>1.4250000000000001E-2</v>
      </c>
      <c r="H25" s="113"/>
      <c r="I25" s="114">
        <v>3</v>
      </c>
      <c r="J25" s="114">
        <v>3</v>
      </c>
      <c r="K25" s="111"/>
      <c r="L25" s="115">
        <v>0</v>
      </c>
      <c r="M25" s="116">
        <v>0.33400000000000002</v>
      </c>
      <c r="N25" s="117">
        <v>0.7</v>
      </c>
      <c r="O25" s="118"/>
      <c r="P25" s="111"/>
      <c r="Q25" s="119">
        <v>204</v>
      </c>
      <c r="R25" s="120">
        <v>42.667009211421998</v>
      </c>
      <c r="S25" s="121">
        <v>36</v>
      </c>
      <c r="T25" s="122">
        <v>1.18519470031728</v>
      </c>
      <c r="U25" s="123">
        <v>10.8773004648718</v>
      </c>
      <c r="V25" s="124">
        <v>0.01</v>
      </c>
      <c r="W25" s="124">
        <v>9.4999999999999998E-3</v>
      </c>
      <c r="X25" s="125">
        <v>0</v>
      </c>
      <c r="Y25" s="125">
        <v>3</v>
      </c>
      <c r="Z25" s="111"/>
      <c r="AA25" s="126">
        <v>337</v>
      </c>
      <c r="AB25" s="110">
        <v>70.4842260012217</v>
      </c>
      <c r="AC25" s="121">
        <v>200</v>
      </c>
      <c r="AD25" s="116">
        <v>0.35242113000610897</v>
      </c>
      <c r="AE25" s="127">
        <v>-735.90388630626796</v>
      </c>
      <c r="AF25" s="112"/>
      <c r="AG25" s="112"/>
      <c r="AH25" s="128">
        <v>620</v>
      </c>
      <c r="AI25" s="125">
        <v>811</v>
      </c>
      <c r="AJ25" s="111"/>
      <c r="AK25" s="120">
        <v>2668.5127699999998</v>
      </c>
      <c r="AL25" s="120">
        <v>558.12479871758501</v>
      </c>
      <c r="AM25" s="129">
        <v>713.7</v>
      </c>
      <c r="AN25" s="118">
        <v>0.78201597130108602</v>
      </c>
      <c r="AO25" s="120">
        <v>-1160.1447482839201</v>
      </c>
      <c r="AP25" s="124"/>
      <c r="AQ25" s="124"/>
      <c r="AR25" s="125">
        <v>744</v>
      </c>
      <c r="AS25" s="125">
        <v>1427</v>
      </c>
      <c r="AT25" s="113"/>
      <c r="AU25" s="120">
        <v>2437.9016499999998</v>
      </c>
      <c r="AV25" s="110">
        <v>509.89202037789698</v>
      </c>
      <c r="AW25" s="131">
        <v>573</v>
      </c>
      <c r="AX25" s="118">
        <v>0.88986390990907005</v>
      </c>
      <c r="AY25" s="120">
        <v>-629.39286205511905</v>
      </c>
      <c r="AZ25" s="112"/>
      <c r="BA25" s="112"/>
      <c r="BB25" s="125">
        <v>302</v>
      </c>
      <c r="BC25" s="125">
        <v>850</v>
      </c>
      <c r="BD25" s="111"/>
      <c r="BE25" s="120">
        <v>233.9</v>
      </c>
      <c r="BF25" s="110">
        <v>48.920654188978503</v>
      </c>
      <c r="BG25" s="132">
        <v>65</v>
      </c>
      <c r="BH25" s="118">
        <v>0.75262544906120799</v>
      </c>
      <c r="BI25" s="126">
        <v>-114.79376304953701</v>
      </c>
      <c r="BJ25" s="112"/>
      <c r="BK25" s="112"/>
      <c r="BL25" s="125">
        <v>77</v>
      </c>
      <c r="BM25" s="125">
        <v>140</v>
      </c>
      <c r="BN25" s="111"/>
      <c r="BO25" s="119">
        <v>395</v>
      </c>
      <c r="BP25" s="120">
        <v>82.615042345645705</v>
      </c>
      <c r="BQ25" s="132">
        <v>78</v>
      </c>
      <c r="BR25" s="133">
        <v>1.0591672095595599</v>
      </c>
      <c r="BS25" s="134">
        <v>-4.1890951531811398</v>
      </c>
      <c r="BT25" s="112">
        <v>7.1250000000000003E-3</v>
      </c>
      <c r="BU25" s="124">
        <v>2.2499999999999998E-3</v>
      </c>
      <c r="BV25" s="119">
        <v>0</v>
      </c>
      <c r="BW25" s="119">
        <v>53</v>
      </c>
      <c r="BX25" s="113"/>
      <c r="BY25" s="118">
        <v>0.99880459770114904</v>
      </c>
      <c r="BZ25" s="118">
        <v>1</v>
      </c>
      <c r="CA25" s="135">
        <v>0.99952183908046</v>
      </c>
      <c r="CB25" s="117">
        <v>0.9</v>
      </c>
      <c r="CC25" s="124">
        <v>2.5000000000000001E-3</v>
      </c>
      <c r="CD25" s="113"/>
      <c r="CE25" s="113"/>
    </row>
    <row r="26" spans="1:83" s="85" customFormat="1" ht="21.4" customHeight="1" x14ac:dyDescent="0.2">
      <c r="A26" s="109" t="s">
        <v>380</v>
      </c>
      <c r="B26" s="109" t="s">
        <v>58</v>
      </c>
      <c r="C26" s="109" t="s">
        <v>59</v>
      </c>
      <c r="D26" s="110">
        <v>6.8892147533333299</v>
      </c>
      <c r="E26" s="111"/>
      <c r="F26" s="112">
        <v>2.2499999999999999E-2</v>
      </c>
      <c r="G26" s="112">
        <v>0.02</v>
      </c>
      <c r="H26" s="113"/>
      <c r="I26" s="114">
        <v>4</v>
      </c>
      <c r="J26" s="114">
        <v>3</v>
      </c>
      <c r="K26" s="111"/>
      <c r="L26" s="115">
        <v>0.60153468385512598</v>
      </c>
      <c r="M26" s="116">
        <v>0.46300000000000002</v>
      </c>
      <c r="N26" s="117">
        <v>0.7</v>
      </c>
      <c r="O26" s="118"/>
      <c r="P26" s="111"/>
      <c r="Q26" s="119">
        <v>305</v>
      </c>
      <c r="R26" s="120">
        <v>44.272099349556001</v>
      </c>
      <c r="S26" s="121">
        <v>36</v>
      </c>
      <c r="T26" s="122">
        <v>1.22978053748767</v>
      </c>
      <c r="U26" s="123">
        <v>26.7308376833601</v>
      </c>
      <c r="V26" s="124">
        <v>0.01</v>
      </c>
      <c r="W26" s="124">
        <v>0.01</v>
      </c>
      <c r="X26" s="125">
        <v>0</v>
      </c>
      <c r="Y26" s="125">
        <v>0</v>
      </c>
      <c r="Z26" s="111"/>
      <c r="AA26" s="126">
        <v>690</v>
      </c>
      <c r="AB26" s="110">
        <v>100.156552626864</v>
      </c>
      <c r="AC26" s="121">
        <v>200</v>
      </c>
      <c r="AD26" s="116">
        <v>0.50078276313432002</v>
      </c>
      <c r="AE26" s="127">
        <v>-855.93979064799896</v>
      </c>
      <c r="AF26" s="112"/>
      <c r="AG26" s="112"/>
      <c r="AH26" s="128">
        <v>688</v>
      </c>
      <c r="AI26" s="125">
        <v>964</v>
      </c>
      <c r="AJ26" s="111"/>
      <c r="AK26" s="120">
        <v>4832.7401499999996</v>
      </c>
      <c r="AL26" s="120">
        <v>701.49361328323903</v>
      </c>
      <c r="AM26" s="129">
        <v>716.4</v>
      </c>
      <c r="AN26" s="133">
        <v>0.97919264835739706</v>
      </c>
      <c r="AO26" s="137">
        <v>-704.81618010113402</v>
      </c>
      <c r="AP26" s="124">
        <v>2.5000000000000001E-3</v>
      </c>
      <c r="AQ26" s="124"/>
      <c r="AR26" s="125">
        <v>103</v>
      </c>
      <c r="AS26" s="125">
        <v>1090</v>
      </c>
      <c r="AT26" s="113"/>
      <c r="AU26" s="120">
        <v>3579.6813999999999</v>
      </c>
      <c r="AV26" s="110">
        <v>519.60659206740195</v>
      </c>
      <c r="AW26" s="131">
        <v>573</v>
      </c>
      <c r="AX26" s="118">
        <v>0.90681778720314499</v>
      </c>
      <c r="AY26" s="120">
        <v>-839.96205207773301</v>
      </c>
      <c r="AZ26" s="112"/>
      <c r="BA26" s="112"/>
      <c r="BB26" s="125">
        <v>368</v>
      </c>
      <c r="BC26" s="125">
        <v>1158</v>
      </c>
      <c r="BD26" s="111"/>
      <c r="BE26" s="120">
        <v>384.7</v>
      </c>
      <c r="BF26" s="110">
        <v>55.840906950079301</v>
      </c>
      <c r="BG26" s="132">
        <v>65</v>
      </c>
      <c r="BH26" s="118">
        <v>0.85909087615506596</v>
      </c>
      <c r="BI26" s="126">
        <v>-117.7304319606</v>
      </c>
      <c r="BJ26" s="112"/>
      <c r="BK26" s="112"/>
      <c r="BL26" s="125">
        <v>64</v>
      </c>
      <c r="BM26" s="125">
        <v>153</v>
      </c>
      <c r="BN26" s="111"/>
      <c r="BO26" s="119">
        <v>771</v>
      </c>
      <c r="BP26" s="120">
        <v>111.91406097871401</v>
      </c>
      <c r="BQ26" s="132">
        <v>78</v>
      </c>
      <c r="BR26" s="122">
        <v>1.43479565357326</v>
      </c>
      <c r="BS26" s="123">
        <v>195.81119318649601</v>
      </c>
      <c r="BT26" s="112">
        <v>7.4999999999999997E-3</v>
      </c>
      <c r="BU26" s="124">
        <v>7.4999999999999997E-3</v>
      </c>
      <c r="BV26" s="119">
        <v>0</v>
      </c>
      <c r="BW26" s="119">
        <v>0</v>
      </c>
      <c r="BX26" s="113"/>
      <c r="BY26" s="118">
        <v>0.999042451324609</v>
      </c>
      <c r="BZ26" s="118">
        <v>1</v>
      </c>
      <c r="CA26" s="135">
        <v>0.99961698052984405</v>
      </c>
      <c r="CB26" s="117">
        <v>0.9</v>
      </c>
      <c r="CC26" s="124">
        <v>2.5000000000000001E-3</v>
      </c>
      <c r="CD26" s="113"/>
      <c r="CE26" s="113"/>
    </row>
    <row r="27" spans="1:83" s="85" customFormat="1" ht="21.4" customHeight="1" x14ac:dyDescent="0.2">
      <c r="A27" s="109" t="s">
        <v>380</v>
      </c>
      <c r="B27" s="109" t="s">
        <v>58</v>
      </c>
      <c r="C27" s="109" t="s">
        <v>60</v>
      </c>
      <c r="D27" s="110">
        <v>2.6565335898888902</v>
      </c>
      <c r="E27" s="111"/>
      <c r="F27" s="112">
        <v>0.04</v>
      </c>
      <c r="G27" s="112">
        <v>3.6499999999999998E-2</v>
      </c>
      <c r="H27" s="113"/>
      <c r="I27" s="114">
        <v>5</v>
      </c>
      <c r="J27" s="114">
        <v>5</v>
      </c>
      <c r="K27" s="111"/>
      <c r="L27" s="136">
        <v>0.75</v>
      </c>
      <c r="M27" s="118">
        <v>0.67200000000000004</v>
      </c>
      <c r="N27" s="117">
        <v>0.7</v>
      </c>
      <c r="O27" s="118"/>
      <c r="P27" s="111"/>
      <c r="Q27" s="119">
        <v>115</v>
      </c>
      <c r="R27" s="120">
        <v>43.289495919684498</v>
      </c>
      <c r="S27" s="121">
        <v>36</v>
      </c>
      <c r="T27" s="122">
        <v>1.2024859977690101</v>
      </c>
      <c r="U27" s="123">
        <v>7.69729523720794</v>
      </c>
      <c r="V27" s="124">
        <v>0.01</v>
      </c>
      <c r="W27" s="124">
        <v>0.01</v>
      </c>
      <c r="X27" s="125">
        <v>0</v>
      </c>
      <c r="Y27" s="125">
        <v>0</v>
      </c>
      <c r="Z27" s="111"/>
      <c r="AA27" s="126">
        <v>286</v>
      </c>
      <c r="AB27" s="110">
        <v>107.65909420025901</v>
      </c>
      <c r="AC27" s="121">
        <v>200</v>
      </c>
      <c r="AD27" s="116">
        <v>0.53829547100129504</v>
      </c>
      <c r="AE27" s="127">
        <v>-310.12613757106698</v>
      </c>
      <c r="AF27" s="112"/>
      <c r="AG27" s="112"/>
      <c r="AH27" s="128">
        <v>246</v>
      </c>
      <c r="AI27" s="125">
        <v>352</v>
      </c>
      <c r="AJ27" s="111"/>
      <c r="AK27" s="120">
        <v>2029.9840899999999</v>
      </c>
      <c r="AL27" s="120">
        <v>764.14772157460504</v>
      </c>
      <c r="AM27" s="129">
        <v>744</v>
      </c>
      <c r="AN27" s="133">
        <v>1.02708027093361</v>
      </c>
      <c r="AO27" s="137">
        <v>-187.60514176436899</v>
      </c>
      <c r="AP27" s="124">
        <v>5.0000000000000001E-3</v>
      </c>
      <c r="AQ27" s="124">
        <v>1.5E-3</v>
      </c>
      <c r="AR27" s="125">
        <v>0</v>
      </c>
      <c r="AS27" s="125">
        <v>342</v>
      </c>
      <c r="AT27" s="113"/>
      <c r="AU27" s="120">
        <v>1856.85978</v>
      </c>
      <c r="AV27" s="110">
        <v>698.97846843248999</v>
      </c>
      <c r="AW27" s="131">
        <v>573</v>
      </c>
      <c r="AX27" s="122">
        <v>1.2198577110514699</v>
      </c>
      <c r="AY27" s="130">
        <v>152.61166085170899</v>
      </c>
      <c r="AZ27" s="112">
        <v>1.4999999999999999E-2</v>
      </c>
      <c r="BA27" s="112">
        <v>1.4999999999999999E-2</v>
      </c>
      <c r="BB27" s="125">
        <v>0</v>
      </c>
      <c r="BC27" s="125">
        <v>0</v>
      </c>
      <c r="BD27" s="111"/>
      <c r="BE27" s="120">
        <v>156.30000000000001</v>
      </c>
      <c r="BF27" s="110">
        <v>58.836071410840802</v>
      </c>
      <c r="BG27" s="132">
        <v>65</v>
      </c>
      <c r="BH27" s="118">
        <v>0.90517032939755104</v>
      </c>
      <c r="BI27" s="126">
        <v>-37.440994710596797</v>
      </c>
      <c r="BJ27" s="112"/>
      <c r="BK27" s="112"/>
      <c r="BL27" s="125">
        <v>17</v>
      </c>
      <c r="BM27" s="125">
        <v>51</v>
      </c>
      <c r="BN27" s="111"/>
      <c r="BO27" s="119">
        <v>344</v>
      </c>
      <c r="BP27" s="120">
        <v>129.49205735975201</v>
      </c>
      <c r="BQ27" s="132">
        <v>78</v>
      </c>
      <c r="BR27" s="122">
        <v>1.6601545815352801</v>
      </c>
      <c r="BS27" s="123">
        <v>122.20282273986901</v>
      </c>
      <c r="BT27" s="112">
        <v>7.4999999999999997E-3</v>
      </c>
      <c r="BU27" s="124">
        <v>7.4999999999999997E-3</v>
      </c>
      <c r="BV27" s="119">
        <v>0</v>
      </c>
      <c r="BW27" s="119">
        <v>0</v>
      </c>
      <c r="BX27" s="113"/>
      <c r="BY27" s="118">
        <v>0.99866962305986695</v>
      </c>
      <c r="BZ27" s="118">
        <v>1</v>
      </c>
      <c r="CA27" s="135">
        <v>0.99946784922394705</v>
      </c>
      <c r="CB27" s="117">
        <v>0.9</v>
      </c>
      <c r="CC27" s="124">
        <v>2.5000000000000001E-3</v>
      </c>
      <c r="CD27" s="113"/>
      <c r="CE27" s="113"/>
    </row>
    <row r="28" spans="1:83" s="85" customFormat="1" ht="21.4" customHeight="1" x14ac:dyDescent="0.2">
      <c r="A28" s="109" t="s">
        <v>380</v>
      </c>
      <c r="B28" s="109" t="s">
        <v>58</v>
      </c>
      <c r="C28" s="109" t="s">
        <v>61</v>
      </c>
      <c r="D28" s="110">
        <v>5.39273971155556</v>
      </c>
      <c r="E28" s="111"/>
      <c r="F28" s="112">
        <v>4.1250000000000002E-2</v>
      </c>
      <c r="G28" s="112">
        <v>3.4250000000000003E-2</v>
      </c>
      <c r="H28" s="113"/>
      <c r="I28" s="114">
        <v>5</v>
      </c>
      <c r="J28" s="114">
        <v>5</v>
      </c>
      <c r="K28" s="111"/>
      <c r="L28" s="136">
        <v>0.7</v>
      </c>
      <c r="M28" s="118">
        <v>0.626</v>
      </c>
      <c r="N28" s="117">
        <v>0.7</v>
      </c>
      <c r="O28" s="118"/>
      <c r="P28" s="111"/>
      <c r="Q28" s="119">
        <v>243</v>
      </c>
      <c r="R28" s="120">
        <v>45.060583858571903</v>
      </c>
      <c r="S28" s="121">
        <v>36</v>
      </c>
      <c r="T28" s="122">
        <v>1.2516828849603301</v>
      </c>
      <c r="U28" s="123">
        <v>25.176457570847798</v>
      </c>
      <c r="V28" s="124">
        <v>0.01</v>
      </c>
      <c r="W28" s="124">
        <v>0.01</v>
      </c>
      <c r="X28" s="125">
        <v>0</v>
      </c>
      <c r="Y28" s="125">
        <v>0</v>
      </c>
      <c r="Z28" s="111"/>
      <c r="AA28" s="126">
        <v>748</v>
      </c>
      <c r="AB28" s="110">
        <v>138.705007103752</v>
      </c>
      <c r="AC28" s="121">
        <v>200</v>
      </c>
      <c r="AD28" s="116">
        <v>0.69352503551875999</v>
      </c>
      <c r="AE28" s="127">
        <v>-462.13079127306798</v>
      </c>
      <c r="AF28" s="112"/>
      <c r="AG28" s="112"/>
      <c r="AH28" s="128">
        <v>331</v>
      </c>
      <c r="AI28" s="125">
        <v>547</v>
      </c>
      <c r="AJ28" s="111"/>
      <c r="AK28" s="120">
        <v>5246.9463299999998</v>
      </c>
      <c r="AL28" s="120">
        <v>972.96487697280304</v>
      </c>
      <c r="AM28" s="129">
        <v>828</v>
      </c>
      <c r="AN28" s="122">
        <v>1.1750783538318901</v>
      </c>
      <c r="AO28" s="130">
        <v>237.00485412949999</v>
      </c>
      <c r="AP28" s="124">
        <v>0.01</v>
      </c>
      <c r="AQ28" s="124">
        <v>8.9999999999999993E-3</v>
      </c>
      <c r="AR28" s="125">
        <v>0</v>
      </c>
      <c r="AS28" s="125">
        <v>112</v>
      </c>
      <c r="AT28" s="113"/>
      <c r="AU28" s="120">
        <v>3319.4167600000001</v>
      </c>
      <c r="AV28" s="110">
        <v>615.53439208036696</v>
      </c>
      <c r="AW28" s="131">
        <v>573</v>
      </c>
      <c r="AX28" s="133">
        <v>1.0742310507510799</v>
      </c>
      <c r="AY28" s="137">
        <v>-140.19186134600699</v>
      </c>
      <c r="AZ28" s="112">
        <v>1.125E-2</v>
      </c>
      <c r="BA28" s="112">
        <v>5.2500000000000003E-3</v>
      </c>
      <c r="BB28" s="125">
        <v>0</v>
      </c>
      <c r="BC28" s="125">
        <v>389</v>
      </c>
      <c r="BD28" s="111"/>
      <c r="BE28" s="120">
        <v>236</v>
      </c>
      <c r="BF28" s="110">
        <v>43.762542348242697</v>
      </c>
      <c r="BG28" s="132">
        <v>65</v>
      </c>
      <c r="BH28" s="116">
        <v>0.67326988228065598</v>
      </c>
      <c r="BI28" s="127">
        <v>-157.29250716374699</v>
      </c>
      <c r="BJ28" s="112"/>
      <c r="BK28" s="112"/>
      <c r="BL28" s="125">
        <v>115</v>
      </c>
      <c r="BM28" s="125">
        <v>185</v>
      </c>
      <c r="BN28" s="111"/>
      <c r="BO28" s="119">
        <v>885</v>
      </c>
      <c r="BP28" s="120">
        <v>164.10953380590999</v>
      </c>
      <c r="BQ28" s="132">
        <v>78</v>
      </c>
      <c r="BR28" s="122">
        <v>2.1039683821270501</v>
      </c>
      <c r="BS28" s="123">
        <v>434.75369019457202</v>
      </c>
      <c r="BT28" s="112">
        <v>7.4999999999999997E-3</v>
      </c>
      <c r="BU28" s="124">
        <v>7.4999999999999997E-3</v>
      </c>
      <c r="BV28" s="119">
        <v>0</v>
      </c>
      <c r="BW28" s="119">
        <v>0</v>
      </c>
      <c r="BX28" s="113"/>
      <c r="BY28" s="118">
        <v>0.99898631525595505</v>
      </c>
      <c r="BZ28" s="118">
        <v>1</v>
      </c>
      <c r="CA28" s="135">
        <v>0.99959452610238198</v>
      </c>
      <c r="CB28" s="117">
        <v>0.9</v>
      </c>
      <c r="CC28" s="124">
        <v>2.5000000000000001E-3</v>
      </c>
      <c r="CD28" s="113"/>
      <c r="CE28" s="113"/>
    </row>
    <row r="29" spans="1:83" s="85" customFormat="1" ht="21.4" customHeight="1" x14ac:dyDescent="0.2">
      <c r="A29" s="109" t="s">
        <v>380</v>
      </c>
      <c r="B29" s="109" t="s">
        <v>58</v>
      </c>
      <c r="C29" s="109" t="s">
        <v>62</v>
      </c>
      <c r="D29" s="110">
        <v>10.3838304036667</v>
      </c>
      <c r="E29" s="111"/>
      <c r="F29" s="112">
        <v>2.1000000000000001E-2</v>
      </c>
      <c r="G29" s="112">
        <v>1.4999999999999999E-2</v>
      </c>
      <c r="H29" s="113"/>
      <c r="I29" s="114">
        <v>4</v>
      </c>
      <c r="J29" s="114">
        <v>3</v>
      </c>
      <c r="K29" s="111"/>
      <c r="L29" s="115">
        <v>0.51027777777777805</v>
      </c>
      <c r="M29" s="116">
        <v>0.42599999999999999</v>
      </c>
      <c r="N29" s="117">
        <v>0.7</v>
      </c>
      <c r="O29" s="118"/>
      <c r="P29" s="111"/>
      <c r="Q29" s="119">
        <v>411</v>
      </c>
      <c r="R29" s="120">
        <v>39.580769718163999</v>
      </c>
      <c r="S29" s="121">
        <v>36</v>
      </c>
      <c r="T29" s="133">
        <v>1.09946582550455</v>
      </c>
      <c r="U29" s="134">
        <v>-8.4236776649037193</v>
      </c>
      <c r="V29" s="124">
        <v>8.9999999999999993E-3</v>
      </c>
      <c r="W29" s="124">
        <v>5.0000000000000001E-3</v>
      </c>
      <c r="X29" s="125">
        <v>0</v>
      </c>
      <c r="Y29" s="125">
        <v>38</v>
      </c>
      <c r="Z29" s="111"/>
      <c r="AA29" s="126">
        <v>1088</v>
      </c>
      <c r="AB29" s="110">
        <v>104.77829064078399</v>
      </c>
      <c r="AC29" s="121">
        <v>200</v>
      </c>
      <c r="AD29" s="116">
        <v>0.52389145320392005</v>
      </c>
      <c r="AE29" s="127">
        <v>-1242.1315425828</v>
      </c>
      <c r="AF29" s="112"/>
      <c r="AG29" s="112"/>
      <c r="AH29" s="128">
        <v>989</v>
      </c>
      <c r="AI29" s="125">
        <v>1405</v>
      </c>
      <c r="AJ29" s="111"/>
      <c r="AK29" s="120">
        <v>8305.3492499999993</v>
      </c>
      <c r="AL29" s="120">
        <v>799.83483234349399</v>
      </c>
      <c r="AM29" s="129">
        <v>823.9</v>
      </c>
      <c r="AN29" s="133">
        <v>0.97079115468320598</v>
      </c>
      <c r="AO29" s="137">
        <v>-1293.6276396698399</v>
      </c>
      <c r="AP29" s="124">
        <v>2E-3</v>
      </c>
      <c r="AQ29" s="124"/>
      <c r="AR29" s="125">
        <v>250</v>
      </c>
      <c r="AS29" s="125">
        <v>1961</v>
      </c>
      <c r="AT29" s="113"/>
      <c r="AU29" s="120">
        <v>5366.7037300000002</v>
      </c>
      <c r="AV29" s="110">
        <v>516.83276029864101</v>
      </c>
      <c r="AW29" s="131">
        <v>573</v>
      </c>
      <c r="AX29" s="118">
        <v>0.90197689406394699</v>
      </c>
      <c r="AY29" s="120">
        <v>-1294.8432959285899</v>
      </c>
      <c r="AZ29" s="112"/>
      <c r="BA29" s="112"/>
      <c r="BB29" s="125">
        <v>584</v>
      </c>
      <c r="BC29" s="125">
        <v>1774</v>
      </c>
      <c r="BD29" s="111"/>
      <c r="BE29" s="120">
        <v>464.7</v>
      </c>
      <c r="BF29" s="110">
        <v>44.752271747033603</v>
      </c>
      <c r="BG29" s="132">
        <v>65</v>
      </c>
      <c r="BH29" s="116">
        <v>0.68849648841590105</v>
      </c>
      <c r="BI29" s="127">
        <v>-292.59275133940997</v>
      </c>
      <c r="BJ29" s="112"/>
      <c r="BK29" s="112"/>
      <c r="BL29" s="125">
        <v>211</v>
      </c>
      <c r="BM29" s="125">
        <v>346</v>
      </c>
      <c r="BN29" s="111"/>
      <c r="BO29" s="119">
        <v>1264</v>
      </c>
      <c r="BP29" s="120">
        <v>121.72772000914701</v>
      </c>
      <c r="BQ29" s="132">
        <v>78</v>
      </c>
      <c r="BR29" s="122">
        <v>1.5606117949890601</v>
      </c>
      <c r="BS29" s="123">
        <v>397.04153900138601</v>
      </c>
      <c r="BT29" s="112">
        <v>7.4999999999999997E-3</v>
      </c>
      <c r="BU29" s="124">
        <v>7.4999999999999997E-3</v>
      </c>
      <c r="BV29" s="119">
        <v>0</v>
      </c>
      <c r="BW29" s="119">
        <v>0</v>
      </c>
      <c r="BX29" s="113"/>
      <c r="BY29" s="118">
        <v>0.99751826830277102</v>
      </c>
      <c r="BZ29" s="118">
        <v>1</v>
      </c>
      <c r="CA29" s="135">
        <v>0.99900730732110898</v>
      </c>
      <c r="CB29" s="117">
        <v>0.9</v>
      </c>
      <c r="CC29" s="124">
        <v>2.5000000000000001E-3</v>
      </c>
      <c r="CD29" s="113"/>
      <c r="CE29" s="113"/>
    </row>
    <row r="30" spans="1:83" s="85" customFormat="1" ht="21.4" customHeight="1" x14ac:dyDescent="0.2">
      <c r="A30" s="109" t="s">
        <v>380</v>
      </c>
      <c r="B30" s="109" t="s">
        <v>58</v>
      </c>
      <c r="C30" s="109" t="s">
        <v>64</v>
      </c>
      <c r="D30" s="110">
        <v>2.3642738975555599</v>
      </c>
      <c r="E30" s="111"/>
      <c r="F30" s="112">
        <v>4.7E-2</v>
      </c>
      <c r="G30" s="112">
        <v>4.1000000000000002E-2</v>
      </c>
      <c r="H30" s="113"/>
      <c r="I30" s="114">
        <v>5</v>
      </c>
      <c r="J30" s="114">
        <v>5</v>
      </c>
      <c r="K30" s="111"/>
      <c r="L30" s="136">
        <v>0.76</v>
      </c>
      <c r="M30" s="118">
        <v>0.64</v>
      </c>
      <c r="N30" s="117">
        <v>0.7</v>
      </c>
      <c r="O30" s="118"/>
      <c r="P30" s="111"/>
      <c r="Q30" s="119">
        <v>131</v>
      </c>
      <c r="R30" s="120">
        <v>55.408131915444301</v>
      </c>
      <c r="S30" s="121">
        <v>36</v>
      </c>
      <c r="T30" s="122">
        <v>1.53911477542901</v>
      </c>
      <c r="U30" s="123">
        <v>35.5022487299358</v>
      </c>
      <c r="V30" s="124">
        <v>0.01</v>
      </c>
      <c r="W30" s="124">
        <v>0.01</v>
      </c>
      <c r="X30" s="125">
        <v>0</v>
      </c>
      <c r="Y30" s="125">
        <v>0</v>
      </c>
      <c r="Z30" s="111"/>
      <c r="AA30" s="126">
        <v>273</v>
      </c>
      <c r="AB30" s="110">
        <v>115.46885506043</v>
      </c>
      <c r="AC30" s="121">
        <v>200</v>
      </c>
      <c r="AD30" s="116">
        <v>0.57734427530215005</v>
      </c>
      <c r="AE30" s="127">
        <v>-257.54306261146797</v>
      </c>
      <c r="AF30" s="112"/>
      <c r="AG30" s="112"/>
      <c r="AH30" s="128">
        <v>200</v>
      </c>
      <c r="AI30" s="125">
        <v>295</v>
      </c>
      <c r="AJ30" s="111"/>
      <c r="AK30" s="120">
        <v>1008.44426</v>
      </c>
      <c r="AL30" s="120">
        <v>426.53444723246298</v>
      </c>
      <c r="AM30" s="129">
        <v>703</v>
      </c>
      <c r="AN30" s="116">
        <v>0.60673463333209499</v>
      </c>
      <c r="AO30" s="139">
        <v>-856.41460507930901</v>
      </c>
      <c r="AP30" s="124"/>
      <c r="AQ30" s="124"/>
      <c r="AR30" s="125">
        <v>654</v>
      </c>
      <c r="AS30" s="125">
        <v>987</v>
      </c>
      <c r="AT30" s="113"/>
      <c r="AU30" s="120">
        <v>1864.8037999999999</v>
      </c>
      <c r="AV30" s="110">
        <v>788.74270951772496</v>
      </c>
      <c r="AW30" s="131">
        <v>573</v>
      </c>
      <c r="AX30" s="122">
        <v>1.37651432725606</v>
      </c>
      <c r="AY30" s="130">
        <v>348.04927508206401</v>
      </c>
      <c r="AZ30" s="112">
        <v>1.4999999999999999E-2</v>
      </c>
      <c r="BA30" s="112">
        <v>1.4999999999999999E-2</v>
      </c>
      <c r="BB30" s="125">
        <v>0</v>
      </c>
      <c r="BC30" s="125">
        <v>0</v>
      </c>
      <c r="BD30" s="111"/>
      <c r="BE30" s="120">
        <v>166.2</v>
      </c>
      <c r="BF30" s="110">
        <v>70.296423849975994</v>
      </c>
      <c r="BG30" s="132">
        <v>65</v>
      </c>
      <c r="BH30" s="133">
        <v>1.0814834438457801</v>
      </c>
      <c r="BI30" s="134">
        <v>-6.2264953487269796</v>
      </c>
      <c r="BJ30" s="112">
        <v>1.2E-2</v>
      </c>
      <c r="BK30" s="112">
        <v>6.0000000000000001E-3</v>
      </c>
      <c r="BL30" s="125">
        <v>0</v>
      </c>
      <c r="BM30" s="125">
        <v>19</v>
      </c>
      <c r="BN30" s="111"/>
      <c r="BO30" s="119">
        <v>370</v>
      </c>
      <c r="BP30" s="120">
        <v>156.49625044820201</v>
      </c>
      <c r="BQ30" s="132">
        <v>78</v>
      </c>
      <c r="BR30" s="122">
        <v>2.00636218523336</v>
      </c>
      <c r="BS30" s="123">
        <v>172.60393516440899</v>
      </c>
      <c r="BT30" s="112">
        <v>7.4999999999999997E-3</v>
      </c>
      <c r="BU30" s="124">
        <v>7.4999999999999997E-3</v>
      </c>
      <c r="BV30" s="119">
        <v>0</v>
      </c>
      <c r="BW30" s="119">
        <v>0</v>
      </c>
      <c r="BX30" s="113"/>
      <c r="BY30" s="118">
        <v>0.997939560439561</v>
      </c>
      <c r="BZ30" s="118">
        <v>1</v>
      </c>
      <c r="CA30" s="135">
        <v>0.99917582417582396</v>
      </c>
      <c r="CB30" s="117">
        <v>0.9</v>
      </c>
      <c r="CC30" s="124">
        <v>2.5000000000000001E-3</v>
      </c>
      <c r="CD30" s="113"/>
      <c r="CE30" s="113"/>
    </row>
    <row r="31" spans="1:83" s="85" customFormat="1" ht="21.4" customHeight="1" x14ac:dyDescent="0.2">
      <c r="A31" s="109" t="s">
        <v>380</v>
      </c>
      <c r="B31" s="109" t="s">
        <v>58</v>
      </c>
      <c r="C31" s="109" t="s">
        <v>65</v>
      </c>
      <c r="D31" s="110">
        <v>1.87463185666667</v>
      </c>
      <c r="E31" s="111"/>
      <c r="F31" s="112">
        <v>2.7E-2</v>
      </c>
      <c r="G31" s="112">
        <v>2.4E-2</v>
      </c>
      <c r="H31" s="113"/>
      <c r="I31" s="114">
        <v>4</v>
      </c>
      <c r="J31" s="114">
        <v>3</v>
      </c>
      <c r="K31" s="111"/>
      <c r="L31" s="138">
        <v>0.69</v>
      </c>
      <c r="M31" s="133">
        <v>0.80300000000000005</v>
      </c>
      <c r="N31" s="117">
        <v>0.7</v>
      </c>
      <c r="O31" s="118">
        <v>1.4E-2</v>
      </c>
      <c r="P31" s="111"/>
      <c r="Q31" s="119">
        <v>57</v>
      </c>
      <c r="R31" s="120">
        <v>30.405970002746699</v>
      </c>
      <c r="S31" s="121">
        <v>36</v>
      </c>
      <c r="T31" s="118">
        <v>0.84461027785407505</v>
      </c>
      <c r="U31" s="126">
        <v>-18.7201299544801</v>
      </c>
      <c r="V31" s="124"/>
      <c r="W31" s="124"/>
      <c r="X31" s="125">
        <v>11</v>
      </c>
      <c r="Y31" s="125">
        <v>24</v>
      </c>
      <c r="Z31" s="111"/>
      <c r="AA31" s="126">
        <v>243</v>
      </c>
      <c r="AB31" s="110">
        <v>129.62545106434101</v>
      </c>
      <c r="AC31" s="121">
        <v>200</v>
      </c>
      <c r="AD31" s="116">
        <v>0.64812725532170501</v>
      </c>
      <c r="AE31" s="127">
        <v>-177.66738863600099</v>
      </c>
      <c r="AF31" s="112"/>
      <c r="AG31" s="112"/>
      <c r="AH31" s="128">
        <v>132</v>
      </c>
      <c r="AI31" s="125">
        <v>207</v>
      </c>
      <c r="AJ31" s="111"/>
      <c r="AK31" s="120">
        <v>1534.07656</v>
      </c>
      <c r="AL31" s="120">
        <v>818.33483974169906</v>
      </c>
      <c r="AM31" s="129">
        <v>828</v>
      </c>
      <c r="AN31" s="133">
        <v>0.98832710113731703</v>
      </c>
      <c r="AO31" s="137">
        <v>-207.486428953043</v>
      </c>
      <c r="AP31" s="124">
        <v>3.0000000000000001E-3</v>
      </c>
      <c r="AQ31" s="124"/>
      <c r="AR31" s="125">
        <v>19</v>
      </c>
      <c r="AS31" s="125">
        <v>329</v>
      </c>
      <c r="AT31" s="113"/>
      <c r="AU31" s="120">
        <v>752.89288999999997</v>
      </c>
      <c r="AV31" s="110">
        <v>401.62173032668898</v>
      </c>
      <c r="AW31" s="131">
        <v>573</v>
      </c>
      <c r="AX31" s="116">
        <v>0.70091052413034705</v>
      </c>
      <c r="AY31" s="139">
        <v>-449.74118471285402</v>
      </c>
      <c r="AZ31" s="112"/>
      <c r="BA31" s="112"/>
      <c r="BB31" s="125">
        <v>322</v>
      </c>
      <c r="BC31" s="125">
        <v>537</v>
      </c>
      <c r="BD31" s="111"/>
      <c r="BE31" s="120">
        <v>103.1</v>
      </c>
      <c r="BF31" s="110">
        <v>54.9974650400559</v>
      </c>
      <c r="BG31" s="132">
        <v>65</v>
      </c>
      <c r="BH31" s="118">
        <v>0.84611484677008997</v>
      </c>
      <c r="BI31" s="126">
        <v>-33.616901306700299</v>
      </c>
      <c r="BJ31" s="112"/>
      <c r="BK31" s="112"/>
      <c r="BL31" s="125">
        <v>19</v>
      </c>
      <c r="BM31" s="125">
        <v>44</v>
      </c>
      <c r="BN31" s="111"/>
      <c r="BO31" s="119">
        <v>183</v>
      </c>
      <c r="BP31" s="120">
        <v>97.619166850923605</v>
      </c>
      <c r="BQ31" s="132">
        <v>78</v>
      </c>
      <c r="BR31" s="122">
        <v>1.25152778014005</v>
      </c>
      <c r="BS31" s="123">
        <v>26.484736728671699</v>
      </c>
      <c r="BT31" s="112">
        <v>7.4999999999999997E-3</v>
      </c>
      <c r="BU31" s="124">
        <v>7.4999999999999997E-3</v>
      </c>
      <c r="BV31" s="119">
        <v>0</v>
      </c>
      <c r="BW31" s="119">
        <v>0</v>
      </c>
      <c r="BX31" s="113"/>
      <c r="BY31" s="118">
        <v>0.99159663865546199</v>
      </c>
      <c r="BZ31" s="118">
        <v>1</v>
      </c>
      <c r="CA31" s="135">
        <v>0.996638655462185</v>
      </c>
      <c r="CB31" s="117">
        <v>0.9</v>
      </c>
      <c r="CC31" s="124">
        <v>2.5000000000000001E-3</v>
      </c>
      <c r="CD31" s="113"/>
      <c r="CE31" s="113"/>
    </row>
    <row r="32" spans="1:83" s="85" customFormat="1" ht="21.4" customHeight="1" x14ac:dyDescent="0.2">
      <c r="A32" s="109" t="s">
        <v>380</v>
      </c>
      <c r="B32" s="109" t="s">
        <v>58</v>
      </c>
      <c r="C32" s="109" t="s">
        <v>66</v>
      </c>
      <c r="D32" s="110">
        <v>3.1465913527777798</v>
      </c>
      <c r="E32" s="111"/>
      <c r="F32" s="112">
        <v>0.06</v>
      </c>
      <c r="G32" s="112">
        <v>5.5500000000000001E-2</v>
      </c>
      <c r="H32" s="113"/>
      <c r="I32" s="114">
        <v>6</v>
      </c>
      <c r="J32" s="114">
        <v>6</v>
      </c>
      <c r="K32" s="111"/>
      <c r="L32" s="115">
        <v>0.56000000000000005</v>
      </c>
      <c r="M32" s="116">
        <v>0.54300000000000004</v>
      </c>
      <c r="N32" s="117">
        <v>0.7</v>
      </c>
      <c r="O32" s="118"/>
      <c r="P32" s="111"/>
      <c r="Q32" s="119">
        <v>159</v>
      </c>
      <c r="R32" s="120">
        <v>50.530870447996499</v>
      </c>
      <c r="S32" s="121">
        <v>36</v>
      </c>
      <c r="T32" s="122">
        <v>1.4036352902221301</v>
      </c>
      <c r="U32" s="123">
        <v>31.902882078599902</v>
      </c>
      <c r="V32" s="124">
        <v>0.01</v>
      </c>
      <c r="W32" s="124">
        <v>0.01</v>
      </c>
      <c r="X32" s="125">
        <v>0</v>
      </c>
      <c r="Y32" s="125">
        <v>0</v>
      </c>
      <c r="Z32" s="111"/>
      <c r="AA32" s="126">
        <v>410</v>
      </c>
      <c r="AB32" s="110">
        <v>130.29972882816699</v>
      </c>
      <c r="AC32" s="121">
        <v>200</v>
      </c>
      <c r="AD32" s="116">
        <v>0.65149864414083503</v>
      </c>
      <c r="AE32" s="127">
        <v>-296.09509956333397</v>
      </c>
      <c r="AF32" s="112"/>
      <c r="AG32" s="112"/>
      <c r="AH32" s="128">
        <v>220</v>
      </c>
      <c r="AI32" s="125">
        <v>346</v>
      </c>
      <c r="AJ32" s="111"/>
      <c r="AK32" s="120">
        <v>3000.4205999999999</v>
      </c>
      <c r="AL32" s="120">
        <v>953.54631841572302</v>
      </c>
      <c r="AM32" s="129">
        <v>774.6</v>
      </c>
      <c r="AN32" s="122">
        <v>1.23101771032239</v>
      </c>
      <c r="AO32" s="130">
        <v>265.71427939120798</v>
      </c>
      <c r="AP32" s="124">
        <v>0.01</v>
      </c>
      <c r="AQ32" s="124">
        <v>0.01</v>
      </c>
      <c r="AR32" s="125">
        <v>0</v>
      </c>
      <c r="AS32" s="125">
        <v>0</v>
      </c>
      <c r="AT32" s="113"/>
      <c r="AU32" s="120">
        <v>2822.95019</v>
      </c>
      <c r="AV32" s="110">
        <v>897.14547378639702</v>
      </c>
      <c r="AW32" s="131">
        <v>573</v>
      </c>
      <c r="AX32" s="122">
        <v>1.5656989071315801</v>
      </c>
      <c r="AY32" s="130">
        <v>804.31492217938899</v>
      </c>
      <c r="AZ32" s="112">
        <v>1.4999999999999999E-2</v>
      </c>
      <c r="BA32" s="112">
        <v>1.4999999999999999E-2</v>
      </c>
      <c r="BB32" s="125">
        <v>0</v>
      </c>
      <c r="BC32" s="125">
        <v>0</v>
      </c>
      <c r="BD32" s="111"/>
      <c r="BE32" s="120">
        <v>232.6</v>
      </c>
      <c r="BF32" s="110">
        <v>73.921260793735797</v>
      </c>
      <c r="BG32" s="132">
        <v>65</v>
      </c>
      <c r="BH32" s="122">
        <v>1.1372501660574701</v>
      </c>
      <c r="BI32" s="123">
        <v>3.11909264191647</v>
      </c>
      <c r="BJ32" s="112">
        <v>1.4999999999999999E-2</v>
      </c>
      <c r="BK32" s="112">
        <v>1.0500000000000001E-2</v>
      </c>
      <c r="BL32" s="125">
        <v>0</v>
      </c>
      <c r="BM32" s="125">
        <v>13</v>
      </c>
      <c r="BN32" s="111"/>
      <c r="BO32" s="119">
        <v>588</v>
      </c>
      <c r="BP32" s="120">
        <v>186.868879392591</v>
      </c>
      <c r="BQ32" s="132">
        <v>78</v>
      </c>
      <c r="BR32" s="122">
        <v>2.3957548640075799</v>
      </c>
      <c r="BS32" s="123">
        <v>325.28731204695998</v>
      </c>
      <c r="BT32" s="112">
        <v>7.4999999999999997E-3</v>
      </c>
      <c r="BU32" s="124">
        <v>7.4999999999999997E-3</v>
      </c>
      <c r="BV32" s="119">
        <v>0</v>
      </c>
      <c r="BW32" s="119">
        <v>0</v>
      </c>
      <c r="BX32" s="113"/>
      <c r="BY32" s="118">
        <v>0.99868593955322005</v>
      </c>
      <c r="BZ32" s="118">
        <v>1</v>
      </c>
      <c r="CA32" s="135">
        <v>0.99947437582128795</v>
      </c>
      <c r="CB32" s="117">
        <v>0.9</v>
      </c>
      <c r="CC32" s="124">
        <v>2.5000000000000001E-3</v>
      </c>
      <c r="CD32" s="113"/>
      <c r="CE32" s="113"/>
    </row>
    <row r="33" spans="1:83" s="85" customFormat="1" ht="21.4" customHeight="1" x14ac:dyDescent="0.2">
      <c r="A33" s="109" t="s">
        <v>380</v>
      </c>
      <c r="B33" s="109" t="s">
        <v>58</v>
      </c>
      <c r="C33" s="109" t="s">
        <v>67</v>
      </c>
      <c r="D33" s="110">
        <v>7.7849246157777801</v>
      </c>
      <c r="E33" s="111"/>
      <c r="F33" s="112">
        <v>1.4500000000000001E-2</v>
      </c>
      <c r="G33" s="112">
        <v>0.01</v>
      </c>
      <c r="H33" s="113"/>
      <c r="I33" s="114">
        <v>3</v>
      </c>
      <c r="J33" s="114">
        <v>2</v>
      </c>
      <c r="K33" s="111"/>
      <c r="L33" s="136">
        <v>0.75657300551931705</v>
      </c>
      <c r="M33" s="118">
        <v>0.7</v>
      </c>
      <c r="N33" s="117">
        <v>0.7</v>
      </c>
      <c r="O33" s="118">
        <v>0</v>
      </c>
      <c r="P33" s="111"/>
      <c r="Q33" s="119">
        <v>205</v>
      </c>
      <c r="R33" s="120">
        <v>26.332946061484598</v>
      </c>
      <c r="S33" s="121">
        <v>36</v>
      </c>
      <c r="T33" s="116">
        <v>0.73147072393012802</v>
      </c>
      <c r="U33" s="127">
        <v>-109.448675080496</v>
      </c>
      <c r="V33" s="124"/>
      <c r="W33" s="124"/>
      <c r="X33" s="125">
        <v>76</v>
      </c>
      <c r="Y33" s="125">
        <v>132</v>
      </c>
      <c r="Z33" s="111"/>
      <c r="AA33" s="126">
        <v>561</v>
      </c>
      <c r="AB33" s="110">
        <v>72.062354831672494</v>
      </c>
      <c r="AC33" s="121">
        <v>200</v>
      </c>
      <c r="AD33" s="116">
        <v>0.36031177415836202</v>
      </c>
      <c r="AE33" s="127">
        <v>-1185.93708378053</v>
      </c>
      <c r="AF33" s="112"/>
      <c r="AG33" s="112"/>
      <c r="AH33" s="128">
        <v>996</v>
      </c>
      <c r="AI33" s="125">
        <v>1308</v>
      </c>
      <c r="AJ33" s="111"/>
      <c r="AK33" s="120">
        <v>4990.4194200000002</v>
      </c>
      <c r="AL33" s="120">
        <v>641.03631907827003</v>
      </c>
      <c r="AM33" s="129">
        <v>708.1</v>
      </c>
      <c r="AN33" s="118">
        <v>0.90529066385859303</v>
      </c>
      <c r="AO33" s="120">
        <v>-1194.6113251249801</v>
      </c>
      <c r="AP33" s="124"/>
      <c r="AQ33" s="124"/>
      <c r="AR33" s="125">
        <v>523</v>
      </c>
      <c r="AS33" s="125">
        <v>1625</v>
      </c>
      <c r="AT33" s="113"/>
      <c r="AU33" s="120">
        <v>4428.8593199999996</v>
      </c>
      <c r="AV33" s="110">
        <v>568.902017499821</v>
      </c>
      <c r="AW33" s="131">
        <v>573</v>
      </c>
      <c r="AX33" s="133">
        <v>0.99284819807996805</v>
      </c>
      <c r="AY33" s="137">
        <v>-565.40959669961001</v>
      </c>
      <c r="AZ33" s="112">
        <v>4.4999999999999997E-3</v>
      </c>
      <c r="BA33" s="112"/>
      <c r="BB33" s="125">
        <v>32</v>
      </c>
      <c r="BC33" s="125">
        <v>925</v>
      </c>
      <c r="BD33" s="111"/>
      <c r="BE33" s="120">
        <v>305</v>
      </c>
      <c r="BF33" s="110">
        <v>39.178285603672201</v>
      </c>
      <c r="BG33" s="132">
        <v>65</v>
      </c>
      <c r="BH33" s="116">
        <v>0.60274285544111095</v>
      </c>
      <c r="BI33" s="127">
        <v>-262.75455222867299</v>
      </c>
      <c r="BJ33" s="112"/>
      <c r="BK33" s="112"/>
      <c r="BL33" s="125">
        <v>202</v>
      </c>
      <c r="BM33" s="125">
        <v>303</v>
      </c>
      <c r="BN33" s="111"/>
      <c r="BO33" s="119">
        <v>945</v>
      </c>
      <c r="BP33" s="120">
        <v>121.388458673673</v>
      </c>
      <c r="BQ33" s="132">
        <v>78</v>
      </c>
      <c r="BR33" s="122">
        <v>1.5562622906881201</v>
      </c>
      <c r="BS33" s="123">
        <v>295.02730191917402</v>
      </c>
      <c r="BT33" s="112">
        <v>7.4999999999999997E-3</v>
      </c>
      <c r="BU33" s="124">
        <v>7.4999999999999997E-3</v>
      </c>
      <c r="BV33" s="119">
        <v>0</v>
      </c>
      <c r="BW33" s="119">
        <v>0</v>
      </c>
      <c r="BX33" s="113"/>
      <c r="BY33" s="118">
        <v>0.99951136086000503</v>
      </c>
      <c r="BZ33" s="118">
        <v>1</v>
      </c>
      <c r="CA33" s="135">
        <v>0.99980454434400201</v>
      </c>
      <c r="CB33" s="117">
        <v>0.9</v>
      </c>
      <c r="CC33" s="124">
        <v>2.5000000000000001E-3</v>
      </c>
      <c r="CD33" s="113"/>
      <c r="CE33" s="113"/>
    </row>
    <row r="34" spans="1:83" s="85" customFormat="1" ht="21.4" customHeight="1" x14ac:dyDescent="0.2">
      <c r="A34" s="109" t="s">
        <v>380</v>
      </c>
      <c r="B34" s="109" t="s">
        <v>58</v>
      </c>
      <c r="C34" s="109" t="s">
        <v>68</v>
      </c>
      <c r="D34" s="110">
        <v>2.5249370302222198</v>
      </c>
      <c r="E34" s="111"/>
      <c r="F34" s="112">
        <v>1.2999999999999999E-2</v>
      </c>
      <c r="G34" s="112">
        <v>0.01</v>
      </c>
      <c r="H34" s="113"/>
      <c r="I34" s="114">
        <v>3</v>
      </c>
      <c r="J34" s="114">
        <v>2</v>
      </c>
      <c r="K34" s="111"/>
      <c r="L34" s="115">
        <v>0.56000000000000005</v>
      </c>
      <c r="M34" s="118">
        <v>0.65600000000000003</v>
      </c>
      <c r="N34" s="117">
        <v>0.7</v>
      </c>
      <c r="O34" s="118"/>
      <c r="P34" s="111"/>
      <c r="Q34" s="119">
        <v>80</v>
      </c>
      <c r="R34" s="120">
        <v>31.683958468048999</v>
      </c>
      <c r="S34" s="121">
        <v>36</v>
      </c>
      <c r="T34" s="118">
        <v>0.880109957445807</v>
      </c>
      <c r="U34" s="126">
        <v>-21.987256524735901</v>
      </c>
      <c r="V34" s="124"/>
      <c r="W34" s="124"/>
      <c r="X34" s="125">
        <v>11</v>
      </c>
      <c r="Y34" s="125">
        <v>30</v>
      </c>
      <c r="Z34" s="111"/>
      <c r="AA34" s="126">
        <v>189</v>
      </c>
      <c r="AB34" s="110">
        <v>74.853351880765899</v>
      </c>
      <c r="AC34" s="121">
        <v>200</v>
      </c>
      <c r="AD34" s="116">
        <v>0.37426675940382897</v>
      </c>
      <c r="AE34" s="127">
        <v>-377.595869581866</v>
      </c>
      <c r="AF34" s="112"/>
      <c r="AG34" s="112"/>
      <c r="AH34" s="128">
        <v>316</v>
      </c>
      <c r="AI34" s="125">
        <v>417</v>
      </c>
      <c r="AJ34" s="111"/>
      <c r="AK34" s="120">
        <v>936.97112000000004</v>
      </c>
      <c r="AL34" s="120">
        <v>371.08692564801697</v>
      </c>
      <c r="AM34" s="129">
        <v>735.8</v>
      </c>
      <c r="AN34" s="116">
        <v>0.50433123898887899</v>
      </c>
      <c r="AO34" s="139">
        <v>-1147.53508419169</v>
      </c>
      <c r="AP34" s="124"/>
      <c r="AQ34" s="124"/>
      <c r="AR34" s="125">
        <v>921</v>
      </c>
      <c r="AS34" s="125">
        <v>1293</v>
      </c>
      <c r="AT34" s="113"/>
      <c r="AU34" s="120">
        <v>1400.7464399999999</v>
      </c>
      <c r="AV34" s="110">
        <v>554.76490036534403</v>
      </c>
      <c r="AW34" s="131">
        <v>573</v>
      </c>
      <c r="AX34" s="133">
        <v>0.96817609138803595</v>
      </c>
      <c r="AY34" s="137">
        <v>-219.07843294808501</v>
      </c>
      <c r="AZ34" s="112">
        <v>3.0000000000000001E-3</v>
      </c>
      <c r="BA34" s="112"/>
      <c r="BB34" s="125">
        <v>47</v>
      </c>
      <c r="BC34" s="125">
        <v>336</v>
      </c>
      <c r="BD34" s="111"/>
      <c r="BE34" s="120">
        <v>123.8</v>
      </c>
      <c r="BF34" s="110">
        <v>49.030925729305899</v>
      </c>
      <c r="BG34" s="132">
        <v>65</v>
      </c>
      <c r="BH34" s="118">
        <v>0.754321934297014</v>
      </c>
      <c r="BI34" s="126">
        <v>-60.343657614106498</v>
      </c>
      <c r="BJ34" s="112"/>
      <c r="BK34" s="112"/>
      <c r="BL34" s="125">
        <v>41</v>
      </c>
      <c r="BM34" s="125">
        <v>74</v>
      </c>
      <c r="BN34" s="111"/>
      <c r="BO34" s="119">
        <v>464</v>
      </c>
      <c r="BP34" s="120">
        <v>183.766959114684</v>
      </c>
      <c r="BQ34" s="132">
        <v>78</v>
      </c>
      <c r="BR34" s="122">
        <v>2.3559866553164599</v>
      </c>
      <c r="BS34" s="123">
        <v>253.18997742231099</v>
      </c>
      <c r="BT34" s="112">
        <v>7.4999999999999997E-3</v>
      </c>
      <c r="BU34" s="124">
        <v>7.4999999999999997E-3</v>
      </c>
      <c r="BV34" s="119">
        <v>0</v>
      </c>
      <c r="BW34" s="119">
        <v>0</v>
      </c>
      <c r="BX34" s="113"/>
      <c r="BY34" s="118">
        <v>0.99483648881239195</v>
      </c>
      <c r="BZ34" s="118">
        <v>1</v>
      </c>
      <c r="CA34" s="135">
        <v>0.997934595524957</v>
      </c>
      <c r="CB34" s="117">
        <v>0.9</v>
      </c>
      <c r="CC34" s="124">
        <v>2.5000000000000001E-3</v>
      </c>
      <c r="CD34" s="113"/>
      <c r="CE34" s="113"/>
    </row>
    <row r="35" spans="1:83" s="85" customFormat="1" ht="21.4" customHeight="1" x14ac:dyDescent="0.2">
      <c r="A35" s="109" t="s">
        <v>380</v>
      </c>
      <c r="B35" s="109" t="s">
        <v>58</v>
      </c>
      <c r="C35" s="109" t="s">
        <v>69</v>
      </c>
      <c r="D35" s="110">
        <v>4.80222135577778</v>
      </c>
      <c r="E35" s="111"/>
      <c r="F35" s="112">
        <v>2.1874999999999999E-2</v>
      </c>
      <c r="G35" s="112">
        <v>1.4E-2</v>
      </c>
      <c r="H35" s="113"/>
      <c r="I35" s="114">
        <v>4</v>
      </c>
      <c r="J35" s="114">
        <v>3</v>
      </c>
      <c r="K35" s="111"/>
      <c r="L35" s="136">
        <v>0.71</v>
      </c>
      <c r="M35" s="118">
        <v>0.622</v>
      </c>
      <c r="N35" s="117">
        <v>0.7</v>
      </c>
      <c r="O35" s="118"/>
      <c r="P35" s="111"/>
      <c r="Q35" s="119">
        <v>147</v>
      </c>
      <c r="R35" s="120">
        <v>30.610833843204102</v>
      </c>
      <c r="S35" s="121">
        <v>36</v>
      </c>
      <c r="T35" s="118">
        <v>0.85030094008900303</v>
      </c>
      <c r="U35" s="126">
        <v>-46.971325002576101</v>
      </c>
      <c r="V35" s="124"/>
      <c r="W35" s="124"/>
      <c r="X35" s="125">
        <v>26</v>
      </c>
      <c r="Y35" s="125">
        <v>61</v>
      </c>
      <c r="Z35" s="111"/>
      <c r="AA35" s="126">
        <v>638</v>
      </c>
      <c r="AB35" s="110">
        <v>132.85518361880401</v>
      </c>
      <c r="AC35" s="121">
        <v>200</v>
      </c>
      <c r="AD35" s="116">
        <v>0.66427591809401998</v>
      </c>
      <c r="AE35" s="127">
        <v>-439.61847223653399</v>
      </c>
      <c r="AF35" s="112"/>
      <c r="AG35" s="112"/>
      <c r="AH35" s="128">
        <v>323</v>
      </c>
      <c r="AI35" s="125">
        <v>515</v>
      </c>
      <c r="AJ35" s="111"/>
      <c r="AK35" s="120">
        <v>5731.99658</v>
      </c>
      <c r="AL35" s="120">
        <v>1193.6135707496201</v>
      </c>
      <c r="AM35" s="129">
        <v>735.5</v>
      </c>
      <c r="AN35" s="122">
        <v>1.62286005540397</v>
      </c>
      <c r="AO35" s="130">
        <v>1769.05464835015</v>
      </c>
      <c r="AP35" s="124">
        <v>0.01</v>
      </c>
      <c r="AQ35" s="124">
        <v>0.01</v>
      </c>
      <c r="AR35" s="125">
        <v>0</v>
      </c>
      <c r="AS35" s="125">
        <v>0</v>
      </c>
      <c r="AT35" s="113"/>
      <c r="AU35" s="120">
        <v>2799.6632</v>
      </c>
      <c r="AV35" s="110">
        <v>582.99336756553203</v>
      </c>
      <c r="AW35" s="131">
        <v>573</v>
      </c>
      <c r="AX35" s="133">
        <v>1.01744043205154</v>
      </c>
      <c r="AY35" s="137">
        <v>-281.10970814920302</v>
      </c>
      <c r="AZ35" s="112">
        <v>6.7499999999999999E-3</v>
      </c>
      <c r="BA35" s="112">
        <v>1.5E-3</v>
      </c>
      <c r="BB35" s="125">
        <v>0</v>
      </c>
      <c r="BC35" s="125">
        <v>503</v>
      </c>
      <c r="BD35" s="111"/>
      <c r="BE35" s="120">
        <v>194.6</v>
      </c>
      <c r="BF35" s="110">
        <v>40.522913373384498</v>
      </c>
      <c r="BG35" s="132">
        <v>65</v>
      </c>
      <c r="BH35" s="116">
        <v>0.62342943651360805</v>
      </c>
      <c r="BI35" s="127">
        <v>-155.626003476873</v>
      </c>
      <c r="BJ35" s="112"/>
      <c r="BK35" s="112"/>
      <c r="BL35" s="125">
        <v>118</v>
      </c>
      <c r="BM35" s="125">
        <v>180</v>
      </c>
      <c r="BN35" s="111"/>
      <c r="BO35" s="119">
        <v>356</v>
      </c>
      <c r="BP35" s="120">
        <v>74.132359511433094</v>
      </c>
      <c r="BQ35" s="132">
        <v>78</v>
      </c>
      <c r="BR35" s="133">
        <v>0.95041486553119403</v>
      </c>
      <c r="BS35" s="134">
        <v>-44.943223659513798</v>
      </c>
      <c r="BT35" s="112">
        <v>2.6250000000000002E-3</v>
      </c>
      <c r="BU35" s="124"/>
      <c r="BV35" s="119">
        <v>19</v>
      </c>
      <c r="BW35" s="119">
        <v>94</v>
      </c>
      <c r="BX35" s="113"/>
      <c r="BY35" s="118">
        <v>0.99855449551893605</v>
      </c>
      <c r="BZ35" s="118">
        <v>1</v>
      </c>
      <c r="CA35" s="135">
        <v>0.99942179820757404</v>
      </c>
      <c r="CB35" s="117">
        <v>0.9</v>
      </c>
      <c r="CC35" s="124">
        <v>2.5000000000000001E-3</v>
      </c>
      <c r="CD35" s="113"/>
      <c r="CE35" s="113"/>
    </row>
    <row r="36" spans="1:83" s="85" customFormat="1" ht="21.4" customHeight="1" x14ac:dyDescent="0.2">
      <c r="A36" s="109" t="s">
        <v>380</v>
      </c>
      <c r="B36" s="109" t="s">
        <v>58</v>
      </c>
      <c r="C36" s="109" t="s">
        <v>70</v>
      </c>
      <c r="D36" s="110">
        <v>7.9626680467777797</v>
      </c>
      <c r="E36" s="111"/>
      <c r="F36" s="112">
        <v>4.2000000000000003E-2</v>
      </c>
      <c r="G36" s="112">
        <v>3.5000000000000003E-2</v>
      </c>
      <c r="H36" s="113"/>
      <c r="I36" s="114">
        <v>5</v>
      </c>
      <c r="J36" s="114">
        <v>5</v>
      </c>
      <c r="K36" s="111"/>
      <c r="L36" s="138">
        <v>0.67</v>
      </c>
      <c r="M36" s="116">
        <v>0.35599999999999998</v>
      </c>
      <c r="N36" s="117">
        <v>0.7</v>
      </c>
      <c r="O36" s="118"/>
      <c r="P36" s="111"/>
      <c r="Q36" s="119">
        <v>366</v>
      </c>
      <c r="R36" s="120">
        <v>45.964493037997201</v>
      </c>
      <c r="S36" s="121">
        <v>36</v>
      </c>
      <c r="T36" s="122">
        <v>1.2767914732776999</v>
      </c>
      <c r="U36" s="123">
        <v>44.371912254551901</v>
      </c>
      <c r="V36" s="124">
        <v>0.01</v>
      </c>
      <c r="W36" s="124">
        <v>0.01</v>
      </c>
      <c r="X36" s="125">
        <v>0</v>
      </c>
      <c r="Y36" s="125">
        <v>0</v>
      </c>
      <c r="Z36" s="111"/>
      <c r="AA36" s="126">
        <v>899</v>
      </c>
      <c r="AB36" s="110">
        <v>112.901855850163</v>
      </c>
      <c r="AC36" s="121">
        <v>200</v>
      </c>
      <c r="AD36" s="116">
        <v>0.56450927925081495</v>
      </c>
      <c r="AE36" s="127">
        <v>-887.822709696934</v>
      </c>
      <c r="AF36" s="112"/>
      <c r="AG36" s="112"/>
      <c r="AH36" s="128">
        <v>694</v>
      </c>
      <c r="AI36" s="125">
        <v>1013</v>
      </c>
      <c r="AJ36" s="111"/>
      <c r="AK36" s="120">
        <v>7772.9553900000001</v>
      </c>
      <c r="AL36" s="120">
        <v>976.17473745441998</v>
      </c>
      <c r="AM36" s="129">
        <v>828</v>
      </c>
      <c r="AN36" s="122">
        <v>1.1789549969256301</v>
      </c>
      <c r="AO36" s="130">
        <v>375.509371854694</v>
      </c>
      <c r="AP36" s="124">
        <v>0.01</v>
      </c>
      <c r="AQ36" s="124">
        <v>8.9999999999999993E-3</v>
      </c>
      <c r="AR36" s="125">
        <v>0</v>
      </c>
      <c r="AS36" s="125">
        <v>139</v>
      </c>
      <c r="AT36" s="113"/>
      <c r="AU36" s="120">
        <v>4928.3071099999997</v>
      </c>
      <c r="AV36" s="110">
        <v>618.926606138544</v>
      </c>
      <c r="AW36" s="131">
        <v>573</v>
      </c>
      <c r="AX36" s="133">
        <v>1.08015114509345</v>
      </c>
      <c r="AY36" s="137">
        <v>-179.989692183785</v>
      </c>
      <c r="AZ36" s="112">
        <v>1.2E-2</v>
      </c>
      <c r="BA36" s="112">
        <v>6.0000000000000001E-3</v>
      </c>
      <c r="BB36" s="125">
        <v>0</v>
      </c>
      <c r="BC36" s="125">
        <v>547</v>
      </c>
      <c r="BD36" s="111"/>
      <c r="BE36" s="120">
        <v>346.3</v>
      </c>
      <c r="BF36" s="110">
        <v>43.490447920924701</v>
      </c>
      <c r="BG36" s="132">
        <v>65</v>
      </c>
      <c r="BH36" s="116">
        <v>0.66908381416807206</v>
      </c>
      <c r="BI36" s="127">
        <v>-234.41738065150301</v>
      </c>
      <c r="BJ36" s="112"/>
      <c r="BK36" s="112"/>
      <c r="BL36" s="125">
        <v>172</v>
      </c>
      <c r="BM36" s="125">
        <v>275</v>
      </c>
      <c r="BN36" s="111"/>
      <c r="BO36" s="119">
        <v>760</v>
      </c>
      <c r="BP36" s="120">
        <v>95.445395379447703</v>
      </c>
      <c r="BQ36" s="132">
        <v>78</v>
      </c>
      <c r="BR36" s="122">
        <v>1.2236589151211299</v>
      </c>
      <c r="BS36" s="123">
        <v>95.187289572867002</v>
      </c>
      <c r="BT36" s="112">
        <v>7.4999999999999997E-3</v>
      </c>
      <c r="BU36" s="124">
        <v>7.4999999999999997E-3</v>
      </c>
      <c r="BV36" s="119">
        <v>0</v>
      </c>
      <c r="BW36" s="119">
        <v>0</v>
      </c>
      <c r="BX36" s="113"/>
      <c r="BY36" s="118">
        <v>0.99769503546099303</v>
      </c>
      <c r="BZ36" s="118">
        <v>1</v>
      </c>
      <c r="CA36" s="135">
        <v>0.99907801418439701</v>
      </c>
      <c r="CB36" s="117">
        <v>0.9</v>
      </c>
      <c r="CC36" s="124">
        <v>2.5000000000000001E-3</v>
      </c>
      <c r="CD36" s="113"/>
      <c r="CE36" s="113"/>
    </row>
    <row r="37" spans="1:83" s="85" customFormat="1" ht="21.4" customHeight="1" x14ac:dyDescent="0.2">
      <c r="A37" s="109" t="s">
        <v>380</v>
      </c>
      <c r="B37" s="109" t="s">
        <v>58</v>
      </c>
      <c r="C37" s="109" t="s">
        <v>73</v>
      </c>
      <c r="D37" s="110">
        <v>2.1182522330000002</v>
      </c>
      <c r="E37" s="111"/>
      <c r="F37" s="112">
        <v>5.1499999999999997E-2</v>
      </c>
      <c r="G37" s="112">
        <v>4.0625000000000001E-2</v>
      </c>
      <c r="H37" s="113"/>
      <c r="I37" s="114">
        <v>7</v>
      </c>
      <c r="J37" s="114">
        <v>6</v>
      </c>
      <c r="K37" s="111"/>
      <c r="L37" s="135">
        <v>0.87</v>
      </c>
      <c r="M37" s="133">
        <v>0.71599999999999997</v>
      </c>
      <c r="N37" s="117">
        <v>0.7</v>
      </c>
      <c r="O37" s="118">
        <v>2E-3</v>
      </c>
      <c r="P37" s="111"/>
      <c r="Q37" s="119">
        <v>101</v>
      </c>
      <c r="R37" s="120">
        <v>47.68081837778</v>
      </c>
      <c r="S37" s="121">
        <v>36</v>
      </c>
      <c r="T37" s="122">
        <v>1.3244671771605601</v>
      </c>
      <c r="U37" s="123">
        <v>15.439555804664</v>
      </c>
      <c r="V37" s="124">
        <v>0.01</v>
      </c>
      <c r="W37" s="124">
        <v>0.01</v>
      </c>
      <c r="X37" s="125">
        <v>0</v>
      </c>
      <c r="Y37" s="125">
        <v>0</v>
      </c>
      <c r="Z37" s="111"/>
      <c r="AA37" s="126">
        <v>319</v>
      </c>
      <c r="AB37" s="110">
        <v>150.59585210407801</v>
      </c>
      <c r="AC37" s="121">
        <v>200</v>
      </c>
      <c r="AD37" s="118">
        <v>0.75297926052038999</v>
      </c>
      <c r="AE37" s="126">
        <v>-156.33580108519999</v>
      </c>
      <c r="AF37" s="112"/>
      <c r="AG37" s="112"/>
      <c r="AH37" s="128">
        <v>105</v>
      </c>
      <c r="AI37" s="125">
        <v>190</v>
      </c>
      <c r="AJ37" s="111"/>
      <c r="AK37" s="120">
        <v>1825.8893499999999</v>
      </c>
      <c r="AL37" s="120">
        <v>861.97919282448402</v>
      </c>
      <c r="AM37" s="129">
        <v>699.3</v>
      </c>
      <c r="AN37" s="122">
        <v>1.2326314783704899</v>
      </c>
      <c r="AO37" s="130">
        <v>163.877721505598</v>
      </c>
      <c r="AP37" s="124">
        <v>0.01</v>
      </c>
      <c r="AQ37" s="124">
        <v>0.01</v>
      </c>
      <c r="AR37" s="125">
        <v>0</v>
      </c>
      <c r="AS37" s="125">
        <v>0</v>
      </c>
      <c r="AT37" s="113"/>
      <c r="AU37" s="120">
        <v>1375.30054</v>
      </c>
      <c r="AV37" s="110">
        <v>649.26193329309694</v>
      </c>
      <c r="AW37" s="131">
        <v>573</v>
      </c>
      <c r="AX37" s="122">
        <v>1.13309237922006</v>
      </c>
      <c r="AY37" s="130">
        <v>16.376490361723899</v>
      </c>
      <c r="AZ37" s="112">
        <v>1.4999999999999999E-2</v>
      </c>
      <c r="BA37" s="112">
        <v>9.75E-3</v>
      </c>
      <c r="BB37" s="125">
        <v>0</v>
      </c>
      <c r="BC37" s="125">
        <v>82</v>
      </c>
      <c r="BD37" s="111"/>
      <c r="BE37" s="120">
        <v>136.6</v>
      </c>
      <c r="BF37" s="110">
        <v>64.487126637670798</v>
      </c>
      <c r="BG37" s="132">
        <v>65</v>
      </c>
      <c r="BH37" s="133">
        <v>0.99210964057955098</v>
      </c>
      <c r="BI37" s="134">
        <v>-17.884135352689999</v>
      </c>
      <c r="BJ37" s="112">
        <v>4.4999999999999997E-3</v>
      </c>
      <c r="BK37" s="112"/>
      <c r="BL37" s="125">
        <v>2</v>
      </c>
      <c r="BM37" s="125">
        <v>29</v>
      </c>
      <c r="BN37" s="111"/>
      <c r="BO37" s="119">
        <v>194</v>
      </c>
      <c r="BP37" s="120">
        <v>91.584938270191302</v>
      </c>
      <c r="BQ37" s="132">
        <v>78</v>
      </c>
      <c r="BR37" s="122">
        <v>1.17416587525886</v>
      </c>
      <c r="BS37" s="123">
        <v>17.1445791641504</v>
      </c>
      <c r="BT37" s="112">
        <v>7.4999999999999997E-3</v>
      </c>
      <c r="BU37" s="124">
        <v>6.3749999999999996E-3</v>
      </c>
      <c r="BV37" s="119">
        <v>0</v>
      </c>
      <c r="BW37" s="119">
        <v>5</v>
      </c>
      <c r="BX37" s="113"/>
      <c r="BY37" s="118">
        <v>1</v>
      </c>
      <c r="BZ37" s="118">
        <v>1</v>
      </c>
      <c r="CA37" s="135">
        <v>1</v>
      </c>
      <c r="CB37" s="117">
        <v>0.9</v>
      </c>
      <c r="CC37" s="124">
        <v>2.5000000000000001E-3</v>
      </c>
      <c r="CD37" s="113"/>
      <c r="CE37" s="113"/>
    </row>
    <row r="38" spans="1:83" s="85" customFormat="1" ht="21.4" customHeight="1" x14ac:dyDescent="0.2">
      <c r="A38" s="109" t="s">
        <v>380</v>
      </c>
      <c r="B38" s="109" t="s">
        <v>58</v>
      </c>
      <c r="C38" s="109" t="s">
        <v>74</v>
      </c>
      <c r="D38" s="110">
        <v>2.9114317781111101</v>
      </c>
      <c r="E38" s="111"/>
      <c r="F38" s="112">
        <v>2.5000000000000001E-2</v>
      </c>
      <c r="G38" s="112">
        <v>2.1125000000000001E-2</v>
      </c>
      <c r="H38" s="113"/>
      <c r="I38" s="114">
        <v>5</v>
      </c>
      <c r="J38" s="114">
        <v>4</v>
      </c>
      <c r="K38" s="111"/>
      <c r="L38" s="135">
        <v>0.88</v>
      </c>
      <c r="M38" s="133">
        <v>0.72499999999999998</v>
      </c>
      <c r="N38" s="117">
        <v>0.7</v>
      </c>
      <c r="O38" s="118">
        <v>3.0000000000000001E-3</v>
      </c>
      <c r="P38" s="111"/>
      <c r="Q38" s="119">
        <v>102</v>
      </c>
      <c r="R38" s="120">
        <v>35.034308812200898</v>
      </c>
      <c r="S38" s="121">
        <v>36</v>
      </c>
      <c r="T38" s="133">
        <v>0.97317524478336004</v>
      </c>
      <c r="U38" s="134">
        <v>-15.598552381464</v>
      </c>
      <c r="V38" s="124">
        <v>2E-3</v>
      </c>
      <c r="W38" s="124"/>
      <c r="X38" s="125">
        <v>3</v>
      </c>
      <c r="Y38" s="125">
        <v>24</v>
      </c>
      <c r="Z38" s="111"/>
      <c r="AA38" s="126">
        <v>367</v>
      </c>
      <c r="AB38" s="110">
        <v>126.054817000762</v>
      </c>
      <c r="AC38" s="121">
        <v>200</v>
      </c>
      <c r="AD38" s="116">
        <v>0.63027408500380999</v>
      </c>
      <c r="AE38" s="127">
        <v>-286.32529100813298</v>
      </c>
      <c r="AF38" s="112"/>
      <c r="AG38" s="112"/>
      <c r="AH38" s="128">
        <v>216</v>
      </c>
      <c r="AI38" s="125">
        <v>332</v>
      </c>
      <c r="AJ38" s="111"/>
      <c r="AK38" s="120">
        <v>3052.2747100000001</v>
      </c>
      <c r="AL38" s="120">
        <v>1048.37583107658</v>
      </c>
      <c r="AM38" s="129">
        <v>828</v>
      </c>
      <c r="AN38" s="122">
        <v>1.26615438535819</v>
      </c>
      <c r="AO38" s="130">
        <v>347.50800522632898</v>
      </c>
      <c r="AP38" s="124">
        <v>0.01</v>
      </c>
      <c r="AQ38" s="124">
        <v>0.01</v>
      </c>
      <c r="AR38" s="125">
        <v>0</v>
      </c>
      <c r="AS38" s="125">
        <v>0</v>
      </c>
      <c r="AT38" s="113"/>
      <c r="AU38" s="120">
        <v>1193.40562</v>
      </c>
      <c r="AV38" s="110">
        <v>409.90334342447198</v>
      </c>
      <c r="AW38" s="131">
        <v>573</v>
      </c>
      <c r="AX38" s="116">
        <v>0.71536360108982899</v>
      </c>
      <c r="AY38" s="139">
        <v>-674.36753775704301</v>
      </c>
      <c r="AZ38" s="112"/>
      <c r="BA38" s="112"/>
      <c r="BB38" s="125">
        <v>475</v>
      </c>
      <c r="BC38" s="125">
        <v>809</v>
      </c>
      <c r="BD38" s="111"/>
      <c r="BE38" s="120">
        <v>113</v>
      </c>
      <c r="BF38" s="110">
        <v>38.812518586065799</v>
      </c>
      <c r="BG38" s="132">
        <v>65</v>
      </c>
      <c r="BH38" s="116">
        <v>0.59711567055485804</v>
      </c>
      <c r="BI38" s="127">
        <v>-99.330719577643293</v>
      </c>
      <c r="BJ38" s="112"/>
      <c r="BK38" s="112"/>
      <c r="BL38" s="125">
        <v>77</v>
      </c>
      <c r="BM38" s="125">
        <v>115</v>
      </c>
      <c r="BN38" s="111"/>
      <c r="BO38" s="119">
        <v>262</v>
      </c>
      <c r="BP38" s="120">
        <v>89.990087341143607</v>
      </c>
      <c r="BQ38" s="132">
        <v>78</v>
      </c>
      <c r="BR38" s="122">
        <v>1.1537190684762</v>
      </c>
      <c r="BS38" s="123">
        <v>18.9210671273697</v>
      </c>
      <c r="BT38" s="112">
        <v>7.4999999999999997E-3</v>
      </c>
      <c r="BU38" s="124">
        <v>5.6249999999999998E-3</v>
      </c>
      <c r="BV38" s="119">
        <v>0</v>
      </c>
      <c r="BW38" s="119">
        <v>11</v>
      </c>
      <c r="BX38" s="113"/>
      <c r="BY38" s="118">
        <v>0.99607843137254903</v>
      </c>
      <c r="BZ38" s="118">
        <v>1</v>
      </c>
      <c r="CA38" s="135">
        <v>0.99843137254902004</v>
      </c>
      <c r="CB38" s="117">
        <v>0.9</v>
      </c>
      <c r="CC38" s="124">
        <v>2.5000000000000001E-3</v>
      </c>
      <c r="CD38" s="113"/>
      <c r="CE38" s="113"/>
    </row>
    <row r="39" spans="1:83" s="85" customFormat="1" ht="21.4" customHeight="1" x14ac:dyDescent="0.2">
      <c r="A39" s="109" t="s">
        <v>380</v>
      </c>
      <c r="B39" s="109" t="s">
        <v>58</v>
      </c>
      <c r="C39" s="109" t="s">
        <v>75</v>
      </c>
      <c r="D39" s="110">
        <v>8.3768087102222193</v>
      </c>
      <c r="E39" s="111"/>
      <c r="F39" s="112">
        <v>2.775E-2</v>
      </c>
      <c r="G39" s="112">
        <v>2.1000000000000001E-2</v>
      </c>
      <c r="H39" s="113"/>
      <c r="I39" s="114">
        <v>7</v>
      </c>
      <c r="J39" s="114">
        <v>4</v>
      </c>
      <c r="K39" s="111"/>
      <c r="L39" s="136">
        <v>0.71314658480429804</v>
      </c>
      <c r="M39" s="133">
        <v>0.73699999999999999</v>
      </c>
      <c r="N39" s="117">
        <v>0.7</v>
      </c>
      <c r="O39" s="118">
        <v>5.0000000000000001E-3</v>
      </c>
      <c r="P39" s="111"/>
      <c r="Q39" s="119">
        <v>282</v>
      </c>
      <c r="R39" s="120">
        <v>33.664371451609597</v>
      </c>
      <c r="S39" s="121">
        <v>36</v>
      </c>
      <c r="T39" s="133">
        <v>0.93512142921137897</v>
      </c>
      <c r="U39" s="134">
        <v>-56.356057423296001</v>
      </c>
      <c r="V39" s="124">
        <v>5.0000000000000001E-4</v>
      </c>
      <c r="W39" s="124"/>
      <c r="X39" s="125">
        <v>20</v>
      </c>
      <c r="Y39" s="125">
        <v>80</v>
      </c>
      <c r="Z39" s="111"/>
      <c r="AA39" s="126">
        <v>912</v>
      </c>
      <c r="AB39" s="110">
        <v>108.87200980095</v>
      </c>
      <c r="AC39" s="121">
        <v>200</v>
      </c>
      <c r="AD39" s="116">
        <v>0.54436004900474999</v>
      </c>
      <c r="AE39" s="127">
        <v>-967.755874573867</v>
      </c>
      <c r="AF39" s="112"/>
      <c r="AG39" s="112"/>
      <c r="AH39" s="128">
        <v>764</v>
      </c>
      <c r="AI39" s="125">
        <v>1099</v>
      </c>
      <c r="AJ39" s="111"/>
      <c r="AK39" s="120">
        <v>7760.6395000000002</v>
      </c>
      <c r="AL39" s="120">
        <v>926.44344265969596</v>
      </c>
      <c r="AM39" s="129">
        <v>828</v>
      </c>
      <c r="AN39" s="122">
        <v>1.1188930466904501</v>
      </c>
      <c r="AO39" s="130">
        <v>-21.549820735807799</v>
      </c>
      <c r="AP39" s="124">
        <v>0.01</v>
      </c>
      <c r="AQ39" s="124">
        <v>6.0000000000000001E-3</v>
      </c>
      <c r="AR39" s="125">
        <v>0</v>
      </c>
      <c r="AS39" s="125">
        <v>563</v>
      </c>
      <c r="AT39" s="113"/>
      <c r="AU39" s="120">
        <v>4526.8517099999999</v>
      </c>
      <c r="AV39" s="110">
        <v>540.40289883615003</v>
      </c>
      <c r="AW39" s="131">
        <v>573</v>
      </c>
      <c r="AX39" s="133">
        <v>0.94311151629345502</v>
      </c>
      <c r="AY39" s="137">
        <v>-847.12908331582901</v>
      </c>
      <c r="AZ39" s="112">
        <v>7.5000000000000002E-4</v>
      </c>
      <c r="BA39" s="112"/>
      <c r="BB39" s="125">
        <v>274</v>
      </c>
      <c r="BC39" s="125">
        <v>1234</v>
      </c>
      <c r="BD39" s="111"/>
      <c r="BE39" s="120">
        <v>520.70000000000005</v>
      </c>
      <c r="BF39" s="110">
        <v>62.159709981748698</v>
      </c>
      <c r="BG39" s="132">
        <v>65</v>
      </c>
      <c r="BH39" s="133">
        <v>0.95630323048844201</v>
      </c>
      <c r="BI39" s="134">
        <v>-90.220659236506506</v>
      </c>
      <c r="BJ39" s="112">
        <v>1.5E-3</v>
      </c>
      <c r="BK39" s="112"/>
      <c r="BL39" s="125">
        <v>24</v>
      </c>
      <c r="BM39" s="125">
        <v>133</v>
      </c>
      <c r="BN39" s="111"/>
      <c r="BO39" s="119">
        <v>1029</v>
      </c>
      <c r="BP39" s="120">
        <v>122.839142637256</v>
      </c>
      <c r="BQ39" s="132">
        <v>78</v>
      </c>
      <c r="BR39" s="122">
        <v>1.5748608030417399</v>
      </c>
      <c r="BS39" s="123">
        <v>329.61018861309401</v>
      </c>
      <c r="BT39" s="112">
        <v>7.4999999999999997E-3</v>
      </c>
      <c r="BU39" s="124">
        <v>7.4999999999999997E-3</v>
      </c>
      <c r="BV39" s="119">
        <v>0</v>
      </c>
      <c r="BW39" s="119">
        <v>0</v>
      </c>
      <c r="BX39" s="113"/>
      <c r="BY39" s="118">
        <v>0.99907578558225496</v>
      </c>
      <c r="BZ39" s="118">
        <v>1</v>
      </c>
      <c r="CA39" s="135">
        <v>0.99963031423290205</v>
      </c>
      <c r="CB39" s="117">
        <v>0.9</v>
      </c>
      <c r="CC39" s="124">
        <v>2.5000000000000001E-3</v>
      </c>
      <c r="CD39" s="113"/>
      <c r="CE39" s="113"/>
    </row>
    <row r="40" spans="1:83" s="85" customFormat="1" ht="21.4" customHeight="1" x14ac:dyDescent="0.2">
      <c r="A40" s="109" t="s">
        <v>380</v>
      </c>
      <c r="B40" s="109" t="s">
        <v>77</v>
      </c>
      <c r="C40" s="109" t="s">
        <v>78</v>
      </c>
      <c r="D40" s="110">
        <v>2.96507936511111</v>
      </c>
      <c r="E40" s="111"/>
      <c r="F40" s="112">
        <v>4.8250000000000001E-2</v>
      </c>
      <c r="G40" s="112">
        <v>4.3499999999999997E-2</v>
      </c>
      <c r="H40" s="113"/>
      <c r="I40" s="114">
        <v>6</v>
      </c>
      <c r="J40" s="114">
        <v>5</v>
      </c>
      <c r="K40" s="111"/>
      <c r="L40" s="136">
        <v>0.83</v>
      </c>
      <c r="M40" s="122">
        <v>0.85099999999999998</v>
      </c>
      <c r="N40" s="117">
        <v>0.7</v>
      </c>
      <c r="O40" s="118">
        <v>0.02</v>
      </c>
      <c r="P40" s="111"/>
      <c r="Q40" s="119">
        <v>153</v>
      </c>
      <c r="R40" s="120">
        <v>51.600642397734497</v>
      </c>
      <c r="S40" s="121">
        <v>36</v>
      </c>
      <c r="T40" s="122">
        <v>1.43335117771485</v>
      </c>
      <c r="U40" s="123">
        <v>33.234514284432102</v>
      </c>
      <c r="V40" s="124">
        <v>0.01</v>
      </c>
      <c r="W40" s="124">
        <v>0.01</v>
      </c>
      <c r="X40" s="125">
        <v>0</v>
      </c>
      <c r="Y40" s="125">
        <v>0</v>
      </c>
      <c r="Z40" s="111"/>
      <c r="AA40" s="126">
        <v>457</v>
      </c>
      <c r="AB40" s="110">
        <v>154.12740899192599</v>
      </c>
      <c r="AC40" s="121">
        <v>200</v>
      </c>
      <c r="AD40" s="118">
        <v>0.77063704495963004</v>
      </c>
      <c r="AE40" s="126">
        <v>-208.363809530933</v>
      </c>
      <c r="AF40" s="112"/>
      <c r="AG40" s="112"/>
      <c r="AH40" s="128">
        <v>137</v>
      </c>
      <c r="AI40" s="125">
        <v>255</v>
      </c>
      <c r="AJ40" s="111"/>
      <c r="AK40" s="120">
        <v>2628.3560900000002</v>
      </c>
      <c r="AL40" s="120">
        <v>886.43701107187997</v>
      </c>
      <c r="AM40" s="129">
        <v>828</v>
      </c>
      <c r="AN40" s="133">
        <v>1.07057610032836</v>
      </c>
      <c r="AO40" s="137">
        <v>-126.25008145806299</v>
      </c>
      <c r="AP40" s="124">
        <v>7.4999999999999997E-3</v>
      </c>
      <c r="AQ40" s="124">
        <v>3.5000000000000001E-3</v>
      </c>
      <c r="AR40" s="125">
        <v>0</v>
      </c>
      <c r="AS40" s="125">
        <v>318</v>
      </c>
      <c r="AT40" s="113"/>
      <c r="AU40" s="120">
        <v>1311.2809199999999</v>
      </c>
      <c r="AV40" s="110">
        <v>442.24142376400198</v>
      </c>
      <c r="AW40" s="131">
        <v>573</v>
      </c>
      <c r="AX40" s="118">
        <v>0.771800041472952</v>
      </c>
      <c r="AY40" s="120">
        <v>-590.90881716322201</v>
      </c>
      <c r="AZ40" s="112"/>
      <c r="BA40" s="112"/>
      <c r="BB40" s="125">
        <v>388</v>
      </c>
      <c r="BC40" s="125">
        <v>728</v>
      </c>
      <c r="BD40" s="111"/>
      <c r="BE40" s="120">
        <v>180.4</v>
      </c>
      <c r="BF40" s="110">
        <v>60.841541755237202</v>
      </c>
      <c r="BG40" s="132">
        <v>65</v>
      </c>
      <c r="BH40" s="133">
        <v>0.93602371931134198</v>
      </c>
      <c r="BI40" s="134">
        <v>-35.843238097553197</v>
      </c>
      <c r="BJ40" s="112">
        <v>7.5000000000000002E-4</v>
      </c>
      <c r="BK40" s="112"/>
      <c r="BL40" s="125">
        <v>13</v>
      </c>
      <c r="BM40" s="125">
        <v>51</v>
      </c>
      <c r="BN40" s="111"/>
      <c r="BO40" s="119">
        <v>528</v>
      </c>
      <c r="BP40" s="120">
        <v>178.07280513728</v>
      </c>
      <c r="BQ40" s="132">
        <v>78</v>
      </c>
      <c r="BR40" s="122">
        <v>2.2829846812471799</v>
      </c>
      <c r="BS40" s="123">
        <v>280.44196571163502</v>
      </c>
      <c r="BT40" s="112">
        <v>7.4999999999999997E-3</v>
      </c>
      <c r="BU40" s="124">
        <v>7.4999999999999997E-3</v>
      </c>
      <c r="BV40" s="119">
        <v>0</v>
      </c>
      <c r="BW40" s="119">
        <v>0</v>
      </c>
      <c r="BX40" s="113"/>
      <c r="BY40" s="118">
        <v>0.99778638627559502</v>
      </c>
      <c r="BZ40" s="118">
        <v>1</v>
      </c>
      <c r="CA40" s="135">
        <v>0.99911455451023801</v>
      </c>
      <c r="CB40" s="117">
        <v>0.9</v>
      </c>
      <c r="CC40" s="124">
        <v>2.5000000000000001E-3</v>
      </c>
      <c r="CD40" s="113"/>
      <c r="CE40" s="113"/>
    </row>
    <row r="41" spans="1:83" s="85" customFormat="1" ht="21.4" customHeight="1" x14ac:dyDescent="0.2">
      <c r="A41" s="109" t="s">
        <v>380</v>
      </c>
      <c r="B41" s="109" t="s">
        <v>77</v>
      </c>
      <c r="C41" s="109" t="s">
        <v>79</v>
      </c>
      <c r="D41" s="110">
        <v>4.1628521236666698</v>
      </c>
      <c r="E41" s="111"/>
      <c r="F41" s="112">
        <v>1.4500000000000001E-2</v>
      </c>
      <c r="G41" s="112">
        <v>0.01</v>
      </c>
      <c r="H41" s="113"/>
      <c r="I41" s="114">
        <v>3</v>
      </c>
      <c r="J41" s="114">
        <v>2</v>
      </c>
      <c r="K41" s="111"/>
      <c r="L41" s="138">
        <v>0.69</v>
      </c>
      <c r="M41" s="116">
        <v>0.57499999999999996</v>
      </c>
      <c r="N41" s="117">
        <v>0.7</v>
      </c>
      <c r="O41" s="118"/>
      <c r="P41" s="111"/>
      <c r="Q41" s="119">
        <v>138</v>
      </c>
      <c r="R41" s="120">
        <v>33.150348823452497</v>
      </c>
      <c r="S41" s="121">
        <v>36</v>
      </c>
      <c r="T41" s="118">
        <v>0.92084302287368003</v>
      </c>
      <c r="U41" s="126">
        <v>-30.1459229791441</v>
      </c>
      <c r="V41" s="124"/>
      <c r="W41" s="124"/>
      <c r="X41" s="125">
        <v>12</v>
      </c>
      <c r="Y41" s="125">
        <v>42</v>
      </c>
      <c r="Z41" s="111"/>
      <c r="AA41" s="126">
        <v>429</v>
      </c>
      <c r="AB41" s="110">
        <v>103.054345255515</v>
      </c>
      <c r="AC41" s="121">
        <v>200</v>
      </c>
      <c r="AD41" s="116">
        <v>0.515271726277575</v>
      </c>
      <c r="AE41" s="127">
        <v>-505.14401655080098</v>
      </c>
      <c r="AF41" s="112"/>
      <c r="AG41" s="112"/>
      <c r="AH41" s="128">
        <v>404</v>
      </c>
      <c r="AI41" s="125">
        <v>571</v>
      </c>
      <c r="AJ41" s="111"/>
      <c r="AK41" s="120">
        <v>2585.0498600000001</v>
      </c>
      <c r="AL41" s="120">
        <v>620.98046800736995</v>
      </c>
      <c r="AM41" s="129">
        <v>815</v>
      </c>
      <c r="AN41" s="118">
        <v>0.76193922454892005</v>
      </c>
      <c r="AO41" s="120">
        <v>-1221.5870074445099</v>
      </c>
      <c r="AP41" s="124"/>
      <c r="AQ41" s="124"/>
      <c r="AR41" s="125">
        <v>808</v>
      </c>
      <c r="AS41" s="125">
        <v>1487</v>
      </c>
      <c r="AT41" s="113"/>
      <c r="AU41" s="120">
        <v>1751.46336</v>
      </c>
      <c r="AV41" s="110">
        <v>420.73638648910298</v>
      </c>
      <c r="AW41" s="131">
        <v>573</v>
      </c>
      <c r="AX41" s="116">
        <v>0.73426943540855605</v>
      </c>
      <c r="AY41" s="139">
        <v>-919.13449317757704</v>
      </c>
      <c r="AZ41" s="112"/>
      <c r="BA41" s="112"/>
      <c r="BB41" s="125">
        <v>634</v>
      </c>
      <c r="BC41" s="125">
        <v>1111</v>
      </c>
      <c r="BD41" s="111"/>
      <c r="BE41" s="120">
        <v>267.2</v>
      </c>
      <c r="BF41" s="110">
        <v>64.186762359612402</v>
      </c>
      <c r="BG41" s="132">
        <v>65</v>
      </c>
      <c r="BH41" s="133">
        <v>0.98748865168634403</v>
      </c>
      <c r="BI41" s="134">
        <v>-36.396805379010303</v>
      </c>
      <c r="BJ41" s="112">
        <v>4.4999999999999997E-3</v>
      </c>
      <c r="BK41" s="112"/>
      <c r="BL41" s="125">
        <v>4</v>
      </c>
      <c r="BM41" s="125">
        <v>58</v>
      </c>
      <c r="BN41" s="111"/>
      <c r="BO41" s="119">
        <v>593</v>
      </c>
      <c r="BP41" s="120">
        <v>142.45041197324201</v>
      </c>
      <c r="BQ41" s="132">
        <v>78</v>
      </c>
      <c r="BR41" s="122">
        <v>1.82628733299028</v>
      </c>
      <c r="BS41" s="123">
        <v>245.43848077252099</v>
      </c>
      <c r="BT41" s="112">
        <v>7.4999999999999997E-3</v>
      </c>
      <c r="BU41" s="124">
        <v>7.4999999999999997E-3</v>
      </c>
      <c r="BV41" s="119">
        <v>0</v>
      </c>
      <c r="BW41" s="119">
        <v>0</v>
      </c>
      <c r="BX41" s="113"/>
      <c r="BY41" s="118">
        <v>0.99630860095976403</v>
      </c>
      <c r="BZ41" s="118">
        <v>1</v>
      </c>
      <c r="CA41" s="135">
        <v>0.99852344038390495</v>
      </c>
      <c r="CB41" s="117">
        <v>0.9</v>
      </c>
      <c r="CC41" s="124">
        <v>2.5000000000000001E-3</v>
      </c>
      <c r="CD41" s="113"/>
      <c r="CE41" s="113"/>
    </row>
    <row r="42" spans="1:83" s="85" customFormat="1" ht="21.4" customHeight="1" x14ac:dyDescent="0.2">
      <c r="A42" s="109" t="s">
        <v>380</v>
      </c>
      <c r="B42" s="109" t="s">
        <v>77</v>
      </c>
      <c r="C42" s="109" t="s">
        <v>80</v>
      </c>
      <c r="D42" s="110">
        <v>4.3036506685555604</v>
      </c>
      <c r="E42" s="111"/>
      <c r="F42" s="112">
        <v>0.01</v>
      </c>
      <c r="G42" s="112">
        <v>0.01</v>
      </c>
      <c r="H42" s="113"/>
      <c r="I42" s="114">
        <v>2</v>
      </c>
      <c r="J42" s="114">
        <v>2</v>
      </c>
      <c r="K42" s="111"/>
      <c r="L42" s="115">
        <v>0.35</v>
      </c>
      <c r="M42" s="116">
        <v>0.53300000000000003</v>
      </c>
      <c r="N42" s="117">
        <v>0.7</v>
      </c>
      <c r="O42" s="118"/>
      <c r="P42" s="111"/>
      <c r="Q42" s="119">
        <v>123</v>
      </c>
      <c r="R42" s="120">
        <v>28.580386623546001</v>
      </c>
      <c r="S42" s="121">
        <v>36</v>
      </c>
      <c r="T42" s="118">
        <v>0.79389962843183304</v>
      </c>
      <c r="U42" s="126">
        <v>-50.833057804296203</v>
      </c>
      <c r="V42" s="124"/>
      <c r="W42" s="124"/>
      <c r="X42" s="125">
        <v>32</v>
      </c>
      <c r="Y42" s="125">
        <v>63</v>
      </c>
      <c r="Z42" s="111"/>
      <c r="AA42" s="126">
        <v>521</v>
      </c>
      <c r="AB42" s="110">
        <v>121.060011633069</v>
      </c>
      <c r="AC42" s="121">
        <v>200</v>
      </c>
      <c r="AD42" s="116">
        <v>0.60530005816534505</v>
      </c>
      <c r="AE42" s="127">
        <v>-444.739210023868</v>
      </c>
      <c r="AF42" s="112"/>
      <c r="AG42" s="112"/>
      <c r="AH42" s="128">
        <v>340</v>
      </c>
      <c r="AI42" s="125">
        <v>512</v>
      </c>
      <c r="AJ42" s="111"/>
      <c r="AK42" s="120">
        <v>2816.9625599999999</v>
      </c>
      <c r="AL42" s="120">
        <v>654.55186234840505</v>
      </c>
      <c r="AM42" s="129">
        <v>828</v>
      </c>
      <c r="AN42" s="118">
        <v>0.79052157288454805</v>
      </c>
      <c r="AO42" s="120">
        <v>-1181.19776949881</v>
      </c>
      <c r="AP42" s="124"/>
      <c r="AQ42" s="124"/>
      <c r="AR42" s="125">
        <v>747</v>
      </c>
      <c r="AS42" s="125">
        <v>1460</v>
      </c>
      <c r="AT42" s="113"/>
      <c r="AU42" s="120">
        <v>1689.8058900000001</v>
      </c>
      <c r="AV42" s="110">
        <v>392.64476142231899</v>
      </c>
      <c r="AW42" s="131">
        <v>573</v>
      </c>
      <c r="AX42" s="116">
        <v>0.685243911731796</v>
      </c>
      <c r="AY42" s="139">
        <v>-1071.1185663189799</v>
      </c>
      <c r="AZ42" s="112"/>
      <c r="BA42" s="112"/>
      <c r="BB42" s="125">
        <v>777</v>
      </c>
      <c r="BC42" s="125">
        <v>1270</v>
      </c>
      <c r="BD42" s="111"/>
      <c r="BE42" s="120">
        <v>179.9</v>
      </c>
      <c r="BF42" s="110">
        <v>41.801719947771801</v>
      </c>
      <c r="BG42" s="132">
        <v>65</v>
      </c>
      <c r="BH42" s="116">
        <v>0.64310338381187304</v>
      </c>
      <c r="BI42" s="127">
        <v>-133.96524325775701</v>
      </c>
      <c r="BJ42" s="112"/>
      <c r="BK42" s="112"/>
      <c r="BL42" s="125">
        <v>100</v>
      </c>
      <c r="BM42" s="125">
        <v>156</v>
      </c>
      <c r="BN42" s="111"/>
      <c r="BO42" s="119">
        <v>616</v>
      </c>
      <c r="BP42" s="120">
        <v>143.134293984588</v>
      </c>
      <c r="BQ42" s="132">
        <v>78</v>
      </c>
      <c r="BR42" s="122">
        <v>1.8350550510844601</v>
      </c>
      <c r="BS42" s="123">
        <v>256.68304130149397</v>
      </c>
      <c r="BT42" s="112">
        <v>7.4999999999999997E-3</v>
      </c>
      <c r="BU42" s="124">
        <v>7.4999999999999997E-3</v>
      </c>
      <c r="BV42" s="119">
        <v>0</v>
      </c>
      <c r="BW42" s="119">
        <v>0</v>
      </c>
      <c r="BX42" s="113"/>
      <c r="BY42" s="118">
        <v>0.99710144927536204</v>
      </c>
      <c r="BZ42" s="118">
        <v>1</v>
      </c>
      <c r="CA42" s="135">
        <v>0.99884057971014495</v>
      </c>
      <c r="CB42" s="117">
        <v>0.9</v>
      </c>
      <c r="CC42" s="124">
        <v>2.5000000000000001E-3</v>
      </c>
      <c r="CD42" s="113"/>
      <c r="CE42" s="113"/>
    </row>
    <row r="43" spans="1:83" s="85" customFormat="1" ht="21.4" customHeight="1" x14ac:dyDescent="0.2">
      <c r="A43" s="109" t="s">
        <v>380</v>
      </c>
      <c r="B43" s="109" t="s">
        <v>77</v>
      </c>
      <c r="C43" s="109" t="s">
        <v>81</v>
      </c>
      <c r="D43" s="110">
        <v>2.6566742695555599</v>
      </c>
      <c r="E43" s="111"/>
      <c r="F43" s="112">
        <v>1.2E-2</v>
      </c>
      <c r="G43" s="112">
        <v>0.01</v>
      </c>
      <c r="H43" s="113"/>
      <c r="I43" s="114">
        <v>3</v>
      </c>
      <c r="J43" s="114">
        <v>2</v>
      </c>
      <c r="K43" s="111"/>
      <c r="L43" s="115">
        <v>0.59</v>
      </c>
      <c r="M43" s="116">
        <v>0.33800000000000002</v>
      </c>
      <c r="N43" s="117">
        <v>0.7</v>
      </c>
      <c r="O43" s="118"/>
      <c r="P43" s="111"/>
      <c r="Q43" s="119">
        <v>85</v>
      </c>
      <c r="R43" s="120">
        <v>31.994889615963299</v>
      </c>
      <c r="S43" s="121">
        <v>36</v>
      </c>
      <c r="T43" s="118">
        <v>0.88874693377675895</v>
      </c>
      <c r="U43" s="126">
        <v>-22.3083870958882</v>
      </c>
      <c r="V43" s="124"/>
      <c r="W43" s="124"/>
      <c r="X43" s="125">
        <v>11</v>
      </c>
      <c r="Y43" s="125">
        <v>30</v>
      </c>
      <c r="Z43" s="111"/>
      <c r="AA43" s="126">
        <v>218</v>
      </c>
      <c r="AB43" s="110">
        <v>82.057481603294207</v>
      </c>
      <c r="AC43" s="121">
        <v>200</v>
      </c>
      <c r="AD43" s="116">
        <v>0.41028740801647101</v>
      </c>
      <c r="AE43" s="127">
        <v>-378.15770608826801</v>
      </c>
      <c r="AF43" s="112"/>
      <c r="AG43" s="112"/>
      <c r="AH43" s="128">
        <v>314</v>
      </c>
      <c r="AI43" s="125">
        <v>420</v>
      </c>
      <c r="AJ43" s="111"/>
      <c r="AK43" s="120">
        <v>2143.11618</v>
      </c>
      <c r="AL43" s="120">
        <v>806.69136015629397</v>
      </c>
      <c r="AM43" s="129">
        <v>828</v>
      </c>
      <c r="AN43" s="133">
        <v>0.97426492772499296</v>
      </c>
      <c r="AO43" s="137">
        <v>-324.97672320542802</v>
      </c>
      <c r="AP43" s="124">
        <v>2E-3</v>
      </c>
      <c r="AQ43" s="124"/>
      <c r="AR43" s="125">
        <v>57</v>
      </c>
      <c r="AS43" s="125">
        <v>497</v>
      </c>
      <c r="AT43" s="113"/>
      <c r="AU43" s="120">
        <v>1307.8539800000001</v>
      </c>
      <c r="AV43" s="110">
        <v>492.28992616350899</v>
      </c>
      <c r="AW43" s="131">
        <v>573</v>
      </c>
      <c r="AX43" s="118">
        <v>0.859144722798446</v>
      </c>
      <c r="AY43" s="120">
        <v>-396.48438948739403</v>
      </c>
      <c r="AZ43" s="112"/>
      <c r="BA43" s="112"/>
      <c r="BB43" s="125">
        <v>215</v>
      </c>
      <c r="BC43" s="125">
        <v>519</v>
      </c>
      <c r="BD43" s="111"/>
      <c r="BE43" s="120">
        <v>108.4</v>
      </c>
      <c r="BF43" s="110">
        <v>40.802894522004998</v>
      </c>
      <c r="BG43" s="132">
        <v>65</v>
      </c>
      <c r="BH43" s="116">
        <v>0.62773683880007702</v>
      </c>
      <c r="BI43" s="127">
        <v>-85.351254478686997</v>
      </c>
      <c r="BJ43" s="112"/>
      <c r="BK43" s="112"/>
      <c r="BL43" s="125">
        <v>65</v>
      </c>
      <c r="BM43" s="125">
        <v>99</v>
      </c>
      <c r="BN43" s="111"/>
      <c r="BO43" s="119">
        <v>347</v>
      </c>
      <c r="BP43" s="120">
        <v>130.61443172634401</v>
      </c>
      <c r="BQ43" s="132">
        <v>78</v>
      </c>
      <c r="BR43" s="122">
        <v>1.67454399649159</v>
      </c>
      <c r="BS43" s="123">
        <v>125.191077225683</v>
      </c>
      <c r="BT43" s="112">
        <v>7.4999999999999997E-3</v>
      </c>
      <c r="BU43" s="124">
        <v>7.4999999999999997E-3</v>
      </c>
      <c r="BV43" s="119">
        <v>0</v>
      </c>
      <c r="BW43" s="119">
        <v>0</v>
      </c>
      <c r="BX43" s="113"/>
      <c r="BY43" s="118">
        <v>0.99944196428571397</v>
      </c>
      <c r="BZ43" s="118">
        <v>1</v>
      </c>
      <c r="CA43" s="135">
        <v>0.99977678571428596</v>
      </c>
      <c r="CB43" s="117">
        <v>0.9</v>
      </c>
      <c r="CC43" s="124">
        <v>2.5000000000000001E-3</v>
      </c>
      <c r="CD43" s="113"/>
      <c r="CE43" s="113"/>
    </row>
    <row r="44" spans="1:83" s="85" customFormat="1" ht="21.4" customHeight="1" x14ac:dyDescent="0.2">
      <c r="A44" s="109" t="s">
        <v>380</v>
      </c>
      <c r="B44" s="109" t="s">
        <v>77</v>
      </c>
      <c r="C44" s="109" t="s">
        <v>82</v>
      </c>
      <c r="D44" s="110">
        <v>7.2559452693333304</v>
      </c>
      <c r="E44" s="111"/>
      <c r="F44" s="112">
        <v>3.8249999999999999E-2</v>
      </c>
      <c r="G44" s="112">
        <v>2.6749999999999999E-2</v>
      </c>
      <c r="H44" s="113"/>
      <c r="I44" s="114">
        <v>6</v>
      </c>
      <c r="J44" s="114">
        <v>5</v>
      </c>
      <c r="K44" s="111"/>
      <c r="L44" s="136">
        <v>0.72</v>
      </c>
      <c r="M44" s="116">
        <v>0.54500000000000004</v>
      </c>
      <c r="N44" s="117">
        <v>0.7</v>
      </c>
      <c r="O44" s="118"/>
      <c r="P44" s="111"/>
      <c r="Q44" s="119">
        <v>285</v>
      </c>
      <c r="R44" s="120">
        <v>39.278135297482102</v>
      </c>
      <c r="S44" s="121">
        <v>36</v>
      </c>
      <c r="T44" s="133">
        <v>1.0910593138189499</v>
      </c>
      <c r="U44" s="134">
        <v>-8.0821413189118498</v>
      </c>
      <c r="V44" s="124">
        <v>8.5000000000000006E-3</v>
      </c>
      <c r="W44" s="124">
        <v>4.4999999999999997E-3</v>
      </c>
      <c r="X44" s="125">
        <v>0</v>
      </c>
      <c r="Y44" s="125">
        <v>29</v>
      </c>
      <c r="Z44" s="111"/>
      <c r="AA44" s="126">
        <v>1046</v>
      </c>
      <c r="AB44" s="110">
        <v>144.15764744268901</v>
      </c>
      <c r="AC44" s="121">
        <v>200</v>
      </c>
      <c r="AD44" s="116">
        <v>0.72078823721344498</v>
      </c>
      <c r="AE44" s="127">
        <v>-582.23411843839995</v>
      </c>
      <c r="AF44" s="112"/>
      <c r="AG44" s="112"/>
      <c r="AH44" s="128">
        <v>406</v>
      </c>
      <c r="AI44" s="125">
        <v>696</v>
      </c>
      <c r="AJ44" s="111"/>
      <c r="AK44" s="120">
        <v>8302.48315</v>
      </c>
      <c r="AL44" s="120">
        <v>1144.2317770904101</v>
      </c>
      <c r="AM44" s="129">
        <v>828</v>
      </c>
      <c r="AN44" s="122">
        <v>1.3819224360995299</v>
      </c>
      <c r="AO44" s="130">
        <v>1561.59389966503</v>
      </c>
      <c r="AP44" s="124">
        <v>0.01</v>
      </c>
      <c r="AQ44" s="124">
        <v>0.01</v>
      </c>
      <c r="AR44" s="125">
        <v>0</v>
      </c>
      <c r="AS44" s="125">
        <v>0</v>
      </c>
      <c r="AT44" s="113"/>
      <c r="AU44" s="120">
        <v>4281.6059100000002</v>
      </c>
      <c r="AV44" s="110">
        <v>590.0824428894</v>
      </c>
      <c r="AW44" s="131">
        <v>573</v>
      </c>
      <c r="AX44" s="133">
        <v>1.0298122912554999</v>
      </c>
      <c r="AY44" s="137">
        <v>-373.30646339162598</v>
      </c>
      <c r="AZ44" s="112">
        <v>7.4999999999999997E-3</v>
      </c>
      <c r="BA44" s="112">
        <v>2.2499999999999998E-3</v>
      </c>
      <c r="BB44" s="125">
        <v>0</v>
      </c>
      <c r="BC44" s="125">
        <v>708</v>
      </c>
      <c r="BD44" s="111"/>
      <c r="BE44" s="120">
        <v>455.6</v>
      </c>
      <c r="BF44" s="110">
        <v>62.789889268536299</v>
      </c>
      <c r="BG44" s="132">
        <v>65</v>
      </c>
      <c r="BH44" s="133">
        <v>0.96599829643902002</v>
      </c>
      <c r="BI44" s="134">
        <v>-73.576088492479698</v>
      </c>
      <c r="BJ44" s="112">
        <v>2.2499999999999998E-3</v>
      </c>
      <c r="BK44" s="112"/>
      <c r="BL44" s="125">
        <v>17</v>
      </c>
      <c r="BM44" s="125">
        <v>111</v>
      </c>
      <c r="BN44" s="111"/>
      <c r="BO44" s="119">
        <v>844</v>
      </c>
      <c r="BP44" s="120">
        <v>116.318407687982</v>
      </c>
      <c r="BQ44" s="132">
        <v>78</v>
      </c>
      <c r="BR44" s="122">
        <v>1.4912616370254099</v>
      </c>
      <c r="BS44" s="123">
        <v>238.19242232903699</v>
      </c>
      <c r="BT44" s="112">
        <v>7.4999999999999997E-3</v>
      </c>
      <c r="BU44" s="124">
        <v>7.4999999999999997E-3</v>
      </c>
      <c r="BV44" s="119">
        <v>0</v>
      </c>
      <c r="BW44" s="119">
        <v>0</v>
      </c>
      <c r="BX44" s="113"/>
      <c r="BY44" s="118">
        <v>0.99627827082736897</v>
      </c>
      <c r="BZ44" s="118">
        <v>1</v>
      </c>
      <c r="CA44" s="135">
        <v>0.99851130833094803</v>
      </c>
      <c r="CB44" s="117">
        <v>0.9</v>
      </c>
      <c r="CC44" s="124">
        <v>2.5000000000000001E-3</v>
      </c>
      <c r="CD44" s="113"/>
      <c r="CE44" s="113"/>
    </row>
    <row r="45" spans="1:83" s="85" customFormat="1" ht="21.4" customHeight="1" x14ac:dyDescent="0.2">
      <c r="A45" s="109" t="s">
        <v>380</v>
      </c>
      <c r="B45" s="109" t="s">
        <v>77</v>
      </c>
      <c r="C45" s="109" t="s">
        <v>83</v>
      </c>
      <c r="D45" s="110">
        <v>4.2127837904444396</v>
      </c>
      <c r="E45" s="111"/>
      <c r="F45" s="112">
        <v>2.5999999999999999E-2</v>
      </c>
      <c r="G45" s="112">
        <v>2.0750000000000001E-2</v>
      </c>
      <c r="H45" s="113"/>
      <c r="I45" s="114">
        <v>4</v>
      </c>
      <c r="J45" s="114">
        <v>4</v>
      </c>
      <c r="K45" s="111"/>
      <c r="L45" s="115">
        <v>0.33</v>
      </c>
      <c r="M45" s="118">
        <v>0.623</v>
      </c>
      <c r="N45" s="117">
        <v>0.7</v>
      </c>
      <c r="O45" s="118"/>
      <c r="P45" s="111"/>
      <c r="Q45" s="119">
        <v>113</v>
      </c>
      <c r="R45" s="120">
        <v>26.823118778682598</v>
      </c>
      <c r="S45" s="121">
        <v>36</v>
      </c>
      <c r="T45" s="118">
        <v>0.74508663274118303</v>
      </c>
      <c r="U45" s="126">
        <v>-57.162762863631798</v>
      </c>
      <c r="V45" s="124"/>
      <c r="W45" s="124"/>
      <c r="X45" s="125">
        <v>39</v>
      </c>
      <c r="Y45" s="125">
        <v>69</v>
      </c>
      <c r="Z45" s="111"/>
      <c r="AA45" s="126">
        <v>542</v>
      </c>
      <c r="AB45" s="110">
        <v>128.65602104465501</v>
      </c>
      <c r="AC45" s="121">
        <v>200</v>
      </c>
      <c r="AD45" s="116">
        <v>0.64328010522327495</v>
      </c>
      <c r="AE45" s="127">
        <v>-403.34868257573203</v>
      </c>
      <c r="AF45" s="112"/>
      <c r="AG45" s="112"/>
      <c r="AH45" s="128">
        <v>301</v>
      </c>
      <c r="AI45" s="125">
        <v>470</v>
      </c>
      <c r="AJ45" s="111"/>
      <c r="AK45" s="120">
        <v>5285.5180700000001</v>
      </c>
      <c r="AL45" s="120">
        <v>1254.6378672432099</v>
      </c>
      <c r="AM45" s="129">
        <v>828</v>
      </c>
      <c r="AN45" s="122">
        <v>1.51526312468987</v>
      </c>
      <c r="AO45" s="130">
        <v>1371.7745241364701</v>
      </c>
      <c r="AP45" s="124">
        <v>0.01</v>
      </c>
      <c r="AQ45" s="124">
        <v>0.01</v>
      </c>
      <c r="AR45" s="125">
        <v>0</v>
      </c>
      <c r="AS45" s="125">
        <v>0</v>
      </c>
      <c r="AT45" s="113"/>
      <c r="AU45" s="120">
        <v>2425.61852</v>
      </c>
      <c r="AV45" s="110">
        <v>575.77569622771898</v>
      </c>
      <c r="AW45" s="131">
        <v>573</v>
      </c>
      <c r="AX45" s="133">
        <v>1.0048441469942699</v>
      </c>
      <c r="AY45" s="137">
        <v>-277.01203531085298</v>
      </c>
      <c r="AZ45" s="112">
        <v>6.0000000000000001E-3</v>
      </c>
      <c r="BA45" s="112">
        <v>7.5000000000000002E-4</v>
      </c>
      <c r="BB45" s="125">
        <v>0</v>
      </c>
      <c r="BC45" s="125">
        <v>472</v>
      </c>
      <c r="BD45" s="111"/>
      <c r="BE45" s="120">
        <v>216.8</v>
      </c>
      <c r="BF45" s="110">
        <v>51.462408417861802</v>
      </c>
      <c r="BG45" s="132">
        <v>65</v>
      </c>
      <c r="BH45" s="118">
        <v>0.79172936027479701</v>
      </c>
      <c r="BI45" s="126">
        <v>-90.438321837112994</v>
      </c>
      <c r="BJ45" s="112"/>
      <c r="BK45" s="112"/>
      <c r="BL45" s="125">
        <v>58</v>
      </c>
      <c r="BM45" s="125">
        <v>112</v>
      </c>
      <c r="BN45" s="111"/>
      <c r="BO45" s="119">
        <v>511</v>
      </c>
      <c r="BP45" s="120">
        <v>121.297466335458</v>
      </c>
      <c r="BQ45" s="132">
        <v>78</v>
      </c>
      <c r="BR45" s="122">
        <v>1.5550957222494599</v>
      </c>
      <c r="BS45" s="123">
        <v>159.26962599524501</v>
      </c>
      <c r="BT45" s="112">
        <v>7.4999999999999997E-3</v>
      </c>
      <c r="BU45" s="124">
        <v>7.4999999999999997E-3</v>
      </c>
      <c r="BV45" s="119">
        <v>0</v>
      </c>
      <c r="BW45" s="119">
        <v>0</v>
      </c>
      <c r="BX45" s="113"/>
      <c r="BY45" s="118">
        <v>0.99832551908908196</v>
      </c>
      <c r="BZ45" s="118">
        <v>1</v>
      </c>
      <c r="CA45" s="135">
        <v>0.99933020763563296</v>
      </c>
      <c r="CB45" s="117">
        <v>0.9</v>
      </c>
      <c r="CC45" s="124">
        <v>2.5000000000000001E-3</v>
      </c>
      <c r="CD45" s="113"/>
      <c r="CE45" s="113"/>
    </row>
    <row r="46" spans="1:83" s="85" customFormat="1" ht="21.4" customHeight="1" x14ac:dyDescent="0.2">
      <c r="A46" s="109" t="s">
        <v>380</v>
      </c>
      <c r="B46" s="109" t="s">
        <v>77</v>
      </c>
      <c r="C46" s="109" t="s">
        <v>84</v>
      </c>
      <c r="D46" s="110">
        <v>2.6757575757777801</v>
      </c>
      <c r="E46" s="111"/>
      <c r="F46" s="112">
        <v>2.5250000000000002E-2</v>
      </c>
      <c r="G46" s="112">
        <v>0.02</v>
      </c>
      <c r="H46" s="113"/>
      <c r="I46" s="114">
        <v>4</v>
      </c>
      <c r="J46" s="114">
        <v>4</v>
      </c>
      <c r="K46" s="111"/>
      <c r="L46" s="115">
        <v>0.63</v>
      </c>
      <c r="M46" s="133">
        <v>0.749</v>
      </c>
      <c r="N46" s="117">
        <v>0.7</v>
      </c>
      <c r="O46" s="118">
        <v>7.0000000000000001E-3</v>
      </c>
      <c r="P46" s="111"/>
      <c r="Q46" s="119">
        <v>83</v>
      </c>
      <c r="R46" s="120">
        <v>31.019252547897199</v>
      </c>
      <c r="S46" s="121">
        <v>36</v>
      </c>
      <c r="T46" s="118">
        <v>0.86164590410825503</v>
      </c>
      <c r="U46" s="126">
        <v>-25.079200000816101</v>
      </c>
      <c r="V46" s="124"/>
      <c r="W46" s="124"/>
      <c r="X46" s="125">
        <v>14</v>
      </c>
      <c r="Y46" s="125">
        <v>33</v>
      </c>
      <c r="Z46" s="111"/>
      <c r="AA46" s="126">
        <v>263</v>
      </c>
      <c r="AB46" s="110">
        <v>98.289920724059698</v>
      </c>
      <c r="AC46" s="121">
        <v>200</v>
      </c>
      <c r="AD46" s="116">
        <v>0.49144960362029899</v>
      </c>
      <c r="AE46" s="127">
        <v>-337.440000004534</v>
      </c>
      <c r="AF46" s="112"/>
      <c r="AG46" s="112"/>
      <c r="AH46" s="128">
        <v>273</v>
      </c>
      <c r="AI46" s="125">
        <v>380</v>
      </c>
      <c r="AJ46" s="111"/>
      <c r="AK46" s="120">
        <v>1197.3372199999999</v>
      </c>
      <c r="AL46" s="120">
        <v>447.47597123104998</v>
      </c>
      <c r="AM46" s="129">
        <v>731</v>
      </c>
      <c r="AN46" s="116">
        <v>0.61214223150622404</v>
      </c>
      <c r="AO46" s="139">
        <v>-997.27098001657203</v>
      </c>
      <c r="AP46" s="124"/>
      <c r="AQ46" s="124"/>
      <c r="AR46" s="125">
        <v>759</v>
      </c>
      <c r="AS46" s="125">
        <v>1150</v>
      </c>
      <c r="AT46" s="113"/>
      <c r="AU46" s="120">
        <v>1591.5202300000001</v>
      </c>
      <c r="AV46" s="110">
        <v>594.79238493322202</v>
      </c>
      <c r="AW46" s="131">
        <v>573</v>
      </c>
      <c r="AX46" s="133">
        <v>1.0380320853982901</v>
      </c>
      <c r="AY46" s="137">
        <v>-125.06066819478001</v>
      </c>
      <c r="AZ46" s="112">
        <v>8.2500000000000004E-3</v>
      </c>
      <c r="BA46" s="112">
        <v>3.0000000000000001E-3</v>
      </c>
      <c r="BB46" s="125">
        <v>0</v>
      </c>
      <c r="BC46" s="125">
        <v>249</v>
      </c>
      <c r="BD46" s="111"/>
      <c r="BE46" s="120">
        <v>155.4</v>
      </c>
      <c r="BF46" s="110">
        <v>58.077010192087002</v>
      </c>
      <c r="BG46" s="132">
        <v>65</v>
      </c>
      <c r="BH46" s="118">
        <v>0.89349246449364605</v>
      </c>
      <c r="BI46" s="126">
        <v>-39.743000001473497</v>
      </c>
      <c r="BJ46" s="112"/>
      <c r="BK46" s="112"/>
      <c r="BL46" s="125">
        <v>19</v>
      </c>
      <c r="BM46" s="125">
        <v>54</v>
      </c>
      <c r="BN46" s="111"/>
      <c r="BO46" s="119">
        <v>380</v>
      </c>
      <c r="BP46" s="120">
        <v>142.01585503856501</v>
      </c>
      <c r="BQ46" s="132">
        <v>78</v>
      </c>
      <c r="BR46" s="122">
        <v>1.82071609023801</v>
      </c>
      <c r="BS46" s="123">
        <v>156.597789089222</v>
      </c>
      <c r="BT46" s="112">
        <v>7.4999999999999997E-3</v>
      </c>
      <c r="BU46" s="124">
        <v>7.4999999999999997E-3</v>
      </c>
      <c r="BV46" s="119">
        <v>0</v>
      </c>
      <c r="BW46" s="119">
        <v>0</v>
      </c>
      <c r="BX46" s="113"/>
      <c r="BY46" s="118">
        <v>0.99594202898550699</v>
      </c>
      <c r="BZ46" s="118">
        <v>1</v>
      </c>
      <c r="CA46" s="135">
        <v>0.998376811594203</v>
      </c>
      <c r="CB46" s="117">
        <v>0.9</v>
      </c>
      <c r="CC46" s="124">
        <v>2.5000000000000001E-3</v>
      </c>
      <c r="CD46" s="113"/>
      <c r="CE46" s="113"/>
    </row>
    <row r="47" spans="1:83" s="85" customFormat="1" ht="21.4" customHeight="1" x14ac:dyDescent="0.2">
      <c r="A47" s="109" t="s">
        <v>380</v>
      </c>
      <c r="B47" s="109" t="s">
        <v>77</v>
      </c>
      <c r="C47" s="109" t="s">
        <v>86</v>
      </c>
      <c r="D47" s="110">
        <v>5.0620890961111096</v>
      </c>
      <c r="E47" s="111"/>
      <c r="F47" s="112">
        <v>3.2750000000000001E-2</v>
      </c>
      <c r="G47" s="112">
        <v>2.5999999999999999E-2</v>
      </c>
      <c r="H47" s="113"/>
      <c r="I47" s="114">
        <v>5</v>
      </c>
      <c r="J47" s="114">
        <v>4</v>
      </c>
      <c r="K47" s="111"/>
      <c r="L47" s="136">
        <v>0.72</v>
      </c>
      <c r="M47" s="118">
        <v>0.65</v>
      </c>
      <c r="N47" s="117">
        <v>0.7</v>
      </c>
      <c r="O47" s="118"/>
      <c r="P47" s="111"/>
      <c r="Q47" s="119">
        <v>176</v>
      </c>
      <c r="R47" s="120">
        <v>34.7682541058414</v>
      </c>
      <c r="S47" s="121">
        <v>36</v>
      </c>
      <c r="T47" s="133">
        <v>0.96578483627337097</v>
      </c>
      <c r="U47" s="134">
        <v>-28.467902770119998</v>
      </c>
      <c r="V47" s="124">
        <v>1.5E-3</v>
      </c>
      <c r="W47" s="124"/>
      <c r="X47" s="125">
        <v>7</v>
      </c>
      <c r="Y47" s="125">
        <v>43</v>
      </c>
      <c r="Z47" s="111"/>
      <c r="AA47" s="126">
        <v>654</v>
      </c>
      <c r="AB47" s="110">
        <v>129.195671506933</v>
      </c>
      <c r="AC47" s="121">
        <v>200</v>
      </c>
      <c r="AD47" s="116">
        <v>0.64597835753466504</v>
      </c>
      <c r="AE47" s="127">
        <v>-481.93279316733299</v>
      </c>
      <c r="AF47" s="112"/>
      <c r="AG47" s="112"/>
      <c r="AH47" s="128">
        <v>359</v>
      </c>
      <c r="AI47" s="125">
        <v>561</v>
      </c>
      <c r="AJ47" s="111"/>
      <c r="AK47" s="120">
        <v>5086.0656900000004</v>
      </c>
      <c r="AL47" s="120">
        <v>1004.7365017552401</v>
      </c>
      <c r="AM47" s="129">
        <v>828</v>
      </c>
      <c r="AN47" s="122">
        <v>1.2134498813469099</v>
      </c>
      <c r="AO47" s="130">
        <v>383.30392628724201</v>
      </c>
      <c r="AP47" s="124">
        <v>0.01</v>
      </c>
      <c r="AQ47" s="124">
        <v>0.01</v>
      </c>
      <c r="AR47" s="125">
        <v>0</v>
      </c>
      <c r="AS47" s="125">
        <v>0</v>
      </c>
      <c r="AT47" s="113"/>
      <c r="AU47" s="120">
        <v>3120.6772799999999</v>
      </c>
      <c r="AV47" s="110">
        <v>616.48011734866998</v>
      </c>
      <c r="AW47" s="131">
        <v>573</v>
      </c>
      <c r="AX47" s="133">
        <v>1.07588153114951</v>
      </c>
      <c r="AY47" s="137">
        <v>-126.808787499437</v>
      </c>
      <c r="AZ47" s="112">
        <v>1.125E-2</v>
      </c>
      <c r="BA47" s="112">
        <v>6.0000000000000001E-3</v>
      </c>
      <c r="BB47" s="125">
        <v>0</v>
      </c>
      <c r="BC47" s="125">
        <v>361</v>
      </c>
      <c r="BD47" s="111"/>
      <c r="BE47" s="120">
        <v>252.5</v>
      </c>
      <c r="BF47" s="110">
        <v>49.880591827982599</v>
      </c>
      <c r="BG47" s="132">
        <v>65</v>
      </c>
      <c r="BH47" s="118">
        <v>0.76739372043050202</v>
      </c>
      <c r="BI47" s="126">
        <v>-116.678157779383</v>
      </c>
      <c r="BJ47" s="112"/>
      <c r="BK47" s="112"/>
      <c r="BL47" s="125">
        <v>77</v>
      </c>
      <c r="BM47" s="125">
        <v>143</v>
      </c>
      <c r="BN47" s="111"/>
      <c r="BO47" s="119">
        <v>740</v>
      </c>
      <c r="BP47" s="120">
        <v>146.184704763197</v>
      </c>
      <c r="BQ47" s="132">
        <v>78</v>
      </c>
      <c r="BR47" s="122">
        <v>1.87416288157945</v>
      </c>
      <c r="BS47" s="123">
        <v>317.36010685876801</v>
      </c>
      <c r="BT47" s="112">
        <v>7.4999999999999997E-3</v>
      </c>
      <c r="BU47" s="124">
        <v>7.4999999999999997E-3</v>
      </c>
      <c r="BV47" s="119">
        <v>0</v>
      </c>
      <c r="BW47" s="119">
        <v>0</v>
      </c>
      <c r="BX47" s="113"/>
      <c r="BY47" s="118">
        <v>0.99867794817556899</v>
      </c>
      <c r="BZ47" s="118">
        <v>1</v>
      </c>
      <c r="CA47" s="135">
        <v>0.99947117927022699</v>
      </c>
      <c r="CB47" s="117">
        <v>0.9</v>
      </c>
      <c r="CC47" s="124">
        <v>2.5000000000000001E-3</v>
      </c>
      <c r="CD47" s="113"/>
      <c r="CE47" s="113"/>
    </row>
    <row r="48" spans="1:83" s="85" customFormat="1" ht="21.4" customHeight="1" x14ac:dyDescent="0.2">
      <c r="A48" s="109" t="s">
        <v>380</v>
      </c>
      <c r="B48" s="109" t="s">
        <v>77</v>
      </c>
      <c r="C48" s="109" t="s">
        <v>87</v>
      </c>
      <c r="D48" s="110">
        <v>2.2861991962222201</v>
      </c>
      <c r="E48" s="111"/>
      <c r="F48" s="112">
        <v>4.8000000000000001E-2</v>
      </c>
      <c r="G48" s="112">
        <v>4.4999999999999998E-2</v>
      </c>
      <c r="H48" s="113"/>
      <c r="I48" s="114">
        <v>6</v>
      </c>
      <c r="J48" s="114">
        <v>5</v>
      </c>
      <c r="K48" s="111"/>
      <c r="L48" s="136">
        <v>0.72</v>
      </c>
      <c r="M48" s="116">
        <v>0.49299999999999999</v>
      </c>
      <c r="N48" s="117">
        <v>0.7</v>
      </c>
      <c r="O48" s="118"/>
      <c r="P48" s="111"/>
      <c r="Q48" s="119">
        <v>123</v>
      </c>
      <c r="R48" s="120">
        <v>53.801086188486302</v>
      </c>
      <c r="S48" s="121">
        <v>36</v>
      </c>
      <c r="T48" s="122">
        <v>1.4944746163468401</v>
      </c>
      <c r="U48" s="123">
        <v>30.655842066192101</v>
      </c>
      <c r="V48" s="124">
        <v>0.01</v>
      </c>
      <c r="W48" s="124">
        <v>0.01</v>
      </c>
      <c r="X48" s="125">
        <v>0</v>
      </c>
      <c r="Y48" s="125">
        <v>0</v>
      </c>
      <c r="Z48" s="111"/>
      <c r="AA48" s="126">
        <v>331</v>
      </c>
      <c r="AB48" s="110">
        <v>144.78178478365001</v>
      </c>
      <c r="AC48" s="121">
        <v>200</v>
      </c>
      <c r="AD48" s="116">
        <v>0.72390892391825001</v>
      </c>
      <c r="AE48" s="127">
        <v>-182.023099632266</v>
      </c>
      <c r="AF48" s="112"/>
      <c r="AG48" s="112"/>
      <c r="AH48" s="128">
        <v>127</v>
      </c>
      <c r="AI48" s="125">
        <v>218</v>
      </c>
      <c r="AJ48" s="111"/>
      <c r="AK48" s="120">
        <v>3836.54774</v>
      </c>
      <c r="AL48" s="120">
        <v>1678.13362297547</v>
      </c>
      <c r="AM48" s="129">
        <v>763.3</v>
      </c>
      <c r="AN48" s="122">
        <v>2.1985243324714698</v>
      </c>
      <c r="AO48" s="130">
        <v>1878.5950802534601</v>
      </c>
      <c r="AP48" s="124">
        <v>0.01</v>
      </c>
      <c r="AQ48" s="124">
        <v>0.01</v>
      </c>
      <c r="AR48" s="125">
        <v>0</v>
      </c>
      <c r="AS48" s="125">
        <v>0</v>
      </c>
      <c r="AT48" s="113"/>
      <c r="AU48" s="120">
        <v>2233.4148100000002</v>
      </c>
      <c r="AV48" s="110">
        <v>976.91172916627499</v>
      </c>
      <c r="AW48" s="131">
        <v>573</v>
      </c>
      <c r="AX48" s="122">
        <v>1.7049070317038</v>
      </c>
      <c r="AY48" s="130">
        <v>766.74761068820305</v>
      </c>
      <c r="AZ48" s="112">
        <v>1.4999999999999999E-2</v>
      </c>
      <c r="BA48" s="112">
        <v>1.4999999999999999E-2</v>
      </c>
      <c r="BB48" s="125">
        <v>0</v>
      </c>
      <c r="BC48" s="125">
        <v>0</v>
      </c>
      <c r="BD48" s="111"/>
      <c r="BE48" s="120">
        <v>145</v>
      </c>
      <c r="BF48" s="110">
        <v>63.424044693744101</v>
      </c>
      <c r="BG48" s="132">
        <v>65</v>
      </c>
      <c r="BH48" s="133">
        <v>0.97575453374990895</v>
      </c>
      <c r="BI48" s="134">
        <v>-21.732507380486499</v>
      </c>
      <c r="BJ48" s="112">
        <v>3.0000000000000001E-3</v>
      </c>
      <c r="BK48" s="112"/>
      <c r="BL48" s="125">
        <v>4</v>
      </c>
      <c r="BM48" s="125">
        <v>34</v>
      </c>
      <c r="BN48" s="111"/>
      <c r="BO48" s="119">
        <v>319</v>
      </c>
      <c r="BP48" s="120">
        <v>139.53289832623699</v>
      </c>
      <c r="BQ48" s="132">
        <v>78</v>
      </c>
      <c r="BR48" s="122">
        <v>1.78888331187483</v>
      </c>
      <c r="BS48" s="123">
        <v>128.12248566837101</v>
      </c>
      <c r="BT48" s="112">
        <v>7.4999999999999997E-3</v>
      </c>
      <c r="BU48" s="124">
        <v>7.4999999999999997E-3</v>
      </c>
      <c r="BV48" s="119">
        <v>0</v>
      </c>
      <c r="BW48" s="119">
        <v>0</v>
      </c>
      <c r="BX48" s="113"/>
      <c r="BY48" s="118">
        <v>0.99376039933444305</v>
      </c>
      <c r="BZ48" s="118">
        <v>1</v>
      </c>
      <c r="CA48" s="135">
        <v>0.99750415973377704</v>
      </c>
      <c r="CB48" s="117">
        <v>0.9</v>
      </c>
      <c r="CC48" s="124">
        <v>2.5000000000000001E-3</v>
      </c>
      <c r="CD48" s="113"/>
      <c r="CE48" s="113"/>
    </row>
    <row r="49" spans="1:83" s="85" customFormat="1" ht="21.4" customHeight="1" x14ac:dyDescent="0.2">
      <c r="A49" s="109" t="s">
        <v>380</v>
      </c>
      <c r="B49" s="109" t="s">
        <v>77</v>
      </c>
      <c r="C49" s="109" t="s">
        <v>88</v>
      </c>
      <c r="D49" s="110">
        <v>3.6495165695555598</v>
      </c>
      <c r="E49" s="111"/>
      <c r="F49" s="112">
        <v>0.02</v>
      </c>
      <c r="G49" s="112">
        <v>0.02</v>
      </c>
      <c r="H49" s="113"/>
      <c r="I49" s="114">
        <v>3</v>
      </c>
      <c r="J49" s="114">
        <v>3</v>
      </c>
      <c r="K49" s="111"/>
      <c r="L49" s="115">
        <v>-0.05</v>
      </c>
      <c r="M49" s="116">
        <v>0.39400000000000002</v>
      </c>
      <c r="N49" s="117">
        <v>0.7</v>
      </c>
      <c r="O49" s="118"/>
      <c r="P49" s="111"/>
      <c r="Q49" s="119">
        <v>110</v>
      </c>
      <c r="R49" s="120">
        <v>30.140978374403101</v>
      </c>
      <c r="S49" s="121">
        <v>36</v>
      </c>
      <c r="T49" s="118">
        <v>0.83724939928897602</v>
      </c>
      <c r="U49" s="126">
        <v>-37.411273277488199</v>
      </c>
      <c r="V49" s="124"/>
      <c r="W49" s="124"/>
      <c r="X49" s="125">
        <v>22</v>
      </c>
      <c r="Y49" s="125">
        <v>48</v>
      </c>
      <c r="Z49" s="111"/>
      <c r="AA49" s="126">
        <v>498</v>
      </c>
      <c r="AB49" s="110">
        <v>136.45642936775201</v>
      </c>
      <c r="AC49" s="121">
        <v>200</v>
      </c>
      <c r="AD49" s="116">
        <v>0.68228214683875998</v>
      </c>
      <c r="AE49" s="127">
        <v>-320.951518208268</v>
      </c>
      <c r="AF49" s="112"/>
      <c r="AG49" s="112"/>
      <c r="AH49" s="128">
        <v>232</v>
      </c>
      <c r="AI49" s="125">
        <v>378</v>
      </c>
      <c r="AJ49" s="111"/>
      <c r="AK49" s="120">
        <v>4020.8121500000002</v>
      </c>
      <c r="AL49" s="120">
        <v>1101.7382914607999</v>
      </c>
      <c r="AM49" s="129">
        <v>828</v>
      </c>
      <c r="AN49" s="122">
        <v>1.33060180128116</v>
      </c>
      <c r="AO49" s="130">
        <v>630.35286461777105</v>
      </c>
      <c r="AP49" s="124">
        <v>0.01</v>
      </c>
      <c r="AQ49" s="124">
        <v>0.01</v>
      </c>
      <c r="AR49" s="125">
        <v>0</v>
      </c>
      <c r="AS49" s="125">
        <v>0</v>
      </c>
      <c r="AT49" s="113"/>
      <c r="AU49" s="120">
        <v>1745.0831800000001</v>
      </c>
      <c r="AV49" s="110">
        <v>478.16831263558799</v>
      </c>
      <c r="AW49" s="131">
        <v>573</v>
      </c>
      <c r="AX49" s="118">
        <v>0.83449967301149797</v>
      </c>
      <c r="AY49" s="120">
        <v>-596.19410448023405</v>
      </c>
      <c r="AZ49" s="112"/>
      <c r="BA49" s="112"/>
      <c r="BB49" s="125">
        <v>347</v>
      </c>
      <c r="BC49" s="125">
        <v>765</v>
      </c>
      <c r="BD49" s="111"/>
      <c r="BE49" s="120">
        <v>187.1</v>
      </c>
      <c r="BF49" s="110">
        <v>51.267064125916598</v>
      </c>
      <c r="BG49" s="132">
        <v>65</v>
      </c>
      <c r="BH49" s="118">
        <v>0.78872406347564095</v>
      </c>
      <c r="BI49" s="126">
        <v>-79.059243417687</v>
      </c>
      <c r="BJ49" s="112"/>
      <c r="BK49" s="112"/>
      <c r="BL49" s="125">
        <v>51</v>
      </c>
      <c r="BM49" s="125">
        <v>98</v>
      </c>
      <c r="BN49" s="111"/>
      <c r="BO49" s="119">
        <v>677</v>
      </c>
      <c r="BP49" s="120">
        <v>185.504021449736</v>
      </c>
      <c r="BQ49" s="132">
        <v>78</v>
      </c>
      <c r="BR49" s="122">
        <v>2.3782566852530298</v>
      </c>
      <c r="BS49" s="123">
        <v>372.29748218792298</v>
      </c>
      <c r="BT49" s="112">
        <v>7.4999999999999997E-3</v>
      </c>
      <c r="BU49" s="124">
        <v>7.4999999999999997E-3</v>
      </c>
      <c r="BV49" s="119">
        <v>0</v>
      </c>
      <c r="BW49" s="119">
        <v>0</v>
      </c>
      <c r="BX49" s="113"/>
      <c r="BY49" s="118">
        <v>0.99746835443037996</v>
      </c>
      <c r="BZ49" s="118">
        <v>1</v>
      </c>
      <c r="CA49" s="135">
        <v>0.99898734177215198</v>
      </c>
      <c r="CB49" s="117">
        <v>0.9</v>
      </c>
      <c r="CC49" s="124">
        <v>2.5000000000000001E-3</v>
      </c>
      <c r="CD49" s="113"/>
      <c r="CE49" s="113"/>
    </row>
    <row r="50" spans="1:83" s="85" customFormat="1" ht="21.4" customHeight="1" x14ac:dyDescent="0.2">
      <c r="A50" s="109" t="s">
        <v>380</v>
      </c>
      <c r="B50" s="109" t="s">
        <v>77</v>
      </c>
      <c r="C50" s="109" t="s">
        <v>89</v>
      </c>
      <c r="D50" s="110">
        <v>1.97182578466667</v>
      </c>
      <c r="E50" s="111"/>
      <c r="F50" s="112">
        <v>1.7500000000000002E-2</v>
      </c>
      <c r="G50" s="112">
        <v>1.225E-2</v>
      </c>
      <c r="H50" s="113"/>
      <c r="I50" s="114">
        <v>3</v>
      </c>
      <c r="J50" s="114">
        <v>3</v>
      </c>
      <c r="K50" s="111"/>
      <c r="L50" s="115">
        <v>0.59</v>
      </c>
      <c r="M50" s="116">
        <v>0.48499999999999999</v>
      </c>
      <c r="N50" s="117">
        <v>0.7</v>
      </c>
      <c r="O50" s="118"/>
      <c r="P50" s="111"/>
      <c r="Q50" s="119">
        <v>54</v>
      </c>
      <c r="R50" s="120">
        <v>27.385786523289902</v>
      </c>
      <c r="S50" s="121">
        <v>36</v>
      </c>
      <c r="T50" s="118">
        <v>0.76071629231360904</v>
      </c>
      <c r="U50" s="126">
        <v>-25.6459870942561</v>
      </c>
      <c r="V50" s="124"/>
      <c r="W50" s="124"/>
      <c r="X50" s="125">
        <v>17</v>
      </c>
      <c r="Y50" s="125">
        <v>32</v>
      </c>
      <c r="Z50" s="111"/>
      <c r="AA50" s="126">
        <v>159</v>
      </c>
      <c r="AB50" s="110">
        <v>80.635926985242605</v>
      </c>
      <c r="AC50" s="121">
        <v>200</v>
      </c>
      <c r="AD50" s="116">
        <v>0.403179634926213</v>
      </c>
      <c r="AE50" s="127">
        <v>-283.47770607920103</v>
      </c>
      <c r="AF50" s="112"/>
      <c r="AG50" s="112"/>
      <c r="AH50" s="128">
        <v>236</v>
      </c>
      <c r="AI50" s="125">
        <v>315</v>
      </c>
      <c r="AJ50" s="111"/>
      <c r="AK50" s="120">
        <v>457.27341999999999</v>
      </c>
      <c r="AL50" s="120">
        <v>231.90356042397599</v>
      </c>
      <c r="AM50" s="129">
        <v>820.2</v>
      </c>
      <c r="AN50" s="116">
        <v>0.28274025899046101</v>
      </c>
      <c r="AO50" s="139">
        <v>-1357.3276526308</v>
      </c>
      <c r="AP50" s="124"/>
      <c r="AQ50" s="124"/>
      <c r="AR50" s="125">
        <v>1161</v>
      </c>
      <c r="AS50" s="125">
        <v>1484</v>
      </c>
      <c r="AT50" s="113"/>
      <c r="AU50" s="120">
        <v>928.31114000000002</v>
      </c>
      <c r="AV50" s="110">
        <v>470.78760568948002</v>
      </c>
      <c r="AW50" s="131">
        <v>573</v>
      </c>
      <c r="AX50" s="118">
        <v>0.821618858096824</v>
      </c>
      <c r="AY50" s="120">
        <v>-336.675833097836</v>
      </c>
      <c r="AZ50" s="112"/>
      <c r="BA50" s="112"/>
      <c r="BB50" s="125">
        <v>202</v>
      </c>
      <c r="BC50" s="125">
        <v>428</v>
      </c>
      <c r="BD50" s="111"/>
      <c r="BE50" s="120">
        <v>132</v>
      </c>
      <c r="BF50" s="110">
        <v>66.943033723597594</v>
      </c>
      <c r="BG50" s="132">
        <v>65</v>
      </c>
      <c r="BH50" s="133">
        <v>1.0298928265168901</v>
      </c>
      <c r="BI50" s="134">
        <v>-11.8052544757403</v>
      </c>
      <c r="BJ50" s="112">
        <v>7.4999999999999997E-3</v>
      </c>
      <c r="BK50" s="112">
        <v>2.2499999999999998E-3</v>
      </c>
      <c r="BL50" s="125">
        <v>0</v>
      </c>
      <c r="BM50" s="125">
        <v>22</v>
      </c>
      <c r="BN50" s="111"/>
      <c r="BO50" s="119">
        <v>198</v>
      </c>
      <c r="BP50" s="120">
        <v>100.414550585396</v>
      </c>
      <c r="BQ50" s="132">
        <v>78</v>
      </c>
      <c r="BR50" s="122">
        <v>1.2873660331461001</v>
      </c>
      <c r="BS50" s="123">
        <v>33.3698990472381</v>
      </c>
      <c r="BT50" s="112">
        <v>7.4999999999999997E-3</v>
      </c>
      <c r="BU50" s="124">
        <v>7.4999999999999997E-3</v>
      </c>
      <c r="BV50" s="119">
        <v>0</v>
      </c>
      <c r="BW50" s="119">
        <v>0</v>
      </c>
      <c r="BX50" s="113"/>
      <c r="BY50" s="118">
        <v>0.99685534591194902</v>
      </c>
      <c r="BZ50" s="118">
        <v>1</v>
      </c>
      <c r="CA50" s="135">
        <v>0.99874213836477999</v>
      </c>
      <c r="CB50" s="117">
        <v>0.9</v>
      </c>
      <c r="CC50" s="124">
        <v>2.5000000000000001E-3</v>
      </c>
      <c r="CD50" s="113"/>
      <c r="CE50" s="113"/>
    </row>
    <row r="51" spans="1:83" s="85" customFormat="1" ht="21.4" customHeight="1" x14ac:dyDescent="0.2">
      <c r="A51" s="109" t="s">
        <v>380</v>
      </c>
      <c r="B51" s="109" t="s">
        <v>77</v>
      </c>
      <c r="C51" s="109" t="s">
        <v>90</v>
      </c>
      <c r="D51" s="110">
        <v>3.09095719111111</v>
      </c>
      <c r="E51" s="111"/>
      <c r="F51" s="112">
        <v>6.7750000000000005E-2</v>
      </c>
      <c r="G51" s="112">
        <v>5.5750000000000001E-2</v>
      </c>
      <c r="H51" s="113"/>
      <c r="I51" s="114">
        <v>6</v>
      </c>
      <c r="J51" s="114">
        <v>6</v>
      </c>
      <c r="K51" s="111"/>
      <c r="L51" s="135">
        <v>0.94</v>
      </c>
      <c r="M51" s="122">
        <v>0.84099999999999997</v>
      </c>
      <c r="N51" s="117">
        <v>0.7</v>
      </c>
      <c r="O51" s="118">
        <v>0.02</v>
      </c>
      <c r="P51" s="111"/>
      <c r="Q51" s="119">
        <v>142</v>
      </c>
      <c r="R51" s="120">
        <v>45.940461552932398</v>
      </c>
      <c r="S51" s="121">
        <v>36</v>
      </c>
      <c r="T51" s="122">
        <v>1.2761239320258999</v>
      </c>
      <c r="U51" s="123">
        <v>17.150057136640001</v>
      </c>
      <c r="V51" s="124">
        <v>0.01</v>
      </c>
      <c r="W51" s="124">
        <v>0.01</v>
      </c>
      <c r="X51" s="125">
        <v>0</v>
      </c>
      <c r="Y51" s="125">
        <v>0</v>
      </c>
      <c r="Z51" s="111"/>
      <c r="AA51" s="126">
        <v>345</v>
      </c>
      <c r="AB51" s="110">
        <v>111.615910110998</v>
      </c>
      <c r="AC51" s="121">
        <v>200</v>
      </c>
      <c r="AD51" s="116">
        <v>0.55807955055499003</v>
      </c>
      <c r="AE51" s="127">
        <v>-348.61079368533302</v>
      </c>
      <c r="AF51" s="112"/>
      <c r="AG51" s="112"/>
      <c r="AH51" s="128">
        <v>274</v>
      </c>
      <c r="AI51" s="125">
        <v>397</v>
      </c>
      <c r="AJ51" s="111"/>
      <c r="AK51" s="120">
        <v>890.23343999999997</v>
      </c>
      <c r="AL51" s="120">
        <v>288.01221917925898</v>
      </c>
      <c r="AM51" s="129">
        <v>693.7</v>
      </c>
      <c r="AN51" s="116">
        <v>0.415182671441919</v>
      </c>
      <c r="AO51" s="139">
        <v>-1515.5555978975799</v>
      </c>
      <c r="AP51" s="124"/>
      <c r="AQ51" s="124"/>
      <c r="AR51" s="125">
        <v>1254</v>
      </c>
      <c r="AS51" s="125">
        <v>1683</v>
      </c>
      <c r="AT51" s="113"/>
      <c r="AU51" s="120">
        <v>1969.7504799999999</v>
      </c>
      <c r="AV51" s="110">
        <v>637.26229715007196</v>
      </c>
      <c r="AW51" s="131">
        <v>573</v>
      </c>
      <c r="AX51" s="133">
        <v>1.11215060584655</v>
      </c>
      <c r="AY51" s="137">
        <v>-13.1937595792631</v>
      </c>
      <c r="AZ51" s="112">
        <v>1.4250000000000001E-2</v>
      </c>
      <c r="BA51" s="112">
        <v>8.2500000000000004E-3</v>
      </c>
      <c r="BB51" s="125">
        <v>0</v>
      </c>
      <c r="BC51" s="125">
        <v>156</v>
      </c>
      <c r="BD51" s="111"/>
      <c r="BE51" s="120">
        <v>220.8</v>
      </c>
      <c r="BF51" s="110">
        <v>71.434182471038596</v>
      </c>
      <c r="BG51" s="132">
        <v>65</v>
      </c>
      <c r="BH51" s="133">
        <v>1.0989874226313601</v>
      </c>
      <c r="BI51" s="134">
        <v>-4.6235079477332599</v>
      </c>
      <c r="BJ51" s="112">
        <v>1.35E-2</v>
      </c>
      <c r="BK51" s="112">
        <v>7.4999999999999997E-3</v>
      </c>
      <c r="BL51" s="125">
        <v>0</v>
      </c>
      <c r="BM51" s="125">
        <v>21</v>
      </c>
      <c r="BN51" s="111"/>
      <c r="BO51" s="119">
        <v>396</v>
      </c>
      <c r="BP51" s="120">
        <v>128.11565334479701</v>
      </c>
      <c r="BQ51" s="132">
        <v>78</v>
      </c>
      <c r="BR51" s="122">
        <v>1.6425083762153501</v>
      </c>
      <c r="BS51" s="123">
        <v>137.93227496550401</v>
      </c>
      <c r="BT51" s="112">
        <v>7.4999999999999997E-3</v>
      </c>
      <c r="BU51" s="124">
        <v>7.4999999999999997E-3</v>
      </c>
      <c r="BV51" s="119">
        <v>0</v>
      </c>
      <c r="BW51" s="119">
        <v>0</v>
      </c>
      <c r="BX51" s="113"/>
      <c r="BY51" s="118">
        <v>0.99695894576786603</v>
      </c>
      <c r="BZ51" s="118">
        <v>1</v>
      </c>
      <c r="CA51" s="135">
        <v>0.99878357830714604</v>
      </c>
      <c r="CB51" s="117">
        <v>0.9</v>
      </c>
      <c r="CC51" s="124">
        <v>2.5000000000000001E-3</v>
      </c>
      <c r="CD51" s="113"/>
      <c r="CE51" s="113"/>
    </row>
    <row r="52" spans="1:83" s="85" customFormat="1" ht="21.4" customHeight="1" x14ac:dyDescent="0.2">
      <c r="A52" s="109" t="s">
        <v>380</v>
      </c>
      <c r="B52" s="109" t="s">
        <v>77</v>
      </c>
      <c r="C52" s="109" t="s">
        <v>91</v>
      </c>
      <c r="D52" s="110">
        <v>8.3391041417777796</v>
      </c>
      <c r="E52" s="111"/>
      <c r="F52" s="112">
        <v>4.7750000000000001E-2</v>
      </c>
      <c r="G52" s="112">
        <v>3.3000000000000002E-2</v>
      </c>
      <c r="H52" s="113"/>
      <c r="I52" s="114">
        <v>5</v>
      </c>
      <c r="J52" s="114">
        <v>5</v>
      </c>
      <c r="K52" s="111"/>
      <c r="L52" s="138">
        <v>0.65509579955784802</v>
      </c>
      <c r="M52" s="116">
        <v>0.52900000000000003</v>
      </c>
      <c r="N52" s="117">
        <v>0.7</v>
      </c>
      <c r="O52" s="118"/>
      <c r="P52" s="111"/>
      <c r="Q52" s="119">
        <v>338</v>
      </c>
      <c r="R52" s="120">
        <v>40.531931758312702</v>
      </c>
      <c r="S52" s="121">
        <v>36</v>
      </c>
      <c r="T52" s="122">
        <v>1.1258869932864599</v>
      </c>
      <c r="U52" s="123">
        <v>1.16690550531189</v>
      </c>
      <c r="V52" s="124">
        <v>0.01</v>
      </c>
      <c r="W52" s="124">
        <v>6.4999999999999997E-3</v>
      </c>
      <c r="X52" s="125">
        <v>0</v>
      </c>
      <c r="Y52" s="125">
        <v>23</v>
      </c>
      <c r="Z52" s="111"/>
      <c r="AA52" s="126">
        <v>969</v>
      </c>
      <c r="AB52" s="110">
        <v>116.199532171021</v>
      </c>
      <c r="AC52" s="121">
        <v>200</v>
      </c>
      <c r="AD52" s="116">
        <v>0.58099766085510496</v>
      </c>
      <c r="AE52" s="127">
        <v>-902.29496941493403</v>
      </c>
      <c r="AF52" s="112"/>
      <c r="AG52" s="112"/>
      <c r="AH52" s="128">
        <v>699</v>
      </c>
      <c r="AI52" s="125">
        <v>1033</v>
      </c>
      <c r="AJ52" s="111"/>
      <c r="AK52" s="120">
        <v>6050.3836000000001</v>
      </c>
      <c r="AL52" s="120">
        <v>725.54359522726202</v>
      </c>
      <c r="AM52" s="129">
        <v>781.5</v>
      </c>
      <c r="AN52" s="118">
        <v>0.92839871430231802</v>
      </c>
      <c r="AO52" s="120">
        <v>-1261.7014929888501</v>
      </c>
      <c r="AP52" s="124"/>
      <c r="AQ52" s="124"/>
      <c r="AR52" s="125">
        <v>467</v>
      </c>
      <c r="AS52" s="125">
        <v>1771</v>
      </c>
      <c r="AT52" s="113"/>
      <c r="AU52" s="120">
        <v>5390.18923</v>
      </c>
      <c r="AV52" s="110">
        <v>646.37509477737399</v>
      </c>
      <c r="AW52" s="131">
        <v>573</v>
      </c>
      <c r="AX52" s="122">
        <v>1.12805426662718</v>
      </c>
      <c r="AY52" s="130">
        <v>40.397078641989502</v>
      </c>
      <c r="AZ52" s="112">
        <v>1.4999999999999999E-2</v>
      </c>
      <c r="BA52" s="112">
        <v>9.75E-3</v>
      </c>
      <c r="BB52" s="125">
        <v>0</v>
      </c>
      <c r="BC52" s="125">
        <v>344</v>
      </c>
      <c r="BD52" s="111"/>
      <c r="BE52" s="120">
        <v>593.29999999999995</v>
      </c>
      <c r="BF52" s="110">
        <v>71.146731101203997</v>
      </c>
      <c r="BG52" s="132">
        <v>65</v>
      </c>
      <c r="BH52" s="133">
        <v>1.09456509386468</v>
      </c>
      <c r="BI52" s="134">
        <v>-14.8708650598535</v>
      </c>
      <c r="BJ52" s="112">
        <v>1.2749999999999999E-2</v>
      </c>
      <c r="BK52" s="112">
        <v>6.7499999999999999E-3</v>
      </c>
      <c r="BL52" s="125">
        <v>0</v>
      </c>
      <c r="BM52" s="125">
        <v>58</v>
      </c>
      <c r="BN52" s="111"/>
      <c r="BO52" s="119">
        <v>982</v>
      </c>
      <c r="BP52" s="120">
        <v>117.75845262326401</v>
      </c>
      <c r="BQ52" s="132">
        <v>78</v>
      </c>
      <c r="BR52" s="122">
        <v>1.5097237515803099</v>
      </c>
      <c r="BS52" s="123">
        <v>285.75818827800299</v>
      </c>
      <c r="BT52" s="112">
        <v>7.4999999999999997E-3</v>
      </c>
      <c r="BU52" s="124">
        <v>7.4999999999999997E-3</v>
      </c>
      <c r="BV52" s="119">
        <v>0</v>
      </c>
      <c r="BW52" s="119">
        <v>0</v>
      </c>
      <c r="BX52" s="113"/>
      <c r="BY52" s="118">
        <v>0.999448428019857</v>
      </c>
      <c r="BZ52" s="118">
        <v>1</v>
      </c>
      <c r="CA52" s="135">
        <v>0.99977937120794302</v>
      </c>
      <c r="CB52" s="117">
        <v>0.9</v>
      </c>
      <c r="CC52" s="124">
        <v>2.5000000000000001E-3</v>
      </c>
      <c r="CD52" s="113"/>
      <c r="CE52" s="113"/>
    </row>
    <row r="53" spans="1:83" s="85" customFormat="1" ht="21.4" customHeight="1" x14ac:dyDescent="0.2">
      <c r="A53" s="109" t="s">
        <v>380</v>
      </c>
      <c r="B53" s="109" t="s">
        <v>77</v>
      </c>
      <c r="C53" s="109" t="s">
        <v>93</v>
      </c>
      <c r="D53" s="110">
        <v>2.8860804667777802</v>
      </c>
      <c r="E53" s="111"/>
      <c r="F53" s="112">
        <v>3.1E-2</v>
      </c>
      <c r="G53" s="112">
        <v>2.0750000000000001E-2</v>
      </c>
      <c r="H53" s="113"/>
      <c r="I53" s="114">
        <v>6</v>
      </c>
      <c r="J53" s="114">
        <v>4</v>
      </c>
      <c r="K53" s="111"/>
      <c r="L53" s="136">
        <v>0.72</v>
      </c>
      <c r="M53" s="118">
        <v>0.66100000000000003</v>
      </c>
      <c r="N53" s="117">
        <v>0.7</v>
      </c>
      <c r="O53" s="118"/>
      <c r="P53" s="111"/>
      <c r="Q53" s="119">
        <v>130</v>
      </c>
      <c r="R53" s="120">
        <v>45.043789144639199</v>
      </c>
      <c r="S53" s="121">
        <v>36</v>
      </c>
      <c r="T53" s="122">
        <v>1.2512163651288699</v>
      </c>
      <c r="U53" s="123">
        <v>13.4254377859119</v>
      </c>
      <c r="V53" s="124">
        <v>0.01</v>
      </c>
      <c r="W53" s="124">
        <v>0.01</v>
      </c>
      <c r="X53" s="125">
        <v>0</v>
      </c>
      <c r="Y53" s="125">
        <v>0</v>
      </c>
      <c r="Z53" s="111"/>
      <c r="AA53" s="126">
        <v>554</v>
      </c>
      <c r="AB53" s="110">
        <v>191.955839893308</v>
      </c>
      <c r="AC53" s="121">
        <v>200</v>
      </c>
      <c r="AD53" s="133">
        <v>0.95977919946654</v>
      </c>
      <c r="AE53" s="134">
        <v>-93.636456744933994</v>
      </c>
      <c r="AF53" s="112">
        <v>1.5E-3</v>
      </c>
      <c r="AG53" s="112"/>
      <c r="AH53" s="128">
        <v>24</v>
      </c>
      <c r="AI53" s="125">
        <v>139</v>
      </c>
      <c r="AJ53" s="111"/>
      <c r="AK53" s="120">
        <v>2250.56196</v>
      </c>
      <c r="AL53" s="120">
        <v>779.79875679373697</v>
      </c>
      <c r="AM53" s="129">
        <v>780.5</v>
      </c>
      <c r="AN53" s="133">
        <v>0.99910154618031699</v>
      </c>
      <c r="AO53" s="137">
        <v>-276.83931244710499</v>
      </c>
      <c r="AP53" s="124">
        <v>3.5000000000000001E-3</v>
      </c>
      <c r="AQ53" s="124">
        <v>0</v>
      </c>
      <c r="AR53" s="125">
        <v>3</v>
      </c>
      <c r="AS53" s="125">
        <v>453</v>
      </c>
      <c r="AT53" s="113"/>
      <c r="AU53" s="120">
        <v>1661.39806</v>
      </c>
      <c r="AV53" s="110">
        <v>575.65895307655796</v>
      </c>
      <c r="AW53" s="131">
        <v>573</v>
      </c>
      <c r="AX53" s="133">
        <v>1.00464040676537</v>
      </c>
      <c r="AY53" s="137">
        <v>-190.111450716322</v>
      </c>
      <c r="AZ53" s="112">
        <v>6.0000000000000001E-3</v>
      </c>
      <c r="BA53" s="112">
        <v>7.5000000000000002E-4</v>
      </c>
      <c r="BB53" s="125">
        <v>0</v>
      </c>
      <c r="BC53" s="125">
        <v>324</v>
      </c>
      <c r="BD53" s="111"/>
      <c r="BE53" s="120">
        <v>175</v>
      </c>
      <c r="BF53" s="110">
        <v>60.635870002398903</v>
      </c>
      <c r="BG53" s="132">
        <v>65</v>
      </c>
      <c r="BH53" s="118">
        <v>0.93285953849844405</v>
      </c>
      <c r="BI53" s="126">
        <v>-35.481848442103498</v>
      </c>
      <c r="BJ53" s="112">
        <v>0</v>
      </c>
      <c r="BK53" s="112"/>
      <c r="BL53" s="125">
        <v>13</v>
      </c>
      <c r="BM53" s="125">
        <v>51</v>
      </c>
      <c r="BN53" s="111"/>
      <c r="BO53" s="119">
        <v>409</v>
      </c>
      <c r="BP53" s="120">
        <v>141.71469046274899</v>
      </c>
      <c r="BQ53" s="132">
        <v>78</v>
      </c>
      <c r="BR53" s="122">
        <v>1.81685500593268</v>
      </c>
      <c r="BS53" s="123">
        <v>168.037678532163</v>
      </c>
      <c r="BT53" s="112">
        <v>7.4999999999999997E-3</v>
      </c>
      <c r="BU53" s="124">
        <v>7.4999999999999997E-3</v>
      </c>
      <c r="BV53" s="119">
        <v>0</v>
      </c>
      <c r="BW53" s="119">
        <v>0</v>
      </c>
      <c r="BX53" s="113"/>
      <c r="BY53" s="118">
        <v>0.98142414860681104</v>
      </c>
      <c r="BZ53" s="118">
        <v>1</v>
      </c>
      <c r="CA53" s="135">
        <v>0.99256965944272402</v>
      </c>
      <c r="CB53" s="117">
        <v>0.9</v>
      </c>
      <c r="CC53" s="124">
        <v>2.5000000000000001E-3</v>
      </c>
      <c r="CD53" s="113"/>
      <c r="CE53" s="113"/>
    </row>
    <row r="54" spans="1:83" s="85" customFormat="1" ht="21.4" customHeight="1" x14ac:dyDescent="0.2">
      <c r="A54" s="109" t="s">
        <v>380</v>
      </c>
      <c r="B54" s="109" t="s">
        <v>77</v>
      </c>
      <c r="C54" s="109" t="s">
        <v>94</v>
      </c>
      <c r="D54" s="110">
        <v>4.5130608658888898</v>
      </c>
      <c r="E54" s="111"/>
      <c r="F54" s="112">
        <v>4.5749999999999999E-2</v>
      </c>
      <c r="G54" s="112">
        <v>4.4499999999999998E-2</v>
      </c>
      <c r="H54" s="113"/>
      <c r="I54" s="114">
        <v>6</v>
      </c>
      <c r="J54" s="114">
        <v>5</v>
      </c>
      <c r="K54" s="111"/>
      <c r="L54" s="115">
        <v>0.60088685015290499</v>
      </c>
      <c r="M54" s="116">
        <v>0.58399999999999996</v>
      </c>
      <c r="N54" s="117">
        <v>0.7</v>
      </c>
      <c r="O54" s="118"/>
      <c r="P54" s="111"/>
      <c r="Q54" s="119">
        <v>194</v>
      </c>
      <c r="R54" s="120">
        <v>42.986346908439003</v>
      </c>
      <c r="S54" s="121">
        <v>36</v>
      </c>
      <c r="T54" s="122">
        <v>1.1940651919010801</v>
      </c>
      <c r="U54" s="123">
        <v>11.708445505016</v>
      </c>
      <c r="V54" s="124">
        <v>0.01</v>
      </c>
      <c r="W54" s="124">
        <v>9.4999999999999998E-3</v>
      </c>
      <c r="X54" s="125">
        <v>0</v>
      </c>
      <c r="Y54" s="125">
        <v>1</v>
      </c>
      <c r="Z54" s="111"/>
      <c r="AA54" s="126">
        <v>696</v>
      </c>
      <c r="AB54" s="110">
        <v>154.219059011719</v>
      </c>
      <c r="AC54" s="121">
        <v>200</v>
      </c>
      <c r="AD54" s="118">
        <v>0.77109529505859498</v>
      </c>
      <c r="AE54" s="126">
        <v>-316.730858305467</v>
      </c>
      <c r="AF54" s="112"/>
      <c r="AG54" s="112"/>
      <c r="AH54" s="128">
        <v>207</v>
      </c>
      <c r="AI54" s="125">
        <v>388</v>
      </c>
      <c r="AJ54" s="111"/>
      <c r="AK54" s="120">
        <v>5088.0134699999999</v>
      </c>
      <c r="AL54" s="120">
        <v>1127.3974850321199</v>
      </c>
      <c r="AM54" s="129">
        <v>823.8</v>
      </c>
      <c r="AN54" s="122">
        <v>1.3685329995534401</v>
      </c>
      <c r="AO54" s="130">
        <v>916.57506463978302</v>
      </c>
      <c r="AP54" s="124">
        <v>0.01</v>
      </c>
      <c r="AQ54" s="124">
        <v>0.01</v>
      </c>
      <c r="AR54" s="125">
        <v>0</v>
      </c>
      <c r="AS54" s="125">
        <v>0</v>
      </c>
      <c r="AT54" s="113"/>
      <c r="AU54" s="120">
        <v>3480.8847999999998</v>
      </c>
      <c r="AV54" s="110">
        <v>771.29134825315703</v>
      </c>
      <c r="AW54" s="131">
        <v>573</v>
      </c>
      <c r="AX54" s="122">
        <v>1.3460581993946901</v>
      </c>
      <c r="AY54" s="130">
        <v>585.61725225760904</v>
      </c>
      <c r="AZ54" s="112">
        <v>1.4999999999999999E-2</v>
      </c>
      <c r="BA54" s="112">
        <v>1.4999999999999999E-2</v>
      </c>
      <c r="BB54" s="125">
        <v>0</v>
      </c>
      <c r="BC54" s="125">
        <v>0</v>
      </c>
      <c r="BD54" s="111"/>
      <c r="BE54" s="120">
        <v>276.39999999999998</v>
      </c>
      <c r="BF54" s="110">
        <v>61.244465389136799</v>
      </c>
      <c r="BG54" s="132">
        <v>65</v>
      </c>
      <c r="BH54" s="133">
        <v>0.94222254444825904</v>
      </c>
      <c r="BI54" s="134">
        <v>-52.737528949276701</v>
      </c>
      <c r="BJ54" s="112">
        <v>7.5000000000000002E-4</v>
      </c>
      <c r="BK54" s="112"/>
      <c r="BL54" s="125">
        <v>17</v>
      </c>
      <c r="BM54" s="125">
        <v>76</v>
      </c>
      <c r="BN54" s="111"/>
      <c r="BO54" s="119">
        <v>762</v>
      </c>
      <c r="BP54" s="120">
        <v>168.84328012489999</v>
      </c>
      <c r="BQ54" s="132">
        <v>78</v>
      </c>
      <c r="BR54" s="122">
        <v>2.16465743749872</v>
      </c>
      <c r="BS54" s="123">
        <v>385.19913263389799</v>
      </c>
      <c r="BT54" s="112">
        <v>7.4999999999999997E-3</v>
      </c>
      <c r="BU54" s="124">
        <v>7.4999999999999997E-3</v>
      </c>
      <c r="BV54" s="119">
        <v>0</v>
      </c>
      <c r="BW54" s="119">
        <v>0</v>
      </c>
      <c r="BX54" s="113"/>
      <c r="BY54" s="118">
        <v>0.99603779335568399</v>
      </c>
      <c r="BZ54" s="118">
        <v>1</v>
      </c>
      <c r="CA54" s="135">
        <v>0.99841511734227395</v>
      </c>
      <c r="CB54" s="117">
        <v>0.9</v>
      </c>
      <c r="CC54" s="124">
        <v>2.5000000000000001E-3</v>
      </c>
      <c r="CD54" s="113"/>
      <c r="CE54" s="113"/>
    </row>
    <row r="55" spans="1:83" s="85" customFormat="1" ht="21.4" customHeight="1" x14ac:dyDescent="0.2">
      <c r="A55" s="109" t="s">
        <v>380</v>
      </c>
      <c r="B55" s="109" t="s">
        <v>95</v>
      </c>
      <c r="C55" s="109" t="s">
        <v>96</v>
      </c>
      <c r="D55" s="110">
        <v>3.4333982426666698</v>
      </c>
      <c r="E55" s="111"/>
      <c r="F55" s="112">
        <v>1.6500000000000001E-2</v>
      </c>
      <c r="G55" s="112">
        <v>1.0500000000000001E-2</v>
      </c>
      <c r="H55" s="113"/>
      <c r="I55" s="114">
        <v>4</v>
      </c>
      <c r="J55" s="114">
        <v>3</v>
      </c>
      <c r="K55" s="111"/>
      <c r="L55" s="136">
        <v>0.82</v>
      </c>
      <c r="M55" s="116">
        <v>0.56799999999999995</v>
      </c>
      <c r="N55" s="117">
        <v>0.7</v>
      </c>
      <c r="O55" s="118"/>
      <c r="P55" s="111"/>
      <c r="Q55" s="119">
        <v>122</v>
      </c>
      <c r="R55" s="120">
        <v>35.533308802897402</v>
      </c>
      <c r="S55" s="121">
        <v>36</v>
      </c>
      <c r="T55" s="133">
        <v>0.98703635563603898</v>
      </c>
      <c r="U55" s="134">
        <v>-16.681821817792201</v>
      </c>
      <c r="V55" s="124">
        <v>3.0000000000000001E-3</v>
      </c>
      <c r="W55" s="124"/>
      <c r="X55" s="125">
        <v>2</v>
      </c>
      <c r="Y55" s="125">
        <v>27</v>
      </c>
      <c r="Z55" s="111"/>
      <c r="AA55" s="126">
        <v>362</v>
      </c>
      <c r="AB55" s="110">
        <v>105.434899890564</v>
      </c>
      <c r="AC55" s="121">
        <v>200</v>
      </c>
      <c r="AD55" s="116">
        <v>0.52717449945282002</v>
      </c>
      <c r="AE55" s="127">
        <v>-408.45456565440099</v>
      </c>
      <c r="AF55" s="112"/>
      <c r="AG55" s="112"/>
      <c r="AH55" s="128">
        <v>325</v>
      </c>
      <c r="AI55" s="125">
        <v>463</v>
      </c>
      <c r="AJ55" s="111"/>
      <c r="AK55" s="120">
        <v>2855.30249</v>
      </c>
      <c r="AL55" s="120">
        <v>831.62577953157302</v>
      </c>
      <c r="AM55" s="129">
        <v>828</v>
      </c>
      <c r="AN55" s="133">
        <v>1.00437896078692</v>
      </c>
      <c r="AO55" s="137">
        <v>-334.37941180922002</v>
      </c>
      <c r="AP55" s="124">
        <v>3.5000000000000001E-3</v>
      </c>
      <c r="AQ55" s="124">
        <v>5.0000000000000001E-4</v>
      </c>
      <c r="AR55" s="125">
        <v>0</v>
      </c>
      <c r="AS55" s="125">
        <v>557</v>
      </c>
      <c r="AT55" s="113"/>
      <c r="AU55" s="120">
        <v>1833.81566</v>
      </c>
      <c r="AV55" s="110">
        <v>534.11096831450095</v>
      </c>
      <c r="AW55" s="131">
        <v>573</v>
      </c>
      <c r="AX55" s="118">
        <v>0.93213083475480096</v>
      </c>
      <c r="AY55" s="120">
        <v>-368.81506133654301</v>
      </c>
      <c r="AZ55" s="112">
        <v>0</v>
      </c>
      <c r="BA55" s="112"/>
      <c r="BB55" s="125">
        <v>134</v>
      </c>
      <c r="BC55" s="125">
        <v>527</v>
      </c>
      <c r="BD55" s="111"/>
      <c r="BE55" s="120">
        <v>200</v>
      </c>
      <c r="BF55" s="110">
        <v>58.251325906389198</v>
      </c>
      <c r="BG55" s="132">
        <v>65</v>
      </c>
      <c r="BH55" s="118">
        <v>0.89617424471368001</v>
      </c>
      <c r="BI55" s="126">
        <v>-50.397733837680299</v>
      </c>
      <c r="BJ55" s="112"/>
      <c r="BK55" s="112"/>
      <c r="BL55" s="125">
        <v>24</v>
      </c>
      <c r="BM55" s="125">
        <v>68</v>
      </c>
      <c r="BN55" s="111"/>
      <c r="BO55" s="119">
        <v>421</v>
      </c>
      <c r="BP55" s="120">
        <v>122.619041032949</v>
      </c>
      <c r="BQ55" s="132">
        <v>78</v>
      </c>
      <c r="BR55" s="122">
        <v>1.5720389876019101</v>
      </c>
      <c r="BS55" s="123">
        <v>134.341460641868</v>
      </c>
      <c r="BT55" s="112">
        <v>7.4999999999999997E-3</v>
      </c>
      <c r="BU55" s="124">
        <v>7.4999999999999997E-3</v>
      </c>
      <c r="BV55" s="119">
        <v>0</v>
      </c>
      <c r="BW55" s="119">
        <v>0</v>
      </c>
      <c r="BX55" s="113"/>
      <c r="BY55" s="118">
        <v>0.99794238683127601</v>
      </c>
      <c r="BZ55" s="118">
        <v>1</v>
      </c>
      <c r="CA55" s="135">
        <v>0.99917695473251</v>
      </c>
      <c r="CB55" s="117">
        <v>0.9</v>
      </c>
      <c r="CC55" s="124">
        <v>2.5000000000000001E-3</v>
      </c>
      <c r="CD55" s="113"/>
      <c r="CE55" s="113"/>
    </row>
    <row r="56" spans="1:83" s="85" customFormat="1" ht="21.4" customHeight="1" x14ac:dyDescent="0.2">
      <c r="A56" s="109" t="s">
        <v>380</v>
      </c>
      <c r="B56" s="109" t="s">
        <v>95</v>
      </c>
      <c r="C56" s="109" t="s">
        <v>98</v>
      </c>
      <c r="D56" s="110">
        <v>4.0058120892222204</v>
      </c>
      <c r="E56" s="111"/>
      <c r="F56" s="112">
        <v>5.0500000000000003E-2</v>
      </c>
      <c r="G56" s="112">
        <v>4.0750000000000001E-2</v>
      </c>
      <c r="H56" s="113"/>
      <c r="I56" s="114">
        <v>7</v>
      </c>
      <c r="J56" s="114">
        <v>6</v>
      </c>
      <c r="K56" s="111"/>
      <c r="L56" s="136">
        <v>0.74280359820089903</v>
      </c>
      <c r="M56" s="133">
        <v>0.70199999999999996</v>
      </c>
      <c r="N56" s="117">
        <v>0.7</v>
      </c>
      <c r="O56" s="118">
        <v>1E-3</v>
      </c>
      <c r="P56" s="111"/>
      <c r="Q56" s="119">
        <v>230</v>
      </c>
      <c r="R56" s="120">
        <v>57.4165724395368</v>
      </c>
      <c r="S56" s="121">
        <v>36</v>
      </c>
      <c r="T56" s="122">
        <v>1.59490478998713</v>
      </c>
      <c r="U56" s="123">
        <v>68.197238092136104</v>
      </c>
      <c r="V56" s="124">
        <v>0.01</v>
      </c>
      <c r="W56" s="124">
        <v>0.01</v>
      </c>
      <c r="X56" s="125">
        <v>0</v>
      </c>
      <c r="Y56" s="125">
        <v>0</v>
      </c>
      <c r="Z56" s="111"/>
      <c r="AA56" s="126">
        <v>555</v>
      </c>
      <c r="AB56" s="110">
        <v>138.548685669317</v>
      </c>
      <c r="AC56" s="121">
        <v>200</v>
      </c>
      <c r="AD56" s="116">
        <v>0.69274342834658498</v>
      </c>
      <c r="AE56" s="127">
        <v>-343.904232821466</v>
      </c>
      <c r="AF56" s="112"/>
      <c r="AG56" s="112"/>
      <c r="AH56" s="128">
        <v>247</v>
      </c>
      <c r="AI56" s="125">
        <v>407</v>
      </c>
      <c r="AJ56" s="111"/>
      <c r="AK56" s="120">
        <v>4036.2262799999999</v>
      </c>
      <c r="AL56" s="120">
        <v>1007.59251559992</v>
      </c>
      <c r="AM56" s="129">
        <v>828</v>
      </c>
      <c r="AN56" s="122">
        <v>1.21689917342986</v>
      </c>
      <c r="AO56" s="130">
        <v>314.76275611913002</v>
      </c>
      <c r="AP56" s="124">
        <v>0.01</v>
      </c>
      <c r="AQ56" s="124">
        <v>0.01</v>
      </c>
      <c r="AR56" s="125">
        <v>0</v>
      </c>
      <c r="AS56" s="125">
        <v>0</v>
      </c>
      <c r="AT56" s="113"/>
      <c r="AU56" s="120">
        <v>2586.21594</v>
      </c>
      <c r="AV56" s="110">
        <v>645.61589070997695</v>
      </c>
      <c r="AW56" s="131">
        <v>573</v>
      </c>
      <c r="AX56" s="122">
        <v>1.12672930315877</v>
      </c>
      <c r="AY56" s="130">
        <v>16.3641057515988</v>
      </c>
      <c r="AZ56" s="112">
        <v>1.4999999999999999E-2</v>
      </c>
      <c r="BA56" s="112">
        <v>9.75E-3</v>
      </c>
      <c r="BB56" s="125">
        <v>0</v>
      </c>
      <c r="BC56" s="125">
        <v>169</v>
      </c>
      <c r="BD56" s="111"/>
      <c r="BE56" s="120">
        <v>258.7</v>
      </c>
      <c r="BF56" s="110">
        <v>64.581162130905099</v>
      </c>
      <c r="BG56" s="132">
        <v>65</v>
      </c>
      <c r="BH56" s="133">
        <v>0.99355634047546304</v>
      </c>
      <c r="BI56" s="134">
        <v>-33.443875666976503</v>
      </c>
      <c r="BJ56" s="112">
        <v>4.4999999999999997E-3</v>
      </c>
      <c r="BK56" s="112"/>
      <c r="BL56" s="125">
        <v>2</v>
      </c>
      <c r="BM56" s="125">
        <v>54</v>
      </c>
      <c r="BN56" s="111"/>
      <c r="BO56" s="119">
        <v>476</v>
      </c>
      <c r="BP56" s="120">
        <v>118.827341222694</v>
      </c>
      <c r="BQ56" s="132">
        <v>78</v>
      </c>
      <c r="BR56" s="122">
        <v>1.523427451573</v>
      </c>
      <c r="BS56" s="123">
        <v>141.54994169633</v>
      </c>
      <c r="BT56" s="112">
        <v>7.4999999999999997E-3</v>
      </c>
      <c r="BU56" s="124">
        <v>7.4999999999999997E-3</v>
      </c>
      <c r="BV56" s="119">
        <v>0</v>
      </c>
      <c r="BW56" s="119">
        <v>0</v>
      </c>
      <c r="BX56" s="113"/>
      <c r="BY56" s="118">
        <v>0.99810516342965405</v>
      </c>
      <c r="BZ56" s="118">
        <v>1</v>
      </c>
      <c r="CA56" s="135">
        <v>0.999242065371862</v>
      </c>
      <c r="CB56" s="117">
        <v>0.9</v>
      </c>
      <c r="CC56" s="124">
        <v>2.5000000000000001E-3</v>
      </c>
      <c r="CD56" s="113"/>
      <c r="CE56" s="113"/>
    </row>
    <row r="57" spans="1:83" s="85" customFormat="1" ht="21.4" customHeight="1" x14ac:dyDescent="0.2">
      <c r="A57" s="109" t="s">
        <v>380</v>
      </c>
      <c r="B57" s="109" t="s">
        <v>95</v>
      </c>
      <c r="C57" s="109" t="s">
        <v>99</v>
      </c>
      <c r="D57" s="110">
        <v>4.8459355459999998</v>
      </c>
      <c r="E57" s="111"/>
      <c r="F57" s="112">
        <v>3.3250000000000002E-2</v>
      </c>
      <c r="G57" s="112">
        <v>2.5999999999999999E-2</v>
      </c>
      <c r="H57" s="113"/>
      <c r="I57" s="114">
        <v>6</v>
      </c>
      <c r="J57" s="114">
        <v>4</v>
      </c>
      <c r="K57" s="111"/>
      <c r="L57" s="135">
        <v>0.86745272525027795</v>
      </c>
      <c r="M57" s="133">
        <v>0.74399999999999999</v>
      </c>
      <c r="N57" s="117">
        <v>0.7</v>
      </c>
      <c r="O57" s="118">
        <v>6.0000000000000001E-3</v>
      </c>
      <c r="P57" s="111"/>
      <c r="Q57" s="119">
        <v>231</v>
      </c>
      <c r="R57" s="120">
        <v>47.668813959086798</v>
      </c>
      <c r="S57" s="121">
        <v>36</v>
      </c>
      <c r="T57" s="122">
        <v>1.32413372108575</v>
      </c>
      <c r="U57" s="123">
        <v>35.262971425967997</v>
      </c>
      <c r="V57" s="124">
        <v>0.01</v>
      </c>
      <c r="W57" s="124">
        <v>0.01</v>
      </c>
      <c r="X57" s="125">
        <v>0</v>
      </c>
      <c r="Y57" s="125">
        <v>0</v>
      </c>
      <c r="Z57" s="111"/>
      <c r="AA57" s="126">
        <v>717</v>
      </c>
      <c r="AB57" s="110">
        <v>147.95904592495799</v>
      </c>
      <c r="AC57" s="121">
        <v>200</v>
      </c>
      <c r="AD57" s="116">
        <v>0.73979522962479005</v>
      </c>
      <c r="AE57" s="127">
        <v>-370.42793652239999</v>
      </c>
      <c r="AF57" s="112"/>
      <c r="AG57" s="112"/>
      <c r="AH57" s="128">
        <v>253</v>
      </c>
      <c r="AI57" s="125">
        <v>447</v>
      </c>
      <c r="AJ57" s="111"/>
      <c r="AK57" s="120">
        <v>3998.15056</v>
      </c>
      <c r="AL57" s="120">
        <v>825.05236028163995</v>
      </c>
      <c r="AM57" s="129">
        <v>828</v>
      </c>
      <c r="AN57" s="133">
        <v>0.99644004864932401</v>
      </c>
      <c r="AO57" s="137">
        <v>-503.801097202736</v>
      </c>
      <c r="AP57" s="124">
        <v>3.5000000000000001E-3</v>
      </c>
      <c r="AQ57" s="124">
        <v>0</v>
      </c>
      <c r="AR57" s="125">
        <v>15</v>
      </c>
      <c r="AS57" s="125">
        <v>817</v>
      </c>
      <c r="AT57" s="113"/>
      <c r="AU57" s="120">
        <v>2558.7228</v>
      </c>
      <c r="AV57" s="110">
        <v>528.014204008977</v>
      </c>
      <c r="AW57" s="131">
        <v>573</v>
      </c>
      <c r="AX57" s="118">
        <v>0.92149075743277098</v>
      </c>
      <c r="AY57" s="120">
        <v>-550.09410757381602</v>
      </c>
      <c r="AZ57" s="112"/>
      <c r="BA57" s="112"/>
      <c r="BB57" s="125">
        <v>218</v>
      </c>
      <c r="BC57" s="125">
        <v>774</v>
      </c>
      <c r="BD57" s="111"/>
      <c r="BE57" s="120">
        <v>308.10000000000002</v>
      </c>
      <c r="BF57" s="110">
        <v>63.579054462314602</v>
      </c>
      <c r="BG57" s="132">
        <v>65</v>
      </c>
      <c r="BH57" s="133">
        <v>0.97813929942022404</v>
      </c>
      <c r="BI57" s="134">
        <v>-45.314079369780004</v>
      </c>
      <c r="BJ57" s="112">
        <v>3.7499999999999999E-3</v>
      </c>
      <c r="BK57" s="112"/>
      <c r="BL57" s="125">
        <v>7</v>
      </c>
      <c r="BM57" s="125">
        <v>70</v>
      </c>
      <c r="BN57" s="111"/>
      <c r="BO57" s="119">
        <v>536</v>
      </c>
      <c r="BP57" s="120">
        <v>110.608157065241</v>
      </c>
      <c r="BQ57" s="132">
        <v>78</v>
      </c>
      <c r="BR57" s="122">
        <v>1.4180532957082199</v>
      </c>
      <c r="BS57" s="123">
        <v>131.40702614180501</v>
      </c>
      <c r="BT57" s="112">
        <v>7.4999999999999997E-3</v>
      </c>
      <c r="BU57" s="124">
        <v>7.4999999999999997E-3</v>
      </c>
      <c r="BV57" s="119">
        <v>0</v>
      </c>
      <c r="BW57" s="119">
        <v>0</v>
      </c>
      <c r="BX57" s="113"/>
      <c r="BY57" s="118">
        <v>0.99649569926728299</v>
      </c>
      <c r="BZ57" s="118">
        <v>1</v>
      </c>
      <c r="CA57" s="135">
        <v>0.99859827970691295</v>
      </c>
      <c r="CB57" s="117">
        <v>0.9</v>
      </c>
      <c r="CC57" s="124">
        <v>2.5000000000000001E-3</v>
      </c>
      <c r="CD57" s="113"/>
      <c r="CE57" s="113"/>
    </row>
    <row r="58" spans="1:83" s="85" customFormat="1" ht="21.4" customHeight="1" x14ac:dyDescent="0.2">
      <c r="A58" s="109" t="s">
        <v>380</v>
      </c>
      <c r="B58" s="109" t="s">
        <v>95</v>
      </c>
      <c r="C58" s="109" t="s">
        <v>100</v>
      </c>
      <c r="D58" s="110">
        <v>1.5977125545555599</v>
      </c>
      <c r="E58" s="111"/>
      <c r="F58" s="112">
        <v>3.9750000000000001E-2</v>
      </c>
      <c r="G58" s="112">
        <v>3.3750000000000002E-2</v>
      </c>
      <c r="H58" s="113"/>
      <c r="I58" s="114">
        <v>5</v>
      </c>
      <c r="J58" s="114">
        <v>5</v>
      </c>
      <c r="K58" s="111"/>
      <c r="L58" s="115">
        <v>0.47</v>
      </c>
      <c r="M58" s="116">
        <v>0.41799999999999998</v>
      </c>
      <c r="N58" s="117">
        <v>0.7</v>
      </c>
      <c r="O58" s="118"/>
      <c r="P58" s="111"/>
      <c r="Q58" s="119">
        <v>72</v>
      </c>
      <c r="R58" s="120">
        <v>45.064426510705196</v>
      </c>
      <c r="S58" s="121">
        <v>36</v>
      </c>
      <c r="T58" s="122">
        <v>1.2517896252973699</v>
      </c>
      <c r="U58" s="123">
        <v>7.4651944963918204</v>
      </c>
      <c r="V58" s="124">
        <v>0.01</v>
      </c>
      <c r="W58" s="124">
        <v>0.01</v>
      </c>
      <c r="X58" s="125">
        <v>0</v>
      </c>
      <c r="Y58" s="125">
        <v>0</v>
      </c>
      <c r="Z58" s="111"/>
      <c r="AA58" s="126">
        <v>252</v>
      </c>
      <c r="AB58" s="110">
        <v>157.725492787468</v>
      </c>
      <c r="AC58" s="121">
        <v>200</v>
      </c>
      <c r="AD58" s="118">
        <v>0.78862746393733996</v>
      </c>
      <c r="AE58" s="126">
        <v>-106.526697242268</v>
      </c>
      <c r="AF58" s="112"/>
      <c r="AG58" s="112"/>
      <c r="AH58" s="128">
        <v>68</v>
      </c>
      <c r="AI58" s="125">
        <v>132</v>
      </c>
      <c r="AJ58" s="111"/>
      <c r="AK58" s="120">
        <v>1635.3723600000001</v>
      </c>
      <c r="AL58" s="120">
        <v>1023.5710768730401</v>
      </c>
      <c r="AM58" s="129">
        <v>828</v>
      </c>
      <c r="AN58" s="122">
        <v>1.2361969527452199</v>
      </c>
      <c r="AO58" s="130">
        <v>151.07183341701199</v>
      </c>
      <c r="AP58" s="124">
        <v>0.01</v>
      </c>
      <c r="AQ58" s="124">
        <v>0.01</v>
      </c>
      <c r="AR58" s="125">
        <v>0</v>
      </c>
      <c r="AS58" s="125">
        <v>0</v>
      </c>
      <c r="AT58" s="113"/>
      <c r="AU58" s="120">
        <v>724.49221</v>
      </c>
      <c r="AV58" s="110">
        <v>453.45591604338102</v>
      </c>
      <c r="AW58" s="131">
        <v>573</v>
      </c>
      <c r="AX58" s="118">
        <v>0.79137158122754103</v>
      </c>
      <c r="AY58" s="120">
        <v>-300.48960329407203</v>
      </c>
      <c r="AZ58" s="112"/>
      <c r="BA58" s="112"/>
      <c r="BB58" s="125">
        <v>191</v>
      </c>
      <c r="BC58" s="125">
        <v>375</v>
      </c>
      <c r="BD58" s="111"/>
      <c r="BE58" s="120">
        <v>109.3</v>
      </c>
      <c r="BF58" s="110">
        <v>68.410303022501196</v>
      </c>
      <c r="BG58" s="132">
        <v>65</v>
      </c>
      <c r="BH58" s="133">
        <v>1.05246620034617</v>
      </c>
      <c r="BI58" s="134">
        <v>-7.2211766037370104</v>
      </c>
      <c r="BJ58" s="112">
        <v>9.75E-3</v>
      </c>
      <c r="BK58" s="112">
        <v>3.7499999999999999E-3</v>
      </c>
      <c r="BL58" s="125">
        <v>0</v>
      </c>
      <c r="BM58" s="125">
        <v>16</v>
      </c>
      <c r="BN58" s="111"/>
      <c r="BO58" s="119">
        <v>207</v>
      </c>
      <c r="BP58" s="120">
        <v>129.56022621827799</v>
      </c>
      <c r="BQ58" s="132">
        <v>78</v>
      </c>
      <c r="BR58" s="122">
        <v>1.6610285412599699</v>
      </c>
      <c r="BS58" s="123">
        <v>73.605061565090793</v>
      </c>
      <c r="BT58" s="112">
        <v>7.4999999999999997E-3</v>
      </c>
      <c r="BU58" s="124">
        <v>7.4999999999999997E-3</v>
      </c>
      <c r="BV58" s="119">
        <v>0</v>
      </c>
      <c r="BW58" s="119">
        <v>0</v>
      </c>
      <c r="BX58" s="113"/>
      <c r="BY58" s="118">
        <v>0.99745762711864405</v>
      </c>
      <c r="BZ58" s="118">
        <v>1</v>
      </c>
      <c r="CA58" s="135">
        <v>0.99898305084745698</v>
      </c>
      <c r="CB58" s="117">
        <v>0.9</v>
      </c>
      <c r="CC58" s="124">
        <v>2.5000000000000001E-3</v>
      </c>
      <c r="CD58" s="113"/>
      <c r="CE58" s="113"/>
    </row>
    <row r="59" spans="1:83" s="85" customFormat="1" ht="21.4" customHeight="1" x14ac:dyDescent="0.2">
      <c r="A59" s="109" t="s">
        <v>380</v>
      </c>
      <c r="B59" s="109" t="s">
        <v>95</v>
      </c>
      <c r="C59" s="109" t="s">
        <v>101</v>
      </c>
      <c r="D59" s="110">
        <v>3.5664126951111101</v>
      </c>
      <c r="E59" s="111"/>
      <c r="F59" s="112">
        <v>3.5749999999999997E-2</v>
      </c>
      <c r="G59" s="112">
        <v>2.6499999999999999E-2</v>
      </c>
      <c r="H59" s="113"/>
      <c r="I59" s="114">
        <v>5</v>
      </c>
      <c r="J59" s="114">
        <v>5</v>
      </c>
      <c r="K59" s="111"/>
      <c r="L59" s="115">
        <v>0.61</v>
      </c>
      <c r="M59" s="116">
        <v>0.40799999999999997</v>
      </c>
      <c r="N59" s="117">
        <v>0.7</v>
      </c>
      <c r="O59" s="118"/>
      <c r="P59" s="111"/>
      <c r="Q59" s="119">
        <v>233</v>
      </c>
      <c r="R59" s="120">
        <v>65.331754880583404</v>
      </c>
      <c r="S59" s="121">
        <v>36</v>
      </c>
      <c r="T59" s="122">
        <v>1.8147709689050899</v>
      </c>
      <c r="U59" s="123">
        <v>88.945458419072096</v>
      </c>
      <c r="V59" s="124">
        <v>0.01</v>
      </c>
      <c r="W59" s="124">
        <v>0.01</v>
      </c>
      <c r="X59" s="125">
        <v>0</v>
      </c>
      <c r="Y59" s="125">
        <v>0</v>
      </c>
      <c r="Z59" s="111"/>
      <c r="AA59" s="126">
        <v>479</v>
      </c>
      <c r="AB59" s="110">
        <v>134.30862913218701</v>
      </c>
      <c r="AC59" s="121">
        <v>200</v>
      </c>
      <c r="AD59" s="116">
        <v>0.67154314566093498</v>
      </c>
      <c r="AE59" s="127">
        <v>-321.30300878293298</v>
      </c>
      <c r="AF59" s="112"/>
      <c r="AG59" s="112"/>
      <c r="AH59" s="128">
        <v>235</v>
      </c>
      <c r="AI59" s="125">
        <v>377</v>
      </c>
      <c r="AJ59" s="111"/>
      <c r="AK59" s="120">
        <v>3041.3159000000001</v>
      </c>
      <c r="AL59" s="120">
        <v>852.76611542154899</v>
      </c>
      <c r="AM59" s="129">
        <v>775.4</v>
      </c>
      <c r="AN59" s="133">
        <v>1.09977574854469</v>
      </c>
      <c r="AO59" s="137">
        <v>-61.458865051431502</v>
      </c>
      <c r="AP59" s="124">
        <v>8.9999999999999993E-3</v>
      </c>
      <c r="AQ59" s="124">
        <v>5.0000000000000001E-3</v>
      </c>
      <c r="AR59" s="125">
        <v>0</v>
      </c>
      <c r="AS59" s="125">
        <v>278</v>
      </c>
      <c r="AT59" s="113"/>
      <c r="AU59" s="120">
        <v>2086.2593999999999</v>
      </c>
      <c r="AV59" s="110">
        <v>584.97419630091395</v>
      </c>
      <c r="AW59" s="131">
        <v>573</v>
      </c>
      <c r="AX59" s="133">
        <v>1.02089737574331</v>
      </c>
      <c r="AY59" s="137">
        <v>-201.70418942478599</v>
      </c>
      <c r="AZ59" s="112">
        <v>6.7499999999999999E-3</v>
      </c>
      <c r="BA59" s="112">
        <v>1.5E-3</v>
      </c>
      <c r="BB59" s="125">
        <v>0</v>
      </c>
      <c r="BC59" s="125">
        <v>367</v>
      </c>
      <c r="BD59" s="111"/>
      <c r="BE59" s="120">
        <v>180.5</v>
      </c>
      <c r="BF59" s="110">
        <v>50.611080497619298</v>
      </c>
      <c r="BG59" s="132">
        <v>65</v>
      </c>
      <c r="BH59" s="118">
        <v>0.77863200765568197</v>
      </c>
      <c r="BI59" s="126">
        <v>-79.598477854453293</v>
      </c>
      <c r="BJ59" s="112"/>
      <c r="BK59" s="112"/>
      <c r="BL59" s="125">
        <v>52</v>
      </c>
      <c r="BM59" s="125">
        <v>98</v>
      </c>
      <c r="BN59" s="111"/>
      <c r="BO59" s="119">
        <v>491</v>
      </c>
      <c r="BP59" s="120">
        <v>137.673354705435</v>
      </c>
      <c r="BQ59" s="132">
        <v>78</v>
      </c>
      <c r="BR59" s="122">
        <v>1.7650430090440401</v>
      </c>
      <c r="BS59" s="123">
        <v>193.23592438993899</v>
      </c>
      <c r="BT59" s="112">
        <v>7.4999999999999997E-3</v>
      </c>
      <c r="BU59" s="124">
        <v>7.4999999999999997E-3</v>
      </c>
      <c r="BV59" s="119">
        <v>0</v>
      </c>
      <c r="BW59" s="119">
        <v>0</v>
      </c>
      <c r="BX59" s="113"/>
      <c r="BY59" s="118">
        <v>0.99872773536895698</v>
      </c>
      <c r="BZ59" s="118">
        <v>1</v>
      </c>
      <c r="CA59" s="135">
        <v>0.99949109414758297</v>
      </c>
      <c r="CB59" s="117">
        <v>0.9</v>
      </c>
      <c r="CC59" s="124">
        <v>2.5000000000000001E-3</v>
      </c>
      <c r="CD59" s="113"/>
      <c r="CE59" s="113"/>
    </row>
    <row r="60" spans="1:83" s="85" customFormat="1" ht="21.4" customHeight="1" x14ac:dyDescent="0.2">
      <c r="A60" s="109" t="s">
        <v>380</v>
      </c>
      <c r="B60" s="109" t="s">
        <v>95</v>
      </c>
      <c r="C60" s="109" t="s">
        <v>102</v>
      </c>
      <c r="D60" s="110">
        <v>2.9719175884444402</v>
      </c>
      <c r="E60" s="111"/>
      <c r="F60" s="112">
        <v>1.15E-2</v>
      </c>
      <c r="G60" s="112">
        <v>7.4999999999999997E-3</v>
      </c>
      <c r="H60" s="113"/>
      <c r="I60" s="114">
        <v>2</v>
      </c>
      <c r="J60" s="114">
        <v>2</v>
      </c>
      <c r="K60" s="111"/>
      <c r="L60" s="115">
        <v>0.53</v>
      </c>
      <c r="M60" s="116">
        <v>0.53600000000000003</v>
      </c>
      <c r="N60" s="117">
        <v>0.7</v>
      </c>
      <c r="O60" s="118"/>
      <c r="P60" s="111"/>
      <c r="Q60" s="119">
        <v>118</v>
      </c>
      <c r="R60" s="120">
        <v>39.705004088543198</v>
      </c>
      <c r="S60" s="121">
        <v>36</v>
      </c>
      <c r="T60" s="133">
        <v>1.1029167802373101</v>
      </c>
      <c r="U60" s="134">
        <v>-2.0416952324478199</v>
      </c>
      <c r="V60" s="124">
        <v>8.9999999999999993E-3</v>
      </c>
      <c r="W60" s="124">
        <v>5.0000000000000001E-3</v>
      </c>
      <c r="X60" s="125">
        <v>0</v>
      </c>
      <c r="Y60" s="125">
        <v>11</v>
      </c>
      <c r="Z60" s="111"/>
      <c r="AA60" s="126">
        <v>253</v>
      </c>
      <c r="AB60" s="110">
        <v>85.130220630520498</v>
      </c>
      <c r="AC60" s="121">
        <v>200</v>
      </c>
      <c r="AD60" s="116">
        <v>0.42565110315260202</v>
      </c>
      <c r="AE60" s="127">
        <v>-413.89830684693197</v>
      </c>
      <c r="AF60" s="112"/>
      <c r="AG60" s="112"/>
      <c r="AH60" s="128">
        <v>342</v>
      </c>
      <c r="AI60" s="125">
        <v>461</v>
      </c>
      <c r="AJ60" s="111"/>
      <c r="AK60" s="120">
        <v>1522.57809</v>
      </c>
      <c r="AL60" s="120">
        <v>512.32177363200196</v>
      </c>
      <c r="AM60" s="129">
        <v>753.1</v>
      </c>
      <c r="AN60" s="116">
        <v>0.680283858228658</v>
      </c>
      <c r="AO60" s="139">
        <v>-988.62748443212399</v>
      </c>
      <c r="AP60" s="124"/>
      <c r="AQ60" s="124"/>
      <c r="AR60" s="125">
        <v>716</v>
      </c>
      <c r="AS60" s="125">
        <v>1164</v>
      </c>
      <c r="AT60" s="113"/>
      <c r="AU60" s="120">
        <v>1126.7986900000001</v>
      </c>
      <c r="AV60" s="110">
        <v>379.14869994419598</v>
      </c>
      <c r="AW60" s="131">
        <v>573</v>
      </c>
      <c r="AX60" s="116">
        <v>0.66169057581884005</v>
      </c>
      <c r="AY60" s="139">
        <v>-779.77797804883198</v>
      </c>
      <c r="AZ60" s="112"/>
      <c r="BA60" s="112"/>
      <c r="BB60" s="125">
        <v>577</v>
      </c>
      <c r="BC60" s="125">
        <v>917</v>
      </c>
      <c r="BD60" s="111"/>
      <c r="BE60" s="120">
        <v>171.5</v>
      </c>
      <c r="BF60" s="110">
        <v>57.706849162586003</v>
      </c>
      <c r="BG60" s="132">
        <v>65</v>
      </c>
      <c r="BH60" s="118">
        <v>0.88779767942440102</v>
      </c>
      <c r="BI60" s="126">
        <v>-45.241949725253001</v>
      </c>
      <c r="BJ60" s="112"/>
      <c r="BK60" s="112"/>
      <c r="BL60" s="125">
        <v>22</v>
      </c>
      <c r="BM60" s="125">
        <v>61</v>
      </c>
      <c r="BN60" s="111"/>
      <c r="BO60" s="119">
        <v>120</v>
      </c>
      <c r="BP60" s="120">
        <v>40.377970259535402</v>
      </c>
      <c r="BQ60" s="132">
        <v>78</v>
      </c>
      <c r="BR60" s="116">
        <v>0.517666285378659</v>
      </c>
      <c r="BS60" s="127">
        <v>-128.12896576033199</v>
      </c>
      <c r="BT60" s="112"/>
      <c r="BU60" s="124"/>
      <c r="BV60" s="119">
        <v>112</v>
      </c>
      <c r="BW60" s="119">
        <v>159</v>
      </c>
      <c r="BX60" s="113"/>
      <c r="BY60" s="118">
        <v>0.99894123875066199</v>
      </c>
      <c r="BZ60" s="118">
        <v>1</v>
      </c>
      <c r="CA60" s="135">
        <v>0.99957649550026495</v>
      </c>
      <c r="CB60" s="117">
        <v>0.9</v>
      </c>
      <c r="CC60" s="124">
        <v>2.5000000000000001E-3</v>
      </c>
      <c r="CD60" s="113"/>
      <c r="CE60" s="113"/>
    </row>
    <row r="61" spans="1:83" s="85" customFormat="1" ht="21.4" customHeight="1" x14ac:dyDescent="0.2">
      <c r="A61" s="109" t="s">
        <v>380</v>
      </c>
      <c r="B61" s="109" t="s">
        <v>95</v>
      </c>
      <c r="C61" s="109" t="s">
        <v>103</v>
      </c>
      <c r="D61" s="110">
        <v>4.4581730362222203</v>
      </c>
      <c r="E61" s="111"/>
      <c r="F61" s="112">
        <v>4.4999999999999998E-2</v>
      </c>
      <c r="G61" s="112">
        <v>3.7499999999999999E-2</v>
      </c>
      <c r="H61" s="113"/>
      <c r="I61" s="114">
        <v>6</v>
      </c>
      <c r="J61" s="114">
        <v>5</v>
      </c>
      <c r="K61" s="111"/>
      <c r="L61" s="135">
        <v>0.89</v>
      </c>
      <c r="M61" s="116">
        <v>0.54900000000000004</v>
      </c>
      <c r="N61" s="117">
        <v>0.7</v>
      </c>
      <c r="O61" s="118"/>
      <c r="P61" s="111"/>
      <c r="Q61" s="119">
        <v>238</v>
      </c>
      <c r="R61" s="120">
        <v>53.385097004147902</v>
      </c>
      <c r="S61" s="121">
        <v>36</v>
      </c>
      <c r="T61" s="122">
        <v>1.4829193612263301</v>
      </c>
      <c r="U61" s="123">
        <v>57.925474720912099</v>
      </c>
      <c r="V61" s="124">
        <v>0.01</v>
      </c>
      <c r="W61" s="124">
        <v>0.01</v>
      </c>
      <c r="X61" s="125">
        <v>0</v>
      </c>
      <c r="Y61" s="125">
        <v>0</v>
      </c>
      <c r="Z61" s="111"/>
      <c r="AA61" s="126">
        <v>440</v>
      </c>
      <c r="AB61" s="110">
        <v>98.695137318592799</v>
      </c>
      <c r="AC61" s="121">
        <v>200</v>
      </c>
      <c r="AD61" s="116">
        <v>0.49347568659296398</v>
      </c>
      <c r="AE61" s="127">
        <v>-560.414029328266</v>
      </c>
      <c r="AF61" s="112"/>
      <c r="AG61" s="112"/>
      <c r="AH61" s="128">
        <v>452</v>
      </c>
      <c r="AI61" s="125">
        <v>630</v>
      </c>
      <c r="AJ61" s="111"/>
      <c r="AK61" s="120">
        <v>5109.4627099999998</v>
      </c>
      <c r="AL61" s="120">
        <v>1146.08891769927</v>
      </c>
      <c r="AM61" s="129">
        <v>828</v>
      </c>
      <c r="AN61" s="122">
        <v>1.3841653595401799</v>
      </c>
      <c r="AO61" s="130">
        <v>967.74862858097799</v>
      </c>
      <c r="AP61" s="124">
        <v>0.01</v>
      </c>
      <c r="AQ61" s="124">
        <v>0.01</v>
      </c>
      <c r="AR61" s="125">
        <v>0</v>
      </c>
      <c r="AS61" s="125">
        <v>0</v>
      </c>
      <c r="AT61" s="113"/>
      <c r="AU61" s="120">
        <v>2802.1032599999999</v>
      </c>
      <c r="AV61" s="110">
        <v>628.53174096949203</v>
      </c>
      <c r="AW61" s="131">
        <v>573</v>
      </c>
      <c r="AX61" s="133">
        <v>1.09691403310557</v>
      </c>
      <c r="AY61" s="137">
        <v>-57.952054466068603</v>
      </c>
      <c r="AZ61" s="112">
        <v>1.35E-2</v>
      </c>
      <c r="BA61" s="112">
        <v>7.4999999999999997E-3</v>
      </c>
      <c r="BB61" s="125">
        <v>0</v>
      </c>
      <c r="BC61" s="125">
        <v>264</v>
      </c>
      <c r="BD61" s="111"/>
      <c r="BE61" s="120">
        <v>277.39999999999998</v>
      </c>
      <c r="BF61" s="110">
        <v>62.2227979367674</v>
      </c>
      <c r="BG61" s="132">
        <v>65</v>
      </c>
      <c r="BH61" s="133">
        <v>0.95727381441180504</v>
      </c>
      <c r="BI61" s="134">
        <v>-47.734559531686401</v>
      </c>
      <c r="BJ61" s="112">
        <v>1.5E-3</v>
      </c>
      <c r="BK61" s="112"/>
      <c r="BL61" s="125">
        <v>13</v>
      </c>
      <c r="BM61" s="125">
        <v>71</v>
      </c>
      <c r="BN61" s="111"/>
      <c r="BO61" s="119">
        <v>707</v>
      </c>
      <c r="BP61" s="120">
        <v>158.585141100557</v>
      </c>
      <c r="BQ61" s="132">
        <v>78</v>
      </c>
      <c r="BR61" s="122">
        <v>2.03314283462253</v>
      </c>
      <c r="BS61" s="123">
        <v>334.78178339816299</v>
      </c>
      <c r="BT61" s="112">
        <v>7.4999999999999997E-3</v>
      </c>
      <c r="BU61" s="124">
        <v>7.4999999999999997E-3</v>
      </c>
      <c r="BV61" s="119">
        <v>0</v>
      </c>
      <c r="BW61" s="119">
        <v>0</v>
      </c>
      <c r="BX61" s="113"/>
      <c r="BY61" s="118">
        <v>0.99798873692679002</v>
      </c>
      <c r="BZ61" s="118">
        <v>1</v>
      </c>
      <c r="CA61" s="135">
        <v>0.99919549477071601</v>
      </c>
      <c r="CB61" s="117">
        <v>0.9</v>
      </c>
      <c r="CC61" s="124">
        <v>2.5000000000000001E-3</v>
      </c>
      <c r="CD61" s="113"/>
      <c r="CE61" s="113"/>
    </row>
    <row r="62" spans="1:83" s="85" customFormat="1" ht="21.4" customHeight="1" x14ac:dyDescent="0.2">
      <c r="A62" s="109" t="s">
        <v>380</v>
      </c>
      <c r="B62" s="109" t="s">
        <v>95</v>
      </c>
      <c r="C62" s="109" t="s">
        <v>104</v>
      </c>
      <c r="D62" s="110">
        <v>2.3558051067777801</v>
      </c>
      <c r="E62" s="111"/>
      <c r="F62" s="112">
        <v>3.125E-2</v>
      </c>
      <c r="G62" s="112">
        <v>2.1125000000000001E-2</v>
      </c>
      <c r="H62" s="113"/>
      <c r="I62" s="114">
        <v>4</v>
      </c>
      <c r="J62" s="114">
        <v>4</v>
      </c>
      <c r="K62" s="111"/>
      <c r="L62" s="115">
        <v>0.45</v>
      </c>
      <c r="M62" s="116">
        <v>0.35699999999999998</v>
      </c>
      <c r="N62" s="117">
        <v>0.7</v>
      </c>
      <c r="O62" s="118"/>
      <c r="P62" s="111"/>
      <c r="Q62" s="119">
        <v>131</v>
      </c>
      <c r="R62" s="120">
        <v>55.607316421509502</v>
      </c>
      <c r="S62" s="121">
        <v>36</v>
      </c>
      <c r="T62" s="122">
        <v>1.5446476783752701</v>
      </c>
      <c r="U62" s="123">
        <v>35.844320127031899</v>
      </c>
      <c r="V62" s="124">
        <v>0.01</v>
      </c>
      <c r="W62" s="124">
        <v>0.01</v>
      </c>
      <c r="X62" s="125">
        <v>0</v>
      </c>
      <c r="Y62" s="125">
        <v>0</v>
      </c>
      <c r="Z62" s="111"/>
      <c r="AA62" s="126">
        <v>424</v>
      </c>
      <c r="AB62" s="110">
        <v>179.980932539848</v>
      </c>
      <c r="AC62" s="121">
        <v>200</v>
      </c>
      <c r="AD62" s="118">
        <v>0.89990466269923997</v>
      </c>
      <c r="AE62" s="126">
        <v>-104.642665960934</v>
      </c>
      <c r="AF62" s="112"/>
      <c r="AG62" s="112"/>
      <c r="AH62" s="128">
        <v>48</v>
      </c>
      <c r="AI62" s="125">
        <v>142</v>
      </c>
      <c r="AJ62" s="111"/>
      <c r="AK62" s="120">
        <v>1605.9024300000001</v>
      </c>
      <c r="AL62" s="120">
        <v>681.67881348916899</v>
      </c>
      <c r="AM62" s="129">
        <v>828</v>
      </c>
      <c r="AN62" s="118">
        <v>0.82328359117049399</v>
      </c>
      <c r="AO62" s="120">
        <v>-582.67820707826604</v>
      </c>
      <c r="AP62" s="124"/>
      <c r="AQ62" s="124"/>
      <c r="AR62" s="125">
        <v>345</v>
      </c>
      <c r="AS62" s="125">
        <v>735</v>
      </c>
      <c r="AT62" s="113"/>
      <c r="AU62" s="120">
        <v>1117.71288</v>
      </c>
      <c r="AV62" s="110">
        <v>474.45048692028001</v>
      </c>
      <c r="AW62" s="131">
        <v>573</v>
      </c>
      <c r="AX62" s="118">
        <v>0.82801132097780195</v>
      </c>
      <c r="AY62" s="120">
        <v>-393.608654795235</v>
      </c>
      <c r="AZ62" s="112"/>
      <c r="BA62" s="112"/>
      <c r="BB62" s="125">
        <v>233</v>
      </c>
      <c r="BC62" s="125">
        <v>503</v>
      </c>
      <c r="BD62" s="111"/>
      <c r="BE62" s="120">
        <v>167.8</v>
      </c>
      <c r="BF62" s="110">
        <v>71.228303019307702</v>
      </c>
      <c r="BG62" s="132">
        <v>65</v>
      </c>
      <c r="BH62" s="133">
        <v>1.09582004645089</v>
      </c>
      <c r="BI62" s="134">
        <v>-4.0088664373035101</v>
      </c>
      <c r="BJ62" s="112">
        <v>1.2749999999999999E-2</v>
      </c>
      <c r="BK62" s="112">
        <v>7.4999999999999997E-3</v>
      </c>
      <c r="BL62" s="125">
        <v>0</v>
      </c>
      <c r="BM62" s="125">
        <v>16</v>
      </c>
      <c r="BN62" s="111"/>
      <c r="BO62" s="119">
        <v>190</v>
      </c>
      <c r="BP62" s="120">
        <v>80.651832977761998</v>
      </c>
      <c r="BQ62" s="132">
        <v>78</v>
      </c>
      <c r="BR62" s="133">
        <v>1.03399785868926</v>
      </c>
      <c r="BS62" s="134">
        <v>-6.6889953310049997</v>
      </c>
      <c r="BT62" s="112">
        <v>6.0000000000000001E-3</v>
      </c>
      <c r="BU62" s="124">
        <v>1.1249999999999999E-3</v>
      </c>
      <c r="BV62" s="119">
        <v>0</v>
      </c>
      <c r="BW62" s="119">
        <v>31</v>
      </c>
      <c r="BX62" s="113"/>
      <c r="BY62" s="118">
        <v>0.99767981438515096</v>
      </c>
      <c r="BZ62" s="118">
        <v>1</v>
      </c>
      <c r="CA62" s="135">
        <v>0.99907192575406001</v>
      </c>
      <c r="CB62" s="117">
        <v>0.9</v>
      </c>
      <c r="CC62" s="124">
        <v>2.5000000000000001E-3</v>
      </c>
      <c r="CD62" s="113"/>
      <c r="CE62" s="113"/>
    </row>
    <row r="63" spans="1:83" s="85" customFormat="1" ht="21.4" customHeight="1" x14ac:dyDescent="0.2">
      <c r="A63" s="109" t="s">
        <v>380</v>
      </c>
      <c r="B63" s="109" t="s">
        <v>95</v>
      </c>
      <c r="C63" s="109" t="s">
        <v>105</v>
      </c>
      <c r="D63" s="110">
        <v>4.8642477797777799</v>
      </c>
      <c r="E63" s="111"/>
      <c r="F63" s="112">
        <v>3.5499999999999997E-2</v>
      </c>
      <c r="G63" s="112">
        <v>3.0249999999999999E-2</v>
      </c>
      <c r="H63" s="113"/>
      <c r="I63" s="114">
        <v>5</v>
      </c>
      <c r="J63" s="114">
        <v>5</v>
      </c>
      <c r="K63" s="111"/>
      <c r="L63" s="136">
        <v>0.82</v>
      </c>
      <c r="M63" s="133">
        <v>0.76</v>
      </c>
      <c r="N63" s="117">
        <v>0.7</v>
      </c>
      <c r="O63" s="118">
        <v>8.0000000000000002E-3</v>
      </c>
      <c r="P63" s="111"/>
      <c r="Q63" s="119">
        <v>294</v>
      </c>
      <c r="R63" s="120">
        <v>60.440999988168997</v>
      </c>
      <c r="S63" s="121">
        <v>36</v>
      </c>
      <c r="T63" s="122">
        <v>1.6789166663380299</v>
      </c>
      <c r="U63" s="123">
        <v>97.5233036792159</v>
      </c>
      <c r="V63" s="124">
        <v>0.01</v>
      </c>
      <c r="W63" s="124">
        <v>0.01</v>
      </c>
      <c r="X63" s="125">
        <v>0</v>
      </c>
      <c r="Y63" s="125">
        <v>0</v>
      </c>
      <c r="Z63" s="111"/>
      <c r="AA63" s="126">
        <v>781</v>
      </c>
      <c r="AB63" s="110">
        <v>160.55925507061201</v>
      </c>
      <c r="AC63" s="121">
        <v>200</v>
      </c>
      <c r="AD63" s="118">
        <v>0.80279627535305997</v>
      </c>
      <c r="AE63" s="126">
        <v>-310.53720178213399</v>
      </c>
      <c r="AF63" s="112"/>
      <c r="AG63" s="112"/>
      <c r="AH63" s="128">
        <v>192</v>
      </c>
      <c r="AI63" s="125">
        <v>387</v>
      </c>
      <c r="AJ63" s="111"/>
      <c r="AK63" s="120">
        <v>2924.0111200000001</v>
      </c>
      <c r="AL63" s="120">
        <v>601.12297982764005</v>
      </c>
      <c r="AM63" s="129">
        <v>718.8</v>
      </c>
      <c r="AN63" s="118">
        <v>0.83628683893661704</v>
      </c>
      <c r="AO63" s="120">
        <v>-998.97358320498995</v>
      </c>
      <c r="AP63" s="124"/>
      <c r="AQ63" s="124"/>
      <c r="AR63" s="125">
        <v>573</v>
      </c>
      <c r="AS63" s="125">
        <v>1272</v>
      </c>
      <c r="AT63" s="113"/>
      <c r="AU63" s="120">
        <v>2136.61654</v>
      </c>
      <c r="AV63" s="110">
        <v>439.24911656075398</v>
      </c>
      <c r="AW63" s="131">
        <v>573</v>
      </c>
      <c r="AX63" s="118">
        <v>0.76657786485297397</v>
      </c>
      <c r="AY63" s="120">
        <v>-983.94822955906204</v>
      </c>
      <c r="AZ63" s="112"/>
      <c r="BA63" s="112"/>
      <c r="BB63" s="125">
        <v>651</v>
      </c>
      <c r="BC63" s="125">
        <v>1209</v>
      </c>
      <c r="BD63" s="111"/>
      <c r="BE63" s="120">
        <v>324.5</v>
      </c>
      <c r="BF63" s="110">
        <v>66.711239782860005</v>
      </c>
      <c r="BG63" s="132">
        <v>65</v>
      </c>
      <c r="BH63" s="133">
        <v>1.02632676589015</v>
      </c>
      <c r="BI63" s="134">
        <v>-30.249590579193502</v>
      </c>
      <c r="BJ63" s="112">
        <v>7.4999999999999997E-3</v>
      </c>
      <c r="BK63" s="112">
        <v>2.2499999999999998E-3</v>
      </c>
      <c r="BL63" s="125">
        <v>0</v>
      </c>
      <c r="BM63" s="125">
        <v>55</v>
      </c>
      <c r="BN63" s="111"/>
      <c r="BO63" s="119">
        <v>633</v>
      </c>
      <c r="BP63" s="120">
        <v>130.13317344391501</v>
      </c>
      <c r="BQ63" s="132">
        <v>78</v>
      </c>
      <c r="BR63" s="122">
        <v>1.66837401851173</v>
      </c>
      <c r="BS63" s="123">
        <v>226.878115769017</v>
      </c>
      <c r="BT63" s="112">
        <v>7.4999999999999997E-3</v>
      </c>
      <c r="BU63" s="124">
        <v>7.4999999999999997E-3</v>
      </c>
      <c r="BV63" s="119">
        <v>0</v>
      </c>
      <c r="BW63" s="119">
        <v>0</v>
      </c>
      <c r="BX63" s="113"/>
      <c r="BY63" s="118">
        <v>0.99957841483979804</v>
      </c>
      <c r="BZ63" s="118">
        <v>1</v>
      </c>
      <c r="CA63" s="135">
        <v>0.99983136593591904</v>
      </c>
      <c r="CB63" s="117">
        <v>0.9</v>
      </c>
      <c r="CC63" s="124">
        <v>2.5000000000000001E-3</v>
      </c>
      <c r="CD63" s="113"/>
      <c r="CE63" s="113"/>
    </row>
    <row r="64" spans="1:83" s="85" customFormat="1" ht="21.4" customHeight="1" x14ac:dyDescent="0.2">
      <c r="A64" s="109" t="s">
        <v>380</v>
      </c>
      <c r="B64" s="109" t="s">
        <v>95</v>
      </c>
      <c r="C64" s="109" t="s">
        <v>106</v>
      </c>
      <c r="D64" s="110">
        <v>4.5506157322222203</v>
      </c>
      <c r="E64" s="111"/>
      <c r="F64" s="112">
        <v>2.375E-2</v>
      </c>
      <c r="G64" s="112">
        <v>6.6249999999999998E-3</v>
      </c>
      <c r="H64" s="113"/>
      <c r="I64" s="114">
        <v>5</v>
      </c>
      <c r="J64" s="114">
        <v>3</v>
      </c>
      <c r="K64" s="111"/>
      <c r="L64" s="115">
        <v>0.54140063091482604</v>
      </c>
      <c r="M64" s="116">
        <v>0.25900000000000001</v>
      </c>
      <c r="N64" s="117">
        <v>0.7</v>
      </c>
      <c r="O64" s="118"/>
      <c r="P64" s="111"/>
      <c r="Q64" s="119">
        <v>161</v>
      </c>
      <c r="R64" s="120">
        <v>35.379827582448499</v>
      </c>
      <c r="S64" s="121">
        <v>36</v>
      </c>
      <c r="T64" s="133">
        <v>0.98277298840134797</v>
      </c>
      <c r="U64" s="134">
        <v>-22.808470655919901</v>
      </c>
      <c r="V64" s="124">
        <v>2.5000000000000001E-3</v>
      </c>
      <c r="W64" s="124"/>
      <c r="X64" s="125">
        <v>3</v>
      </c>
      <c r="Y64" s="125">
        <v>36</v>
      </c>
      <c r="Z64" s="111"/>
      <c r="AA64" s="126">
        <v>600</v>
      </c>
      <c r="AB64" s="110">
        <v>131.85028912713699</v>
      </c>
      <c r="AC64" s="121">
        <v>200</v>
      </c>
      <c r="AD64" s="116">
        <v>0.65925144563568505</v>
      </c>
      <c r="AE64" s="127">
        <v>-421.15817031066598</v>
      </c>
      <c r="AF64" s="112"/>
      <c r="AG64" s="112"/>
      <c r="AH64" s="128">
        <v>311</v>
      </c>
      <c r="AI64" s="125">
        <v>493</v>
      </c>
      <c r="AJ64" s="111"/>
      <c r="AK64" s="120">
        <v>2692.4778500000002</v>
      </c>
      <c r="AL64" s="120">
        <v>591.67330498485603</v>
      </c>
      <c r="AM64" s="129">
        <v>823.6</v>
      </c>
      <c r="AN64" s="116">
        <v>0.71839886472177705</v>
      </c>
      <c r="AO64" s="139">
        <v>-1512.65149533932</v>
      </c>
      <c r="AP64" s="124"/>
      <c r="AQ64" s="124"/>
      <c r="AR64" s="125">
        <v>1056</v>
      </c>
      <c r="AS64" s="125">
        <v>1805</v>
      </c>
      <c r="AT64" s="113"/>
      <c r="AU64" s="120">
        <v>2602.84899</v>
      </c>
      <c r="AV64" s="110">
        <v>571.97731980962897</v>
      </c>
      <c r="AW64" s="131">
        <v>573</v>
      </c>
      <c r="AX64" s="133">
        <v>0.99821521781785205</v>
      </c>
      <c r="AY64" s="137">
        <v>-316.51116118510498</v>
      </c>
      <c r="AZ64" s="112">
        <v>5.2500000000000003E-3</v>
      </c>
      <c r="BA64" s="112">
        <v>0</v>
      </c>
      <c r="BB64" s="125">
        <v>5</v>
      </c>
      <c r="BC64" s="125">
        <v>527</v>
      </c>
      <c r="BD64" s="111"/>
      <c r="BE64" s="120">
        <v>310.10000000000002</v>
      </c>
      <c r="BF64" s="110">
        <v>68.144624430542194</v>
      </c>
      <c r="BG64" s="132">
        <v>65</v>
      </c>
      <c r="BH64" s="133">
        <v>1.0483788373929599</v>
      </c>
      <c r="BI64" s="134">
        <v>-21.776405350966499</v>
      </c>
      <c r="BJ64" s="112">
        <v>8.9999999999999993E-3</v>
      </c>
      <c r="BK64" s="112">
        <v>3.7499999999999999E-3</v>
      </c>
      <c r="BL64" s="125">
        <v>0</v>
      </c>
      <c r="BM64" s="125">
        <v>45</v>
      </c>
      <c r="BN64" s="111"/>
      <c r="BO64" s="119">
        <v>355</v>
      </c>
      <c r="BP64" s="120">
        <v>78.011421066889596</v>
      </c>
      <c r="BQ64" s="132">
        <v>78</v>
      </c>
      <c r="BR64" s="133">
        <v>1.0001464239344799</v>
      </c>
      <c r="BS64" s="134">
        <v>-24.936368222111799</v>
      </c>
      <c r="BT64" s="112">
        <v>4.4999999999999997E-3</v>
      </c>
      <c r="BU64" s="124">
        <v>3.7500000000000001E-4</v>
      </c>
      <c r="BV64" s="119">
        <v>0</v>
      </c>
      <c r="BW64" s="119">
        <v>71</v>
      </c>
      <c r="BX64" s="113"/>
      <c r="BY64" s="118">
        <v>0.99981185324553201</v>
      </c>
      <c r="BZ64" s="118">
        <v>1</v>
      </c>
      <c r="CA64" s="135">
        <v>0.99992474129821296</v>
      </c>
      <c r="CB64" s="117">
        <v>0.9</v>
      </c>
      <c r="CC64" s="124">
        <v>2.5000000000000001E-3</v>
      </c>
      <c r="CD64" s="113"/>
      <c r="CE64" s="113"/>
    </row>
    <row r="65" spans="1:83" s="85" customFormat="1" ht="21.4" customHeight="1" x14ac:dyDescent="0.2">
      <c r="A65" s="109" t="s">
        <v>380</v>
      </c>
      <c r="B65" s="109" t="s">
        <v>95</v>
      </c>
      <c r="C65" s="109" t="s">
        <v>107</v>
      </c>
      <c r="D65" s="110">
        <v>4.6711097644444397</v>
      </c>
      <c r="E65" s="111"/>
      <c r="F65" s="112">
        <v>0.03</v>
      </c>
      <c r="G65" s="112">
        <v>2.9499999999999998E-2</v>
      </c>
      <c r="H65" s="113"/>
      <c r="I65" s="114">
        <v>4</v>
      </c>
      <c r="J65" s="114">
        <v>4</v>
      </c>
      <c r="K65" s="111"/>
      <c r="L65" s="136">
        <v>0.7</v>
      </c>
      <c r="M65" s="118">
        <v>0.61799999999999999</v>
      </c>
      <c r="N65" s="117">
        <v>0.7</v>
      </c>
      <c r="O65" s="118"/>
      <c r="P65" s="111"/>
      <c r="Q65" s="119">
        <v>207</v>
      </c>
      <c r="R65" s="120">
        <v>44.314950930000101</v>
      </c>
      <c r="S65" s="121">
        <v>36</v>
      </c>
      <c r="T65" s="122">
        <v>1.2309708591666699</v>
      </c>
      <c r="U65" s="123">
        <v>18.3245343945602</v>
      </c>
      <c r="V65" s="124">
        <v>0.01</v>
      </c>
      <c r="W65" s="124">
        <v>0.01</v>
      </c>
      <c r="X65" s="125">
        <v>0</v>
      </c>
      <c r="Y65" s="125">
        <v>0</v>
      </c>
      <c r="Z65" s="111"/>
      <c r="AA65" s="126">
        <v>595</v>
      </c>
      <c r="AB65" s="110">
        <v>127.378723687682</v>
      </c>
      <c r="AC65" s="121">
        <v>200</v>
      </c>
      <c r="AD65" s="116">
        <v>0.63689361843840997</v>
      </c>
      <c r="AE65" s="127">
        <v>-453.19703114133199</v>
      </c>
      <c r="AF65" s="112"/>
      <c r="AG65" s="112"/>
      <c r="AH65" s="128">
        <v>340</v>
      </c>
      <c r="AI65" s="125">
        <v>527</v>
      </c>
      <c r="AJ65" s="111"/>
      <c r="AK65" s="120">
        <v>4583.8110500000003</v>
      </c>
      <c r="AL65" s="120">
        <v>981.31092634368304</v>
      </c>
      <c r="AM65" s="129">
        <v>828</v>
      </c>
      <c r="AN65" s="122">
        <v>1.1851581236034801</v>
      </c>
      <c r="AO65" s="130">
        <v>244.27534107488501</v>
      </c>
      <c r="AP65" s="124">
        <v>0.01</v>
      </c>
      <c r="AQ65" s="124">
        <v>9.4999999999999998E-3</v>
      </c>
      <c r="AR65" s="125">
        <v>0</v>
      </c>
      <c r="AS65" s="125">
        <v>58</v>
      </c>
      <c r="AT65" s="113"/>
      <c r="AU65" s="120">
        <v>2450.8462500000001</v>
      </c>
      <c r="AV65" s="110">
        <v>524.68179374746296</v>
      </c>
      <c r="AW65" s="131">
        <v>573</v>
      </c>
      <c r="AX65" s="118">
        <v>0.91567503271808504</v>
      </c>
      <c r="AY65" s="120">
        <v>-545.81453407185199</v>
      </c>
      <c r="AZ65" s="112"/>
      <c r="BA65" s="112"/>
      <c r="BB65" s="125">
        <v>226</v>
      </c>
      <c r="BC65" s="125">
        <v>762</v>
      </c>
      <c r="BD65" s="111"/>
      <c r="BE65" s="120">
        <v>157.9</v>
      </c>
      <c r="BF65" s="110">
        <v>33.8035302021595</v>
      </c>
      <c r="BG65" s="132">
        <v>65</v>
      </c>
      <c r="BH65" s="116">
        <v>0.52005431080245401</v>
      </c>
      <c r="BI65" s="127">
        <v>-182.76403512093299</v>
      </c>
      <c r="BJ65" s="112"/>
      <c r="BK65" s="112"/>
      <c r="BL65" s="125">
        <v>146</v>
      </c>
      <c r="BM65" s="125">
        <v>207</v>
      </c>
      <c r="BN65" s="111"/>
      <c r="BO65" s="119">
        <v>665</v>
      </c>
      <c r="BP65" s="120">
        <v>142.36445588623201</v>
      </c>
      <c r="BQ65" s="132">
        <v>78</v>
      </c>
      <c r="BR65" s="122">
        <v>1.8251853318747699</v>
      </c>
      <c r="BS65" s="123">
        <v>275.00344043481601</v>
      </c>
      <c r="BT65" s="112">
        <v>7.4999999999999997E-3</v>
      </c>
      <c r="BU65" s="124">
        <v>7.4999999999999997E-3</v>
      </c>
      <c r="BV65" s="119">
        <v>0</v>
      </c>
      <c r="BW65" s="119">
        <v>0</v>
      </c>
      <c r="BX65" s="113"/>
      <c r="BY65" s="118">
        <v>0.99810534293292896</v>
      </c>
      <c r="BZ65" s="118">
        <v>1</v>
      </c>
      <c r="CA65" s="135">
        <v>0.99924213717317201</v>
      </c>
      <c r="CB65" s="117">
        <v>0.9</v>
      </c>
      <c r="CC65" s="124">
        <v>2.5000000000000001E-3</v>
      </c>
      <c r="CD65" s="113"/>
      <c r="CE65" s="113"/>
    </row>
    <row r="66" spans="1:83" s="85" customFormat="1" ht="21.4" customHeight="1" x14ac:dyDescent="0.2">
      <c r="A66" s="109" t="s">
        <v>380</v>
      </c>
      <c r="B66" s="109" t="s">
        <v>95</v>
      </c>
      <c r="C66" s="109" t="s">
        <v>108</v>
      </c>
      <c r="D66" s="110">
        <v>7.9364295583333302</v>
      </c>
      <c r="E66" s="111"/>
      <c r="F66" s="112">
        <v>2.4500000000000001E-2</v>
      </c>
      <c r="G66" s="112">
        <v>2.1999999999999999E-2</v>
      </c>
      <c r="H66" s="113"/>
      <c r="I66" s="114">
        <v>5</v>
      </c>
      <c r="J66" s="114">
        <v>4</v>
      </c>
      <c r="K66" s="111"/>
      <c r="L66" s="136">
        <v>0.78</v>
      </c>
      <c r="M66" s="133">
        <v>0.72</v>
      </c>
      <c r="N66" s="117">
        <v>0.7</v>
      </c>
      <c r="O66" s="118">
        <v>2E-3</v>
      </c>
      <c r="P66" s="111"/>
      <c r="Q66" s="119">
        <v>689</v>
      </c>
      <c r="R66" s="120">
        <v>86.814857353145996</v>
      </c>
      <c r="S66" s="121">
        <v>36</v>
      </c>
      <c r="T66" s="122">
        <v>2.4115238153651699</v>
      </c>
      <c r="U66" s="123">
        <v>368.43173727980002</v>
      </c>
      <c r="V66" s="124">
        <v>0.01</v>
      </c>
      <c r="W66" s="124">
        <v>0.01</v>
      </c>
      <c r="X66" s="125">
        <v>0</v>
      </c>
      <c r="Y66" s="125">
        <v>0</v>
      </c>
      <c r="Z66" s="111"/>
      <c r="AA66" s="126">
        <v>699</v>
      </c>
      <c r="AB66" s="110">
        <v>88.074869796587905</v>
      </c>
      <c r="AC66" s="121">
        <v>200</v>
      </c>
      <c r="AD66" s="116">
        <v>0.44037434898293998</v>
      </c>
      <c r="AE66" s="127">
        <v>-1081.9347928899999</v>
      </c>
      <c r="AF66" s="112"/>
      <c r="AG66" s="112"/>
      <c r="AH66" s="128">
        <v>889</v>
      </c>
      <c r="AI66" s="125">
        <v>1206</v>
      </c>
      <c r="AJ66" s="111"/>
      <c r="AK66" s="120">
        <v>5860.5548699999999</v>
      </c>
      <c r="AL66" s="120">
        <v>738.43720616739495</v>
      </c>
      <c r="AM66" s="129">
        <v>748.6</v>
      </c>
      <c r="AN66" s="133">
        <v>0.98642426685465501</v>
      </c>
      <c r="AO66" s="137">
        <v>-805.48405978726703</v>
      </c>
      <c r="AP66" s="124">
        <v>2.5000000000000001E-3</v>
      </c>
      <c r="AQ66" s="124"/>
      <c r="AR66" s="125">
        <v>81</v>
      </c>
      <c r="AS66" s="125">
        <v>1269</v>
      </c>
      <c r="AT66" s="113"/>
      <c r="AU66" s="120">
        <v>3423.2258400000001</v>
      </c>
      <c r="AV66" s="110">
        <v>431.33071551118098</v>
      </c>
      <c r="AW66" s="131">
        <v>573</v>
      </c>
      <c r="AX66" s="118">
        <v>0.75275866581357898</v>
      </c>
      <c r="AY66" s="120">
        <v>-1668.23816370123</v>
      </c>
      <c r="AZ66" s="112"/>
      <c r="BA66" s="112"/>
      <c r="BB66" s="125">
        <v>1125</v>
      </c>
      <c r="BC66" s="125">
        <v>2034</v>
      </c>
      <c r="BD66" s="111"/>
      <c r="BE66" s="120">
        <v>452.4</v>
      </c>
      <c r="BF66" s="110">
        <v>57.002962941310997</v>
      </c>
      <c r="BG66" s="132">
        <v>65</v>
      </c>
      <c r="BH66" s="118">
        <v>0.87696866063555301</v>
      </c>
      <c r="BI66" s="126">
        <v>-126.40380768925</v>
      </c>
      <c r="BJ66" s="112"/>
      <c r="BK66" s="112"/>
      <c r="BL66" s="125">
        <v>64</v>
      </c>
      <c r="BM66" s="125">
        <v>167</v>
      </c>
      <c r="BN66" s="111"/>
      <c r="BO66" s="119">
        <v>1017</v>
      </c>
      <c r="BP66" s="120">
        <v>128.14326549803999</v>
      </c>
      <c r="BQ66" s="132">
        <v>78</v>
      </c>
      <c r="BR66" s="122">
        <v>1.64286237818</v>
      </c>
      <c r="BS66" s="123">
        <v>354.37797245927999</v>
      </c>
      <c r="BT66" s="112">
        <v>7.4999999999999997E-3</v>
      </c>
      <c r="BU66" s="124">
        <v>7.4999999999999997E-3</v>
      </c>
      <c r="BV66" s="119">
        <v>0</v>
      </c>
      <c r="BW66" s="119">
        <v>0</v>
      </c>
      <c r="BX66" s="113"/>
      <c r="BY66" s="118">
        <v>0.99754787482484797</v>
      </c>
      <c r="BZ66" s="118">
        <v>1</v>
      </c>
      <c r="CA66" s="135">
        <v>0.99901914992993901</v>
      </c>
      <c r="CB66" s="117">
        <v>0.9</v>
      </c>
      <c r="CC66" s="124">
        <v>2.5000000000000001E-3</v>
      </c>
      <c r="CD66" s="113"/>
      <c r="CE66" s="113"/>
    </row>
    <row r="67" spans="1:83" s="85" customFormat="1" ht="21.4" customHeight="1" x14ac:dyDescent="0.2">
      <c r="A67" s="109" t="s">
        <v>380</v>
      </c>
      <c r="B67" s="109" t="s">
        <v>95</v>
      </c>
      <c r="C67" s="109" t="s">
        <v>109</v>
      </c>
      <c r="D67" s="110">
        <v>2.11746031744444</v>
      </c>
      <c r="E67" s="111"/>
      <c r="F67" s="112">
        <v>0.06</v>
      </c>
      <c r="G67" s="112">
        <v>5.9624999999999997E-2</v>
      </c>
      <c r="H67" s="113"/>
      <c r="I67" s="114">
        <v>6</v>
      </c>
      <c r="J67" s="114">
        <v>6</v>
      </c>
      <c r="K67" s="111"/>
      <c r="L67" s="115">
        <v>0.35</v>
      </c>
      <c r="M67" s="116">
        <v>0.505</v>
      </c>
      <c r="N67" s="117">
        <v>0.7</v>
      </c>
      <c r="O67" s="118"/>
      <c r="P67" s="111"/>
      <c r="Q67" s="119">
        <v>179</v>
      </c>
      <c r="R67" s="120">
        <v>84.535232384441798</v>
      </c>
      <c r="S67" s="121">
        <v>36</v>
      </c>
      <c r="T67" s="122">
        <v>2.3482008995678298</v>
      </c>
      <c r="U67" s="123">
        <v>93.4715428577842</v>
      </c>
      <c r="V67" s="124">
        <v>0.01</v>
      </c>
      <c r="W67" s="124">
        <v>0.01</v>
      </c>
      <c r="X67" s="125">
        <v>0</v>
      </c>
      <c r="Y67" s="125">
        <v>0</v>
      </c>
      <c r="Z67" s="111"/>
      <c r="AA67" s="126">
        <v>304</v>
      </c>
      <c r="AB67" s="110">
        <v>143.56821589313</v>
      </c>
      <c r="AC67" s="121">
        <v>200</v>
      </c>
      <c r="AD67" s="116">
        <v>0.71784107946565001</v>
      </c>
      <c r="AE67" s="127">
        <v>-171.158095234532</v>
      </c>
      <c r="AF67" s="112"/>
      <c r="AG67" s="112"/>
      <c r="AH67" s="128">
        <v>120</v>
      </c>
      <c r="AI67" s="125">
        <v>205</v>
      </c>
      <c r="AJ67" s="111"/>
      <c r="AK67" s="120">
        <v>1806.0670700000001</v>
      </c>
      <c r="AL67" s="120">
        <v>852.94022047116096</v>
      </c>
      <c r="AM67" s="129">
        <v>709.4</v>
      </c>
      <c r="AN67" s="122">
        <v>1.2023403164239701</v>
      </c>
      <c r="AO67" s="130">
        <v>120.681306203114</v>
      </c>
      <c r="AP67" s="124">
        <v>0.01</v>
      </c>
      <c r="AQ67" s="124">
        <v>0.01</v>
      </c>
      <c r="AR67" s="125">
        <v>0</v>
      </c>
      <c r="AS67" s="125">
        <v>0</v>
      </c>
      <c r="AT67" s="113"/>
      <c r="AU67" s="120">
        <v>1452.59987</v>
      </c>
      <c r="AV67" s="110">
        <v>686.01043336346299</v>
      </c>
      <c r="AW67" s="131">
        <v>573</v>
      </c>
      <c r="AX67" s="122">
        <v>1.19722588719627</v>
      </c>
      <c r="AY67" s="130">
        <v>94.1838585816147</v>
      </c>
      <c r="AZ67" s="112">
        <v>1.4999999999999999E-2</v>
      </c>
      <c r="BA67" s="112">
        <v>1.4999999999999999E-2</v>
      </c>
      <c r="BB67" s="125">
        <v>0</v>
      </c>
      <c r="BC67" s="125">
        <v>4</v>
      </c>
      <c r="BD67" s="111"/>
      <c r="BE67" s="120">
        <v>187.4</v>
      </c>
      <c r="BF67" s="110">
        <v>88.502248876225707</v>
      </c>
      <c r="BG67" s="132">
        <v>65</v>
      </c>
      <c r="BH67" s="122">
        <v>1.3615730596342399</v>
      </c>
      <c r="BI67" s="123">
        <v>32.973619048777003</v>
      </c>
      <c r="BJ67" s="112">
        <v>1.4999999999999999E-2</v>
      </c>
      <c r="BK67" s="112">
        <v>1.4999999999999999E-2</v>
      </c>
      <c r="BL67" s="125">
        <v>0</v>
      </c>
      <c r="BM67" s="125">
        <v>0</v>
      </c>
      <c r="BN67" s="111"/>
      <c r="BO67" s="119">
        <v>197</v>
      </c>
      <c r="BP67" s="120">
        <v>93.035982009692901</v>
      </c>
      <c r="BQ67" s="132">
        <v>78</v>
      </c>
      <c r="BR67" s="122">
        <v>1.1927690001242699</v>
      </c>
      <c r="BS67" s="123">
        <v>20.210697144182799</v>
      </c>
      <c r="BT67" s="112">
        <v>7.4999999999999997E-3</v>
      </c>
      <c r="BU67" s="124">
        <v>7.1250000000000003E-3</v>
      </c>
      <c r="BV67" s="119">
        <v>0</v>
      </c>
      <c r="BW67" s="119">
        <v>2</v>
      </c>
      <c r="BX67" s="113"/>
      <c r="BY67" s="118">
        <v>0.99698145752479495</v>
      </c>
      <c r="BZ67" s="118">
        <v>1</v>
      </c>
      <c r="CA67" s="135">
        <v>0.99879258300991802</v>
      </c>
      <c r="CB67" s="117">
        <v>0.9</v>
      </c>
      <c r="CC67" s="124">
        <v>2.5000000000000001E-3</v>
      </c>
      <c r="CD67" s="113"/>
      <c r="CE67" s="113"/>
    </row>
    <row r="68" spans="1:83" s="85" customFormat="1" ht="21.4" customHeight="1" x14ac:dyDescent="0.2">
      <c r="A68" s="109" t="s">
        <v>380</v>
      </c>
      <c r="B68" s="109" t="s">
        <v>95</v>
      </c>
      <c r="C68" s="109" t="s">
        <v>110</v>
      </c>
      <c r="D68" s="110">
        <v>3.3942760942222199</v>
      </c>
      <c r="E68" s="111"/>
      <c r="F68" s="112">
        <v>5.1749999999999997E-2</v>
      </c>
      <c r="G68" s="112">
        <v>3.6249999999999998E-2</v>
      </c>
      <c r="H68" s="113"/>
      <c r="I68" s="114">
        <v>6</v>
      </c>
      <c r="J68" s="114">
        <v>6</v>
      </c>
      <c r="K68" s="111"/>
      <c r="L68" s="115">
        <v>0.24</v>
      </c>
      <c r="M68" s="118">
        <v>0.60299999999999998</v>
      </c>
      <c r="N68" s="117">
        <v>0.7</v>
      </c>
      <c r="O68" s="118"/>
      <c r="P68" s="111"/>
      <c r="Q68" s="119">
        <v>209</v>
      </c>
      <c r="R68" s="120">
        <v>61.574248587427</v>
      </c>
      <c r="S68" s="121">
        <v>36</v>
      </c>
      <c r="T68" s="122">
        <v>1.7103957940951899</v>
      </c>
      <c r="U68" s="123">
        <v>71.898400002176103</v>
      </c>
      <c r="V68" s="124">
        <v>0.01</v>
      </c>
      <c r="W68" s="124">
        <v>0.01</v>
      </c>
      <c r="X68" s="125">
        <v>0</v>
      </c>
      <c r="Y68" s="125">
        <v>0</v>
      </c>
      <c r="Z68" s="111"/>
      <c r="AA68" s="126">
        <v>463</v>
      </c>
      <c r="AB68" s="110">
        <v>136.406110507075</v>
      </c>
      <c r="AC68" s="121">
        <v>200</v>
      </c>
      <c r="AD68" s="116">
        <v>0.68203055253537503</v>
      </c>
      <c r="AE68" s="127">
        <v>-298.67555554346598</v>
      </c>
      <c r="AF68" s="112"/>
      <c r="AG68" s="112"/>
      <c r="AH68" s="128">
        <v>216</v>
      </c>
      <c r="AI68" s="125">
        <v>352</v>
      </c>
      <c r="AJ68" s="111"/>
      <c r="AK68" s="120">
        <v>2797.0908599999998</v>
      </c>
      <c r="AL68" s="120">
        <v>824.06109059932999</v>
      </c>
      <c r="AM68" s="129">
        <v>750.3</v>
      </c>
      <c r="AN68" s="133">
        <v>1.0983087972801999</v>
      </c>
      <c r="AO68" s="137">
        <v>-60.334986621313398</v>
      </c>
      <c r="AP68" s="124">
        <v>8.5000000000000006E-3</v>
      </c>
      <c r="AQ68" s="124">
        <v>5.0000000000000001E-3</v>
      </c>
      <c r="AR68" s="125">
        <v>0</v>
      </c>
      <c r="AS68" s="125">
        <v>259</v>
      </c>
      <c r="AT68" s="113"/>
      <c r="AU68" s="120">
        <v>2135.0410700000002</v>
      </c>
      <c r="AV68" s="110">
        <v>629.012198988259</v>
      </c>
      <c r="AW68" s="131">
        <v>573</v>
      </c>
      <c r="AX68" s="133">
        <v>1.09775252877532</v>
      </c>
      <c r="AY68" s="137">
        <v>-42.491588147255698</v>
      </c>
      <c r="AZ68" s="112">
        <v>1.35E-2</v>
      </c>
      <c r="BA68" s="112">
        <v>7.4999999999999997E-3</v>
      </c>
      <c r="BB68" s="125">
        <v>0</v>
      </c>
      <c r="BC68" s="125">
        <v>199</v>
      </c>
      <c r="BD68" s="111"/>
      <c r="BE68" s="120">
        <v>232.7</v>
      </c>
      <c r="BF68" s="110">
        <v>68.556591609063503</v>
      </c>
      <c r="BG68" s="132">
        <v>65</v>
      </c>
      <c r="BH68" s="133">
        <v>1.0547167939855899</v>
      </c>
      <c r="BI68" s="134">
        <v>-14.844555551626501</v>
      </c>
      <c r="BJ68" s="112">
        <v>9.75E-3</v>
      </c>
      <c r="BK68" s="112">
        <v>3.7499999999999999E-3</v>
      </c>
      <c r="BL68" s="125">
        <v>0</v>
      </c>
      <c r="BM68" s="125">
        <v>33</v>
      </c>
      <c r="BN68" s="111"/>
      <c r="BO68" s="119">
        <v>331</v>
      </c>
      <c r="BP68" s="120">
        <v>97.517111399226494</v>
      </c>
      <c r="BQ68" s="132">
        <v>78</v>
      </c>
      <c r="BR68" s="122">
        <v>1.25021937691316</v>
      </c>
      <c r="BS68" s="123">
        <v>47.607815762073798</v>
      </c>
      <c r="BT68" s="112">
        <v>7.4999999999999997E-3</v>
      </c>
      <c r="BU68" s="124">
        <v>7.4999999999999997E-3</v>
      </c>
      <c r="BV68" s="119">
        <v>0</v>
      </c>
      <c r="BW68" s="119">
        <v>0</v>
      </c>
      <c r="BX68" s="113"/>
      <c r="BY68" s="118">
        <v>0.99937539038101197</v>
      </c>
      <c r="BZ68" s="118">
        <v>1</v>
      </c>
      <c r="CA68" s="135">
        <v>0.99975015615240503</v>
      </c>
      <c r="CB68" s="117">
        <v>0.9</v>
      </c>
      <c r="CC68" s="124">
        <v>2.5000000000000001E-3</v>
      </c>
      <c r="CD68" s="113"/>
      <c r="CE68" s="113"/>
    </row>
    <row r="69" spans="1:83" s="85" customFormat="1" ht="21.4" customHeight="1" x14ac:dyDescent="0.2">
      <c r="A69" s="109" t="s">
        <v>380</v>
      </c>
      <c r="B69" s="109" t="s">
        <v>95</v>
      </c>
      <c r="C69" s="109" t="s">
        <v>111</v>
      </c>
      <c r="D69" s="110">
        <v>2.3537269778888898</v>
      </c>
      <c r="E69" s="111"/>
      <c r="F69" s="112">
        <v>4.8250000000000001E-2</v>
      </c>
      <c r="G69" s="112">
        <v>4.1750000000000002E-2</v>
      </c>
      <c r="H69" s="113"/>
      <c r="I69" s="114">
        <v>6</v>
      </c>
      <c r="J69" s="114">
        <v>5</v>
      </c>
      <c r="K69" s="111"/>
      <c r="L69" s="138">
        <v>0.65</v>
      </c>
      <c r="M69" s="116">
        <v>0.45600000000000002</v>
      </c>
      <c r="N69" s="117">
        <v>0.7</v>
      </c>
      <c r="O69" s="118"/>
      <c r="P69" s="111"/>
      <c r="Q69" s="119">
        <v>157</v>
      </c>
      <c r="R69" s="120">
        <v>66.702723584711094</v>
      </c>
      <c r="S69" s="121">
        <v>36</v>
      </c>
      <c r="T69" s="122">
        <v>1.8528534329086399</v>
      </c>
      <c r="U69" s="123">
        <v>61.928259909111901</v>
      </c>
      <c r="V69" s="124">
        <v>0.01</v>
      </c>
      <c r="W69" s="124">
        <v>0.01</v>
      </c>
      <c r="X69" s="125">
        <v>0</v>
      </c>
      <c r="Y69" s="125">
        <v>0</v>
      </c>
      <c r="Z69" s="111"/>
      <c r="AA69" s="126">
        <v>228</v>
      </c>
      <c r="AB69" s="110">
        <v>96.867649537032705</v>
      </c>
      <c r="AC69" s="121">
        <v>200</v>
      </c>
      <c r="AD69" s="116">
        <v>0.48433824768516298</v>
      </c>
      <c r="AE69" s="127">
        <v>-300.176333838267</v>
      </c>
      <c r="AF69" s="112"/>
      <c r="AG69" s="112"/>
      <c r="AH69" s="128">
        <v>243</v>
      </c>
      <c r="AI69" s="125">
        <v>337</v>
      </c>
      <c r="AJ69" s="111"/>
      <c r="AK69" s="120">
        <v>1631.6770899999999</v>
      </c>
      <c r="AL69" s="120">
        <v>693.23124785844402</v>
      </c>
      <c r="AM69" s="129">
        <v>734.5</v>
      </c>
      <c r="AN69" s="133">
        <v>0.94381381600877401</v>
      </c>
      <c r="AO69" s="137">
        <v>-308.050496021036</v>
      </c>
      <c r="AP69" s="124">
        <v>5.0000000000000001E-4</v>
      </c>
      <c r="AQ69" s="124"/>
      <c r="AR69" s="125">
        <v>98</v>
      </c>
      <c r="AS69" s="125">
        <v>443</v>
      </c>
      <c r="AT69" s="113"/>
      <c r="AU69" s="120">
        <v>1469.5744099999999</v>
      </c>
      <c r="AV69" s="110">
        <v>624.36060928277004</v>
      </c>
      <c r="AW69" s="131">
        <v>573</v>
      </c>
      <c r="AX69" s="133">
        <v>1.08963457117412</v>
      </c>
      <c r="AY69" s="137">
        <v>-40.4139411066419</v>
      </c>
      <c r="AZ69" s="112">
        <v>1.2749999999999999E-2</v>
      </c>
      <c r="BA69" s="112">
        <v>6.7499999999999999E-3</v>
      </c>
      <c r="BB69" s="125">
        <v>0</v>
      </c>
      <c r="BC69" s="125">
        <v>149</v>
      </c>
      <c r="BD69" s="111"/>
      <c r="BE69" s="120">
        <v>184</v>
      </c>
      <c r="BF69" s="110">
        <v>78.173892608833398</v>
      </c>
      <c r="BG69" s="132">
        <v>65</v>
      </c>
      <c r="BH69" s="122">
        <v>1.20267527090513</v>
      </c>
      <c r="BI69" s="123">
        <v>12.3426915025632</v>
      </c>
      <c r="BJ69" s="112">
        <v>1.4999999999999999E-2</v>
      </c>
      <c r="BK69" s="112">
        <v>1.4999999999999999E-2</v>
      </c>
      <c r="BL69" s="125">
        <v>0</v>
      </c>
      <c r="BM69" s="125">
        <v>0</v>
      </c>
      <c r="BN69" s="111"/>
      <c r="BO69" s="119">
        <v>245</v>
      </c>
      <c r="BP69" s="120">
        <v>104.09023744111001</v>
      </c>
      <c r="BQ69" s="132">
        <v>78</v>
      </c>
      <c r="BR69" s="122">
        <v>1.33449022360397</v>
      </c>
      <c r="BS69" s="123">
        <v>48.484510143683103</v>
      </c>
      <c r="BT69" s="112">
        <v>7.4999999999999997E-3</v>
      </c>
      <c r="BU69" s="124">
        <v>7.4999999999999997E-3</v>
      </c>
      <c r="BV69" s="119">
        <v>0</v>
      </c>
      <c r="BW69" s="119">
        <v>0</v>
      </c>
      <c r="BX69" s="113"/>
      <c r="BY69" s="118">
        <v>0.99937382592360702</v>
      </c>
      <c r="BZ69" s="118">
        <v>1</v>
      </c>
      <c r="CA69" s="135">
        <v>0.99974953036944303</v>
      </c>
      <c r="CB69" s="117">
        <v>0.9</v>
      </c>
      <c r="CC69" s="124">
        <v>2.5000000000000001E-3</v>
      </c>
      <c r="CD69" s="113"/>
      <c r="CE69" s="113"/>
    </row>
    <row r="70" spans="1:83" s="85" customFormat="1" ht="21.4" customHeight="1" x14ac:dyDescent="0.2">
      <c r="A70" s="109" t="s">
        <v>380</v>
      </c>
      <c r="B70" s="109" t="s">
        <v>95</v>
      </c>
      <c r="C70" s="109" t="s">
        <v>112</v>
      </c>
      <c r="D70" s="110">
        <v>8.5089537966666704</v>
      </c>
      <c r="E70" s="111"/>
      <c r="F70" s="112">
        <v>2.1000000000000001E-2</v>
      </c>
      <c r="G70" s="112">
        <v>1.9E-2</v>
      </c>
      <c r="H70" s="113"/>
      <c r="I70" s="114">
        <v>4</v>
      </c>
      <c r="J70" s="114">
        <v>4</v>
      </c>
      <c r="K70" s="111"/>
      <c r="L70" s="135">
        <v>0.84262532981530303</v>
      </c>
      <c r="M70" s="133">
        <v>0.71299999999999997</v>
      </c>
      <c r="N70" s="117">
        <v>0.7</v>
      </c>
      <c r="O70" s="118">
        <v>1E-3</v>
      </c>
      <c r="P70" s="111"/>
      <c r="Q70" s="119">
        <v>364</v>
      </c>
      <c r="R70" s="120">
        <v>42.778467094579199</v>
      </c>
      <c r="S70" s="121">
        <v>36</v>
      </c>
      <c r="T70" s="122">
        <v>1.1882907526272</v>
      </c>
      <c r="U70" s="123">
        <v>20.3063382450398</v>
      </c>
      <c r="V70" s="124">
        <v>0.01</v>
      </c>
      <c r="W70" s="124">
        <v>9.4999999999999998E-3</v>
      </c>
      <c r="X70" s="125">
        <v>0</v>
      </c>
      <c r="Y70" s="125">
        <v>4</v>
      </c>
      <c r="Z70" s="111"/>
      <c r="AA70" s="126">
        <v>613</v>
      </c>
      <c r="AB70" s="110">
        <v>72.041759145541405</v>
      </c>
      <c r="AC70" s="121">
        <v>200</v>
      </c>
      <c r="AD70" s="116">
        <v>0.36020879572770698</v>
      </c>
      <c r="AE70" s="127">
        <v>-1296.409231972</v>
      </c>
      <c r="AF70" s="112"/>
      <c r="AG70" s="112"/>
      <c r="AH70" s="128">
        <v>1089</v>
      </c>
      <c r="AI70" s="125">
        <v>1430</v>
      </c>
      <c r="AJ70" s="111"/>
      <c r="AK70" s="120">
        <v>4899.6381899999997</v>
      </c>
      <c r="AL70" s="120">
        <v>575.82145902818297</v>
      </c>
      <c r="AM70" s="129">
        <v>728.4</v>
      </c>
      <c r="AN70" s="118">
        <v>0.79052918592556798</v>
      </c>
      <c r="AO70" s="120">
        <v>-2054.4302328420299</v>
      </c>
      <c r="AP70" s="124"/>
      <c r="AQ70" s="124"/>
      <c r="AR70" s="125">
        <v>1299</v>
      </c>
      <c r="AS70" s="125">
        <v>2538</v>
      </c>
      <c r="AT70" s="113"/>
      <c r="AU70" s="120">
        <v>3121.7345700000001</v>
      </c>
      <c r="AV70" s="110">
        <v>366.876427419658</v>
      </c>
      <c r="AW70" s="131">
        <v>573</v>
      </c>
      <c r="AX70" s="116">
        <v>0.64027299724198505</v>
      </c>
      <c r="AY70" s="139">
        <v>-2337.0213663386098</v>
      </c>
      <c r="AZ70" s="112"/>
      <c r="BA70" s="112"/>
      <c r="BB70" s="125">
        <v>1754</v>
      </c>
      <c r="BC70" s="125">
        <v>2730</v>
      </c>
      <c r="BD70" s="111"/>
      <c r="BE70" s="120">
        <v>413.2</v>
      </c>
      <c r="BF70" s="110">
        <v>48.560611548022301</v>
      </c>
      <c r="BG70" s="132">
        <v>65</v>
      </c>
      <c r="BH70" s="118">
        <v>0.74708633150803605</v>
      </c>
      <c r="BI70" s="126">
        <v>-207.3580003909</v>
      </c>
      <c r="BJ70" s="112"/>
      <c r="BK70" s="112"/>
      <c r="BL70" s="125">
        <v>140</v>
      </c>
      <c r="BM70" s="125">
        <v>251</v>
      </c>
      <c r="BN70" s="111"/>
      <c r="BO70" s="119">
        <v>772</v>
      </c>
      <c r="BP70" s="120">
        <v>90.727957684107594</v>
      </c>
      <c r="BQ70" s="132">
        <v>78</v>
      </c>
      <c r="BR70" s="122">
        <v>1.1631789446680501</v>
      </c>
      <c r="BS70" s="123">
        <v>61.5772367717436</v>
      </c>
      <c r="BT70" s="112">
        <v>7.4999999999999997E-3</v>
      </c>
      <c r="BU70" s="124">
        <v>6.0000000000000001E-3</v>
      </c>
      <c r="BV70" s="119">
        <v>0</v>
      </c>
      <c r="BW70" s="119">
        <v>25</v>
      </c>
      <c r="BX70" s="113"/>
      <c r="BY70" s="118">
        <v>0.99813009215974402</v>
      </c>
      <c r="BZ70" s="118">
        <v>1</v>
      </c>
      <c r="CA70" s="135">
        <v>0.99925203686389696</v>
      </c>
      <c r="CB70" s="117">
        <v>0.9</v>
      </c>
      <c r="CC70" s="124">
        <v>2.5000000000000001E-3</v>
      </c>
      <c r="CD70" s="113"/>
      <c r="CE70" s="113"/>
    </row>
    <row r="71" spans="1:83" s="85" customFormat="1" ht="21.4" customHeight="1" x14ac:dyDescent="0.2">
      <c r="A71" s="109" t="s">
        <v>380</v>
      </c>
      <c r="B71" s="109" t="s">
        <v>95</v>
      </c>
      <c r="C71" s="109" t="s">
        <v>113</v>
      </c>
      <c r="D71" s="110">
        <v>6.5057600336666699</v>
      </c>
      <c r="E71" s="111"/>
      <c r="F71" s="112">
        <v>2.6249999999999999E-2</v>
      </c>
      <c r="G71" s="112">
        <v>1.7000000000000001E-2</v>
      </c>
      <c r="H71" s="113"/>
      <c r="I71" s="114">
        <v>5</v>
      </c>
      <c r="J71" s="114">
        <v>3</v>
      </c>
      <c r="K71" s="111"/>
      <c r="L71" s="115">
        <v>0.61145726055612803</v>
      </c>
      <c r="M71" s="118">
        <v>0.623</v>
      </c>
      <c r="N71" s="117">
        <v>0.7</v>
      </c>
      <c r="O71" s="118"/>
      <c r="P71" s="111"/>
      <c r="Q71" s="119">
        <v>231</v>
      </c>
      <c r="R71" s="120">
        <v>35.506996692868697</v>
      </c>
      <c r="S71" s="121">
        <v>36</v>
      </c>
      <c r="T71" s="133">
        <v>0.98630546369079797</v>
      </c>
      <c r="U71" s="134">
        <v>-31.7806592798641</v>
      </c>
      <c r="V71" s="124">
        <v>2.5000000000000001E-3</v>
      </c>
      <c r="W71" s="124"/>
      <c r="X71" s="125">
        <v>4</v>
      </c>
      <c r="Y71" s="125">
        <v>51</v>
      </c>
      <c r="Z71" s="111"/>
      <c r="AA71" s="126">
        <v>805</v>
      </c>
      <c r="AB71" s="110">
        <v>123.736503626664</v>
      </c>
      <c r="AC71" s="121">
        <v>200</v>
      </c>
      <c r="AD71" s="116">
        <v>0.61868251813331998</v>
      </c>
      <c r="AE71" s="127">
        <v>-654.892551554801</v>
      </c>
      <c r="AF71" s="112"/>
      <c r="AG71" s="112"/>
      <c r="AH71" s="128">
        <v>497</v>
      </c>
      <c r="AI71" s="125">
        <v>757</v>
      </c>
      <c r="AJ71" s="111"/>
      <c r="AK71" s="120">
        <v>6148.2425800000001</v>
      </c>
      <c r="AL71" s="120">
        <v>945.04601279227199</v>
      </c>
      <c r="AM71" s="129">
        <v>828</v>
      </c>
      <c r="AN71" s="122">
        <v>1.14135991883125</v>
      </c>
      <c r="AO71" s="130">
        <v>104.287416563126</v>
      </c>
      <c r="AP71" s="124">
        <v>0.01</v>
      </c>
      <c r="AQ71" s="124">
        <v>7.0000000000000001E-3</v>
      </c>
      <c r="AR71" s="125">
        <v>0</v>
      </c>
      <c r="AS71" s="125">
        <v>316</v>
      </c>
      <c r="AT71" s="113"/>
      <c r="AU71" s="120">
        <v>3665.7910200000001</v>
      </c>
      <c r="AV71" s="110">
        <v>563.46852651033703</v>
      </c>
      <c r="AW71" s="131">
        <v>573</v>
      </c>
      <c r="AX71" s="133">
        <v>0.98336566581210705</v>
      </c>
      <c r="AY71" s="137">
        <v>-507.85441900620401</v>
      </c>
      <c r="AZ71" s="112">
        <v>3.7499999999999999E-3</v>
      </c>
      <c r="BA71" s="112"/>
      <c r="BB71" s="125">
        <v>63</v>
      </c>
      <c r="BC71" s="125">
        <v>808</v>
      </c>
      <c r="BD71" s="111"/>
      <c r="BE71" s="120">
        <v>302.8</v>
      </c>
      <c r="BF71" s="110">
        <v>46.543370556712802</v>
      </c>
      <c r="BG71" s="132">
        <v>65</v>
      </c>
      <c r="BH71" s="116">
        <v>0.71605185471865795</v>
      </c>
      <c r="BI71" s="127">
        <v>-171.66507925530999</v>
      </c>
      <c r="BJ71" s="112"/>
      <c r="BK71" s="112"/>
      <c r="BL71" s="125">
        <v>121</v>
      </c>
      <c r="BM71" s="125">
        <v>205</v>
      </c>
      <c r="BN71" s="111"/>
      <c r="BO71" s="119">
        <v>893</v>
      </c>
      <c r="BP71" s="120">
        <v>137.26297855728001</v>
      </c>
      <c r="BQ71" s="132">
        <v>78</v>
      </c>
      <c r="BR71" s="122">
        <v>1.75978177637538</v>
      </c>
      <c r="BS71" s="123">
        <v>349.826287877129</v>
      </c>
      <c r="BT71" s="112">
        <v>7.4999999999999997E-3</v>
      </c>
      <c r="BU71" s="124">
        <v>7.4999999999999997E-3</v>
      </c>
      <c r="BV71" s="119">
        <v>0</v>
      </c>
      <c r="BW71" s="119">
        <v>0</v>
      </c>
      <c r="BX71" s="113"/>
      <c r="BY71" s="118">
        <v>0.99637587367331104</v>
      </c>
      <c r="BZ71" s="118">
        <v>1</v>
      </c>
      <c r="CA71" s="135">
        <v>0.99855034946932397</v>
      </c>
      <c r="CB71" s="117">
        <v>0.9</v>
      </c>
      <c r="CC71" s="124">
        <v>2.5000000000000001E-3</v>
      </c>
      <c r="CD71" s="113"/>
      <c r="CE71" s="113"/>
    </row>
    <row r="72" spans="1:83" s="85" customFormat="1" ht="21.4" customHeight="1" x14ac:dyDescent="0.2">
      <c r="A72" s="109" t="s">
        <v>380</v>
      </c>
      <c r="B72" s="109" t="s">
        <v>95</v>
      </c>
      <c r="C72" s="109" t="s">
        <v>115</v>
      </c>
      <c r="D72" s="110">
        <v>3.28637479555556</v>
      </c>
      <c r="E72" s="111"/>
      <c r="F72" s="112">
        <v>2.5999999999999999E-2</v>
      </c>
      <c r="G72" s="112">
        <v>2.0750000000000001E-2</v>
      </c>
      <c r="H72" s="113"/>
      <c r="I72" s="114">
        <v>4</v>
      </c>
      <c r="J72" s="114">
        <v>4</v>
      </c>
      <c r="K72" s="111"/>
      <c r="L72" s="115">
        <v>0.21</v>
      </c>
      <c r="M72" s="116">
        <v>0.45200000000000001</v>
      </c>
      <c r="N72" s="117">
        <v>0.7</v>
      </c>
      <c r="O72" s="118"/>
      <c r="P72" s="111"/>
      <c r="Q72" s="119">
        <v>148</v>
      </c>
      <c r="R72" s="120">
        <v>45.034425227503903</v>
      </c>
      <c r="S72" s="121">
        <v>36</v>
      </c>
      <c r="T72" s="122">
        <v>1.25095625631955</v>
      </c>
      <c r="U72" s="123">
        <v>15.2567492579198</v>
      </c>
      <c r="V72" s="124">
        <v>0.01</v>
      </c>
      <c r="W72" s="124">
        <v>0.01</v>
      </c>
      <c r="X72" s="125">
        <v>0</v>
      </c>
      <c r="Y72" s="125">
        <v>0</v>
      </c>
      <c r="Z72" s="111"/>
      <c r="AA72" s="126">
        <v>267</v>
      </c>
      <c r="AB72" s="110">
        <v>81.244537403672496</v>
      </c>
      <c r="AC72" s="121">
        <v>200</v>
      </c>
      <c r="AD72" s="116">
        <v>0.406222687018363</v>
      </c>
      <c r="AE72" s="127">
        <v>-470.46250412266801</v>
      </c>
      <c r="AF72" s="112"/>
      <c r="AG72" s="112"/>
      <c r="AH72" s="128">
        <v>391</v>
      </c>
      <c r="AI72" s="125">
        <v>522</v>
      </c>
      <c r="AJ72" s="111"/>
      <c r="AK72" s="120">
        <v>2510.2262799999999</v>
      </c>
      <c r="AL72" s="120">
        <v>763.82836291064302</v>
      </c>
      <c r="AM72" s="129">
        <v>828</v>
      </c>
      <c r="AN72" s="118">
        <v>0.922498022838941</v>
      </c>
      <c r="AO72" s="120">
        <v>-542.86848706784394</v>
      </c>
      <c r="AP72" s="124"/>
      <c r="AQ72" s="124"/>
      <c r="AR72" s="125">
        <v>211</v>
      </c>
      <c r="AS72" s="125">
        <v>756</v>
      </c>
      <c r="AT72" s="113"/>
      <c r="AU72" s="120">
        <v>1900.758</v>
      </c>
      <c r="AV72" s="110">
        <v>578.37529747689098</v>
      </c>
      <c r="AW72" s="131">
        <v>573</v>
      </c>
      <c r="AX72" s="133">
        <v>1.0093809729090599</v>
      </c>
      <c r="AY72" s="137">
        <v>-207.55265169259499</v>
      </c>
      <c r="AZ72" s="112">
        <v>6.0000000000000001E-3</v>
      </c>
      <c r="BA72" s="112">
        <v>7.5000000000000002E-4</v>
      </c>
      <c r="BB72" s="125">
        <v>0</v>
      </c>
      <c r="BC72" s="125">
        <v>359</v>
      </c>
      <c r="BD72" s="111"/>
      <c r="BE72" s="120">
        <v>128.4</v>
      </c>
      <c r="BF72" s="110">
        <v>39.070406751428997</v>
      </c>
      <c r="BG72" s="132">
        <v>65</v>
      </c>
      <c r="BH72" s="116">
        <v>0.60108318079121603</v>
      </c>
      <c r="BI72" s="127">
        <v>-111.275313839867</v>
      </c>
      <c r="BJ72" s="112"/>
      <c r="BK72" s="112"/>
      <c r="BL72" s="125">
        <v>86</v>
      </c>
      <c r="BM72" s="125">
        <v>128</v>
      </c>
      <c r="BN72" s="111"/>
      <c r="BO72" s="119">
        <v>391</v>
      </c>
      <c r="BP72" s="120">
        <v>118.976082864554</v>
      </c>
      <c r="BQ72" s="132">
        <v>78</v>
      </c>
      <c r="BR72" s="122">
        <v>1.5253343956994101</v>
      </c>
      <c r="BS72" s="123">
        <v>116.616624669312</v>
      </c>
      <c r="BT72" s="112">
        <v>7.4999999999999997E-3</v>
      </c>
      <c r="BU72" s="124">
        <v>7.4999999999999997E-3</v>
      </c>
      <c r="BV72" s="119">
        <v>0</v>
      </c>
      <c r="BW72" s="119">
        <v>0</v>
      </c>
      <c r="BX72" s="113"/>
      <c r="BY72" s="118">
        <v>0.998672566371681</v>
      </c>
      <c r="BZ72" s="118">
        <v>1</v>
      </c>
      <c r="CA72" s="135">
        <v>0.99946902654867298</v>
      </c>
      <c r="CB72" s="117">
        <v>0.9</v>
      </c>
      <c r="CC72" s="124">
        <v>2.5000000000000001E-3</v>
      </c>
      <c r="CD72" s="113"/>
      <c r="CE72" s="113"/>
    </row>
    <row r="73" spans="1:83" s="85" customFormat="1" ht="21.4" customHeight="1" x14ac:dyDescent="0.2">
      <c r="A73" s="109" t="s">
        <v>381</v>
      </c>
      <c r="B73" s="109" t="s">
        <v>116</v>
      </c>
      <c r="C73" s="109" t="s">
        <v>117</v>
      </c>
      <c r="D73" s="110">
        <v>4.6677861217777803</v>
      </c>
      <c r="E73" s="111"/>
      <c r="F73" s="112">
        <v>2.3E-2</v>
      </c>
      <c r="G73" s="112">
        <v>1.7375000000000002E-2</v>
      </c>
      <c r="H73" s="113"/>
      <c r="I73" s="114">
        <v>4</v>
      </c>
      <c r="J73" s="114">
        <v>3</v>
      </c>
      <c r="K73" s="111"/>
      <c r="L73" s="115">
        <v>0.53</v>
      </c>
      <c r="M73" s="116">
        <v>0.46800000000000003</v>
      </c>
      <c r="N73" s="117">
        <v>0.7</v>
      </c>
      <c r="O73" s="118"/>
      <c r="P73" s="111"/>
      <c r="Q73" s="119">
        <v>196</v>
      </c>
      <c r="R73" s="120">
        <v>41.989927320267</v>
      </c>
      <c r="S73" s="121">
        <v>36</v>
      </c>
      <c r="T73" s="122">
        <v>1.16638687000742</v>
      </c>
      <c r="U73" s="123">
        <v>7.4587829691519101</v>
      </c>
      <c r="V73" s="124">
        <v>0.01</v>
      </c>
      <c r="W73" s="124">
        <v>8.5000000000000006E-3</v>
      </c>
      <c r="X73" s="125">
        <v>0</v>
      </c>
      <c r="Y73" s="125">
        <v>6</v>
      </c>
      <c r="Z73" s="111"/>
      <c r="AA73" s="126">
        <v>551</v>
      </c>
      <c r="AB73" s="110">
        <v>118.04311200748501</v>
      </c>
      <c r="AC73" s="121">
        <v>200</v>
      </c>
      <c r="AD73" s="116">
        <v>0.59021556003742504</v>
      </c>
      <c r="AE73" s="127">
        <v>-496.45120572693401</v>
      </c>
      <c r="AF73" s="112"/>
      <c r="AG73" s="112"/>
      <c r="AH73" s="128">
        <v>383</v>
      </c>
      <c r="AI73" s="125">
        <v>570</v>
      </c>
      <c r="AJ73" s="111"/>
      <c r="AK73" s="120">
        <v>3843.8429599999999</v>
      </c>
      <c r="AL73" s="120">
        <v>823.48309449449005</v>
      </c>
      <c r="AM73" s="129">
        <v>828</v>
      </c>
      <c r="AN73" s="133">
        <v>0.99454480011411905</v>
      </c>
      <c r="AO73" s="137">
        <v>-492.60503170950602</v>
      </c>
      <c r="AP73" s="124">
        <v>3.0000000000000001E-3</v>
      </c>
      <c r="AQ73" s="124"/>
      <c r="AR73" s="125">
        <v>22</v>
      </c>
      <c r="AS73" s="125">
        <v>795</v>
      </c>
      <c r="AT73" s="113"/>
      <c r="AU73" s="120">
        <v>1874.53189</v>
      </c>
      <c r="AV73" s="110">
        <v>401.58907051338099</v>
      </c>
      <c r="AW73" s="131">
        <v>573</v>
      </c>
      <c r="AX73" s="116">
        <v>0.70085352620136399</v>
      </c>
      <c r="AY73" s="139">
        <v>-1119.9966749329999</v>
      </c>
      <c r="AZ73" s="112"/>
      <c r="BA73" s="112"/>
      <c r="BB73" s="125">
        <v>801</v>
      </c>
      <c r="BC73" s="125">
        <v>1336</v>
      </c>
      <c r="BD73" s="111"/>
      <c r="BE73" s="120">
        <v>222.2</v>
      </c>
      <c r="BF73" s="110">
        <v>47.602866584506799</v>
      </c>
      <c r="BG73" s="132">
        <v>65</v>
      </c>
      <c r="BH73" s="116">
        <v>0.73235179360779701</v>
      </c>
      <c r="BI73" s="127">
        <v>-118.221641861253</v>
      </c>
      <c r="BJ73" s="112"/>
      <c r="BK73" s="112"/>
      <c r="BL73" s="125">
        <v>82</v>
      </c>
      <c r="BM73" s="125">
        <v>142</v>
      </c>
      <c r="BN73" s="111"/>
      <c r="BO73" s="119">
        <v>427</v>
      </c>
      <c r="BP73" s="120">
        <v>91.478055947724599</v>
      </c>
      <c r="BQ73" s="132">
        <v>78</v>
      </c>
      <c r="BR73" s="122">
        <v>1.1727955890733901</v>
      </c>
      <c r="BS73" s="123">
        <v>37.280935349426997</v>
      </c>
      <c r="BT73" s="112">
        <v>7.4999999999999997E-3</v>
      </c>
      <c r="BU73" s="124">
        <v>6.3749999999999996E-3</v>
      </c>
      <c r="BV73" s="119">
        <v>0</v>
      </c>
      <c r="BW73" s="119">
        <v>10</v>
      </c>
      <c r="BX73" s="113"/>
      <c r="BY73" s="118">
        <v>0.98757682751405795</v>
      </c>
      <c r="BZ73" s="118">
        <v>1</v>
      </c>
      <c r="CA73" s="135">
        <v>0.995030731005623</v>
      </c>
      <c r="CB73" s="117">
        <v>0.9</v>
      </c>
      <c r="CC73" s="124">
        <v>2.5000000000000001E-3</v>
      </c>
      <c r="CD73" s="113"/>
      <c r="CE73" s="113"/>
    </row>
    <row r="74" spans="1:83" s="85" customFormat="1" ht="21.4" customHeight="1" x14ac:dyDescent="0.2">
      <c r="A74" s="109" t="s">
        <v>381</v>
      </c>
      <c r="B74" s="109" t="s">
        <v>116</v>
      </c>
      <c r="C74" s="109" t="s">
        <v>118</v>
      </c>
      <c r="D74" s="110">
        <v>7.9590446357777802</v>
      </c>
      <c r="E74" s="111"/>
      <c r="F74" s="112">
        <v>2.5999999999999999E-2</v>
      </c>
      <c r="G74" s="112">
        <v>2.0750000000000001E-2</v>
      </c>
      <c r="H74" s="113"/>
      <c r="I74" s="114">
        <v>4</v>
      </c>
      <c r="J74" s="114">
        <v>4</v>
      </c>
      <c r="K74" s="111"/>
      <c r="L74" s="115">
        <v>0.47</v>
      </c>
      <c r="M74" s="116">
        <v>0.33900000000000002</v>
      </c>
      <c r="N74" s="117">
        <v>0.7</v>
      </c>
      <c r="O74" s="118"/>
      <c r="P74" s="111"/>
      <c r="Q74" s="119">
        <v>256</v>
      </c>
      <c r="R74" s="120">
        <v>32.164664443420698</v>
      </c>
      <c r="S74" s="121">
        <v>36</v>
      </c>
      <c r="T74" s="118">
        <v>0.89346290120613203</v>
      </c>
      <c r="U74" s="126">
        <v>-65.481730928336106</v>
      </c>
      <c r="V74" s="124"/>
      <c r="W74" s="124"/>
      <c r="X74" s="125">
        <v>31</v>
      </c>
      <c r="Y74" s="125">
        <v>88</v>
      </c>
      <c r="Z74" s="111"/>
      <c r="AA74" s="126">
        <v>937</v>
      </c>
      <c r="AB74" s="110">
        <v>117.727697591739</v>
      </c>
      <c r="AC74" s="121">
        <v>200</v>
      </c>
      <c r="AD74" s="116">
        <v>0.588638487958695</v>
      </c>
      <c r="AE74" s="127">
        <v>-849.00961626853405</v>
      </c>
      <c r="AF74" s="112"/>
      <c r="AG74" s="112"/>
      <c r="AH74" s="128">
        <v>655</v>
      </c>
      <c r="AI74" s="125">
        <v>974</v>
      </c>
      <c r="AJ74" s="111"/>
      <c r="AK74" s="120">
        <v>8183.0673100000004</v>
      </c>
      <c r="AL74" s="120">
        <v>1028.1469302503001</v>
      </c>
      <c r="AM74" s="129">
        <v>828</v>
      </c>
      <c r="AN74" s="122">
        <v>1.24172334571292</v>
      </c>
      <c r="AO74" s="130">
        <v>788.98749864826902</v>
      </c>
      <c r="AP74" s="124">
        <v>0.01</v>
      </c>
      <c r="AQ74" s="124">
        <v>0.01</v>
      </c>
      <c r="AR74" s="125">
        <v>0</v>
      </c>
      <c r="AS74" s="125">
        <v>0</v>
      </c>
      <c r="AT74" s="113"/>
      <c r="AU74" s="120">
        <v>4576.0848500000002</v>
      </c>
      <c r="AV74" s="110">
        <v>574.95403775340299</v>
      </c>
      <c r="AW74" s="131">
        <v>573</v>
      </c>
      <c r="AX74" s="133">
        <v>1.00341018805131</v>
      </c>
      <c r="AY74" s="137">
        <v>-529.88742242622698</v>
      </c>
      <c r="AZ74" s="112">
        <v>6.0000000000000001E-3</v>
      </c>
      <c r="BA74" s="112">
        <v>7.5000000000000002E-4</v>
      </c>
      <c r="BB74" s="125">
        <v>0</v>
      </c>
      <c r="BC74" s="125">
        <v>897</v>
      </c>
      <c r="BD74" s="111"/>
      <c r="BE74" s="120">
        <v>398.3</v>
      </c>
      <c r="BF74" s="110">
        <v>50.0436947180253</v>
      </c>
      <c r="BG74" s="132">
        <v>65</v>
      </c>
      <c r="BH74" s="118">
        <v>0.76990299566192799</v>
      </c>
      <c r="BI74" s="126">
        <v>-182.15312528727301</v>
      </c>
      <c r="BJ74" s="112"/>
      <c r="BK74" s="112"/>
      <c r="BL74" s="125">
        <v>120</v>
      </c>
      <c r="BM74" s="125">
        <v>223</v>
      </c>
      <c r="BN74" s="111"/>
      <c r="BO74" s="119">
        <v>898</v>
      </c>
      <c r="BP74" s="120">
        <v>112.82761199293699</v>
      </c>
      <c r="BQ74" s="132">
        <v>78</v>
      </c>
      <c r="BR74" s="122">
        <v>1.4465078460632901</v>
      </c>
      <c r="BS74" s="123">
        <v>233.48981250534999</v>
      </c>
      <c r="BT74" s="112">
        <v>7.4999999999999997E-3</v>
      </c>
      <c r="BU74" s="124">
        <v>7.4999999999999997E-3</v>
      </c>
      <c r="BV74" s="119">
        <v>0</v>
      </c>
      <c r="BW74" s="119">
        <v>0</v>
      </c>
      <c r="BX74" s="113"/>
      <c r="BY74" s="118">
        <v>0.99461136512083603</v>
      </c>
      <c r="BZ74" s="118">
        <v>1</v>
      </c>
      <c r="CA74" s="135">
        <v>0.99784454604833395</v>
      </c>
      <c r="CB74" s="117">
        <v>0.9</v>
      </c>
      <c r="CC74" s="124">
        <v>2.5000000000000001E-3</v>
      </c>
      <c r="CD74" s="113"/>
      <c r="CE74" s="113"/>
    </row>
    <row r="75" spans="1:83" s="85" customFormat="1" ht="21.4" customHeight="1" x14ac:dyDescent="0.2">
      <c r="A75" s="109" t="s">
        <v>381</v>
      </c>
      <c r="B75" s="109" t="s">
        <v>116</v>
      </c>
      <c r="C75" s="109" t="s">
        <v>119</v>
      </c>
      <c r="D75" s="110">
        <v>7.0505427525555602</v>
      </c>
      <c r="E75" s="111"/>
      <c r="F75" s="112">
        <v>1.6500000000000001E-2</v>
      </c>
      <c r="G75" s="112">
        <v>1.2500000000000001E-2</v>
      </c>
      <c r="H75" s="113"/>
      <c r="I75" s="114">
        <v>3</v>
      </c>
      <c r="J75" s="114">
        <v>3</v>
      </c>
      <c r="K75" s="111"/>
      <c r="L75" s="115">
        <v>0.5</v>
      </c>
      <c r="M75" s="116">
        <v>0.53200000000000003</v>
      </c>
      <c r="N75" s="117">
        <v>0.7</v>
      </c>
      <c r="O75" s="118"/>
      <c r="P75" s="111"/>
      <c r="Q75" s="119">
        <v>267</v>
      </c>
      <c r="R75" s="120">
        <v>37.869425003234298</v>
      </c>
      <c r="S75" s="121">
        <v>36</v>
      </c>
      <c r="T75" s="133">
        <v>1.0519284723120601</v>
      </c>
      <c r="U75" s="134">
        <v>-17.785522861224202</v>
      </c>
      <c r="V75" s="124">
        <v>6.4999999999999997E-3</v>
      </c>
      <c r="W75" s="124">
        <v>2.5000000000000001E-3</v>
      </c>
      <c r="X75" s="125">
        <v>0</v>
      </c>
      <c r="Y75" s="125">
        <v>38</v>
      </c>
      <c r="Z75" s="111"/>
      <c r="AA75" s="126">
        <v>497</v>
      </c>
      <c r="AB75" s="110">
        <v>70.491027065945602</v>
      </c>
      <c r="AC75" s="121">
        <v>200</v>
      </c>
      <c r="AD75" s="116">
        <v>0.352455135329728</v>
      </c>
      <c r="AE75" s="127">
        <v>-1085.1417936734699</v>
      </c>
      <c r="AF75" s="112"/>
      <c r="AG75" s="112"/>
      <c r="AH75" s="128">
        <v>914</v>
      </c>
      <c r="AI75" s="125">
        <v>1196</v>
      </c>
      <c r="AJ75" s="111"/>
      <c r="AK75" s="120">
        <v>3309.2354</v>
      </c>
      <c r="AL75" s="120">
        <v>469.35895804624801</v>
      </c>
      <c r="AM75" s="129">
        <v>809.9</v>
      </c>
      <c r="AN75" s="116">
        <v>0.579527050310221</v>
      </c>
      <c r="AO75" s="139">
        <v>-3097.6477934807099</v>
      </c>
      <c r="AP75" s="124"/>
      <c r="AQ75" s="124"/>
      <c r="AR75" s="125">
        <v>2401</v>
      </c>
      <c r="AS75" s="125">
        <v>3544</v>
      </c>
      <c r="AT75" s="113"/>
      <c r="AU75" s="120">
        <v>3305.1275799999999</v>
      </c>
      <c r="AV75" s="110">
        <v>468.77633339674702</v>
      </c>
      <c r="AW75" s="131">
        <v>573</v>
      </c>
      <c r="AX75" s="118">
        <v>0.81810878428751599</v>
      </c>
      <c r="AY75" s="120">
        <v>-1218.0127524811701</v>
      </c>
      <c r="AZ75" s="112"/>
      <c r="BA75" s="112"/>
      <c r="BB75" s="125">
        <v>735</v>
      </c>
      <c r="BC75" s="125">
        <v>1543</v>
      </c>
      <c r="BD75" s="111"/>
      <c r="BE75" s="120">
        <v>414.7</v>
      </c>
      <c r="BF75" s="110">
        <v>58.818166849592799</v>
      </c>
      <c r="BG75" s="132">
        <v>65</v>
      </c>
      <c r="BH75" s="118">
        <v>0.90489487460911999</v>
      </c>
      <c r="BI75" s="126">
        <v>-99.496082943877099</v>
      </c>
      <c r="BJ75" s="112"/>
      <c r="BK75" s="112"/>
      <c r="BL75" s="125">
        <v>44</v>
      </c>
      <c r="BM75" s="125">
        <v>136</v>
      </c>
      <c r="BN75" s="111"/>
      <c r="BO75" s="119">
        <v>658</v>
      </c>
      <c r="BP75" s="120">
        <v>93.326148509843406</v>
      </c>
      <c r="BQ75" s="132">
        <v>78</v>
      </c>
      <c r="BR75" s="122">
        <v>1.1964890834595301</v>
      </c>
      <c r="BS75" s="123">
        <v>69.341724937833206</v>
      </c>
      <c r="BT75" s="112">
        <v>7.4999999999999997E-3</v>
      </c>
      <c r="BU75" s="124">
        <v>7.4999999999999997E-3</v>
      </c>
      <c r="BV75" s="119">
        <v>0</v>
      </c>
      <c r="BW75" s="119">
        <v>2</v>
      </c>
      <c r="BX75" s="113"/>
      <c r="BY75" s="118">
        <v>0.98438278783851096</v>
      </c>
      <c r="BZ75" s="118">
        <v>1</v>
      </c>
      <c r="CA75" s="135">
        <v>0.99375311513540499</v>
      </c>
      <c r="CB75" s="117">
        <v>0.9</v>
      </c>
      <c r="CC75" s="124">
        <v>2.5000000000000001E-3</v>
      </c>
      <c r="CD75" s="113"/>
      <c r="CE75" s="113"/>
    </row>
    <row r="76" spans="1:83" s="85" customFormat="1" ht="21.4" customHeight="1" x14ac:dyDescent="0.2">
      <c r="A76" s="109" t="s">
        <v>381</v>
      </c>
      <c r="B76" s="109" t="s">
        <v>116</v>
      </c>
      <c r="C76" s="109" t="s">
        <v>122</v>
      </c>
      <c r="D76" s="110">
        <v>2.9588746057777802</v>
      </c>
      <c r="E76" s="111"/>
      <c r="F76" s="112">
        <v>0.02</v>
      </c>
      <c r="G76" s="112">
        <v>0.02</v>
      </c>
      <c r="H76" s="113"/>
      <c r="I76" s="114">
        <v>3</v>
      </c>
      <c r="J76" s="114">
        <v>3</v>
      </c>
      <c r="K76" s="111"/>
      <c r="L76" s="115">
        <v>0.53365097588978205</v>
      </c>
      <c r="M76" s="116">
        <v>0.109</v>
      </c>
      <c r="N76" s="117">
        <v>0.7</v>
      </c>
      <c r="O76" s="118"/>
      <c r="P76" s="111"/>
      <c r="Q76" s="119">
        <v>129</v>
      </c>
      <c r="R76" s="120">
        <v>43.5976569429818</v>
      </c>
      <c r="S76" s="121">
        <v>36</v>
      </c>
      <c r="T76" s="122">
        <v>1.21104602619394</v>
      </c>
      <c r="U76" s="123">
        <v>9.4851369234238891</v>
      </c>
      <c r="V76" s="124">
        <v>0.01</v>
      </c>
      <c r="W76" s="124">
        <v>0.01</v>
      </c>
      <c r="X76" s="125">
        <v>0</v>
      </c>
      <c r="Y76" s="125">
        <v>0</v>
      </c>
      <c r="Z76" s="111"/>
      <c r="AA76" s="126">
        <v>281</v>
      </c>
      <c r="AB76" s="110">
        <v>94.9685395424641</v>
      </c>
      <c r="AC76" s="121">
        <v>200</v>
      </c>
      <c r="AD76" s="116">
        <v>0.47484269771232102</v>
      </c>
      <c r="AE76" s="127">
        <v>-382.97146153653398</v>
      </c>
      <c r="AF76" s="112"/>
      <c r="AG76" s="112"/>
      <c r="AH76" s="128">
        <v>311</v>
      </c>
      <c r="AI76" s="125">
        <v>430</v>
      </c>
      <c r="AJ76" s="111"/>
      <c r="AK76" s="120">
        <v>1564.1155200000001</v>
      </c>
      <c r="AL76" s="120">
        <v>528.61838651281801</v>
      </c>
      <c r="AM76" s="129">
        <v>773.2</v>
      </c>
      <c r="AN76" s="116">
        <v>0.68367613361719903</v>
      </c>
      <c r="AO76" s="139">
        <v>-1002.79815030024</v>
      </c>
      <c r="AP76" s="124"/>
      <c r="AQ76" s="124"/>
      <c r="AR76" s="125">
        <v>724</v>
      </c>
      <c r="AS76" s="125">
        <v>1182</v>
      </c>
      <c r="AT76" s="113"/>
      <c r="AU76" s="120">
        <v>1343.9348199999999</v>
      </c>
      <c r="AV76" s="110">
        <v>454.20472276037202</v>
      </c>
      <c r="AW76" s="131">
        <v>573</v>
      </c>
      <c r="AX76" s="118">
        <v>0.79267839923276096</v>
      </c>
      <c r="AY76" s="120">
        <v>-554.27437294430297</v>
      </c>
      <c r="AZ76" s="112"/>
      <c r="BA76" s="112"/>
      <c r="BB76" s="125">
        <v>352</v>
      </c>
      <c r="BC76" s="125">
        <v>691</v>
      </c>
      <c r="BD76" s="111"/>
      <c r="BE76" s="120">
        <v>148.19999999999999</v>
      </c>
      <c r="BF76" s="110">
        <v>50.0866105344953</v>
      </c>
      <c r="BG76" s="132">
        <v>65</v>
      </c>
      <c r="BH76" s="118">
        <v>0.770563238992236</v>
      </c>
      <c r="BI76" s="126">
        <v>-67.590724999373506</v>
      </c>
      <c r="BJ76" s="112"/>
      <c r="BK76" s="112"/>
      <c r="BL76" s="125">
        <v>45</v>
      </c>
      <c r="BM76" s="125">
        <v>83</v>
      </c>
      <c r="BN76" s="111"/>
      <c r="BO76" s="119">
        <v>413</v>
      </c>
      <c r="BP76" s="120">
        <v>139.58009548411999</v>
      </c>
      <c r="BQ76" s="132">
        <v>78</v>
      </c>
      <c r="BR76" s="122">
        <v>1.78948840364256</v>
      </c>
      <c r="BS76" s="123">
        <v>165.96000851408601</v>
      </c>
      <c r="BT76" s="112">
        <v>7.4999999999999997E-3</v>
      </c>
      <c r="BU76" s="124">
        <v>7.4999999999999997E-3</v>
      </c>
      <c r="BV76" s="119">
        <v>0</v>
      </c>
      <c r="BW76" s="119">
        <v>0</v>
      </c>
      <c r="BX76" s="113"/>
      <c r="BY76" s="118">
        <v>0.99411561093804102</v>
      </c>
      <c r="BZ76" s="118">
        <v>1</v>
      </c>
      <c r="CA76" s="135">
        <v>0.99764624437521598</v>
      </c>
      <c r="CB76" s="117">
        <v>0.9</v>
      </c>
      <c r="CC76" s="124">
        <v>2.5000000000000001E-3</v>
      </c>
      <c r="CD76" s="113"/>
      <c r="CE76" s="113"/>
    </row>
    <row r="77" spans="1:83" s="85" customFormat="1" ht="21.4" customHeight="1" x14ac:dyDescent="0.2">
      <c r="A77" s="109" t="s">
        <v>381</v>
      </c>
      <c r="B77" s="109" t="s">
        <v>116</v>
      </c>
      <c r="C77" s="109" t="s">
        <v>123</v>
      </c>
      <c r="D77" s="110">
        <v>5.5406124739999996</v>
      </c>
      <c r="E77" s="111"/>
      <c r="F77" s="112">
        <v>0.02</v>
      </c>
      <c r="G77" s="112">
        <v>0.02</v>
      </c>
      <c r="H77" s="113"/>
      <c r="I77" s="114">
        <v>3</v>
      </c>
      <c r="J77" s="114">
        <v>3</v>
      </c>
      <c r="K77" s="111"/>
      <c r="L77" s="115">
        <v>0.58740760295670502</v>
      </c>
      <c r="M77" s="118">
        <v>0.60899999999999999</v>
      </c>
      <c r="N77" s="117">
        <v>0.7</v>
      </c>
      <c r="O77" s="118"/>
      <c r="P77" s="111"/>
      <c r="Q77" s="119">
        <v>257</v>
      </c>
      <c r="R77" s="120">
        <v>46.384763635068097</v>
      </c>
      <c r="S77" s="121">
        <v>36</v>
      </c>
      <c r="T77" s="122">
        <v>1.2884656565296699</v>
      </c>
      <c r="U77" s="123">
        <v>33.203580950191999</v>
      </c>
      <c r="V77" s="124">
        <v>0.01</v>
      </c>
      <c r="W77" s="124">
        <v>0.01</v>
      </c>
      <c r="X77" s="125">
        <v>0</v>
      </c>
      <c r="Y77" s="125">
        <v>0</v>
      </c>
      <c r="Z77" s="111"/>
      <c r="AA77" s="126">
        <v>573</v>
      </c>
      <c r="AB77" s="110">
        <v>103.418169505424</v>
      </c>
      <c r="AC77" s="121">
        <v>200</v>
      </c>
      <c r="AD77" s="116">
        <v>0.51709084752711998</v>
      </c>
      <c r="AE77" s="127">
        <v>-670.31343916560002</v>
      </c>
      <c r="AF77" s="112"/>
      <c r="AG77" s="112"/>
      <c r="AH77" s="128">
        <v>536</v>
      </c>
      <c r="AI77" s="125">
        <v>757</v>
      </c>
      <c r="AJ77" s="111"/>
      <c r="AK77" s="120">
        <v>3404.06059</v>
      </c>
      <c r="AL77" s="120">
        <v>614.38344695175294</v>
      </c>
      <c r="AM77" s="129">
        <v>810.1</v>
      </c>
      <c r="AN77" s="118">
        <v>0.75840445247716703</v>
      </c>
      <c r="AO77" s="120">
        <v>-1631.9804953402599</v>
      </c>
      <c r="AP77" s="124"/>
      <c r="AQ77" s="124"/>
      <c r="AR77" s="125">
        <v>1085</v>
      </c>
      <c r="AS77" s="125">
        <v>1983</v>
      </c>
      <c r="AT77" s="113"/>
      <c r="AU77" s="120">
        <v>2795.2168700000002</v>
      </c>
      <c r="AV77" s="110">
        <v>504.49600709612798</v>
      </c>
      <c r="AW77" s="131">
        <v>573</v>
      </c>
      <c r="AX77" s="118">
        <v>0.880446783762876</v>
      </c>
      <c r="AY77" s="120">
        <v>-759.25668293519902</v>
      </c>
      <c r="AZ77" s="112"/>
      <c r="BA77" s="112"/>
      <c r="BB77" s="125">
        <v>380</v>
      </c>
      <c r="BC77" s="125">
        <v>1015</v>
      </c>
      <c r="BD77" s="111"/>
      <c r="BE77" s="120">
        <v>227.1</v>
      </c>
      <c r="BF77" s="110">
        <v>40.988248332778099</v>
      </c>
      <c r="BG77" s="132">
        <v>65</v>
      </c>
      <c r="BH77" s="116">
        <v>0.63058843588889402</v>
      </c>
      <c r="BI77" s="127">
        <v>-176.97686772882</v>
      </c>
      <c r="BJ77" s="112"/>
      <c r="BK77" s="112"/>
      <c r="BL77" s="125">
        <v>134</v>
      </c>
      <c r="BM77" s="125">
        <v>206</v>
      </c>
      <c r="BN77" s="111"/>
      <c r="BO77" s="119">
        <v>527</v>
      </c>
      <c r="BP77" s="120">
        <v>95.115838271131906</v>
      </c>
      <c r="BQ77" s="132">
        <v>78</v>
      </c>
      <c r="BR77" s="122">
        <v>1.21943382398887</v>
      </c>
      <c r="BS77" s="123">
        <v>64.407615810771105</v>
      </c>
      <c r="BT77" s="112">
        <v>7.4999999999999997E-3</v>
      </c>
      <c r="BU77" s="124">
        <v>7.4999999999999997E-3</v>
      </c>
      <c r="BV77" s="119">
        <v>0</v>
      </c>
      <c r="BW77" s="119">
        <v>0</v>
      </c>
      <c r="BX77" s="113"/>
      <c r="BY77" s="118">
        <v>0.98904974016332603</v>
      </c>
      <c r="BZ77" s="118">
        <v>1</v>
      </c>
      <c r="CA77" s="135">
        <v>0.99561989606532997</v>
      </c>
      <c r="CB77" s="117">
        <v>0.9</v>
      </c>
      <c r="CC77" s="124">
        <v>2.5000000000000001E-3</v>
      </c>
      <c r="CD77" s="113"/>
      <c r="CE77" s="113"/>
    </row>
    <row r="78" spans="1:83" s="85" customFormat="1" ht="21.4" customHeight="1" x14ac:dyDescent="0.2">
      <c r="A78" s="109" t="s">
        <v>381</v>
      </c>
      <c r="B78" s="109" t="s">
        <v>116</v>
      </c>
      <c r="C78" s="109" t="s">
        <v>124</v>
      </c>
      <c r="D78" s="110">
        <v>5.8590003444444401</v>
      </c>
      <c r="E78" s="111"/>
      <c r="F78" s="112">
        <v>1.7500000000000002E-2</v>
      </c>
      <c r="G78" s="112">
        <v>1.35E-2</v>
      </c>
      <c r="H78" s="113"/>
      <c r="I78" s="114">
        <v>3</v>
      </c>
      <c r="J78" s="114">
        <v>3</v>
      </c>
      <c r="K78" s="111"/>
      <c r="L78" s="138">
        <v>0.68748231966053697</v>
      </c>
      <c r="M78" s="118">
        <v>0.61499999999999999</v>
      </c>
      <c r="N78" s="117">
        <v>0.7</v>
      </c>
      <c r="O78" s="118"/>
      <c r="P78" s="111"/>
      <c r="Q78" s="119">
        <v>226</v>
      </c>
      <c r="R78" s="120">
        <v>38.573133079655001</v>
      </c>
      <c r="S78" s="121">
        <v>36</v>
      </c>
      <c r="T78" s="133">
        <v>1.0714759188793099</v>
      </c>
      <c r="U78" s="134">
        <v>-10.6567419127998</v>
      </c>
      <c r="V78" s="124">
        <v>7.4999999999999997E-3</v>
      </c>
      <c r="W78" s="124">
        <v>3.5000000000000001E-3</v>
      </c>
      <c r="X78" s="125">
        <v>0</v>
      </c>
      <c r="Y78" s="125">
        <v>28</v>
      </c>
      <c r="Z78" s="111"/>
      <c r="AA78" s="126">
        <v>633</v>
      </c>
      <c r="AB78" s="110">
        <v>108.03890813903401</v>
      </c>
      <c r="AC78" s="121">
        <v>200</v>
      </c>
      <c r="AD78" s="116">
        <v>0.54019454069517003</v>
      </c>
      <c r="AE78" s="127">
        <v>-681.75967729333297</v>
      </c>
      <c r="AF78" s="112"/>
      <c r="AG78" s="112"/>
      <c r="AH78" s="128">
        <v>539</v>
      </c>
      <c r="AI78" s="125">
        <v>774</v>
      </c>
      <c r="AJ78" s="111"/>
      <c r="AK78" s="120">
        <v>3808.3327800000002</v>
      </c>
      <c r="AL78" s="120">
        <v>649.99702271925901</v>
      </c>
      <c r="AM78" s="129">
        <v>748.1</v>
      </c>
      <c r="AN78" s="118">
        <v>0.86886381863288198</v>
      </c>
      <c r="AO78" s="120">
        <v>-1109.5257929157101</v>
      </c>
      <c r="AP78" s="124"/>
      <c r="AQ78" s="124"/>
      <c r="AR78" s="125">
        <v>575</v>
      </c>
      <c r="AS78" s="125">
        <v>1452</v>
      </c>
      <c r="AT78" s="113"/>
      <c r="AU78" s="120">
        <v>3079.6007199999999</v>
      </c>
      <c r="AV78" s="110">
        <v>525.61879825115602</v>
      </c>
      <c r="AW78" s="131">
        <v>573</v>
      </c>
      <c r="AX78" s="118">
        <v>0.91731029363203598</v>
      </c>
      <c r="AY78" s="120">
        <v>-679.12845817171603</v>
      </c>
      <c r="AZ78" s="112"/>
      <c r="BA78" s="112"/>
      <c r="BB78" s="125">
        <v>278</v>
      </c>
      <c r="BC78" s="125">
        <v>950</v>
      </c>
      <c r="BD78" s="111"/>
      <c r="BE78" s="120">
        <v>304.8</v>
      </c>
      <c r="BF78" s="110">
        <v>52.022526383534696</v>
      </c>
      <c r="BG78" s="132">
        <v>65</v>
      </c>
      <c r="BH78" s="118">
        <v>0.800346559746688</v>
      </c>
      <c r="BI78" s="126">
        <v>-122.49689512033299</v>
      </c>
      <c r="BJ78" s="112"/>
      <c r="BK78" s="112"/>
      <c r="BL78" s="125">
        <v>77</v>
      </c>
      <c r="BM78" s="125">
        <v>153</v>
      </c>
      <c r="BN78" s="111"/>
      <c r="BO78" s="119">
        <v>561</v>
      </c>
      <c r="BP78" s="120">
        <v>95.750122379143605</v>
      </c>
      <c r="BQ78" s="132">
        <v>78</v>
      </c>
      <c r="BR78" s="122">
        <v>1.2275656715274801</v>
      </c>
      <c r="BS78" s="123">
        <v>71.825030441920305</v>
      </c>
      <c r="BT78" s="112">
        <v>7.4999999999999997E-3</v>
      </c>
      <c r="BU78" s="124">
        <v>7.4999999999999997E-3</v>
      </c>
      <c r="BV78" s="119">
        <v>0</v>
      </c>
      <c r="BW78" s="119">
        <v>0</v>
      </c>
      <c r="BX78" s="113"/>
      <c r="BY78" s="118">
        <v>0.99381554181231502</v>
      </c>
      <c r="BZ78" s="118">
        <v>1</v>
      </c>
      <c r="CA78" s="135">
        <v>0.99752621672492603</v>
      </c>
      <c r="CB78" s="117">
        <v>0.9</v>
      </c>
      <c r="CC78" s="124">
        <v>2.5000000000000001E-3</v>
      </c>
      <c r="CD78" s="113"/>
      <c r="CE78" s="113"/>
    </row>
    <row r="79" spans="1:83" s="85" customFormat="1" ht="21.4" customHeight="1" x14ac:dyDescent="0.2">
      <c r="A79" s="109" t="s">
        <v>381</v>
      </c>
      <c r="B79" s="109" t="s">
        <v>116</v>
      </c>
      <c r="C79" s="109" t="s">
        <v>125</v>
      </c>
      <c r="D79" s="110">
        <v>5.55393447588889</v>
      </c>
      <c r="E79" s="111"/>
      <c r="F79" s="112">
        <v>0.01</v>
      </c>
      <c r="G79" s="112">
        <v>8.5000000000000006E-3</v>
      </c>
      <c r="H79" s="113"/>
      <c r="I79" s="114">
        <v>2</v>
      </c>
      <c r="J79" s="114">
        <v>2</v>
      </c>
      <c r="K79" s="111"/>
      <c r="L79" s="136">
        <v>0.76476046088538496</v>
      </c>
      <c r="M79" s="118">
        <v>0.6</v>
      </c>
      <c r="N79" s="117">
        <v>0.7</v>
      </c>
      <c r="O79" s="118"/>
      <c r="P79" s="111"/>
      <c r="Q79" s="119">
        <v>183</v>
      </c>
      <c r="R79" s="120">
        <v>32.949614511019497</v>
      </c>
      <c r="S79" s="121">
        <v>36</v>
      </c>
      <c r="T79" s="118">
        <v>0.91526706975054095</v>
      </c>
      <c r="U79" s="126">
        <v>-41.334521350104097</v>
      </c>
      <c r="V79" s="124"/>
      <c r="W79" s="124"/>
      <c r="X79" s="125">
        <v>17</v>
      </c>
      <c r="Y79" s="125">
        <v>57</v>
      </c>
      <c r="Z79" s="111"/>
      <c r="AA79" s="126">
        <v>634</v>
      </c>
      <c r="AB79" s="110">
        <v>114.153309289543</v>
      </c>
      <c r="AC79" s="121">
        <v>200</v>
      </c>
      <c r="AD79" s="116">
        <v>0.57076654644771496</v>
      </c>
      <c r="AE79" s="127">
        <v>-612.30289638946704</v>
      </c>
      <c r="AF79" s="112"/>
      <c r="AG79" s="112"/>
      <c r="AH79" s="128">
        <v>477</v>
      </c>
      <c r="AI79" s="125">
        <v>699</v>
      </c>
      <c r="AJ79" s="111"/>
      <c r="AK79" s="120">
        <v>4247.8316999999997</v>
      </c>
      <c r="AL79" s="120">
        <v>764.83287990540202</v>
      </c>
      <c r="AM79" s="129">
        <v>828</v>
      </c>
      <c r="AN79" s="118">
        <v>0.92371120761521996</v>
      </c>
      <c r="AO79" s="120">
        <v>-911.86229105239295</v>
      </c>
      <c r="AP79" s="124"/>
      <c r="AQ79" s="124"/>
      <c r="AR79" s="125">
        <v>351</v>
      </c>
      <c r="AS79" s="125">
        <v>1271</v>
      </c>
      <c r="AT79" s="113"/>
      <c r="AU79" s="120">
        <v>2061.0889699999998</v>
      </c>
      <c r="AV79" s="110">
        <v>371.10430073450402</v>
      </c>
      <c r="AW79" s="131">
        <v>573</v>
      </c>
      <c r="AX79" s="116">
        <v>0.64765148470245004</v>
      </c>
      <c r="AY79" s="139">
        <v>-1501.9310574645799</v>
      </c>
      <c r="AZ79" s="112"/>
      <c r="BA79" s="112"/>
      <c r="BB79" s="125">
        <v>1122</v>
      </c>
      <c r="BC79" s="125">
        <v>1758</v>
      </c>
      <c r="BD79" s="111"/>
      <c r="BE79" s="120">
        <v>259.5</v>
      </c>
      <c r="BF79" s="110">
        <v>46.723633691855497</v>
      </c>
      <c r="BG79" s="132">
        <v>65</v>
      </c>
      <c r="BH79" s="116">
        <v>0.71882513372085399</v>
      </c>
      <c r="BI79" s="127">
        <v>-145.54844132657701</v>
      </c>
      <c r="BJ79" s="112"/>
      <c r="BK79" s="112"/>
      <c r="BL79" s="125">
        <v>102</v>
      </c>
      <c r="BM79" s="125">
        <v>174</v>
      </c>
      <c r="BN79" s="111"/>
      <c r="BO79" s="119">
        <v>501</v>
      </c>
      <c r="BP79" s="120">
        <v>90.206321694102499</v>
      </c>
      <c r="BQ79" s="132">
        <v>78</v>
      </c>
      <c r="BR79" s="122">
        <v>1.15649130377055</v>
      </c>
      <c r="BS79" s="123">
        <v>37.295345886665501</v>
      </c>
      <c r="BT79" s="112">
        <v>7.4999999999999997E-3</v>
      </c>
      <c r="BU79" s="124">
        <v>6.0000000000000001E-3</v>
      </c>
      <c r="BV79" s="119">
        <v>0</v>
      </c>
      <c r="BW79" s="119">
        <v>19</v>
      </c>
      <c r="BX79" s="113"/>
      <c r="BY79" s="118">
        <v>0.99109962675854102</v>
      </c>
      <c r="BZ79" s="118">
        <v>1</v>
      </c>
      <c r="CA79" s="135">
        <v>0.99643985070341701</v>
      </c>
      <c r="CB79" s="117">
        <v>0.9</v>
      </c>
      <c r="CC79" s="124">
        <v>2.5000000000000001E-3</v>
      </c>
      <c r="CD79" s="113"/>
      <c r="CE79" s="113"/>
    </row>
    <row r="80" spans="1:83" s="85" customFormat="1" ht="21.4" customHeight="1" x14ac:dyDescent="0.2">
      <c r="A80" s="109" t="s">
        <v>381</v>
      </c>
      <c r="B80" s="109" t="s">
        <v>116</v>
      </c>
      <c r="C80" s="109" t="s">
        <v>126</v>
      </c>
      <c r="D80" s="110">
        <v>4.87851531188889</v>
      </c>
      <c r="E80" s="111"/>
      <c r="F80" s="112">
        <v>4.2250000000000003E-2</v>
      </c>
      <c r="G80" s="112">
        <v>3.2250000000000001E-2</v>
      </c>
      <c r="H80" s="113"/>
      <c r="I80" s="114">
        <v>6</v>
      </c>
      <c r="J80" s="114">
        <v>6</v>
      </c>
      <c r="K80" s="111"/>
      <c r="L80" s="136">
        <v>0.74</v>
      </c>
      <c r="M80" s="133">
        <v>0.71099999999999997</v>
      </c>
      <c r="N80" s="117">
        <v>0.7</v>
      </c>
      <c r="O80" s="118">
        <v>1E-3</v>
      </c>
      <c r="P80" s="111"/>
      <c r="Q80" s="119">
        <v>210</v>
      </c>
      <c r="R80" s="120">
        <v>43.0458831374849</v>
      </c>
      <c r="S80" s="121">
        <v>36</v>
      </c>
      <c r="T80" s="122">
        <v>1.1957189760412501</v>
      </c>
      <c r="U80" s="123">
        <v>12.947009522183899</v>
      </c>
      <c r="V80" s="124">
        <v>0.01</v>
      </c>
      <c r="W80" s="124">
        <v>0.01</v>
      </c>
      <c r="X80" s="125">
        <v>0</v>
      </c>
      <c r="Y80" s="125">
        <v>1</v>
      </c>
      <c r="Z80" s="111"/>
      <c r="AA80" s="126">
        <v>631</v>
      </c>
      <c r="AB80" s="110">
        <v>129.34262980834799</v>
      </c>
      <c r="AC80" s="121">
        <v>200</v>
      </c>
      <c r="AD80" s="116">
        <v>0.64671314904174004</v>
      </c>
      <c r="AE80" s="127">
        <v>-463.73883598786699</v>
      </c>
      <c r="AF80" s="112"/>
      <c r="AG80" s="112"/>
      <c r="AH80" s="128">
        <v>345</v>
      </c>
      <c r="AI80" s="125">
        <v>540</v>
      </c>
      <c r="AJ80" s="111"/>
      <c r="AK80" s="120">
        <v>4509.0077099999999</v>
      </c>
      <c r="AL80" s="120">
        <v>924.25818547942197</v>
      </c>
      <c r="AM80" s="129">
        <v>826.9</v>
      </c>
      <c r="AN80" s="122">
        <v>1.1177387658476501</v>
      </c>
      <c r="AO80" s="130">
        <v>-17.190007391835898</v>
      </c>
      <c r="AP80" s="124">
        <v>0.01</v>
      </c>
      <c r="AQ80" s="124">
        <v>6.0000000000000001E-3</v>
      </c>
      <c r="AR80" s="125">
        <v>0</v>
      </c>
      <c r="AS80" s="125">
        <v>332</v>
      </c>
      <c r="AT80" s="113"/>
      <c r="AU80" s="120">
        <v>2999.8613599999999</v>
      </c>
      <c r="AV80" s="110">
        <v>614.91276919627001</v>
      </c>
      <c r="AW80" s="131">
        <v>573</v>
      </c>
      <c r="AX80" s="133">
        <v>1.0731461940598099</v>
      </c>
      <c r="AY80" s="137">
        <v>-129.856470848329</v>
      </c>
      <c r="AZ80" s="112">
        <v>1.125E-2</v>
      </c>
      <c r="BA80" s="112">
        <v>5.2500000000000003E-3</v>
      </c>
      <c r="BB80" s="125">
        <v>0</v>
      </c>
      <c r="BC80" s="125">
        <v>355</v>
      </c>
      <c r="BD80" s="111"/>
      <c r="BE80" s="120">
        <v>240.1</v>
      </c>
      <c r="BF80" s="110">
        <v>49.215793053857801</v>
      </c>
      <c r="BG80" s="132">
        <v>65</v>
      </c>
      <c r="BH80" s="118">
        <v>0.75716604698242695</v>
      </c>
      <c r="BI80" s="126">
        <v>-115.69012169605701</v>
      </c>
      <c r="BJ80" s="112"/>
      <c r="BK80" s="112"/>
      <c r="BL80" s="125">
        <v>78</v>
      </c>
      <c r="BM80" s="125">
        <v>141</v>
      </c>
      <c r="BN80" s="111"/>
      <c r="BO80" s="119">
        <v>655</v>
      </c>
      <c r="BP80" s="120">
        <v>134.26215930977401</v>
      </c>
      <c r="BQ80" s="132">
        <v>78</v>
      </c>
      <c r="BR80" s="122">
        <v>1.72130973474069</v>
      </c>
      <c r="BS80" s="123">
        <v>247.68690239202201</v>
      </c>
      <c r="BT80" s="112">
        <v>7.4999999999999997E-3</v>
      </c>
      <c r="BU80" s="124">
        <v>7.4999999999999997E-3</v>
      </c>
      <c r="BV80" s="119">
        <v>0</v>
      </c>
      <c r="BW80" s="119">
        <v>0</v>
      </c>
      <c r="BX80" s="113"/>
      <c r="BY80" s="118">
        <v>0.98927875243664698</v>
      </c>
      <c r="BZ80" s="118">
        <v>1</v>
      </c>
      <c r="CA80" s="135">
        <v>0.99571150097465899</v>
      </c>
      <c r="CB80" s="117">
        <v>0.9</v>
      </c>
      <c r="CC80" s="124">
        <v>2.5000000000000001E-3</v>
      </c>
      <c r="CD80" s="113"/>
      <c r="CE80" s="113"/>
    </row>
    <row r="81" spans="1:83" s="85" customFormat="1" ht="21.4" customHeight="1" x14ac:dyDescent="0.2">
      <c r="A81" s="109" t="s">
        <v>381</v>
      </c>
      <c r="B81" s="109" t="s">
        <v>116</v>
      </c>
      <c r="C81" s="109" t="s">
        <v>128</v>
      </c>
      <c r="D81" s="110">
        <v>3.5880949928888901</v>
      </c>
      <c r="E81" s="111"/>
      <c r="F81" s="112">
        <v>3.125E-2</v>
      </c>
      <c r="G81" s="112">
        <v>1.375E-2</v>
      </c>
      <c r="H81" s="113"/>
      <c r="I81" s="114">
        <v>5</v>
      </c>
      <c r="J81" s="114">
        <v>4</v>
      </c>
      <c r="K81" s="111"/>
      <c r="L81" s="136">
        <v>0.79</v>
      </c>
      <c r="M81" s="116">
        <v>0.495</v>
      </c>
      <c r="N81" s="117">
        <v>0.7</v>
      </c>
      <c r="O81" s="118"/>
      <c r="P81" s="111"/>
      <c r="Q81" s="119">
        <v>141</v>
      </c>
      <c r="R81" s="120">
        <v>39.296618478452402</v>
      </c>
      <c r="S81" s="121">
        <v>36</v>
      </c>
      <c r="T81" s="133">
        <v>1.0915727355125699</v>
      </c>
      <c r="U81" s="134">
        <v>-3.9303329527680502</v>
      </c>
      <c r="V81" s="124">
        <v>8.5000000000000006E-3</v>
      </c>
      <c r="W81" s="124">
        <v>4.4999999999999997E-3</v>
      </c>
      <c r="X81" s="125">
        <v>0</v>
      </c>
      <c r="Y81" s="125">
        <v>15</v>
      </c>
      <c r="Z81" s="111"/>
      <c r="AA81" s="126">
        <v>282</v>
      </c>
      <c r="AB81" s="110">
        <v>78.593236956904803</v>
      </c>
      <c r="AC81" s="121">
        <v>200</v>
      </c>
      <c r="AD81" s="116">
        <v>0.392966184784524</v>
      </c>
      <c r="AE81" s="127">
        <v>-523.16851640426705</v>
      </c>
      <c r="AF81" s="112"/>
      <c r="AG81" s="112"/>
      <c r="AH81" s="128">
        <v>436</v>
      </c>
      <c r="AI81" s="125">
        <v>580</v>
      </c>
      <c r="AJ81" s="111"/>
      <c r="AK81" s="120">
        <v>1746.4666500000001</v>
      </c>
      <c r="AL81" s="120">
        <v>486.73924560560903</v>
      </c>
      <c r="AM81" s="129">
        <v>750.3</v>
      </c>
      <c r="AN81" s="116">
        <v>0.64872617033934299</v>
      </c>
      <c r="AO81" s="139">
        <v>-1274.12303929061</v>
      </c>
      <c r="AP81" s="124"/>
      <c r="AQ81" s="124"/>
      <c r="AR81" s="125">
        <v>946</v>
      </c>
      <c r="AS81" s="125">
        <v>1485</v>
      </c>
      <c r="AT81" s="113"/>
      <c r="AU81" s="120">
        <v>2150.0856699999999</v>
      </c>
      <c r="AV81" s="110">
        <v>599.227633120409</v>
      </c>
      <c r="AW81" s="131">
        <v>573</v>
      </c>
      <c r="AX81" s="133">
        <v>1.0457724836307301</v>
      </c>
      <c r="AY81" s="137">
        <v>-151.787781264004</v>
      </c>
      <c r="AZ81" s="112">
        <v>8.9999999999999993E-3</v>
      </c>
      <c r="BA81" s="112">
        <v>3.7499999999999999E-3</v>
      </c>
      <c r="BB81" s="125">
        <v>0</v>
      </c>
      <c r="BC81" s="125">
        <v>318</v>
      </c>
      <c r="BD81" s="111"/>
      <c r="BE81" s="120">
        <v>229.1</v>
      </c>
      <c r="BF81" s="110">
        <v>63.850037541939301</v>
      </c>
      <c r="BG81" s="132">
        <v>65</v>
      </c>
      <c r="BH81" s="133">
        <v>0.98230826987598896</v>
      </c>
      <c r="BI81" s="134">
        <v>-32.579767831386803</v>
      </c>
      <c r="BJ81" s="112">
        <v>3.7499999999999999E-3</v>
      </c>
      <c r="BK81" s="112"/>
      <c r="BL81" s="125">
        <v>5</v>
      </c>
      <c r="BM81" s="125">
        <v>51</v>
      </c>
      <c r="BN81" s="111"/>
      <c r="BO81" s="119">
        <v>302</v>
      </c>
      <c r="BP81" s="120">
        <v>84.167225393564706</v>
      </c>
      <c r="BQ81" s="132">
        <v>78</v>
      </c>
      <c r="BR81" s="122">
        <v>1.0790669922251901</v>
      </c>
      <c r="BS81" s="123">
        <v>2.4256433297150601</v>
      </c>
      <c r="BT81" s="112">
        <v>7.4999999999999997E-3</v>
      </c>
      <c r="BU81" s="124">
        <v>3.0000000000000001E-3</v>
      </c>
      <c r="BV81" s="119">
        <v>0</v>
      </c>
      <c r="BW81" s="119">
        <v>34</v>
      </c>
      <c r="BX81" s="113"/>
      <c r="BY81" s="118">
        <v>0.99116950247684699</v>
      </c>
      <c r="BZ81" s="118">
        <v>1</v>
      </c>
      <c r="CA81" s="135">
        <v>0.99646780099073895</v>
      </c>
      <c r="CB81" s="117">
        <v>0.9</v>
      </c>
      <c r="CC81" s="124">
        <v>2.5000000000000001E-3</v>
      </c>
      <c r="CD81" s="113"/>
      <c r="CE81" s="113"/>
    </row>
    <row r="82" spans="1:83" s="85" customFormat="1" ht="21.4" customHeight="1" x14ac:dyDescent="0.2">
      <c r="A82" s="109" t="s">
        <v>381</v>
      </c>
      <c r="B82" s="109" t="s">
        <v>116</v>
      </c>
      <c r="C82" s="109" t="s">
        <v>129</v>
      </c>
      <c r="D82" s="110">
        <v>5.0163980773333297</v>
      </c>
      <c r="E82" s="111"/>
      <c r="F82" s="112">
        <v>1.4375000000000001E-2</v>
      </c>
      <c r="G82" s="112">
        <v>5.875E-3</v>
      </c>
      <c r="H82" s="113"/>
      <c r="I82" s="114">
        <v>3</v>
      </c>
      <c r="J82" s="114">
        <v>3</v>
      </c>
      <c r="K82" s="111"/>
      <c r="L82" s="115">
        <v>0.31452095808383201</v>
      </c>
      <c r="M82" s="116">
        <v>0.38400000000000001</v>
      </c>
      <c r="N82" s="117">
        <v>0.7</v>
      </c>
      <c r="O82" s="118"/>
      <c r="P82" s="111"/>
      <c r="Q82" s="119">
        <v>147</v>
      </c>
      <c r="R82" s="120">
        <v>29.3038944943827</v>
      </c>
      <c r="S82" s="121">
        <v>36</v>
      </c>
      <c r="T82" s="118">
        <v>0.81399706928840698</v>
      </c>
      <c r="U82" s="126">
        <v>-55.622351139647897</v>
      </c>
      <c r="V82" s="124"/>
      <c r="W82" s="124"/>
      <c r="X82" s="125">
        <v>34</v>
      </c>
      <c r="Y82" s="125">
        <v>70</v>
      </c>
      <c r="Z82" s="111"/>
      <c r="AA82" s="126">
        <v>593</v>
      </c>
      <c r="AB82" s="110">
        <v>118.212309082782</v>
      </c>
      <c r="AC82" s="121">
        <v>200</v>
      </c>
      <c r="AD82" s="116">
        <v>0.59106154541390998</v>
      </c>
      <c r="AE82" s="127">
        <v>-532.67972855359903</v>
      </c>
      <c r="AF82" s="112"/>
      <c r="AG82" s="112"/>
      <c r="AH82" s="128">
        <v>411</v>
      </c>
      <c r="AI82" s="125">
        <v>611</v>
      </c>
      <c r="AJ82" s="111"/>
      <c r="AK82" s="120">
        <v>4416.7689700000001</v>
      </c>
      <c r="AL82" s="120">
        <v>880.46620342138203</v>
      </c>
      <c r="AM82" s="129">
        <v>828</v>
      </c>
      <c r="AN82" s="133">
        <v>1.06336497997751</v>
      </c>
      <c r="AO82" s="137">
        <v>-243.54510621190099</v>
      </c>
      <c r="AP82" s="124">
        <v>7.0000000000000001E-3</v>
      </c>
      <c r="AQ82" s="124">
        <v>3.0000000000000001E-3</v>
      </c>
      <c r="AR82" s="125">
        <v>0</v>
      </c>
      <c r="AS82" s="125">
        <v>568</v>
      </c>
      <c r="AT82" s="113"/>
      <c r="AU82" s="120">
        <v>1834.9947999999999</v>
      </c>
      <c r="AV82" s="110">
        <v>365.79927902680799</v>
      </c>
      <c r="AW82" s="131">
        <v>573</v>
      </c>
      <c r="AX82" s="116">
        <v>0.63839315711484801</v>
      </c>
      <c r="AY82" s="139">
        <v>-1383.17907167011</v>
      </c>
      <c r="AZ82" s="112"/>
      <c r="BA82" s="112"/>
      <c r="BB82" s="125">
        <v>1040</v>
      </c>
      <c r="BC82" s="125">
        <v>1615</v>
      </c>
      <c r="BD82" s="111"/>
      <c r="BE82" s="120">
        <v>174.5</v>
      </c>
      <c r="BF82" s="110">
        <v>34.7859155732638</v>
      </c>
      <c r="BG82" s="132">
        <v>65</v>
      </c>
      <c r="BH82" s="116">
        <v>0.53516793189636502</v>
      </c>
      <c r="BI82" s="127">
        <v>-191.34591177991999</v>
      </c>
      <c r="BJ82" s="112"/>
      <c r="BK82" s="112"/>
      <c r="BL82" s="125">
        <v>152</v>
      </c>
      <c r="BM82" s="125">
        <v>217</v>
      </c>
      <c r="BN82" s="111"/>
      <c r="BO82" s="119">
        <v>394</v>
      </c>
      <c r="BP82" s="120">
        <v>78.542411093787507</v>
      </c>
      <c r="BQ82" s="132">
        <v>78</v>
      </c>
      <c r="BR82" s="133">
        <v>1.0069539883818901</v>
      </c>
      <c r="BS82" s="134">
        <v>-24.825095154252601</v>
      </c>
      <c r="BT82" s="112">
        <v>4.875E-3</v>
      </c>
      <c r="BU82" s="124">
        <v>3.7500000000000001E-4</v>
      </c>
      <c r="BV82" s="119">
        <v>0</v>
      </c>
      <c r="BW82" s="119">
        <v>76</v>
      </c>
      <c r="BX82" s="113"/>
      <c r="BY82" s="118">
        <v>0.99157681940700804</v>
      </c>
      <c r="BZ82" s="118">
        <v>1</v>
      </c>
      <c r="CA82" s="135">
        <v>0.99663072776280304</v>
      </c>
      <c r="CB82" s="117">
        <v>0.9</v>
      </c>
      <c r="CC82" s="124">
        <v>2.5000000000000001E-3</v>
      </c>
      <c r="CD82" s="113"/>
      <c r="CE82" s="113"/>
    </row>
    <row r="83" spans="1:83" s="85" customFormat="1" ht="21.4" customHeight="1" x14ac:dyDescent="0.2">
      <c r="A83" s="109" t="s">
        <v>381</v>
      </c>
      <c r="B83" s="109" t="s">
        <v>116</v>
      </c>
      <c r="C83" s="109" t="s">
        <v>130</v>
      </c>
      <c r="D83" s="110">
        <v>4.9251896847777799</v>
      </c>
      <c r="E83" s="111"/>
      <c r="F83" s="112">
        <v>1.9E-2</v>
      </c>
      <c r="G83" s="112">
        <v>1.4999999999999999E-2</v>
      </c>
      <c r="H83" s="113"/>
      <c r="I83" s="114">
        <v>3</v>
      </c>
      <c r="J83" s="114">
        <v>3</v>
      </c>
      <c r="K83" s="111"/>
      <c r="L83" s="135">
        <v>0.84217809096732898</v>
      </c>
      <c r="M83" s="118">
        <v>0.63800000000000001</v>
      </c>
      <c r="N83" s="117">
        <v>0.7</v>
      </c>
      <c r="O83" s="118"/>
      <c r="P83" s="111"/>
      <c r="Q83" s="119">
        <v>195</v>
      </c>
      <c r="R83" s="120">
        <v>39.592383741622001</v>
      </c>
      <c r="S83" s="121">
        <v>36</v>
      </c>
      <c r="T83" s="133">
        <v>1.0997884372672799</v>
      </c>
      <c r="U83" s="134">
        <v>-3.9382617475440602</v>
      </c>
      <c r="V83" s="124">
        <v>8.9999999999999993E-3</v>
      </c>
      <c r="W83" s="124">
        <v>5.0000000000000001E-3</v>
      </c>
      <c r="X83" s="125">
        <v>0</v>
      </c>
      <c r="Y83" s="125">
        <v>18</v>
      </c>
      <c r="Z83" s="111"/>
      <c r="AA83" s="126">
        <v>798</v>
      </c>
      <c r="AB83" s="110">
        <v>162.02421654263799</v>
      </c>
      <c r="AC83" s="121">
        <v>200</v>
      </c>
      <c r="AD83" s="118">
        <v>0.81012108271319005</v>
      </c>
      <c r="AE83" s="126">
        <v>-307.21256526413401</v>
      </c>
      <c r="AF83" s="112"/>
      <c r="AG83" s="112"/>
      <c r="AH83" s="128">
        <v>188</v>
      </c>
      <c r="AI83" s="125">
        <v>385</v>
      </c>
      <c r="AJ83" s="111"/>
      <c r="AK83" s="120">
        <v>3487.1602800000001</v>
      </c>
      <c r="AL83" s="120">
        <v>708.02557935539505</v>
      </c>
      <c r="AM83" s="129">
        <v>828</v>
      </c>
      <c r="AN83" s="118">
        <v>0.85510335670941395</v>
      </c>
      <c r="AO83" s="120">
        <v>-1088.4197401935101</v>
      </c>
      <c r="AP83" s="124"/>
      <c r="AQ83" s="124"/>
      <c r="AR83" s="125">
        <v>591</v>
      </c>
      <c r="AS83" s="125">
        <v>1407</v>
      </c>
      <c r="AT83" s="113"/>
      <c r="AU83" s="120">
        <v>2282.2360399999998</v>
      </c>
      <c r="AV83" s="110">
        <v>463.38033376738298</v>
      </c>
      <c r="AW83" s="131">
        <v>573</v>
      </c>
      <c r="AX83" s="118">
        <v>0.80869168196750996</v>
      </c>
      <c r="AY83" s="120">
        <v>-877.424838627236</v>
      </c>
      <c r="AZ83" s="112"/>
      <c r="BA83" s="112"/>
      <c r="BB83" s="125">
        <v>540</v>
      </c>
      <c r="BC83" s="125">
        <v>1105</v>
      </c>
      <c r="BD83" s="111"/>
      <c r="BE83" s="120">
        <v>270.3</v>
      </c>
      <c r="BF83" s="110">
        <v>54.8811350018483</v>
      </c>
      <c r="BG83" s="132">
        <v>65</v>
      </c>
      <c r="BH83" s="118">
        <v>0.84432515387458995</v>
      </c>
      <c r="BI83" s="126">
        <v>-88.894083710843503</v>
      </c>
      <c r="BJ83" s="112"/>
      <c r="BK83" s="112"/>
      <c r="BL83" s="125">
        <v>50</v>
      </c>
      <c r="BM83" s="125">
        <v>114</v>
      </c>
      <c r="BN83" s="111"/>
      <c r="BO83" s="119">
        <v>511</v>
      </c>
      <c r="BP83" s="120">
        <v>103.752349189584</v>
      </c>
      <c r="BQ83" s="132">
        <v>78</v>
      </c>
      <c r="BR83" s="122">
        <v>1.33015832294338</v>
      </c>
      <c r="BS83" s="123">
        <v>99.790002990281494</v>
      </c>
      <c r="BT83" s="112">
        <v>7.4999999999999997E-3</v>
      </c>
      <c r="BU83" s="124">
        <v>7.4999999999999997E-3</v>
      </c>
      <c r="BV83" s="119">
        <v>0</v>
      </c>
      <c r="BW83" s="119">
        <v>0</v>
      </c>
      <c r="BX83" s="113"/>
      <c r="BY83" s="118">
        <v>0.98985377499253902</v>
      </c>
      <c r="BZ83" s="118">
        <v>1</v>
      </c>
      <c r="CA83" s="135">
        <v>0.99594150999701603</v>
      </c>
      <c r="CB83" s="117">
        <v>0.9</v>
      </c>
      <c r="CC83" s="124">
        <v>2.5000000000000001E-3</v>
      </c>
      <c r="CD83" s="113"/>
      <c r="CE83" s="113"/>
    </row>
    <row r="84" spans="1:83" s="85" customFormat="1" ht="21.4" customHeight="1" x14ac:dyDescent="0.2">
      <c r="A84" s="109" t="s">
        <v>381</v>
      </c>
      <c r="B84" s="109" t="s">
        <v>116</v>
      </c>
      <c r="C84" s="109" t="s">
        <v>131</v>
      </c>
      <c r="D84" s="110">
        <v>3.6932241753333299</v>
      </c>
      <c r="E84" s="111"/>
      <c r="F84" s="112">
        <v>4.0500000000000001E-2</v>
      </c>
      <c r="G84" s="112">
        <v>2.9250000000000002E-2</v>
      </c>
      <c r="H84" s="113"/>
      <c r="I84" s="114">
        <v>5</v>
      </c>
      <c r="J84" s="114">
        <v>5</v>
      </c>
      <c r="K84" s="111"/>
      <c r="L84" s="115">
        <v>0.55871244635193096</v>
      </c>
      <c r="M84" s="118">
        <v>0.69099999999999995</v>
      </c>
      <c r="N84" s="117">
        <v>0.7</v>
      </c>
      <c r="O84" s="118"/>
      <c r="P84" s="111"/>
      <c r="Q84" s="119">
        <v>133</v>
      </c>
      <c r="R84" s="120">
        <v>36.011894671407497</v>
      </c>
      <c r="S84" s="121">
        <v>36</v>
      </c>
      <c r="T84" s="133">
        <v>1.0003304075391</v>
      </c>
      <c r="U84" s="134">
        <v>-16.176710890063902</v>
      </c>
      <c r="V84" s="124">
        <v>3.5000000000000001E-3</v>
      </c>
      <c r="W84" s="124">
        <v>5.0000000000000001E-4</v>
      </c>
      <c r="X84" s="125">
        <v>0</v>
      </c>
      <c r="Y84" s="125">
        <v>27</v>
      </c>
      <c r="Z84" s="111"/>
      <c r="AA84" s="126">
        <v>288</v>
      </c>
      <c r="AB84" s="110">
        <v>77.980644100491503</v>
      </c>
      <c r="AC84" s="121">
        <v>200</v>
      </c>
      <c r="AD84" s="116">
        <v>0.38990322050245801</v>
      </c>
      <c r="AE84" s="127">
        <v>-540.759504944799</v>
      </c>
      <c r="AF84" s="112"/>
      <c r="AG84" s="112"/>
      <c r="AH84" s="128">
        <v>451</v>
      </c>
      <c r="AI84" s="125">
        <v>599</v>
      </c>
      <c r="AJ84" s="111"/>
      <c r="AK84" s="120">
        <v>1889.40689</v>
      </c>
      <c r="AL84" s="120">
        <v>511.58738281286998</v>
      </c>
      <c r="AM84" s="129">
        <v>795.7</v>
      </c>
      <c r="AN84" s="116">
        <v>0.64294003118370002</v>
      </c>
      <c r="AO84" s="139">
        <v>-1407.8128004228799</v>
      </c>
      <c r="AP84" s="124"/>
      <c r="AQ84" s="124"/>
      <c r="AR84" s="125">
        <v>1050</v>
      </c>
      <c r="AS84" s="125">
        <v>1638</v>
      </c>
      <c r="AT84" s="113"/>
      <c r="AU84" s="120">
        <v>2457.4814000000001</v>
      </c>
      <c r="AV84" s="110">
        <v>665.402716795061</v>
      </c>
      <c r="AW84" s="131">
        <v>573</v>
      </c>
      <c r="AX84" s="122">
        <v>1.16126128585526</v>
      </c>
      <c r="AY84" s="130">
        <v>88.164340219069302</v>
      </c>
      <c r="AZ84" s="112">
        <v>1.4999999999999999E-2</v>
      </c>
      <c r="BA84" s="112">
        <v>1.2E-2</v>
      </c>
      <c r="BB84" s="125">
        <v>0</v>
      </c>
      <c r="BC84" s="125">
        <v>82</v>
      </c>
      <c r="BD84" s="111"/>
      <c r="BE84" s="120">
        <v>261.2</v>
      </c>
      <c r="BF84" s="110">
        <v>70.724111941140194</v>
      </c>
      <c r="BG84" s="132">
        <v>65</v>
      </c>
      <c r="BH84" s="133">
        <v>1.0880632606329299</v>
      </c>
      <c r="BI84" s="134">
        <v>-8.1468391070597992</v>
      </c>
      <c r="BJ84" s="112">
        <v>1.2E-2</v>
      </c>
      <c r="BK84" s="112">
        <v>6.7499999999999999E-3</v>
      </c>
      <c r="BL84" s="125">
        <v>0</v>
      </c>
      <c r="BM84" s="125">
        <v>27</v>
      </c>
      <c r="BN84" s="111"/>
      <c r="BO84" s="119">
        <v>486</v>
      </c>
      <c r="BP84" s="120">
        <v>131.592336919579</v>
      </c>
      <c r="BQ84" s="132">
        <v>78</v>
      </c>
      <c r="BR84" s="122">
        <v>1.6870812425587101</v>
      </c>
      <c r="BS84" s="123">
        <v>177.64828173241</v>
      </c>
      <c r="BT84" s="112">
        <v>7.4999999999999997E-3</v>
      </c>
      <c r="BU84" s="124">
        <v>7.4999999999999997E-3</v>
      </c>
      <c r="BV84" s="119">
        <v>0</v>
      </c>
      <c r="BW84" s="119">
        <v>0</v>
      </c>
      <c r="BX84" s="113"/>
      <c r="BY84" s="118">
        <v>0.98311972491403599</v>
      </c>
      <c r="BZ84" s="118">
        <v>1</v>
      </c>
      <c r="CA84" s="135">
        <v>0.99324788996561397</v>
      </c>
      <c r="CB84" s="117">
        <v>0.9</v>
      </c>
      <c r="CC84" s="124">
        <v>2.5000000000000001E-3</v>
      </c>
      <c r="CD84" s="113"/>
      <c r="CE84" s="113"/>
    </row>
    <row r="85" spans="1:83" s="85" customFormat="1" ht="21.4" customHeight="1" x14ac:dyDescent="0.2">
      <c r="A85" s="109" t="s">
        <v>381</v>
      </c>
      <c r="B85" s="109" t="s">
        <v>134</v>
      </c>
      <c r="C85" s="109" t="s">
        <v>135</v>
      </c>
      <c r="D85" s="110">
        <v>7.7764141098888899</v>
      </c>
      <c r="E85" s="111"/>
      <c r="F85" s="112">
        <v>1.975E-2</v>
      </c>
      <c r="G85" s="112">
        <v>1.0749999999999999E-2</v>
      </c>
      <c r="H85" s="113"/>
      <c r="I85" s="114">
        <v>3</v>
      </c>
      <c r="J85" s="114">
        <v>3</v>
      </c>
      <c r="K85" s="111"/>
      <c r="L85" s="115">
        <v>0.32561422413793101</v>
      </c>
      <c r="M85" s="116">
        <v>0.35399999999999998</v>
      </c>
      <c r="N85" s="117">
        <v>0.7</v>
      </c>
      <c r="O85" s="118"/>
      <c r="P85" s="111"/>
      <c r="Q85" s="119">
        <v>191</v>
      </c>
      <c r="R85" s="120">
        <v>24.561449184800299</v>
      </c>
      <c r="S85" s="121">
        <v>36</v>
      </c>
      <c r="T85" s="116">
        <v>0.682262477355564</v>
      </c>
      <c r="U85" s="127">
        <v>-123.10491872663199</v>
      </c>
      <c r="V85" s="124"/>
      <c r="W85" s="124"/>
      <c r="X85" s="125">
        <v>89</v>
      </c>
      <c r="Y85" s="125">
        <v>145</v>
      </c>
      <c r="Z85" s="111"/>
      <c r="AA85" s="126">
        <v>590</v>
      </c>
      <c r="AB85" s="110">
        <v>75.870445125822897</v>
      </c>
      <c r="AC85" s="121">
        <v>200</v>
      </c>
      <c r="AD85" s="116">
        <v>0.37935222562911403</v>
      </c>
      <c r="AE85" s="127">
        <v>-1155.0273262590699</v>
      </c>
      <c r="AF85" s="112"/>
      <c r="AG85" s="112"/>
      <c r="AH85" s="128">
        <v>966</v>
      </c>
      <c r="AI85" s="125">
        <v>1277</v>
      </c>
      <c r="AJ85" s="111"/>
      <c r="AK85" s="120">
        <v>4448.8164999999999</v>
      </c>
      <c r="AL85" s="120">
        <v>572.090996844247</v>
      </c>
      <c r="AM85" s="129">
        <v>821.3</v>
      </c>
      <c r="AN85" s="116">
        <v>0.69656763283117795</v>
      </c>
      <c r="AO85" s="139">
        <v>-2717.1382152828601</v>
      </c>
      <c r="AP85" s="124"/>
      <c r="AQ85" s="124"/>
      <c r="AR85" s="125">
        <v>1938</v>
      </c>
      <c r="AS85" s="125">
        <v>3216</v>
      </c>
      <c r="AT85" s="113"/>
      <c r="AU85" s="120">
        <v>4687.6830300000001</v>
      </c>
      <c r="AV85" s="110">
        <v>602.80779338112904</v>
      </c>
      <c r="AW85" s="131">
        <v>573</v>
      </c>
      <c r="AX85" s="133">
        <v>1.0520205818169801</v>
      </c>
      <c r="AY85" s="137">
        <v>-301.12613504830603</v>
      </c>
      <c r="AZ85" s="112">
        <v>9.75E-3</v>
      </c>
      <c r="BA85" s="112">
        <v>3.7499999999999999E-3</v>
      </c>
      <c r="BB85" s="125">
        <v>0</v>
      </c>
      <c r="BC85" s="125">
        <v>660</v>
      </c>
      <c r="BD85" s="111"/>
      <c r="BE85" s="120">
        <v>268.5</v>
      </c>
      <c r="BF85" s="110">
        <v>34.527482230988902</v>
      </c>
      <c r="BG85" s="132">
        <v>65</v>
      </c>
      <c r="BH85" s="116">
        <v>0.53119203432290596</v>
      </c>
      <c r="BI85" s="127">
        <v>-298.63388103419697</v>
      </c>
      <c r="BJ85" s="112"/>
      <c r="BK85" s="112"/>
      <c r="BL85" s="125">
        <v>237</v>
      </c>
      <c r="BM85" s="125">
        <v>339</v>
      </c>
      <c r="BN85" s="111"/>
      <c r="BO85" s="119">
        <v>681</v>
      </c>
      <c r="BP85" s="120">
        <v>87.572496831670193</v>
      </c>
      <c r="BQ85" s="132">
        <v>78</v>
      </c>
      <c r="BR85" s="122">
        <v>1.12272431835475</v>
      </c>
      <c r="BS85" s="123">
        <v>31.7378542684447</v>
      </c>
      <c r="BT85" s="112">
        <v>7.4999999999999997E-3</v>
      </c>
      <c r="BU85" s="124">
        <v>4.4999999999999997E-3</v>
      </c>
      <c r="BV85" s="119">
        <v>0</v>
      </c>
      <c r="BW85" s="119">
        <v>47</v>
      </c>
      <c r="BX85" s="113"/>
      <c r="BY85" s="118">
        <v>0.98556864821925105</v>
      </c>
      <c r="BZ85" s="118">
        <v>1</v>
      </c>
      <c r="CA85" s="135">
        <v>0.99422745928769996</v>
      </c>
      <c r="CB85" s="117">
        <v>0.9</v>
      </c>
      <c r="CC85" s="124">
        <v>2.5000000000000001E-3</v>
      </c>
      <c r="CD85" s="113"/>
      <c r="CE85" s="113"/>
    </row>
    <row r="86" spans="1:83" s="85" customFormat="1" ht="21.4" customHeight="1" x14ac:dyDescent="0.2">
      <c r="A86" s="109" t="s">
        <v>381</v>
      </c>
      <c r="B86" s="109" t="s">
        <v>134</v>
      </c>
      <c r="C86" s="109" t="s">
        <v>140</v>
      </c>
      <c r="D86" s="110">
        <v>5.1483945151111099</v>
      </c>
      <c r="E86" s="111"/>
      <c r="F86" s="112">
        <v>0.02</v>
      </c>
      <c r="G86" s="112">
        <v>1.7375000000000002E-2</v>
      </c>
      <c r="H86" s="113"/>
      <c r="I86" s="114">
        <v>3</v>
      </c>
      <c r="J86" s="114">
        <v>3</v>
      </c>
      <c r="K86" s="111"/>
      <c r="L86" s="115">
        <v>0.30946275946275897</v>
      </c>
      <c r="M86" s="116">
        <v>0.218</v>
      </c>
      <c r="N86" s="117">
        <v>0.7</v>
      </c>
      <c r="O86" s="118"/>
      <c r="P86" s="111"/>
      <c r="Q86" s="119">
        <v>235</v>
      </c>
      <c r="R86" s="120">
        <v>45.645297637981898</v>
      </c>
      <c r="S86" s="121">
        <v>36</v>
      </c>
      <c r="T86" s="122">
        <v>1.26792493438839</v>
      </c>
      <c r="U86" s="123">
        <v>27.046048745632</v>
      </c>
      <c r="V86" s="124">
        <v>0.01</v>
      </c>
      <c r="W86" s="124">
        <v>0.01</v>
      </c>
      <c r="X86" s="125">
        <v>0</v>
      </c>
      <c r="Y86" s="125">
        <v>0</v>
      </c>
      <c r="Z86" s="111"/>
      <c r="AA86" s="126">
        <v>366</v>
      </c>
      <c r="AB86" s="110">
        <v>71.090123129793</v>
      </c>
      <c r="AC86" s="121">
        <v>200</v>
      </c>
      <c r="AD86" s="116">
        <v>0.35545061564896502</v>
      </c>
      <c r="AE86" s="127">
        <v>-789.29972919093302</v>
      </c>
      <c r="AF86" s="112"/>
      <c r="AG86" s="112"/>
      <c r="AH86" s="128">
        <v>664</v>
      </c>
      <c r="AI86" s="125">
        <v>870</v>
      </c>
      <c r="AJ86" s="111"/>
      <c r="AK86" s="120">
        <v>2272.5681800000002</v>
      </c>
      <c r="AL86" s="120">
        <v>441.41298288811402</v>
      </c>
      <c r="AM86" s="129">
        <v>795.4</v>
      </c>
      <c r="AN86" s="116">
        <v>0.554957232698157</v>
      </c>
      <c r="AO86" s="139">
        <v>-2322.05884299234</v>
      </c>
      <c r="AP86" s="124"/>
      <c r="AQ86" s="124"/>
      <c r="AR86" s="125">
        <v>1823</v>
      </c>
      <c r="AS86" s="125">
        <v>2642</v>
      </c>
      <c r="AT86" s="113"/>
      <c r="AU86" s="120">
        <v>2432.33079</v>
      </c>
      <c r="AV86" s="110">
        <v>472.44452282373402</v>
      </c>
      <c r="AW86" s="131">
        <v>573</v>
      </c>
      <c r="AX86" s="118">
        <v>0.824510511036186</v>
      </c>
      <c r="AY86" s="120">
        <v>-870.52286199484195</v>
      </c>
      <c r="AZ86" s="112"/>
      <c r="BA86" s="112"/>
      <c r="BB86" s="125">
        <v>518</v>
      </c>
      <c r="BC86" s="125">
        <v>1108</v>
      </c>
      <c r="BD86" s="111"/>
      <c r="BE86" s="120">
        <v>189.6</v>
      </c>
      <c r="BF86" s="110">
        <v>36.827014604942001</v>
      </c>
      <c r="BG86" s="132">
        <v>65</v>
      </c>
      <c r="BH86" s="116">
        <v>0.56656945546064597</v>
      </c>
      <c r="BI86" s="127">
        <v>-185.872411987053</v>
      </c>
      <c r="BJ86" s="112"/>
      <c r="BK86" s="112"/>
      <c r="BL86" s="125">
        <v>146</v>
      </c>
      <c r="BM86" s="125">
        <v>212</v>
      </c>
      <c r="BN86" s="111"/>
      <c r="BO86" s="119">
        <v>453</v>
      </c>
      <c r="BP86" s="120">
        <v>87.988595021301194</v>
      </c>
      <c r="BQ86" s="132">
        <v>78</v>
      </c>
      <c r="BR86" s="122">
        <v>1.1280589105295</v>
      </c>
      <c r="BS86" s="123">
        <v>23.1543638599553</v>
      </c>
      <c r="BT86" s="112">
        <v>7.4999999999999997E-3</v>
      </c>
      <c r="BU86" s="124">
        <v>4.875E-3</v>
      </c>
      <c r="BV86" s="119">
        <v>0</v>
      </c>
      <c r="BW86" s="119">
        <v>29</v>
      </c>
      <c r="BX86" s="113"/>
      <c r="BY86" s="118">
        <v>0.97843161700536097</v>
      </c>
      <c r="BZ86" s="118">
        <v>1</v>
      </c>
      <c r="CA86" s="135">
        <v>0.99137264680214399</v>
      </c>
      <c r="CB86" s="117">
        <v>0.9</v>
      </c>
      <c r="CC86" s="124">
        <v>2.5000000000000001E-3</v>
      </c>
      <c r="CD86" s="113"/>
      <c r="CE86" s="113"/>
    </row>
    <row r="87" spans="1:83" s="85" customFormat="1" ht="21.4" customHeight="1" x14ac:dyDescent="0.2">
      <c r="A87" s="109" t="s">
        <v>381</v>
      </c>
      <c r="B87" s="109" t="s">
        <v>134</v>
      </c>
      <c r="C87" s="109" t="s">
        <v>141</v>
      </c>
      <c r="D87" s="110">
        <v>10.993734849999999</v>
      </c>
      <c r="E87" s="111"/>
      <c r="F87" s="112">
        <v>0.02</v>
      </c>
      <c r="G87" s="112">
        <v>1.55E-2</v>
      </c>
      <c r="H87" s="113"/>
      <c r="I87" s="114">
        <v>3</v>
      </c>
      <c r="J87" s="114">
        <v>3</v>
      </c>
      <c r="K87" s="111"/>
      <c r="L87" s="115">
        <v>0.62</v>
      </c>
      <c r="M87" s="116">
        <v>0.44</v>
      </c>
      <c r="N87" s="117">
        <v>0.7</v>
      </c>
      <c r="O87" s="118"/>
      <c r="P87" s="111"/>
      <c r="Q87" s="119">
        <v>568</v>
      </c>
      <c r="R87" s="120">
        <v>51.665790356950403</v>
      </c>
      <c r="S87" s="121">
        <v>36</v>
      </c>
      <c r="T87" s="122">
        <v>1.43516084324862</v>
      </c>
      <c r="U87" s="123">
        <v>123.9410619388</v>
      </c>
      <c r="V87" s="124">
        <v>0.01</v>
      </c>
      <c r="W87" s="124">
        <v>0.01</v>
      </c>
      <c r="X87" s="125">
        <v>0</v>
      </c>
      <c r="Y87" s="125">
        <v>0</v>
      </c>
      <c r="Z87" s="111"/>
      <c r="AA87" s="126">
        <v>1245</v>
      </c>
      <c r="AB87" s="110">
        <v>113.24631865211801</v>
      </c>
      <c r="AC87" s="121">
        <v>200</v>
      </c>
      <c r="AD87" s="116">
        <v>0.56623159326059003</v>
      </c>
      <c r="AE87" s="127">
        <v>-1221.9941003399999</v>
      </c>
      <c r="AF87" s="112"/>
      <c r="AG87" s="112"/>
      <c r="AH87" s="128">
        <v>954</v>
      </c>
      <c r="AI87" s="125">
        <v>1394</v>
      </c>
      <c r="AJ87" s="111"/>
      <c r="AK87" s="120">
        <v>7772.7711099999997</v>
      </c>
      <c r="AL87" s="120">
        <v>707.01824412292399</v>
      </c>
      <c r="AM87" s="129">
        <v>828</v>
      </c>
      <c r="AN87" s="118">
        <v>0.85388676826440102</v>
      </c>
      <c r="AO87" s="120">
        <v>-2440.5844654076</v>
      </c>
      <c r="AP87" s="124"/>
      <c r="AQ87" s="124"/>
      <c r="AR87" s="125">
        <v>1331</v>
      </c>
      <c r="AS87" s="125">
        <v>3151</v>
      </c>
      <c r="AT87" s="113"/>
      <c r="AU87" s="120">
        <v>5490.4236199999996</v>
      </c>
      <c r="AV87" s="110">
        <v>499.41386570733999</v>
      </c>
      <c r="AW87" s="131">
        <v>573</v>
      </c>
      <c r="AX87" s="118">
        <v>0.87157742706342001</v>
      </c>
      <c r="AY87" s="120">
        <v>-1562.39589330838</v>
      </c>
      <c r="AZ87" s="112"/>
      <c r="BA87" s="112"/>
      <c r="BB87" s="125">
        <v>809</v>
      </c>
      <c r="BC87" s="125">
        <v>2069</v>
      </c>
      <c r="BD87" s="111"/>
      <c r="BE87" s="120">
        <v>641</v>
      </c>
      <c r="BF87" s="110">
        <v>58.305935948600798</v>
      </c>
      <c r="BG87" s="132">
        <v>65</v>
      </c>
      <c r="BH87" s="118">
        <v>0.89701439920924197</v>
      </c>
      <c r="BI87" s="126">
        <v>-160.77308261050001</v>
      </c>
      <c r="BJ87" s="112"/>
      <c r="BK87" s="112"/>
      <c r="BL87" s="125">
        <v>74</v>
      </c>
      <c r="BM87" s="125">
        <v>217</v>
      </c>
      <c r="BN87" s="111"/>
      <c r="BO87" s="119">
        <v>923</v>
      </c>
      <c r="BP87" s="120">
        <v>83.956909330044496</v>
      </c>
      <c r="BQ87" s="132">
        <v>78</v>
      </c>
      <c r="BR87" s="122">
        <v>1.0763706324364699</v>
      </c>
      <c r="BS87" s="123">
        <v>5.1198848916800399</v>
      </c>
      <c r="BT87" s="112">
        <v>7.4999999999999997E-3</v>
      </c>
      <c r="BU87" s="124">
        <v>3.0000000000000001E-3</v>
      </c>
      <c r="BV87" s="119">
        <v>0</v>
      </c>
      <c r="BW87" s="119">
        <v>107</v>
      </c>
      <c r="BX87" s="113"/>
      <c r="BY87" s="118">
        <v>0.99478171394972803</v>
      </c>
      <c r="BZ87" s="118">
        <v>1</v>
      </c>
      <c r="CA87" s="135">
        <v>0.99791268557989099</v>
      </c>
      <c r="CB87" s="117">
        <v>0.9</v>
      </c>
      <c r="CC87" s="124">
        <v>2.5000000000000001E-3</v>
      </c>
      <c r="CD87" s="113"/>
      <c r="CE87" s="113"/>
    </row>
    <row r="88" spans="1:83" s="85" customFormat="1" ht="21.4" customHeight="1" x14ac:dyDescent="0.2">
      <c r="A88" s="109" t="s">
        <v>381</v>
      </c>
      <c r="B88" s="109" t="s">
        <v>134</v>
      </c>
      <c r="C88" s="109" t="s">
        <v>143</v>
      </c>
      <c r="D88" s="110">
        <v>3.3199164074444401</v>
      </c>
      <c r="E88" s="111"/>
      <c r="F88" s="112">
        <v>1.7749999999999998E-2</v>
      </c>
      <c r="G88" s="112">
        <v>1.325E-2</v>
      </c>
      <c r="H88" s="113"/>
      <c r="I88" s="114">
        <v>3</v>
      </c>
      <c r="J88" s="114">
        <v>3</v>
      </c>
      <c r="K88" s="111"/>
      <c r="L88" s="115">
        <v>0.57999999999999996</v>
      </c>
      <c r="M88" s="116">
        <v>0.25700000000000001</v>
      </c>
      <c r="N88" s="117">
        <v>0.7</v>
      </c>
      <c r="O88" s="118"/>
      <c r="P88" s="111"/>
      <c r="Q88" s="119">
        <v>148</v>
      </c>
      <c r="R88" s="120">
        <v>44.579435695468398</v>
      </c>
      <c r="S88" s="121">
        <v>36</v>
      </c>
      <c r="T88" s="122">
        <v>1.23831765820745</v>
      </c>
      <c r="U88" s="123">
        <v>13.9019364705042</v>
      </c>
      <c r="V88" s="124">
        <v>0.01</v>
      </c>
      <c r="W88" s="124">
        <v>0.01</v>
      </c>
      <c r="X88" s="125">
        <v>0</v>
      </c>
      <c r="Y88" s="125">
        <v>0</v>
      </c>
      <c r="Z88" s="111"/>
      <c r="AA88" s="126">
        <v>260</v>
      </c>
      <c r="AB88" s="110">
        <v>78.315224870417396</v>
      </c>
      <c r="AC88" s="121">
        <v>200</v>
      </c>
      <c r="AD88" s="116">
        <v>0.391576124352087</v>
      </c>
      <c r="AE88" s="127">
        <v>-484.98924183053202</v>
      </c>
      <c r="AF88" s="112"/>
      <c r="AG88" s="112"/>
      <c r="AH88" s="128">
        <v>404</v>
      </c>
      <c r="AI88" s="125">
        <v>537</v>
      </c>
      <c r="AJ88" s="111"/>
      <c r="AK88" s="120">
        <v>858.47505000000001</v>
      </c>
      <c r="AL88" s="120">
        <v>258.583333024588</v>
      </c>
      <c r="AM88" s="129">
        <v>731.6</v>
      </c>
      <c r="AN88" s="116">
        <v>0.35344906099588302</v>
      </c>
      <c r="AO88" s="139">
        <v>-1866.6955966160899</v>
      </c>
      <c r="AP88" s="124"/>
      <c r="AQ88" s="124"/>
      <c r="AR88" s="125">
        <v>1571</v>
      </c>
      <c r="AS88" s="125">
        <v>2057</v>
      </c>
      <c r="AT88" s="113"/>
      <c r="AU88" s="120">
        <v>1465.0616500000001</v>
      </c>
      <c r="AV88" s="110">
        <v>441.29474064913398</v>
      </c>
      <c r="AW88" s="131">
        <v>573</v>
      </c>
      <c r="AX88" s="118">
        <v>0.77014788944002399</v>
      </c>
      <c r="AY88" s="120">
        <v>-664.76697880095696</v>
      </c>
      <c r="AZ88" s="112"/>
      <c r="BA88" s="112"/>
      <c r="BB88" s="125">
        <v>438</v>
      </c>
      <c r="BC88" s="125">
        <v>818</v>
      </c>
      <c r="BD88" s="111"/>
      <c r="BE88" s="120">
        <v>172.7</v>
      </c>
      <c r="BF88" s="110">
        <v>52.019382058158001</v>
      </c>
      <c r="BG88" s="132">
        <v>65</v>
      </c>
      <c r="BH88" s="118">
        <v>0.80029818551012399</v>
      </c>
      <c r="BI88" s="126">
        <v>-69.421503594922996</v>
      </c>
      <c r="BJ88" s="112"/>
      <c r="BK88" s="112"/>
      <c r="BL88" s="125">
        <v>44</v>
      </c>
      <c r="BM88" s="125">
        <v>87</v>
      </c>
      <c r="BN88" s="111"/>
      <c r="BO88" s="119">
        <v>263</v>
      </c>
      <c r="BP88" s="120">
        <v>79.218862080460696</v>
      </c>
      <c r="BQ88" s="132">
        <v>78</v>
      </c>
      <c r="BR88" s="133">
        <v>1.01562643692898</v>
      </c>
      <c r="BS88" s="134">
        <v>-14.1838047572252</v>
      </c>
      <c r="BT88" s="112">
        <v>5.2500000000000003E-3</v>
      </c>
      <c r="BU88" s="124">
        <v>7.5000000000000002E-4</v>
      </c>
      <c r="BV88" s="119">
        <v>0</v>
      </c>
      <c r="BW88" s="119">
        <v>48</v>
      </c>
      <c r="BX88" s="113"/>
      <c r="BY88" s="118">
        <v>0.98619126133553203</v>
      </c>
      <c r="BZ88" s="118">
        <v>1</v>
      </c>
      <c r="CA88" s="135">
        <v>0.99447650453421299</v>
      </c>
      <c r="CB88" s="117">
        <v>0.9</v>
      </c>
      <c r="CC88" s="124">
        <v>2.5000000000000001E-3</v>
      </c>
      <c r="CD88" s="113"/>
      <c r="CE88" s="113"/>
    </row>
    <row r="89" spans="1:83" s="85" customFormat="1" ht="21.4" customHeight="1" x14ac:dyDescent="0.2">
      <c r="A89" s="109" t="s">
        <v>381</v>
      </c>
      <c r="B89" s="109" t="s">
        <v>134</v>
      </c>
      <c r="C89" s="109" t="s">
        <v>144</v>
      </c>
      <c r="D89" s="110">
        <v>3.5086654832222202</v>
      </c>
      <c r="E89" s="111"/>
      <c r="F89" s="112">
        <v>1.8499999999999999E-2</v>
      </c>
      <c r="G89" s="112">
        <v>1.4625000000000001E-2</v>
      </c>
      <c r="H89" s="113"/>
      <c r="I89" s="114">
        <v>3</v>
      </c>
      <c r="J89" s="114">
        <v>3</v>
      </c>
      <c r="K89" s="111"/>
      <c r="L89" s="115">
        <v>0.59</v>
      </c>
      <c r="M89" s="116">
        <v>0.58099999999999996</v>
      </c>
      <c r="N89" s="117">
        <v>0.7</v>
      </c>
      <c r="O89" s="118"/>
      <c r="P89" s="111"/>
      <c r="Q89" s="119">
        <v>110</v>
      </c>
      <c r="R89" s="120">
        <v>31.350951102634099</v>
      </c>
      <c r="S89" s="121">
        <v>36</v>
      </c>
      <c r="T89" s="118">
        <v>0.87085975285094797</v>
      </c>
      <c r="U89" s="126">
        <v>-31.722016198311898</v>
      </c>
      <c r="V89" s="124"/>
      <c r="W89" s="124"/>
      <c r="X89" s="125">
        <v>17</v>
      </c>
      <c r="Y89" s="125">
        <v>42</v>
      </c>
      <c r="Z89" s="111"/>
      <c r="AA89" s="126">
        <v>476</v>
      </c>
      <c r="AB89" s="110">
        <v>135.664115680489</v>
      </c>
      <c r="AC89" s="121">
        <v>200</v>
      </c>
      <c r="AD89" s="116">
        <v>0.67832057840244497</v>
      </c>
      <c r="AE89" s="127">
        <v>-311.34453443506601</v>
      </c>
      <c r="AF89" s="112"/>
      <c r="AG89" s="112"/>
      <c r="AH89" s="128">
        <v>226</v>
      </c>
      <c r="AI89" s="125">
        <v>367</v>
      </c>
      <c r="AJ89" s="111"/>
      <c r="AK89" s="120">
        <v>3191.1277399999999</v>
      </c>
      <c r="AL89" s="120">
        <v>909.49899762726602</v>
      </c>
      <c r="AM89" s="129">
        <v>828</v>
      </c>
      <c r="AN89" s="133">
        <v>1.0984287410957301</v>
      </c>
      <c r="AO89" s="137">
        <v>-68.478632561173498</v>
      </c>
      <c r="AP89" s="124">
        <v>8.5000000000000006E-3</v>
      </c>
      <c r="AQ89" s="124">
        <v>5.0000000000000001E-3</v>
      </c>
      <c r="AR89" s="125">
        <v>0</v>
      </c>
      <c r="AS89" s="125">
        <v>296</v>
      </c>
      <c r="AT89" s="113"/>
      <c r="AU89" s="120">
        <v>1384.01586</v>
      </c>
      <c r="AV89" s="110">
        <v>394.45648683754598</v>
      </c>
      <c r="AW89" s="131">
        <v>573</v>
      </c>
      <c r="AX89" s="116">
        <v>0.68840573619118095</v>
      </c>
      <c r="AY89" s="139">
        <v>-866.90111438393603</v>
      </c>
      <c r="AZ89" s="112"/>
      <c r="BA89" s="112"/>
      <c r="BB89" s="125">
        <v>627</v>
      </c>
      <c r="BC89" s="125">
        <v>1029</v>
      </c>
      <c r="BD89" s="111"/>
      <c r="BE89" s="120">
        <v>158.5</v>
      </c>
      <c r="BF89" s="110">
        <v>45.173870452431899</v>
      </c>
      <c r="BG89" s="132">
        <v>65</v>
      </c>
      <c r="BH89" s="116">
        <v>0.69498262234510599</v>
      </c>
      <c r="BI89" s="127">
        <v>-97.386973691396506</v>
      </c>
      <c r="BJ89" s="112"/>
      <c r="BK89" s="112"/>
      <c r="BL89" s="125">
        <v>70</v>
      </c>
      <c r="BM89" s="125">
        <v>116</v>
      </c>
      <c r="BN89" s="111"/>
      <c r="BO89" s="119">
        <v>327</v>
      </c>
      <c r="BP89" s="120">
        <v>93.197827368739595</v>
      </c>
      <c r="BQ89" s="132">
        <v>78</v>
      </c>
      <c r="BR89" s="122">
        <v>1.1948439406248701</v>
      </c>
      <c r="BS89" s="123">
        <v>34.057308407196999</v>
      </c>
      <c r="BT89" s="112">
        <v>7.4999999999999997E-3</v>
      </c>
      <c r="BU89" s="124">
        <v>7.1250000000000003E-3</v>
      </c>
      <c r="BV89" s="119">
        <v>0</v>
      </c>
      <c r="BW89" s="119">
        <v>2</v>
      </c>
      <c r="BX89" s="113"/>
      <c r="BY89" s="118">
        <v>0.98381742738589195</v>
      </c>
      <c r="BZ89" s="118">
        <v>1</v>
      </c>
      <c r="CA89" s="135">
        <v>0.99352697095435705</v>
      </c>
      <c r="CB89" s="117">
        <v>0.9</v>
      </c>
      <c r="CC89" s="124">
        <v>2.5000000000000001E-3</v>
      </c>
      <c r="CD89" s="113"/>
      <c r="CE89" s="113"/>
    </row>
    <row r="90" spans="1:83" s="85" customFormat="1" ht="21.4" customHeight="1" x14ac:dyDescent="0.2">
      <c r="A90" s="109" t="s">
        <v>381</v>
      </c>
      <c r="B90" s="109" t="s">
        <v>134</v>
      </c>
      <c r="C90" s="109" t="s">
        <v>145</v>
      </c>
      <c r="D90" s="110">
        <v>2.8106058408888899</v>
      </c>
      <c r="E90" s="111"/>
      <c r="F90" s="112">
        <v>1.7999999999999999E-2</v>
      </c>
      <c r="G90" s="112">
        <v>1.2749999999999999E-2</v>
      </c>
      <c r="H90" s="113"/>
      <c r="I90" s="114">
        <v>2</v>
      </c>
      <c r="J90" s="114">
        <v>2</v>
      </c>
      <c r="K90" s="111"/>
      <c r="L90" s="136">
        <v>0.72</v>
      </c>
      <c r="M90" s="116">
        <v>8.3000000000000004E-2</v>
      </c>
      <c r="N90" s="117">
        <v>0.7</v>
      </c>
      <c r="O90" s="118"/>
      <c r="P90" s="111"/>
      <c r="Q90" s="119">
        <v>76</v>
      </c>
      <c r="R90" s="120">
        <v>27.040433380713399</v>
      </c>
      <c r="S90" s="121">
        <v>36</v>
      </c>
      <c r="T90" s="118">
        <v>0.75112314946426095</v>
      </c>
      <c r="U90" s="126">
        <v>-37.525991125183999</v>
      </c>
      <c r="V90" s="124"/>
      <c r="W90" s="124"/>
      <c r="X90" s="125">
        <v>26</v>
      </c>
      <c r="Y90" s="125">
        <v>46</v>
      </c>
      <c r="Z90" s="111"/>
      <c r="AA90" s="126">
        <v>272</v>
      </c>
      <c r="AB90" s="110">
        <v>96.776287888869007</v>
      </c>
      <c r="AC90" s="121">
        <v>200</v>
      </c>
      <c r="AD90" s="116">
        <v>0.48388143944434497</v>
      </c>
      <c r="AE90" s="127">
        <v>-358.69995069546701</v>
      </c>
      <c r="AF90" s="112"/>
      <c r="AG90" s="112"/>
      <c r="AH90" s="128">
        <v>291</v>
      </c>
      <c r="AI90" s="125">
        <v>403</v>
      </c>
      <c r="AJ90" s="111"/>
      <c r="AK90" s="120">
        <v>1111.2553399999999</v>
      </c>
      <c r="AL90" s="120">
        <v>395.37928934515799</v>
      </c>
      <c r="AM90" s="129">
        <v>828</v>
      </c>
      <c r="AN90" s="116">
        <v>0.477511219015892</v>
      </c>
      <c r="AO90" s="139">
        <v>-1499.8424558792301</v>
      </c>
      <c r="AP90" s="124"/>
      <c r="AQ90" s="124"/>
      <c r="AR90" s="125">
        <v>1216</v>
      </c>
      <c r="AS90" s="125">
        <v>1682</v>
      </c>
      <c r="AT90" s="113"/>
      <c r="AU90" s="120">
        <v>1718.1874700000001</v>
      </c>
      <c r="AV90" s="110">
        <v>611.32281339620397</v>
      </c>
      <c r="AW90" s="131">
        <v>573</v>
      </c>
      <c r="AX90" s="133">
        <v>1.06688100069146</v>
      </c>
      <c r="AY90" s="137">
        <v>-84.902743590121901</v>
      </c>
      <c r="AZ90" s="112">
        <v>1.0500000000000001E-2</v>
      </c>
      <c r="BA90" s="112">
        <v>5.2500000000000003E-3</v>
      </c>
      <c r="BB90" s="125">
        <v>0</v>
      </c>
      <c r="BC90" s="125">
        <v>215</v>
      </c>
      <c r="BD90" s="111"/>
      <c r="BE90" s="120">
        <v>90.8</v>
      </c>
      <c r="BF90" s="110">
        <v>32.306201986431297</v>
      </c>
      <c r="BG90" s="132">
        <v>65</v>
      </c>
      <c r="BH90" s="116">
        <v>0.497018492098943</v>
      </c>
      <c r="BI90" s="127">
        <v>-114.17748397602701</v>
      </c>
      <c r="BJ90" s="112"/>
      <c r="BK90" s="112"/>
      <c r="BL90" s="125">
        <v>92</v>
      </c>
      <c r="BM90" s="125">
        <v>129</v>
      </c>
      <c r="BN90" s="111"/>
      <c r="BO90" s="119">
        <v>313</v>
      </c>
      <c r="BP90" s="120">
        <v>111.363890107412</v>
      </c>
      <c r="BQ90" s="132">
        <v>78</v>
      </c>
      <c r="BR90" s="122">
        <v>1.4277421808642601</v>
      </c>
      <c r="BS90" s="123">
        <v>78.339145617177493</v>
      </c>
      <c r="BT90" s="112">
        <v>7.4999999999999997E-3</v>
      </c>
      <c r="BU90" s="124">
        <v>7.4999999999999997E-3</v>
      </c>
      <c r="BV90" s="119">
        <v>0</v>
      </c>
      <c r="BW90" s="119">
        <v>0</v>
      </c>
      <c r="BX90" s="113"/>
      <c r="BY90" s="118">
        <v>0.98054679284963198</v>
      </c>
      <c r="BZ90" s="118">
        <v>0.8125</v>
      </c>
      <c r="CA90" s="138">
        <v>0.87971871713985295</v>
      </c>
      <c r="CB90" s="117">
        <v>0.9</v>
      </c>
      <c r="CC90" s="124"/>
      <c r="CD90" s="113"/>
      <c r="CE90" s="113"/>
    </row>
    <row r="91" spans="1:83" s="85" customFormat="1" ht="21.4" customHeight="1" x14ac:dyDescent="0.2">
      <c r="A91" s="109" t="s">
        <v>381</v>
      </c>
      <c r="B91" s="109" t="s">
        <v>134</v>
      </c>
      <c r="C91" s="109" t="s">
        <v>146</v>
      </c>
      <c r="D91" s="110">
        <v>7.4237973369999999</v>
      </c>
      <c r="E91" s="111"/>
      <c r="F91" s="112">
        <v>2.1000000000000001E-2</v>
      </c>
      <c r="G91" s="112">
        <v>1.6E-2</v>
      </c>
      <c r="H91" s="113"/>
      <c r="I91" s="114">
        <v>4</v>
      </c>
      <c r="J91" s="114">
        <v>3</v>
      </c>
      <c r="K91" s="111"/>
      <c r="L91" s="115">
        <v>0.57491467576791799</v>
      </c>
      <c r="M91" s="116">
        <v>0.28399999999999997</v>
      </c>
      <c r="N91" s="117">
        <v>0.7</v>
      </c>
      <c r="O91" s="118"/>
      <c r="P91" s="111"/>
      <c r="Q91" s="119">
        <v>254</v>
      </c>
      <c r="R91" s="120">
        <v>34.214296063022999</v>
      </c>
      <c r="S91" s="121">
        <v>36</v>
      </c>
      <c r="T91" s="133">
        <v>0.95039711286175099</v>
      </c>
      <c r="U91" s="134">
        <v>-45.862022036104001</v>
      </c>
      <c r="V91" s="124">
        <v>1E-3</v>
      </c>
      <c r="W91" s="124"/>
      <c r="X91" s="125">
        <v>14</v>
      </c>
      <c r="Y91" s="125">
        <v>67</v>
      </c>
      <c r="Z91" s="111"/>
      <c r="AA91" s="126">
        <v>872</v>
      </c>
      <c r="AB91" s="110">
        <v>117.460103019512</v>
      </c>
      <c r="AC91" s="121">
        <v>200</v>
      </c>
      <c r="AD91" s="116">
        <v>0.58730051509755998</v>
      </c>
      <c r="AE91" s="127">
        <v>-793.9001224228</v>
      </c>
      <c r="AF91" s="112"/>
      <c r="AG91" s="112"/>
      <c r="AH91" s="128">
        <v>613</v>
      </c>
      <c r="AI91" s="125">
        <v>910</v>
      </c>
      <c r="AJ91" s="111"/>
      <c r="AK91" s="120">
        <v>6902.2328600000001</v>
      </c>
      <c r="AL91" s="120">
        <v>929.74424633057595</v>
      </c>
      <c r="AM91" s="129">
        <v>828</v>
      </c>
      <c r="AN91" s="122">
        <v>1.1228795245538401</v>
      </c>
      <c r="AO91" s="130">
        <v>5.4063531696074296</v>
      </c>
      <c r="AP91" s="124">
        <v>0.01</v>
      </c>
      <c r="AQ91" s="124">
        <v>6.0000000000000001E-3</v>
      </c>
      <c r="AR91" s="125">
        <v>0</v>
      </c>
      <c r="AS91" s="125">
        <v>475</v>
      </c>
      <c r="AT91" s="113"/>
      <c r="AU91" s="120">
        <v>3215.4309800000001</v>
      </c>
      <c r="AV91" s="110">
        <v>433.12483275565501</v>
      </c>
      <c r="AW91" s="131">
        <v>573</v>
      </c>
      <c r="AX91" s="118">
        <v>0.75588976048107304</v>
      </c>
      <c r="AY91" s="120">
        <v>-1547.1636646434799</v>
      </c>
      <c r="AZ91" s="112"/>
      <c r="BA91" s="112"/>
      <c r="BB91" s="125">
        <v>1039</v>
      </c>
      <c r="BC91" s="125">
        <v>1890</v>
      </c>
      <c r="BD91" s="111"/>
      <c r="BE91" s="120">
        <v>304.89999999999998</v>
      </c>
      <c r="BF91" s="110">
        <v>41.070625470928</v>
      </c>
      <c r="BG91" s="132">
        <v>65</v>
      </c>
      <c r="BH91" s="116">
        <v>0.63185577647581603</v>
      </c>
      <c r="BI91" s="127">
        <v>-236.51753978740999</v>
      </c>
      <c r="BJ91" s="112"/>
      <c r="BK91" s="112"/>
      <c r="BL91" s="125">
        <v>178</v>
      </c>
      <c r="BM91" s="125">
        <v>275</v>
      </c>
      <c r="BN91" s="111"/>
      <c r="BO91" s="119">
        <v>704</v>
      </c>
      <c r="BP91" s="120">
        <v>94.830174914835496</v>
      </c>
      <c r="BQ91" s="132">
        <v>78</v>
      </c>
      <c r="BR91" s="122">
        <v>1.2157714732671201</v>
      </c>
      <c r="BS91" s="123">
        <v>84.178251777065597</v>
      </c>
      <c r="BT91" s="112">
        <v>7.4999999999999997E-3</v>
      </c>
      <c r="BU91" s="124">
        <v>7.4999999999999997E-3</v>
      </c>
      <c r="BV91" s="119">
        <v>0</v>
      </c>
      <c r="BW91" s="119">
        <v>0</v>
      </c>
      <c r="BX91" s="113"/>
      <c r="BY91" s="118">
        <v>0.98692934267853805</v>
      </c>
      <c r="BZ91" s="118">
        <v>1</v>
      </c>
      <c r="CA91" s="135">
        <v>0.99477173707141497</v>
      </c>
      <c r="CB91" s="117">
        <v>0.9</v>
      </c>
      <c r="CC91" s="124">
        <v>2.5000000000000001E-3</v>
      </c>
      <c r="CD91" s="113"/>
      <c r="CE91" s="113"/>
    </row>
    <row r="92" spans="1:83" s="85" customFormat="1" ht="21.4" customHeight="1" x14ac:dyDescent="0.2">
      <c r="A92" s="109" t="s">
        <v>381</v>
      </c>
      <c r="B92" s="109" t="s">
        <v>134</v>
      </c>
      <c r="C92" s="109" t="s">
        <v>147</v>
      </c>
      <c r="D92" s="110">
        <v>11.573047969999999</v>
      </c>
      <c r="E92" s="111"/>
      <c r="F92" s="112">
        <v>2.1749999999999999E-2</v>
      </c>
      <c r="G92" s="112">
        <v>1.0500000000000001E-2</v>
      </c>
      <c r="H92" s="113"/>
      <c r="I92" s="114">
        <v>5</v>
      </c>
      <c r="J92" s="114">
        <v>3</v>
      </c>
      <c r="K92" s="111"/>
      <c r="L92" s="138">
        <v>0.68788303528274497</v>
      </c>
      <c r="M92" s="118">
        <v>0.67700000000000005</v>
      </c>
      <c r="N92" s="117">
        <v>0.7</v>
      </c>
      <c r="O92" s="118"/>
      <c r="P92" s="111"/>
      <c r="Q92" s="119">
        <v>419</v>
      </c>
      <c r="R92" s="120">
        <v>36.204809751600799</v>
      </c>
      <c r="S92" s="121">
        <v>36</v>
      </c>
      <c r="T92" s="133">
        <v>1.0056891597666899</v>
      </c>
      <c r="U92" s="134">
        <v>-48.458553604240002</v>
      </c>
      <c r="V92" s="124">
        <v>4.0000000000000001E-3</v>
      </c>
      <c r="W92" s="124">
        <v>5.0000000000000001E-4</v>
      </c>
      <c r="X92" s="125">
        <v>0</v>
      </c>
      <c r="Y92" s="125">
        <v>81</v>
      </c>
      <c r="Z92" s="111"/>
      <c r="AA92" s="126">
        <v>1180</v>
      </c>
      <c r="AB92" s="110">
        <v>101.961039395916</v>
      </c>
      <c r="AC92" s="121">
        <v>200</v>
      </c>
      <c r="AD92" s="116">
        <v>0.50980519697958004</v>
      </c>
      <c r="AE92" s="127">
        <v>-1416.9919644680001</v>
      </c>
      <c r="AF92" s="112"/>
      <c r="AG92" s="112"/>
      <c r="AH92" s="128">
        <v>1135</v>
      </c>
      <c r="AI92" s="125">
        <v>1598</v>
      </c>
      <c r="AJ92" s="111"/>
      <c r="AK92" s="120">
        <v>8491.3257300000005</v>
      </c>
      <c r="AL92" s="120">
        <v>733.71559091532902</v>
      </c>
      <c r="AM92" s="129">
        <v>750.7</v>
      </c>
      <c r="AN92" s="133">
        <v>0.977375237665284</v>
      </c>
      <c r="AO92" s="137">
        <v>-1256.48360863064</v>
      </c>
      <c r="AP92" s="124">
        <v>2.5000000000000001E-3</v>
      </c>
      <c r="AQ92" s="124"/>
      <c r="AR92" s="125">
        <v>197</v>
      </c>
      <c r="AS92" s="125">
        <v>1935</v>
      </c>
      <c r="AT92" s="113"/>
      <c r="AU92" s="120">
        <v>6620.8343699999996</v>
      </c>
      <c r="AV92" s="110">
        <v>572.09080850288797</v>
      </c>
      <c r="AW92" s="131">
        <v>573</v>
      </c>
      <c r="AX92" s="133">
        <v>0.99841327836455096</v>
      </c>
      <c r="AY92" s="137">
        <v>-803.63235263247395</v>
      </c>
      <c r="AZ92" s="112">
        <v>5.2500000000000003E-3</v>
      </c>
      <c r="BA92" s="112">
        <v>0</v>
      </c>
      <c r="BB92" s="125">
        <v>11</v>
      </c>
      <c r="BC92" s="125">
        <v>1337</v>
      </c>
      <c r="BD92" s="111"/>
      <c r="BE92" s="120">
        <v>402</v>
      </c>
      <c r="BF92" s="110">
        <v>34.735879523015598</v>
      </c>
      <c r="BG92" s="132">
        <v>65</v>
      </c>
      <c r="BH92" s="116">
        <v>0.53439814650793205</v>
      </c>
      <c r="BI92" s="127">
        <v>-442.02238845210002</v>
      </c>
      <c r="BJ92" s="112"/>
      <c r="BK92" s="112"/>
      <c r="BL92" s="125">
        <v>351</v>
      </c>
      <c r="BM92" s="125">
        <v>501</v>
      </c>
      <c r="BN92" s="111"/>
      <c r="BO92" s="119">
        <v>1299</v>
      </c>
      <c r="BP92" s="120">
        <v>112.243550996013</v>
      </c>
      <c r="BQ92" s="132">
        <v>78</v>
      </c>
      <c r="BR92" s="122">
        <v>1.4390198845642701</v>
      </c>
      <c r="BS92" s="123">
        <v>332.75233732713599</v>
      </c>
      <c r="BT92" s="112">
        <v>7.4999999999999997E-3</v>
      </c>
      <c r="BU92" s="124">
        <v>7.4999999999999997E-3</v>
      </c>
      <c r="BV92" s="119">
        <v>0</v>
      </c>
      <c r="BW92" s="119">
        <v>0</v>
      </c>
      <c r="BX92" s="113"/>
      <c r="BY92" s="118">
        <v>0.97629444791016795</v>
      </c>
      <c r="BZ92" s="118">
        <v>1</v>
      </c>
      <c r="CA92" s="135">
        <v>0.99051777916406702</v>
      </c>
      <c r="CB92" s="117">
        <v>0.9</v>
      </c>
      <c r="CC92" s="124">
        <v>2.5000000000000001E-3</v>
      </c>
      <c r="CD92" s="113"/>
      <c r="CE92" s="113"/>
    </row>
    <row r="93" spans="1:83" s="85" customFormat="1" ht="21.4" customHeight="1" x14ac:dyDescent="0.2">
      <c r="A93" s="109" t="s">
        <v>381</v>
      </c>
      <c r="B93" s="109" t="s">
        <v>134</v>
      </c>
      <c r="C93" s="109" t="s">
        <v>148</v>
      </c>
      <c r="D93" s="110">
        <v>3.39170396188889</v>
      </c>
      <c r="E93" s="111"/>
      <c r="F93" s="112">
        <v>3.4750000000000003E-2</v>
      </c>
      <c r="G93" s="112">
        <v>2.8500000000000001E-2</v>
      </c>
      <c r="H93" s="113"/>
      <c r="I93" s="114">
        <v>5</v>
      </c>
      <c r="J93" s="114">
        <v>4</v>
      </c>
      <c r="K93" s="111"/>
      <c r="L93" s="136">
        <v>0.7</v>
      </c>
      <c r="M93" s="116">
        <v>0.57699999999999996</v>
      </c>
      <c r="N93" s="117">
        <v>0.7</v>
      </c>
      <c r="O93" s="118"/>
      <c r="P93" s="111"/>
      <c r="Q93" s="119">
        <v>131</v>
      </c>
      <c r="R93" s="120">
        <v>38.623653913192399</v>
      </c>
      <c r="S93" s="121">
        <v>36</v>
      </c>
      <c r="T93" s="133">
        <v>1.07287927536646</v>
      </c>
      <c r="U93" s="134">
        <v>-5.99770642861606</v>
      </c>
      <c r="V93" s="124">
        <v>7.4999999999999997E-3</v>
      </c>
      <c r="W93" s="124">
        <v>3.5000000000000001E-3</v>
      </c>
      <c r="X93" s="125">
        <v>0</v>
      </c>
      <c r="Y93" s="125">
        <v>16</v>
      </c>
      <c r="Z93" s="111"/>
      <c r="AA93" s="126">
        <v>225</v>
      </c>
      <c r="AB93" s="110">
        <v>66.338336873803797</v>
      </c>
      <c r="AC93" s="121">
        <v>200</v>
      </c>
      <c r="AD93" s="116">
        <v>0.33169168436901902</v>
      </c>
      <c r="AE93" s="127">
        <v>-536.09836904786698</v>
      </c>
      <c r="AF93" s="112"/>
      <c r="AG93" s="112"/>
      <c r="AH93" s="128">
        <v>454</v>
      </c>
      <c r="AI93" s="125">
        <v>590</v>
      </c>
      <c r="AJ93" s="111"/>
      <c r="AK93" s="120">
        <v>885.48865999999998</v>
      </c>
      <c r="AL93" s="120">
        <v>261.07486677783601</v>
      </c>
      <c r="AM93" s="129">
        <v>681.5</v>
      </c>
      <c r="AN93" s="116">
        <v>0.38308857927782197</v>
      </c>
      <c r="AO93" s="139">
        <v>-1707.95403253061</v>
      </c>
      <c r="AP93" s="124"/>
      <c r="AQ93" s="124"/>
      <c r="AR93" s="125">
        <v>1426</v>
      </c>
      <c r="AS93" s="125">
        <v>1889</v>
      </c>
      <c r="AT93" s="113"/>
      <c r="AU93" s="120">
        <v>2946.6545299999998</v>
      </c>
      <c r="AV93" s="110">
        <v>868.782937163822</v>
      </c>
      <c r="AW93" s="131">
        <v>573</v>
      </c>
      <c r="AX93" s="122">
        <v>1.5162005884185401</v>
      </c>
      <c r="AY93" s="130">
        <v>770.77197396625104</v>
      </c>
      <c r="AZ93" s="112">
        <v>1.4999999999999999E-2</v>
      </c>
      <c r="BA93" s="112">
        <v>1.4999999999999999E-2</v>
      </c>
      <c r="BB93" s="125">
        <v>0</v>
      </c>
      <c r="BC93" s="125">
        <v>0</v>
      </c>
      <c r="BD93" s="111"/>
      <c r="BE93" s="120">
        <v>212.2</v>
      </c>
      <c r="BF93" s="110">
        <v>62.564422598316298</v>
      </c>
      <c r="BG93" s="132">
        <v>65</v>
      </c>
      <c r="BH93" s="133">
        <v>0.96252957843563502</v>
      </c>
      <c r="BI93" s="134">
        <v>-35.156969940556799</v>
      </c>
      <c r="BJ93" s="112">
        <v>2.2499999999999998E-3</v>
      </c>
      <c r="BK93" s="112"/>
      <c r="BL93" s="125">
        <v>9</v>
      </c>
      <c r="BM93" s="125">
        <v>53</v>
      </c>
      <c r="BN93" s="111"/>
      <c r="BO93" s="119">
        <v>363</v>
      </c>
      <c r="BP93" s="120">
        <v>107.025850156403</v>
      </c>
      <c r="BQ93" s="132">
        <v>78</v>
      </c>
      <c r="BR93" s="122">
        <v>1.3721262840564501</v>
      </c>
      <c r="BS93" s="123">
        <v>79.822566177142306</v>
      </c>
      <c r="BT93" s="112">
        <v>7.4999999999999997E-3</v>
      </c>
      <c r="BU93" s="124">
        <v>7.4999999999999997E-3</v>
      </c>
      <c r="BV93" s="119">
        <v>0</v>
      </c>
      <c r="BW93" s="119">
        <v>0</v>
      </c>
      <c r="BX93" s="113"/>
      <c r="BY93" s="118">
        <v>0.98173605655930896</v>
      </c>
      <c r="BZ93" s="118">
        <v>1</v>
      </c>
      <c r="CA93" s="135">
        <v>0.99269442262372298</v>
      </c>
      <c r="CB93" s="117">
        <v>0.9</v>
      </c>
      <c r="CC93" s="124">
        <v>2.5000000000000001E-3</v>
      </c>
      <c r="CD93" s="113"/>
      <c r="CE93" s="113"/>
    </row>
    <row r="94" spans="1:83" s="85" customFormat="1" ht="21.4" customHeight="1" x14ac:dyDescent="0.2">
      <c r="A94" s="109" t="s">
        <v>381</v>
      </c>
      <c r="B94" s="109" t="s">
        <v>134</v>
      </c>
      <c r="C94" s="109" t="s">
        <v>149</v>
      </c>
      <c r="D94" s="110">
        <v>5.4532972122222203</v>
      </c>
      <c r="E94" s="111"/>
      <c r="F94" s="112">
        <v>9.6249999999999999E-3</v>
      </c>
      <c r="G94" s="112">
        <v>4.7499999999999999E-3</v>
      </c>
      <c r="H94" s="113"/>
      <c r="I94" s="114">
        <v>2</v>
      </c>
      <c r="J94" s="114">
        <v>2</v>
      </c>
      <c r="K94" s="111"/>
      <c r="L94" s="115">
        <v>0.13364987613542501</v>
      </c>
      <c r="M94" s="116">
        <v>0.157</v>
      </c>
      <c r="N94" s="117">
        <v>0.7</v>
      </c>
      <c r="O94" s="118"/>
      <c r="P94" s="111"/>
      <c r="Q94" s="119">
        <v>106</v>
      </c>
      <c r="R94" s="120">
        <v>19.437781561295999</v>
      </c>
      <c r="S94" s="121">
        <v>36</v>
      </c>
      <c r="T94" s="116">
        <v>0.53993837670266698</v>
      </c>
      <c r="U94" s="127">
        <v>-114.26958099607999</v>
      </c>
      <c r="V94" s="124"/>
      <c r="W94" s="124"/>
      <c r="X94" s="125">
        <v>91</v>
      </c>
      <c r="Y94" s="125">
        <v>130</v>
      </c>
      <c r="Z94" s="111"/>
      <c r="AA94" s="126">
        <v>354</v>
      </c>
      <c r="AB94" s="110">
        <v>64.914855402818702</v>
      </c>
      <c r="AC94" s="121">
        <v>200</v>
      </c>
      <c r="AD94" s="116">
        <v>0.32457427701409403</v>
      </c>
      <c r="AE94" s="127">
        <v>-869.71989442266602</v>
      </c>
      <c r="AF94" s="112"/>
      <c r="AG94" s="112"/>
      <c r="AH94" s="128">
        <v>737</v>
      </c>
      <c r="AI94" s="125">
        <v>955</v>
      </c>
      <c r="AJ94" s="111"/>
      <c r="AK94" s="120">
        <v>1627.10753</v>
      </c>
      <c r="AL94" s="120">
        <v>298.37132778188601</v>
      </c>
      <c r="AM94" s="129">
        <v>786.9</v>
      </c>
      <c r="AN94" s="116">
        <v>0.37917311956015498</v>
      </c>
      <c r="AO94" s="139">
        <v>-3187.61839460598</v>
      </c>
      <c r="AP94" s="124"/>
      <c r="AQ94" s="124"/>
      <c r="AR94" s="125">
        <v>2665</v>
      </c>
      <c r="AS94" s="125">
        <v>3523</v>
      </c>
      <c r="AT94" s="113"/>
      <c r="AU94" s="120">
        <v>2154.44166</v>
      </c>
      <c r="AV94" s="110">
        <v>395.07138088335802</v>
      </c>
      <c r="AW94" s="131">
        <v>573</v>
      </c>
      <c r="AX94" s="116">
        <v>0.68947884970917594</v>
      </c>
      <c r="AY94" s="139">
        <v>-1344.01646319469</v>
      </c>
      <c r="AZ94" s="112"/>
      <c r="BA94" s="112"/>
      <c r="BB94" s="125">
        <v>971</v>
      </c>
      <c r="BC94" s="125">
        <v>1596</v>
      </c>
      <c r="BD94" s="111"/>
      <c r="BE94" s="120">
        <v>160.30000000000001</v>
      </c>
      <c r="BF94" s="110">
        <v>29.395060229016501</v>
      </c>
      <c r="BG94" s="132">
        <v>65</v>
      </c>
      <c r="BH94" s="116">
        <v>0.45223169583102302</v>
      </c>
      <c r="BI94" s="127">
        <v>-237.40896568736699</v>
      </c>
      <c r="BJ94" s="112"/>
      <c r="BK94" s="112"/>
      <c r="BL94" s="125">
        <v>195</v>
      </c>
      <c r="BM94" s="125">
        <v>266</v>
      </c>
      <c r="BN94" s="111"/>
      <c r="BO94" s="119">
        <v>451</v>
      </c>
      <c r="BP94" s="120">
        <v>82.702259284381995</v>
      </c>
      <c r="BQ94" s="132">
        <v>78</v>
      </c>
      <c r="BR94" s="133">
        <v>1.0602853754407999</v>
      </c>
      <c r="BS94" s="134">
        <v>-4.3023282050878597</v>
      </c>
      <c r="BT94" s="112">
        <v>7.1250000000000003E-3</v>
      </c>
      <c r="BU94" s="124">
        <v>2.2499999999999998E-3</v>
      </c>
      <c r="BV94" s="119">
        <v>0</v>
      </c>
      <c r="BW94" s="119">
        <v>60</v>
      </c>
      <c r="BX94" s="113"/>
      <c r="BY94" s="118">
        <v>0.98986486486486502</v>
      </c>
      <c r="BZ94" s="118">
        <v>1</v>
      </c>
      <c r="CA94" s="135">
        <v>0.99594594594594599</v>
      </c>
      <c r="CB94" s="117">
        <v>0.9</v>
      </c>
      <c r="CC94" s="124">
        <v>2.5000000000000001E-3</v>
      </c>
      <c r="CD94" s="113"/>
      <c r="CE94" s="113"/>
    </row>
    <row r="95" spans="1:83" s="85" customFormat="1" ht="21.4" customHeight="1" x14ac:dyDescent="0.2">
      <c r="A95" s="109" t="s">
        <v>382</v>
      </c>
      <c r="B95" s="109" t="s">
        <v>383</v>
      </c>
      <c r="C95" s="109" t="s">
        <v>150</v>
      </c>
      <c r="D95" s="110">
        <v>5.0076981035555601</v>
      </c>
      <c r="E95" s="111"/>
      <c r="F95" s="112">
        <v>5.2749999999999998E-2</v>
      </c>
      <c r="G95" s="112">
        <v>4.5749999999999999E-2</v>
      </c>
      <c r="H95" s="113"/>
      <c r="I95" s="114">
        <v>7</v>
      </c>
      <c r="J95" s="114">
        <v>6</v>
      </c>
      <c r="K95" s="111"/>
      <c r="L95" s="136">
        <v>0.8</v>
      </c>
      <c r="M95" s="133">
        <v>0.81200000000000006</v>
      </c>
      <c r="N95" s="117">
        <v>0.7</v>
      </c>
      <c r="O95" s="118">
        <v>1.6E-2</v>
      </c>
      <c r="P95" s="111"/>
      <c r="Q95" s="119">
        <v>212</v>
      </c>
      <c r="R95" s="120">
        <v>42.334820433659203</v>
      </c>
      <c r="S95" s="121">
        <v>36</v>
      </c>
      <c r="T95" s="122">
        <v>1.1759672342683101</v>
      </c>
      <c r="U95" s="123">
        <v>9.7290582011838502</v>
      </c>
      <c r="V95" s="124">
        <v>0.01</v>
      </c>
      <c r="W95" s="124">
        <v>8.9999999999999993E-3</v>
      </c>
      <c r="X95" s="125">
        <v>0</v>
      </c>
      <c r="Y95" s="125">
        <v>5</v>
      </c>
      <c r="Z95" s="111"/>
      <c r="AA95" s="126">
        <v>904</v>
      </c>
      <c r="AB95" s="110">
        <v>180.522064490698</v>
      </c>
      <c r="AC95" s="121">
        <v>200</v>
      </c>
      <c r="AD95" s="118">
        <v>0.90261032245349004</v>
      </c>
      <c r="AE95" s="126">
        <v>-219.727454437868</v>
      </c>
      <c r="AF95" s="112"/>
      <c r="AG95" s="112"/>
      <c r="AH95" s="128">
        <v>98</v>
      </c>
      <c r="AI95" s="125">
        <v>298</v>
      </c>
      <c r="AJ95" s="111"/>
      <c r="AK95" s="120">
        <v>5291.2110199999997</v>
      </c>
      <c r="AL95" s="120">
        <v>1056.6154170202799</v>
      </c>
      <c r="AM95" s="129">
        <v>675.8</v>
      </c>
      <c r="AN95" s="122">
        <v>1.56350313261361</v>
      </c>
      <c r="AO95" s="130">
        <v>1494.1359514544399</v>
      </c>
      <c r="AP95" s="124">
        <v>0.01</v>
      </c>
      <c r="AQ95" s="124">
        <v>0.01</v>
      </c>
      <c r="AR95" s="125">
        <v>0</v>
      </c>
      <c r="AS95" s="125">
        <v>0</v>
      </c>
      <c r="AT95" s="113"/>
      <c r="AU95" s="120">
        <v>2724.2044599999999</v>
      </c>
      <c r="AV95" s="110">
        <v>544.00333320129005</v>
      </c>
      <c r="AW95" s="131">
        <v>573</v>
      </c>
      <c r="AX95" s="133">
        <v>0.94939499686089002</v>
      </c>
      <c r="AY95" s="137">
        <v>-488.38811053248003</v>
      </c>
      <c r="AZ95" s="112">
        <v>1.5E-3</v>
      </c>
      <c r="BA95" s="112"/>
      <c r="BB95" s="125">
        <v>146</v>
      </c>
      <c r="BC95" s="125">
        <v>720</v>
      </c>
      <c r="BD95" s="111"/>
      <c r="BE95" s="120">
        <v>325.89999999999998</v>
      </c>
      <c r="BF95" s="110">
        <v>65.079801789290201</v>
      </c>
      <c r="BG95" s="132">
        <v>65</v>
      </c>
      <c r="BH95" s="133">
        <v>1.00122771983523</v>
      </c>
      <c r="BI95" s="134">
        <v>-39.311422692306998</v>
      </c>
      <c r="BJ95" s="112">
        <v>5.2500000000000003E-3</v>
      </c>
      <c r="BK95" s="112">
        <v>7.5000000000000002E-4</v>
      </c>
      <c r="BL95" s="125">
        <v>0</v>
      </c>
      <c r="BM95" s="125">
        <v>65</v>
      </c>
      <c r="BN95" s="111"/>
      <c r="BO95" s="119">
        <v>471</v>
      </c>
      <c r="BP95" s="120">
        <v>94.055190680440901</v>
      </c>
      <c r="BQ95" s="132">
        <v>78</v>
      </c>
      <c r="BR95" s="122">
        <v>1.20583577795437</v>
      </c>
      <c r="BS95" s="123">
        <v>52.901276096422102</v>
      </c>
      <c r="BT95" s="112">
        <v>7.4999999999999997E-3</v>
      </c>
      <c r="BU95" s="124">
        <v>7.4999999999999997E-3</v>
      </c>
      <c r="BV95" s="119">
        <v>0</v>
      </c>
      <c r="BW95" s="119">
        <v>0</v>
      </c>
      <c r="BX95" s="113"/>
      <c r="BY95" s="118">
        <v>0.99768160741885603</v>
      </c>
      <c r="BZ95" s="118">
        <v>1</v>
      </c>
      <c r="CA95" s="135">
        <v>0.99907264296754295</v>
      </c>
      <c r="CB95" s="117">
        <v>0.9</v>
      </c>
      <c r="CC95" s="124">
        <v>2.5000000000000001E-3</v>
      </c>
      <c r="CD95" s="113"/>
      <c r="CE95" s="113"/>
    </row>
    <row r="96" spans="1:83" s="85" customFormat="1" ht="21.4" customHeight="1" x14ac:dyDescent="0.2">
      <c r="A96" s="109" t="s">
        <v>382</v>
      </c>
      <c r="B96" s="109" t="s">
        <v>383</v>
      </c>
      <c r="C96" s="109" t="s">
        <v>151</v>
      </c>
      <c r="D96" s="110">
        <v>9.8045207810000008</v>
      </c>
      <c r="E96" s="111"/>
      <c r="F96" s="112">
        <v>5.3999999999999999E-2</v>
      </c>
      <c r="G96" s="112">
        <v>5.3999999999999999E-2</v>
      </c>
      <c r="H96" s="113"/>
      <c r="I96" s="114">
        <v>6</v>
      </c>
      <c r="J96" s="114">
        <v>6</v>
      </c>
      <c r="K96" s="111"/>
      <c r="L96" s="115">
        <v>0.61</v>
      </c>
      <c r="M96" s="133">
        <v>0.76300000000000001</v>
      </c>
      <c r="N96" s="117">
        <v>0.7</v>
      </c>
      <c r="O96" s="118">
        <v>8.9999999999999993E-3</v>
      </c>
      <c r="P96" s="111"/>
      <c r="Q96" s="119">
        <v>511</v>
      </c>
      <c r="R96" s="120">
        <v>52.118814515673002</v>
      </c>
      <c r="S96" s="121">
        <v>36</v>
      </c>
      <c r="T96" s="122">
        <v>1.44774484765758</v>
      </c>
      <c r="U96" s="123">
        <v>114.975796613848</v>
      </c>
      <c r="V96" s="124">
        <v>0.01</v>
      </c>
      <c r="W96" s="124">
        <v>0.01</v>
      </c>
      <c r="X96" s="125">
        <v>0</v>
      </c>
      <c r="Y96" s="125">
        <v>0</v>
      </c>
      <c r="Z96" s="111"/>
      <c r="AA96" s="126">
        <v>1394</v>
      </c>
      <c r="AB96" s="110">
        <v>142.17931004862601</v>
      </c>
      <c r="AC96" s="121">
        <v>200</v>
      </c>
      <c r="AD96" s="116">
        <v>0.71089655024313003</v>
      </c>
      <c r="AE96" s="127">
        <v>-806.13446325640098</v>
      </c>
      <c r="AF96" s="112"/>
      <c r="AG96" s="112"/>
      <c r="AH96" s="128">
        <v>567</v>
      </c>
      <c r="AI96" s="125">
        <v>960</v>
      </c>
      <c r="AJ96" s="111"/>
      <c r="AK96" s="120">
        <v>11399.33562</v>
      </c>
      <c r="AL96" s="120">
        <v>1162.66117178216</v>
      </c>
      <c r="AM96" s="129">
        <v>705.5</v>
      </c>
      <c r="AN96" s="122">
        <v>1.64799599118662</v>
      </c>
      <c r="AO96" s="130">
        <v>3638.36130086305</v>
      </c>
      <c r="AP96" s="124">
        <v>0.01</v>
      </c>
      <c r="AQ96" s="124">
        <v>0.01</v>
      </c>
      <c r="AR96" s="125">
        <v>0</v>
      </c>
      <c r="AS96" s="125">
        <v>0</v>
      </c>
      <c r="AT96" s="113"/>
      <c r="AU96" s="120">
        <v>6892.2582400000001</v>
      </c>
      <c r="AV96" s="110">
        <v>702.96737535162094</v>
      </c>
      <c r="AW96" s="131">
        <v>573</v>
      </c>
      <c r="AX96" s="122">
        <v>1.22681915419131</v>
      </c>
      <c r="AY96" s="130">
        <v>602.35617974844604</v>
      </c>
      <c r="AZ96" s="112">
        <v>1.4999999999999999E-2</v>
      </c>
      <c r="BA96" s="112">
        <v>1.4999999999999999E-2</v>
      </c>
      <c r="BB96" s="125">
        <v>0</v>
      </c>
      <c r="BC96" s="125">
        <v>0</v>
      </c>
      <c r="BD96" s="111"/>
      <c r="BE96" s="120">
        <v>546.29999999999995</v>
      </c>
      <c r="BF96" s="110">
        <v>55.719194461667598</v>
      </c>
      <c r="BG96" s="132">
        <v>65</v>
      </c>
      <c r="BH96" s="118">
        <v>0.85721837633334697</v>
      </c>
      <c r="BI96" s="126">
        <v>-168.74370055833</v>
      </c>
      <c r="BJ96" s="112"/>
      <c r="BK96" s="112"/>
      <c r="BL96" s="125">
        <v>91</v>
      </c>
      <c r="BM96" s="125">
        <v>219</v>
      </c>
      <c r="BN96" s="111"/>
      <c r="BO96" s="119">
        <v>1510</v>
      </c>
      <c r="BP96" s="120">
        <v>154.01058692498299</v>
      </c>
      <c r="BQ96" s="132">
        <v>78</v>
      </c>
      <c r="BR96" s="122">
        <v>1.97449470416645</v>
      </c>
      <c r="BS96" s="123">
        <v>691.40879456937296</v>
      </c>
      <c r="BT96" s="112">
        <v>7.4999999999999997E-3</v>
      </c>
      <c r="BU96" s="124">
        <v>7.4999999999999997E-3</v>
      </c>
      <c r="BV96" s="119">
        <v>0</v>
      </c>
      <c r="BW96" s="119">
        <v>0</v>
      </c>
      <c r="BX96" s="113"/>
      <c r="BY96" s="118">
        <v>0.99806557694167697</v>
      </c>
      <c r="BZ96" s="118">
        <v>1</v>
      </c>
      <c r="CA96" s="135">
        <v>0.99922623077667105</v>
      </c>
      <c r="CB96" s="117">
        <v>0.9</v>
      </c>
      <c r="CC96" s="124">
        <v>2.5000000000000001E-3</v>
      </c>
      <c r="CD96" s="113"/>
      <c r="CE96" s="113"/>
    </row>
    <row r="97" spans="1:83" s="85" customFormat="1" ht="21.4" customHeight="1" x14ac:dyDescent="0.2">
      <c r="A97" s="109" t="s">
        <v>382</v>
      </c>
      <c r="B97" s="109" t="s">
        <v>383</v>
      </c>
      <c r="C97" s="109" t="s">
        <v>152</v>
      </c>
      <c r="D97" s="110">
        <v>3.14377776755556</v>
      </c>
      <c r="E97" s="111"/>
      <c r="F97" s="112">
        <v>4.0250000000000001E-2</v>
      </c>
      <c r="G97" s="112">
        <v>3.5000000000000003E-2</v>
      </c>
      <c r="H97" s="113"/>
      <c r="I97" s="114">
        <v>5</v>
      </c>
      <c r="J97" s="114">
        <v>5</v>
      </c>
      <c r="K97" s="111"/>
      <c r="L97" s="115">
        <v>0.57999999999999996</v>
      </c>
      <c r="M97" s="133">
        <v>0.72099999999999997</v>
      </c>
      <c r="N97" s="117">
        <v>0.7</v>
      </c>
      <c r="O97" s="118">
        <v>3.0000000000000001E-3</v>
      </c>
      <c r="P97" s="111"/>
      <c r="Q97" s="119">
        <v>138</v>
      </c>
      <c r="R97" s="120">
        <v>43.8962325594986</v>
      </c>
      <c r="S97" s="121">
        <v>36</v>
      </c>
      <c r="T97" s="122">
        <v>1.2193397933194099</v>
      </c>
      <c r="U97" s="123">
        <v>11.0165284128958</v>
      </c>
      <c r="V97" s="124">
        <v>0.01</v>
      </c>
      <c r="W97" s="124">
        <v>0.01</v>
      </c>
      <c r="X97" s="125">
        <v>0</v>
      </c>
      <c r="Y97" s="125">
        <v>0</v>
      </c>
      <c r="Z97" s="111"/>
      <c r="AA97" s="126">
        <v>361</v>
      </c>
      <c r="AB97" s="110">
        <v>114.829999666514</v>
      </c>
      <c r="AC97" s="121">
        <v>200</v>
      </c>
      <c r="AD97" s="116">
        <v>0.57414999833256997</v>
      </c>
      <c r="AE97" s="127">
        <v>-344.46373103946797</v>
      </c>
      <c r="AF97" s="112"/>
      <c r="AG97" s="112"/>
      <c r="AH97" s="128">
        <v>268</v>
      </c>
      <c r="AI97" s="125">
        <v>394</v>
      </c>
      <c r="AJ97" s="111"/>
      <c r="AK97" s="120">
        <v>1711.53117</v>
      </c>
      <c r="AL97" s="120">
        <v>544.41862515326602</v>
      </c>
      <c r="AM97" s="129">
        <v>612</v>
      </c>
      <c r="AN97" s="118">
        <v>0.88957291691710105</v>
      </c>
      <c r="AO97" s="120">
        <v>-447.18784698077098</v>
      </c>
      <c r="AP97" s="124"/>
      <c r="AQ97" s="124"/>
      <c r="AR97" s="125">
        <v>213</v>
      </c>
      <c r="AS97" s="125">
        <v>598</v>
      </c>
      <c r="AT97" s="113"/>
      <c r="AU97" s="120">
        <v>2207.3302600000002</v>
      </c>
      <c r="AV97" s="110">
        <v>702.12668426506195</v>
      </c>
      <c r="AW97" s="131">
        <v>573</v>
      </c>
      <c r="AX97" s="122">
        <v>1.2253519795201799</v>
      </c>
      <c r="AY97" s="130">
        <v>190.499993757868</v>
      </c>
      <c r="AZ97" s="112">
        <v>1.4999999999999999E-2</v>
      </c>
      <c r="BA97" s="112">
        <v>1.4999999999999999E-2</v>
      </c>
      <c r="BB97" s="125">
        <v>0</v>
      </c>
      <c r="BC97" s="125">
        <v>0</v>
      </c>
      <c r="BD97" s="111"/>
      <c r="BE97" s="120">
        <v>215.6</v>
      </c>
      <c r="BF97" s="110">
        <v>68.579911158173203</v>
      </c>
      <c r="BG97" s="132">
        <v>65</v>
      </c>
      <c r="BH97" s="133">
        <v>1.0550755562795899</v>
      </c>
      <c r="BI97" s="134">
        <v>-13.675712587827</v>
      </c>
      <c r="BJ97" s="112">
        <v>9.75E-3</v>
      </c>
      <c r="BK97" s="112">
        <v>4.4999999999999997E-3</v>
      </c>
      <c r="BL97" s="125">
        <v>0</v>
      </c>
      <c r="BM97" s="125">
        <v>30</v>
      </c>
      <c r="BN97" s="111"/>
      <c r="BO97" s="119">
        <v>197</v>
      </c>
      <c r="BP97" s="120">
        <v>62.663462421892902</v>
      </c>
      <c r="BQ97" s="132">
        <v>78</v>
      </c>
      <c r="BR97" s="118">
        <v>0.80337772335760105</v>
      </c>
      <c r="BS97" s="126">
        <v>-65.477778346534805</v>
      </c>
      <c r="BT97" s="112"/>
      <c r="BU97" s="124"/>
      <c r="BV97" s="119">
        <v>49</v>
      </c>
      <c r="BW97" s="119">
        <v>98</v>
      </c>
      <c r="BX97" s="113"/>
      <c r="BY97" s="118">
        <v>0.99733527131782895</v>
      </c>
      <c r="BZ97" s="118">
        <v>1</v>
      </c>
      <c r="CA97" s="135">
        <v>0.99893410852713205</v>
      </c>
      <c r="CB97" s="117">
        <v>0.9</v>
      </c>
      <c r="CC97" s="124">
        <v>2.5000000000000001E-3</v>
      </c>
      <c r="CD97" s="113"/>
      <c r="CE97" s="113"/>
    </row>
    <row r="98" spans="1:83" s="85" customFormat="1" ht="21.4" customHeight="1" x14ac:dyDescent="0.2">
      <c r="A98" s="109" t="s">
        <v>382</v>
      </c>
      <c r="B98" s="109" t="s">
        <v>383</v>
      </c>
      <c r="C98" s="109" t="s">
        <v>153</v>
      </c>
      <c r="D98" s="110">
        <v>2.91919191911111</v>
      </c>
      <c r="E98" s="111"/>
      <c r="F98" s="112">
        <v>5.2749999999999998E-2</v>
      </c>
      <c r="G98" s="112">
        <v>3.7124999999999998E-2</v>
      </c>
      <c r="H98" s="113"/>
      <c r="I98" s="114">
        <v>7</v>
      </c>
      <c r="J98" s="114">
        <v>6</v>
      </c>
      <c r="K98" s="111"/>
      <c r="L98" s="136">
        <v>0.82</v>
      </c>
      <c r="M98" s="133">
        <v>0.73699999999999999</v>
      </c>
      <c r="N98" s="117">
        <v>0.7</v>
      </c>
      <c r="O98" s="118">
        <v>5.0000000000000001E-3</v>
      </c>
      <c r="P98" s="111"/>
      <c r="Q98" s="119">
        <v>118</v>
      </c>
      <c r="R98" s="120">
        <v>40.422145329838699</v>
      </c>
      <c r="S98" s="121">
        <v>36</v>
      </c>
      <c r="T98" s="122">
        <v>1.1228373702733001</v>
      </c>
      <c r="U98" s="123">
        <v>8.80000032640567E-2</v>
      </c>
      <c r="V98" s="124">
        <v>0.01</v>
      </c>
      <c r="W98" s="124">
        <v>6.0000000000000001E-3</v>
      </c>
      <c r="X98" s="125">
        <v>0</v>
      </c>
      <c r="Y98" s="125">
        <v>9</v>
      </c>
      <c r="Z98" s="111"/>
      <c r="AA98" s="126">
        <v>352</v>
      </c>
      <c r="AB98" s="110">
        <v>120.581314882231</v>
      </c>
      <c r="AC98" s="121">
        <v>200</v>
      </c>
      <c r="AD98" s="116">
        <v>0.60290657441115503</v>
      </c>
      <c r="AE98" s="127">
        <v>-303.06666664853299</v>
      </c>
      <c r="AF98" s="112"/>
      <c r="AG98" s="112"/>
      <c r="AH98" s="128">
        <v>232</v>
      </c>
      <c r="AI98" s="125">
        <v>349</v>
      </c>
      <c r="AJ98" s="111"/>
      <c r="AK98" s="120">
        <v>1748.45146</v>
      </c>
      <c r="AL98" s="120">
        <v>598.95050015498805</v>
      </c>
      <c r="AM98" s="129">
        <v>619</v>
      </c>
      <c r="AN98" s="133">
        <v>0.96760985485458495</v>
      </c>
      <c r="AO98" s="137">
        <v>-278.97987327721</v>
      </c>
      <c r="AP98" s="124">
        <v>1.5E-3</v>
      </c>
      <c r="AQ98" s="124"/>
      <c r="AR98" s="125">
        <v>59</v>
      </c>
      <c r="AS98" s="125">
        <v>420</v>
      </c>
      <c r="AT98" s="113"/>
      <c r="AU98" s="120">
        <v>2241.7720800000002</v>
      </c>
      <c r="AV98" s="110">
        <v>767.94268486554802</v>
      </c>
      <c r="AW98" s="131">
        <v>573</v>
      </c>
      <c r="AX98" s="122">
        <v>1.340214109713</v>
      </c>
      <c r="AY98" s="130">
        <v>369.02055277911501</v>
      </c>
      <c r="AZ98" s="112">
        <v>1.4999999999999999E-2</v>
      </c>
      <c r="BA98" s="112">
        <v>1.4999999999999999E-2</v>
      </c>
      <c r="BB98" s="125">
        <v>0</v>
      </c>
      <c r="BC98" s="125">
        <v>0</v>
      </c>
      <c r="BD98" s="111"/>
      <c r="BE98" s="120">
        <v>206.6</v>
      </c>
      <c r="BF98" s="110">
        <v>70.773010382581901</v>
      </c>
      <c r="BG98" s="132">
        <v>65</v>
      </c>
      <c r="BH98" s="133">
        <v>1.0888155443474099</v>
      </c>
      <c r="BI98" s="134">
        <v>-6.2966666607732398</v>
      </c>
      <c r="BJ98" s="112">
        <v>1.2E-2</v>
      </c>
      <c r="BK98" s="112">
        <v>6.7499999999999999E-3</v>
      </c>
      <c r="BL98" s="125">
        <v>0</v>
      </c>
      <c r="BM98" s="125">
        <v>22</v>
      </c>
      <c r="BN98" s="111"/>
      <c r="BO98" s="119">
        <v>239</v>
      </c>
      <c r="BP98" s="120">
        <v>81.871972320605394</v>
      </c>
      <c r="BQ98" s="132">
        <v>78</v>
      </c>
      <c r="BR98" s="133">
        <v>1.0496406707769901</v>
      </c>
      <c r="BS98" s="134">
        <v>-4.72683635688949</v>
      </c>
      <c r="BT98" s="112">
        <v>6.7499999999999999E-3</v>
      </c>
      <c r="BU98" s="124">
        <v>1.8749999999999999E-3</v>
      </c>
      <c r="BV98" s="119">
        <v>0</v>
      </c>
      <c r="BW98" s="119">
        <v>35</v>
      </c>
      <c r="BX98" s="113"/>
      <c r="BY98" s="118">
        <v>0.99449877750611204</v>
      </c>
      <c r="BZ98" s="118">
        <v>1</v>
      </c>
      <c r="CA98" s="135">
        <v>0.99779951100244502</v>
      </c>
      <c r="CB98" s="117">
        <v>0.9</v>
      </c>
      <c r="CC98" s="124">
        <v>2.5000000000000001E-3</v>
      </c>
      <c r="CD98" s="113"/>
      <c r="CE98" s="113"/>
    </row>
    <row r="99" spans="1:83" s="85" customFormat="1" ht="21.4" customHeight="1" x14ac:dyDescent="0.2">
      <c r="A99" s="109" t="s">
        <v>382</v>
      </c>
      <c r="B99" s="109" t="s">
        <v>383</v>
      </c>
      <c r="C99" s="109" t="s">
        <v>154</v>
      </c>
      <c r="D99" s="110">
        <v>2.90071348411111</v>
      </c>
      <c r="E99" s="111"/>
      <c r="F99" s="112">
        <v>8.6999999999999994E-2</v>
      </c>
      <c r="G99" s="112">
        <v>7.6749999999999999E-2</v>
      </c>
      <c r="H99" s="113"/>
      <c r="I99" s="114">
        <v>8</v>
      </c>
      <c r="J99" s="114">
        <v>8</v>
      </c>
      <c r="K99" s="111"/>
      <c r="L99" s="136">
        <v>0.74141742522756804</v>
      </c>
      <c r="M99" s="122">
        <v>0.84199999999999997</v>
      </c>
      <c r="N99" s="117">
        <v>0.7</v>
      </c>
      <c r="O99" s="118">
        <v>0.02</v>
      </c>
      <c r="P99" s="111"/>
      <c r="Q99" s="119">
        <v>158</v>
      </c>
      <c r="R99" s="120">
        <v>54.469357578905203</v>
      </c>
      <c r="S99" s="121">
        <v>36</v>
      </c>
      <c r="T99" s="122">
        <v>1.51303771052514</v>
      </c>
      <c r="U99" s="123">
        <v>40.834380949784098</v>
      </c>
      <c r="V99" s="124">
        <v>0.01</v>
      </c>
      <c r="W99" s="124">
        <v>0.01</v>
      </c>
      <c r="X99" s="125">
        <v>0</v>
      </c>
      <c r="Y99" s="125">
        <v>0</v>
      </c>
      <c r="Z99" s="111"/>
      <c r="AA99" s="126">
        <v>663</v>
      </c>
      <c r="AB99" s="110">
        <v>228.56445616971001</v>
      </c>
      <c r="AC99" s="121">
        <v>200</v>
      </c>
      <c r="AD99" s="122">
        <v>1.14282228084855</v>
      </c>
      <c r="AE99" s="123">
        <v>12.079894165467</v>
      </c>
      <c r="AF99" s="112">
        <v>0.01</v>
      </c>
      <c r="AG99" s="112">
        <v>7.0000000000000001E-3</v>
      </c>
      <c r="AH99" s="128">
        <v>0</v>
      </c>
      <c r="AI99" s="125">
        <v>34</v>
      </c>
      <c r="AJ99" s="111"/>
      <c r="AK99" s="120">
        <v>2033.24884</v>
      </c>
      <c r="AL99" s="120">
        <v>700.94783615730501</v>
      </c>
      <c r="AM99" s="129">
        <v>656.6</v>
      </c>
      <c r="AN99" s="133">
        <v>1.0675416328926399</v>
      </c>
      <c r="AO99" s="137">
        <v>-103.721867454772</v>
      </c>
      <c r="AP99" s="124">
        <v>7.0000000000000001E-3</v>
      </c>
      <c r="AQ99" s="124">
        <v>3.5000000000000001E-3</v>
      </c>
      <c r="AR99" s="125">
        <v>0</v>
      </c>
      <c r="AS99" s="125">
        <v>253</v>
      </c>
      <c r="AT99" s="113"/>
      <c r="AU99" s="120">
        <v>2389.7385100000001</v>
      </c>
      <c r="AV99" s="110">
        <v>823.84507228651898</v>
      </c>
      <c r="AW99" s="131">
        <v>573</v>
      </c>
      <c r="AX99" s="122">
        <v>1.4377749952644301</v>
      </c>
      <c r="AY99" s="130">
        <v>528.841467967413</v>
      </c>
      <c r="AZ99" s="112">
        <v>1.4999999999999999E-2</v>
      </c>
      <c r="BA99" s="112">
        <v>1.4999999999999999E-2</v>
      </c>
      <c r="BB99" s="125">
        <v>0</v>
      </c>
      <c r="BC99" s="125">
        <v>0</v>
      </c>
      <c r="BD99" s="111"/>
      <c r="BE99" s="120">
        <v>215.9</v>
      </c>
      <c r="BF99" s="110">
        <v>74.429963932187505</v>
      </c>
      <c r="BG99" s="132">
        <v>65</v>
      </c>
      <c r="BH99" s="122">
        <v>1.1450763681875</v>
      </c>
      <c r="BI99" s="123">
        <v>4.3509656037767597</v>
      </c>
      <c r="BJ99" s="112">
        <v>1.4999999999999999E-2</v>
      </c>
      <c r="BK99" s="112">
        <v>1.125E-2</v>
      </c>
      <c r="BL99" s="125">
        <v>0</v>
      </c>
      <c r="BM99" s="125">
        <v>11</v>
      </c>
      <c r="BN99" s="111"/>
      <c r="BO99" s="119">
        <v>318</v>
      </c>
      <c r="BP99" s="120">
        <v>109.62820069678401</v>
      </c>
      <c r="BQ99" s="132">
        <v>78</v>
      </c>
      <c r="BR99" s="122">
        <v>1.40548975252287</v>
      </c>
      <c r="BS99" s="123">
        <v>75.815950355382498</v>
      </c>
      <c r="BT99" s="112">
        <v>7.4999999999999997E-3</v>
      </c>
      <c r="BU99" s="124">
        <v>7.4999999999999997E-3</v>
      </c>
      <c r="BV99" s="119">
        <v>0</v>
      </c>
      <c r="BW99" s="119">
        <v>0</v>
      </c>
      <c r="BX99" s="113"/>
      <c r="BY99" s="118">
        <v>0.99412751677852296</v>
      </c>
      <c r="BZ99" s="118">
        <v>1</v>
      </c>
      <c r="CA99" s="135">
        <v>0.99765100671140905</v>
      </c>
      <c r="CB99" s="117">
        <v>0.9</v>
      </c>
      <c r="CC99" s="124">
        <v>2.5000000000000001E-3</v>
      </c>
      <c r="CD99" s="113"/>
      <c r="CE99" s="113"/>
    </row>
    <row r="100" spans="1:83" s="85" customFormat="1" ht="21.4" customHeight="1" x14ac:dyDescent="0.2">
      <c r="A100" s="109" t="s">
        <v>382</v>
      </c>
      <c r="B100" s="109" t="s">
        <v>383</v>
      </c>
      <c r="C100" s="109" t="s">
        <v>155</v>
      </c>
      <c r="D100" s="110">
        <v>3.1829015997777801</v>
      </c>
      <c r="E100" s="111"/>
      <c r="F100" s="112">
        <v>4.65E-2</v>
      </c>
      <c r="G100" s="112">
        <v>3.175E-2</v>
      </c>
      <c r="H100" s="113"/>
      <c r="I100" s="114">
        <v>7</v>
      </c>
      <c r="J100" s="114">
        <v>7</v>
      </c>
      <c r="K100" s="111"/>
      <c r="L100" s="115">
        <v>0.62</v>
      </c>
      <c r="M100" s="133">
        <v>0.72399999999999998</v>
      </c>
      <c r="N100" s="117">
        <v>0.7</v>
      </c>
      <c r="O100" s="118">
        <v>3.0000000000000001E-3</v>
      </c>
      <c r="P100" s="111"/>
      <c r="Q100" s="119">
        <v>130</v>
      </c>
      <c r="R100" s="120">
        <v>40.843235621571303</v>
      </c>
      <c r="S100" s="121">
        <v>36</v>
      </c>
      <c r="T100" s="122">
        <v>1.13453432282142</v>
      </c>
      <c r="U100" s="123">
        <v>1.43623858177591</v>
      </c>
      <c r="V100" s="124">
        <v>0.01</v>
      </c>
      <c r="W100" s="124">
        <v>6.4999999999999997E-3</v>
      </c>
      <c r="X100" s="125">
        <v>0</v>
      </c>
      <c r="Y100" s="125">
        <v>8</v>
      </c>
      <c r="Z100" s="111"/>
      <c r="AA100" s="126">
        <v>507</v>
      </c>
      <c r="AB100" s="110">
        <v>159.288618924128</v>
      </c>
      <c r="AC100" s="121">
        <v>200</v>
      </c>
      <c r="AD100" s="118">
        <v>0.79644309462064</v>
      </c>
      <c r="AE100" s="126">
        <v>-207.24311899013401</v>
      </c>
      <c r="AF100" s="112"/>
      <c r="AG100" s="112"/>
      <c r="AH100" s="128">
        <v>130</v>
      </c>
      <c r="AI100" s="125">
        <v>257</v>
      </c>
      <c r="AJ100" s="111"/>
      <c r="AK100" s="120">
        <v>2522.5993100000001</v>
      </c>
      <c r="AL100" s="120">
        <v>792.547061516486</v>
      </c>
      <c r="AM100" s="129">
        <v>642.5</v>
      </c>
      <c r="AN100" s="122">
        <v>1.2335362825159299</v>
      </c>
      <c r="AO100" s="130">
        <v>228.093290244195</v>
      </c>
      <c r="AP100" s="124">
        <v>0.01</v>
      </c>
      <c r="AQ100" s="124">
        <v>0.01</v>
      </c>
      <c r="AR100" s="125">
        <v>0</v>
      </c>
      <c r="AS100" s="125">
        <v>0</v>
      </c>
      <c r="AT100" s="113"/>
      <c r="AU100" s="120">
        <v>1850.26504</v>
      </c>
      <c r="AV100" s="110">
        <v>581.31393070058505</v>
      </c>
      <c r="AW100" s="131">
        <v>573</v>
      </c>
      <c r="AX100" s="133">
        <v>1.0145094776624499</v>
      </c>
      <c r="AY100" s="137">
        <v>-191.66436962671901</v>
      </c>
      <c r="AZ100" s="112">
        <v>6.7499999999999999E-3</v>
      </c>
      <c r="BA100" s="112">
        <v>7.5000000000000002E-4</v>
      </c>
      <c r="BB100" s="125">
        <v>0</v>
      </c>
      <c r="BC100" s="125">
        <v>339</v>
      </c>
      <c r="BD100" s="111"/>
      <c r="BE100" s="120">
        <v>211.7</v>
      </c>
      <c r="BF100" s="110">
        <v>66.511638316051105</v>
      </c>
      <c r="BG100" s="132">
        <v>65</v>
      </c>
      <c r="BH100" s="133">
        <v>1.02325597409309</v>
      </c>
      <c r="BI100" s="134">
        <v>-20.429013671793498</v>
      </c>
      <c r="BJ100" s="112">
        <v>6.7499999999999999E-3</v>
      </c>
      <c r="BK100" s="112">
        <v>1.5E-3</v>
      </c>
      <c r="BL100" s="125">
        <v>0</v>
      </c>
      <c r="BM100" s="125">
        <v>37</v>
      </c>
      <c r="BN100" s="111"/>
      <c r="BO100" s="119">
        <v>330</v>
      </c>
      <c r="BP100" s="120">
        <v>103.678982731681</v>
      </c>
      <c r="BQ100" s="132">
        <v>78</v>
      </c>
      <c r="BR100" s="122">
        <v>1.32921772732924</v>
      </c>
      <c r="BS100" s="123">
        <v>64.255725952633398</v>
      </c>
      <c r="BT100" s="112">
        <v>7.4999999999999997E-3</v>
      </c>
      <c r="BU100" s="124">
        <v>7.4999999999999997E-3</v>
      </c>
      <c r="BV100" s="119">
        <v>0</v>
      </c>
      <c r="BW100" s="119">
        <v>0</v>
      </c>
      <c r="BX100" s="113"/>
      <c r="BY100" s="118">
        <v>0.99570200573065903</v>
      </c>
      <c r="BZ100" s="118">
        <v>1</v>
      </c>
      <c r="CA100" s="135">
        <v>0.99828080229226301</v>
      </c>
      <c r="CB100" s="117">
        <v>0.9</v>
      </c>
      <c r="CC100" s="124">
        <v>2.5000000000000001E-3</v>
      </c>
      <c r="CD100" s="113"/>
      <c r="CE100" s="113"/>
    </row>
    <row r="101" spans="1:83" s="85" customFormat="1" ht="21.4" customHeight="1" x14ac:dyDescent="0.2">
      <c r="A101" s="109" t="s">
        <v>382</v>
      </c>
      <c r="B101" s="109" t="s">
        <v>383</v>
      </c>
      <c r="C101" s="109" t="s">
        <v>156</v>
      </c>
      <c r="D101" s="110">
        <v>2.5011000000000001</v>
      </c>
      <c r="E101" s="111"/>
      <c r="F101" s="112">
        <v>4.9500000000000002E-2</v>
      </c>
      <c r="G101" s="112">
        <v>4.2999999999999997E-2</v>
      </c>
      <c r="H101" s="113"/>
      <c r="I101" s="114">
        <v>6</v>
      </c>
      <c r="J101" s="114">
        <v>5</v>
      </c>
      <c r="K101" s="111"/>
      <c r="L101" s="135">
        <v>0.94</v>
      </c>
      <c r="M101" s="133">
        <v>0.83799999999999997</v>
      </c>
      <c r="N101" s="117">
        <v>0.7</v>
      </c>
      <c r="O101" s="118">
        <v>1.9E-2</v>
      </c>
      <c r="P101" s="111"/>
      <c r="Q101" s="119">
        <v>97</v>
      </c>
      <c r="R101" s="120">
        <v>38.782935508376298</v>
      </c>
      <c r="S101" s="121">
        <v>36</v>
      </c>
      <c r="T101" s="133">
        <v>1.0773037641215599</v>
      </c>
      <c r="U101" s="134">
        <v>-4.0244312000000102</v>
      </c>
      <c r="V101" s="124">
        <v>7.4999999999999997E-3</v>
      </c>
      <c r="W101" s="124">
        <v>4.0000000000000001E-3</v>
      </c>
      <c r="X101" s="125">
        <v>0</v>
      </c>
      <c r="Y101" s="125">
        <v>12</v>
      </c>
      <c r="Z101" s="111"/>
      <c r="AA101" s="126">
        <v>393</v>
      </c>
      <c r="AB101" s="110">
        <v>157.13086242053501</v>
      </c>
      <c r="AC101" s="121">
        <v>200</v>
      </c>
      <c r="AD101" s="118">
        <v>0.785654312102675</v>
      </c>
      <c r="AE101" s="126">
        <v>-168.24683999999999</v>
      </c>
      <c r="AF101" s="112"/>
      <c r="AG101" s="112"/>
      <c r="AH101" s="128">
        <v>108</v>
      </c>
      <c r="AI101" s="125">
        <v>208</v>
      </c>
      <c r="AJ101" s="111"/>
      <c r="AK101" s="120">
        <v>2444.8822</v>
      </c>
      <c r="AL101" s="120">
        <v>977.52276998120794</v>
      </c>
      <c r="AM101" s="129">
        <v>654</v>
      </c>
      <c r="AN101" s="122">
        <v>1.49468313452784</v>
      </c>
      <c r="AO101" s="130">
        <v>609.60503319999998</v>
      </c>
      <c r="AP101" s="124">
        <v>0.01</v>
      </c>
      <c r="AQ101" s="124">
        <v>0.01</v>
      </c>
      <c r="AR101" s="125">
        <v>0</v>
      </c>
      <c r="AS101" s="125">
        <v>0</v>
      </c>
      <c r="AT101" s="113"/>
      <c r="AU101" s="120">
        <v>1394.1025099999999</v>
      </c>
      <c r="AV101" s="110">
        <v>557.39574987005699</v>
      </c>
      <c r="AW101" s="131">
        <v>573</v>
      </c>
      <c r="AX101" s="133">
        <v>0.97276745178020396</v>
      </c>
      <c r="AY101" s="137">
        <v>-210.43017388000001</v>
      </c>
      <c r="AZ101" s="112">
        <v>3.0000000000000001E-3</v>
      </c>
      <c r="BA101" s="112"/>
      <c r="BB101" s="125">
        <v>40</v>
      </c>
      <c r="BC101" s="125">
        <v>326</v>
      </c>
      <c r="BD101" s="111"/>
      <c r="BE101" s="120">
        <v>132.1</v>
      </c>
      <c r="BF101" s="110">
        <v>52.816760625324797</v>
      </c>
      <c r="BG101" s="132">
        <v>65</v>
      </c>
      <c r="BH101" s="118">
        <v>0.81256554808192105</v>
      </c>
      <c r="BI101" s="126">
        <v>-50.305222999999998</v>
      </c>
      <c r="BJ101" s="112"/>
      <c r="BK101" s="112"/>
      <c r="BL101" s="125">
        <v>31</v>
      </c>
      <c r="BM101" s="125">
        <v>63</v>
      </c>
      <c r="BN101" s="111"/>
      <c r="BO101" s="119">
        <v>266</v>
      </c>
      <c r="BP101" s="120">
        <v>106.35320458998</v>
      </c>
      <c r="BQ101" s="132">
        <v>78</v>
      </c>
      <c r="BR101" s="122">
        <v>1.3635026229484599</v>
      </c>
      <c r="BS101" s="123">
        <v>57.180159680000003</v>
      </c>
      <c r="BT101" s="112">
        <v>7.4999999999999997E-3</v>
      </c>
      <c r="BU101" s="124">
        <v>7.4999999999999997E-3</v>
      </c>
      <c r="BV101" s="119">
        <v>0</v>
      </c>
      <c r="BW101" s="119">
        <v>0</v>
      </c>
      <c r="BX101" s="113"/>
      <c r="BY101" s="118">
        <v>1</v>
      </c>
      <c r="BZ101" s="118">
        <v>1</v>
      </c>
      <c r="CA101" s="135">
        <v>1</v>
      </c>
      <c r="CB101" s="117">
        <v>0.9</v>
      </c>
      <c r="CC101" s="124">
        <v>2.5000000000000001E-3</v>
      </c>
      <c r="CD101" s="113"/>
      <c r="CE101" s="113"/>
    </row>
    <row r="102" spans="1:83" s="85" customFormat="1" ht="21.4" customHeight="1" x14ac:dyDescent="0.2">
      <c r="A102" s="109" t="s">
        <v>382</v>
      </c>
      <c r="B102" s="109" t="s">
        <v>383</v>
      </c>
      <c r="C102" s="109" t="s">
        <v>157</v>
      </c>
      <c r="D102" s="110">
        <v>6.5518558193333298</v>
      </c>
      <c r="E102" s="111"/>
      <c r="F102" s="112">
        <v>3.6499999999999998E-2</v>
      </c>
      <c r="G102" s="112">
        <v>2.6249999999999999E-2</v>
      </c>
      <c r="H102" s="113"/>
      <c r="I102" s="114">
        <v>6</v>
      </c>
      <c r="J102" s="114">
        <v>6</v>
      </c>
      <c r="K102" s="111"/>
      <c r="L102" s="138">
        <v>0.67</v>
      </c>
      <c r="M102" s="133">
        <v>0.70799999999999996</v>
      </c>
      <c r="N102" s="117">
        <v>0.7</v>
      </c>
      <c r="O102" s="118">
        <v>1E-3</v>
      </c>
      <c r="P102" s="111"/>
      <c r="Q102" s="119">
        <v>263</v>
      </c>
      <c r="R102" s="120">
        <v>40.141298473622498</v>
      </c>
      <c r="S102" s="121">
        <v>36</v>
      </c>
      <c r="T102" s="133">
        <v>1.11503606871174</v>
      </c>
      <c r="U102" s="134">
        <v>-1.6425602545118601</v>
      </c>
      <c r="V102" s="124">
        <v>9.4999999999999998E-3</v>
      </c>
      <c r="W102" s="124">
        <v>6.0000000000000001E-3</v>
      </c>
      <c r="X102" s="125">
        <v>0</v>
      </c>
      <c r="Y102" s="125">
        <v>21</v>
      </c>
      <c r="Z102" s="111"/>
      <c r="AA102" s="126">
        <v>841</v>
      </c>
      <c r="AB102" s="110">
        <v>128.36057800880801</v>
      </c>
      <c r="AC102" s="121">
        <v>200</v>
      </c>
      <c r="AD102" s="116">
        <v>0.64180289004404001</v>
      </c>
      <c r="AE102" s="127">
        <v>-629.23644585839997</v>
      </c>
      <c r="AF102" s="112"/>
      <c r="AG102" s="112"/>
      <c r="AH102" s="128">
        <v>470</v>
      </c>
      <c r="AI102" s="125">
        <v>732</v>
      </c>
      <c r="AJ102" s="111"/>
      <c r="AK102" s="120">
        <v>6030.7814900000003</v>
      </c>
      <c r="AL102" s="120">
        <v>920.46920083379496</v>
      </c>
      <c r="AM102" s="129">
        <v>783.4</v>
      </c>
      <c r="AN102" s="122">
        <v>1.1749670676969599</v>
      </c>
      <c r="AO102" s="130">
        <v>271.86533157265001</v>
      </c>
      <c r="AP102" s="124">
        <v>0.01</v>
      </c>
      <c r="AQ102" s="124">
        <v>8.5000000000000006E-3</v>
      </c>
      <c r="AR102" s="125">
        <v>0</v>
      </c>
      <c r="AS102" s="125">
        <v>129</v>
      </c>
      <c r="AT102" s="113"/>
      <c r="AU102" s="120">
        <v>3797.17659</v>
      </c>
      <c r="AV102" s="110">
        <v>579.55741009977999</v>
      </c>
      <c r="AW102" s="131">
        <v>573</v>
      </c>
      <c r="AX102" s="133">
        <v>1.0114439966837401</v>
      </c>
      <c r="AY102" s="137">
        <v>-406.04071526156599</v>
      </c>
      <c r="AZ102" s="112">
        <v>6.0000000000000001E-3</v>
      </c>
      <c r="BA102" s="112">
        <v>7.5000000000000002E-4</v>
      </c>
      <c r="BB102" s="125">
        <v>0</v>
      </c>
      <c r="BC102" s="125">
        <v>708</v>
      </c>
      <c r="BD102" s="111"/>
      <c r="BE102" s="120">
        <v>335.5</v>
      </c>
      <c r="BF102" s="110">
        <v>51.206865543347398</v>
      </c>
      <c r="BG102" s="132">
        <v>65</v>
      </c>
      <c r="BH102" s="118">
        <v>0.78779793143611299</v>
      </c>
      <c r="BI102" s="126">
        <v>-142.32684490398</v>
      </c>
      <c r="BJ102" s="112"/>
      <c r="BK102" s="112"/>
      <c r="BL102" s="125">
        <v>91</v>
      </c>
      <c r="BM102" s="125">
        <v>176</v>
      </c>
      <c r="BN102" s="111"/>
      <c r="BO102" s="119">
        <v>653</v>
      </c>
      <c r="BP102" s="120">
        <v>99.666417883176806</v>
      </c>
      <c r="BQ102" s="132">
        <v>78</v>
      </c>
      <c r="BR102" s="122">
        <v>1.27777458824586</v>
      </c>
      <c r="BS102" s="123">
        <v>105.977695416877</v>
      </c>
      <c r="BT102" s="112">
        <v>7.4999999999999997E-3</v>
      </c>
      <c r="BU102" s="124">
        <v>7.4999999999999997E-3</v>
      </c>
      <c r="BV102" s="119">
        <v>0</v>
      </c>
      <c r="BW102" s="119">
        <v>0</v>
      </c>
      <c r="BX102" s="113"/>
      <c r="BY102" s="118">
        <v>0.99529885829415699</v>
      </c>
      <c r="BZ102" s="118">
        <v>1</v>
      </c>
      <c r="CA102" s="135">
        <v>0.99811954331766295</v>
      </c>
      <c r="CB102" s="117">
        <v>0.9</v>
      </c>
      <c r="CC102" s="124">
        <v>2.5000000000000001E-3</v>
      </c>
      <c r="CD102" s="113"/>
      <c r="CE102" s="113"/>
    </row>
    <row r="103" spans="1:83" s="85" customFormat="1" ht="21.4" customHeight="1" x14ac:dyDescent="0.2">
      <c r="A103" s="109" t="s">
        <v>382</v>
      </c>
      <c r="B103" s="109" t="s">
        <v>383</v>
      </c>
      <c r="C103" s="109" t="s">
        <v>158</v>
      </c>
      <c r="D103" s="110">
        <v>2.49277899066667</v>
      </c>
      <c r="E103" s="111"/>
      <c r="F103" s="112">
        <v>6.9000000000000006E-2</v>
      </c>
      <c r="G103" s="112">
        <v>5.45E-2</v>
      </c>
      <c r="H103" s="113"/>
      <c r="I103" s="114">
        <v>7</v>
      </c>
      <c r="J103" s="114">
        <v>6</v>
      </c>
      <c r="K103" s="111"/>
      <c r="L103" s="136">
        <v>0.79</v>
      </c>
      <c r="M103" s="122">
        <v>0.85899999999999999</v>
      </c>
      <c r="N103" s="117">
        <v>0.7</v>
      </c>
      <c r="O103" s="118">
        <v>0.02</v>
      </c>
      <c r="P103" s="111"/>
      <c r="Q103" s="119">
        <v>100</v>
      </c>
      <c r="R103" s="120">
        <v>40.115870831074403</v>
      </c>
      <c r="S103" s="121">
        <v>36</v>
      </c>
      <c r="T103" s="133">
        <v>1.11432974530762</v>
      </c>
      <c r="U103" s="134">
        <v>-0.68832899100813405</v>
      </c>
      <c r="V103" s="124">
        <v>9.4999999999999998E-3</v>
      </c>
      <c r="W103" s="124">
        <v>5.4999999999999997E-3</v>
      </c>
      <c r="X103" s="125">
        <v>0</v>
      </c>
      <c r="Y103" s="125">
        <v>8</v>
      </c>
      <c r="Z103" s="111"/>
      <c r="AA103" s="126">
        <v>414</v>
      </c>
      <c r="AB103" s="110">
        <v>166.079705240648</v>
      </c>
      <c r="AC103" s="121">
        <v>200</v>
      </c>
      <c r="AD103" s="118">
        <v>0.83039852620323995</v>
      </c>
      <c r="AE103" s="126">
        <v>-145.37960550560101</v>
      </c>
      <c r="AF103" s="112"/>
      <c r="AG103" s="112"/>
      <c r="AH103" s="128">
        <v>85</v>
      </c>
      <c r="AI103" s="125">
        <v>185</v>
      </c>
      <c r="AJ103" s="111"/>
      <c r="AK103" s="120">
        <v>3508.7602200000001</v>
      </c>
      <c r="AL103" s="120">
        <v>1407.56971762732</v>
      </c>
      <c r="AM103" s="129">
        <v>820.6</v>
      </c>
      <c r="AN103" s="122">
        <v>1.7152933434405599</v>
      </c>
      <c r="AO103" s="130">
        <v>1213.62569861052</v>
      </c>
      <c r="AP103" s="124">
        <v>0.01</v>
      </c>
      <c r="AQ103" s="124">
        <v>0.01</v>
      </c>
      <c r="AR103" s="125">
        <v>0</v>
      </c>
      <c r="AS103" s="125">
        <v>0</v>
      </c>
      <c r="AT103" s="113"/>
      <c r="AU103" s="120">
        <v>1599.8675699999999</v>
      </c>
      <c r="AV103" s="110">
        <v>641.80080784944903</v>
      </c>
      <c r="AW103" s="131">
        <v>573</v>
      </c>
      <c r="AX103" s="122">
        <v>1.12007121788734</v>
      </c>
      <c r="AY103" s="130">
        <v>0.67306989441908605</v>
      </c>
      <c r="AZ103" s="112">
        <v>1.4999999999999999E-2</v>
      </c>
      <c r="BA103" s="112">
        <v>8.9999999999999993E-3</v>
      </c>
      <c r="BB103" s="125">
        <v>0</v>
      </c>
      <c r="BC103" s="125">
        <v>115</v>
      </c>
      <c r="BD103" s="111"/>
      <c r="BE103" s="120">
        <v>160.30000000000001</v>
      </c>
      <c r="BF103" s="110">
        <v>64.305740942212296</v>
      </c>
      <c r="BG103" s="132">
        <v>65</v>
      </c>
      <c r="BH103" s="133">
        <v>0.98931909141865004</v>
      </c>
      <c r="BI103" s="134">
        <v>-21.498371789320299</v>
      </c>
      <c r="BJ103" s="112">
        <v>4.4999999999999997E-3</v>
      </c>
      <c r="BK103" s="112"/>
      <c r="BL103" s="125">
        <v>2</v>
      </c>
      <c r="BM103" s="125">
        <v>35</v>
      </c>
      <c r="BN103" s="111"/>
      <c r="BO103" s="119">
        <v>235</v>
      </c>
      <c r="BP103" s="120">
        <v>94.272296453024794</v>
      </c>
      <c r="BQ103" s="132">
        <v>78</v>
      </c>
      <c r="BR103" s="122">
        <v>1.20861918529519</v>
      </c>
      <c r="BS103" s="123">
        <v>26.874890734450901</v>
      </c>
      <c r="BT103" s="112">
        <v>7.4999999999999997E-3</v>
      </c>
      <c r="BU103" s="124">
        <v>7.4999999999999997E-3</v>
      </c>
      <c r="BV103" s="119">
        <v>0</v>
      </c>
      <c r="BW103" s="119">
        <v>0</v>
      </c>
      <c r="BX103" s="113"/>
      <c r="BY103" s="118">
        <v>0.99678042498390196</v>
      </c>
      <c r="BZ103" s="118">
        <v>1</v>
      </c>
      <c r="CA103" s="135">
        <v>0.99871216999356105</v>
      </c>
      <c r="CB103" s="117">
        <v>0.9</v>
      </c>
      <c r="CC103" s="124">
        <v>2.5000000000000001E-3</v>
      </c>
      <c r="CD103" s="113"/>
      <c r="CE103" s="113"/>
    </row>
    <row r="104" spans="1:83" s="85" customFormat="1" ht="21.4" customHeight="1" x14ac:dyDescent="0.2">
      <c r="A104" s="109" t="s">
        <v>382</v>
      </c>
      <c r="B104" s="109" t="s">
        <v>383</v>
      </c>
      <c r="C104" s="109" t="s">
        <v>159</v>
      </c>
      <c r="D104" s="110">
        <v>6.3875329870000002</v>
      </c>
      <c r="E104" s="111"/>
      <c r="F104" s="112">
        <v>3.15E-2</v>
      </c>
      <c r="G104" s="112">
        <v>2.8000000000000001E-2</v>
      </c>
      <c r="H104" s="113"/>
      <c r="I104" s="114">
        <v>5</v>
      </c>
      <c r="J104" s="114">
        <v>5</v>
      </c>
      <c r="K104" s="111"/>
      <c r="L104" s="138">
        <v>0.65</v>
      </c>
      <c r="M104" s="133">
        <v>0.75</v>
      </c>
      <c r="N104" s="117">
        <v>0.7</v>
      </c>
      <c r="O104" s="118">
        <v>7.0000000000000001E-3</v>
      </c>
      <c r="P104" s="111"/>
      <c r="Q104" s="119">
        <v>234</v>
      </c>
      <c r="R104" s="120">
        <v>36.633861692180702</v>
      </c>
      <c r="S104" s="121">
        <v>36</v>
      </c>
      <c r="T104" s="133">
        <v>1.01760726922724</v>
      </c>
      <c r="U104" s="134">
        <v>-24.005232410904</v>
      </c>
      <c r="V104" s="124">
        <v>4.4999999999999997E-3</v>
      </c>
      <c r="W104" s="124">
        <v>1E-3</v>
      </c>
      <c r="X104" s="125">
        <v>0</v>
      </c>
      <c r="Y104" s="125">
        <v>42</v>
      </c>
      <c r="Z104" s="111"/>
      <c r="AA104" s="126">
        <v>576</v>
      </c>
      <c r="AB104" s="110">
        <v>90.175659549983294</v>
      </c>
      <c r="AC104" s="121">
        <v>200</v>
      </c>
      <c r="AD104" s="116">
        <v>0.450878297749917</v>
      </c>
      <c r="AE104" s="127">
        <v>-857.36240228279996</v>
      </c>
      <c r="AF104" s="112"/>
      <c r="AG104" s="112"/>
      <c r="AH104" s="128">
        <v>702</v>
      </c>
      <c r="AI104" s="125">
        <v>958</v>
      </c>
      <c r="AJ104" s="111"/>
      <c r="AK104" s="120">
        <v>5581.4357799999998</v>
      </c>
      <c r="AL104" s="120">
        <v>873.80148037738797</v>
      </c>
      <c r="AM104" s="129">
        <v>622.70000000000005</v>
      </c>
      <c r="AN104" s="122">
        <v>1.40324631504318</v>
      </c>
      <c r="AO104" s="130">
        <v>1118.6619404925</v>
      </c>
      <c r="AP104" s="124">
        <v>0.01</v>
      </c>
      <c r="AQ104" s="124">
        <v>0.01</v>
      </c>
      <c r="AR104" s="125">
        <v>0</v>
      </c>
      <c r="AS104" s="125">
        <v>0</v>
      </c>
      <c r="AT104" s="113"/>
      <c r="AU104" s="120">
        <v>3159.5118699999998</v>
      </c>
      <c r="AV104" s="110">
        <v>494.63726863411699</v>
      </c>
      <c r="AW104" s="131">
        <v>573</v>
      </c>
      <c r="AX104" s="118">
        <v>0.86324130651678299</v>
      </c>
      <c r="AY104" s="120">
        <v>-938.28727717649895</v>
      </c>
      <c r="AZ104" s="112"/>
      <c r="BA104" s="112"/>
      <c r="BB104" s="125">
        <v>501</v>
      </c>
      <c r="BC104" s="125">
        <v>1233</v>
      </c>
      <c r="BD104" s="111"/>
      <c r="BE104" s="120">
        <v>265</v>
      </c>
      <c r="BF104" s="110">
        <v>41.487065591572197</v>
      </c>
      <c r="BG104" s="132">
        <v>65</v>
      </c>
      <c r="BH104" s="116">
        <v>0.638262547562649</v>
      </c>
      <c r="BI104" s="127">
        <v>-200.84278074190999</v>
      </c>
      <c r="BJ104" s="112"/>
      <c r="BK104" s="112"/>
      <c r="BL104" s="125">
        <v>151</v>
      </c>
      <c r="BM104" s="125">
        <v>234</v>
      </c>
      <c r="BN104" s="111"/>
      <c r="BO104" s="119">
        <v>728</v>
      </c>
      <c r="BP104" s="120">
        <v>113.972014153451</v>
      </c>
      <c r="BQ104" s="132">
        <v>78</v>
      </c>
      <c r="BR104" s="122">
        <v>1.46117966863399</v>
      </c>
      <c r="BS104" s="123">
        <v>194.69720587578601</v>
      </c>
      <c r="BT104" s="112">
        <v>7.4999999999999997E-3</v>
      </c>
      <c r="BU104" s="124">
        <v>7.4999999999999997E-3</v>
      </c>
      <c r="BV104" s="119">
        <v>0</v>
      </c>
      <c r="BW104" s="119">
        <v>0</v>
      </c>
      <c r="BX104" s="113"/>
      <c r="BY104" s="118">
        <v>0.99554273728369203</v>
      </c>
      <c r="BZ104" s="118">
        <v>0.952380952380952</v>
      </c>
      <c r="CA104" s="135">
        <v>0.96964566634204796</v>
      </c>
      <c r="CB104" s="117">
        <v>0.9</v>
      </c>
      <c r="CC104" s="124">
        <v>2.5000000000000001E-3</v>
      </c>
      <c r="CD104" s="113"/>
      <c r="CE104" s="113"/>
    </row>
    <row r="105" spans="1:83" s="85" customFormat="1" ht="21.4" customHeight="1" x14ac:dyDescent="0.2">
      <c r="A105" s="109" t="s">
        <v>382</v>
      </c>
      <c r="B105" s="109" t="s">
        <v>384</v>
      </c>
      <c r="C105" s="109" t="s">
        <v>161</v>
      </c>
      <c r="D105" s="110">
        <v>2.7744410984444401</v>
      </c>
      <c r="E105" s="111"/>
      <c r="F105" s="112">
        <v>5.9499999999999997E-2</v>
      </c>
      <c r="G105" s="112">
        <v>4.8250000000000001E-2</v>
      </c>
      <c r="H105" s="113"/>
      <c r="I105" s="114">
        <v>7</v>
      </c>
      <c r="J105" s="114">
        <v>7</v>
      </c>
      <c r="K105" s="111"/>
      <c r="L105" s="115">
        <v>0.6</v>
      </c>
      <c r="M105" s="133">
        <v>0.77</v>
      </c>
      <c r="N105" s="117">
        <v>0.7</v>
      </c>
      <c r="O105" s="118">
        <v>0.01</v>
      </c>
      <c r="P105" s="111"/>
      <c r="Q105" s="119">
        <v>157</v>
      </c>
      <c r="R105" s="120">
        <v>56.587973732088102</v>
      </c>
      <c r="S105" s="121">
        <v>36</v>
      </c>
      <c r="T105" s="122">
        <v>1.5718881592246701</v>
      </c>
      <c r="U105" s="123">
        <v>44.934775151632202</v>
      </c>
      <c r="V105" s="124">
        <v>0.01</v>
      </c>
      <c r="W105" s="124">
        <v>0.01</v>
      </c>
      <c r="X105" s="125">
        <v>0</v>
      </c>
      <c r="Y105" s="125">
        <v>0</v>
      </c>
      <c r="Z105" s="111"/>
      <c r="AA105" s="126">
        <v>436</v>
      </c>
      <c r="AB105" s="110">
        <v>157.1487678165</v>
      </c>
      <c r="AC105" s="121">
        <v>200</v>
      </c>
      <c r="AD105" s="118">
        <v>0.78574383908250001</v>
      </c>
      <c r="AE105" s="126">
        <v>-186.58458249093201</v>
      </c>
      <c r="AF105" s="112"/>
      <c r="AG105" s="112"/>
      <c r="AH105" s="128">
        <v>119</v>
      </c>
      <c r="AI105" s="125">
        <v>230</v>
      </c>
      <c r="AJ105" s="111"/>
      <c r="AK105" s="120">
        <v>2740.4007999999999</v>
      </c>
      <c r="AL105" s="120">
        <v>987.73075468658203</v>
      </c>
      <c r="AM105" s="129">
        <v>612</v>
      </c>
      <c r="AN105" s="122">
        <v>1.6139391416447399</v>
      </c>
      <c r="AO105" s="130">
        <v>835.29197757774705</v>
      </c>
      <c r="AP105" s="124">
        <v>0.01</v>
      </c>
      <c r="AQ105" s="124">
        <v>0.01</v>
      </c>
      <c r="AR105" s="125">
        <v>0</v>
      </c>
      <c r="AS105" s="125">
        <v>0</v>
      </c>
      <c r="AT105" s="113"/>
      <c r="AU105" s="120">
        <v>1747.93524</v>
      </c>
      <c r="AV105" s="110">
        <v>630.01346144274601</v>
      </c>
      <c r="AW105" s="131">
        <v>573</v>
      </c>
      <c r="AX105" s="133">
        <v>1.09949993270985</v>
      </c>
      <c r="AY105" s="137">
        <v>-31.95417743794</v>
      </c>
      <c r="AZ105" s="112">
        <v>1.35E-2</v>
      </c>
      <c r="BA105" s="112">
        <v>7.4999999999999997E-3</v>
      </c>
      <c r="BB105" s="125">
        <v>0</v>
      </c>
      <c r="BC105" s="125">
        <v>160</v>
      </c>
      <c r="BD105" s="111"/>
      <c r="BE105" s="120">
        <v>182.6</v>
      </c>
      <c r="BF105" s="110">
        <v>65.815057347001897</v>
      </c>
      <c r="BG105" s="132">
        <v>65</v>
      </c>
      <c r="BH105" s="133">
        <v>1.0125393438000301</v>
      </c>
      <c r="BI105" s="134">
        <v>-19.739989309553</v>
      </c>
      <c r="BJ105" s="112">
        <v>6.0000000000000001E-3</v>
      </c>
      <c r="BK105" s="112">
        <v>7.5000000000000002E-4</v>
      </c>
      <c r="BL105" s="125">
        <v>0</v>
      </c>
      <c r="BM105" s="125">
        <v>34</v>
      </c>
      <c r="BN105" s="111"/>
      <c r="BO105" s="119">
        <v>304</v>
      </c>
      <c r="BP105" s="120">
        <v>109.571617927101</v>
      </c>
      <c r="BQ105" s="132">
        <v>78</v>
      </c>
      <c r="BR105" s="122">
        <v>1.40476433239873</v>
      </c>
      <c r="BS105" s="123">
        <v>72.358583361555603</v>
      </c>
      <c r="BT105" s="112">
        <v>7.4999999999999997E-3</v>
      </c>
      <c r="BU105" s="124">
        <v>7.4999999999999997E-3</v>
      </c>
      <c r="BV105" s="119">
        <v>0</v>
      </c>
      <c r="BW105" s="119">
        <v>0</v>
      </c>
      <c r="BX105" s="113"/>
      <c r="BY105" s="118">
        <v>0.99714625445897698</v>
      </c>
      <c r="BZ105" s="118">
        <v>1</v>
      </c>
      <c r="CA105" s="135">
        <v>0.99885850178359104</v>
      </c>
      <c r="CB105" s="117">
        <v>0.9</v>
      </c>
      <c r="CC105" s="124">
        <v>2.5000000000000001E-3</v>
      </c>
      <c r="CD105" s="113"/>
      <c r="CE105" s="113"/>
    </row>
    <row r="106" spans="1:83" s="85" customFormat="1" ht="21.4" customHeight="1" x14ac:dyDescent="0.2">
      <c r="A106" s="109" t="s">
        <v>382</v>
      </c>
      <c r="B106" s="109" t="s">
        <v>384</v>
      </c>
      <c r="C106" s="109" t="s">
        <v>162</v>
      </c>
      <c r="D106" s="110">
        <v>9.4982833303333294</v>
      </c>
      <c r="E106" s="111"/>
      <c r="F106" s="112">
        <v>3.0499999999999999E-2</v>
      </c>
      <c r="G106" s="112">
        <v>2.7E-2</v>
      </c>
      <c r="H106" s="113"/>
      <c r="I106" s="114">
        <v>5</v>
      </c>
      <c r="J106" s="114">
        <v>5</v>
      </c>
      <c r="K106" s="111"/>
      <c r="L106" s="135">
        <v>0.85</v>
      </c>
      <c r="M106" s="133">
        <v>0.72899999999999998</v>
      </c>
      <c r="N106" s="117">
        <v>0.7</v>
      </c>
      <c r="O106" s="118">
        <v>4.0000000000000001E-3</v>
      </c>
      <c r="P106" s="111"/>
      <c r="Q106" s="119">
        <v>526</v>
      </c>
      <c r="R106" s="120">
        <v>55.378428049223103</v>
      </c>
      <c r="S106" s="121">
        <v>36</v>
      </c>
      <c r="T106" s="122">
        <v>1.5382896680339799</v>
      </c>
      <c r="U106" s="123">
        <v>142.345339721176</v>
      </c>
      <c r="V106" s="124">
        <v>0.01</v>
      </c>
      <c r="W106" s="124">
        <v>0.01</v>
      </c>
      <c r="X106" s="125">
        <v>0</v>
      </c>
      <c r="Y106" s="125">
        <v>0</v>
      </c>
      <c r="Z106" s="111"/>
      <c r="AA106" s="126">
        <v>1125</v>
      </c>
      <c r="AB106" s="110">
        <v>118.442455428472</v>
      </c>
      <c r="AC106" s="121">
        <v>200</v>
      </c>
      <c r="AD106" s="116">
        <v>0.59221227714236002</v>
      </c>
      <c r="AE106" s="127">
        <v>-1006.4147793268</v>
      </c>
      <c r="AF106" s="112"/>
      <c r="AG106" s="112"/>
      <c r="AH106" s="128">
        <v>775</v>
      </c>
      <c r="AI106" s="125">
        <v>1155</v>
      </c>
      <c r="AJ106" s="111"/>
      <c r="AK106" s="120">
        <v>7123.9850900000001</v>
      </c>
      <c r="AL106" s="120">
        <v>750.02869910704101</v>
      </c>
      <c r="AM106" s="129">
        <v>709.6</v>
      </c>
      <c r="AN106" s="133">
        <v>1.05697392771567</v>
      </c>
      <c r="AO106" s="137">
        <v>-438.27454705148398</v>
      </c>
      <c r="AP106" s="124">
        <v>6.4999999999999997E-3</v>
      </c>
      <c r="AQ106" s="124">
        <v>3.0000000000000001E-3</v>
      </c>
      <c r="AR106" s="125">
        <v>0</v>
      </c>
      <c r="AS106" s="125">
        <v>964</v>
      </c>
      <c r="AT106" s="113"/>
      <c r="AU106" s="120">
        <v>4932.51397</v>
      </c>
      <c r="AV106" s="110">
        <v>519.30583648181198</v>
      </c>
      <c r="AW106" s="131">
        <v>573</v>
      </c>
      <c r="AX106" s="118">
        <v>0.90629290834522103</v>
      </c>
      <c r="AY106" s="120">
        <v>-1160.9273335354001</v>
      </c>
      <c r="AZ106" s="112"/>
      <c r="BA106" s="112"/>
      <c r="BB106" s="125">
        <v>511</v>
      </c>
      <c r="BC106" s="125">
        <v>1599</v>
      </c>
      <c r="BD106" s="111"/>
      <c r="BE106" s="120">
        <v>539.70000000000005</v>
      </c>
      <c r="BF106" s="110">
        <v>56.820793950885403</v>
      </c>
      <c r="BG106" s="132">
        <v>65</v>
      </c>
      <c r="BH106" s="118">
        <v>0.87416606078285197</v>
      </c>
      <c r="BI106" s="126">
        <v>-153.00980328121</v>
      </c>
      <c r="BJ106" s="112"/>
      <c r="BK106" s="112"/>
      <c r="BL106" s="125">
        <v>78</v>
      </c>
      <c r="BM106" s="125">
        <v>202</v>
      </c>
      <c r="BN106" s="111"/>
      <c r="BO106" s="119">
        <v>1007</v>
      </c>
      <c r="BP106" s="120">
        <v>106.019157881307</v>
      </c>
      <c r="BQ106" s="132">
        <v>78</v>
      </c>
      <c r="BR106" s="122">
        <v>1.35921997283727</v>
      </c>
      <c r="BS106" s="123">
        <v>213.976926810474</v>
      </c>
      <c r="BT106" s="112">
        <v>7.4999999999999997E-3</v>
      </c>
      <c r="BU106" s="124">
        <v>7.4999999999999997E-3</v>
      </c>
      <c r="BV106" s="119">
        <v>0</v>
      </c>
      <c r="BW106" s="119">
        <v>0</v>
      </c>
      <c r="BX106" s="113"/>
      <c r="BY106" s="118">
        <v>0.99351000540832901</v>
      </c>
      <c r="BZ106" s="118">
        <v>1</v>
      </c>
      <c r="CA106" s="135">
        <v>0.99740400216333203</v>
      </c>
      <c r="CB106" s="117">
        <v>0.9</v>
      </c>
      <c r="CC106" s="124">
        <v>2.5000000000000001E-3</v>
      </c>
      <c r="CD106" s="113"/>
      <c r="CE106" s="113"/>
    </row>
    <row r="107" spans="1:83" s="85" customFormat="1" ht="21.4" customHeight="1" x14ac:dyDescent="0.2">
      <c r="A107" s="109" t="s">
        <v>382</v>
      </c>
      <c r="B107" s="109" t="s">
        <v>384</v>
      </c>
      <c r="C107" s="109" t="s">
        <v>160</v>
      </c>
      <c r="D107" s="110">
        <v>3.61985003966667</v>
      </c>
      <c r="E107" s="111"/>
      <c r="F107" s="112">
        <v>3.7499999999999999E-2</v>
      </c>
      <c r="G107" s="112">
        <v>3.6999999999999998E-2</v>
      </c>
      <c r="H107" s="113"/>
      <c r="I107" s="114">
        <v>4</v>
      </c>
      <c r="J107" s="114">
        <v>4</v>
      </c>
      <c r="K107" s="111"/>
      <c r="L107" s="115">
        <v>0.32</v>
      </c>
      <c r="M107" s="116">
        <v>0.59599999999999997</v>
      </c>
      <c r="N107" s="117">
        <v>0.7</v>
      </c>
      <c r="O107" s="118"/>
      <c r="P107" s="111"/>
      <c r="Q107" s="119">
        <v>277</v>
      </c>
      <c r="R107" s="120">
        <v>76.522507000181605</v>
      </c>
      <c r="S107" s="121">
        <v>36</v>
      </c>
      <c r="T107" s="122">
        <v>2.1256251944494902</v>
      </c>
      <c r="U107" s="123">
        <v>130.787017197784</v>
      </c>
      <c r="V107" s="124">
        <v>0.01</v>
      </c>
      <c r="W107" s="124">
        <v>0.01</v>
      </c>
      <c r="X107" s="125">
        <v>0</v>
      </c>
      <c r="Y107" s="125">
        <v>0</v>
      </c>
      <c r="Z107" s="111"/>
      <c r="AA107" s="126">
        <v>666</v>
      </c>
      <c r="AB107" s="110">
        <v>183.98552224592399</v>
      </c>
      <c r="AC107" s="121">
        <v>200</v>
      </c>
      <c r="AD107" s="118">
        <v>0.91992761122961997</v>
      </c>
      <c r="AE107" s="126">
        <v>-146.294348901201</v>
      </c>
      <c r="AF107" s="112"/>
      <c r="AG107" s="112"/>
      <c r="AH107" s="128">
        <v>58</v>
      </c>
      <c r="AI107" s="125">
        <v>203</v>
      </c>
      <c r="AJ107" s="111"/>
      <c r="AK107" s="120">
        <v>2646.5053800000001</v>
      </c>
      <c r="AL107" s="120">
        <v>731.10912081974095</v>
      </c>
      <c r="AM107" s="129">
        <v>612</v>
      </c>
      <c r="AN107" s="122">
        <v>1.1946227464374799</v>
      </c>
      <c r="AO107" s="130">
        <v>160.88467236232501</v>
      </c>
      <c r="AP107" s="124">
        <v>0.01</v>
      </c>
      <c r="AQ107" s="124">
        <v>9.4999999999999998E-3</v>
      </c>
      <c r="AR107" s="125">
        <v>0</v>
      </c>
      <c r="AS107" s="125">
        <v>12</v>
      </c>
      <c r="AT107" s="113"/>
      <c r="AU107" s="120">
        <v>1933.0929900000001</v>
      </c>
      <c r="AV107" s="110">
        <v>534.02571068330997</v>
      </c>
      <c r="AW107" s="131">
        <v>573</v>
      </c>
      <c r="AX107" s="118">
        <v>0.93198204307733001</v>
      </c>
      <c r="AY107" s="120">
        <v>-389.15230182738998</v>
      </c>
      <c r="AZ107" s="112">
        <v>0</v>
      </c>
      <c r="BA107" s="112"/>
      <c r="BB107" s="125">
        <v>142</v>
      </c>
      <c r="BC107" s="125">
        <v>556</v>
      </c>
      <c r="BD107" s="111"/>
      <c r="BE107" s="120">
        <v>361.2</v>
      </c>
      <c r="BF107" s="110">
        <v>99.783139091933506</v>
      </c>
      <c r="BG107" s="132">
        <v>65</v>
      </c>
      <c r="BH107" s="122">
        <v>1.53512521679898</v>
      </c>
      <c r="BI107" s="123">
        <v>97.204336607109695</v>
      </c>
      <c r="BJ107" s="112">
        <v>1.4999999999999999E-2</v>
      </c>
      <c r="BK107" s="112">
        <v>1.4999999999999999E-2</v>
      </c>
      <c r="BL107" s="125">
        <v>0</v>
      </c>
      <c r="BM107" s="125">
        <v>0</v>
      </c>
      <c r="BN107" s="111"/>
      <c r="BO107" s="119">
        <v>220</v>
      </c>
      <c r="BP107" s="120">
        <v>60.7759983394944</v>
      </c>
      <c r="BQ107" s="132">
        <v>78</v>
      </c>
      <c r="BR107" s="118">
        <v>0.77917946589095299</v>
      </c>
      <c r="BS107" s="126">
        <v>-82.225623631817896</v>
      </c>
      <c r="BT107" s="112"/>
      <c r="BU107" s="124"/>
      <c r="BV107" s="119">
        <v>63</v>
      </c>
      <c r="BW107" s="119">
        <v>119</v>
      </c>
      <c r="BX107" s="113"/>
      <c r="BY107" s="118">
        <v>0.99854197042282899</v>
      </c>
      <c r="BZ107" s="118">
        <v>1</v>
      </c>
      <c r="CA107" s="135">
        <v>0.99941678816913104</v>
      </c>
      <c r="CB107" s="117">
        <v>0.9</v>
      </c>
      <c r="CC107" s="124">
        <v>2.5000000000000001E-3</v>
      </c>
      <c r="CD107" s="113"/>
      <c r="CE107" s="113"/>
    </row>
    <row r="108" spans="1:83" s="85" customFormat="1" ht="21.4" customHeight="1" x14ac:dyDescent="0.2">
      <c r="A108" s="109" t="s">
        <v>382</v>
      </c>
      <c r="B108" s="109" t="s">
        <v>384</v>
      </c>
      <c r="C108" s="109" t="s">
        <v>163</v>
      </c>
      <c r="D108" s="110">
        <v>3.3746069082222201</v>
      </c>
      <c r="E108" s="111"/>
      <c r="F108" s="112">
        <v>2.8875000000000001E-2</v>
      </c>
      <c r="G108" s="112">
        <v>1.7500000000000002E-2</v>
      </c>
      <c r="H108" s="113"/>
      <c r="I108" s="114">
        <v>5</v>
      </c>
      <c r="J108" s="114">
        <v>4</v>
      </c>
      <c r="K108" s="111"/>
      <c r="L108" s="138">
        <v>0.67</v>
      </c>
      <c r="M108" s="133">
        <v>0.73899999999999999</v>
      </c>
      <c r="N108" s="117">
        <v>0.7</v>
      </c>
      <c r="O108" s="118">
        <v>5.0000000000000001E-3</v>
      </c>
      <c r="P108" s="111"/>
      <c r="Q108" s="119">
        <v>133</v>
      </c>
      <c r="R108" s="120">
        <v>39.411997787341001</v>
      </c>
      <c r="S108" s="121">
        <v>36</v>
      </c>
      <c r="T108" s="133">
        <v>1.0947777163150301</v>
      </c>
      <c r="U108" s="134">
        <v>-3.30712223691194</v>
      </c>
      <c r="V108" s="124">
        <v>8.5000000000000006E-3</v>
      </c>
      <c r="W108" s="124">
        <v>4.4999999999999997E-3</v>
      </c>
      <c r="X108" s="125">
        <v>0</v>
      </c>
      <c r="Y108" s="125">
        <v>13</v>
      </c>
      <c r="Z108" s="111"/>
      <c r="AA108" s="126">
        <v>343</v>
      </c>
      <c r="AB108" s="110">
        <v>101.64146797788</v>
      </c>
      <c r="AC108" s="121">
        <v>200</v>
      </c>
      <c r="AD108" s="116">
        <v>0.50820733988940003</v>
      </c>
      <c r="AE108" s="127">
        <v>-414.26179020506601</v>
      </c>
      <c r="AF108" s="112"/>
      <c r="AG108" s="112"/>
      <c r="AH108" s="128">
        <v>332</v>
      </c>
      <c r="AI108" s="125">
        <v>467</v>
      </c>
      <c r="AJ108" s="111"/>
      <c r="AK108" s="120">
        <v>2296.3563899999999</v>
      </c>
      <c r="AL108" s="120">
        <v>680.48115008741695</v>
      </c>
      <c r="AM108" s="129">
        <v>612</v>
      </c>
      <c r="AN108" s="133">
        <v>1.11189730406441</v>
      </c>
      <c r="AO108" s="137">
        <v>-20.864688027502801</v>
      </c>
      <c r="AP108" s="124">
        <v>9.4999999999999998E-3</v>
      </c>
      <c r="AQ108" s="124">
        <v>5.4999999999999997E-3</v>
      </c>
      <c r="AR108" s="125">
        <v>0</v>
      </c>
      <c r="AS108" s="125">
        <v>182</v>
      </c>
      <c r="AT108" s="113"/>
      <c r="AU108" s="120">
        <v>1355.1149800000001</v>
      </c>
      <c r="AV108" s="110">
        <v>401.56232025077202</v>
      </c>
      <c r="AW108" s="131">
        <v>573</v>
      </c>
      <c r="AX108" s="116">
        <v>0.700806841624384</v>
      </c>
      <c r="AY108" s="139">
        <v>-809.799289517327</v>
      </c>
      <c r="AZ108" s="112"/>
      <c r="BA108" s="112"/>
      <c r="BB108" s="125">
        <v>579</v>
      </c>
      <c r="BC108" s="125">
        <v>966</v>
      </c>
      <c r="BD108" s="111"/>
      <c r="BE108" s="120">
        <v>122.3</v>
      </c>
      <c r="BF108" s="110">
        <v>36.241258115727902</v>
      </c>
      <c r="BG108" s="132">
        <v>65</v>
      </c>
      <c r="BH108" s="116">
        <v>0.55755781716504405</v>
      </c>
      <c r="BI108" s="127">
        <v>-123.810081816647</v>
      </c>
      <c r="BJ108" s="112"/>
      <c r="BK108" s="112"/>
      <c r="BL108" s="125">
        <v>98</v>
      </c>
      <c r="BM108" s="125">
        <v>141</v>
      </c>
      <c r="BN108" s="111"/>
      <c r="BO108" s="119">
        <v>257</v>
      </c>
      <c r="BP108" s="120">
        <v>76.157018280801793</v>
      </c>
      <c r="BQ108" s="132">
        <v>78</v>
      </c>
      <c r="BR108" s="133">
        <v>0.97637202924104904</v>
      </c>
      <c r="BS108" s="134">
        <v>-24.749980295763098</v>
      </c>
      <c r="BT108" s="112">
        <v>3.375E-3</v>
      </c>
      <c r="BU108" s="124"/>
      <c r="BV108" s="119">
        <v>7</v>
      </c>
      <c r="BW108" s="119">
        <v>59</v>
      </c>
      <c r="BX108" s="113"/>
      <c r="BY108" s="118">
        <v>0.99535828256454895</v>
      </c>
      <c r="BZ108" s="118">
        <v>1</v>
      </c>
      <c r="CA108" s="135">
        <v>0.99814331302582004</v>
      </c>
      <c r="CB108" s="117">
        <v>0.9</v>
      </c>
      <c r="CC108" s="124">
        <v>2.5000000000000001E-3</v>
      </c>
      <c r="CD108" s="113"/>
      <c r="CE108" s="113"/>
    </row>
    <row r="109" spans="1:83" s="85" customFormat="1" ht="21.4" customHeight="1" x14ac:dyDescent="0.2">
      <c r="A109" s="109" t="s">
        <v>382</v>
      </c>
      <c r="B109" s="109" t="s">
        <v>384</v>
      </c>
      <c r="C109" s="109" t="s">
        <v>164</v>
      </c>
      <c r="D109" s="110">
        <v>3.0118807118888902</v>
      </c>
      <c r="E109" s="111"/>
      <c r="F109" s="112">
        <v>1.7749999999999998E-2</v>
      </c>
      <c r="G109" s="112">
        <v>1.0500000000000001E-2</v>
      </c>
      <c r="H109" s="113"/>
      <c r="I109" s="114">
        <v>4</v>
      </c>
      <c r="J109" s="114">
        <v>2</v>
      </c>
      <c r="K109" s="111"/>
      <c r="L109" s="136">
        <v>0.79</v>
      </c>
      <c r="M109" s="118">
        <v>0.60899999999999999</v>
      </c>
      <c r="N109" s="117">
        <v>0.7</v>
      </c>
      <c r="O109" s="118"/>
      <c r="P109" s="111"/>
      <c r="Q109" s="119">
        <v>126</v>
      </c>
      <c r="R109" s="120">
        <v>41.834326141349599</v>
      </c>
      <c r="S109" s="121">
        <v>36</v>
      </c>
      <c r="T109" s="122">
        <v>1.16206461503749</v>
      </c>
      <c r="U109" s="123">
        <v>4.3441142853839496</v>
      </c>
      <c r="V109" s="124">
        <v>0.01</v>
      </c>
      <c r="W109" s="124">
        <v>8.0000000000000002E-3</v>
      </c>
      <c r="X109" s="125">
        <v>0</v>
      </c>
      <c r="Y109" s="125">
        <v>5</v>
      </c>
      <c r="Z109" s="111"/>
      <c r="AA109" s="126">
        <v>474</v>
      </c>
      <c r="AB109" s="110">
        <v>157.37675072222001</v>
      </c>
      <c r="AC109" s="121">
        <v>200</v>
      </c>
      <c r="AD109" s="118">
        <v>0.78688375361109997</v>
      </c>
      <c r="AE109" s="126">
        <v>-201.866031747867</v>
      </c>
      <c r="AF109" s="112"/>
      <c r="AG109" s="112"/>
      <c r="AH109" s="128">
        <v>129</v>
      </c>
      <c r="AI109" s="125">
        <v>249</v>
      </c>
      <c r="AJ109" s="111"/>
      <c r="AK109" s="120">
        <v>1512.1764700000001</v>
      </c>
      <c r="AL109" s="120">
        <v>502.07050499408501</v>
      </c>
      <c r="AM109" s="129">
        <v>626</v>
      </c>
      <c r="AN109" s="118">
        <v>0.80202956069342701</v>
      </c>
      <c r="AO109" s="120">
        <v>-603.28420937082399</v>
      </c>
      <c r="AP109" s="124"/>
      <c r="AQ109" s="124"/>
      <c r="AR109" s="125">
        <v>374</v>
      </c>
      <c r="AS109" s="125">
        <v>751</v>
      </c>
      <c r="AT109" s="113"/>
      <c r="AU109" s="120">
        <v>1642.3323800000001</v>
      </c>
      <c r="AV109" s="110">
        <v>545.284669979515</v>
      </c>
      <c r="AW109" s="131">
        <v>573</v>
      </c>
      <c r="AX109" s="133">
        <v>0.951631186700724</v>
      </c>
      <c r="AY109" s="137">
        <v>-289.88186260264803</v>
      </c>
      <c r="AZ109" s="112">
        <v>1.5E-3</v>
      </c>
      <c r="BA109" s="112"/>
      <c r="BB109" s="125">
        <v>84</v>
      </c>
      <c r="BC109" s="125">
        <v>429</v>
      </c>
      <c r="BD109" s="111"/>
      <c r="BE109" s="120">
        <v>192.2</v>
      </c>
      <c r="BF109" s="110">
        <v>63.813948288630101</v>
      </c>
      <c r="BG109" s="132">
        <v>65</v>
      </c>
      <c r="BH109" s="133">
        <v>0.98175305059430895</v>
      </c>
      <c r="BI109" s="134">
        <v>-27.456460318056699</v>
      </c>
      <c r="BJ109" s="112">
        <v>3.7499999999999999E-3</v>
      </c>
      <c r="BK109" s="112"/>
      <c r="BL109" s="125">
        <v>4</v>
      </c>
      <c r="BM109" s="125">
        <v>43</v>
      </c>
      <c r="BN109" s="111"/>
      <c r="BO109" s="119">
        <v>206</v>
      </c>
      <c r="BP109" s="120">
        <v>68.395803056492198</v>
      </c>
      <c r="BQ109" s="132">
        <v>78</v>
      </c>
      <c r="BR109" s="118">
        <v>0.87686926995502801</v>
      </c>
      <c r="BS109" s="126">
        <v>-45.465534892457697</v>
      </c>
      <c r="BT109" s="112"/>
      <c r="BU109" s="124"/>
      <c r="BV109" s="119">
        <v>29</v>
      </c>
      <c r="BW109" s="119">
        <v>76</v>
      </c>
      <c r="BX109" s="113"/>
      <c r="BY109" s="118">
        <v>0.99940452560539905</v>
      </c>
      <c r="BZ109" s="118">
        <v>1</v>
      </c>
      <c r="CA109" s="135">
        <v>0.99976181024216004</v>
      </c>
      <c r="CB109" s="117">
        <v>0.9</v>
      </c>
      <c r="CC109" s="124">
        <v>2.5000000000000001E-3</v>
      </c>
      <c r="CD109" s="113"/>
      <c r="CE109" s="113"/>
    </row>
    <row r="110" spans="1:83" s="85" customFormat="1" ht="21.4" customHeight="1" x14ac:dyDescent="0.2">
      <c r="A110" s="109" t="s">
        <v>382</v>
      </c>
      <c r="B110" s="109" t="s">
        <v>384</v>
      </c>
      <c r="C110" s="109" t="s">
        <v>165</v>
      </c>
      <c r="D110" s="110">
        <v>3.5781069425555598</v>
      </c>
      <c r="E110" s="111"/>
      <c r="F110" s="112">
        <v>4.9750000000000003E-2</v>
      </c>
      <c r="G110" s="112">
        <v>3.7999999999999999E-2</v>
      </c>
      <c r="H110" s="113"/>
      <c r="I110" s="114">
        <v>5</v>
      </c>
      <c r="J110" s="114">
        <v>5</v>
      </c>
      <c r="K110" s="111"/>
      <c r="L110" s="115">
        <v>0.5</v>
      </c>
      <c r="M110" s="118">
        <v>0.67100000000000004</v>
      </c>
      <c r="N110" s="117">
        <v>0.7</v>
      </c>
      <c r="O110" s="118"/>
      <c r="P110" s="111"/>
      <c r="Q110" s="119">
        <v>197</v>
      </c>
      <c r="R110" s="120">
        <v>55.057046411055197</v>
      </c>
      <c r="S110" s="121">
        <v>36</v>
      </c>
      <c r="T110" s="122">
        <v>1.52936240030709</v>
      </c>
      <c r="U110" s="123">
        <v>52.473104376295801</v>
      </c>
      <c r="V110" s="124">
        <v>0.01</v>
      </c>
      <c r="W110" s="124">
        <v>0.01</v>
      </c>
      <c r="X110" s="125">
        <v>0</v>
      </c>
      <c r="Y110" s="125">
        <v>0</v>
      </c>
      <c r="Z110" s="111"/>
      <c r="AA110" s="126">
        <v>544</v>
      </c>
      <c r="AB110" s="110">
        <v>152.035701764538</v>
      </c>
      <c r="AC110" s="121">
        <v>200</v>
      </c>
      <c r="AD110" s="118">
        <v>0.76017850882269</v>
      </c>
      <c r="AE110" s="126">
        <v>-258.92719790946802</v>
      </c>
      <c r="AF110" s="112"/>
      <c r="AG110" s="112"/>
      <c r="AH110" s="128">
        <v>172</v>
      </c>
      <c r="AI110" s="125">
        <v>315</v>
      </c>
      <c r="AJ110" s="111"/>
      <c r="AK110" s="120">
        <v>2421.4002999999998</v>
      </c>
      <c r="AL110" s="120">
        <v>676.72664313118298</v>
      </c>
      <c r="AM110" s="129">
        <v>623.5</v>
      </c>
      <c r="AN110" s="133">
        <v>1.0853675110363801</v>
      </c>
      <c r="AO110" s="137">
        <v>-81.725239482766497</v>
      </c>
      <c r="AP110" s="124">
        <v>8.0000000000000002E-3</v>
      </c>
      <c r="AQ110" s="124">
        <v>4.4999999999999997E-3</v>
      </c>
      <c r="AR110" s="125">
        <v>0</v>
      </c>
      <c r="AS110" s="125">
        <v>256</v>
      </c>
      <c r="AT110" s="113"/>
      <c r="AU110" s="120">
        <v>2273.9681099999998</v>
      </c>
      <c r="AV110" s="110">
        <v>635.52267903314498</v>
      </c>
      <c r="AW110" s="131">
        <v>573</v>
      </c>
      <c r="AX110" s="133">
        <v>1.1091146230944899</v>
      </c>
      <c r="AY110" s="137">
        <v>-21.497699343222401</v>
      </c>
      <c r="AZ110" s="112">
        <v>1.4250000000000001E-2</v>
      </c>
      <c r="BA110" s="112">
        <v>8.2500000000000004E-3</v>
      </c>
      <c r="BB110" s="125">
        <v>0</v>
      </c>
      <c r="BC110" s="125">
        <v>187</v>
      </c>
      <c r="BD110" s="111"/>
      <c r="BE110" s="120">
        <v>272.7</v>
      </c>
      <c r="BF110" s="110">
        <v>76.213485057333699</v>
      </c>
      <c r="BG110" s="132">
        <v>65</v>
      </c>
      <c r="BH110" s="122">
        <v>1.17251515472821</v>
      </c>
      <c r="BI110" s="123">
        <v>11.748660679422899</v>
      </c>
      <c r="BJ110" s="112">
        <v>1.4999999999999999E-2</v>
      </c>
      <c r="BK110" s="112">
        <v>1.2749999999999999E-2</v>
      </c>
      <c r="BL110" s="125">
        <v>0</v>
      </c>
      <c r="BM110" s="125">
        <v>7</v>
      </c>
      <c r="BN110" s="111"/>
      <c r="BO110" s="119">
        <v>211</v>
      </c>
      <c r="BP110" s="120">
        <v>58.969729912348399</v>
      </c>
      <c r="BQ110" s="132">
        <v>78</v>
      </c>
      <c r="BR110" s="118">
        <v>0.75602217836344099</v>
      </c>
      <c r="BS110" s="126">
        <v>-87.7404423622948</v>
      </c>
      <c r="BT110" s="112"/>
      <c r="BU110" s="124"/>
      <c r="BV110" s="119">
        <v>69</v>
      </c>
      <c r="BW110" s="119">
        <v>124</v>
      </c>
      <c r="BX110" s="113"/>
      <c r="BY110" s="118">
        <v>0.99899421674629096</v>
      </c>
      <c r="BZ110" s="118">
        <v>1</v>
      </c>
      <c r="CA110" s="135">
        <v>0.99959768669851601</v>
      </c>
      <c r="CB110" s="117">
        <v>0.9</v>
      </c>
      <c r="CC110" s="124">
        <v>2.5000000000000001E-3</v>
      </c>
      <c r="CD110" s="113"/>
      <c r="CE110" s="113"/>
    </row>
    <row r="111" spans="1:83" s="85" customFormat="1" ht="21.4" customHeight="1" x14ac:dyDescent="0.2">
      <c r="A111" s="109" t="s">
        <v>382</v>
      </c>
      <c r="B111" s="109" t="s">
        <v>384</v>
      </c>
      <c r="C111" s="109" t="s">
        <v>166</v>
      </c>
      <c r="D111" s="110">
        <v>1.9797979798888901</v>
      </c>
      <c r="E111" s="111"/>
      <c r="F111" s="112">
        <v>3.2000000000000001E-2</v>
      </c>
      <c r="G111" s="112">
        <v>2.8500000000000001E-2</v>
      </c>
      <c r="H111" s="113"/>
      <c r="I111" s="114">
        <v>4</v>
      </c>
      <c r="J111" s="114">
        <v>4</v>
      </c>
      <c r="K111" s="111"/>
      <c r="L111" s="115">
        <v>0.63</v>
      </c>
      <c r="M111" s="116">
        <v>0.52300000000000002</v>
      </c>
      <c r="N111" s="117">
        <v>0.7</v>
      </c>
      <c r="O111" s="118"/>
      <c r="P111" s="111"/>
      <c r="Q111" s="119">
        <v>96</v>
      </c>
      <c r="R111" s="120">
        <v>48.4897959161408</v>
      </c>
      <c r="S111" s="121">
        <v>36</v>
      </c>
      <c r="T111" s="122">
        <v>1.3469387754483499</v>
      </c>
      <c r="U111" s="123">
        <v>16.031999996328</v>
      </c>
      <c r="V111" s="124">
        <v>0.01</v>
      </c>
      <c r="W111" s="124">
        <v>0.01</v>
      </c>
      <c r="X111" s="125">
        <v>0</v>
      </c>
      <c r="Y111" s="125">
        <v>0</v>
      </c>
      <c r="Z111" s="111"/>
      <c r="AA111" s="126">
        <v>183</v>
      </c>
      <c r="AB111" s="110">
        <v>92.433673465143301</v>
      </c>
      <c r="AC111" s="121">
        <v>200</v>
      </c>
      <c r="AD111" s="116">
        <v>0.46216836732571698</v>
      </c>
      <c r="AE111" s="127">
        <v>-261.26666668706702</v>
      </c>
      <c r="AF111" s="112"/>
      <c r="AG111" s="112"/>
      <c r="AH111" s="128">
        <v>213</v>
      </c>
      <c r="AI111" s="125">
        <v>293</v>
      </c>
      <c r="AJ111" s="111"/>
      <c r="AK111" s="120">
        <v>1232.12492</v>
      </c>
      <c r="AL111" s="120">
        <v>622.34881160407599</v>
      </c>
      <c r="AM111" s="129">
        <v>612</v>
      </c>
      <c r="AN111" s="133">
        <v>1.01690982288248</v>
      </c>
      <c r="AO111" s="137">
        <v>-127.331080062425</v>
      </c>
      <c r="AP111" s="124">
        <v>4.4999999999999997E-3</v>
      </c>
      <c r="AQ111" s="124">
        <v>1E-3</v>
      </c>
      <c r="AR111" s="125">
        <v>0</v>
      </c>
      <c r="AS111" s="125">
        <v>222</v>
      </c>
      <c r="AT111" s="113"/>
      <c r="AU111" s="120">
        <v>1519.4796799999999</v>
      </c>
      <c r="AV111" s="110">
        <v>767.49228731169705</v>
      </c>
      <c r="AW111" s="131">
        <v>573</v>
      </c>
      <c r="AX111" s="122">
        <v>1.3394280755876</v>
      </c>
      <c r="AY111" s="130">
        <v>249.37829812349699</v>
      </c>
      <c r="AZ111" s="112">
        <v>1.4999999999999999E-2</v>
      </c>
      <c r="BA111" s="112">
        <v>1.4999999999999999E-2</v>
      </c>
      <c r="BB111" s="125">
        <v>0</v>
      </c>
      <c r="BC111" s="125">
        <v>0</v>
      </c>
      <c r="BD111" s="111"/>
      <c r="BE111" s="120">
        <v>116.8</v>
      </c>
      <c r="BF111" s="110">
        <v>58.995918364637902</v>
      </c>
      <c r="BG111" s="132">
        <v>65</v>
      </c>
      <c r="BH111" s="118">
        <v>0.90762951330212205</v>
      </c>
      <c r="BI111" s="126">
        <v>-27.586666673296801</v>
      </c>
      <c r="BJ111" s="112"/>
      <c r="BK111" s="112"/>
      <c r="BL111" s="125">
        <v>12</v>
      </c>
      <c r="BM111" s="125">
        <v>38</v>
      </c>
      <c r="BN111" s="111"/>
      <c r="BO111" s="119">
        <v>124</v>
      </c>
      <c r="BP111" s="120">
        <v>62.632653058348502</v>
      </c>
      <c r="BQ111" s="132">
        <v>78</v>
      </c>
      <c r="BR111" s="118">
        <v>0.80298273151728805</v>
      </c>
      <c r="BS111" s="126">
        <v>-41.295709098499302</v>
      </c>
      <c r="BT111" s="112"/>
      <c r="BU111" s="124"/>
      <c r="BV111" s="119">
        <v>31</v>
      </c>
      <c r="BW111" s="119">
        <v>62</v>
      </c>
      <c r="BX111" s="113"/>
      <c r="BY111" s="118">
        <v>0.99914175368330704</v>
      </c>
      <c r="BZ111" s="118">
        <v>1</v>
      </c>
      <c r="CA111" s="135">
        <v>0.99965670147332297</v>
      </c>
      <c r="CB111" s="117">
        <v>0.9</v>
      </c>
      <c r="CC111" s="124">
        <v>2.5000000000000001E-3</v>
      </c>
      <c r="CD111" s="113"/>
      <c r="CE111" s="113"/>
    </row>
    <row r="112" spans="1:83" s="85" customFormat="1" ht="21.4" customHeight="1" x14ac:dyDescent="0.2">
      <c r="A112" s="109" t="s">
        <v>382</v>
      </c>
      <c r="B112" s="109" t="s">
        <v>384</v>
      </c>
      <c r="C112" s="109" t="s">
        <v>167</v>
      </c>
      <c r="D112" s="110">
        <v>5.7496469177777803</v>
      </c>
      <c r="E112" s="111"/>
      <c r="F112" s="112">
        <v>1.4250000000000001E-2</v>
      </c>
      <c r="G112" s="112">
        <v>6.4999999999999997E-3</v>
      </c>
      <c r="H112" s="113"/>
      <c r="I112" s="114">
        <v>5</v>
      </c>
      <c r="J112" s="114">
        <v>4</v>
      </c>
      <c r="K112" s="111"/>
      <c r="L112" s="115">
        <v>0.59</v>
      </c>
      <c r="M112" s="133">
        <v>0.71699999999999997</v>
      </c>
      <c r="N112" s="117">
        <v>0.7</v>
      </c>
      <c r="O112" s="118">
        <v>2E-3</v>
      </c>
      <c r="P112" s="111"/>
      <c r="Q112" s="119">
        <v>214</v>
      </c>
      <c r="R112" s="120">
        <v>37.219676801077398</v>
      </c>
      <c r="S112" s="121">
        <v>36</v>
      </c>
      <c r="T112" s="133">
        <v>1.0338799111410399</v>
      </c>
      <c r="U112" s="134">
        <v>-18.239738302880099</v>
      </c>
      <c r="V112" s="124">
        <v>5.4999999999999997E-3</v>
      </c>
      <c r="W112" s="124">
        <v>1.5E-3</v>
      </c>
      <c r="X112" s="125">
        <v>0</v>
      </c>
      <c r="Y112" s="125">
        <v>35</v>
      </c>
      <c r="Z112" s="111"/>
      <c r="AA112" s="126">
        <v>577</v>
      </c>
      <c r="AB112" s="110">
        <v>100.353988384213</v>
      </c>
      <c r="AC112" s="121">
        <v>200</v>
      </c>
      <c r="AD112" s="116">
        <v>0.50176994192106505</v>
      </c>
      <c r="AE112" s="127">
        <v>-713.22076834933398</v>
      </c>
      <c r="AF112" s="112"/>
      <c r="AG112" s="112"/>
      <c r="AH112" s="128">
        <v>573</v>
      </c>
      <c r="AI112" s="125">
        <v>803</v>
      </c>
      <c r="AJ112" s="111"/>
      <c r="AK112" s="120">
        <v>3584.1429400000002</v>
      </c>
      <c r="AL112" s="120">
        <v>623.36748521338097</v>
      </c>
      <c r="AM112" s="129">
        <v>622.9</v>
      </c>
      <c r="AN112" s="133">
        <v>1.0007504980147399</v>
      </c>
      <c r="AO112" s="137">
        <v>-434.24964302400002</v>
      </c>
      <c r="AP112" s="124">
        <v>3.5000000000000001E-3</v>
      </c>
      <c r="AQ112" s="124">
        <v>5.0000000000000001E-4</v>
      </c>
      <c r="AR112" s="125">
        <v>0</v>
      </c>
      <c r="AS112" s="125">
        <v>714</v>
      </c>
      <c r="AT112" s="113"/>
      <c r="AU112" s="120">
        <v>2020.5888500000001</v>
      </c>
      <c r="AV112" s="110">
        <v>351.42833619093801</v>
      </c>
      <c r="AW112" s="131">
        <v>573</v>
      </c>
      <c r="AX112" s="116">
        <v>0.61331297764561599</v>
      </c>
      <c r="AY112" s="139">
        <v>-1667.9867368795101</v>
      </c>
      <c r="AZ112" s="112"/>
      <c r="BA112" s="112"/>
      <c r="BB112" s="125">
        <v>1274</v>
      </c>
      <c r="BC112" s="125">
        <v>1933</v>
      </c>
      <c r="BD112" s="111"/>
      <c r="BE112" s="120">
        <v>354</v>
      </c>
      <c r="BF112" s="110">
        <v>61.568998072810402</v>
      </c>
      <c r="BG112" s="132">
        <v>65</v>
      </c>
      <c r="BH112" s="133">
        <v>0.94721535496631304</v>
      </c>
      <c r="BI112" s="134">
        <v>-65.321749713533507</v>
      </c>
      <c r="BJ112" s="112">
        <v>7.5000000000000002E-4</v>
      </c>
      <c r="BK112" s="112"/>
      <c r="BL112" s="125">
        <v>20</v>
      </c>
      <c r="BM112" s="125">
        <v>95</v>
      </c>
      <c r="BN112" s="111"/>
      <c r="BO112" s="119">
        <v>388</v>
      </c>
      <c r="BP112" s="120">
        <v>67.482404667374098</v>
      </c>
      <c r="BQ112" s="132">
        <v>78</v>
      </c>
      <c r="BR112" s="118">
        <v>0.86515903419710305</v>
      </c>
      <c r="BS112" s="126">
        <v>-92.044920741568106</v>
      </c>
      <c r="BT112" s="112"/>
      <c r="BU112" s="124"/>
      <c r="BV112" s="119">
        <v>61</v>
      </c>
      <c r="BW112" s="119">
        <v>151</v>
      </c>
      <c r="BX112" s="113"/>
      <c r="BY112" s="118">
        <v>0.99504214179474504</v>
      </c>
      <c r="BZ112" s="118">
        <v>1</v>
      </c>
      <c r="CA112" s="135">
        <v>0.99801685671789797</v>
      </c>
      <c r="CB112" s="117">
        <v>0.9</v>
      </c>
      <c r="CC112" s="124">
        <v>2.5000000000000001E-3</v>
      </c>
      <c r="CD112" s="113"/>
      <c r="CE112" s="113"/>
    </row>
    <row r="113" spans="1:83" s="85" customFormat="1" ht="21.4" customHeight="1" x14ac:dyDescent="0.2">
      <c r="A113" s="109" t="s">
        <v>382</v>
      </c>
      <c r="B113" s="109" t="s">
        <v>384</v>
      </c>
      <c r="C113" s="109" t="s">
        <v>168</v>
      </c>
      <c r="D113" s="110">
        <v>4.2173521322222198</v>
      </c>
      <c r="E113" s="111"/>
      <c r="F113" s="112">
        <v>2.1499999999999998E-2</v>
      </c>
      <c r="G113" s="112">
        <v>1.7999999999999999E-2</v>
      </c>
      <c r="H113" s="113"/>
      <c r="I113" s="114">
        <v>3</v>
      </c>
      <c r="J113" s="114">
        <v>3</v>
      </c>
      <c r="K113" s="111"/>
      <c r="L113" s="135">
        <v>0.89</v>
      </c>
      <c r="M113" s="133">
        <v>0.76500000000000001</v>
      </c>
      <c r="N113" s="117">
        <v>0.7</v>
      </c>
      <c r="O113" s="118">
        <v>8.9999999999999993E-3</v>
      </c>
      <c r="P113" s="111"/>
      <c r="Q113" s="119">
        <v>171</v>
      </c>
      <c r="R113" s="120">
        <v>40.546768360529597</v>
      </c>
      <c r="S113" s="121">
        <v>36</v>
      </c>
      <c r="T113" s="122">
        <v>1.12629912112582</v>
      </c>
      <c r="U113" s="123">
        <v>0.65271267528007104</v>
      </c>
      <c r="V113" s="124">
        <v>0.01</v>
      </c>
      <c r="W113" s="124">
        <v>6.4999999999999997E-3</v>
      </c>
      <c r="X113" s="125">
        <v>0</v>
      </c>
      <c r="Y113" s="125">
        <v>12</v>
      </c>
      <c r="Z113" s="111"/>
      <c r="AA113" s="126">
        <v>602</v>
      </c>
      <c r="AB113" s="110">
        <v>142.74359387742001</v>
      </c>
      <c r="AC113" s="121">
        <v>200</v>
      </c>
      <c r="AD113" s="116">
        <v>0.71371796938709997</v>
      </c>
      <c r="AE113" s="127">
        <v>-344.37381847066598</v>
      </c>
      <c r="AF113" s="112"/>
      <c r="AG113" s="112"/>
      <c r="AH113" s="128">
        <v>242</v>
      </c>
      <c r="AI113" s="125">
        <v>411</v>
      </c>
      <c r="AJ113" s="111"/>
      <c r="AK113" s="120">
        <v>2274.17013</v>
      </c>
      <c r="AL113" s="120">
        <v>539.24122499149405</v>
      </c>
      <c r="AM113" s="129">
        <v>612</v>
      </c>
      <c r="AN113" s="118">
        <v>0.88111311273119897</v>
      </c>
      <c r="AO113" s="120">
        <v>-621.73375452023902</v>
      </c>
      <c r="AP113" s="124"/>
      <c r="AQ113" s="124"/>
      <c r="AR113" s="125">
        <v>307</v>
      </c>
      <c r="AS113" s="125">
        <v>824</v>
      </c>
      <c r="AT113" s="113"/>
      <c r="AU113" s="120">
        <v>2083.7890400000001</v>
      </c>
      <c r="AV113" s="110">
        <v>494.09889776076199</v>
      </c>
      <c r="AW113" s="131">
        <v>573</v>
      </c>
      <c r="AX113" s="118">
        <v>0.86230174129277903</v>
      </c>
      <c r="AY113" s="120">
        <v>-621.77224726622603</v>
      </c>
      <c r="AZ113" s="112"/>
      <c r="BA113" s="112"/>
      <c r="BB113" s="125">
        <v>333</v>
      </c>
      <c r="BC113" s="125">
        <v>817</v>
      </c>
      <c r="BD113" s="111"/>
      <c r="BE113" s="120">
        <v>249.8</v>
      </c>
      <c r="BF113" s="110">
        <v>59.231477990995799</v>
      </c>
      <c r="BG113" s="132">
        <v>65</v>
      </c>
      <c r="BH113" s="118">
        <v>0.91125350755378198</v>
      </c>
      <c r="BI113" s="126">
        <v>-57.771491002966499</v>
      </c>
      <c r="BJ113" s="112"/>
      <c r="BK113" s="112"/>
      <c r="BL113" s="125">
        <v>25</v>
      </c>
      <c r="BM113" s="125">
        <v>80</v>
      </c>
      <c r="BN113" s="111"/>
      <c r="BO113" s="119">
        <v>221</v>
      </c>
      <c r="BP113" s="120">
        <v>52.402548582906697</v>
      </c>
      <c r="BQ113" s="132">
        <v>78</v>
      </c>
      <c r="BR113" s="116">
        <v>0.67182754593470095</v>
      </c>
      <c r="BS113" s="127">
        <v>-131.11179034179199</v>
      </c>
      <c r="BT113" s="112"/>
      <c r="BU113" s="124"/>
      <c r="BV113" s="119">
        <v>108</v>
      </c>
      <c r="BW113" s="119">
        <v>174</v>
      </c>
      <c r="BX113" s="113"/>
      <c r="BY113" s="118">
        <v>0.99796885578876104</v>
      </c>
      <c r="BZ113" s="118">
        <v>1</v>
      </c>
      <c r="CA113" s="135">
        <v>0.999187542315505</v>
      </c>
      <c r="CB113" s="117">
        <v>0.9</v>
      </c>
      <c r="CC113" s="124">
        <v>2.5000000000000001E-3</v>
      </c>
      <c r="CD113" s="113"/>
      <c r="CE113" s="113"/>
    </row>
    <row r="114" spans="1:83" s="85" customFormat="1" ht="21.4" customHeight="1" x14ac:dyDescent="0.2">
      <c r="A114" s="109" t="s">
        <v>382</v>
      </c>
      <c r="B114" s="109" t="s">
        <v>384</v>
      </c>
      <c r="C114" s="109" t="s">
        <v>169</v>
      </c>
      <c r="D114" s="110">
        <v>3.2068006302222201</v>
      </c>
      <c r="E114" s="111"/>
      <c r="F114" s="112">
        <v>5.4999999999999997E-3</v>
      </c>
      <c r="G114" s="112">
        <v>2.5000000000000001E-3</v>
      </c>
      <c r="H114" s="113"/>
      <c r="I114" s="114">
        <v>2</v>
      </c>
      <c r="J114" s="114">
        <v>1</v>
      </c>
      <c r="K114" s="111"/>
      <c r="L114" s="115">
        <v>0.37</v>
      </c>
      <c r="M114" s="116">
        <v>0.48299999999999998</v>
      </c>
      <c r="N114" s="117">
        <v>0.7</v>
      </c>
      <c r="O114" s="118"/>
      <c r="P114" s="111"/>
      <c r="Q114" s="119">
        <v>93</v>
      </c>
      <c r="R114" s="120">
        <v>29.0008674451194</v>
      </c>
      <c r="S114" s="121">
        <v>36</v>
      </c>
      <c r="T114" s="118">
        <v>0.80557965125331599</v>
      </c>
      <c r="U114" s="126">
        <v>-36.529091055935901</v>
      </c>
      <c r="V114" s="124"/>
      <c r="W114" s="124"/>
      <c r="X114" s="125">
        <v>23</v>
      </c>
      <c r="Y114" s="125">
        <v>46</v>
      </c>
      <c r="Z114" s="111"/>
      <c r="AA114" s="126">
        <v>283</v>
      </c>
      <c r="AB114" s="110">
        <v>88.249951472782698</v>
      </c>
      <c r="AC114" s="121">
        <v>200</v>
      </c>
      <c r="AD114" s="116">
        <v>0.44124975736391298</v>
      </c>
      <c r="AE114" s="127">
        <v>-436.606061421866</v>
      </c>
      <c r="AF114" s="112"/>
      <c r="AG114" s="112"/>
      <c r="AH114" s="128">
        <v>359</v>
      </c>
      <c r="AI114" s="125">
        <v>487</v>
      </c>
      <c r="AJ114" s="111"/>
      <c r="AK114" s="120">
        <v>1006.9642</v>
      </c>
      <c r="AL114" s="120">
        <v>314.00898157183502</v>
      </c>
      <c r="AM114" s="129">
        <v>612</v>
      </c>
      <c r="AN114" s="116">
        <v>0.51308657119580903</v>
      </c>
      <c r="AO114" s="139">
        <v>-1195.03034795091</v>
      </c>
      <c r="AP114" s="124"/>
      <c r="AQ114" s="124"/>
      <c r="AR114" s="125">
        <v>956</v>
      </c>
      <c r="AS114" s="125">
        <v>1349</v>
      </c>
      <c r="AT114" s="113"/>
      <c r="AU114" s="120">
        <v>1569.36096</v>
      </c>
      <c r="AV114" s="110">
        <v>489.38525994091702</v>
      </c>
      <c r="AW114" s="131">
        <v>573</v>
      </c>
      <c r="AX114" s="118">
        <v>0.85407549727908805</v>
      </c>
      <c r="AY114" s="120">
        <v>-487.900413746965</v>
      </c>
      <c r="AZ114" s="112"/>
      <c r="BA114" s="112"/>
      <c r="BB114" s="125">
        <v>269</v>
      </c>
      <c r="BC114" s="125">
        <v>636</v>
      </c>
      <c r="BD114" s="111"/>
      <c r="BE114" s="120">
        <v>178.4</v>
      </c>
      <c r="BF114" s="110">
        <v>55.631771529132301</v>
      </c>
      <c r="BG114" s="132">
        <v>65</v>
      </c>
      <c r="BH114" s="118">
        <v>0.85587340814049595</v>
      </c>
      <c r="BI114" s="126">
        <v>-55.471969962106499</v>
      </c>
      <c r="BJ114" s="112"/>
      <c r="BK114" s="112"/>
      <c r="BL114" s="125">
        <v>31</v>
      </c>
      <c r="BM114" s="125">
        <v>72</v>
      </c>
      <c r="BN114" s="111"/>
      <c r="BO114" s="119">
        <v>241</v>
      </c>
      <c r="BP114" s="120">
        <v>75.152785529825493</v>
      </c>
      <c r="BQ114" s="132">
        <v>78</v>
      </c>
      <c r="BR114" s="133">
        <v>0.96349725038237799</v>
      </c>
      <c r="BS114" s="134">
        <v>-26.739632778009401</v>
      </c>
      <c r="BT114" s="112">
        <v>3.0000000000000001E-3</v>
      </c>
      <c r="BU114" s="124"/>
      <c r="BV114" s="119">
        <v>10</v>
      </c>
      <c r="BW114" s="119">
        <v>60</v>
      </c>
      <c r="BX114" s="113"/>
      <c r="BY114" s="118">
        <v>0.99909747292418805</v>
      </c>
      <c r="BZ114" s="118">
        <v>1</v>
      </c>
      <c r="CA114" s="135">
        <v>0.99963898916967497</v>
      </c>
      <c r="CB114" s="117">
        <v>0.9</v>
      </c>
      <c r="CC114" s="124">
        <v>2.5000000000000001E-3</v>
      </c>
      <c r="CD114" s="113"/>
      <c r="CE114" s="113"/>
    </row>
    <row r="115" spans="1:83" s="85" customFormat="1" ht="21.4" customHeight="1" x14ac:dyDescent="0.2">
      <c r="A115" s="109" t="s">
        <v>382</v>
      </c>
      <c r="B115" s="109" t="s">
        <v>384</v>
      </c>
      <c r="C115" s="109" t="s">
        <v>170</v>
      </c>
      <c r="D115" s="110">
        <v>9.4290395323333307</v>
      </c>
      <c r="E115" s="111"/>
      <c r="F115" s="112">
        <v>3.7624999999999999E-2</v>
      </c>
      <c r="G115" s="112">
        <v>2.5874999999999999E-2</v>
      </c>
      <c r="H115" s="113"/>
      <c r="I115" s="114">
        <v>6</v>
      </c>
      <c r="J115" s="114">
        <v>5</v>
      </c>
      <c r="K115" s="111"/>
      <c r="L115" s="136">
        <v>0.79</v>
      </c>
      <c r="M115" s="133">
        <v>0.77900000000000003</v>
      </c>
      <c r="N115" s="117">
        <v>0.7</v>
      </c>
      <c r="O115" s="118">
        <v>1.0999999999999999E-2</v>
      </c>
      <c r="P115" s="111"/>
      <c r="Q115" s="119">
        <v>353</v>
      </c>
      <c r="R115" s="120">
        <v>37.437535264277898</v>
      </c>
      <c r="S115" s="121">
        <v>36</v>
      </c>
      <c r="T115" s="133">
        <v>1.0399315351188301</v>
      </c>
      <c r="U115" s="134">
        <v>-27.857764790007899</v>
      </c>
      <c r="V115" s="124">
        <v>5.4999999999999997E-3</v>
      </c>
      <c r="W115" s="124">
        <v>2E-3</v>
      </c>
      <c r="X115" s="125">
        <v>0</v>
      </c>
      <c r="Y115" s="125">
        <v>55</v>
      </c>
      <c r="Z115" s="111"/>
      <c r="AA115" s="126">
        <v>961</v>
      </c>
      <c r="AB115" s="110">
        <v>101.919182405017</v>
      </c>
      <c r="AC115" s="121">
        <v>200</v>
      </c>
      <c r="AD115" s="116">
        <v>0.50959591202508503</v>
      </c>
      <c r="AE115" s="127">
        <v>-1154.8764710555999</v>
      </c>
      <c r="AF115" s="112"/>
      <c r="AG115" s="112"/>
      <c r="AH115" s="128">
        <v>925</v>
      </c>
      <c r="AI115" s="125">
        <v>1302</v>
      </c>
      <c r="AJ115" s="111"/>
      <c r="AK115" s="120">
        <v>8593.1037400000005</v>
      </c>
      <c r="AL115" s="120">
        <v>911.344544747447</v>
      </c>
      <c r="AM115" s="129">
        <v>666.7</v>
      </c>
      <c r="AN115" s="122">
        <v>1.3669484696976899</v>
      </c>
      <c r="AO115" s="130">
        <v>1539.8295237361599</v>
      </c>
      <c r="AP115" s="124">
        <v>0.01</v>
      </c>
      <c r="AQ115" s="124">
        <v>0.01</v>
      </c>
      <c r="AR115" s="125">
        <v>0</v>
      </c>
      <c r="AS115" s="125">
        <v>0</v>
      </c>
      <c r="AT115" s="113"/>
      <c r="AU115" s="120">
        <v>5314.6704200000004</v>
      </c>
      <c r="AV115" s="110">
        <v>563.64918205882395</v>
      </c>
      <c r="AW115" s="131">
        <v>573</v>
      </c>
      <c r="AX115" s="133">
        <v>0.98368094600143796</v>
      </c>
      <c r="AY115" s="137">
        <v>-734.34885440942503</v>
      </c>
      <c r="AZ115" s="112">
        <v>3.7499999999999999E-3</v>
      </c>
      <c r="BA115" s="112"/>
      <c r="BB115" s="125">
        <v>89</v>
      </c>
      <c r="BC115" s="125">
        <v>1169</v>
      </c>
      <c r="BD115" s="111"/>
      <c r="BE115" s="120">
        <v>419.9</v>
      </c>
      <c r="BF115" s="110">
        <v>44.5326375565731</v>
      </c>
      <c r="BG115" s="132">
        <v>65</v>
      </c>
      <c r="BH115" s="116">
        <v>0.68511750087035606</v>
      </c>
      <c r="BI115" s="127">
        <v>-267.75985309306998</v>
      </c>
      <c r="BJ115" s="112"/>
      <c r="BK115" s="112"/>
      <c r="BL115" s="125">
        <v>193</v>
      </c>
      <c r="BM115" s="125">
        <v>316</v>
      </c>
      <c r="BN115" s="111"/>
      <c r="BO115" s="119">
        <v>742</v>
      </c>
      <c r="BP115" s="120">
        <v>78.693062793468101</v>
      </c>
      <c r="BQ115" s="132">
        <v>78</v>
      </c>
      <c r="BR115" s="133">
        <v>1.00888542042908</v>
      </c>
      <c r="BS115" s="134">
        <v>-45.241825401948503</v>
      </c>
      <c r="BT115" s="112">
        <v>4.875E-3</v>
      </c>
      <c r="BU115" s="124">
        <v>3.7500000000000001E-4</v>
      </c>
      <c r="BV115" s="119">
        <v>0</v>
      </c>
      <c r="BW115" s="119">
        <v>141</v>
      </c>
      <c r="BX115" s="113"/>
      <c r="BY115" s="118">
        <v>0.99583429761629205</v>
      </c>
      <c r="BZ115" s="118">
        <v>1</v>
      </c>
      <c r="CA115" s="135">
        <v>0.99833371904651702</v>
      </c>
      <c r="CB115" s="117">
        <v>0.9</v>
      </c>
      <c r="CC115" s="124">
        <v>2.5000000000000001E-3</v>
      </c>
      <c r="CD115" s="113"/>
      <c r="CE115" s="113"/>
    </row>
    <row r="116" spans="1:83" s="85" customFormat="1" ht="21.4" customHeight="1" x14ac:dyDescent="0.2">
      <c r="A116" s="109" t="s">
        <v>382</v>
      </c>
      <c r="B116" s="109" t="s">
        <v>384</v>
      </c>
      <c r="C116" s="109" t="s">
        <v>171</v>
      </c>
      <c r="D116" s="110">
        <v>3.6511770079999999</v>
      </c>
      <c r="E116" s="111"/>
      <c r="F116" s="112">
        <v>4.7E-2</v>
      </c>
      <c r="G116" s="112">
        <v>3.95E-2</v>
      </c>
      <c r="H116" s="113"/>
      <c r="I116" s="114">
        <v>5</v>
      </c>
      <c r="J116" s="114">
        <v>5</v>
      </c>
      <c r="K116" s="111"/>
      <c r="L116" s="115">
        <v>0.47</v>
      </c>
      <c r="M116" s="118">
        <v>0.66100000000000003</v>
      </c>
      <c r="N116" s="117">
        <v>0.7</v>
      </c>
      <c r="O116" s="118"/>
      <c r="P116" s="111"/>
      <c r="Q116" s="119">
        <v>221</v>
      </c>
      <c r="R116" s="120">
        <v>60.528426728085897</v>
      </c>
      <c r="S116" s="121">
        <v>36</v>
      </c>
      <c r="T116" s="122">
        <v>1.6813451868912801</v>
      </c>
      <c r="U116" s="123">
        <v>73.521658292864004</v>
      </c>
      <c r="V116" s="124">
        <v>0.01</v>
      </c>
      <c r="W116" s="124">
        <v>0.01</v>
      </c>
      <c r="X116" s="125">
        <v>0</v>
      </c>
      <c r="Y116" s="125">
        <v>0</v>
      </c>
      <c r="Z116" s="111"/>
      <c r="AA116" s="126">
        <v>336</v>
      </c>
      <c r="AB116" s="110">
        <v>92.025119369397601</v>
      </c>
      <c r="AC116" s="121">
        <v>200</v>
      </c>
      <c r="AD116" s="116">
        <v>0.46012559684698801</v>
      </c>
      <c r="AE116" s="127">
        <v>-483.32412059519999</v>
      </c>
      <c r="AF116" s="112"/>
      <c r="AG116" s="112"/>
      <c r="AH116" s="128">
        <v>395</v>
      </c>
      <c r="AI116" s="125">
        <v>541</v>
      </c>
      <c r="AJ116" s="111"/>
      <c r="AK116" s="120">
        <v>1969.71676</v>
      </c>
      <c r="AL116" s="120">
        <v>539.47446417530705</v>
      </c>
      <c r="AM116" s="129">
        <v>612</v>
      </c>
      <c r="AN116" s="118">
        <v>0.88149422250867104</v>
      </c>
      <c r="AO116" s="120">
        <v>-537.41504902131203</v>
      </c>
      <c r="AP116" s="124"/>
      <c r="AQ116" s="124"/>
      <c r="AR116" s="125">
        <v>265</v>
      </c>
      <c r="AS116" s="125">
        <v>712</v>
      </c>
      <c r="AT116" s="113"/>
      <c r="AU116" s="120">
        <v>2266.7830600000002</v>
      </c>
      <c r="AV116" s="110">
        <v>620.83625500306096</v>
      </c>
      <c r="AW116" s="131">
        <v>573</v>
      </c>
      <c r="AX116" s="133">
        <v>1.08348386562489</v>
      </c>
      <c r="AY116" s="137">
        <v>-75.559446883845794</v>
      </c>
      <c r="AZ116" s="112">
        <v>1.2E-2</v>
      </c>
      <c r="BA116" s="112">
        <v>6.0000000000000001E-3</v>
      </c>
      <c r="BB116" s="125">
        <v>0</v>
      </c>
      <c r="BC116" s="125">
        <v>244</v>
      </c>
      <c r="BD116" s="111"/>
      <c r="BE116" s="120">
        <v>289.10000000000002</v>
      </c>
      <c r="BF116" s="110">
        <v>79.179946457419206</v>
      </c>
      <c r="BG116" s="132">
        <v>65</v>
      </c>
      <c r="BH116" s="122">
        <v>1.21815302242183</v>
      </c>
      <c r="BI116" s="123">
        <v>22.819660806560002</v>
      </c>
      <c r="BJ116" s="112">
        <v>1.4999999999999999E-2</v>
      </c>
      <c r="BK116" s="112">
        <v>1.4999999999999999E-2</v>
      </c>
      <c r="BL116" s="125">
        <v>0</v>
      </c>
      <c r="BM116" s="125">
        <v>0</v>
      </c>
      <c r="BN116" s="111"/>
      <c r="BO116" s="119">
        <v>329</v>
      </c>
      <c r="BP116" s="120">
        <v>90.107929382535204</v>
      </c>
      <c r="BQ116" s="132">
        <v>78</v>
      </c>
      <c r="BR116" s="122">
        <v>1.15522986387866</v>
      </c>
      <c r="BS116" s="123">
        <v>24.1588501896704</v>
      </c>
      <c r="BT116" s="112">
        <v>7.4999999999999997E-3</v>
      </c>
      <c r="BU116" s="124">
        <v>6.0000000000000001E-3</v>
      </c>
      <c r="BV116" s="119">
        <v>0</v>
      </c>
      <c r="BW116" s="119">
        <v>13</v>
      </c>
      <c r="BX116" s="113"/>
      <c r="BY116" s="118">
        <v>0.99753320683111901</v>
      </c>
      <c r="BZ116" s="118">
        <v>1</v>
      </c>
      <c r="CA116" s="135">
        <v>0.99901328273244805</v>
      </c>
      <c r="CB116" s="117">
        <v>0.9</v>
      </c>
      <c r="CC116" s="124">
        <v>2.5000000000000001E-3</v>
      </c>
      <c r="CD116" s="113"/>
      <c r="CE116" s="113"/>
    </row>
    <row r="117" spans="1:83" s="85" customFormat="1" ht="21.4" customHeight="1" x14ac:dyDescent="0.2">
      <c r="A117" s="109" t="s">
        <v>382</v>
      </c>
      <c r="B117" s="109" t="s">
        <v>384</v>
      </c>
      <c r="C117" s="109" t="s">
        <v>172</v>
      </c>
      <c r="D117" s="110">
        <v>2.93764142466667</v>
      </c>
      <c r="E117" s="111"/>
      <c r="F117" s="112">
        <v>0.06</v>
      </c>
      <c r="G117" s="112">
        <v>0.06</v>
      </c>
      <c r="H117" s="113"/>
      <c r="I117" s="114">
        <v>6</v>
      </c>
      <c r="J117" s="114">
        <v>6</v>
      </c>
      <c r="K117" s="111"/>
      <c r="L117" s="136">
        <v>0.73</v>
      </c>
      <c r="M117" s="118">
        <v>0.64400000000000002</v>
      </c>
      <c r="N117" s="117">
        <v>0.7</v>
      </c>
      <c r="O117" s="118"/>
      <c r="P117" s="111"/>
      <c r="Q117" s="119">
        <v>133</v>
      </c>
      <c r="R117" s="120">
        <v>45.274416027508003</v>
      </c>
      <c r="S117" s="121">
        <v>36</v>
      </c>
      <c r="T117" s="122">
        <v>1.25762266743078</v>
      </c>
      <c r="U117" s="123">
        <v>14.3427875748639</v>
      </c>
      <c r="V117" s="124">
        <v>0.01</v>
      </c>
      <c r="W117" s="124">
        <v>0.01</v>
      </c>
      <c r="X117" s="125">
        <v>0</v>
      </c>
      <c r="Y117" s="125">
        <v>0</v>
      </c>
      <c r="Z117" s="111"/>
      <c r="AA117" s="126">
        <v>451</v>
      </c>
      <c r="AB117" s="110">
        <v>153.52452352185</v>
      </c>
      <c r="AC117" s="121">
        <v>200</v>
      </c>
      <c r="AD117" s="118">
        <v>0.76762261760924999</v>
      </c>
      <c r="AE117" s="126">
        <v>-208.20673569520099</v>
      </c>
      <c r="AF117" s="112"/>
      <c r="AG117" s="112"/>
      <c r="AH117" s="128">
        <v>137</v>
      </c>
      <c r="AI117" s="125">
        <v>255</v>
      </c>
      <c r="AJ117" s="111"/>
      <c r="AK117" s="120">
        <v>2314.1425300000001</v>
      </c>
      <c r="AL117" s="120">
        <v>787.75527556518796</v>
      </c>
      <c r="AM117" s="129">
        <v>612</v>
      </c>
      <c r="AN117" s="122">
        <v>1.28718182281893</v>
      </c>
      <c r="AO117" s="130">
        <v>296.96991877268499</v>
      </c>
      <c r="AP117" s="124">
        <v>0.01</v>
      </c>
      <c r="AQ117" s="124">
        <v>0.01</v>
      </c>
      <c r="AR117" s="125">
        <v>0</v>
      </c>
      <c r="AS117" s="125">
        <v>0</v>
      </c>
      <c r="AT117" s="113"/>
      <c r="AU117" s="120">
        <v>2134.2360399999998</v>
      </c>
      <c r="AV117" s="110">
        <v>726.51346147264098</v>
      </c>
      <c r="AW117" s="131">
        <v>573</v>
      </c>
      <c r="AX117" s="122">
        <v>1.26791180012677</v>
      </c>
      <c r="AY117" s="130">
        <v>249.64858672045199</v>
      </c>
      <c r="AZ117" s="112">
        <v>1.4999999999999999E-2</v>
      </c>
      <c r="BA117" s="112">
        <v>1.4999999999999999E-2</v>
      </c>
      <c r="BB117" s="125">
        <v>0</v>
      </c>
      <c r="BC117" s="125">
        <v>0</v>
      </c>
      <c r="BD117" s="111"/>
      <c r="BE117" s="120">
        <v>231.5</v>
      </c>
      <c r="BF117" s="110">
        <v>78.804716619309005</v>
      </c>
      <c r="BG117" s="132">
        <v>65</v>
      </c>
      <c r="BH117" s="122">
        <v>1.2123802556816801</v>
      </c>
      <c r="BI117" s="123">
        <v>17.257810899059699</v>
      </c>
      <c r="BJ117" s="112">
        <v>1.4999999999999999E-2</v>
      </c>
      <c r="BK117" s="112">
        <v>1.4999999999999999E-2</v>
      </c>
      <c r="BL117" s="125">
        <v>0</v>
      </c>
      <c r="BM117" s="125">
        <v>0</v>
      </c>
      <c r="BN117" s="111"/>
      <c r="BO117" s="119">
        <v>321</v>
      </c>
      <c r="BP117" s="120">
        <v>109.271334923534</v>
      </c>
      <c r="BQ117" s="132">
        <v>78</v>
      </c>
      <c r="BR117" s="122">
        <v>1.40091455030172</v>
      </c>
      <c r="BS117" s="123">
        <v>75.732792284870101</v>
      </c>
      <c r="BT117" s="112">
        <v>7.4999999999999997E-3</v>
      </c>
      <c r="BU117" s="124">
        <v>7.4999999999999997E-3</v>
      </c>
      <c r="BV117" s="119">
        <v>0</v>
      </c>
      <c r="BW117" s="119">
        <v>0</v>
      </c>
      <c r="BX117" s="113"/>
      <c r="BY117" s="118">
        <v>0.996592844974446</v>
      </c>
      <c r="BZ117" s="118">
        <v>1</v>
      </c>
      <c r="CA117" s="135">
        <v>0.99863713798977805</v>
      </c>
      <c r="CB117" s="117">
        <v>0.9</v>
      </c>
      <c r="CC117" s="124">
        <v>2.5000000000000001E-3</v>
      </c>
      <c r="CD117" s="113"/>
      <c r="CE117" s="113"/>
    </row>
    <row r="118" spans="1:83" s="85" customFormat="1" ht="21.4" customHeight="1" x14ac:dyDescent="0.2">
      <c r="A118" s="109" t="s">
        <v>382</v>
      </c>
      <c r="B118" s="109" t="s">
        <v>174</v>
      </c>
      <c r="C118" s="109" t="s">
        <v>175</v>
      </c>
      <c r="D118" s="110">
        <v>2.45315055322222</v>
      </c>
      <c r="E118" s="111"/>
      <c r="F118" s="112">
        <v>5.3999999999999999E-2</v>
      </c>
      <c r="G118" s="112">
        <v>3.7999999999999999E-2</v>
      </c>
      <c r="H118" s="113"/>
      <c r="I118" s="114">
        <v>6</v>
      </c>
      <c r="J118" s="114">
        <v>6</v>
      </c>
      <c r="K118" s="111"/>
      <c r="L118" s="138">
        <v>0.68</v>
      </c>
      <c r="M118" s="118">
        <v>0.63900000000000001</v>
      </c>
      <c r="N118" s="117">
        <v>0.7</v>
      </c>
      <c r="O118" s="118"/>
      <c r="P118" s="111"/>
      <c r="Q118" s="119">
        <v>147</v>
      </c>
      <c r="R118" s="120">
        <v>59.922942685647598</v>
      </c>
      <c r="S118" s="121">
        <v>36</v>
      </c>
      <c r="T118" s="122">
        <v>1.6645261857124301</v>
      </c>
      <c r="U118" s="123">
        <v>47.912342854248102</v>
      </c>
      <c r="V118" s="124">
        <v>0.01</v>
      </c>
      <c r="W118" s="124">
        <v>0.01</v>
      </c>
      <c r="X118" s="125">
        <v>0</v>
      </c>
      <c r="Y118" s="125">
        <v>0</v>
      </c>
      <c r="Z118" s="111"/>
      <c r="AA118" s="126">
        <v>248</v>
      </c>
      <c r="AB118" s="110">
        <v>101.094488340412</v>
      </c>
      <c r="AC118" s="121">
        <v>200</v>
      </c>
      <c r="AD118" s="116">
        <v>0.50547244170205996</v>
      </c>
      <c r="AE118" s="127">
        <v>-302.48698414306602</v>
      </c>
      <c r="AF118" s="112"/>
      <c r="AG118" s="112"/>
      <c r="AH118" s="128">
        <v>243</v>
      </c>
      <c r="AI118" s="125">
        <v>341</v>
      </c>
      <c r="AJ118" s="111"/>
      <c r="AK118" s="120">
        <v>2222.53503</v>
      </c>
      <c r="AL118" s="120">
        <v>905.99210353424598</v>
      </c>
      <c r="AM118" s="129">
        <v>828</v>
      </c>
      <c r="AN118" s="133">
        <v>1.09419336175634</v>
      </c>
      <c r="AO118" s="137">
        <v>-56.481084352294097</v>
      </c>
      <c r="AP118" s="124">
        <v>8.5000000000000006E-3</v>
      </c>
      <c r="AQ118" s="124">
        <v>4.4999999999999997E-3</v>
      </c>
      <c r="AR118" s="125">
        <v>0</v>
      </c>
      <c r="AS118" s="125">
        <v>215</v>
      </c>
      <c r="AT118" s="113"/>
      <c r="AU118" s="120">
        <v>1566.3309200000001</v>
      </c>
      <c r="AV118" s="110">
        <v>638.49767310148104</v>
      </c>
      <c r="AW118" s="131">
        <v>573</v>
      </c>
      <c r="AX118" s="133">
        <v>1.1143065848193401</v>
      </c>
      <c r="AY118" s="137">
        <v>-7.4407169290932398</v>
      </c>
      <c r="AZ118" s="112">
        <v>1.4250000000000001E-2</v>
      </c>
      <c r="BA118" s="112">
        <v>8.2500000000000004E-3</v>
      </c>
      <c r="BB118" s="125">
        <v>0</v>
      </c>
      <c r="BC118" s="125">
        <v>121</v>
      </c>
      <c r="BD118" s="111"/>
      <c r="BE118" s="120">
        <v>171.1</v>
      </c>
      <c r="BF118" s="110">
        <v>69.747044173566707</v>
      </c>
      <c r="BG118" s="132">
        <v>65</v>
      </c>
      <c r="BH118" s="133">
        <v>1.0730314488241</v>
      </c>
      <c r="BI118" s="134">
        <v>-7.8082698464965299</v>
      </c>
      <c r="BJ118" s="112">
        <v>1.125E-2</v>
      </c>
      <c r="BK118" s="112">
        <v>5.2500000000000003E-3</v>
      </c>
      <c r="BL118" s="125">
        <v>0</v>
      </c>
      <c r="BM118" s="125">
        <v>21</v>
      </c>
      <c r="BN118" s="111"/>
      <c r="BO118" s="119">
        <v>286</v>
      </c>
      <c r="BP118" s="120">
        <v>116.584772844185</v>
      </c>
      <c r="BQ118" s="132">
        <v>78</v>
      </c>
      <c r="BR118" s="122">
        <v>1.49467657492545</v>
      </c>
      <c r="BS118" s="123">
        <v>81.183516530812994</v>
      </c>
      <c r="BT118" s="112">
        <v>7.4999999999999997E-3</v>
      </c>
      <c r="BU118" s="124">
        <v>7.4999999999999997E-3</v>
      </c>
      <c r="BV118" s="119">
        <v>0</v>
      </c>
      <c r="BW118" s="119">
        <v>0</v>
      </c>
      <c r="BX118" s="113"/>
      <c r="BY118" s="118">
        <v>0.98973481608212099</v>
      </c>
      <c r="BZ118" s="118">
        <v>1</v>
      </c>
      <c r="CA118" s="135">
        <v>0.99589392643284902</v>
      </c>
      <c r="CB118" s="117">
        <v>0.9</v>
      </c>
      <c r="CC118" s="124">
        <v>2.5000000000000001E-3</v>
      </c>
      <c r="CD118" s="113"/>
      <c r="CE118" s="113"/>
    </row>
    <row r="119" spans="1:83" s="85" customFormat="1" ht="21.4" customHeight="1" x14ac:dyDescent="0.2">
      <c r="A119" s="109" t="s">
        <v>382</v>
      </c>
      <c r="B119" s="109" t="s">
        <v>174</v>
      </c>
      <c r="C119" s="109" t="s">
        <v>176</v>
      </c>
      <c r="D119" s="110">
        <v>2.9722222222222201</v>
      </c>
      <c r="E119" s="111"/>
      <c r="F119" s="112">
        <v>0.06</v>
      </c>
      <c r="G119" s="112">
        <v>5.9249999999999997E-2</v>
      </c>
      <c r="H119" s="113"/>
      <c r="I119" s="114">
        <v>6</v>
      </c>
      <c r="J119" s="114">
        <v>6</v>
      </c>
      <c r="K119" s="111"/>
      <c r="L119" s="135">
        <v>0.94</v>
      </c>
      <c r="M119" s="116">
        <v>0.58899999999999997</v>
      </c>
      <c r="N119" s="117">
        <v>0.7</v>
      </c>
      <c r="O119" s="118"/>
      <c r="P119" s="111"/>
      <c r="Q119" s="119">
        <v>202</v>
      </c>
      <c r="R119" s="120">
        <v>67.962616822429894</v>
      </c>
      <c r="S119" s="121">
        <v>36</v>
      </c>
      <c r="T119" s="122">
        <v>1.8878504672897201</v>
      </c>
      <c r="U119" s="123">
        <v>81.946000000000097</v>
      </c>
      <c r="V119" s="124">
        <v>0.01</v>
      </c>
      <c r="W119" s="124">
        <v>0.01</v>
      </c>
      <c r="X119" s="125">
        <v>0</v>
      </c>
      <c r="Y119" s="125">
        <v>0</v>
      </c>
      <c r="Z119" s="111"/>
      <c r="AA119" s="126">
        <v>511</v>
      </c>
      <c r="AB119" s="110">
        <v>171.92523364485999</v>
      </c>
      <c r="AC119" s="121">
        <v>200</v>
      </c>
      <c r="AD119" s="118">
        <v>0.85962616822430005</v>
      </c>
      <c r="AE119" s="126">
        <v>-155.96666666666599</v>
      </c>
      <c r="AF119" s="112"/>
      <c r="AG119" s="112"/>
      <c r="AH119" s="128">
        <v>84</v>
      </c>
      <c r="AI119" s="125">
        <v>203</v>
      </c>
      <c r="AJ119" s="111"/>
      <c r="AK119" s="120">
        <v>3706.0291999999999</v>
      </c>
      <c r="AL119" s="120">
        <v>1246.8883289719599</v>
      </c>
      <c r="AM119" s="129">
        <v>793.4</v>
      </c>
      <c r="AN119" s="122">
        <v>1.57157591249302</v>
      </c>
      <c r="AO119" s="130">
        <v>1060.17243333334</v>
      </c>
      <c r="AP119" s="124">
        <v>0.01</v>
      </c>
      <c r="AQ119" s="124">
        <v>0.01</v>
      </c>
      <c r="AR119" s="125">
        <v>0</v>
      </c>
      <c r="AS119" s="125">
        <v>0</v>
      </c>
      <c r="AT119" s="113"/>
      <c r="AU119" s="120">
        <v>2446.04828</v>
      </c>
      <c r="AV119" s="110">
        <v>822.96951476635502</v>
      </c>
      <c r="AW119" s="131">
        <v>573</v>
      </c>
      <c r="AX119" s="122">
        <v>1.43624697166903</v>
      </c>
      <c r="AY119" s="130">
        <v>539.276180000002</v>
      </c>
      <c r="AZ119" s="112">
        <v>1.4999999999999999E-2</v>
      </c>
      <c r="BA119" s="112">
        <v>1.4999999999999999E-2</v>
      </c>
      <c r="BB119" s="125">
        <v>0</v>
      </c>
      <c r="BC119" s="125">
        <v>0</v>
      </c>
      <c r="BD119" s="111"/>
      <c r="BE119" s="120">
        <v>229.9</v>
      </c>
      <c r="BF119" s="110">
        <v>77.3495327102804</v>
      </c>
      <c r="BG119" s="132">
        <v>65</v>
      </c>
      <c r="BH119" s="122">
        <v>1.1899928109273901</v>
      </c>
      <c r="BI119" s="123">
        <v>13.135833333333499</v>
      </c>
      <c r="BJ119" s="112">
        <v>1.4999999999999999E-2</v>
      </c>
      <c r="BK119" s="112">
        <v>1.4250000000000001E-2</v>
      </c>
      <c r="BL119" s="125">
        <v>0</v>
      </c>
      <c r="BM119" s="125">
        <v>2</v>
      </c>
      <c r="BN119" s="111"/>
      <c r="BO119" s="119">
        <v>323</v>
      </c>
      <c r="BP119" s="120">
        <v>108.672897196262</v>
      </c>
      <c r="BQ119" s="132">
        <v>78</v>
      </c>
      <c r="BR119" s="122">
        <v>1.3932422717469499</v>
      </c>
      <c r="BS119" s="123">
        <v>74.845600000000204</v>
      </c>
      <c r="BT119" s="112">
        <v>7.4999999999999997E-3</v>
      </c>
      <c r="BU119" s="124">
        <v>7.4999999999999997E-3</v>
      </c>
      <c r="BV119" s="119">
        <v>0</v>
      </c>
      <c r="BW119" s="119">
        <v>0</v>
      </c>
      <c r="BX119" s="113"/>
      <c r="BY119" s="118">
        <v>0.99609184171958998</v>
      </c>
      <c r="BZ119" s="118">
        <v>1</v>
      </c>
      <c r="CA119" s="135">
        <v>0.99843673668783595</v>
      </c>
      <c r="CB119" s="117">
        <v>0.9</v>
      </c>
      <c r="CC119" s="124">
        <v>2.5000000000000001E-3</v>
      </c>
      <c r="CD119" s="113"/>
      <c r="CE119" s="113"/>
    </row>
    <row r="120" spans="1:83" s="85" customFormat="1" ht="21.4" customHeight="1" x14ac:dyDescent="0.2">
      <c r="A120" s="109" t="s">
        <v>382</v>
      </c>
      <c r="B120" s="109" t="s">
        <v>174</v>
      </c>
      <c r="C120" s="109" t="s">
        <v>177</v>
      </c>
      <c r="D120" s="110">
        <v>2.2077294685555602</v>
      </c>
      <c r="E120" s="111"/>
      <c r="F120" s="112">
        <v>5.1749999999999997E-2</v>
      </c>
      <c r="G120" s="112">
        <v>4.2750000000000003E-2</v>
      </c>
      <c r="H120" s="113"/>
      <c r="I120" s="114">
        <v>5</v>
      </c>
      <c r="J120" s="114">
        <v>5</v>
      </c>
      <c r="K120" s="111"/>
      <c r="L120" s="115">
        <v>0.32</v>
      </c>
      <c r="M120" s="116">
        <v>0.41599999999999998</v>
      </c>
      <c r="N120" s="117">
        <v>0.7</v>
      </c>
      <c r="O120" s="118"/>
      <c r="P120" s="111"/>
      <c r="Q120" s="119">
        <v>130</v>
      </c>
      <c r="R120" s="120">
        <v>58.884026259365299</v>
      </c>
      <c r="S120" s="121">
        <v>36</v>
      </c>
      <c r="T120" s="122">
        <v>1.63566739609348</v>
      </c>
      <c r="U120" s="123">
        <v>40.825391306103803</v>
      </c>
      <c r="V120" s="124">
        <v>0.01</v>
      </c>
      <c r="W120" s="124">
        <v>0.01</v>
      </c>
      <c r="X120" s="125">
        <v>0</v>
      </c>
      <c r="Y120" s="125">
        <v>0</v>
      </c>
      <c r="Z120" s="111"/>
      <c r="AA120" s="126">
        <v>225</v>
      </c>
      <c r="AB120" s="110">
        <v>101.914660833517</v>
      </c>
      <c r="AC120" s="121">
        <v>200</v>
      </c>
      <c r="AD120" s="116">
        <v>0.50957330416758495</v>
      </c>
      <c r="AE120" s="127">
        <v>-270.41449274386798</v>
      </c>
      <c r="AF120" s="112"/>
      <c r="AG120" s="112"/>
      <c r="AH120" s="128">
        <v>217</v>
      </c>
      <c r="AI120" s="125">
        <v>305</v>
      </c>
      <c r="AJ120" s="111"/>
      <c r="AK120" s="120">
        <v>2836.99629</v>
      </c>
      <c r="AL120" s="120">
        <v>1285.02895413909</v>
      </c>
      <c r="AM120" s="129">
        <v>828</v>
      </c>
      <c r="AN120" s="122">
        <v>1.55196733591678</v>
      </c>
      <c r="AO120" s="130">
        <v>785.98029004038699</v>
      </c>
      <c r="AP120" s="124">
        <v>0.01</v>
      </c>
      <c r="AQ120" s="124">
        <v>0.01</v>
      </c>
      <c r="AR120" s="125">
        <v>0</v>
      </c>
      <c r="AS120" s="125">
        <v>0</v>
      </c>
      <c r="AT120" s="113"/>
      <c r="AU120" s="120">
        <v>1473.4192700000001</v>
      </c>
      <c r="AV120" s="110">
        <v>667.39122296719199</v>
      </c>
      <c r="AW120" s="131">
        <v>573</v>
      </c>
      <c r="AX120" s="122">
        <v>1.16473162821499</v>
      </c>
      <c r="AY120" s="130">
        <v>57.092817853977103</v>
      </c>
      <c r="AZ120" s="112">
        <v>1.4999999999999999E-2</v>
      </c>
      <c r="BA120" s="112">
        <v>1.2E-2</v>
      </c>
      <c r="BB120" s="125">
        <v>0</v>
      </c>
      <c r="BC120" s="125">
        <v>45</v>
      </c>
      <c r="BD120" s="111"/>
      <c r="BE120" s="120">
        <v>159.80000000000001</v>
      </c>
      <c r="BF120" s="110">
        <v>72.382056894204496</v>
      </c>
      <c r="BG120" s="132">
        <v>65</v>
      </c>
      <c r="BH120" s="133">
        <v>1.1135701060646801</v>
      </c>
      <c r="BI120" s="134">
        <v>-1.209710141757</v>
      </c>
      <c r="BJ120" s="112">
        <v>1.4250000000000001E-2</v>
      </c>
      <c r="BK120" s="112">
        <v>8.2500000000000004E-3</v>
      </c>
      <c r="BL120" s="125">
        <v>0</v>
      </c>
      <c r="BM120" s="125">
        <v>13</v>
      </c>
      <c r="BN120" s="111"/>
      <c r="BO120" s="119">
        <v>148</v>
      </c>
      <c r="BP120" s="120">
        <v>67.037199126046701</v>
      </c>
      <c r="BQ120" s="132">
        <v>78</v>
      </c>
      <c r="BR120" s="118">
        <v>0.85945127084675299</v>
      </c>
      <c r="BS120" s="126">
        <v>-36.325982605066002</v>
      </c>
      <c r="BT120" s="112"/>
      <c r="BU120" s="124"/>
      <c r="BV120" s="119">
        <v>25</v>
      </c>
      <c r="BW120" s="119">
        <v>59</v>
      </c>
      <c r="BX120" s="113"/>
      <c r="BY120" s="118">
        <v>0.997165800661313</v>
      </c>
      <c r="BZ120" s="118">
        <v>1</v>
      </c>
      <c r="CA120" s="135">
        <v>0.99886632026452504</v>
      </c>
      <c r="CB120" s="117">
        <v>0.9</v>
      </c>
      <c r="CC120" s="124">
        <v>2.5000000000000001E-3</v>
      </c>
      <c r="CD120" s="113"/>
      <c r="CE120" s="113"/>
    </row>
    <row r="121" spans="1:83" s="85" customFormat="1" ht="21.4" customHeight="1" x14ac:dyDescent="0.2">
      <c r="A121" s="109" t="s">
        <v>382</v>
      </c>
      <c r="B121" s="109" t="s">
        <v>174</v>
      </c>
      <c r="C121" s="109" t="s">
        <v>178</v>
      </c>
      <c r="D121" s="110">
        <v>2.4580710486666701</v>
      </c>
      <c r="E121" s="111"/>
      <c r="F121" s="112">
        <v>2.6749999999999999E-2</v>
      </c>
      <c r="G121" s="112">
        <v>1.6125E-2</v>
      </c>
      <c r="H121" s="113"/>
      <c r="I121" s="114">
        <v>4</v>
      </c>
      <c r="J121" s="114">
        <v>4</v>
      </c>
      <c r="K121" s="111"/>
      <c r="L121" s="138">
        <v>0.69</v>
      </c>
      <c r="M121" s="118">
        <v>0.64600000000000002</v>
      </c>
      <c r="N121" s="117">
        <v>0.7</v>
      </c>
      <c r="O121" s="118"/>
      <c r="P121" s="111"/>
      <c r="Q121" s="119">
        <v>92</v>
      </c>
      <c r="R121" s="120">
        <v>37.427722054618201</v>
      </c>
      <c r="S121" s="121">
        <v>36</v>
      </c>
      <c r="T121" s="133">
        <v>1.0396589459616199</v>
      </c>
      <c r="U121" s="134">
        <v>-7.2864057977441501</v>
      </c>
      <c r="V121" s="124">
        <v>5.4999999999999997E-3</v>
      </c>
      <c r="W121" s="124">
        <v>2E-3</v>
      </c>
      <c r="X121" s="125">
        <v>0</v>
      </c>
      <c r="Y121" s="125">
        <v>15</v>
      </c>
      <c r="Z121" s="111"/>
      <c r="AA121" s="126">
        <v>258</v>
      </c>
      <c r="AB121" s="110">
        <v>104.96035097925601</v>
      </c>
      <c r="AC121" s="121">
        <v>200</v>
      </c>
      <c r="AD121" s="116">
        <v>0.52480175489628</v>
      </c>
      <c r="AE121" s="127">
        <v>-293.591143320801</v>
      </c>
      <c r="AF121" s="112"/>
      <c r="AG121" s="112"/>
      <c r="AH121" s="128">
        <v>234</v>
      </c>
      <c r="AI121" s="125">
        <v>332</v>
      </c>
      <c r="AJ121" s="111"/>
      <c r="AK121" s="120">
        <v>1658.96677</v>
      </c>
      <c r="AL121" s="120">
        <v>674.90594745008502</v>
      </c>
      <c r="AM121" s="129">
        <v>768.6</v>
      </c>
      <c r="AN121" s="118">
        <v>0.87809777185803395</v>
      </c>
      <c r="AO121" s="120">
        <v>-460.79799378183799</v>
      </c>
      <c r="AP121" s="124"/>
      <c r="AQ121" s="124"/>
      <c r="AR121" s="125">
        <v>231</v>
      </c>
      <c r="AS121" s="125">
        <v>609</v>
      </c>
      <c r="AT121" s="113"/>
      <c r="AU121" s="120">
        <v>1511.0225399999999</v>
      </c>
      <c r="AV121" s="110">
        <v>614.71882223242699</v>
      </c>
      <c r="AW121" s="131">
        <v>573</v>
      </c>
      <c r="AX121" s="133">
        <v>1.0728077176831201</v>
      </c>
      <c r="AY121" s="137">
        <v>-65.905746307967604</v>
      </c>
      <c r="AZ121" s="112">
        <v>1.125E-2</v>
      </c>
      <c r="BA121" s="112">
        <v>5.2500000000000003E-3</v>
      </c>
      <c r="BB121" s="125">
        <v>0</v>
      </c>
      <c r="BC121" s="125">
        <v>180</v>
      </c>
      <c r="BD121" s="111"/>
      <c r="BE121" s="120">
        <v>144.4</v>
      </c>
      <c r="BF121" s="110">
        <v>58.745250703118202</v>
      </c>
      <c r="BG121" s="132">
        <v>65</v>
      </c>
      <c r="BH121" s="118">
        <v>0.90377308774027998</v>
      </c>
      <c r="BI121" s="126">
        <v>-34.867121579260299</v>
      </c>
      <c r="BJ121" s="112"/>
      <c r="BK121" s="112"/>
      <c r="BL121" s="125">
        <v>16</v>
      </c>
      <c r="BM121" s="125">
        <v>48</v>
      </c>
      <c r="BN121" s="111"/>
      <c r="BO121" s="119">
        <v>224</v>
      </c>
      <c r="BP121" s="120">
        <v>91.128366741679201</v>
      </c>
      <c r="BQ121" s="132">
        <v>78</v>
      </c>
      <c r="BR121" s="122">
        <v>1.16831239412409</v>
      </c>
      <c r="BS121" s="123">
        <v>18.772698461561301</v>
      </c>
      <c r="BT121" s="112">
        <v>7.4999999999999997E-3</v>
      </c>
      <c r="BU121" s="124">
        <v>6.3749999999999996E-3</v>
      </c>
      <c r="BV121" s="119">
        <v>0</v>
      </c>
      <c r="BW121" s="119">
        <v>7</v>
      </c>
      <c r="BX121" s="113"/>
      <c r="BY121" s="118">
        <v>0.99659574468085099</v>
      </c>
      <c r="BZ121" s="118">
        <v>1</v>
      </c>
      <c r="CA121" s="135">
        <v>0.99863829787234004</v>
      </c>
      <c r="CB121" s="117">
        <v>0.9</v>
      </c>
      <c r="CC121" s="124">
        <v>2.5000000000000001E-3</v>
      </c>
      <c r="CD121" s="113"/>
      <c r="CE121" s="113"/>
    </row>
    <row r="122" spans="1:83" s="85" customFormat="1" ht="21.4" customHeight="1" x14ac:dyDescent="0.2">
      <c r="A122" s="109" t="s">
        <v>382</v>
      </c>
      <c r="B122" s="109" t="s">
        <v>174</v>
      </c>
      <c r="C122" s="109" t="s">
        <v>179</v>
      </c>
      <c r="D122" s="110">
        <v>11.432992857111101</v>
      </c>
      <c r="E122" s="111"/>
      <c r="F122" s="112">
        <v>3.7249999999999998E-2</v>
      </c>
      <c r="G122" s="112">
        <v>3.2250000000000001E-2</v>
      </c>
      <c r="H122" s="113"/>
      <c r="I122" s="114">
        <v>6</v>
      </c>
      <c r="J122" s="114">
        <v>6</v>
      </c>
      <c r="K122" s="111"/>
      <c r="L122" s="135">
        <v>0.84156304474142896</v>
      </c>
      <c r="M122" s="133">
        <v>0.72</v>
      </c>
      <c r="N122" s="117">
        <v>0.7</v>
      </c>
      <c r="O122" s="118">
        <v>2E-3</v>
      </c>
      <c r="P122" s="111"/>
      <c r="Q122" s="119">
        <v>489</v>
      </c>
      <c r="R122" s="120">
        <v>42.770952987681703</v>
      </c>
      <c r="S122" s="121">
        <v>36</v>
      </c>
      <c r="T122" s="122">
        <v>1.1880820274356001</v>
      </c>
      <c r="U122" s="123">
        <v>27.1985525155681</v>
      </c>
      <c r="V122" s="124">
        <v>0.01</v>
      </c>
      <c r="W122" s="124">
        <v>9.4999999999999998E-3</v>
      </c>
      <c r="X122" s="125">
        <v>0</v>
      </c>
      <c r="Y122" s="125">
        <v>5</v>
      </c>
      <c r="Z122" s="111"/>
      <c r="AA122" s="126">
        <v>1049</v>
      </c>
      <c r="AB122" s="110">
        <v>91.752003443922504</v>
      </c>
      <c r="AC122" s="121">
        <v>200</v>
      </c>
      <c r="AD122" s="116">
        <v>0.45876001721961202</v>
      </c>
      <c r="AE122" s="127">
        <v>-1516.5635971357301</v>
      </c>
      <c r="AF122" s="112"/>
      <c r="AG122" s="112"/>
      <c r="AH122" s="128">
        <v>1238</v>
      </c>
      <c r="AI122" s="125">
        <v>1695</v>
      </c>
      <c r="AJ122" s="111"/>
      <c r="AK122" s="120">
        <v>11422.932709999999</v>
      </c>
      <c r="AL122" s="120">
        <v>999.12007754777403</v>
      </c>
      <c r="AM122" s="129">
        <v>828</v>
      </c>
      <c r="AN122" s="122">
        <v>1.2066667603234</v>
      </c>
      <c r="AO122" s="130">
        <v>801.49941785806698</v>
      </c>
      <c r="AP122" s="124">
        <v>0.01</v>
      </c>
      <c r="AQ122" s="124">
        <v>0.01</v>
      </c>
      <c r="AR122" s="125">
        <v>0</v>
      </c>
      <c r="AS122" s="125">
        <v>0</v>
      </c>
      <c r="AT122" s="113"/>
      <c r="AU122" s="120">
        <v>6553.8383100000001</v>
      </c>
      <c r="AV122" s="110">
        <v>573.23908025741798</v>
      </c>
      <c r="AW122" s="131">
        <v>573</v>
      </c>
      <c r="AX122" s="133">
        <v>1.0004172430321401</v>
      </c>
      <c r="AY122" s="137">
        <v>-780.778744016774</v>
      </c>
      <c r="AZ122" s="112">
        <v>5.2500000000000003E-3</v>
      </c>
      <c r="BA122" s="112">
        <v>7.5000000000000002E-4</v>
      </c>
      <c r="BB122" s="125">
        <v>0</v>
      </c>
      <c r="BC122" s="125">
        <v>1308</v>
      </c>
      <c r="BD122" s="111"/>
      <c r="BE122" s="120">
        <v>579.5</v>
      </c>
      <c r="BF122" s="110">
        <v>50.686640606056301</v>
      </c>
      <c r="BG122" s="132">
        <v>65</v>
      </c>
      <c r="BH122" s="118">
        <v>0.77979447086240505</v>
      </c>
      <c r="BI122" s="126">
        <v>-254.30816906911301</v>
      </c>
      <c r="BJ122" s="112"/>
      <c r="BK122" s="112"/>
      <c r="BL122" s="125">
        <v>164</v>
      </c>
      <c r="BM122" s="125">
        <v>313</v>
      </c>
      <c r="BN122" s="111"/>
      <c r="BO122" s="119">
        <v>1603</v>
      </c>
      <c r="BP122" s="120">
        <v>140.20825693098899</v>
      </c>
      <c r="BQ122" s="132">
        <v>78</v>
      </c>
      <c r="BR122" s="122">
        <v>1.7975417555255</v>
      </c>
      <c r="BS122" s="123">
        <v>648.44570676836497</v>
      </c>
      <c r="BT122" s="112">
        <v>7.4999999999999997E-3</v>
      </c>
      <c r="BU122" s="124">
        <v>7.4999999999999997E-3</v>
      </c>
      <c r="BV122" s="119">
        <v>0</v>
      </c>
      <c r="BW122" s="119">
        <v>0</v>
      </c>
      <c r="BX122" s="113"/>
      <c r="BY122" s="118">
        <v>0.99555641421947405</v>
      </c>
      <c r="BZ122" s="118">
        <v>1</v>
      </c>
      <c r="CA122" s="135">
        <v>0.99822256568779</v>
      </c>
      <c r="CB122" s="117">
        <v>0.9</v>
      </c>
      <c r="CC122" s="124">
        <v>2.5000000000000001E-3</v>
      </c>
      <c r="CD122" s="113"/>
      <c r="CE122" s="113"/>
    </row>
    <row r="123" spans="1:83" s="85" customFormat="1" ht="21.4" customHeight="1" x14ac:dyDescent="0.2">
      <c r="A123" s="109" t="s">
        <v>382</v>
      </c>
      <c r="B123" s="109" t="s">
        <v>174</v>
      </c>
      <c r="C123" s="109" t="s">
        <v>180</v>
      </c>
      <c r="D123" s="110">
        <v>2.90588981611111</v>
      </c>
      <c r="E123" s="111"/>
      <c r="F123" s="112">
        <v>5.3249999999999999E-2</v>
      </c>
      <c r="G123" s="112">
        <v>4.725E-2</v>
      </c>
      <c r="H123" s="113"/>
      <c r="I123" s="114">
        <v>6</v>
      </c>
      <c r="J123" s="114">
        <v>6</v>
      </c>
      <c r="K123" s="111"/>
      <c r="L123" s="135">
        <v>0.84</v>
      </c>
      <c r="M123" s="133">
        <v>0.78600000000000003</v>
      </c>
      <c r="N123" s="117">
        <v>0.7</v>
      </c>
      <c r="O123" s="118">
        <v>1.2E-2</v>
      </c>
      <c r="P123" s="111"/>
      <c r="Q123" s="119">
        <v>149</v>
      </c>
      <c r="R123" s="120">
        <v>51.275171953836598</v>
      </c>
      <c r="S123" s="121">
        <v>36</v>
      </c>
      <c r="T123" s="122">
        <v>1.42431033205102</v>
      </c>
      <c r="U123" s="123">
        <v>31.625298547640099</v>
      </c>
      <c r="V123" s="124">
        <v>0.01</v>
      </c>
      <c r="W123" s="124">
        <v>0.01</v>
      </c>
      <c r="X123" s="125">
        <v>0</v>
      </c>
      <c r="Y123" s="125">
        <v>0</v>
      </c>
      <c r="Z123" s="111"/>
      <c r="AA123" s="126">
        <v>357</v>
      </c>
      <c r="AB123" s="110">
        <v>122.85393548670901</v>
      </c>
      <c r="AC123" s="121">
        <v>200</v>
      </c>
      <c r="AD123" s="116">
        <v>0.61426967743354499</v>
      </c>
      <c r="AE123" s="127">
        <v>-295.08167473533302</v>
      </c>
      <c r="AF123" s="112"/>
      <c r="AG123" s="112"/>
      <c r="AH123" s="128">
        <v>225</v>
      </c>
      <c r="AI123" s="125">
        <v>341</v>
      </c>
      <c r="AJ123" s="111"/>
      <c r="AK123" s="120">
        <v>2157.4052299999998</v>
      </c>
      <c r="AL123" s="120">
        <v>742.42499424400296</v>
      </c>
      <c r="AM123" s="129">
        <v>617.6</v>
      </c>
      <c r="AN123" s="122">
        <v>1.20211300881477</v>
      </c>
      <c r="AO123" s="130">
        <v>143.777018417291</v>
      </c>
      <c r="AP123" s="124">
        <v>0.01</v>
      </c>
      <c r="AQ123" s="124">
        <v>0.01</v>
      </c>
      <c r="AR123" s="125">
        <v>0</v>
      </c>
      <c r="AS123" s="125">
        <v>0</v>
      </c>
      <c r="AT123" s="113"/>
      <c r="AU123" s="120">
        <v>1780.4201800000001</v>
      </c>
      <c r="AV123" s="110">
        <v>612.69363006430103</v>
      </c>
      <c r="AW123" s="131">
        <v>573</v>
      </c>
      <c r="AX123" s="133">
        <v>1.06927335089756</v>
      </c>
      <c r="AY123" s="137">
        <v>-83.797638441612904</v>
      </c>
      <c r="AZ123" s="112">
        <v>1.125E-2</v>
      </c>
      <c r="BA123" s="112">
        <v>5.2500000000000003E-3</v>
      </c>
      <c r="BB123" s="125">
        <v>0</v>
      </c>
      <c r="BC123" s="125">
        <v>218</v>
      </c>
      <c r="BD123" s="111"/>
      <c r="BE123" s="120">
        <v>139.9</v>
      </c>
      <c r="BF123" s="110">
        <v>48.143601049273499</v>
      </c>
      <c r="BG123" s="132">
        <v>65</v>
      </c>
      <c r="BH123" s="116">
        <v>0.740670785373438</v>
      </c>
      <c r="BI123" s="127">
        <v>-72.026544288983203</v>
      </c>
      <c r="BJ123" s="112"/>
      <c r="BK123" s="112"/>
      <c r="BL123" s="125">
        <v>49</v>
      </c>
      <c r="BM123" s="125">
        <v>87</v>
      </c>
      <c r="BN123" s="111"/>
      <c r="BO123" s="119">
        <v>297</v>
      </c>
      <c r="BP123" s="120">
        <v>102.206215236842</v>
      </c>
      <c r="BQ123" s="132">
        <v>78</v>
      </c>
      <c r="BR123" s="122">
        <v>1.31033609278003</v>
      </c>
      <c r="BS123" s="123">
        <v>54.3837721851041</v>
      </c>
      <c r="BT123" s="112">
        <v>7.4999999999999997E-3</v>
      </c>
      <c r="BU123" s="124">
        <v>7.4999999999999997E-3</v>
      </c>
      <c r="BV123" s="119">
        <v>0</v>
      </c>
      <c r="BW123" s="119">
        <v>0</v>
      </c>
      <c r="BX123" s="113"/>
      <c r="BY123" s="118">
        <v>0.99537170957477605</v>
      </c>
      <c r="BZ123" s="118">
        <v>1</v>
      </c>
      <c r="CA123" s="135">
        <v>0.99814868382990996</v>
      </c>
      <c r="CB123" s="117">
        <v>0.9</v>
      </c>
      <c r="CC123" s="124">
        <v>2.5000000000000001E-3</v>
      </c>
      <c r="CD123" s="113"/>
      <c r="CE123" s="113"/>
    </row>
    <row r="124" spans="1:83" s="85" customFormat="1" ht="21.4" customHeight="1" x14ac:dyDescent="0.2">
      <c r="A124" s="109" t="s">
        <v>382</v>
      </c>
      <c r="B124" s="109" t="s">
        <v>174</v>
      </c>
      <c r="C124" s="109" t="s">
        <v>181</v>
      </c>
      <c r="D124" s="110">
        <v>1.91400966188889</v>
      </c>
      <c r="E124" s="111"/>
      <c r="F124" s="112">
        <v>5.7750000000000003E-2</v>
      </c>
      <c r="G124" s="112">
        <v>4.7500000000000001E-2</v>
      </c>
      <c r="H124" s="113"/>
      <c r="I124" s="114">
        <v>7</v>
      </c>
      <c r="J124" s="114">
        <v>6</v>
      </c>
      <c r="K124" s="111"/>
      <c r="L124" s="135">
        <v>0.89</v>
      </c>
      <c r="M124" s="133">
        <v>0.78700000000000003</v>
      </c>
      <c r="N124" s="117">
        <v>0.7</v>
      </c>
      <c r="O124" s="118">
        <v>1.2E-2</v>
      </c>
      <c r="P124" s="111"/>
      <c r="Q124" s="119">
        <v>89</v>
      </c>
      <c r="R124" s="120">
        <v>46.499242805372297</v>
      </c>
      <c r="S124" s="121">
        <v>36</v>
      </c>
      <c r="T124" s="122">
        <v>1.2916456334825599</v>
      </c>
      <c r="U124" s="123">
        <v>11.689321736984001</v>
      </c>
      <c r="V124" s="124">
        <v>0.01</v>
      </c>
      <c r="W124" s="124">
        <v>0.01</v>
      </c>
      <c r="X124" s="125">
        <v>0</v>
      </c>
      <c r="Y124" s="125">
        <v>0</v>
      </c>
      <c r="Z124" s="111"/>
      <c r="AA124" s="126">
        <v>315</v>
      </c>
      <c r="AB124" s="110">
        <v>164.57597172688</v>
      </c>
      <c r="AC124" s="121">
        <v>200</v>
      </c>
      <c r="AD124" s="118">
        <v>0.82287985863440005</v>
      </c>
      <c r="AE124" s="126">
        <v>-114.503768127867</v>
      </c>
      <c r="AF124" s="112"/>
      <c r="AG124" s="112"/>
      <c r="AH124" s="128">
        <v>68</v>
      </c>
      <c r="AI124" s="125">
        <v>145</v>
      </c>
      <c r="AJ124" s="111"/>
      <c r="AK124" s="120">
        <v>1799.40526</v>
      </c>
      <c r="AL124" s="120">
        <v>940.12339426970902</v>
      </c>
      <c r="AM124" s="129">
        <v>791.5</v>
      </c>
      <c r="AN124" s="122">
        <v>1.1877743452554801</v>
      </c>
      <c r="AO124" s="130">
        <v>99.644097633966794</v>
      </c>
      <c r="AP124" s="124">
        <v>0.01</v>
      </c>
      <c r="AQ124" s="124">
        <v>9.4999999999999998E-3</v>
      </c>
      <c r="AR124" s="125">
        <v>0</v>
      </c>
      <c r="AS124" s="125">
        <v>19</v>
      </c>
      <c r="AT124" s="113"/>
      <c r="AU124" s="120">
        <v>1189.7846199999999</v>
      </c>
      <c r="AV124" s="110">
        <v>621.61892057839998</v>
      </c>
      <c r="AW124" s="131">
        <v>573</v>
      </c>
      <c r="AX124" s="133">
        <v>1.0848497741333301</v>
      </c>
      <c r="AY124" s="137">
        <v>-38.111529599308597</v>
      </c>
      <c r="AZ124" s="112">
        <v>1.2E-2</v>
      </c>
      <c r="BA124" s="112">
        <v>6.0000000000000001E-3</v>
      </c>
      <c r="BB124" s="125">
        <v>0</v>
      </c>
      <c r="BC124" s="125">
        <v>127</v>
      </c>
      <c r="BD124" s="111"/>
      <c r="BE124" s="120">
        <v>122.5</v>
      </c>
      <c r="BF124" s="110">
        <v>64.001766782675404</v>
      </c>
      <c r="BG124" s="132">
        <v>65</v>
      </c>
      <c r="BH124" s="133">
        <v>0.98464256588731303</v>
      </c>
      <c r="BI124" s="134">
        <v>-17.088724641556801</v>
      </c>
      <c r="BJ124" s="112">
        <v>3.7499999999999999E-3</v>
      </c>
      <c r="BK124" s="112"/>
      <c r="BL124" s="125">
        <v>2</v>
      </c>
      <c r="BM124" s="125">
        <v>27</v>
      </c>
      <c r="BN124" s="111"/>
      <c r="BO124" s="119">
        <v>192</v>
      </c>
      <c r="BP124" s="120">
        <v>100.31297324305</v>
      </c>
      <c r="BQ124" s="132">
        <v>78</v>
      </c>
      <c r="BR124" s="122">
        <v>1.28606375952628</v>
      </c>
      <c r="BS124" s="123">
        <v>32.197036517302301</v>
      </c>
      <c r="BT124" s="112">
        <v>7.4999999999999997E-3</v>
      </c>
      <c r="BU124" s="124">
        <v>7.4999999999999997E-3</v>
      </c>
      <c r="BV124" s="119">
        <v>0</v>
      </c>
      <c r="BW124" s="119">
        <v>0</v>
      </c>
      <c r="BX124" s="113"/>
      <c r="BY124" s="118">
        <v>0.99244142101284905</v>
      </c>
      <c r="BZ124" s="118">
        <v>1</v>
      </c>
      <c r="CA124" s="135">
        <v>0.99697656840514004</v>
      </c>
      <c r="CB124" s="117">
        <v>0.9</v>
      </c>
      <c r="CC124" s="124">
        <v>2.5000000000000001E-3</v>
      </c>
      <c r="CD124" s="113"/>
      <c r="CE124" s="113"/>
    </row>
    <row r="125" spans="1:83" s="85" customFormat="1" ht="21.4" customHeight="1" x14ac:dyDescent="0.2">
      <c r="A125" s="109" t="s">
        <v>382</v>
      </c>
      <c r="B125" s="109" t="s">
        <v>174</v>
      </c>
      <c r="C125" s="109" t="s">
        <v>182</v>
      </c>
      <c r="D125" s="110">
        <v>7.3850812847777796</v>
      </c>
      <c r="E125" s="111"/>
      <c r="F125" s="112">
        <v>0.05</v>
      </c>
      <c r="G125" s="112">
        <v>4.3999999999999997E-2</v>
      </c>
      <c r="H125" s="113"/>
      <c r="I125" s="114">
        <v>5</v>
      </c>
      <c r="J125" s="114">
        <v>5</v>
      </c>
      <c r="K125" s="111"/>
      <c r="L125" s="136">
        <v>0.78</v>
      </c>
      <c r="M125" s="118">
        <v>0.61199999999999999</v>
      </c>
      <c r="N125" s="117">
        <v>0.7</v>
      </c>
      <c r="O125" s="118"/>
      <c r="P125" s="111"/>
      <c r="Q125" s="119">
        <v>423</v>
      </c>
      <c r="R125" s="120">
        <v>57.277636316866698</v>
      </c>
      <c r="S125" s="121">
        <v>36</v>
      </c>
      <c r="T125" s="122">
        <v>1.5910454532463001</v>
      </c>
      <c r="U125" s="123">
        <v>124.701796745256</v>
      </c>
      <c r="V125" s="124">
        <v>0.01</v>
      </c>
      <c r="W125" s="124">
        <v>0.01</v>
      </c>
      <c r="X125" s="125">
        <v>0</v>
      </c>
      <c r="Y125" s="125">
        <v>0</v>
      </c>
      <c r="Z125" s="111"/>
      <c r="AA125" s="126">
        <v>611</v>
      </c>
      <c r="AB125" s="110">
        <v>82.734363568807396</v>
      </c>
      <c r="AC125" s="121">
        <v>200</v>
      </c>
      <c r="AD125" s="116">
        <v>0.413671817844037</v>
      </c>
      <c r="AE125" s="127">
        <v>-1046.2122403041301</v>
      </c>
      <c r="AF125" s="112"/>
      <c r="AG125" s="112"/>
      <c r="AH125" s="128">
        <v>867</v>
      </c>
      <c r="AI125" s="125">
        <v>1162</v>
      </c>
      <c r="AJ125" s="111"/>
      <c r="AK125" s="120">
        <v>5480.3847299999998</v>
      </c>
      <c r="AL125" s="120">
        <v>742.08861333675998</v>
      </c>
      <c r="AM125" s="129">
        <v>828</v>
      </c>
      <c r="AN125" s="118">
        <v>0.89624228663859895</v>
      </c>
      <c r="AO125" s="120">
        <v>-1380.4739448591099</v>
      </c>
      <c r="AP125" s="124"/>
      <c r="AQ125" s="124"/>
      <c r="AR125" s="125">
        <v>635</v>
      </c>
      <c r="AS125" s="125">
        <v>1858</v>
      </c>
      <c r="AT125" s="113"/>
      <c r="AU125" s="120">
        <v>5378.8257100000001</v>
      </c>
      <c r="AV125" s="110">
        <v>728.33669699572602</v>
      </c>
      <c r="AW125" s="131">
        <v>573</v>
      </c>
      <c r="AX125" s="122">
        <v>1.2710937120344299</v>
      </c>
      <c r="AY125" s="130">
        <v>641.06860531148402</v>
      </c>
      <c r="AZ125" s="112">
        <v>1.4999999999999999E-2</v>
      </c>
      <c r="BA125" s="112">
        <v>1.4999999999999999E-2</v>
      </c>
      <c r="BB125" s="125">
        <v>0</v>
      </c>
      <c r="BC125" s="125">
        <v>0</v>
      </c>
      <c r="BD125" s="111"/>
      <c r="BE125" s="120">
        <v>537.20000000000005</v>
      </c>
      <c r="BF125" s="110">
        <v>72.741244041183904</v>
      </c>
      <c r="BG125" s="132">
        <v>65</v>
      </c>
      <c r="BH125" s="122">
        <v>1.11909606217206</v>
      </c>
      <c r="BI125" s="123">
        <v>-1.39397809884349</v>
      </c>
      <c r="BJ125" s="112">
        <v>1.4999999999999999E-2</v>
      </c>
      <c r="BK125" s="112">
        <v>8.9999999999999993E-3</v>
      </c>
      <c r="BL125" s="125">
        <v>0</v>
      </c>
      <c r="BM125" s="125">
        <v>39</v>
      </c>
      <c r="BN125" s="111"/>
      <c r="BO125" s="119">
        <v>987</v>
      </c>
      <c r="BP125" s="120">
        <v>133.64781807268901</v>
      </c>
      <c r="BQ125" s="132">
        <v>78</v>
      </c>
      <c r="BR125" s="122">
        <v>1.7134335650344701</v>
      </c>
      <c r="BS125" s="123">
        <v>370.41070143636102</v>
      </c>
      <c r="BT125" s="112">
        <v>7.4999999999999997E-3</v>
      </c>
      <c r="BU125" s="124">
        <v>7.4999999999999997E-3</v>
      </c>
      <c r="BV125" s="119">
        <v>0</v>
      </c>
      <c r="BW125" s="119">
        <v>0</v>
      </c>
      <c r="BX125" s="113"/>
      <c r="BY125" s="118">
        <v>0.99786970863111601</v>
      </c>
      <c r="BZ125" s="118">
        <v>1</v>
      </c>
      <c r="CA125" s="135">
        <v>0.99914788345244598</v>
      </c>
      <c r="CB125" s="117">
        <v>0.9</v>
      </c>
      <c r="CC125" s="124">
        <v>2.5000000000000001E-3</v>
      </c>
      <c r="CD125" s="113"/>
      <c r="CE125" s="113"/>
    </row>
    <row r="126" spans="1:83" s="85" customFormat="1" ht="21.4" customHeight="1" x14ac:dyDescent="0.2">
      <c r="A126" s="109" t="s">
        <v>382</v>
      </c>
      <c r="B126" s="109" t="s">
        <v>174</v>
      </c>
      <c r="C126" s="109" t="s">
        <v>183</v>
      </c>
      <c r="D126" s="110">
        <v>4.0641848577777804</v>
      </c>
      <c r="E126" s="111"/>
      <c r="F126" s="112">
        <v>3.5000000000000003E-2</v>
      </c>
      <c r="G126" s="112">
        <v>2.375E-2</v>
      </c>
      <c r="H126" s="113"/>
      <c r="I126" s="114">
        <v>5</v>
      </c>
      <c r="J126" s="114">
        <v>5</v>
      </c>
      <c r="K126" s="111"/>
      <c r="L126" s="115">
        <v>0.56000000000000005</v>
      </c>
      <c r="M126" s="116">
        <v>0.59799999999999998</v>
      </c>
      <c r="N126" s="117">
        <v>0.7</v>
      </c>
      <c r="O126" s="118"/>
      <c r="P126" s="111"/>
      <c r="Q126" s="119">
        <v>217</v>
      </c>
      <c r="R126" s="120">
        <v>53.3932406112678</v>
      </c>
      <c r="S126" s="121">
        <v>36</v>
      </c>
      <c r="T126" s="122">
        <v>1.4831455725352201</v>
      </c>
      <c r="U126" s="123">
        <v>52.839445224639903</v>
      </c>
      <c r="V126" s="124">
        <v>0.01</v>
      </c>
      <c r="W126" s="124">
        <v>0.01</v>
      </c>
      <c r="X126" s="125">
        <v>0</v>
      </c>
      <c r="Y126" s="125">
        <v>0</v>
      </c>
      <c r="Z126" s="111"/>
      <c r="AA126" s="126">
        <v>551</v>
      </c>
      <c r="AB126" s="110">
        <v>135.57454182861099</v>
      </c>
      <c r="AC126" s="121">
        <v>200</v>
      </c>
      <c r="AD126" s="116">
        <v>0.67787270914305497</v>
      </c>
      <c r="AE126" s="127">
        <v>-361.00308208533397</v>
      </c>
      <c r="AF126" s="112"/>
      <c r="AG126" s="112"/>
      <c r="AH126" s="128">
        <v>262</v>
      </c>
      <c r="AI126" s="125">
        <v>425</v>
      </c>
      <c r="AJ126" s="111"/>
      <c r="AK126" s="120">
        <v>2572.4050999999999</v>
      </c>
      <c r="AL126" s="120">
        <v>632.94490531775295</v>
      </c>
      <c r="AM126" s="129">
        <v>723.5</v>
      </c>
      <c r="AN126" s="118">
        <v>0.87483746415722596</v>
      </c>
      <c r="AO126" s="120">
        <v>-726.76604944369603</v>
      </c>
      <c r="AP126" s="124"/>
      <c r="AQ126" s="124"/>
      <c r="AR126" s="125">
        <v>369</v>
      </c>
      <c r="AS126" s="125">
        <v>957</v>
      </c>
      <c r="AT126" s="113"/>
      <c r="AU126" s="120">
        <v>2362.1154999999999</v>
      </c>
      <c r="AV126" s="110">
        <v>581.20277070555301</v>
      </c>
      <c r="AW126" s="131">
        <v>573</v>
      </c>
      <c r="AX126" s="133">
        <v>1.01431548116152</v>
      </c>
      <c r="AY126" s="137">
        <v>-245.18426315806499</v>
      </c>
      <c r="AZ126" s="112">
        <v>6.7499999999999999E-3</v>
      </c>
      <c r="BA126" s="112">
        <v>7.5000000000000002E-4</v>
      </c>
      <c r="BB126" s="125">
        <v>0</v>
      </c>
      <c r="BC126" s="125">
        <v>433</v>
      </c>
      <c r="BD126" s="111"/>
      <c r="BE126" s="120">
        <v>274.7</v>
      </c>
      <c r="BF126" s="110">
        <v>67.5904294742639</v>
      </c>
      <c r="BG126" s="132">
        <v>65</v>
      </c>
      <c r="BH126" s="133">
        <v>1.0398527611425199</v>
      </c>
      <c r="BI126" s="134">
        <v>-21.701001677733501</v>
      </c>
      <c r="BJ126" s="112">
        <v>8.2500000000000004E-3</v>
      </c>
      <c r="BK126" s="112">
        <v>3.0000000000000001E-3</v>
      </c>
      <c r="BL126" s="125">
        <v>0</v>
      </c>
      <c r="BM126" s="125">
        <v>43</v>
      </c>
      <c r="BN126" s="111"/>
      <c r="BO126" s="119">
        <v>587</v>
      </c>
      <c r="BP126" s="120">
        <v>144.43240663047999</v>
      </c>
      <c r="BQ126" s="132">
        <v>78</v>
      </c>
      <c r="BR126" s="122">
        <v>1.85169752090359</v>
      </c>
      <c r="BS126" s="123">
        <v>247.676329202304</v>
      </c>
      <c r="BT126" s="112">
        <v>7.4999999999999997E-3</v>
      </c>
      <c r="BU126" s="124">
        <v>7.4999999999999997E-3</v>
      </c>
      <c r="BV126" s="119">
        <v>0</v>
      </c>
      <c r="BW126" s="119">
        <v>0</v>
      </c>
      <c r="BX126" s="113"/>
      <c r="BY126" s="118">
        <v>0.99820547330641496</v>
      </c>
      <c r="BZ126" s="118">
        <v>1</v>
      </c>
      <c r="CA126" s="135">
        <v>0.99928218932256596</v>
      </c>
      <c r="CB126" s="117">
        <v>0.9</v>
      </c>
      <c r="CC126" s="124">
        <v>2.5000000000000001E-3</v>
      </c>
      <c r="CD126" s="113"/>
      <c r="CE126" s="113"/>
    </row>
    <row r="127" spans="1:83" s="85" customFormat="1" ht="21.4" customHeight="1" x14ac:dyDescent="0.2">
      <c r="A127" s="109" t="s">
        <v>382</v>
      </c>
      <c r="B127" s="109" t="s">
        <v>174</v>
      </c>
      <c r="C127" s="109" t="s">
        <v>184</v>
      </c>
      <c r="D127" s="110">
        <v>2.75378293722222</v>
      </c>
      <c r="E127" s="111"/>
      <c r="F127" s="112">
        <v>2.5499999999999998E-2</v>
      </c>
      <c r="G127" s="112">
        <v>1.4500000000000001E-2</v>
      </c>
      <c r="H127" s="113"/>
      <c r="I127" s="114">
        <v>5</v>
      </c>
      <c r="J127" s="114">
        <v>4</v>
      </c>
      <c r="K127" s="111"/>
      <c r="L127" s="115">
        <v>0.63</v>
      </c>
      <c r="M127" s="116">
        <v>0.51500000000000001</v>
      </c>
      <c r="N127" s="117">
        <v>0.7</v>
      </c>
      <c r="O127" s="118"/>
      <c r="P127" s="111"/>
      <c r="Q127" s="119">
        <v>100</v>
      </c>
      <c r="R127" s="120">
        <v>36.313682770099298</v>
      </c>
      <c r="S127" s="121">
        <v>36</v>
      </c>
      <c r="T127" s="133">
        <v>1.00871341028054</v>
      </c>
      <c r="U127" s="134">
        <v>-11.2308004002799</v>
      </c>
      <c r="V127" s="124">
        <v>4.0000000000000001E-3</v>
      </c>
      <c r="W127" s="124">
        <v>5.0000000000000001E-4</v>
      </c>
      <c r="X127" s="125">
        <v>0</v>
      </c>
      <c r="Y127" s="125">
        <v>19</v>
      </c>
      <c r="Z127" s="111"/>
      <c r="AA127" s="126">
        <v>276</v>
      </c>
      <c r="AB127" s="110">
        <v>100.225764445474</v>
      </c>
      <c r="AC127" s="121">
        <v>200</v>
      </c>
      <c r="AD127" s="116">
        <v>0.50112882222736999</v>
      </c>
      <c r="AE127" s="127">
        <v>-341.94889111266599</v>
      </c>
      <c r="AF127" s="112"/>
      <c r="AG127" s="112"/>
      <c r="AH127" s="128">
        <v>275</v>
      </c>
      <c r="AI127" s="125">
        <v>385</v>
      </c>
      <c r="AJ127" s="111"/>
      <c r="AK127" s="120">
        <v>2255.1907099999999</v>
      </c>
      <c r="AL127" s="120">
        <v>818.94280029014999</v>
      </c>
      <c r="AM127" s="129">
        <v>667.8</v>
      </c>
      <c r="AN127" s="122">
        <v>1.2263294403865701</v>
      </c>
      <c r="AO127" s="130">
        <v>191.85936257480799</v>
      </c>
      <c r="AP127" s="124">
        <v>0.01</v>
      </c>
      <c r="AQ127" s="124">
        <v>0.01</v>
      </c>
      <c r="AR127" s="125">
        <v>0</v>
      </c>
      <c r="AS127" s="125">
        <v>0</v>
      </c>
      <c r="AT127" s="113"/>
      <c r="AU127" s="120">
        <v>1464.7414699999999</v>
      </c>
      <c r="AV127" s="110">
        <v>531.90157081788902</v>
      </c>
      <c r="AW127" s="131">
        <v>573</v>
      </c>
      <c r="AX127" s="118">
        <v>0.92827499270137703</v>
      </c>
      <c r="AY127" s="120">
        <v>-301.89510074252001</v>
      </c>
      <c r="AZ127" s="112"/>
      <c r="BA127" s="112"/>
      <c r="BB127" s="125">
        <v>114</v>
      </c>
      <c r="BC127" s="125">
        <v>429</v>
      </c>
      <c r="BD127" s="111"/>
      <c r="BE127" s="120">
        <v>173.9</v>
      </c>
      <c r="BF127" s="110">
        <v>63.149494337202597</v>
      </c>
      <c r="BG127" s="132">
        <v>65</v>
      </c>
      <c r="BH127" s="133">
        <v>0.97153068211080995</v>
      </c>
      <c r="BI127" s="134">
        <v>-26.933389611616501</v>
      </c>
      <c r="BJ127" s="112">
        <v>3.0000000000000001E-3</v>
      </c>
      <c r="BK127" s="112"/>
      <c r="BL127" s="125">
        <v>6</v>
      </c>
      <c r="BM127" s="125">
        <v>41</v>
      </c>
      <c r="BN127" s="111"/>
      <c r="BO127" s="119">
        <v>223</v>
      </c>
      <c r="BP127" s="120">
        <v>80.979512577321401</v>
      </c>
      <c r="BQ127" s="132">
        <v>78</v>
      </c>
      <c r="BR127" s="133">
        <v>1.0381988791964301</v>
      </c>
      <c r="BS127" s="134">
        <v>-6.91664196820778</v>
      </c>
      <c r="BT127" s="112">
        <v>6.0000000000000001E-3</v>
      </c>
      <c r="BU127" s="124">
        <v>1.5E-3</v>
      </c>
      <c r="BV127" s="119">
        <v>0</v>
      </c>
      <c r="BW127" s="119">
        <v>35</v>
      </c>
      <c r="BX127" s="113"/>
      <c r="BY127" s="118">
        <v>0.99867608120035301</v>
      </c>
      <c r="BZ127" s="118">
        <v>1</v>
      </c>
      <c r="CA127" s="135">
        <v>0.999470432480141</v>
      </c>
      <c r="CB127" s="117">
        <v>0.9</v>
      </c>
      <c r="CC127" s="124">
        <v>2.5000000000000001E-3</v>
      </c>
      <c r="CD127" s="113"/>
      <c r="CE127" s="113"/>
    </row>
    <row r="128" spans="1:83" s="85" customFormat="1" ht="21.4" customHeight="1" x14ac:dyDescent="0.2">
      <c r="A128" s="109" t="s">
        <v>382</v>
      </c>
      <c r="B128" s="109" t="s">
        <v>174</v>
      </c>
      <c r="C128" s="109" t="s">
        <v>185</v>
      </c>
      <c r="D128" s="110">
        <v>3.7780167788888899</v>
      </c>
      <c r="E128" s="111"/>
      <c r="F128" s="112">
        <v>5.475E-2</v>
      </c>
      <c r="G128" s="112">
        <v>4.1750000000000002E-2</v>
      </c>
      <c r="H128" s="113"/>
      <c r="I128" s="114">
        <v>7</v>
      </c>
      <c r="J128" s="114">
        <v>6</v>
      </c>
      <c r="K128" s="111"/>
      <c r="L128" s="138">
        <v>0.68</v>
      </c>
      <c r="M128" s="133">
        <v>0.78100000000000003</v>
      </c>
      <c r="N128" s="117">
        <v>0.7</v>
      </c>
      <c r="O128" s="118">
        <v>1.0999999999999999E-2</v>
      </c>
      <c r="P128" s="111"/>
      <c r="Q128" s="119">
        <v>259</v>
      </c>
      <c r="R128" s="120">
        <v>68.554486429827804</v>
      </c>
      <c r="S128" s="121">
        <v>36</v>
      </c>
      <c r="T128" s="122">
        <v>1.90429128971744</v>
      </c>
      <c r="U128" s="123">
        <v>106.39834626712</v>
      </c>
      <c r="V128" s="124">
        <v>0.01</v>
      </c>
      <c r="W128" s="124">
        <v>0.01</v>
      </c>
      <c r="X128" s="125">
        <v>0</v>
      </c>
      <c r="Y128" s="125">
        <v>0</v>
      </c>
      <c r="Z128" s="111"/>
      <c r="AA128" s="126">
        <v>392</v>
      </c>
      <c r="AB128" s="110">
        <v>103.758141623523</v>
      </c>
      <c r="AC128" s="121">
        <v>200</v>
      </c>
      <c r="AD128" s="116">
        <v>0.51879070811761496</v>
      </c>
      <c r="AE128" s="127">
        <v>-455.78696518266702</v>
      </c>
      <c r="AF128" s="112"/>
      <c r="AG128" s="112"/>
      <c r="AH128" s="128">
        <v>364</v>
      </c>
      <c r="AI128" s="125">
        <v>515</v>
      </c>
      <c r="AJ128" s="111"/>
      <c r="AK128" s="120">
        <v>2846.6036100000001</v>
      </c>
      <c r="AL128" s="120">
        <v>753.46505232758204</v>
      </c>
      <c r="AM128" s="129">
        <v>715.1</v>
      </c>
      <c r="AN128" s="133">
        <v>1.0536499123585299</v>
      </c>
      <c r="AO128" s="137">
        <v>-184.65868401062701</v>
      </c>
      <c r="AP128" s="124">
        <v>6.4999999999999997E-3</v>
      </c>
      <c r="AQ128" s="124">
        <v>2.5000000000000001E-3</v>
      </c>
      <c r="AR128" s="125">
        <v>0</v>
      </c>
      <c r="AS128" s="125">
        <v>396</v>
      </c>
      <c r="AT128" s="113"/>
      <c r="AU128" s="120">
        <v>2405.51262</v>
      </c>
      <c r="AV128" s="110">
        <v>636.71305893656199</v>
      </c>
      <c r="AW128" s="131">
        <v>573</v>
      </c>
      <c r="AX128" s="133">
        <v>1.11119207493292</v>
      </c>
      <c r="AY128" s="137">
        <v>-18.201506574012502</v>
      </c>
      <c r="AZ128" s="112">
        <v>1.4250000000000001E-2</v>
      </c>
      <c r="BA128" s="112">
        <v>8.2500000000000004E-3</v>
      </c>
      <c r="BB128" s="125">
        <v>0</v>
      </c>
      <c r="BC128" s="125">
        <v>193</v>
      </c>
      <c r="BD128" s="111"/>
      <c r="BE128" s="120">
        <v>239.7</v>
      </c>
      <c r="BF128" s="110">
        <v>63.445986089690003</v>
      </c>
      <c r="BG128" s="132">
        <v>65</v>
      </c>
      <c r="BH128" s="133">
        <v>0.97609209368753902</v>
      </c>
      <c r="BI128" s="134">
        <v>-35.830763684366801</v>
      </c>
      <c r="BJ128" s="112">
        <v>3.0000000000000001E-3</v>
      </c>
      <c r="BK128" s="112"/>
      <c r="BL128" s="125">
        <v>6</v>
      </c>
      <c r="BM128" s="125">
        <v>55</v>
      </c>
      <c r="BN128" s="111"/>
      <c r="BO128" s="119">
        <v>417</v>
      </c>
      <c r="BP128" s="120">
        <v>110.375370043391</v>
      </c>
      <c r="BQ128" s="132">
        <v>78</v>
      </c>
      <c r="BR128" s="122">
        <v>1.41506884671014</v>
      </c>
      <c r="BS128" s="123">
        <v>101.568845510432</v>
      </c>
      <c r="BT128" s="112">
        <v>7.4999999999999997E-3</v>
      </c>
      <c r="BU128" s="124">
        <v>7.4999999999999997E-3</v>
      </c>
      <c r="BV128" s="119">
        <v>0</v>
      </c>
      <c r="BW128" s="119">
        <v>0</v>
      </c>
      <c r="BX128" s="113"/>
      <c r="BY128" s="118">
        <v>0.99635701275045496</v>
      </c>
      <c r="BZ128" s="118">
        <v>1</v>
      </c>
      <c r="CA128" s="135">
        <v>0.99854280510018201</v>
      </c>
      <c r="CB128" s="117">
        <v>0.9</v>
      </c>
      <c r="CC128" s="124">
        <v>2.5000000000000001E-3</v>
      </c>
      <c r="CD128" s="113"/>
      <c r="CE128" s="113"/>
    </row>
    <row r="129" spans="1:83" s="85" customFormat="1" ht="21.4" customHeight="1" x14ac:dyDescent="0.2">
      <c r="A129" s="109" t="s">
        <v>382</v>
      </c>
      <c r="B129" s="109" t="s">
        <v>174</v>
      </c>
      <c r="C129" s="109" t="s">
        <v>186</v>
      </c>
      <c r="D129" s="110">
        <v>8.2147194804444403</v>
      </c>
      <c r="E129" s="111"/>
      <c r="F129" s="112">
        <v>4.0500000000000001E-2</v>
      </c>
      <c r="G129" s="112">
        <v>3.075E-2</v>
      </c>
      <c r="H129" s="113"/>
      <c r="I129" s="114">
        <v>6</v>
      </c>
      <c r="J129" s="114">
        <v>5</v>
      </c>
      <c r="K129" s="111"/>
      <c r="L129" s="115">
        <v>0.56000000000000005</v>
      </c>
      <c r="M129" s="118">
        <v>0.67800000000000005</v>
      </c>
      <c r="N129" s="117">
        <v>0.7</v>
      </c>
      <c r="O129" s="118"/>
      <c r="P129" s="111"/>
      <c r="Q129" s="119">
        <v>458</v>
      </c>
      <c r="R129" s="120">
        <v>55.753577598150798</v>
      </c>
      <c r="S129" s="121">
        <v>36</v>
      </c>
      <c r="T129" s="122">
        <v>1.54871048883752</v>
      </c>
      <c r="U129" s="123">
        <v>126.19105074588801</v>
      </c>
      <c r="V129" s="124">
        <v>0.01</v>
      </c>
      <c r="W129" s="124">
        <v>0.01</v>
      </c>
      <c r="X129" s="125">
        <v>0</v>
      </c>
      <c r="Y129" s="125">
        <v>0</v>
      </c>
      <c r="Z129" s="111"/>
      <c r="AA129" s="126">
        <v>892</v>
      </c>
      <c r="AB129" s="110">
        <v>108.58557034399701</v>
      </c>
      <c r="AC129" s="121">
        <v>200</v>
      </c>
      <c r="AD129" s="116">
        <v>0.54292785171998503</v>
      </c>
      <c r="AE129" s="127">
        <v>-951.38305141173203</v>
      </c>
      <c r="AF129" s="112"/>
      <c r="AG129" s="112"/>
      <c r="AH129" s="128">
        <v>751</v>
      </c>
      <c r="AI129" s="125">
        <v>1080</v>
      </c>
      <c r="AJ129" s="111"/>
      <c r="AK129" s="120">
        <v>11682.837820000001</v>
      </c>
      <c r="AL129" s="120">
        <v>1422.18341695192</v>
      </c>
      <c r="AM129" s="129">
        <v>828</v>
      </c>
      <c r="AN129" s="122">
        <v>1.7176128224056999</v>
      </c>
      <c r="AO129" s="130">
        <v>4051.23198715543</v>
      </c>
      <c r="AP129" s="124">
        <v>0.01</v>
      </c>
      <c r="AQ129" s="124">
        <v>0.01</v>
      </c>
      <c r="AR129" s="125">
        <v>0</v>
      </c>
      <c r="AS129" s="125">
        <v>0</v>
      </c>
      <c r="AT129" s="113"/>
      <c r="AU129" s="120">
        <v>4745.03377</v>
      </c>
      <c r="AV129" s="110">
        <v>577.62578275445605</v>
      </c>
      <c r="AW129" s="131">
        <v>573</v>
      </c>
      <c r="AX129" s="133">
        <v>1.00807291929224</v>
      </c>
      <c r="AY129" s="137">
        <v>-524.96179006510397</v>
      </c>
      <c r="AZ129" s="112">
        <v>6.0000000000000001E-3</v>
      </c>
      <c r="BA129" s="112">
        <v>7.5000000000000002E-4</v>
      </c>
      <c r="BB129" s="125">
        <v>0</v>
      </c>
      <c r="BC129" s="125">
        <v>904</v>
      </c>
      <c r="BD129" s="111"/>
      <c r="BE129" s="120">
        <v>528.79999999999995</v>
      </c>
      <c r="BF129" s="110">
        <v>64.372252912449994</v>
      </c>
      <c r="BG129" s="132">
        <v>65</v>
      </c>
      <c r="BH129" s="133">
        <v>0.99034235249923097</v>
      </c>
      <c r="BI129" s="134">
        <v>-70.299491708812994</v>
      </c>
      <c r="BJ129" s="112">
        <v>4.4999999999999997E-3</v>
      </c>
      <c r="BK129" s="112"/>
      <c r="BL129" s="125">
        <v>6</v>
      </c>
      <c r="BM129" s="125">
        <v>112</v>
      </c>
      <c r="BN129" s="111"/>
      <c r="BO129" s="119">
        <v>802</v>
      </c>
      <c r="BP129" s="120">
        <v>97.629627147853498</v>
      </c>
      <c r="BQ129" s="132">
        <v>78</v>
      </c>
      <c r="BR129" s="122">
        <v>1.2516618865109399</v>
      </c>
      <c r="BS129" s="123">
        <v>116.143212914317</v>
      </c>
      <c r="BT129" s="112">
        <v>7.4999999999999997E-3</v>
      </c>
      <c r="BU129" s="124">
        <v>7.4999999999999997E-3</v>
      </c>
      <c r="BV129" s="119">
        <v>0</v>
      </c>
      <c r="BW129" s="119">
        <v>0</v>
      </c>
      <c r="BX129" s="113"/>
      <c r="BY129" s="118">
        <v>0.996967576393749</v>
      </c>
      <c r="BZ129" s="118">
        <v>1</v>
      </c>
      <c r="CA129" s="135">
        <v>0.99878703055749896</v>
      </c>
      <c r="CB129" s="117">
        <v>0.9</v>
      </c>
      <c r="CC129" s="124">
        <v>2.5000000000000001E-3</v>
      </c>
      <c r="CD129" s="113"/>
      <c r="CE129" s="113"/>
    </row>
    <row r="130" spans="1:83" s="85" customFormat="1" ht="21.4" customHeight="1" x14ac:dyDescent="0.2">
      <c r="A130" s="109" t="s">
        <v>382</v>
      </c>
      <c r="B130" s="109" t="s">
        <v>174</v>
      </c>
      <c r="C130" s="109" t="s">
        <v>187</v>
      </c>
      <c r="D130" s="110">
        <v>4.2623949085555601</v>
      </c>
      <c r="E130" s="111"/>
      <c r="F130" s="112">
        <v>0.02</v>
      </c>
      <c r="G130" s="112">
        <v>1.6250000000000001E-2</v>
      </c>
      <c r="H130" s="113"/>
      <c r="I130" s="114">
        <v>3</v>
      </c>
      <c r="J130" s="114">
        <v>3</v>
      </c>
      <c r="K130" s="111"/>
      <c r="L130" s="115">
        <v>0.55000000000000004</v>
      </c>
      <c r="M130" s="118">
        <v>0.67800000000000005</v>
      </c>
      <c r="N130" s="117">
        <v>0.7</v>
      </c>
      <c r="O130" s="118"/>
      <c r="P130" s="111"/>
      <c r="Q130" s="119">
        <v>205</v>
      </c>
      <c r="R130" s="120">
        <v>48.095027419566499</v>
      </c>
      <c r="S130" s="121">
        <v>36</v>
      </c>
      <c r="T130" s="122">
        <v>1.3359729838768499</v>
      </c>
      <c r="U130" s="123">
        <v>32.8333448536238</v>
      </c>
      <c r="V130" s="124">
        <v>0.01</v>
      </c>
      <c r="W130" s="124">
        <v>0.01</v>
      </c>
      <c r="X130" s="125">
        <v>0</v>
      </c>
      <c r="Y130" s="125">
        <v>0</v>
      </c>
      <c r="Z130" s="111"/>
      <c r="AA130" s="126">
        <v>472</v>
      </c>
      <c r="AB130" s="110">
        <v>110.73586800992901</v>
      </c>
      <c r="AC130" s="121">
        <v>200</v>
      </c>
      <c r="AD130" s="116">
        <v>0.55367934004964503</v>
      </c>
      <c r="AE130" s="127">
        <v>-484.48141747986801</v>
      </c>
      <c r="AF130" s="112"/>
      <c r="AG130" s="112"/>
      <c r="AH130" s="128">
        <v>381</v>
      </c>
      <c r="AI130" s="125">
        <v>551</v>
      </c>
      <c r="AJ130" s="111"/>
      <c r="AK130" s="120">
        <v>2093.53665</v>
      </c>
      <c r="AL130" s="120">
        <v>491.16440285666999</v>
      </c>
      <c r="AM130" s="129">
        <v>675.8</v>
      </c>
      <c r="AN130" s="116">
        <v>0.72678958694387397</v>
      </c>
      <c r="AO130" s="139">
        <v>-1138.41405966447</v>
      </c>
      <c r="AP130" s="124"/>
      <c r="AQ130" s="124"/>
      <c r="AR130" s="125">
        <v>787</v>
      </c>
      <c r="AS130" s="125">
        <v>1364</v>
      </c>
      <c r="AT130" s="113"/>
      <c r="AU130" s="120">
        <v>2036.1053899999999</v>
      </c>
      <c r="AV130" s="110">
        <v>477.69046127403499</v>
      </c>
      <c r="AW130" s="131">
        <v>573</v>
      </c>
      <c r="AX130" s="118">
        <v>0.83366572648173598</v>
      </c>
      <c r="AY130" s="120">
        <v>-698.35222560157399</v>
      </c>
      <c r="AZ130" s="112"/>
      <c r="BA130" s="112"/>
      <c r="BB130" s="125">
        <v>407</v>
      </c>
      <c r="BC130" s="125">
        <v>895</v>
      </c>
      <c r="BD130" s="111"/>
      <c r="BE130" s="120">
        <v>252.4</v>
      </c>
      <c r="BF130" s="110">
        <v>59.215536198529598</v>
      </c>
      <c r="BG130" s="132">
        <v>65</v>
      </c>
      <c r="BH130" s="118">
        <v>0.91100824920814805</v>
      </c>
      <c r="BI130" s="126">
        <v>-58.456460680957001</v>
      </c>
      <c r="BJ130" s="112"/>
      <c r="BK130" s="112"/>
      <c r="BL130" s="125">
        <v>25</v>
      </c>
      <c r="BM130" s="125">
        <v>81</v>
      </c>
      <c r="BN130" s="111"/>
      <c r="BO130" s="119">
        <v>367</v>
      </c>
      <c r="BP130" s="120">
        <v>86.101829575516604</v>
      </c>
      <c r="BQ130" s="132">
        <v>78</v>
      </c>
      <c r="BR130" s="122">
        <v>1.10386960994252</v>
      </c>
      <c r="BS130" s="123">
        <v>11.1275342108061</v>
      </c>
      <c r="BT130" s="112">
        <v>7.4999999999999997E-3</v>
      </c>
      <c r="BU130" s="124">
        <v>3.7499999999999999E-3</v>
      </c>
      <c r="BV130" s="119">
        <v>0</v>
      </c>
      <c r="BW130" s="119">
        <v>32</v>
      </c>
      <c r="BX130" s="113"/>
      <c r="BY130" s="118">
        <v>0.99912464985994398</v>
      </c>
      <c r="BZ130" s="118">
        <v>1</v>
      </c>
      <c r="CA130" s="135">
        <v>0.99964985994397804</v>
      </c>
      <c r="CB130" s="117">
        <v>0.9</v>
      </c>
      <c r="CC130" s="124">
        <v>2.5000000000000001E-3</v>
      </c>
      <c r="CD130" s="113"/>
      <c r="CE130" s="113"/>
    </row>
    <row r="131" spans="1:83" s="85" customFormat="1" ht="21.4" customHeight="1" x14ac:dyDescent="0.2">
      <c r="A131" s="109" t="s">
        <v>382</v>
      </c>
      <c r="B131" s="109" t="s">
        <v>174</v>
      </c>
      <c r="C131" s="109" t="s">
        <v>188</v>
      </c>
      <c r="D131" s="110">
        <v>1.9964803312222199</v>
      </c>
      <c r="E131" s="111"/>
      <c r="F131" s="112">
        <v>0.01</v>
      </c>
      <c r="G131" s="112">
        <v>0.01</v>
      </c>
      <c r="H131" s="113"/>
      <c r="I131" s="114">
        <v>2</v>
      </c>
      <c r="J131" s="114">
        <v>2</v>
      </c>
      <c r="K131" s="111"/>
      <c r="L131" s="115">
        <v>0.25</v>
      </c>
      <c r="M131" s="116">
        <v>0.53100000000000003</v>
      </c>
      <c r="N131" s="117">
        <v>0.7</v>
      </c>
      <c r="O131" s="118"/>
      <c r="P131" s="111"/>
      <c r="Q131" s="119">
        <v>57</v>
      </c>
      <c r="R131" s="120">
        <v>28.550243700675601</v>
      </c>
      <c r="S131" s="121">
        <v>36</v>
      </c>
      <c r="T131" s="118">
        <v>0.79306232501876694</v>
      </c>
      <c r="U131" s="126">
        <v>-23.641833538727901</v>
      </c>
      <c r="V131" s="124"/>
      <c r="W131" s="124"/>
      <c r="X131" s="125">
        <v>15</v>
      </c>
      <c r="Y131" s="125">
        <v>30</v>
      </c>
      <c r="Z131" s="111"/>
      <c r="AA131" s="126">
        <v>140</v>
      </c>
      <c r="AB131" s="110">
        <v>70.1234055806067</v>
      </c>
      <c r="AC131" s="121">
        <v>200</v>
      </c>
      <c r="AD131" s="116">
        <v>0.35061702790303401</v>
      </c>
      <c r="AE131" s="127">
        <v>-308.01018632626602</v>
      </c>
      <c r="AF131" s="112"/>
      <c r="AG131" s="112"/>
      <c r="AH131" s="128">
        <v>260</v>
      </c>
      <c r="AI131" s="125">
        <v>340</v>
      </c>
      <c r="AJ131" s="111"/>
      <c r="AK131" s="120">
        <v>1200.1869099999999</v>
      </c>
      <c r="AL131" s="120">
        <v>601.151381874751</v>
      </c>
      <c r="AM131" s="129">
        <v>687.4</v>
      </c>
      <c r="AN131" s="118">
        <v>0.874529214248983</v>
      </c>
      <c r="AO131" s="120">
        <v>-339.62410040337699</v>
      </c>
      <c r="AP131" s="124"/>
      <c r="AQ131" s="124"/>
      <c r="AR131" s="125">
        <v>173</v>
      </c>
      <c r="AS131" s="125">
        <v>447</v>
      </c>
      <c r="AT131" s="113"/>
      <c r="AU131" s="120">
        <v>774.27668000000006</v>
      </c>
      <c r="AV131" s="110">
        <v>387.82084045175498</v>
      </c>
      <c r="AW131" s="131">
        <v>573</v>
      </c>
      <c r="AX131" s="116">
        <v>0.67682520148648295</v>
      </c>
      <c r="AY131" s="139">
        <v>-506.52694407325498</v>
      </c>
      <c r="AZ131" s="112"/>
      <c r="BA131" s="112"/>
      <c r="BB131" s="125">
        <v>370</v>
      </c>
      <c r="BC131" s="125">
        <v>599</v>
      </c>
      <c r="BD131" s="111"/>
      <c r="BE131" s="120">
        <v>75.900000000000006</v>
      </c>
      <c r="BF131" s="110">
        <v>38.016903454057498</v>
      </c>
      <c r="BG131" s="132">
        <v>65</v>
      </c>
      <c r="BH131" s="116">
        <v>0.58487543775473105</v>
      </c>
      <c r="BI131" s="127">
        <v>-69.703310556036499</v>
      </c>
      <c r="BJ131" s="112"/>
      <c r="BK131" s="112"/>
      <c r="BL131" s="125">
        <v>54</v>
      </c>
      <c r="BM131" s="125">
        <v>80</v>
      </c>
      <c r="BN131" s="111"/>
      <c r="BO131" s="119">
        <v>238</v>
      </c>
      <c r="BP131" s="120">
        <v>119.209789487031</v>
      </c>
      <c r="BQ131" s="132">
        <v>78</v>
      </c>
      <c r="BR131" s="122">
        <v>1.5283306344491201</v>
      </c>
      <c r="BS131" s="123">
        <v>71.311461369859401</v>
      </c>
      <c r="BT131" s="112">
        <v>7.4999999999999997E-3</v>
      </c>
      <c r="BU131" s="124">
        <v>7.4999999999999997E-3</v>
      </c>
      <c r="BV131" s="119">
        <v>0</v>
      </c>
      <c r="BW131" s="119">
        <v>0</v>
      </c>
      <c r="BX131" s="113"/>
      <c r="BY131" s="118">
        <v>0.99883551673944704</v>
      </c>
      <c r="BZ131" s="118">
        <v>1</v>
      </c>
      <c r="CA131" s="135">
        <v>0.99953420669577897</v>
      </c>
      <c r="CB131" s="117">
        <v>0.9</v>
      </c>
      <c r="CC131" s="124">
        <v>2.5000000000000001E-3</v>
      </c>
      <c r="CD131" s="113"/>
      <c r="CE131" s="113"/>
    </row>
    <row r="132" spans="1:83" s="85" customFormat="1" ht="21.4" customHeight="1" x14ac:dyDescent="0.2">
      <c r="A132" s="109" t="s">
        <v>382</v>
      </c>
      <c r="B132" s="109" t="s">
        <v>174</v>
      </c>
      <c r="C132" s="109" t="s">
        <v>189</v>
      </c>
      <c r="D132" s="110">
        <v>4.6556036556666696</v>
      </c>
      <c r="E132" s="111"/>
      <c r="F132" s="112">
        <v>3.0124999999999999E-2</v>
      </c>
      <c r="G132" s="112">
        <v>1.4250000000000001E-2</v>
      </c>
      <c r="H132" s="113"/>
      <c r="I132" s="114">
        <v>5</v>
      </c>
      <c r="J132" s="114">
        <v>4</v>
      </c>
      <c r="K132" s="111"/>
      <c r="L132" s="138">
        <v>0.67</v>
      </c>
      <c r="M132" s="118">
        <v>0.65700000000000003</v>
      </c>
      <c r="N132" s="117">
        <v>0.7</v>
      </c>
      <c r="O132" s="118"/>
      <c r="P132" s="111"/>
      <c r="Q132" s="119">
        <v>200</v>
      </c>
      <c r="R132" s="120">
        <v>42.958983365468796</v>
      </c>
      <c r="S132" s="121">
        <v>36</v>
      </c>
      <c r="T132" s="122">
        <v>1.1933050934852401</v>
      </c>
      <c r="U132" s="123">
        <v>11.9508571403119</v>
      </c>
      <c r="V132" s="124">
        <v>0.01</v>
      </c>
      <c r="W132" s="124">
        <v>9.4999999999999998E-3</v>
      </c>
      <c r="X132" s="125">
        <v>0</v>
      </c>
      <c r="Y132" s="125">
        <v>2</v>
      </c>
      <c r="Z132" s="111"/>
      <c r="AA132" s="126">
        <v>406</v>
      </c>
      <c r="AB132" s="110">
        <v>87.206736231901601</v>
      </c>
      <c r="AC132" s="121">
        <v>200</v>
      </c>
      <c r="AD132" s="116">
        <v>0.43603368115950802</v>
      </c>
      <c r="AE132" s="127">
        <v>-638.71746033160105</v>
      </c>
      <c r="AF132" s="112"/>
      <c r="AG132" s="112"/>
      <c r="AH132" s="128">
        <v>526</v>
      </c>
      <c r="AI132" s="125">
        <v>712</v>
      </c>
      <c r="AJ132" s="111"/>
      <c r="AK132" s="120">
        <v>3198.9463099999998</v>
      </c>
      <c r="AL132" s="120">
        <v>687.11740659158897</v>
      </c>
      <c r="AM132" s="129">
        <v>828</v>
      </c>
      <c r="AN132" s="118">
        <v>0.82985194032800602</v>
      </c>
      <c r="AO132" s="120">
        <v>-1126.1839757728301</v>
      </c>
      <c r="AP132" s="124"/>
      <c r="AQ132" s="124"/>
      <c r="AR132" s="125">
        <v>656</v>
      </c>
      <c r="AS132" s="125">
        <v>1427</v>
      </c>
      <c r="AT132" s="113"/>
      <c r="AU132" s="120">
        <v>2722.8266600000002</v>
      </c>
      <c r="AV132" s="110">
        <v>584.84932596997498</v>
      </c>
      <c r="AW132" s="131">
        <v>573</v>
      </c>
      <c r="AX132" s="133">
        <v>1.0206794519545801</v>
      </c>
      <c r="AY132" s="137">
        <v>-263.88647770276202</v>
      </c>
      <c r="AZ132" s="112">
        <v>6.7499999999999999E-3</v>
      </c>
      <c r="BA132" s="112">
        <v>1.5E-3</v>
      </c>
      <c r="BB132" s="125">
        <v>0</v>
      </c>
      <c r="BC132" s="125">
        <v>479</v>
      </c>
      <c r="BD132" s="111"/>
      <c r="BE132" s="120">
        <v>301.7</v>
      </c>
      <c r="BF132" s="110">
        <v>64.803626406809698</v>
      </c>
      <c r="BG132" s="132">
        <v>65</v>
      </c>
      <c r="BH132" s="133">
        <v>0.99697886779707201</v>
      </c>
      <c r="BI132" s="134">
        <v>-37.833174607770303</v>
      </c>
      <c r="BJ132" s="112">
        <v>5.2500000000000003E-3</v>
      </c>
      <c r="BK132" s="112">
        <v>0</v>
      </c>
      <c r="BL132" s="125">
        <v>1</v>
      </c>
      <c r="BM132" s="125">
        <v>62</v>
      </c>
      <c r="BN132" s="111"/>
      <c r="BO132" s="119">
        <v>372</v>
      </c>
      <c r="BP132" s="120">
        <v>79.903709059771899</v>
      </c>
      <c r="BQ132" s="132">
        <v>78</v>
      </c>
      <c r="BR132" s="133">
        <v>1.0244065264073301</v>
      </c>
      <c r="BS132" s="134">
        <v>-16.701935935997099</v>
      </c>
      <c r="BT132" s="112">
        <v>5.6249999999999998E-3</v>
      </c>
      <c r="BU132" s="124">
        <v>7.5000000000000002E-4</v>
      </c>
      <c r="BV132" s="119">
        <v>0</v>
      </c>
      <c r="BW132" s="119">
        <v>64</v>
      </c>
      <c r="BX132" s="113"/>
      <c r="BY132" s="118">
        <v>0.993985967256933</v>
      </c>
      <c r="BZ132" s="118">
        <v>1</v>
      </c>
      <c r="CA132" s="135">
        <v>0.99759438690277302</v>
      </c>
      <c r="CB132" s="117">
        <v>0.9</v>
      </c>
      <c r="CC132" s="124">
        <v>2.5000000000000001E-3</v>
      </c>
      <c r="CD132" s="113"/>
      <c r="CE132" s="113"/>
    </row>
    <row r="133" spans="1:83" s="85" customFormat="1" ht="21.4" customHeight="1" x14ac:dyDescent="0.2">
      <c r="A133" s="109" t="s">
        <v>382</v>
      </c>
      <c r="B133" s="109" t="s">
        <v>174</v>
      </c>
      <c r="C133" s="109" t="s">
        <v>190</v>
      </c>
      <c r="D133" s="110">
        <v>2.9848484848888899</v>
      </c>
      <c r="E133" s="111"/>
      <c r="F133" s="112">
        <v>5.2249999999999998E-2</v>
      </c>
      <c r="G133" s="112">
        <v>4.675E-2</v>
      </c>
      <c r="H133" s="113"/>
      <c r="I133" s="114">
        <v>7</v>
      </c>
      <c r="J133" s="114">
        <v>6</v>
      </c>
      <c r="K133" s="111"/>
      <c r="L133" s="135">
        <v>0.94</v>
      </c>
      <c r="M133" s="133">
        <v>0.71899999999999997</v>
      </c>
      <c r="N133" s="117">
        <v>0.7</v>
      </c>
      <c r="O133" s="118">
        <v>2E-3</v>
      </c>
      <c r="P133" s="111"/>
      <c r="Q133" s="119">
        <v>207</v>
      </c>
      <c r="R133" s="120">
        <v>69.3502538061678</v>
      </c>
      <c r="S133" s="121">
        <v>36</v>
      </c>
      <c r="T133" s="122">
        <v>1.9263959390602201</v>
      </c>
      <c r="U133" s="123">
        <v>86.435999998367905</v>
      </c>
      <c r="V133" s="124">
        <v>0.01</v>
      </c>
      <c r="W133" s="124">
        <v>0.01</v>
      </c>
      <c r="X133" s="125">
        <v>0</v>
      </c>
      <c r="Y133" s="125">
        <v>0</v>
      </c>
      <c r="Z133" s="111"/>
      <c r="AA133" s="126">
        <v>459</v>
      </c>
      <c r="AB133" s="110">
        <v>153.77664974411101</v>
      </c>
      <c r="AC133" s="121">
        <v>200</v>
      </c>
      <c r="AD133" s="118">
        <v>0.76888324872055502</v>
      </c>
      <c r="AE133" s="126">
        <v>-210.80000000906699</v>
      </c>
      <c r="AF133" s="112"/>
      <c r="AG133" s="112"/>
      <c r="AH133" s="128">
        <v>138</v>
      </c>
      <c r="AI133" s="125">
        <v>258</v>
      </c>
      <c r="AJ133" s="111"/>
      <c r="AK133" s="120">
        <v>2432.5830299999998</v>
      </c>
      <c r="AL133" s="120">
        <v>814.977055725009</v>
      </c>
      <c r="AM133" s="129">
        <v>766.8</v>
      </c>
      <c r="AN133" s="133">
        <v>1.06282871116981</v>
      </c>
      <c r="AO133" s="137">
        <v>-135.43017003476299</v>
      </c>
      <c r="AP133" s="124">
        <v>7.0000000000000001E-3</v>
      </c>
      <c r="AQ133" s="124">
        <v>3.0000000000000001E-3</v>
      </c>
      <c r="AR133" s="125">
        <v>0</v>
      </c>
      <c r="AS133" s="125">
        <v>314</v>
      </c>
      <c r="AT133" s="113"/>
      <c r="AU133" s="120">
        <v>2031.65291</v>
      </c>
      <c r="AV133" s="110">
        <v>680.65528963545603</v>
      </c>
      <c r="AW133" s="131">
        <v>573</v>
      </c>
      <c r="AX133" s="122">
        <v>1.1878800866238299</v>
      </c>
      <c r="AY133" s="130">
        <v>116.780673610443</v>
      </c>
      <c r="AZ133" s="112">
        <v>1.4999999999999999E-2</v>
      </c>
      <c r="BA133" s="112">
        <v>1.4250000000000001E-2</v>
      </c>
      <c r="BB133" s="125">
        <v>0</v>
      </c>
      <c r="BC133" s="125">
        <v>21</v>
      </c>
      <c r="BD133" s="111"/>
      <c r="BE133" s="120">
        <v>240.8</v>
      </c>
      <c r="BF133" s="110">
        <v>80.674111674034904</v>
      </c>
      <c r="BG133" s="132">
        <v>65</v>
      </c>
      <c r="BH133" s="122">
        <v>1.2411401796005399</v>
      </c>
      <c r="BI133" s="123">
        <v>23.1149999970532</v>
      </c>
      <c r="BJ133" s="112">
        <v>1.4999999999999999E-2</v>
      </c>
      <c r="BK133" s="112">
        <v>1.4999999999999999E-2</v>
      </c>
      <c r="BL133" s="125">
        <v>0</v>
      </c>
      <c r="BM133" s="125">
        <v>0</v>
      </c>
      <c r="BN133" s="111"/>
      <c r="BO133" s="119">
        <v>211</v>
      </c>
      <c r="BP133" s="120">
        <v>70.690355328992297</v>
      </c>
      <c r="BQ133" s="132">
        <v>78</v>
      </c>
      <c r="BR133" s="133">
        <v>0.90628660678195305</v>
      </c>
      <c r="BS133" s="134">
        <v>-38.208581821555299</v>
      </c>
      <c r="BT133" s="112">
        <v>7.5000000000000002E-4</v>
      </c>
      <c r="BU133" s="124"/>
      <c r="BV133" s="119">
        <v>22</v>
      </c>
      <c r="BW133" s="119">
        <v>69</v>
      </c>
      <c r="BX133" s="113"/>
      <c r="BY133" s="118">
        <v>0.99917355371900796</v>
      </c>
      <c r="BZ133" s="118">
        <v>1</v>
      </c>
      <c r="CA133" s="135">
        <v>0.99966942148760296</v>
      </c>
      <c r="CB133" s="117">
        <v>0.9</v>
      </c>
      <c r="CC133" s="124">
        <v>2.5000000000000001E-3</v>
      </c>
      <c r="CD133" s="113"/>
      <c r="CE133" s="113"/>
    </row>
    <row r="134" spans="1:83" s="85" customFormat="1" ht="21.4" customHeight="1" x14ac:dyDescent="0.2">
      <c r="A134" s="109" t="s">
        <v>382</v>
      </c>
      <c r="B134" s="109" t="s">
        <v>174</v>
      </c>
      <c r="C134" s="109" t="s">
        <v>191</v>
      </c>
      <c r="D134" s="110">
        <v>7.4745092368888901</v>
      </c>
      <c r="E134" s="111"/>
      <c r="F134" s="112">
        <v>4.4999999999999998E-2</v>
      </c>
      <c r="G134" s="112">
        <v>3.9750000000000001E-2</v>
      </c>
      <c r="H134" s="113"/>
      <c r="I134" s="114">
        <v>5</v>
      </c>
      <c r="J134" s="114">
        <v>5</v>
      </c>
      <c r="K134" s="111"/>
      <c r="L134" s="115">
        <v>0.55000000000000004</v>
      </c>
      <c r="M134" s="116">
        <v>0.40699999999999997</v>
      </c>
      <c r="N134" s="117">
        <v>0.7</v>
      </c>
      <c r="O134" s="118"/>
      <c r="P134" s="111"/>
      <c r="Q134" s="119">
        <v>365</v>
      </c>
      <c r="R134" s="120">
        <v>48.832637492588603</v>
      </c>
      <c r="S134" s="121">
        <v>36</v>
      </c>
      <c r="T134" s="122">
        <v>1.3564621525719001</v>
      </c>
      <c r="U134" s="123">
        <v>63.089622903584001</v>
      </c>
      <c r="V134" s="124">
        <v>0.01</v>
      </c>
      <c r="W134" s="124">
        <v>0.01</v>
      </c>
      <c r="X134" s="125">
        <v>0</v>
      </c>
      <c r="Y134" s="125">
        <v>0</v>
      </c>
      <c r="Z134" s="111"/>
      <c r="AA134" s="126">
        <v>804</v>
      </c>
      <c r="AB134" s="110">
        <v>107.56559053162</v>
      </c>
      <c r="AC134" s="121">
        <v>200</v>
      </c>
      <c r="AD134" s="116">
        <v>0.53782795265810002</v>
      </c>
      <c r="AE134" s="127">
        <v>-873.279872757867</v>
      </c>
      <c r="AF134" s="112"/>
      <c r="AG134" s="112"/>
      <c r="AH134" s="128">
        <v>691</v>
      </c>
      <c r="AI134" s="125">
        <v>990</v>
      </c>
      <c r="AJ134" s="111"/>
      <c r="AK134" s="120">
        <v>8843.0268199999991</v>
      </c>
      <c r="AL134" s="120">
        <v>1183.09129599534</v>
      </c>
      <c r="AM134" s="129">
        <v>726</v>
      </c>
      <c r="AN134" s="122">
        <v>1.62960233608174</v>
      </c>
      <c r="AO134" s="130">
        <v>2754.5008818889401</v>
      </c>
      <c r="AP134" s="124">
        <v>0.01</v>
      </c>
      <c r="AQ134" s="124">
        <v>0.01</v>
      </c>
      <c r="AR134" s="125">
        <v>0</v>
      </c>
      <c r="AS134" s="125">
        <v>0</v>
      </c>
      <c r="AT134" s="113"/>
      <c r="AU134" s="120">
        <v>4848.52369</v>
      </c>
      <c r="AV134" s="110">
        <v>648.67451980273404</v>
      </c>
      <c r="AW134" s="131">
        <v>573</v>
      </c>
      <c r="AX134" s="122">
        <v>1.1320672247866199</v>
      </c>
      <c r="AY134" s="130">
        <v>53.395799651281799</v>
      </c>
      <c r="AZ134" s="112">
        <v>1.4999999999999999E-2</v>
      </c>
      <c r="BA134" s="112">
        <v>9.75E-3</v>
      </c>
      <c r="BB134" s="125">
        <v>0</v>
      </c>
      <c r="BC134" s="125">
        <v>291</v>
      </c>
      <c r="BD134" s="111"/>
      <c r="BE134" s="120">
        <v>395.2</v>
      </c>
      <c r="BF134" s="110">
        <v>52.873036539920598</v>
      </c>
      <c r="BG134" s="132">
        <v>65</v>
      </c>
      <c r="BH134" s="118">
        <v>0.81343133138339296</v>
      </c>
      <c r="BI134" s="126">
        <v>-149.91595864630699</v>
      </c>
      <c r="BJ134" s="112"/>
      <c r="BK134" s="112"/>
      <c r="BL134" s="125">
        <v>91</v>
      </c>
      <c r="BM134" s="125">
        <v>188</v>
      </c>
      <c r="BN134" s="111"/>
      <c r="BO134" s="119">
        <v>855</v>
      </c>
      <c r="BP134" s="120">
        <v>114.38878097579</v>
      </c>
      <c r="BQ134" s="132">
        <v>78</v>
      </c>
      <c r="BR134" s="122">
        <v>1.4665228330229501</v>
      </c>
      <c r="BS134" s="123">
        <v>230.94425440106201</v>
      </c>
      <c r="BT134" s="112">
        <v>7.4999999999999997E-3</v>
      </c>
      <c r="BU134" s="124">
        <v>7.4999999999999997E-3</v>
      </c>
      <c r="BV134" s="119">
        <v>0</v>
      </c>
      <c r="BW134" s="119">
        <v>0</v>
      </c>
      <c r="BX134" s="113"/>
      <c r="BY134" s="118">
        <v>0.99835057729794596</v>
      </c>
      <c r="BZ134" s="118">
        <v>1</v>
      </c>
      <c r="CA134" s="135">
        <v>0.99934023091917801</v>
      </c>
      <c r="CB134" s="117">
        <v>0.9</v>
      </c>
      <c r="CC134" s="124">
        <v>2.5000000000000001E-3</v>
      </c>
      <c r="CD134" s="113"/>
      <c r="CE134" s="113"/>
    </row>
    <row r="135" spans="1:83" s="85" customFormat="1" ht="21.4" customHeight="1" x14ac:dyDescent="0.2">
      <c r="A135" s="109" t="s">
        <v>382</v>
      </c>
      <c r="B135" s="109" t="s">
        <v>174</v>
      </c>
      <c r="C135" s="109" t="s">
        <v>192</v>
      </c>
      <c r="D135" s="110">
        <v>5.8164502165555598</v>
      </c>
      <c r="E135" s="111"/>
      <c r="F135" s="112">
        <v>4.2750000000000003E-2</v>
      </c>
      <c r="G135" s="112">
        <v>3.5249999999999997E-2</v>
      </c>
      <c r="H135" s="113"/>
      <c r="I135" s="114">
        <v>6</v>
      </c>
      <c r="J135" s="114">
        <v>5</v>
      </c>
      <c r="K135" s="111"/>
      <c r="L135" s="135">
        <v>0.84</v>
      </c>
      <c r="M135" s="118">
        <v>0.68700000000000006</v>
      </c>
      <c r="N135" s="117">
        <v>0.7</v>
      </c>
      <c r="O135" s="118"/>
      <c r="P135" s="111"/>
      <c r="Q135" s="119">
        <v>386</v>
      </c>
      <c r="R135" s="120">
        <v>66.363501040774906</v>
      </c>
      <c r="S135" s="121">
        <v>36</v>
      </c>
      <c r="T135" s="122">
        <v>1.84343058446597</v>
      </c>
      <c r="U135" s="123">
        <v>151.061942852888</v>
      </c>
      <c r="V135" s="124">
        <v>0.01</v>
      </c>
      <c r="W135" s="124">
        <v>0.01</v>
      </c>
      <c r="X135" s="125">
        <v>0</v>
      </c>
      <c r="Y135" s="125">
        <v>0</v>
      </c>
      <c r="Z135" s="111"/>
      <c r="AA135" s="126">
        <v>681</v>
      </c>
      <c r="AB135" s="110">
        <v>117.081720748103</v>
      </c>
      <c r="AC135" s="121">
        <v>200</v>
      </c>
      <c r="AD135" s="116">
        <v>0.58540860374051495</v>
      </c>
      <c r="AE135" s="127">
        <v>-624.21142859506801</v>
      </c>
      <c r="AF135" s="112"/>
      <c r="AG135" s="112"/>
      <c r="AH135" s="128">
        <v>483</v>
      </c>
      <c r="AI135" s="125">
        <v>715</v>
      </c>
      <c r="AJ135" s="111"/>
      <c r="AK135" s="120">
        <v>5511.6229700000004</v>
      </c>
      <c r="AL135" s="120">
        <v>947.59221944547596</v>
      </c>
      <c r="AM135" s="129">
        <v>772.8</v>
      </c>
      <c r="AN135" s="122">
        <v>1.22618040818514</v>
      </c>
      <c r="AO135" s="130">
        <v>468.28600990865698</v>
      </c>
      <c r="AP135" s="124">
        <v>0.01</v>
      </c>
      <c r="AQ135" s="124">
        <v>0.01</v>
      </c>
      <c r="AR135" s="125">
        <v>0</v>
      </c>
      <c r="AS135" s="125">
        <v>0</v>
      </c>
      <c r="AT135" s="113"/>
      <c r="AU135" s="120">
        <v>3214.03586</v>
      </c>
      <c r="AV135" s="110">
        <v>552.57687082952805</v>
      </c>
      <c r="AW135" s="131">
        <v>573</v>
      </c>
      <c r="AX135" s="133">
        <v>0.96435754071470903</v>
      </c>
      <c r="AY135" s="137">
        <v>-517.39610058706103</v>
      </c>
      <c r="AZ135" s="112">
        <v>2.2499999999999998E-3</v>
      </c>
      <c r="BA135" s="112"/>
      <c r="BB135" s="125">
        <v>119</v>
      </c>
      <c r="BC135" s="125">
        <v>786</v>
      </c>
      <c r="BD135" s="111"/>
      <c r="BE135" s="120">
        <v>403.8</v>
      </c>
      <c r="BF135" s="110">
        <v>69.423786840064494</v>
      </c>
      <c r="BG135" s="132">
        <v>65</v>
      </c>
      <c r="BH135" s="133">
        <v>1.06805825907792</v>
      </c>
      <c r="BI135" s="134">
        <v>-20.393714293397</v>
      </c>
      <c r="BJ135" s="112">
        <v>1.0500000000000001E-2</v>
      </c>
      <c r="BK135" s="112">
        <v>5.2500000000000003E-3</v>
      </c>
      <c r="BL135" s="125">
        <v>0</v>
      </c>
      <c r="BM135" s="125">
        <v>50</v>
      </c>
      <c r="BN135" s="111"/>
      <c r="BO135" s="119">
        <v>602</v>
      </c>
      <c r="BP135" s="120">
        <v>103.49955343664899</v>
      </c>
      <c r="BQ135" s="132">
        <v>78</v>
      </c>
      <c r="BR135" s="122">
        <v>1.3269173517519099</v>
      </c>
      <c r="BS135" s="123">
        <v>116.377591679516</v>
      </c>
      <c r="BT135" s="112">
        <v>7.4999999999999997E-3</v>
      </c>
      <c r="BU135" s="124">
        <v>7.4999999999999997E-3</v>
      </c>
      <c r="BV135" s="119">
        <v>0</v>
      </c>
      <c r="BW135" s="119">
        <v>0</v>
      </c>
      <c r="BX135" s="113"/>
      <c r="BY135" s="118">
        <v>0.99706118087095896</v>
      </c>
      <c r="BZ135" s="118">
        <v>1</v>
      </c>
      <c r="CA135" s="135">
        <v>0.99882447234838401</v>
      </c>
      <c r="CB135" s="117">
        <v>0.9</v>
      </c>
      <c r="CC135" s="124">
        <v>2.5000000000000001E-3</v>
      </c>
      <c r="CD135" s="113"/>
      <c r="CE135" s="113"/>
    </row>
    <row r="136" spans="1:83" s="85" customFormat="1" ht="21.4" customHeight="1" x14ac:dyDescent="0.2">
      <c r="A136" s="109" t="s">
        <v>385</v>
      </c>
      <c r="B136" s="109" t="s">
        <v>193</v>
      </c>
      <c r="C136" s="109" t="s">
        <v>194</v>
      </c>
      <c r="D136" s="110">
        <v>2.7217334636666699</v>
      </c>
      <c r="E136" s="111"/>
      <c r="F136" s="112">
        <v>2.6499999999999999E-2</v>
      </c>
      <c r="G136" s="112">
        <v>2.1000000000000001E-2</v>
      </c>
      <c r="H136" s="113"/>
      <c r="I136" s="114">
        <v>7</v>
      </c>
      <c r="J136" s="114">
        <v>3</v>
      </c>
      <c r="K136" s="111"/>
      <c r="L136" s="115">
        <v>0.62</v>
      </c>
      <c r="M136" s="133">
        <v>0.77800000000000002</v>
      </c>
      <c r="N136" s="117">
        <v>0.7</v>
      </c>
      <c r="O136" s="118">
        <v>1.0999999999999999E-2</v>
      </c>
      <c r="P136" s="111"/>
      <c r="Q136" s="119">
        <v>94</v>
      </c>
      <c r="R136" s="120">
        <v>34.536813121063297</v>
      </c>
      <c r="S136" s="121">
        <v>36</v>
      </c>
      <c r="T136" s="133">
        <v>0.95935592002953596</v>
      </c>
      <c r="U136" s="134">
        <v>-15.9362580644242</v>
      </c>
      <c r="V136" s="124">
        <v>1.5E-3</v>
      </c>
      <c r="W136" s="124"/>
      <c r="X136" s="125">
        <v>4</v>
      </c>
      <c r="Y136" s="125">
        <v>24</v>
      </c>
      <c r="Z136" s="111"/>
      <c r="AA136" s="126">
        <v>293</v>
      </c>
      <c r="AB136" s="110">
        <v>107.65198132416501</v>
      </c>
      <c r="AC136" s="121">
        <v>200</v>
      </c>
      <c r="AD136" s="116">
        <v>0.53825990662082501</v>
      </c>
      <c r="AE136" s="127">
        <v>-317.75698924680103</v>
      </c>
      <c r="AF136" s="112"/>
      <c r="AG136" s="112"/>
      <c r="AH136" s="128">
        <v>252</v>
      </c>
      <c r="AI136" s="125">
        <v>361</v>
      </c>
      <c r="AJ136" s="111"/>
      <c r="AK136" s="120">
        <v>1931.20462</v>
      </c>
      <c r="AL136" s="120">
        <v>709.54950063270303</v>
      </c>
      <c r="AM136" s="129">
        <v>724.7</v>
      </c>
      <c r="AN136" s="133">
        <v>0.97909410877977499</v>
      </c>
      <c r="AO136" s="137">
        <v>-281.873330535783</v>
      </c>
      <c r="AP136" s="124">
        <v>2.5000000000000001E-3</v>
      </c>
      <c r="AQ136" s="124"/>
      <c r="AR136" s="125">
        <v>42</v>
      </c>
      <c r="AS136" s="125">
        <v>436</v>
      </c>
      <c r="AT136" s="113"/>
      <c r="AU136" s="120">
        <v>1455.62625</v>
      </c>
      <c r="AV136" s="110">
        <v>534.81586989749098</v>
      </c>
      <c r="AW136" s="131">
        <v>573</v>
      </c>
      <c r="AX136" s="133">
        <v>0.93336102948951305</v>
      </c>
      <c r="AY136" s="137">
        <v>-290.44959633284998</v>
      </c>
      <c r="AZ136" s="112">
        <v>7.5000000000000002E-4</v>
      </c>
      <c r="BA136" s="112"/>
      <c r="BB136" s="125">
        <v>104</v>
      </c>
      <c r="BC136" s="125">
        <v>416</v>
      </c>
      <c r="BD136" s="111"/>
      <c r="BE136" s="120">
        <v>166.6</v>
      </c>
      <c r="BF136" s="110">
        <v>61.210990063501598</v>
      </c>
      <c r="BG136" s="132">
        <v>65</v>
      </c>
      <c r="BH136" s="133">
        <v>0.94170753943848495</v>
      </c>
      <c r="BI136" s="134">
        <v>-31.8960215052103</v>
      </c>
      <c r="BJ136" s="112">
        <v>7.5000000000000002E-4</v>
      </c>
      <c r="BK136" s="112"/>
      <c r="BL136" s="125">
        <v>11</v>
      </c>
      <c r="BM136" s="125">
        <v>46</v>
      </c>
      <c r="BN136" s="111"/>
      <c r="BO136" s="119">
        <v>277</v>
      </c>
      <c r="BP136" s="120">
        <v>101.773374835474</v>
      </c>
      <c r="BQ136" s="132">
        <v>78</v>
      </c>
      <c r="BR136" s="122">
        <v>1.30478685686505</v>
      </c>
      <c r="BS136" s="123">
        <v>49.759207038313299</v>
      </c>
      <c r="BT136" s="112">
        <v>7.4999999999999997E-3</v>
      </c>
      <c r="BU136" s="124">
        <v>7.4999999999999997E-3</v>
      </c>
      <c r="BV136" s="119">
        <v>0</v>
      </c>
      <c r="BW136" s="119">
        <v>0</v>
      </c>
      <c r="BX136" s="113"/>
      <c r="BY136" s="118">
        <v>0.99631336405530002</v>
      </c>
      <c r="BZ136" s="118">
        <v>1</v>
      </c>
      <c r="CA136" s="135">
        <v>0.99852534562212003</v>
      </c>
      <c r="CB136" s="117">
        <v>0.9</v>
      </c>
      <c r="CC136" s="124">
        <v>2.5000000000000001E-3</v>
      </c>
      <c r="CD136" s="113"/>
      <c r="CE136" s="113"/>
    </row>
    <row r="137" spans="1:83" s="85" customFormat="1" ht="21.4" customHeight="1" x14ac:dyDescent="0.2">
      <c r="A137" s="109" t="s">
        <v>385</v>
      </c>
      <c r="B137" s="109" t="s">
        <v>193</v>
      </c>
      <c r="C137" s="109" t="s">
        <v>196</v>
      </c>
      <c r="D137" s="110">
        <v>3.3126850600000002</v>
      </c>
      <c r="E137" s="111"/>
      <c r="F137" s="112">
        <v>5.1749999999999997E-2</v>
      </c>
      <c r="G137" s="112">
        <v>4.0500000000000001E-2</v>
      </c>
      <c r="H137" s="113"/>
      <c r="I137" s="114">
        <v>6</v>
      </c>
      <c r="J137" s="114">
        <v>6</v>
      </c>
      <c r="K137" s="111"/>
      <c r="L137" s="136">
        <v>0.80303898170246601</v>
      </c>
      <c r="M137" s="116">
        <v>0.46800000000000003</v>
      </c>
      <c r="N137" s="117">
        <v>0.7</v>
      </c>
      <c r="O137" s="118"/>
      <c r="P137" s="111"/>
      <c r="Q137" s="119">
        <v>155</v>
      </c>
      <c r="R137" s="120">
        <v>46.789838814318202</v>
      </c>
      <c r="S137" s="121">
        <v>36</v>
      </c>
      <c r="T137" s="122">
        <v>1.29971774484217</v>
      </c>
      <c r="U137" s="123">
        <v>21.194025056480001</v>
      </c>
      <c r="V137" s="124">
        <v>0.01</v>
      </c>
      <c r="W137" s="124">
        <v>0.01</v>
      </c>
      <c r="X137" s="125">
        <v>0</v>
      </c>
      <c r="Y137" s="125">
        <v>0</v>
      </c>
      <c r="Z137" s="111"/>
      <c r="AA137" s="126">
        <v>408</v>
      </c>
      <c r="AB137" s="110">
        <v>123.162930556399</v>
      </c>
      <c r="AC137" s="121">
        <v>200</v>
      </c>
      <c r="AD137" s="116">
        <v>0.61581465278199499</v>
      </c>
      <c r="AE137" s="127">
        <v>-335.366527464</v>
      </c>
      <c r="AF137" s="112"/>
      <c r="AG137" s="112"/>
      <c r="AH137" s="128">
        <v>255</v>
      </c>
      <c r="AI137" s="125">
        <v>388</v>
      </c>
      <c r="AJ137" s="111"/>
      <c r="AK137" s="120">
        <v>3547.63841</v>
      </c>
      <c r="AL137" s="120">
        <v>1070.92535080893</v>
      </c>
      <c r="AM137" s="129">
        <v>647</v>
      </c>
      <c r="AN137" s="122">
        <v>1.65521692551612</v>
      </c>
      <c r="AO137" s="130">
        <v>1142.8476936539601</v>
      </c>
      <c r="AP137" s="124">
        <v>0.01</v>
      </c>
      <c r="AQ137" s="124">
        <v>0.01</v>
      </c>
      <c r="AR137" s="125">
        <v>0</v>
      </c>
      <c r="AS137" s="125">
        <v>0</v>
      </c>
      <c r="AT137" s="113"/>
      <c r="AU137" s="120">
        <v>2062.24683</v>
      </c>
      <c r="AV137" s="110">
        <v>622.53030174863602</v>
      </c>
      <c r="AW137" s="131">
        <v>573</v>
      </c>
      <c r="AX137" s="133">
        <v>1.0864403171878501</v>
      </c>
      <c r="AY137" s="137">
        <v>-62.942666689847599</v>
      </c>
      <c r="AZ137" s="112">
        <v>1.2E-2</v>
      </c>
      <c r="BA137" s="112">
        <v>6.7499999999999999E-3</v>
      </c>
      <c r="BB137" s="125">
        <v>0</v>
      </c>
      <c r="BC137" s="125">
        <v>216</v>
      </c>
      <c r="BD137" s="111"/>
      <c r="BE137" s="120">
        <v>226.9</v>
      </c>
      <c r="BF137" s="110">
        <v>68.494286625605199</v>
      </c>
      <c r="BG137" s="132">
        <v>65</v>
      </c>
      <c r="BH137" s="133">
        <v>1.0537582557785401</v>
      </c>
      <c r="BI137" s="134">
        <v>-14.694121425800001</v>
      </c>
      <c r="BJ137" s="112">
        <v>9.75E-3</v>
      </c>
      <c r="BK137" s="112">
        <v>3.7499999999999999E-3</v>
      </c>
      <c r="BL137" s="125">
        <v>0</v>
      </c>
      <c r="BM137" s="125">
        <v>32</v>
      </c>
      <c r="BN137" s="111"/>
      <c r="BO137" s="119">
        <v>446</v>
      </c>
      <c r="BP137" s="120">
        <v>134.63398781410299</v>
      </c>
      <c r="BQ137" s="132">
        <v>78</v>
      </c>
      <c r="BR137" s="122">
        <v>1.7260767668474699</v>
      </c>
      <c r="BS137" s="123">
        <v>169.419949118528</v>
      </c>
      <c r="BT137" s="112">
        <v>7.4999999999999997E-3</v>
      </c>
      <c r="BU137" s="124">
        <v>7.4999999999999997E-3</v>
      </c>
      <c r="BV137" s="119">
        <v>0</v>
      </c>
      <c r="BW137" s="119">
        <v>0</v>
      </c>
      <c r="BX137" s="113"/>
      <c r="BY137" s="118">
        <v>0.99849567506581405</v>
      </c>
      <c r="BZ137" s="118">
        <v>1</v>
      </c>
      <c r="CA137" s="135">
        <v>0.99939827002632597</v>
      </c>
      <c r="CB137" s="117">
        <v>0.9</v>
      </c>
      <c r="CC137" s="124">
        <v>2.5000000000000001E-3</v>
      </c>
      <c r="CD137" s="113"/>
      <c r="CE137" s="113"/>
    </row>
    <row r="138" spans="1:83" s="85" customFormat="1" ht="21.4" customHeight="1" x14ac:dyDescent="0.2">
      <c r="A138" s="109" t="s">
        <v>385</v>
      </c>
      <c r="B138" s="109" t="s">
        <v>193</v>
      </c>
      <c r="C138" s="109" t="s">
        <v>197</v>
      </c>
      <c r="D138" s="110">
        <v>1.55082247377778</v>
      </c>
      <c r="E138" s="111"/>
      <c r="F138" s="112">
        <v>2.1499999999999998E-2</v>
      </c>
      <c r="G138" s="112">
        <v>1.6250000000000001E-2</v>
      </c>
      <c r="H138" s="113"/>
      <c r="I138" s="114">
        <v>3</v>
      </c>
      <c r="J138" s="114">
        <v>3</v>
      </c>
      <c r="K138" s="111"/>
      <c r="L138" s="115">
        <v>0.21</v>
      </c>
      <c r="M138" s="116"/>
      <c r="N138" s="117">
        <v>0.7</v>
      </c>
      <c r="O138" s="118"/>
      <c r="P138" s="111"/>
      <c r="Q138" s="119">
        <v>81</v>
      </c>
      <c r="R138" s="120">
        <v>52.230349617442201</v>
      </c>
      <c r="S138" s="121">
        <v>36</v>
      </c>
      <c r="T138" s="122">
        <v>1.45084304492895</v>
      </c>
      <c r="U138" s="123">
        <v>18.359178639167901</v>
      </c>
      <c r="V138" s="124">
        <v>0.01</v>
      </c>
      <c r="W138" s="124">
        <v>0.01</v>
      </c>
      <c r="X138" s="125">
        <v>0</v>
      </c>
      <c r="Y138" s="125">
        <v>0</v>
      </c>
      <c r="Z138" s="111"/>
      <c r="AA138" s="126">
        <v>98</v>
      </c>
      <c r="AB138" s="110">
        <v>63.192274845794302</v>
      </c>
      <c r="AC138" s="121">
        <v>200</v>
      </c>
      <c r="AD138" s="116">
        <v>0.31596137422897203</v>
      </c>
      <c r="AE138" s="127">
        <v>-250.00456311573399</v>
      </c>
      <c r="AF138" s="112"/>
      <c r="AG138" s="112"/>
      <c r="AH138" s="128">
        <v>213</v>
      </c>
      <c r="AI138" s="125">
        <v>275</v>
      </c>
      <c r="AJ138" s="111"/>
      <c r="AK138" s="120">
        <v>626.36645999999996</v>
      </c>
      <c r="AL138" s="120">
        <v>403.893076474564</v>
      </c>
      <c r="AM138" s="129">
        <v>612</v>
      </c>
      <c r="AN138" s="116">
        <v>0.65995600731137805</v>
      </c>
      <c r="AO138" s="139">
        <v>-438.52750313414498</v>
      </c>
      <c r="AP138" s="124"/>
      <c r="AQ138" s="124"/>
      <c r="AR138" s="125">
        <v>323</v>
      </c>
      <c r="AS138" s="125">
        <v>513</v>
      </c>
      <c r="AT138" s="113"/>
      <c r="AU138" s="120">
        <v>783.08434999999997</v>
      </c>
      <c r="AV138" s="110">
        <v>504.94777012898197</v>
      </c>
      <c r="AW138" s="131">
        <v>573</v>
      </c>
      <c r="AX138" s="118">
        <v>0.88123520092317897</v>
      </c>
      <c r="AY138" s="120">
        <v>-211.816032260638</v>
      </c>
      <c r="AZ138" s="112"/>
      <c r="BA138" s="112"/>
      <c r="BB138" s="125">
        <v>106</v>
      </c>
      <c r="BC138" s="125">
        <v>284</v>
      </c>
      <c r="BD138" s="111"/>
      <c r="BE138" s="120">
        <v>105.4</v>
      </c>
      <c r="BF138" s="110">
        <v>67.963936415782896</v>
      </c>
      <c r="BG138" s="132">
        <v>65</v>
      </c>
      <c r="BH138" s="133">
        <v>1.0455990217812701</v>
      </c>
      <c r="BI138" s="134">
        <v>-7.7014830126134903</v>
      </c>
      <c r="BJ138" s="112">
        <v>8.9999999999999993E-3</v>
      </c>
      <c r="BK138" s="112">
        <v>3.7499999999999999E-3</v>
      </c>
      <c r="BL138" s="125">
        <v>0</v>
      </c>
      <c r="BM138" s="125">
        <v>16</v>
      </c>
      <c r="BN138" s="111"/>
      <c r="BO138" s="119">
        <v>104</v>
      </c>
      <c r="BP138" s="120">
        <v>67.061189632271507</v>
      </c>
      <c r="BQ138" s="132">
        <v>78</v>
      </c>
      <c r="BR138" s="118">
        <v>0.85975884143937897</v>
      </c>
      <c r="BS138" s="126">
        <v>-25.480029322675399</v>
      </c>
      <c r="BT138" s="112"/>
      <c r="BU138" s="124"/>
      <c r="BV138" s="119">
        <v>17</v>
      </c>
      <c r="BW138" s="119">
        <v>42</v>
      </c>
      <c r="BX138" s="113"/>
      <c r="BY138" s="118">
        <v>0.99725490196078403</v>
      </c>
      <c r="BZ138" s="118">
        <v>1</v>
      </c>
      <c r="CA138" s="135">
        <v>0.99890196078431404</v>
      </c>
      <c r="CB138" s="117">
        <v>0.9</v>
      </c>
      <c r="CC138" s="124">
        <v>2.5000000000000001E-3</v>
      </c>
      <c r="CD138" s="113"/>
      <c r="CE138" s="113"/>
    </row>
    <row r="139" spans="1:83" s="85" customFormat="1" ht="21.4" customHeight="1" x14ac:dyDescent="0.2">
      <c r="A139" s="109" t="s">
        <v>385</v>
      </c>
      <c r="B139" s="109" t="s">
        <v>193</v>
      </c>
      <c r="C139" s="109" t="s">
        <v>198</v>
      </c>
      <c r="D139" s="110">
        <v>3.65746904188889</v>
      </c>
      <c r="E139" s="111"/>
      <c r="F139" s="112">
        <v>0.06</v>
      </c>
      <c r="G139" s="112">
        <v>5.8500000000000003E-2</v>
      </c>
      <c r="H139" s="113"/>
      <c r="I139" s="114">
        <v>6</v>
      </c>
      <c r="J139" s="114">
        <v>6</v>
      </c>
      <c r="K139" s="111"/>
      <c r="L139" s="115">
        <v>0.28999999999999998</v>
      </c>
      <c r="M139" s="116">
        <v>0.44800000000000001</v>
      </c>
      <c r="N139" s="117">
        <v>0.7</v>
      </c>
      <c r="O139" s="118"/>
      <c r="P139" s="111"/>
      <c r="Q139" s="119">
        <v>170</v>
      </c>
      <c r="R139" s="120">
        <v>46.480229375285198</v>
      </c>
      <c r="S139" s="121">
        <v>36</v>
      </c>
      <c r="T139" s="122">
        <v>1.2911174826468099</v>
      </c>
      <c r="U139" s="123">
        <v>22.2675104600239</v>
      </c>
      <c r="V139" s="124">
        <v>0.01</v>
      </c>
      <c r="W139" s="124">
        <v>0.01</v>
      </c>
      <c r="X139" s="125">
        <v>0</v>
      </c>
      <c r="Y139" s="125">
        <v>0</v>
      </c>
      <c r="Z139" s="111"/>
      <c r="AA139" s="126">
        <v>495</v>
      </c>
      <c r="AB139" s="110">
        <v>135.33949141627099</v>
      </c>
      <c r="AC139" s="121">
        <v>200</v>
      </c>
      <c r="AD139" s="116">
        <v>0.67669745708135498</v>
      </c>
      <c r="AE139" s="127">
        <v>-325.73605299986701</v>
      </c>
      <c r="AF139" s="112"/>
      <c r="AG139" s="112"/>
      <c r="AH139" s="128">
        <v>237</v>
      </c>
      <c r="AI139" s="125">
        <v>383</v>
      </c>
      <c r="AJ139" s="111"/>
      <c r="AK139" s="120">
        <v>4298.4015300000001</v>
      </c>
      <c r="AL139" s="120">
        <v>1175.23934742045</v>
      </c>
      <c r="AM139" s="129">
        <v>704.9</v>
      </c>
      <c r="AN139" s="122">
        <v>1.6672426548736701</v>
      </c>
      <c r="AO139" s="130">
        <v>1405.71731120197</v>
      </c>
      <c r="AP139" s="124">
        <v>0.01</v>
      </c>
      <c r="AQ139" s="124">
        <v>0.01</v>
      </c>
      <c r="AR139" s="125">
        <v>0</v>
      </c>
      <c r="AS139" s="125">
        <v>0</v>
      </c>
      <c r="AT139" s="113"/>
      <c r="AU139" s="120">
        <v>2628.5477799999999</v>
      </c>
      <c r="AV139" s="110">
        <v>718.67943375468599</v>
      </c>
      <c r="AW139" s="131">
        <v>573</v>
      </c>
      <c r="AX139" s="122">
        <v>1.2542398494846201</v>
      </c>
      <c r="AY139" s="130">
        <v>282.16873958178701</v>
      </c>
      <c r="AZ139" s="112">
        <v>1.4999999999999999E-2</v>
      </c>
      <c r="BA139" s="112">
        <v>1.4999999999999999E-2</v>
      </c>
      <c r="BB139" s="125">
        <v>0</v>
      </c>
      <c r="BC139" s="125">
        <v>0</v>
      </c>
      <c r="BD139" s="111"/>
      <c r="BE139" s="120">
        <v>279.7</v>
      </c>
      <c r="BF139" s="110">
        <v>76.473647978042706</v>
      </c>
      <c r="BG139" s="132">
        <v>65</v>
      </c>
      <c r="BH139" s="122">
        <v>1.17651766120066</v>
      </c>
      <c r="BI139" s="123">
        <v>12.960782775043199</v>
      </c>
      <c r="BJ139" s="112">
        <v>1.4999999999999999E-2</v>
      </c>
      <c r="BK139" s="112">
        <v>1.35E-2</v>
      </c>
      <c r="BL139" s="125">
        <v>0</v>
      </c>
      <c r="BM139" s="125">
        <v>6</v>
      </c>
      <c r="BN139" s="111"/>
      <c r="BO139" s="119">
        <v>418</v>
      </c>
      <c r="BP139" s="120">
        <v>114.286681640407</v>
      </c>
      <c r="BQ139" s="132">
        <v>78</v>
      </c>
      <c r="BR139" s="122">
        <v>1.4652138671847099</v>
      </c>
      <c r="BS139" s="123">
        <v>112.633520729846</v>
      </c>
      <c r="BT139" s="112">
        <v>7.4999999999999997E-3</v>
      </c>
      <c r="BU139" s="124">
        <v>7.4999999999999997E-3</v>
      </c>
      <c r="BV139" s="119">
        <v>0</v>
      </c>
      <c r="BW139" s="119">
        <v>0</v>
      </c>
      <c r="BX139" s="113"/>
      <c r="BY139" s="118">
        <v>0.99674502712477397</v>
      </c>
      <c r="BZ139" s="118">
        <v>1</v>
      </c>
      <c r="CA139" s="135">
        <v>0.99869801084990895</v>
      </c>
      <c r="CB139" s="117">
        <v>0.9</v>
      </c>
      <c r="CC139" s="124">
        <v>2.5000000000000001E-3</v>
      </c>
      <c r="CD139" s="113"/>
      <c r="CE139" s="113"/>
    </row>
    <row r="140" spans="1:83" s="85" customFormat="1" ht="21.4" customHeight="1" x14ac:dyDescent="0.2">
      <c r="A140" s="109" t="s">
        <v>385</v>
      </c>
      <c r="B140" s="109" t="s">
        <v>193</v>
      </c>
      <c r="C140" s="109" t="s">
        <v>199</v>
      </c>
      <c r="D140" s="110">
        <v>3.92618385377778</v>
      </c>
      <c r="E140" s="111"/>
      <c r="F140" s="112">
        <v>2.5000000000000001E-2</v>
      </c>
      <c r="G140" s="112">
        <v>1.95E-2</v>
      </c>
      <c r="H140" s="113"/>
      <c r="I140" s="114">
        <v>5</v>
      </c>
      <c r="J140" s="114">
        <v>4</v>
      </c>
      <c r="K140" s="111"/>
      <c r="L140" s="136">
        <v>0.71</v>
      </c>
      <c r="M140" s="133">
        <v>0.73699999999999999</v>
      </c>
      <c r="N140" s="117">
        <v>0.7</v>
      </c>
      <c r="O140" s="118">
        <v>5.0000000000000001E-3</v>
      </c>
      <c r="P140" s="111"/>
      <c r="Q140" s="119">
        <v>154</v>
      </c>
      <c r="R140" s="120">
        <v>39.223838142939002</v>
      </c>
      <c r="S140" s="121">
        <v>36</v>
      </c>
      <c r="T140" s="133">
        <v>1.08955105952608</v>
      </c>
      <c r="U140" s="134">
        <v>-4.5864182217921199</v>
      </c>
      <c r="V140" s="124">
        <v>8.5000000000000006E-3</v>
      </c>
      <c r="W140" s="124">
        <v>4.4999999999999997E-3</v>
      </c>
      <c r="X140" s="125">
        <v>0</v>
      </c>
      <c r="Y140" s="125">
        <v>16</v>
      </c>
      <c r="Z140" s="111"/>
      <c r="AA140" s="126">
        <v>271</v>
      </c>
      <c r="AB140" s="110">
        <v>69.023767121665401</v>
      </c>
      <c r="AC140" s="121">
        <v>200</v>
      </c>
      <c r="AD140" s="116">
        <v>0.34511883560832701</v>
      </c>
      <c r="AE140" s="127">
        <v>-610.03565678773396</v>
      </c>
      <c r="AF140" s="112"/>
      <c r="AG140" s="112"/>
      <c r="AH140" s="128">
        <v>515</v>
      </c>
      <c r="AI140" s="125">
        <v>672</v>
      </c>
      <c r="AJ140" s="111"/>
      <c r="AK140" s="120">
        <v>2369.88114</v>
      </c>
      <c r="AL140" s="120">
        <v>603.60931333353096</v>
      </c>
      <c r="AM140" s="129">
        <v>787.3</v>
      </c>
      <c r="AN140" s="118">
        <v>0.76668273000575504</v>
      </c>
      <c r="AO140" s="120">
        <v>-1098.31572294491</v>
      </c>
      <c r="AP140" s="124"/>
      <c r="AQ140" s="124"/>
      <c r="AR140" s="125">
        <v>722</v>
      </c>
      <c r="AS140" s="125">
        <v>1340</v>
      </c>
      <c r="AT140" s="113"/>
      <c r="AU140" s="120">
        <v>2148.5445399999999</v>
      </c>
      <c r="AV140" s="110">
        <v>547.23482649256698</v>
      </c>
      <c r="AW140" s="131">
        <v>573</v>
      </c>
      <c r="AX140" s="133">
        <v>0.95503460120866801</v>
      </c>
      <c r="AY140" s="137">
        <v>-370.22332866114198</v>
      </c>
      <c r="AZ140" s="112">
        <v>1.5E-3</v>
      </c>
      <c r="BA140" s="112"/>
      <c r="BB140" s="125">
        <v>102</v>
      </c>
      <c r="BC140" s="125">
        <v>552</v>
      </c>
      <c r="BD140" s="111"/>
      <c r="BE140" s="120">
        <v>178.3</v>
      </c>
      <c r="BF140" s="110">
        <v>45.413054161597501</v>
      </c>
      <c r="BG140" s="132">
        <v>65</v>
      </c>
      <c r="BH140" s="116">
        <v>0.69866237171688494</v>
      </c>
      <c r="BI140" s="127">
        <v>-108.036588456014</v>
      </c>
      <c r="BJ140" s="112"/>
      <c r="BK140" s="112"/>
      <c r="BL140" s="125">
        <v>77</v>
      </c>
      <c r="BM140" s="125">
        <v>128</v>
      </c>
      <c r="BN140" s="111"/>
      <c r="BO140" s="119">
        <v>669</v>
      </c>
      <c r="BP140" s="120">
        <v>170.39446569887099</v>
      </c>
      <c r="BQ140" s="132">
        <v>78</v>
      </c>
      <c r="BR140" s="122">
        <v>2.1845444320368101</v>
      </c>
      <c r="BS140" s="123">
        <v>341.19819862746903</v>
      </c>
      <c r="BT140" s="112">
        <v>7.4999999999999997E-3</v>
      </c>
      <c r="BU140" s="124">
        <v>7.4999999999999997E-3</v>
      </c>
      <c r="BV140" s="119">
        <v>0</v>
      </c>
      <c r="BW140" s="119">
        <v>0</v>
      </c>
      <c r="BX140" s="113"/>
      <c r="BY140" s="118">
        <v>0.99871794871794894</v>
      </c>
      <c r="BZ140" s="118">
        <v>1</v>
      </c>
      <c r="CA140" s="135">
        <v>0.99948717948717902</v>
      </c>
      <c r="CB140" s="117">
        <v>0.9</v>
      </c>
      <c r="CC140" s="124">
        <v>2.5000000000000001E-3</v>
      </c>
      <c r="CD140" s="113"/>
      <c r="CE140" s="113"/>
    </row>
    <row r="141" spans="1:83" s="85" customFormat="1" ht="21.4" customHeight="1" x14ac:dyDescent="0.2">
      <c r="A141" s="109" t="s">
        <v>385</v>
      </c>
      <c r="B141" s="109" t="s">
        <v>193</v>
      </c>
      <c r="C141" s="109" t="s">
        <v>200</v>
      </c>
      <c r="D141" s="110">
        <v>3.3504192676666702</v>
      </c>
      <c r="E141" s="111"/>
      <c r="F141" s="112">
        <v>5.2749999999999998E-2</v>
      </c>
      <c r="G141" s="112">
        <v>4.3249999999999997E-2</v>
      </c>
      <c r="H141" s="113"/>
      <c r="I141" s="114">
        <v>7</v>
      </c>
      <c r="J141" s="114">
        <v>7</v>
      </c>
      <c r="K141" s="111"/>
      <c r="L141" s="115">
        <v>0.56000000000000005</v>
      </c>
      <c r="M141" s="133">
        <v>0.70299999999999996</v>
      </c>
      <c r="N141" s="117">
        <v>0.7</v>
      </c>
      <c r="O141" s="118">
        <v>1E-3</v>
      </c>
      <c r="P141" s="111"/>
      <c r="Q141" s="119">
        <v>203</v>
      </c>
      <c r="R141" s="120">
        <v>60.589431883662499</v>
      </c>
      <c r="S141" s="121">
        <v>36</v>
      </c>
      <c r="T141" s="122">
        <v>1.68303977454618</v>
      </c>
      <c r="U141" s="123">
        <v>67.669864940407805</v>
      </c>
      <c r="V141" s="124">
        <v>0.01</v>
      </c>
      <c r="W141" s="124">
        <v>0.01</v>
      </c>
      <c r="X141" s="125">
        <v>0</v>
      </c>
      <c r="Y141" s="125">
        <v>0</v>
      </c>
      <c r="Z141" s="111"/>
      <c r="AA141" s="126">
        <v>431</v>
      </c>
      <c r="AB141" s="110">
        <v>128.640616462357</v>
      </c>
      <c r="AC141" s="121">
        <v>200</v>
      </c>
      <c r="AD141" s="116">
        <v>0.64320308231178502</v>
      </c>
      <c r="AE141" s="127">
        <v>-320.83408366440102</v>
      </c>
      <c r="AF141" s="112"/>
      <c r="AG141" s="112"/>
      <c r="AH141" s="128">
        <v>240</v>
      </c>
      <c r="AI141" s="125">
        <v>374</v>
      </c>
      <c r="AJ141" s="111"/>
      <c r="AK141" s="120">
        <v>2487.1116200000001</v>
      </c>
      <c r="AL141" s="120">
        <v>742.32847333524899</v>
      </c>
      <c r="AM141" s="129">
        <v>733.2</v>
      </c>
      <c r="AN141" s="133">
        <v>1.01245018185386</v>
      </c>
      <c r="AO141" s="137">
        <v>-269.11213071369298</v>
      </c>
      <c r="AP141" s="124">
        <v>4.0000000000000001E-3</v>
      </c>
      <c r="AQ141" s="124">
        <v>5.0000000000000001E-4</v>
      </c>
      <c r="AR141" s="125">
        <v>0</v>
      </c>
      <c r="AS141" s="125">
        <v>461</v>
      </c>
      <c r="AT141" s="113"/>
      <c r="AU141" s="120">
        <v>2096.7580200000002</v>
      </c>
      <c r="AV141" s="110">
        <v>625.81959226262597</v>
      </c>
      <c r="AW141" s="131">
        <v>573</v>
      </c>
      <c r="AX141" s="133">
        <v>1.09218078928905</v>
      </c>
      <c r="AY141" s="137">
        <v>-52.639133121612304</v>
      </c>
      <c r="AZ141" s="112">
        <v>1.2749999999999999E-2</v>
      </c>
      <c r="BA141" s="112">
        <v>6.7499999999999999E-3</v>
      </c>
      <c r="BB141" s="125">
        <v>0</v>
      </c>
      <c r="BC141" s="125">
        <v>207</v>
      </c>
      <c r="BD141" s="111"/>
      <c r="BE141" s="120">
        <v>322.60000000000002</v>
      </c>
      <c r="BF141" s="110">
        <v>96.286456776697193</v>
      </c>
      <c r="BG141" s="132">
        <v>65</v>
      </c>
      <c r="BH141" s="122">
        <v>1.4813301042568801</v>
      </c>
      <c r="BI141" s="123">
        <v>78.253922809069707</v>
      </c>
      <c r="BJ141" s="112">
        <v>1.4999999999999999E-2</v>
      </c>
      <c r="BK141" s="112">
        <v>1.4999999999999999E-2</v>
      </c>
      <c r="BL141" s="125">
        <v>0</v>
      </c>
      <c r="BM141" s="125">
        <v>0</v>
      </c>
      <c r="BN141" s="111"/>
      <c r="BO141" s="119">
        <v>419</v>
      </c>
      <c r="BP141" s="120">
        <v>125.05897516874199</v>
      </c>
      <c r="BQ141" s="132">
        <v>78</v>
      </c>
      <c r="BR141" s="122">
        <v>1.60332019447105</v>
      </c>
      <c r="BS141" s="123">
        <v>139.26947483938801</v>
      </c>
      <c r="BT141" s="112">
        <v>7.4999999999999997E-3</v>
      </c>
      <c r="BU141" s="124">
        <v>7.4999999999999997E-3</v>
      </c>
      <c r="BV141" s="119">
        <v>0</v>
      </c>
      <c r="BW141" s="119">
        <v>0</v>
      </c>
      <c r="BX141" s="113"/>
      <c r="BY141" s="118">
        <v>0.99693486590038305</v>
      </c>
      <c r="BZ141" s="118">
        <v>1</v>
      </c>
      <c r="CA141" s="135">
        <v>0.99877394636015304</v>
      </c>
      <c r="CB141" s="117">
        <v>0.9</v>
      </c>
      <c r="CC141" s="124">
        <v>2.5000000000000001E-3</v>
      </c>
      <c r="CD141" s="113"/>
      <c r="CE141" s="113"/>
    </row>
    <row r="142" spans="1:83" s="85" customFormat="1" ht="21.4" customHeight="1" x14ac:dyDescent="0.2">
      <c r="A142" s="109" t="s">
        <v>385</v>
      </c>
      <c r="B142" s="109" t="s">
        <v>193</v>
      </c>
      <c r="C142" s="109" t="s">
        <v>201</v>
      </c>
      <c r="D142" s="110">
        <v>9.9631956672222195</v>
      </c>
      <c r="E142" s="111"/>
      <c r="F142" s="112">
        <v>0.06</v>
      </c>
      <c r="G142" s="112">
        <v>5.3999999999999999E-2</v>
      </c>
      <c r="H142" s="113"/>
      <c r="I142" s="114">
        <v>6</v>
      </c>
      <c r="J142" s="114">
        <v>6</v>
      </c>
      <c r="K142" s="111"/>
      <c r="L142" s="115">
        <v>0.5</v>
      </c>
      <c r="M142" s="116">
        <v>0.55500000000000005</v>
      </c>
      <c r="N142" s="117">
        <v>0.7</v>
      </c>
      <c r="O142" s="118"/>
      <c r="P142" s="111"/>
      <c r="Q142" s="119">
        <v>482</v>
      </c>
      <c r="R142" s="120">
        <v>48.378052193205903</v>
      </c>
      <c r="S142" s="121">
        <v>36</v>
      </c>
      <c r="T142" s="122">
        <v>1.34383478314461</v>
      </c>
      <c r="U142" s="123">
        <v>79.566600609560098</v>
      </c>
      <c r="V142" s="124">
        <v>0.01</v>
      </c>
      <c r="W142" s="124">
        <v>0.01</v>
      </c>
      <c r="X142" s="125">
        <v>0</v>
      </c>
      <c r="Y142" s="125">
        <v>0</v>
      </c>
      <c r="Z142" s="111"/>
      <c r="AA142" s="126">
        <v>1074</v>
      </c>
      <c r="AB142" s="110">
        <v>107.79673870436299</v>
      </c>
      <c r="AC142" s="121">
        <v>200</v>
      </c>
      <c r="AD142" s="116">
        <v>0.53898369352181497</v>
      </c>
      <c r="AE142" s="127">
        <v>-1161.74110772467</v>
      </c>
      <c r="AF142" s="112"/>
      <c r="AG142" s="112"/>
      <c r="AH142" s="128">
        <v>919</v>
      </c>
      <c r="AI142" s="125">
        <v>1318</v>
      </c>
      <c r="AJ142" s="111"/>
      <c r="AK142" s="120">
        <v>10975.962879999999</v>
      </c>
      <c r="AL142" s="120">
        <v>1101.65084041355</v>
      </c>
      <c r="AM142" s="129">
        <v>668.9</v>
      </c>
      <c r="AN142" s="122">
        <v>1.6469589481440401</v>
      </c>
      <c r="AO142" s="130">
        <v>3498.5267452148601</v>
      </c>
      <c r="AP142" s="124">
        <v>0.01</v>
      </c>
      <c r="AQ142" s="124">
        <v>0.01</v>
      </c>
      <c r="AR142" s="125">
        <v>0</v>
      </c>
      <c r="AS142" s="125">
        <v>0</v>
      </c>
      <c r="AT142" s="113"/>
      <c r="AU142" s="120">
        <v>6978.0438400000003</v>
      </c>
      <c r="AV142" s="110">
        <v>700.382093564314</v>
      </c>
      <c r="AW142" s="131">
        <v>573</v>
      </c>
      <c r="AX142" s="122">
        <v>1.22230731861137</v>
      </c>
      <c r="AY142" s="130">
        <v>586.34695305039702</v>
      </c>
      <c r="AZ142" s="112">
        <v>1.4999999999999999E-2</v>
      </c>
      <c r="BA142" s="112">
        <v>1.4999999999999999E-2</v>
      </c>
      <c r="BB142" s="125">
        <v>0</v>
      </c>
      <c r="BC142" s="125">
        <v>0</v>
      </c>
      <c r="BD142" s="111"/>
      <c r="BE142" s="120">
        <v>726.1</v>
      </c>
      <c r="BF142" s="110">
        <v>72.878223438769396</v>
      </c>
      <c r="BG142" s="132">
        <v>65</v>
      </c>
      <c r="BH142" s="122">
        <v>1.1212034375195301</v>
      </c>
      <c r="BI142" s="123">
        <v>-0.51586001051646202</v>
      </c>
      <c r="BJ142" s="112">
        <v>1.4999999999999999E-2</v>
      </c>
      <c r="BK142" s="112">
        <v>8.9999999999999993E-3</v>
      </c>
      <c r="BL142" s="125">
        <v>0</v>
      </c>
      <c r="BM142" s="125">
        <v>52</v>
      </c>
      <c r="BN142" s="111"/>
      <c r="BO142" s="119">
        <v>993</v>
      </c>
      <c r="BP142" s="120">
        <v>99.666817070235496</v>
      </c>
      <c r="BQ142" s="132">
        <v>78</v>
      </c>
      <c r="BR142" s="122">
        <v>1.27777970602866</v>
      </c>
      <c r="BS142" s="123">
        <v>161.16083790881601</v>
      </c>
      <c r="BT142" s="112">
        <v>7.4999999999999997E-3</v>
      </c>
      <c r="BU142" s="124">
        <v>7.4999999999999997E-3</v>
      </c>
      <c r="BV142" s="119">
        <v>0</v>
      </c>
      <c r="BW142" s="119">
        <v>0</v>
      </c>
      <c r="BX142" s="113"/>
      <c r="BY142" s="118">
        <v>0.99092307692307702</v>
      </c>
      <c r="BZ142" s="118">
        <v>1</v>
      </c>
      <c r="CA142" s="135">
        <v>0.99636923076923101</v>
      </c>
      <c r="CB142" s="117">
        <v>0.9</v>
      </c>
      <c r="CC142" s="124">
        <v>2.5000000000000001E-3</v>
      </c>
      <c r="CD142" s="113"/>
      <c r="CE142" s="113"/>
    </row>
    <row r="143" spans="1:83" s="85" customFormat="1" ht="21.4" customHeight="1" x14ac:dyDescent="0.2">
      <c r="A143" s="109" t="s">
        <v>385</v>
      </c>
      <c r="B143" s="109" t="s">
        <v>193</v>
      </c>
      <c r="C143" s="109" t="s">
        <v>203</v>
      </c>
      <c r="D143" s="110">
        <v>2.5343916946666698</v>
      </c>
      <c r="E143" s="111"/>
      <c r="F143" s="112">
        <v>5.3749999999999999E-2</v>
      </c>
      <c r="G143" s="112">
        <v>4.7750000000000001E-2</v>
      </c>
      <c r="H143" s="113"/>
      <c r="I143" s="114">
        <v>6</v>
      </c>
      <c r="J143" s="114">
        <v>6</v>
      </c>
      <c r="K143" s="111"/>
      <c r="L143" s="115">
        <v>0.44</v>
      </c>
      <c r="M143" s="133">
        <v>0.78600000000000003</v>
      </c>
      <c r="N143" s="117">
        <v>0.7</v>
      </c>
      <c r="O143" s="118">
        <v>1.2E-2</v>
      </c>
      <c r="P143" s="111"/>
      <c r="Q143" s="119">
        <v>129</v>
      </c>
      <c r="R143" s="120">
        <v>50.899788012825901</v>
      </c>
      <c r="S143" s="121">
        <v>36</v>
      </c>
      <c r="T143" s="122">
        <v>1.4138830003562799</v>
      </c>
      <c r="U143" s="123">
        <v>26.6308506690238</v>
      </c>
      <c r="V143" s="124">
        <v>0.01</v>
      </c>
      <c r="W143" s="124">
        <v>0.01</v>
      </c>
      <c r="X143" s="125">
        <v>0</v>
      </c>
      <c r="Y143" s="125">
        <v>0</v>
      </c>
      <c r="Z143" s="111"/>
      <c r="AA143" s="126">
        <v>246</v>
      </c>
      <c r="AB143" s="110">
        <v>97.0647120244588</v>
      </c>
      <c r="AC143" s="121">
        <v>200</v>
      </c>
      <c r="AD143" s="116">
        <v>0.485323560122294</v>
      </c>
      <c r="AE143" s="127">
        <v>-322.717496283201</v>
      </c>
      <c r="AF143" s="112"/>
      <c r="AG143" s="112"/>
      <c r="AH143" s="128">
        <v>261</v>
      </c>
      <c r="AI143" s="125">
        <v>363</v>
      </c>
      <c r="AJ143" s="111"/>
      <c r="AK143" s="120">
        <v>1787.37826</v>
      </c>
      <c r="AL143" s="120">
        <v>705.24941498243197</v>
      </c>
      <c r="AM143" s="129">
        <v>775.3</v>
      </c>
      <c r="AN143" s="118">
        <v>0.909647123671394</v>
      </c>
      <c r="AO143" s="120">
        <v>-417.255114341828</v>
      </c>
      <c r="AP143" s="124"/>
      <c r="AQ143" s="124"/>
      <c r="AR143" s="125">
        <v>178</v>
      </c>
      <c r="AS143" s="125">
        <v>571</v>
      </c>
      <c r="AT143" s="113"/>
      <c r="AU143" s="120">
        <v>1807.89661</v>
      </c>
      <c r="AV143" s="110">
        <v>713.34538138067205</v>
      </c>
      <c r="AW143" s="131">
        <v>573</v>
      </c>
      <c r="AX143" s="122">
        <v>1.2449308575578899</v>
      </c>
      <c r="AY143" s="130">
        <v>182.00627860713601</v>
      </c>
      <c r="AZ143" s="112">
        <v>1.4999999999999999E-2</v>
      </c>
      <c r="BA143" s="112">
        <v>1.4999999999999999E-2</v>
      </c>
      <c r="BB143" s="125">
        <v>0</v>
      </c>
      <c r="BC143" s="125">
        <v>0</v>
      </c>
      <c r="BD143" s="111"/>
      <c r="BE143" s="120">
        <v>167.2</v>
      </c>
      <c r="BF143" s="110">
        <v>65.972438416624001</v>
      </c>
      <c r="BG143" s="132">
        <v>65</v>
      </c>
      <c r="BH143" s="133">
        <v>1.0149605910249799</v>
      </c>
      <c r="BI143" s="134">
        <v>-17.6331862920403</v>
      </c>
      <c r="BJ143" s="112">
        <v>6.7499999999999999E-3</v>
      </c>
      <c r="BK143" s="112">
        <v>7.5000000000000002E-4</v>
      </c>
      <c r="BL143" s="125">
        <v>0</v>
      </c>
      <c r="BM143" s="125">
        <v>31</v>
      </c>
      <c r="BN143" s="111"/>
      <c r="BO143" s="119">
        <v>277</v>
      </c>
      <c r="BP143" s="120">
        <v>109.296444027541</v>
      </c>
      <c r="BQ143" s="132">
        <v>78</v>
      </c>
      <c r="BR143" s="122">
        <v>1.40123646189155</v>
      </c>
      <c r="BS143" s="123">
        <v>65.400596142246101</v>
      </c>
      <c r="BT143" s="112">
        <v>7.4999999999999997E-3</v>
      </c>
      <c r="BU143" s="124">
        <v>7.4999999999999997E-3</v>
      </c>
      <c r="BV143" s="119">
        <v>0</v>
      </c>
      <c r="BW143" s="119">
        <v>0</v>
      </c>
      <c r="BX143" s="113"/>
      <c r="BY143" s="118">
        <v>0.99727241732015004</v>
      </c>
      <c r="BZ143" s="118">
        <v>1</v>
      </c>
      <c r="CA143" s="135">
        <v>0.99890896692805997</v>
      </c>
      <c r="CB143" s="117">
        <v>0.9</v>
      </c>
      <c r="CC143" s="124">
        <v>2.5000000000000001E-3</v>
      </c>
      <c r="CD143" s="113"/>
      <c r="CE143" s="113"/>
    </row>
    <row r="144" spans="1:83" s="85" customFormat="1" ht="21.4" customHeight="1" x14ac:dyDescent="0.2">
      <c r="A144" s="109" t="s">
        <v>385</v>
      </c>
      <c r="B144" s="109" t="s">
        <v>193</v>
      </c>
      <c r="C144" s="109" t="s">
        <v>205</v>
      </c>
      <c r="D144" s="110">
        <v>11.4250822111111</v>
      </c>
      <c r="E144" s="111"/>
      <c r="F144" s="112">
        <v>4.8500000000000001E-2</v>
      </c>
      <c r="G144" s="112">
        <v>3.9750000000000001E-2</v>
      </c>
      <c r="H144" s="113"/>
      <c r="I144" s="114">
        <v>6</v>
      </c>
      <c r="J144" s="114">
        <v>6</v>
      </c>
      <c r="K144" s="111"/>
      <c r="L144" s="115">
        <v>0.32</v>
      </c>
      <c r="M144" s="116">
        <v>0.54900000000000004</v>
      </c>
      <c r="N144" s="117">
        <v>0.7</v>
      </c>
      <c r="O144" s="118"/>
      <c r="P144" s="111"/>
      <c r="Q144" s="119">
        <v>1039</v>
      </c>
      <c r="R144" s="120">
        <v>90.940264656437407</v>
      </c>
      <c r="S144" s="121">
        <v>36</v>
      </c>
      <c r="T144" s="122">
        <v>2.52611846267882</v>
      </c>
      <c r="U144" s="123">
        <v>577.51807932880001</v>
      </c>
      <c r="V144" s="124">
        <v>0.01</v>
      </c>
      <c r="W144" s="124">
        <v>0.01</v>
      </c>
      <c r="X144" s="125">
        <v>0</v>
      </c>
      <c r="Y144" s="125">
        <v>0</v>
      </c>
      <c r="Z144" s="111"/>
      <c r="AA144" s="126">
        <v>1384</v>
      </c>
      <c r="AB144" s="110">
        <v>121.136983911944</v>
      </c>
      <c r="AC144" s="121">
        <v>200</v>
      </c>
      <c r="AD144" s="116">
        <v>0.60568491955972004</v>
      </c>
      <c r="AE144" s="127">
        <v>-1179.7884481733299</v>
      </c>
      <c r="AF144" s="112"/>
      <c r="AG144" s="112"/>
      <c r="AH144" s="128">
        <v>902</v>
      </c>
      <c r="AI144" s="125">
        <v>1359</v>
      </c>
      <c r="AJ144" s="111"/>
      <c r="AK144" s="120">
        <v>9612.6550000000007</v>
      </c>
      <c r="AL144" s="120">
        <v>841.36418647837002</v>
      </c>
      <c r="AM144" s="129">
        <v>828</v>
      </c>
      <c r="AN144" s="133">
        <v>1.0161403218337799</v>
      </c>
      <c r="AO144" s="137">
        <v>-1001.4291754376</v>
      </c>
      <c r="AP144" s="124">
        <v>4.4999999999999997E-3</v>
      </c>
      <c r="AQ144" s="124">
        <v>1E-3</v>
      </c>
      <c r="AR144" s="125">
        <v>0</v>
      </c>
      <c r="AS144" s="125">
        <v>1740</v>
      </c>
      <c r="AT144" s="113"/>
      <c r="AU144" s="120">
        <v>6865.0496899999998</v>
      </c>
      <c r="AV144" s="110">
        <v>600.87529902617302</v>
      </c>
      <c r="AW144" s="131">
        <v>573</v>
      </c>
      <c r="AX144" s="133">
        <v>1.04864799131967</v>
      </c>
      <c r="AY144" s="137">
        <v>-464.49244095987802</v>
      </c>
      <c r="AZ144" s="112">
        <v>8.9999999999999993E-3</v>
      </c>
      <c r="BA144" s="112">
        <v>3.7499999999999999E-3</v>
      </c>
      <c r="BB144" s="125">
        <v>0</v>
      </c>
      <c r="BC144" s="125">
        <v>991</v>
      </c>
      <c r="BD144" s="111"/>
      <c r="BE144" s="120">
        <v>1096.7</v>
      </c>
      <c r="BF144" s="110">
        <v>95.990556543517698</v>
      </c>
      <c r="BG144" s="132">
        <v>65</v>
      </c>
      <c r="BH144" s="122">
        <v>1.4767777929771999</v>
      </c>
      <c r="BI144" s="123">
        <v>263.468754343667</v>
      </c>
      <c r="BJ144" s="112">
        <v>1.4999999999999999E-2</v>
      </c>
      <c r="BK144" s="112">
        <v>1.4999999999999999E-2</v>
      </c>
      <c r="BL144" s="125">
        <v>0</v>
      </c>
      <c r="BM144" s="125">
        <v>0</v>
      </c>
      <c r="BN144" s="111"/>
      <c r="BO144" s="119">
        <v>1175</v>
      </c>
      <c r="BP144" s="120">
        <v>102.84389891367999</v>
      </c>
      <c r="BQ144" s="132">
        <v>78</v>
      </c>
      <c r="BR144" s="122">
        <v>1.3185115245343599</v>
      </c>
      <c r="BS144" s="123">
        <v>221.10617609568001</v>
      </c>
      <c r="BT144" s="112">
        <v>7.4999999999999997E-3</v>
      </c>
      <c r="BU144" s="124">
        <v>7.4999999999999997E-3</v>
      </c>
      <c r="BV144" s="119">
        <v>0</v>
      </c>
      <c r="BW144" s="119">
        <v>0</v>
      </c>
      <c r="BX144" s="113"/>
      <c r="BY144" s="118">
        <v>0.99668680569089796</v>
      </c>
      <c r="BZ144" s="118">
        <v>1</v>
      </c>
      <c r="CA144" s="135">
        <v>0.99867472227635901</v>
      </c>
      <c r="CB144" s="117">
        <v>0.9</v>
      </c>
      <c r="CC144" s="124">
        <v>2.5000000000000001E-3</v>
      </c>
      <c r="CD144" s="113"/>
      <c r="CE144" s="113"/>
    </row>
    <row r="145" spans="1:83" s="85" customFormat="1" ht="21.4" customHeight="1" x14ac:dyDescent="0.2">
      <c r="A145" s="109" t="s">
        <v>385</v>
      </c>
      <c r="B145" s="109" t="s">
        <v>193</v>
      </c>
      <c r="C145" s="109" t="s">
        <v>206</v>
      </c>
      <c r="D145" s="110">
        <v>4.0800280235555597</v>
      </c>
      <c r="E145" s="111"/>
      <c r="F145" s="112">
        <v>2.0750000000000001E-2</v>
      </c>
      <c r="G145" s="112">
        <v>1.6625000000000001E-2</v>
      </c>
      <c r="H145" s="113"/>
      <c r="I145" s="114">
        <v>4</v>
      </c>
      <c r="J145" s="114">
        <v>3</v>
      </c>
      <c r="K145" s="111"/>
      <c r="L145" s="115">
        <v>0.22</v>
      </c>
      <c r="M145" s="116">
        <v>0.56899999999999995</v>
      </c>
      <c r="N145" s="117">
        <v>0.7</v>
      </c>
      <c r="O145" s="118"/>
      <c r="P145" s="111"/>
      <c r="Q145" s="119">
        <v>207</v>
      </c>
      <c r="R145" s="120">
        <v>50.734945643733397</v>
      </c>
      <c r="S145" s="121">
        <v>36</v>
      </c>
      <c r="T145" s="122">
        <v>1.40930404565926</v>
      </c>
      <c r="U145" s="123">
        <v>42.1995080725438</v>
      </c>
      <c r="V145" s="124">
        <v>0.01</v>
      </c>
      <c r="W145" s="124">
        <v>0.01</v>
      </c>
      <c r="X145" s="125">
        <v>0</v>
      </c>
      <c r="Y145" s="125">
        <v>0</v>
      </c>
      <c r="Z145" s="111"/>
      <c r="AA145" s="126">
        <v>332</v>
      </c>
      <c r="AB145" s="110">
        <v>81.371990114586893</v>
      </c>
      <c r="AC145" s="121">
        <v>200</v>
      </c>
      <c r="AD145" s="116">
        <v>0.406859950572934</v>
      </c>
      <c r="AE145" s="127">
        <v>-583.55828848586805</v>
      </c>
      <c r="AF145" s="112"/>
      <c r="AG145" s="112"/>
      <c r="AH145" s="128">
        <v>485</v>
      </c>
      <c r="AI145" s="125">
        <v>648</v>
      </c>
      <c r="AJ145" s="111"/>
      <c r="AK145" s="120">
        <v>1532.3776399999999</v>
      </c>
      <c r="AL145" s="120">
        <v>375.580175222572</v>
      </c>
      <c r="AM145" s="129">
        <v>733.3</v>
      </c>
      <c r="AN145" s="116">
        <v>0.51217806521556297</v>
      </c>
      <c r="AO145" s="139">
        <v>-1824.51682473343</v>
      </c>
      <c r="AP145" s="124"/>
      <c r="AQ145" s="124"/>
      <c r="AR145" s="125">
        <v>1460</v>
      </c>
      <c r="AS145" s="125">
        <v>2058</v>
      </c>
      <c r="AT145" s="113"/>
      <c r="AU145" s="120">
        <v>2186.9131499999999</v>
      </c>
      <c r="AV145" s="110">
        <v>536.00444344355401</v>
      </c>
      <c r="AW145" s="131">
        <v>573</v>
      </c>
      <c r="AX145" s="133">
        <v>0.93543532887182201</v>
      </c>
      <c r="AY145" s="137">
        <v>-430.55049197401701</v>
      </c>
      <c r="AZ145" s="112">
        <v>7.5000000000000002E-4</v>
      </c>
      <c r="BA145" s="112"/>
      <c r="BB145" s="125">
        <v>151</v>
      </c>
      <c r="BC145" s="125">
        <v>619</v>
      </c>
      <c r="BD145" s="111"/>
      <c r="BE145" s="120">
        <v>216.1</v>
      </c>
      <c r="BF145" s="110">
        <v>52.965322481211501</v>
      </c>
      <c r="BG145" s="132">
        <v>65</v>
      </c>
      <c r="BH145" s="118">
        <v>0.81485111509556196</v>
      </c>
      <c r="BI145" s="126">
        <v>-81.456443757906996</v>
      </c>
      <c r="BJ145" s="112"/>
      <c r="BK145" s="112"/>
      <c r="BL145" s="125">
        <v>50</v>
      </c>
      <c r="BM145" s="125">
        <v>103</v>
      </c>
      <c r="BN145" s="111"/>
      <c r="BO145" s="119">
        <v>353</v>
      </c>
      <c r="BP145" s="120">
        <v>86.519013585690203</v>
      </c>
      <c r="BQ145" s="132">
        <v>78</v>
      </c>
      <c r="BR145" s="122">
        <v>1.1092181228934599</v>
      </c>
      <c r="BS145" s="123">
        <v>12.353564279718</v>
      </c>
      <c r="BT145" s="112">
        <v>7.4999999999999997E-3</v>
      </c>
      <c r="BU145" s="124">
        <v>4.1250000000000002E-3</v>
      </c>
      <c r="BV145" s="119">
        <v>0</v>
      </c>
      <c r="BW145" s="119">
        <v>29</v>
      </c>
      <c r="BX145" s="113"/>
      <c r="BY145" s="118">
        <v>0.996603453155958</v>
      </c>
      <c r="BZ145" s="118">
        <v>1</v>
      </c>
      <c r="CA145" s="135">
        <v>0.998641381262383</v>
      </c>
      <c r="CB145" s="117">
        <v>0.9</v>
      </c>
      <c r="CC145" s="124">
        <v>2.5000000000000001E-3</v>
      </c>
      <c r="CD145" s="113"/>
      <c r="CE145" s="113"/>
    </row>
    <row r="146" spans="1:83" s="85" customFormat="1" ht="21.4" customHeight="1" x14ac:dyDescent="0.2">
      <c r="A146" s="109" t="s">
        <v>385</v>
      </c>
      <c r="B146" s="109" t="s">
        <v>193</v>
      </c>
      <c r="C146" s="109" t="s">
        <v>207</v>
      </c>
      <c r="D146" s="110">
        <v>5.2236563733333297</v>
      </c>
      <c r="E146" s="111"/>
      <c r="F146" s="112">
        <v>1.2E-2</v>
      </c>
      <c r="G146" s="112">
        <v>0.01</v>
      </c>
      <c r="H146" s="113"/>
      <c r="I146" s="114">
        <v>3</v>
      </c>
      <c r="J146" s="114">
        <v>2</v>
      </c>
      <c r="K146" s="111"/>
      <c r="L146" s="135">
        <v>0.93371749824314798</v>
      </c>
      <c r="M146" s="118">
        <v>0.61399999999999999</v>
      </c>
      <c r="N146" s="117">
        <v>0.7</v>
      </c>
      <c r="O146" s="118"/>
      <c r="P146" s="111"/>
      <c r="Q146" s="119">
        <v>160</v>
      </c>
      <c r="R146" s="120">
        <v>30.6298861496321</v>
      </c>
      <c r="S146" s="121">
        <v>36</v>
      </c>
      <c r="T146" s="118">
        <v>0.85083017082311296</v>
      </c>
      <c r="U146" s="126">
        <v>-50.993928231679902</v>
      </c>
      <c r="V146" s="124"/>
      <c r="W146" s="124"/>
      <c r="X146" s="125">
        <v>29</v>
      </c>
      <c r="Y146" s="125">
        <v>66</v>
      </c>
      <c r="Z146" s="111"/>
      <c r="AA146" s="126">
        <v>427</v>
      </c>
      <c r="AB146" s="110">
        <v>81.743508661830603</v>
      </c>
      <c r="AC146" s="121">
        <v>200</v>
      </c>
      <c r="AD146" s="116">
        <v>0.408717543309153</v>
      </c>
      <c r="AE146" s="127">
        <v>-745.18849017599905</v>
      </c>
      <c r="AF146" s="112"/>
      <c r="AG146" s="112"/>
      <c r="AH146" s="128">
        <v>618</v>
      </c>
      <c r="AI146" s="125">
        <v>827</v>
      </c>
      <c r="AJ146" s="111"/>
      <c r="AK146" s="120">
        <v>4120.6668499999996</v>
      </c>
      <c r="AL146" s="120">
        <v>788.84722797539405</v>
      </c>
      <c r="AM146" s="129">
        <v>808.7</v>
      </c>
      <c r="AN146" s="133">
        <v>0.975451005286749</v>
      </c>
      <c r="AO146" s="137">
        <v>-619.07731002665196</v>
      </c>
      <c r="AP146" s="124">
        <v>2E-3</v>
      </c>
      <c r="AQ146" s="124"/>
      <c r="AR146" s="125">
        <v>104</v>
      </c>
      <c r="AS146" s="125">
        <v>949</v>
      </c>
      <c r="AT146" s="113"/>
      <c r="AU146" s="120">
        <v>1988.1584499999999</v>
      </c>
      <c r="AV146" s="110">
        <v>380.60666856830602</v>
      </c>
      <c r="AW146" s="131">
        <v>573</v>
      </c>
      <c r="AX146" s="116">
        <v>0.664235023679417</v>
      </c>
      <c r="AY146" s="139">
        <v>-1362.9780021096301</v>
      </c>
      <c r="AZ146" s="112"/>
      <c r="BA146" s="112"/>
      <c r="BB146" s="125">
        <v>1005</v>
      </c>
      <c r="BC146" s="125">
        <v>1604</v>
      </c>
      <c r="BD146" s="111"/>
      <c r="BE146" s="120">
        <v>284.89999999999998</v>
      </c>
      <c r="BF146" s="110">
        <v>54.540341025188603</v>
      </c>
      <c r="BG146" s="132">
        <v>65</v>
      </c>
      <c r="BH146" s="118">
        <v>0.83908216961828597</v>
      </c>
      <c r="BI146" s="126">
        <v>-96.061259307199705</v>
      </c>
      <c r="BJ146" s="112"/>
      <c r="BK146" s="112"/>
      <c r="BL146" s="125">
        <v>55</v>
      </c>
      <c r="BM146" s="125">
        <v>123</v>
      </c>
      <c r="BN146" s="111"/>
      <c r="BO146" s="119">
        <v>508</v>
      </c>
      <c r="BP146" s="120">
        <v>97.249888525081801</v>
      </c>
      <c r="BQ146" s="132">
        <v>78</v>
      </c>
      <c r="BR146" s="122">
        <v>1.24679344262925</v>
      </c>
      <c r="BS146" s="123">
        <v>71.8706610027523</v>
      </c>
      <c r="BT146" s="112">
        <v>7.4999999999999997E-3</v>
      </c>
      <c r="BU146" s="124">
        <v>7.4999999999999997E-3</v>
      </c>
      <c r="BV146" s="119">
        <v>0</v>
      </c>
      <c r="BW146" s="119">
        <v>0</v>
      </c>
      <c r="BX146" s="113"/>
      <c r="BY146" s="118">
        <v>0.99518743667679799</v>
      </c>
      <c r="BZ146" s="118">
        <v>1</v>
      </c>
      <c r="CA146" s="135">
        <v>0.99807497467071904</v>
      </c>
      <c r="CB146" s="117">
        <v>0.9</v>
      </c>
      <c r="CC146" s="124">
        <v>2.5000000000000001E-3</v>
      </c>
      <c r="CD146" s="113"/>
      <c r="CE146" s="113"/>
    </row>
    <row r="147" spans="1:83" s="85" customFormat="1" ht="21.4" customHeight="1" x14ac:dyDescent="0.2">
      <c r="A147" s="109" t="s">
        <v>385</v>
      </c>
      <c r="B147" s="109" t="s">
        <v>193</v>
      </c>
      <c r="C147" s="109" t="s">
        <v>208</v>
      </c>
      <c r="D147" s="110">
        <v>3.9957692869999999</v>
      </c>
      <c r="E147" s="111"/>
      <c r="F147" s="112">
        <v>4.5749999999999999E-2</v>
      </c>
      <c r="G147" s="112">
        <v>3.7499999999999999E-2</v>
      </c>
      <c r="H147" s="113"/>
      <c r="I147" s="114">
        <v>7</v>
      </c>
      <c r="J147" s="114">
        <v>5</v>
      </c>
      <c r="K147" s="111"/>
      <c r="L147" s="135">
        <v>0.94</v>
      </c>
      <c r="M147" s="118">
        <v>0.69699999999999995</v>
      </c>
      <c r="N147" s="117">
        <v>0.7</v>
      </c>
      <c r="O147" s="118"/>
      <c r="P147" s="111"/>
      <c r="Q147" s="119">
        <v>151</v>
      </c>
      <c r="R147" s="120">
        <v>37.789969628944696</v>
      </c>
      <c r="S147" s="121">
        <v>36</v>
      </c>
      <c r="T147" s="133">
        <v>1.0497213785818</v>
      </c>
      <c r="U147" s="134">
        <v>-10.397113040503999</v>
      </c>
      <c r="V147" s="124">
        <v>6.0000000000000001E-3</v>
      </c>
      <c r="W147" s="124">
        <v>2.5000000000000001E-3</v>
      </c>
      <c r="X147" s="125">
        <v>0</v>
      </c>
      <c r="Y147" s="125">
        <v>22</v>
      </c>
      <c r="Z147" s="111"/>
      <c r="AA147" s="126">
        <v>759</v>
      </c>
      <c r="AB147" s="110">
        <v>189.95090694284099</v>
      </c>
      <c r="AC147" s="121">
        <v>200</v>
      </c>
      <c r="AD147" s="133">
        <v>0.94975453471420501</v>
      </c>
      <c r="AE147" s="134">
        <v>-137.6506280028</v>
      </c>
      <c r="AF147" s="112">
        <v>1E-3</v>
      </c>
      <c r="AG147" s="112"/>
      <c r="AH147" s="128">
        <v>41</v>
      </c>
      <c r="AI147" s="125">
        <v>200</v>
      </c>
      <c r="AJ147" s="111"/>
      <c r="AK147" s="120">
        <v>3808.7105700000002</v>
      </c>
      <c r="AL147" s="120">
        <v>953.18580639563299</v>
      </c>
      <c r="AM147" s="129">
        <v>771.1</v>
      </c>
      <c r="AN147" s="122">
        <v>1.2361377336216199</v>
      </c>
      <c r="AO147" s="130">
        <v>351.67407373520399</v>
      </c>
      <c r="AP147" s="124">
        <v>0.01</v>
      </c>
      <c r="AQ147" s="124">
        <v>0.01</v>
      </c>
      <c r="AR147" s="125">
        <v>0</v>
      </c>
      <c r="AS147" s="125">
        <v>0</v>
      </c>
      <c r="AT147" s="113"/>
      <c r="AU147" s="120">
        <v>2246.5269199999998</v>
      </c>
      <c r="AV147" s="110">
        <v>562.22638461858696</v>
      </c>
      <c r="AW147" s="131">
        <v>573</v>
      </c>
      <c r="AX147" s="133">
        <v>0.98119787891551002</v>
      </c>
      <c r="AY147" s="137">
        <v>-316.88214730454001</v>
      </c>
      <c r="AZ147" s="112">
        <v>3.7499999999999999E-3</v>
      </c>
      <c r="BA147" s="112"/>
      <c r="BB147" s="125">
        <v>44</v>
      </c>
      <c r="BC147" s="125">
        <v>501</v>
      </c>
      <c r="BD147" s="111"/>
      <c r="BE147" s="120">
        <v>316</v>
      </c>
      <c r="BF147" s="110">
        <v>79.083645051301502</v>
      </c>
      <c r="BG147" s="132">
        <v>65</v>
      </c>
      <c r="BH147" s="122">
        <v>1.2166714623277199</v>
      </c>
      <c r="BI147" s="123">
        <v>24.588545899089901</v>
      </c>
      <c r="BJ147" s="112">
        <v>1.4999999999999999E-2</v>
      </c>
      <c r="BK147" s="112">
        <v>1.4999999999999999E-2</v>
      </c>
      <c r="BL147" s="125">
        <v>0</v>
      </c>
      <c r="BM147" s="125">
        <v>0</v>
      </c>
      <c r="BN147" s="111"/>
      <c r="BO147" s="119">
        <v>488</v>
      </c>
      <c r="BP147" s="120">
        <v>122.129173370364</v>
      </c>
      <c r="BQ147" s="132">
        <v>78</v>
      </c>
      <c r="BR147" s="122">
        <v>1.5657586329533799</v>
      </c>
      <c r="BS147" s="123">
        <v>154.388427305226</v>
      </c>
      <c r="BT147" s="112">
        <v>7.4999999999999997E-3</v>
      </c>
      <c r="BU147" s="124">
        <v>7.4999999999999997E-3</v>
      </c>
      <c r="BV147" s="119">
        <v>0</v>
      </c>
      <c r="BW147" s="119">
        <v>0</v>
      </c>
      <c r="BX147" s="113"/>
      <c r="BY147" s="118">
        <v>0.99912739965095998</v>
      </c>
      <c r="BZ147" s="118">
        <v>1</v>
      </c>
      <c r="CA147" s="135">
        <v>0.99965095986038399</v>
      </c>
      <c r="CB147" s="117">
        <v>0.9</v>
      </c>
      <c r="CC147" s="124">
        <v>2.5000000000000001E-3</v>
      </c>
      <c r="CD147" s="113"/>
      <c r="CE147" s="113"/>
    </row>
    <row r="148" spans="1:83" s="85" customFormat="1" ht="21.4" customHeight="1" x14ac:dyDescent="0.2">
      <c r="A148" s="109" t="s">
        <v>385</v>
      </c>
      <c r="B148" s="109" t="s">
        <v>193</v>
      </c>
      <c r="C148" s="109" t="s">
        <v>209</v>
      </c>
      <c r="D148" s="110">
        <v>2.8863636363333298</v>
      </c>
      <c r="E148" s="111"/>
      <c r="F148" s="112">
        <v>0.02</v>
      </c>
      <c r="G148" s="112">
        <v>1.35E-2</v>
      </c>
      <c r="H148" s="113"/>
      <c r="I148" s="114">
        <v>3</v>
      </c>
      <c r="J148" s="114">
        <v>3</v>
      </c>
      <c r="K148" s="111"/>
      <c r="L148" s="115">
        <v>0.24</v>
      </c>
      <c r="M148" s="116">
        <v>0.55000000000000004</v>
      </c>
      <c r="N148" s="117">
        <v>0.7</v>
      </c>
      <c r="O148" s="118"/>
      <c r="P148" s="111"/>
      <c r="Q148" s="119">
        <v>121</v>
      </c>
      <c r="R148" s="120">
        <v>41.921259842959799</v>
      </c>
      <c r="S148" s="121">
        <v>36</v>
      </c>
      <c r="T148" s="122">
        <v>1.16447944008222</v>
      </c>
      <c r="U148" s="123">
        <v>4.4140000012241396</v>
      </c>
      <c r="V148" s="124">
        <v>0.01</v>
      </c>
      <c r="W148" s="124">
        <v>8.0000000000000002E-3</v>
      </c>
      <c r="X148" s="125">
        <v>0</v>
      </c>
      <c r="Y148" s="125">
        <v>4</v>
      </c>
      <c r="Z148" s="111"/>
      <c r="AA148" s="126">
        <v>239</v>
      </c>
      <c r="AB148" s="110">
        <v>82.803149607168507</v>
      </c>
      <c r="AC148" s="121">
        <v>200</v>
      </c>
      <c r="AD148" s="116">
        <v>0.41401574803584301</v>
      </c>
      <c r="AE148" s="127">
        <v>-408.69999999319901</v>
      </c>
      <c r="AF148" s="112"/>
      <c r="AG148" s="112"/>
      <c r="AH148" s="128">
        <v>339</v>
      </c>
      <c r="AI148" s="125">
        <v>454</v>
      </c>
      <c r="AJ148" s="111"/>
      <c r="AK148" s="120">
        <v>1235.2826500000001</v>
      </c>
      <c r="AL148" s="120">
        <v>427.97194173677701</v>
      </c>
      <c r="AM148" s="129">
        <v>713.4</v>
      </c>
      <c r="AN148" s="116">
        <v>0.59990460013565605</v>
      </c>
      <c r="AO148" s="139">
        <v>-1075.0632499757401</v>
      </c>
      <c r="AP148" s="124"/>
      <c r="AQ148" s="124"/>
      <c r="AR148" s="125">
        <v>824</v>
      </c>
      <c r="AS148" s="125">
        <v>1236</v>
      </c>
      <c r="AT148" s="113"/>
      <c r="AU148" s="120">
        <v>1265.4545700000001</v>
      </c>
      <c r="AV148" s="110">
        <v>438.42520535893402</v>
      </c>
      <c r="AW148" s="131">
        <v>573</v>
      </c>
      <c r="AX148" s="118">
        <v>0.76513997444840098</v>
      </c>
      <c r="AY148" s="120">
        <v>-586.23660270783</v>
      </c>
      <c r="AZ148" s="112"/>
      <c r="BA148" s="112"/>
      <c r="BB148" s="125">
        <v>389</v>
      </c>
      <c r="BC148" s="125">
        <v>720</v>
      </c>
      <c r="BD148" s="111"/>
      <c r="BE148" s="120">
        <v>115.1</v>
      </c>
      <c r="BF148" s="110">
        <v>39.877165354749401</v>
      </c>
      <c r="BG148" s="132">
        <v>65</v>
      </c>
      <c r="BH148" s="116">
        <v>0.61349485161152895</v>
      </c>
      <c r="BI148" s="127">
        <v>-95.402499997789704</v>
      </c>
      <c r="BJ148" s="112"/>
      <c r="BK148" s="112"/>
      <c r="BL148" s="125">
        <v>73</v>
      </c>
      <c r="BM148" s="125">
        <v>111</v>
      </c>
      <c r="BN148" s="111"/>
      <c r="BO148" s="119">
        <v>244</v>
      </c>
      <c r="BP148" s="120">
        <v>84.535433071753701</v>
      </c>
      <c r="BQ148" s="132">
        <v>78</v>
      </c>
      <c r="BR148" s="122">
        <v>1.0837876034840199</v>
      </c>
      <c r="BS148" s="123">
        <v>3.01403636616666</v>
      </c>
      <c r="BT148" s="112">
        <v>7.4999999999999997E-3</v>
      </c>
      <c r="BU148" s="124">
        <v>3.0000000000000001E-3</v>
      </c>
      <c r="BV148" s="119">
        <v>0</v>
      </c>
      <c r="BW148" s="119">
        <v>27</v>
      </c>
      <c r="BX148" s="113"/>
      <c r="BY148" s="118">
        <v>1</v>
      </c>
      <c r="BZ148" s="118">
        <v>1</v>
      </c>
      <c r="CA148" s="135">
        <v>1</v>
      </c>
      <c r="CB148" s="117">
        <v>0.9</v>
      </c>
      <c r="CC148" s="124">
        <v>2.5000000000000001E-3</v>
      </c>
      <c r="CD148" s="113"/>
      <c r="CE148" s="113"/>
    </row>
    <row r="149" spans="1:83" s="85" customFormat="1" ht="21.4" customHeight="1" x14ac:dyDescent="0.2">
      <c r="A149" s="109" t="s">
        <v>385</v>
      </c>
      <c r="B149" s="109" t="s">
        <v>193</v>
      </c>
      <c r="C149" s="109" t="s">
        <v>210</v>
      </c>
      <c r="D149" s="110">
        <v>2.6953904121111099</v>
      </c>
      <c r="E149" s="111"/>
      <c r="F149" s="112">
        <v>4.725E-2</v>
      </c>
      <c r="G149" s="112">
        <v>3.5749999999999997E-2</v>
      </c>
      <c r="H149" s="113"/>
      <c r="I149" s="114">
        <v>6</v>
      </c>
      <c r="J149" s="114">
        <v>5</v>
      </c>
      <c r="K149" s="111"/>
      <c r="L149" s="115">
        <v>0.28999999999999998</v>
      </c>
      <c r="M149" s="133">
        <v>0.79800000000000004</v>
      </c>
      <c r="N149" s="117">
        <v>0.7</v>
      </c>
      <c r="O149" s="118">
        <v>1.4E-2</v>
      </c>
      <c r="P149" s="111"/>
      <c r="Q149" s="119">
        <v>107</v>
      </c>
      <c r="R149" s="120">
        <v>39.697403210763198</v>
      </c>
      <c r="S149" s="121">
        <v>36</v>
      </c>
      <c r="T149" s="133">
        <v>1.10270564474342</v>
      </c>
      <c r="U149" s="134">
        <v>-1.87220952599196</v>
      </c>
      <c r="V149" s="124">
        <v>8.9999999999999993E-3</v>
      </c>
      <c r="W149" s="124">
        <v>5.0000000000000001E-3</v>
      </c>
      <c r="X149" s="125">
        <v>0</v>
      </c>
      <c r="Y149" s="125">
        <v>10</v>
      </c>
      <c r="Z149" s="111"/>
      <c r="AA149" s="126">
        <v>358</v>
      </c>
      <c r="AB149" s="110">
        <v>132.819349060311</v>
      </c>
      <c r="AC149" s="121">
        <v>200</v>
      </c>
      <c r="AD149" s="116">
        <v>0.66409674530155505</v>
      </c>
      <c r="AE149" s="127">
        <v>-246.84560847773301</v>
      </c>
      <c r="AF149" s="112"/>
      <c r="AG149" s="112"/>
      <c r="AH149" s="128">
        <v>182</v>
      </c>
      <c r="AI149" s="125">
        <v>289</v>
      </c>
      <c r="AJ149" s="111"/>
      <c r="AK149" s="120">
        <v>1635.5432900000001</v>
      </c>
      <c r="AL149" s="120">
        <v>606.79272384848798</v>
      </c>
      <c r="AM149" s="129">
        <v>690.5</v>
      </c>
      <c r="AN149" s="118">
        <v>0.87877295271323397</v>
      </c>
      <c r="AO149" s="120">
        <v>-452.68617326937402</v>
      </c>
      <c r="AP149" s="124"/>
      <c r="AQ149" s="124"/>
      <c r="AR149" s="125">
        <v>226</v>
      </c>
      <c r="AS149" s="125">
        <v>598</v>
      </c>
      <c r="AT149" s="113"/>
      <c r="AU149" s="120">
        <v>1474.35896</v>
      </c>
      <c r="AV149" s="110">
        <v>546.99273002356597</v>
      </c>
      <c r="AW149" s="131">
        <v>573</v>
      </c>
      <c r="AX149" s="133">
        <v>0.95461209428196403</v>
      </c>
      <c r="AY149" s="137">
        <v>-254.81700739396999</v>
      </c>
      <c r="AZ149" s="112">
        <v>1.5E-3</v>
      </c>
      <c r="BA149" s="112"/>
      <c r="BB149" s="125">
        <v>71</v>
      </c>
      <c r="BC149" s="125">
        <v>379</v>
      </c>
      <c r="BD149" s="111"/>
      <c r="BE149" s="120">
        <v>191.3</v>
      </c>
      <c r="BF149" s="110">
        <v>70.973020880551402</v>
      </c>
      <c r="BG149" s="132">
        <v>65</v>
      </c>
      <c r="BH149" s="133">
        <v>1.09189262893156</v>
      </c>
      <c r="BI149" s="134">
        <v>-5.2748227552632398</v>
      </c>
      <c r="BJ149" s="112">
        <v>1.2749999999999999E-2</v>
      </c>
      <c r="BK149" s="112">
        <v>6.7499999999999999E-3</v>
      </c>
      <c r="BL149" s="125">
        <v>0</v>
      </c>
      <c r="BM149" s="125">
        <v>19</v>
      </c>
      <c r="BN149" s="111"/>
      <c r="BO149" s="119">
        <v>285</v>
      </c>
      <c r="BP149" s="120">
        <v>105.736073972594</v>
      </c>
      <c r="BQ149" s="132">
        <v>78</v>
      </c>
      <c r="BR149" s="122">
        <v>1.3555906919563301</v>
      </c>
      <c r="BS149" s="123">
        <v>59.958620024348903</v>
      </c>
      <c r="BT149" s="112">
        <v>7.4999999999999997E-3</v>
      </c>
      <c r="BU149" s="124">
        <v>7.4999999999999997E-3</v>
      </c>
      <c r="BV149" s="119">
        <v>0</v>
      </c>
      <c r="BW149" s="119">
        <v>0</v>
      </c>
      <c r="BX149" s="113"/>
      <c r="BY149" s="118">
        <v>0.997314921365554</v>
      </c>
      <c r="BZ149" s="118">
        <v>1</v>
      </c>
      <c r="CA149" s="135">
        <v>0.99892596854622195</v>
      </c>
      <c r="CB149" s="117">
        <v>0.9</v>
      </c>
      <c r="CC149" s="124">
        <v>2.5000000000000001E-3</v>
      </c>
      <c r="CD149" s="113"/>
      <c r="CE149" s="113"/>
    </row>
    <row r="150" spans="1:83" s="85" customFormat="1" ht="21.4" customHeight="1" x14ac:dyDescent="0.2">
      <c r="A150" s="109" t="s">
        <v>385</v>
      </c>
      <c r="B150" s="109" t="s">
        <v>193</v>
      </c>
      <c r="C150" s="109" t="s">
        <v>211</v>
      </c>
      <c r="D150" s="110">
        <v>4.3847949821111101</v>
      </c>
      <c r="E150" s="111"/>
      <c r="F150" s="112">
        <v>2.5499999999999998E-2</v>
      </c>
      <c r="G150" s="112">
        <v>2.1999999999999999E-2</v>
      </c>
      <c r="H150" s="113"/>
      <c r="I150" s="114">
        <v>4</v>
      </c>
      <c r="J150" s="114">
        <v>4</v>
      </c>
      <c r="K150" s="111"/>
      <c r="L150" s="115">
        <v>0.37</v>
      </c>
      <c r="M150" s="116">
        <v>0.46800000000000003</v>
      </c>
      <c r="N150" s="117">
        <v>0.7</v>
      </c>
      <c r="O150" s="118"/>
      <c r="P150" s="111"/>
      <c r="Q150" s="119">
        <v>225</v>
      </c>
      <c r="R150" s="120">
        <v>51.313687622327798</v>
      </c>
      <c r="S150" s="121">
        <v>36</v>
      </c>
      <c r="T150" s="122">
        <v>1.4253802117313299</v>
      </c>
      <c r="U150" s="123">
        <v>47.889361082568101</v>
      </c>
      <c r="V150" s="124">
        <v>0.01</v>
      </c>
      <c r="W150" s="124">
        <v>0.01</v>
      </c>
      <c r="X150" s="125">
        <v>0</v>
      </c>
      <c r="Y150" s="125">
        <v>0</v>
      </c>
      <c r="Z150" s="111"/>
      <c r="AA150" s="126">
        <v>343</v>
      </c>
      <c r="AB150" s="110">
        <v>78.224866019815295</v>
      </c>
      <c r="AC150" s="121">
        <v>200</v>
      </c>
      <c r="AD150" s="116">
        <v>0.39112433009907599</v>
      </c>
      <c r="AE150" s="127">
        <v>-640.94799398573298</v>
      </c>
      <c r="AF150" s="112"/>
      <c r="AG150" s="112"/>
      <c r="AH150" s="128">
        <v>534</v>
      </c>
      <c r="AI150" s="125">
        <v>710</v>
      </c>
      <c r="AJ150" s="111"/>
      <c r="AK150" s="120">
        <v>3438.6789699999999</v>
      </c>
      <c r="AL150" s="120">
        <v>784.22799333354601</v>
      </c>
      <c r="AM150" s="129">
        <v>753.1</v>
      </c>
      <c r="AN150" s="133">
        <v>1.04133314743533</v>
      </c>
      <c r="AO150" s="137">
        <v>-266.37720135327697</v>
      </c>
      <c r="AP150" s="124">
        <v>5.4999999999999997E-3</v>
      </c>
      <c r="AQ150" s="124">
        <v>2E-3</v>
      </c>
      <c r="AR150" s="125">
        <v>0</v>
      </c>
      <c r="AS150" s="125">
        <v>524</v>
      </c>
      <c r="AT150" s="113"/>
      <c r="AU150" s="120">
        <v>2109.3916100000001</v>
      </c>
      <c r="AV150" s="110">
        <v>481.06960954977399</v>
      </c>
      <c r="AW150" s="131">
        <v>573</v>
      </c>
      <c r="AX150" s="118">
        <v>0.83956301841147296</v>
      </c>
      <c r="AY150" s="120">
        <v>-703.58942270972602</v>
      </c>
      <c r="AZ150" s="112"/>
      <c r="BA150" s="112"/>
      <c r="BB150" s="125">
        <v>404</v>
      </c>
      <c r="BC150" s="125">
        <v>906</v>
      </c>
      <c r="BD150" s="111"/>
      <c r="BE150" s="120">
        <v>210.6</v>
      </c>
      <c r="BF150" s="110">
        <v>48.029611614498798</v>
      </c>
      <c r="BG150" s="132">
        <v>65</v>
      </c>
      <c r="BH150" s="116">
        <v>0.73891710176152003</v>
      </c>
      <c r="BI150" s="127">
        <v>-109.183098045363</v>
      </c>
      <c r="BJ150" s="112"/>
      <c r="BK150" s="112"/>
      <c r="BL150" s="125">
        <v>75</v>
      </c>
      <c r="BM150" s="125">
        <v>132</v>
      </c>
      <c r="BN150" s="111"/>
      <c r="BO150" s="119">
        <v>442</v>
      </c>
      <c r="BP150" s="120">
        <v>100.80288857364</v>
      </c>
      <c r="BQ150" s="132">
        <v>78</v>
      </c>
      <c r="BR150" s="122">
        <v>1.29234472530308</v>
      </c>
      <c r="BS150" s="123">
        <v>75.908205189564896</v>
      </c>
      <c r="BT150" s="112">
        <v>7.4999999999999997E-3</v>
      </c>
      <c r="BU150" s="124">
        <v>7.4999999999999997E-3</v>
      </c>
      <c r="BV150" s="119">
        <v>0</v>
      </c>
      <c r="BW150" s="119">
        <v>0</v>
      </c>
      <c r="BX150" s="113"/>
      <c r="BY150" s="118">
        <v>0.99774618585298203</v>
      </c>
      <c r="BZ150" s="118">
        <v>1</v>
      </c>
      <c r="CA150" s="135">
        <v>0.99909847434119303</v>
      </c>
      <c r="CB150" s="117">
        <v>0.9</v>
      </c>
      <c r="CC150" s="124">
        <v>2.5000000000000001E-3</v>
      </c>
      <c r="CD150" s="113"/>
      <c r="CE150" s="113"/>
    </row>
    <row r="151" spans="1:83" s="85" customFormat="1" ht="21.4" customHeight="1" x14ac:dyDescent="0.2">
      <c r="A151" s="109" t="s">
        <v>385</v>
      </c>
      <c r="B151" s="109" t="s">
        <v>386</v>
      </c>
      <c r="C151" s="109" t="s">
        <v>212</v>
      </c>
      <c r="D151" s="110">
        <v>4.6634968929999996</v>
      </c>
      <c r="E151" s="111"/>
      <c r="F151" s="112">
        <v>3.2000000000000001E-2</v>
      </c>
      <c r="G151" s="112">
        <v>2.6749999999999999E-2</v>
      </c>
      <c r="H151" s="113"/>
      <c r="I151" s="114">
        <v>4</v>
      </c>
      <c r="J151" s="114">
        <v>4</v>
      </c>
      <c r="K151" s="111"/>
      <c r="L151" s="136">
        <v>0.74223021582733795</v>
      </c>
      <c r="M151" s="118">
        <v>0.627</v>
      </c>
      <c r="N151" s="117">
        <v>0.7</v>
      </c>
      <c r="O151" s="118"/>
      <c r="P151" s="111"/>
      <c r="Q151" s="119">
        <v>149</v>
      </c>
      <c r="R151" s="120">
        <v>31.950273243164801</v>
      </c>
      <c r="S151" s="121">
        <v>36</v>
      </c>
      <c r="T151" s="118">
        <v>0.88750759008791102</v>
      </c>
      <c r="U151" s="126">
        <v>-39.367966502055999</v>
      </c>
      <c r="V151" s="124"/>
      <c r="W151" s="124"/>
      <c r="X151" s="125">
        <v>19</v>
      </c>
      <c r="Y151" s="125">
        <v>53</v>
      </c>
      <c r="Z151" s="111"/>
      <c r="AA151" s="126">
        <v>450</v>
      </c>
      <c r="AB151" s="110">
        <v>96.494113821638607</v>
      </c>
      <c r="AC151" s="121">
        <v>200</v>
      </c>
      <c r="AD151" s="116">
        <v>0.48247056910819303</v>
      </c>
      <c r="AE151" s="127">
        <v>-596.48870278920003</v>
      </c>
      <c r="AF151" s="112"/>
      <c r="AG151" s="112"/>
      <c r="AH151" s="128">
        <v>483</v>
      </c>
      <c r="AI151" s="125">
        <v>670</v>
      </c>
      <c r="AJ151" s="111"/>
      <c r="AK151" s="120">
        <v>4504.4562900000001</v>
      </c>
      <c r="AL151" s="120">
        <v>965.89670655967996</v>
      </c>
      <c r="AM151" s="129">
        <v>660.5</v>
      </c>
      <c r="AN151" s="122">
        <v>1.46237200084736</v>
      </c>
      <c r="AO151" s="130">
        <v>1048.4273490386699</v>
      </c>
      <c r="AP151" s="124">
        <v>0.01</v>
      </c>
      <c r="AQ151" s="124">
        <v>0.01</v>
      </c>
      <c r="AR151" s="125">
        <v>0</v>
      </c>
      <c r="AS151" s="125">
        <v>0</v>
      </c>
      <c r="AT151" s="113"/>
      <c r="AU151" s="120">
        <v>2900.1934000000001</v>
      </c>
      <c r="AV151" s="110">
        <v>621.892426765256</v>
      </c>
      <c r="AW151" s="131">
        <v>573</v>
      </c>
      <c r="AX151" s="133">
        <v>1.0853270973215601</v>
      </c>
      <c r="AY151" s="137">
        <v>-91.5834925638041</v>
      </c>
      <c r="AZ151" s="112">
        <v>1.2E-2</v>
      </c>
      <c r="BA151" s="112">
        <v>6.7499999999999999E-3</v>
      </c>
      <c r="BB151" s="125">
        <v>0</v>
      </c>
      <c r="BC151" s="125">
        <v>307</v>
      </c>
      <c r="BD151" s="111"/>
      <c r="BE151" s="120">
        <v>243.1</v>
      </c>
      <c r="BF151" s="110">
        <v>52.128264600089601</v>
      </c>
      <c r="BG151" s="132">
        <v>65</v>
      </c>
      <c r="BH151" s="118">
        <v>0.80197330153984103</v>
      </c>
      <c r="BI151" s="126">
        <v>-97.008828406490096</v>
      </c>
      <c r="BJ151" s="112"/>
      <c r="BK151" s="112"/>
      <c r="BL151" s="125">
        <v>61</v>
      </c>
      <c r="BM151" s="125">
        <v>121</v>
      </c>
      <c r="BN151" s="111"/>
      <c r="BO151" s="119">
        <v>681</v>
      </c>
      <c r="BP151" s="120">
        <v>146.027758916746</v>
      </c>
      <c r="BQ151" s="132">
        <v>78</v>
      </c>
      <c r="BR151" s="122">
        <v>1.8721507553429</v>
      </c>
      <c r="BS151" s="123">
        <v>291.639048207158</v>
      </c>
      <c r="BT151" s="112">
        <v>7.4999999999999997E-3</v>
      </c>
      <c r="BU151" s="124">
        <v>7.4999999999999997E-3</v>
      </c>
      <c r="BV151" s="119">
        <v>0</v>
      </c>
      <c r="BW151" s="119">
        <v>0</v>
      </c>
      <c r="BX151" s="113"/>
      <c r="BY151" s="118">
        <v>0.99307832422586495</v>
      </c>
      <c r="BZ151" s="118">
        <v>1</v>
      </c>
      <c r="CA151" s="135">
        <v>0.997231329690346</v>
      </c>
      <c r="CB151" s="117">
        <v>0.9</v>
      </c>
      <c r="CC151" s="124">
        <v>2.5000000000000001E-3</v>
      </c>
      <c r="CD151" s="113"/>
      <c r="CE151" s="113"/>
    </row>
    <row r="152" spans="1:83" s="85" customFormat="1" ht="21.4" customHeight="1" x14ac:dyDescent="0.2">
      <c r="A152" s="109" t="s">
        <v>385</v>
      </c>
      <c r="B152" s="109" t="s">
        <v>386</v>
      </c>
      <c r="C152" s="109" t="s">
        <v>213</v>
      </c>
      <c r="D152" s="110">
        <v>3.7516059208888901</v>
      </c>
      <c r="E152" s="111"/>
      <c r="F152" s="112">
        <v>3.4000000000000002E-2</v>
      </c>
      <c r="G152" s="112">
        <v>2.8250000000000001E-2</v>
      </c>
      <c r="H152" s="113"/>
      <c r="I152" s="114">
        <v>5</v>
      </c>
      <c r="J152" s="114">
        <v>4</v>
      </c>
      <c r="K152" s="111"/>
      <c r="L152" s="115">
        <v>0.42</v>
      </c>
      <c r="M152" s="116">
        <v>0.40500000000000003</v>
      </c>
      <c r="N152" s="117">
        <v>0.7</v>
      </c>
      <c r="O152" s="118"/>
      <c r="P152" s="111"/>
      <c r="Q152" s="119">
        <v>227</v>
      </c>
      <c r="R152" s="120">
        <v>60.5074212981879</v>
      </c>
      <c r="S152" s="121">
        <v>36</v>
      </c>
      <c r="T152" s="122">
        <v>1.68076170272744</v>
      </c>
      <c r="U152" s="123">
        <v>75.465133643455999</v>
      </c>
      <c r="V152" s="124">
        <v>0.01</v>
      </c>
      <c r="W152" s="124">
        <v>0.01</v>
      </c>
      <c r="X152" s="125">
        <v>0</v>
      </c>
      <c r="Y152" s="125">
        <v>0</v>
      </c>
      <c r="Z152" s="111"/>
      <c r="AA152" s="126">
        <v>351</v>
      </c>
      <c r="AB152" s="110">
        <v>93.559933372968899</v>
      </c>
      <c r="AC152" s="121">
        <v>200</v>
      </c>
      <c r="AD152" s="116">
        <v>0.46779966686484398</v>
      </c>
      <c r="AE152" s="127">
        <v>-490.860368647467</v>
      </c>
      <c r="AF152" s="112"/>
      <c r="AG152" s="112"/>
      <c r="AH152" s="128">
        <v>400</v>
      </c>
      <c r="AI152" s="125">
        <v>550</v>
      </c>
      <c r="AJ152" s="111"/>
      <c r="AK152" s="120">
        <v>2510.52423</v>
      </c>
      <c r="AL152" s="120">
        <v>669.18655182343002</v>
      </c>
      <c r="AM152" s="129">
        <v>714.6</v>
      </c>
      <c r="AN152" s="133">
        <v>0.93644913493343096</v>
      </c>
      <c r="AO152" s="137">
        <v>-497.44286717739902</v>
      </c>
      <c r="AP152" s="124">
        <v>5.0000000000000001E-4</v>
      </c>
      <c r="AQ152" s="124"/>
      <c r="AR152" s="125">
        <v>171</v>
      </c>
      <c r="AS152" s="125">
        <v>707</v>
      </c>
      <c r="AT152" s="113"/>
      <c r="AU152" s="120">
        <v>1965.4692299999999</v>
      </c>
      <c r="AV152" s="110">
        <v>523.90076981601305</v>
      </c>
      <c r="AW152" s="131">
        <v>573</v>
      </c>
      <c r="AX152" s="118">
        <v>0.91431198920770096</v>
      </c>
      <c r="AY152" s="120">
        <v>-441.30151771258602</v>
      </c>
      <c r="AZ152" s="112"/>
      <c r="BA152" s="112"/>
      <c r="BB152" s="125">
        <v>185</v>
      </c>
      <c r="BC152" s="125">
        <v>615</v>
      </c>
      <c r="BD152" s="111"/>
      <c r="BE152" s="120">
        <v>269.7</v>
      </c>
      <c r="BF152" s="110">
        <v>71.889213762648694</v>
      </c>
      <c r="BG152" s="132">
        <v>65</v>
      </c>
      <c r="BH152" s="133">
        <v>1.1059879040407501</v>
      </c>
      <c r="BI152" s="134">
        <v>-3.90461981042677</v>
      </c>
      <c r="BJ152" s="112">
        <v>1.35E-2</v>
      </c>
      <c r="BK152" s="112">
        <v>8.2500000000000004E-3</v>
      </c>
      <c r="BL152" s="125">
        <v>0</v>
      </c>
      <c r="BM152" s="125">
        <v>23</v>
      </c>
      <c r="BN152" s="111"/>
      <c r="BO152" s="119">
        <v>596</v>
      </c>
      <c r="BP152" s="120">
        <v>158.86529997233501</v>
      </c>
      <c r="BQ152" s="132">
        <v>78</v>
      </c>
      <c r="BR152" s="122">
        <v>2.0367346150299399</v>
      </c>
      <c r="BS152" s="123">
        <v>282.77391973788099</v>
      </c>
      <c r="BT152" s="112">
        <v>7.4999999999999997E-3</v>
      </c>
      <c r="BU152" s="124">
        <v>7.4999999999999997E-3</v>
      </c>
      <c r="BV152" s="119">
        <v>0</v>
      </c>
      <c r="BW152" s="119">
        <v>0</v>
      </c>
      <c r="BX152" s="113"/>
      <c r="BY152" s="118">
        <v>0.99697100822154905</v>
      </c>
      <c r="BZ152" s="118">
        <v>1</v>
      </c>
      <c r="CA152" s="135">
        <v>0.99878840328861995</v>
      </c>
      <c r="CB152" s="117">
        <v>0.9</v>
      </c>
      <c r="CC152" s="124">
        <v>2.5000000000000001E-3</v>
      </c>
      <c r="CD152" s="113"/>
      <c r="CE152" s="113"/>
    </row>
    <row r="153" spans="1:83" s="85" customFormat="1" ht="21.4" customHeight="1" x14ac:dyDescent="0.2">
      <c r="A153" s="109" t="s">
        <v>385</v>
      </c>
      <c r="B153" s="109" t="s">
        <v>386</v>
      </c>
      <c r="C153" s="109" t="s">
        <v>214</v>
      </c>
      <c r="D153" s="110">
        <v>3.61486575144444</v>
      </c>
      <c r="E153" s="111"/>
      <c r="F153" s="112">
        <v>0.01</v>
      </c>
      <c r="G153" s="112">
        <v>0.01</v>
      </c>
      <c r="H153" s="113"/>
      <c r="I153" s="114">
        <v>2</v>
      </c>
      <c r="J153" s="114">
        <v>2</v>
      </c>
      <c r="K153" s="111"/>
      <c r="L153" s="115">
        <v>0.53</v>
      </c>
      <c r="M153" s="116">
        <v>0.57299999999999995</v>
      </c>
      <c r="N153" s="117">
        <v>0.7</v>
      </c>
      <c r="O153" s="118"/>
      <c r="P153" s="111"/>
      <c r="Q153" s="119">
        <v>118</v>
      </c>
      <c r="R153" s="120">
        <v>32.642982648207301</v>
      </c>
      <c r="S153" s="121">
        <v>36</v>
      </c>
      <c r="T153" s="118">
        <v>0.90674951800575898</v>
      </c>
      <c r="U153" s="126">
        <v>-28.011657432343799</v>
      </c>
      <c r="V153" s="124"/>
      <c r="W153" s="124"/>
      <c r="X153" s="125">
        <v>13</v>
      </c>
      <c r="Y153" s="125">
        <v>39</v>
      </c>
      <c r="Z153" s="111"/>
      <c r="AA153" s="126">
        <v>370</v>
      </c>
      <c r="AB153" s="110">
        <v>102.35511508336199</v>
      </c>
      <c r="AC153" s="121">
        <v>200</v>
      </c>
      <c r="AD153" s="116">
        <v>0.51177557541680996</v>
      </c>
      <c r="AE153" s="127">
        <v>-441.17587462413201</v>
      </c>
      <c r="AF153" s="112"/>
      <c r="AG153" s="112"/>
      <c r="AH153" s="128">
        <v>353</v>
      </c>
      <c r="AI153" s="125">
        <v>498</v>
      </c>
      <c r="AJ153" s="111"/>
      <c r="AK153" s="120">
        <v>1490.4333099999999</v>
      </c>
      <c r="AL153" s="120">
        <v>412.30668370034101</v>
      </c>
      <c r="AM153" s="129">
        <v>712.6</v>
      </c>
      <c r="AN153" s="116">
        <v>0.57859484100525005</v>
      </c>
      <c r="AO153" s="139">
        <v>-1399.7863312857801</v>
      </c>
      <c r="AP153" s="124"/>
      <c r="AQ153" s="124"/>
      <c r="AR153" s="125">
        <v>1086</v>
      </c>
      <c r="AS153" s="125">
        <v>1601</v>
      </c>
      <c r="AT153" s="113"/>
      <c r="AU153" s="120">
        <v>1621.5435600000001</v>
      </c>
      <c r="AV153" s="110">
        <v>448.57642620671498</v>
      </c>
      <c r="AW153" s="131">
        <v>573</v>
      </c>
      <c r="AX153" s="118">
        <v>0.78285589215831597</v>
      </c>
      <c r="AY153" s="120">
        <v>-697.50415741675204</v>
      </c>
      <c r="AZ153" s="112"/>
      <c r="BA153" s="112"/>
      <c r="BB153" s="125">
        <v>450</v>
      </c>
      <c r="BC153" s="125">
        <v>865</v>
      </c>
      <c r="BD153" s="111"/>
      <c r="BE153" s="120">
        <v>206.9</v>
      </c>
      <c r="BF153" s="110">
        <v>57.235873812831301</v>
      </c>
      <c r="BG153" s="132">
        <v>65</v>
      </c>
      <c r="BH153" s="118">
        <v>0.88055190481279</v>
      </c>
      <c r="BI153" s="126">
        <v>-56.732159252842997</v>
      </c>
      <c r="BJ153" s="112"/>
      <c r="BK153" s="112"/>
      <c r="BL153" s="125">
        <v>29</v>
      </c>
      <c r="BM153" s="125">
        <v>76</v>
      </c>
      <c r="BN153" s="111"/>
      <c r="BO153" s="119">
        <v>521</v>
      </c>
      <c r="BP153" s="120">
        <v>144.12706745522101</v>
      </c>
      <c r="BQ153" s="132">
        <v>78</v>
      </c>
      <c r="BR153" s="122">
        <v>1.8477829160925801</v>
      </c>
      <c r="BS153" s="123">
        <v>219.190520573002</v>
      </c>
      <c r="BT153" s="112">
        <v>7.4999999999999997E-3</v>
      </c>
      <c r="BU153" s="124">
        <v>7.4999999999999997E-3</v>
      </c>
      <c r="BV153" s="119">
        <v>0</v>
      </c>
      <c r="BW153" s="119">
        <v>0</v>
      </c>
      <c r="BX153" s="113"/>
      <c r="BY153" s="118">
        <v>0.99908980582524298</v>
      </c>
      <c r="BZ153" s="118">
        <v>1</v>
      </c>
      <c r="CA153" s="135">
        <v>0.99963592233009702</v>
      </c>
      <c r="CB153" s="117">
        <v>0.9</v>
      </c>
      <c r="CC153" s="124">
        <v>2.5000000000000001E-3</v>
      </c>
      <c r="CD153" s="113"/>
      <c r="CE153" s="113"/>
    </row>
    <row r="154" spans="1:83" s="85" customFormat="1" ht="21.4" customHeight="1" x14ac:dyDescent="0.2">
      <c r="A154" s="109" t="s">
        <v>385</v>
      </c>
      <c r="B154" s="109" t="s">
        <v>386</v>
      </c>
      <c r="C154" s="109" t="s">
        <v>215</v>
      </c>
      <c r="D154" s="110">
        <v>3.4197320584444402</v>
      </c>
      <c r="E154" s="111"/>
      <c r="F154" s="112">
        <v>1.0999999999999999E-2</v>
      </c>
      <c r="G154" s="112">
        <v>1.0999999999999999E-2</v>
      </c>
      <c r="H154" s="113"/>
      <c r="I154" s="114">
        <v>3</v>
      </c>
      <c r="J154" s="114">
        <v>3</v>
      </c>
      <c r="K154" s="111"/>
      <c r="L154" s="135">
        <v>0.89</v>
      </c>
      <c r="M154" s="133">
        <v>0.70499999999999996</v>
      </c>
      <c r="N154" s="117">
        <v>0.7</v>
      </c>
      <c r="O154" s="118">
        <v>1E-3</v>
      </c>
      <c r="P154" s="111"/>
      <c r="Q154" s="119">
        <v>89</v>
      </c>
      <c r="R154" s="120">
        <v>26.025430787838999</v>
      </c>
      <c r="S154" s="121">
        <v>36</v>
      </c>
      <c r="T154" s="116">
        <v>0.72292863299552701</v>
      </c>
      <c r="U154" s="127">
        <v>-49.129817304687798</v>
      </c>
      <c r="V154" s="124"/>
      <c r="W154" s="124"/>
      <c r="X154" s="125">
        <v>35</v>
      </c>
      <c r="Y154" s="125">
        <v>59</v>
      </c>
      <c r="Z154" s="111"/>
      <c r="AA154" s="126">
        <v>223</v>
      </c>
      <c r="AB154" s="110">
        <v>65.209787254922404</v>
      </c>
      <c r="AC154" s="121">
        <v>200</v>
      </c>
      <c r="AD154" s="116">
        <v>0.32604893627461201</v>
      </c>
      <c r="AE154" s="127">
        <v>-544.38787391493202</v>
      </c>
      <c r="AF154" s="112"/>
      <c r="AG154" s="112"/>
      <c r="AH154" s="128">
        <v>461</v>
      </c>
      <c r="AI154" s="125">
        <v>598</v>
      </c>
      <c r="AJ154" s="111"/>
      <c r="AK154" s="120">
        <v>1471.9718700000001</v>
      </c>
      <c r="AL154" s="120">
        <v>430.434854205965</v>
      </c>
      <c r="AM154" s="129">
        <v>680.5</v>
      </c>
      <c r="AN154" s="116">
        <v>0.632527339024196</v>
      </c>
      <c r="AO154" s="139">
        <v>-1139.06537099556</v>
      </c>
      <c r="AP154" s="124"/>
      <c r="AQ154" s="124"/>
      <c r="AR154" s="125">
        <v>856</v>
      </c>
      <c r="AS154" s="125">
        <v>1321</v>
      </c>
      <c r="AT154" s="113"/>
      <c r="AU154" s="120">
        <v>1793.97803</v>
      </c>
      <c r="AV154" s="110">
        <v>524.59607926594094</v>
      </c>
      <c r="AW154" s="131">
        <v>573</v>
      </c>
      <c r="AX154" s="118">
        <v>0.91552544374509703</v>
      </c>
      <c r="AY154" s="120">
        <v>-399.88541323950801</v>
      </c>
      <c r="AZ154" s="112"/>
      <c r="BA154" s="112"/>
      <c r="BB154" s="125">
        <v>166</v>
      </c>
      <c r="BC154" s="125">
        <v>558</v>
      </c>
      <c r="BD154" s="111"/>
      <c r="BE154" s="120">
        <v>150</v>
      </c>
      <c r="BF154" s="110">
        <v>43.863085597481401</v>
      </c>
      <c r="BG154" s="132">
        <v>65</v>
      </c>
      <c r="BH154" s="116">
        <v>0.67481670149971396</v>
      </c>
      <c r="BI154" s="127">
        <v>-99.401059022352996</v>
      </c>
      <c r="BJ154" s="112"/>
      <c r="BK154" s="112"/>
      <c r="BL154" s="125">
        <v>73</v>
      </c>
      <c r="BM154" s="125">
        <v>117</v>
      </c>
      <c r="BN154" s="111"/>
      <c r="BO154" s="119">
        <v>324</v>
      </c>
      <c r="BP154" s="120">
        <v>94.744264890559904</v>
      </c>
      <c r="BQ154" s="132">
        <v>78</v>
      </c>
      <c r="BR154" s="122">
        <v>1.21467006269949</v>
      </c>
      <c r="BS154" s="123">
        <v>38.482466762003597</v>
      </c>
      <c r="BT154" s="112">
        <v>7.4999999999999997E-3</v>
      </c>
      <c r="BU154" s="124">
        <v>7.4999999999999997E-3</v>
      </c>
      <c r="BV154" s="119">
        <v>0</v>
      </c>
      <c r="BW154" s="119">
        <v>0</v>
      </c>
      <c r="BX154" s="113"/>
      <c r="BY154" s="118">
        <v>0.98865069356872604</v>
      </c>
      <c r="BZ154" s="118">
        <v>1</v>
      </c>
      <c r="CA154" s="135">
        <v>0.99546027742749099</v>
      </c>
      <c r="CB154" s="117">
        <v>0.9</v>
      </c>
      <c r="CC154" s="124">
        <v>2.5000000000000001E-3</v>
      </c>
      <c r="CD154" s="113"/>
      <c r="CE154" s="113"/>
    </row>
    <row r="155" spans="1:83" s="85" customFormat="1" ht="21.4" customHeight="1" x14ac:dyDescent="0.2">
      <c r="A155" s="109" t="s">
        <v>385</v>
      </c>
      <c r="B155" s="109" t="s">
        <v>386</v>
      </c>
      <c r="C155" s="109" t="s">
        <v>216</v>
      </c>
      <c r="D155" s="110">
        <v>2.8888888888888902</v>
      </c>
      <c r="E155" s="111"/>
      <c r="F155" s="112">
        <v>2.2499999999999999E-2</v>
      </c>
      <c r="G155" s="112">
        <v>0.02</v>
      </c>
      <c r="H155" s="113"/>
      <c r="I155" s="114">
        <v>4</v>
      </c>
      <c r="J155" s="114">
        <v>3</v>
      </c>
      <c r="K155" s="111"/>
      <c r="L155" s="115">
        <v>0.42</v>
      </c>
      <c r="M155" s="116">
        <v>0.505</v>
      </c>
      <c r="N155" s="117">
        <v>0.7</v>
      </c>
      <c r="O155" s="118"/>
      <c r="P155" s="111"/>
      <c r="Q155" s="119">
        <v>102</v>
      </c>
      <c r="R155" s="120">
        <v>35.307692307692299</v>
      </c>
      <c r="S155" s="121">
        <v>36</v>
      </c>
      <c r="T155" s="133">
        <v>0.98076923076922995</v>
      </c>
      <c r="U155" s="134">
        <v>-14.688000000000001</v>
      </c>
      <c r="V155" s="124">
        <v>2.5000000000000001E-3</v>
      </c>
      <c r="W155" s="124"/>
      <c r="X155" s="125">
        <v>3</v>
      </c>
      <c r="Y155" s="125">
        <v>23</v>
      </c>
      <c r="Z155" s="111"/>
      <c r="AA155" s="126">
        <v>252</v>
      </c>
      <c r="AB155" s="110">
        <v>87.230769230769198</v>
      </c>
      <c r="AC155" s="121">
        <v>200</v>
      </c>
      <c r="AD155" s="116">
        <v>0.436153846153846</v>
      </c>
      <c r="AE155" s="127">
        <v>-396.26666666666699</v>
      </c>
      <c r="AF155" s="112"/>
      <c r="AG155" s="112"/>
      <c r="AH155" s="128">
        <v>326</v>
      </c>
      <c r="AI155" s="125">
        <v>442</v>
      </c>
      <c r="AJ155" s="111"/>
      <c r="AK155" s="120">
        <v>2694.7454600000001</v>
      </c>
      <c r="AL155" s="120">
        <v>932.79650538461499</v>
      </c>
      <c r="AM155" s="129">
        <v>695.1</v>
      </c>
      <c r="AN155" s="122">
        <v>1.34196015736529</v>
      </c>
      <c r="AO155" s="130">
        <v>441.69465999999898</v>
      </c>
      <c r="AP155" s="124">
        <v>0.01</v>
      </c>
      <c r="AQ155" s="124">
        <v>0.01</v>
      </c>
      <c r="AR155" s="125">
        <v>0</v>
      </c>
      <c r="AS155" s="125">
        <v>0</v>
      </c>
      <c r="AT155" s="113"/>
      <c r="AU155" s="120">
        <v>1375.3625300000001</v>
      </c>
      <c r="AV155" s="110">
        <v>476.08702961538501</v>
      </c>
      <c r="AW155" s="131">
        <v>573</v>
      </c>
      <c r="AX155" s="118">
        <v>0.83086741643173601</v>
      </c>
      <c r="AY155" s="120">
        <v>-477.94866999999999</v>
      </c>
      <c r="AZ155" s="112"/>
      <c r="BA155" s="112"/>
      <c r="BB155" s="125">
        <v>280</v>
      </c>
      <c r="BC155" s="125">
        <v>612</v>
      </c>
      <c r="BD155" s="111"/>
      <c r="BE155" s="120">
        <v>159.69999999999999</v>
      </c>
      <c r="BF155" s="110">
        <v>55.280769230769202</v>
      </c>
      <c r="BG155" s="132">
        <v>65</v>
      </c>
      <c r="BH155" s="118">
        <v>0.85047337278106505</v>
      </c>
      <c r="BI155" s="126">
        <v>-50.9866666666667</v>
      </c>
      <c r="BJ155" s="112"/>
      <c r="BK155" s="112"/>
      <c r="BL155" s="125">
        <v>29</v>
      </c>
      <c r="BM155" s="125">
        <v>66</v>
      </c>
      <c r="BN155" s="111"/>
      <c r="BO155" s="119">
        <v>329</v>
      </c>
      <c r="BP155" s="120">
        <v>113.884615384615</v>
      </c>
      <c r="BQ155" s="132">
        <v>78</v>
      </c>
      <c r="BR155" s="122">
        <v>1.4600591715976301</v>
      </c>
      <c r="BS155" s="123">
        <v>87.803199999999904</v>
      </c>
      <c r="BT155" s="112">
        <v>7.4999999999999997E-3</v>
      </c>
      <c r="BU155" s="124">
        <v>7.4999999999999997E-3</v>
      </c>
      <c r="BV155" s="119">
        <v>0</v>
      </c>
      <c r="BW155" s="119">
        <v>0</v>
      </c>
      <c r="BX155" s="113"/>
      <c r="BY155" s="118">
        <v>0.99555308504724804</v>
      </c>
      <c r="BZ155" s="118">
        <v>1</v>
      </c>
      <c r="CA155" s="135">
        <v>0.99822123401889895</v>
      </c>
      <c r="CB155" s="117">
        <v>0.9</v>
      </c>
      <c r="CC155" s="124">
        <v>2.5000000000000001E-3</v>
      </c>
      <c r="CD155" s="113"/>
      <c r="CE155" s="113"/>
    </row>
    <row r="156" spans="1:83" s="85" customFormat="1" ht="21.4" customHeight="1" x14ac:dyDescent="0.2">
      <c r="A156" s="109" t="s">
        <v>385</v>
      </c>
      <c r="B156" s="109" t="s">
        <v>386</v>
      </c>
      <c r="C156" s="109" t="s">
        <v>217</v>
      </c>
      <c r="D156" s="110">
        <v>4.8964903952222203</v>
      </c>
      <c r="E156" s="111"/>
      <c r="F156" s="112">
        <v>2.1499999999999998E-2</v>
      </c>
      <c r="G156" s="112">
        <v>0.02</v>
      </c>
      <c r="H156" s="113"/>
      <c r="I156" s="114">
        <v>4</v>
      </c>
      <c r="J156" s="114">
        <v>3</v>
      </c>
      <c r="K156" s="111"/>
      <c r="L156" s="115">
        <v>0.47</v>
      </c>
      <c r="M156" s="118">
        <v>0.61299999999999999</v>
      </c>
      <c r="N156" s="117">
        <v>0.7</v>
      </c>
      <c r="O156" s="118"/>
      <c r="P156" s="111"/>
      <c r="Q156" s="119">
        <v>162</v>
      </c>
      <c r="R156" s="120">
        <v>33.084921428227901</v>
      </c>
      <c r="S156" s="121">
        <v>36</v>
      </c>
      <c r="T156" s="118">
        <v>0.91902559522855398</v>
      </c>
      <c r="U156" s="126">
        <v>-35.779040043815897</v>
      </c>
      <c r="V156" s="124"/>
      <c r="W156" s="124"/>
      <c r="X156" s="125">
        <v>15</v>
      </c>
      <c r="Y156" s="125">
        <v>50</v>
      </c>
      <c r="Z156" s="111"/>
      <c r="AA156" s="126">
        <v>476</v>
      </c>
      <c r="AB156" s="110">
        <v>97.212485184175904</v>
      </c>
      <c r="AC156" s="121">
        <v>200</v>
      </c>
      <c r="AD156" s="116">
        <v>0.48606242592088</v>
      </c>
      <c r="AE156" s="127">
        <v>-622.77244468786603</v>
      </c>
      <c r="AF156" s="112"/>
      <c r="AG156" s="112"/>
      <c r="AH156" s="128">
        <v>504</v>
      </c>
      <c r="AI156" s="125">
        <v>700</v>
      </c>
      <c r="AJ156" s="111"/>
      <c r="AK156" s="120">
        <v>5236.6852699999999</v>
      </c>
      <c r="AL156" s="120">
        <v>1069.4772882858599</v>
      </c>
      <c r="AM156" s="129">
        <v>762</v>
      </c>
      <c r="AN156" s="122">
        <v>1.40351350168748</v>
      </c>
      <c r="AO156" s="130">
        <v>1050.36225573923</v>
      </c>
      <c r="AP156" s="124">
        <v>0.01</v>
      </c>
      <c r="AQ156" s="124">
        <v>0.01</v>
      </c>
      <c r="AR156" s="125">
        <v>0</v>
      </c>
      <c r="AS156" s="125">
        <v>0</v>
      </c>
      <c r="AT156" s="113"/>
      <c r="AU156" s="120">
        <v>1816.6116300000001</v>
      </c>
      <c r="AV156" s="110">
        <v>371.00279656885903</v>
      </c>
      <c r="AW156" s="131">
        <v>573</v>
      </c>
      <c r="AX156" s="116">
        <v>0.64747433956170797</v>
      </c>
      <c r="AY156" s="139">
        <v>-1324.6377704392301</v>
      </c>
      <c r="AZ156" s="112"/>
      <c r="BA156" s="112"/>
      <c r="BB156" s="125">
        <v>990</v>
      </c>
      <c r="BC156" s="125">
        <v>1551</v>
      </c>
      <c r="BD156" s="111"/>
      <c r="BE156" s="120">
        <v>303.3</v>
      </c>
      <c r="BF156" s="110">
        <v>61.942325118404497</v>
      </c>
      <c r="BG156" s="132">
        <v>65</v>
      </c>
      <c r="BH156" s="133">
        <v>0.95295884797545405</v>
      </c>
      <c r="BI156" s="134">
        <v>-53.801044523556499</v>
      </c>
      <c r="BJ156" s="112">
        <v>1.5E-3</v>
      </c>
      <c r="BK156" s="112"/>
      <c r="BL156" s="125">
        <v>15</v>
      </c>
      <c r="BM156" s="125">
        <v>79</v>
      </c>
      <c r="BN156" s="111"/>
      <c r="BO156" s="119">
        <v>535</v>
      </c>
      <c r="BP156" s="120">
        <v>109.261931877173</v>
      </c>
      <c r="BQ156" s="132">
        <v>78</v>
      </c>
      <c r="BR156" s="122">
        <v>1.4007939984252999</v>
      </c>
      <c r="BS156" s="123">
        <v>126.18614111442299</v>
      </c>
      <c r="BT156" s="112">
        <v>7.4999999999999997E-3</v>
      </c>
      <c r="BU156" s="124">
        <v>7.4999999999999997E-3</v>
      </c>
      <c r="BV156" s="119">
        <v>0</v>
      </c>
      <c r="BW156" s="119">
        <v>0</v>
      </c>
      <c r="BX156" s="113"/>
      <c r="BY156" s="118">
        <v>0.99882456655891905</v>
      </c>
      <c r="BZ156" s="118">
        <v>1</v>
      </c>
      <c r="CA156" s="135">
        <v>0.99952982662356704</v>
      </c>
      <c r="CB156" s="117">
        <v>0.9</v>
      </c>
      <c r="CC156" s="124">
        <v>2.5000000000000001E-3</v>
      </c>
      <c r="CD156" s="113"/>
      <c r="CE156" s="113"/>
    </row>
    <row r="157" spans="1:83" s="85" customFormat="1" ht="21.4" customHeight="1" x14ac:dyDescent="0.2">
      <c r="A157" s="109" t="s">
        <v>385</v>
      </c>
      <c r="B157" s="109" t="s">
        <v>386</v>
      </c>
      <c r="C157" s="109" t="s">
        <v>218</v>
      </c>
      <c r="D157" s="110">
        <v>3.7933702101111102</v>
      </c>
      <c r="E157" s="111"/>
      <c r="F157" s="112">
        <v>3.7249999999999998E-2</v>
      </c>
      <c r="G157" s="112">
        <v>2.5999999999999999E-2</v>
      </c>
      <c r="H157" s="113"/>
      <c r="I157" s="114">
        <v>4</v>
      </c>
      <c r="J157" s="114">
        <v>4</v>
      </c>
      <c r="K157" s="111"/>
      <c r="L157" s="115">
        <v>0.55000000000000004</v>
      </c>
      <c r="M157" s="118">
        <v>0.64200000000000002</v>
      </c>
      <c r="N157" s="117">
        <v>0.7</v>
      </c>
      <c r="O157" s="118"/>
      <c r="P157" s="111"/>
      <c r="Q157" s="119">
        <v>173</v>
      </c>
      <c r="R157" s="120">
        <v>45.6058835330319</v>
      </c>
      <c r="S157" s="121">
        <v>36</v>
      </c>
      <c r="T157" s="122">
        <v>1.26683009813977</v>
      </c>
      <c r="U157" s="123">
        <v>19.778190473192002</v>
      </c>
      <c r="V157" s="124">
        <v>0.01</v>
      </c>
      <c r="W157" s="124">
        <v>0.01</v>
      </c>
      <c r="X157" s="125">
        <v>0</v>
      </c>
      <c r="Y157" s="125">
        <v>0</v>
      </c>
      <c r="Z157" s="111"/>
      <c r="AA157" s="126">
        <v>196</v>
      </c>
      <c r="AB157" s="110">
        <v>51.6690934825101</v>
      </c>
      <c r="AC157" s="121">
        <v>200</v>
      </c>
      <c r="AD157" s="116">
        <v>0.25834546741254999</v>
      </c>
      <c r="AE157" s="127">
        <v>-655.23227514893301</v>
      </c>
      <c r="AF157" s="112"/>
      <c r="AG157" s="112"/>
      <c r="AH157" s="128">
        <v>563</v>
      </c>
      <c r="AI157" s="125">
        <v>715</v>
      </c>
      <c r="AJ157" s="111"/>
      <c r="AK157" s="120">
        <v>1161.3639000000001</v>
      </c>
      <c r="AL157" s="120">
        <v>306.15622406281898</v>
      </c>
      <c r="AM157" s="129">
        <v>635.29999999999995</v>
      </c>
      <c r="AN157" s="116">
        <v>0.481908112801541</v>
      </c>
      <c r="AO157" s="139">
        <v>-1542.57542201059</v>
      </c>
      <c r="AP157" s="124"/>
      <c r="AQ157" s="124"/>
      <c r="AR157" s="125">
        <v>1249</v>
      </c>
      <c r="AS157" s="125">
        <v>1731</v>
      </c>
      <c r="AT157" s="113"/>
      <c r="AU157" s="120">
        <v>2466.3556800000001</v>
      </c>
      <c r="AV157" s="110">
        <v>650.175317301223</v>
      </c>
      <c r="AW157" s="131">
        <v>573</v>
      </c>
      <c r="AX157" s="122">
        <v>1.13468641762866</v>
      </c>
      <c r="AY157" s="130">
        <v>32.791854411252203</v>
      </c>
      <c r="AZ157" s="112">
        <v>1.4999999999999999E-2</v>
      </c>
      <c r="BA157" s="112">
        <v>9.75E-3</v>
      </c>
      <c r="BB157" s="125">
        <v>0</v>
      </c>
      <c r="BC157" s="125">
        <v>142</v>
      </c>
      <c r="BD157" s="111"/>
      <c r="BE157" s="120">
        <v>260</v>
      </c>
      <c r="BF157" s="110">
        <v>68.540634211493</v>
      </c>
      <c r="BG157" s="132">
        <v>65</v>
      </c>
      <c r="BH157" s="133">
        <v>1.0544712955614299</v>
      </c>
      <c r="BI157" s="134">
        <v>-16.6504894234033</v>
      </c>
      <c r="BJ157" s="112">
        <v>9.75E-3</v>
      </c>
      <c r="BK157" s="112">
        <v>3.7499999999999999E-3</v>
      </c>
      <c r="BL157" s="125">
        <v>0</v>
      </c>
      <c r="BM157" s="125">
        <v>36</v>
      </c>
      <c r="BN157" s="111"/>
      <c r="BO157" s="119">
        <v>216</v>
      </c>
      <c r="BP157" s="120">
        <v>56.9414499603173</v>
      </c>
      <c r="BQ157" s="132">
        <v>78</v>
      </c>
      <c r="BR157" s="118">
        <v>0.73001858923483698</v>
      </c>
      <c r="BS157" s="126">
        <v>-100.713030886429</v>
      </c>
      <c r="BT157" s="112"/>
      <c r="BU157" s="124"/>
      <c r="BV157" s="119">
        <v>80</v>
      </c>
      <c r="BW157" s="119">
        <v>140</v>
      </c>
      <c r="BX157" s="113"/>
      <c r="BY157" s="118">
        <v>0.99792638672887501</v>
      </c>
      <c r="BZ157" s="118">
        <v>1</v>
      </c>
      <c r="CA157" s="135">
        <v>0.99917055469155003</v>
      </c>
      <c r="CB157" s="117">
        <v>0.9</v>
      </c>
      <c r="CC157" s="124">
        <v>2.5000000000000001E-3</v>
      </c>
      <c r="CD157" s="113"/>
      <c r="CE157" s="113"/>
    </row>
    <row r="158" spans="1:83" s="85" customFormat="1" ht="21.4" customHeight="1" x14ac:dyDescent="0.2">
      <c r="A158" s="109" t="s">
        <v>385</v>
      </c>
      <c r="B158" s="109" t="s">
        <v>386</v>
      </c>
      <c r="C158" s="109" t="s">
        <v>219</v>
      </c>
      <c r="D158" s="110">
        <v>3.9038862538888899</v>
      </c>
      <c r="E158" s="111"/>
      <c r="F158" s="112">
        <v>3.3000000000000002E-2</v>
      </c>
      <c r="G158" s="112">
        <v>2.8500000000000001E-2</v>
      </c>
      <c r="H158" s="113"/>
      <c r="I158" s="114">
        <v>5</v>
      </c>
      <c r="J158" s="114">
        <v>4</v>
      </c>
      <c r="K158" s="111"/>
      <c r="L158" s="136">
        <v>0.76</v>
      </c>
      <c r="M158" s="118">
        <v>0.63200000000000001</v>
      </c>
      <c r="N158" s="117">
        <v>0.7</v>
      </c>
      <c r="O158" s="118"/>
      <c r="P158" s="111"/>
      <c r="Q158" s="119">
        <v>213</v>
      </c>
      <c r="R158" s="120">
        <v>54.5610159076275</v>
      </c>
      <c r="S158" s="121">
        <v>36</v>
      </c>
      <c r="T158" s="122">
        <v>1.5155837752118799</v>
      </c>
      <c r="U158" s="123">
        <v>55.314226432919902</v>
      </c>
      <c r="V158" s="124">
        <v>0.01</v>
      </c>
      <c r="W158" s="124">
        <v>0.01</v>
      </c>
      <c r="X158" s="125">
        <v>0</v>
      </c>
      <c r="Y158" s="125">
        <v>0</v>
      </c>
      <c r="Z158" s="111"/>
      <c r="AA158" s="126">
        <v>484</v>
      </c>
      <c r="AB158" s="110">
        <v>123.979022062402</v>
      </c>
      <c r="AC158" s="121">
        <v>200</v>
      </c>
      <c r="AD158" s="116">
        <v>0.61989511031200994</v>
      </c>
      <c r="AE158" s="127">
        <v>-392.03207537266701</v>
      </c>
      <c r="AF158" s="112"/>
      <c r="AG158" s="112"/>
      <c r="AH158" s="128">
        <v>297</v>
      </c>
      <c r="AI158" s="125">
        <v>453</v>
      </c>
      <c r="AJ158" s="111"/>
      <c r="AK158" s="120">
        <v>3783.7438200000001</v>
      </c>
      <c r="AL158" s="120">
        <v>969.22491433524499</v>
      </c>
      <c r="AM158" s="129">
        <v>828</v>
      </c>
      <c r="AN158" s="122">
        <v>1.1705614907430499</v>
      </c>
      <c r="AO158" s="130">
        <v>156.97102795715799</v>
      </c>
      <c r="AP158" s="124">
        <v>0.01</v>
      </c>
      <c r="AQ158" s="124">
        <v>8.5000000000000006E-3</v>
      </c>
      <c r="AR158" s="125">
        <v>0</v>
      </c>
      <c r="AS158" s="125">
        <v>96</v>
      </c>
      <c r="AT158" s="113"/>
      <c r="AU158" s="120">
        <v>2176.5577400000002</v>
      </c>
      <c r="AV158" s="110">
        <v>557.53615716436502</v>
      </c>
      <c r="AW158" s="131">
        <v>573</v>
      </c>
      <c r="AX158" s="133">
        <v>0.97301249068824602</v>
      </c>
      <c r="AY158" s="137">
        <v>-327.90553156634201</v>
      </c>
      <c r="AZ158" s="112">
        <v>3.0000000000000001E-3</v>
      </c>
      <c r="BA158" s="112"/>
      <c r="BB158" s="125">
        <v>61</v>
      </c>
      <c r="BC158" s="125">
        <v>508</v>
      </c>
      <c r="BD158" s="111"/>
      <c r="BE158" s="120">
        <v>202.5</v>
      </c>
      <c r="BF158" s="110">
        <v>51.871388362885298</v>
      </c>
      <c r="BG158" s="132">
        <v>65</v>
      </c>
      <c r="BH158" s="118">
        <v>0.79802135942900498</v>
      </c>
      <c r="BI158" s="126">
        <v>-82.210424496116801</v>
      </c>
      <c r="BJ158" s="112"/>
      <c r="BK158" s="112"/>
      <c r="BL158" s="125">
        <v>52</v>
      </c>
      <c r="BM158" s="125">
        <v>103</v>
      </c>
      <c r="BN158" s="111"/>
      <c r="BO158" s="119">
        <v>633</v>
      </c>
      <c r="BP158" s="120">
        <v>162.14611769731599</v>
      </c>
      <c r="BQ158" s="132">
        <v>78</v>
      </c>
      <c r="BR158" s="122">
        <v>2.0787963807348202</v>
      </c>
      <c r="BS158" s="123">
        <v>307.059851999312</v>
      </c>
      <c r="BT158" s="112">
        <v>7.4999999999999997E-3</v>
      </c>
      <c r="BU158" s="124">
        <v>7.4999999999999997E-3</v>
      </c>
      <c r="BV158" s="119">
        <v>0</v>
      </c>
      <c r="BW158" s="119">
        <v>0</v>
      </c>
      <c r="BX158" s="113"/>
      <c r="BY158" s="118">
        <v>0.99687926662765702</v>
      </c>
      <c r="BZ158" s="118">
        <v>1</v>
      </c>
      <c r="CA158" s="135">
        <v>0.99875170665106305</v>
      </c>
      <c r="CB158" s="117">
        <v>0.9</v>
      </c>
      <c r="CC158" s="124">
        <v>2.5000000000000001E-3</v>
      </c>
      <c r="CD158" s="113"/>
      <c r="CE158" s="113"/>
    </row>
    <row r="159" spans="1:83" s="85" customFormat="1" ht="21.4" customHeight="1" x14ac:dyDescent="0.2">
      <c r="A159" s="109" t="s">
        <v>385</v>
      </c>
      <c r="B159" s="109" t="s">
        <v>386</v>
      </c>
      <c r="C159" s="109" t="s">
        <v>477</v>
      </c>
      <c r="D159" s="110">
        <v>3.18581675966667</v>
      </c>
      <c r="E159" s="111"/>
      <c r="F159" s="112">
        <v>2.9000000000000001E-2</v>
      </c>
      <c r="G159" s="112">
        <v>1.4749999999999999E-2</v>
      </c>
      <c r="H159" s="113"/>
      <c r="I159" s="114">
        <v>6</v>
      </c>
      <c r="J159" s="114">
        <v>4</v>
      </c>
      <c r="K159" s="111"/>
      <c r="L159" s="115">
        <v>0.63</v>
      </c>
      <c r="M159" s="116">
        <v>0.47399999999999998</v>
      </c>
      <c r="N159" s="117">
        <v>0.7</v>
      </c>
      <c r="O159" s="118"/>
      <c r="P159" s="111"/>
      <c r="Q159" s="119">
        <v>184</v>
      </c>
      <c r="R159" s="120">
        <v>57.755989713373197</v>
      </c>
      <c r="S159" s="121">
        <v>36</v>
      </c>
      <c r="T159" s="122">
        <v>1.6043330475937001</v>
      </c>
      <c r="U159" s="123">
        <v>55.318489443543903</v>
      </c>
      <c r="V159" s="124">
        <v>0.01</v>
      </c>
      <c r="W159" s="124">
        <v>0.01</v>
      </c>
      <c r="X159" s="125">
        <v>0</v>
      </c>
      <c r="Y159" s="125">
        <v>0</v>
      </c>
      <c r="Z159" s="111"/>
      <c r="AA159" s="126">
        <v>233</v>
      </c>
      <c r="AB159" s="110">
        <v>73.136660887043305</v>
      </c>
      <c r="AC159" s="121">
        <v>200</v>
      </c>
      <c r="AD159" s="116">
        <v>0.36568330443521602</v>
      </c>
      <c r="AE159" s="127">
        <v>-481.89728086920098</v>
      </c>
      <c r="AF159" s="112"/>
      <c r="AG159" s="112"/>
      <c r="AH159" s="128">
        <v>405</v>
      </c>
      <c r="AI159" s="125">
        <v>532</v>
      </c>
      <c r="AJ159" s="111"/>
      <c r="AK159" s="120">
        <v>2490.2680700000001</v>
      </c>
      <c r="AL159" s="120">
        <v>781.67335344816195</v>
      </c>
      <c r="AM159" s="129">
        <v>790.4</v>
      </c>
      <c r="AN159" s="133">
        <v>0.98895920223704703</v>
      </c>
      <c r="AO159" s="137">
        <v>-335.00598399508198</v>
      </c>
      <c r="AP159" s="124">
        <v>3.0000000000000001E-3</v>
      </c>
      <c r="AQ159" s="124"/>
      <c r="AR159" s="125">
        <v>28</v>
      </c>
      <c r="AS159" s="125">
        <v>532</v>
      </c>
      <c r="AT159" s="113"/>
      <c r="AU159" s="120">
        <v>1868.6280300000001</v>
      </c>
      <c r="AV159" s="110">
        <v>586.54598521087405</v>
      </c>
      <c r="AW159" s="131">
        <v>573</v>
      </c>
      <c r="AX159" s="133">
        <v>1.0236404628461999</v>
      </c>
      <c r="AY159" s="137">
        <v>-175.17154448236599</v>
      </c>
      <c r="AZ159" s="112">
        <v>7.4999999999999997E-3</v>
      </c>
      <c r="BA159" s="112">
        <v>1.5E-3</v>
      </c>
      <c r="BB159" s="125">
        <v>0</v>
      </c>
      <c r="BC159" s="125">
        <v>322</v>
      </c>
      <c r="BD159" s="111"/>
      <c r="BE159" s="120">
        <v>207.4</v>
      </c>
      <c r="BF159" s="110">
        <v>65.101044926921801</v>
      </c>
      <c r="BG159" s="132">
        <v>65</v>
      </c>
      <c r="BH159" s="133">
        <v>1.0015545373372601</v>
      </c>
      <c r="BI159" s="134">
        <v>-24.941616282490301</v>
      </c>
      <c r="BJ159" s="112">
        <v>5.2500000000000003E-3</v>
      </c>
      <c r="BK159" s="112">
        <v>7.5000000000000002E-4</v>
      </c>
      <c r="BL159" s="125">
        <v>0</v>
      </c>
      <c r="BM159" s="125">
        <v>42</v>
      </c>
      <c r="BN159" s="111"/>
      <c r="BO159" s="119">
        <v>226</v>
      </c>
      <c r="BP159" s="120">
        <v>70.939422147947496</v>
      </c>
      <c r="BQ159" s="132">
        <v>78</v>
      </c>
      <c r="BR159" s="133">
        <v>0.90947977112753298</v>
      </c>
      <c r="BS159" s="134">
        <v>-39.987664244681902</v>
      </c>
      <c r="BT159" s="112">
        <v>7.5000000000000002E-4</v>
      </c>
      <c r="BU159" s="124"/>
      <c r="BV159" s="119">
        <v>23</v>
      </c>
      <c r="BW159" s="119">
        <v>73</v>
      </c>
      <c r="BX159" s="113"/>
      <c r="BY159" s="118">
        <v>0.99830914470903198</v>
      </c>
      <c r="BZ159" s="118">
        <v>1</v>
      </c>
      <c r="CA159" s="135">
        <v>0.99932365788361299</v>
      </c>
      <c r="CB159" s="117">
        <v>0.9</v>
      </c>
      <c r="CC159" s="124">
        <v>2.5000000000000001E-3</v>
      </c>
      <c r="CD159" s="113"/>
      <c r="CE159" s="113"/>
    </row>
    <row r="160" spans="1:83" s="85" customFormat="1" ht="21.4" customHeight="1" x14ac:dyDescent="0.2">
      <c r="A160" s="109" t="s">
        <v>385</v>
      </c>
      <c r="B160" s="109" t="s">
        <v>386</v>
      </c>
      <c r="C160" s="109" t="s">
        <v>221</v>
      </c>
      <c r="D160" s="110">
        <v>3.8422318423333301</v>
      </c>
      <c r="E160" s="111"/>
      <c r="F160" s="112">
        <v>3.5249999999999997E-2</v>
      </c>
      <c r="G160" s="112">
        <v>2.75E-2</v>
      </c>
      <c r="H160" s="113"/>
      <c r="I160" s="114">
        <v>6</v>
      </c>
      <c r="J160" s="114">
        <v>5</v>
      </c>
      <c r="K160" s="111"/>
      <c r="L160" s="135">
        <v>0.94</v>
      </c>
      <c r="M160" s="133">
        <v>0.74199999999999999</v>
      </c>
      <c r="N160" s="117">
        <v>0.7</v>
      </c>
      <c r="O160" s="118">
        <v>6.0000000000000001E-3</v>
      </c>
      <c r="P160" s="111"/>
      <c r="Q160" s="119">
        <v>213</v>
      </c>
      <c r="R160" s="120">
        <v>55.436529793227699</v>
      </c>
      <c r="S160" s="121">
        <v>36</v>
      </c>
      <c r="T160" s="122">
        <v>1.53990360536744</v>
      </c>
      <c r="U160" s="123">
        <v>57.804571424472101</v>
      </c>
      <c r="V160" s="124">
        <v>0.01</v>
      </c>
      <c r="W160" s="124">
        <v>0.01</v>
      </c>
      <c r="X160" s="125">
        <v>0</v>
      </c>
      <c r="Y160" s="125">
        <v>0</v>
      </c>
      <c r="Z160" s="111"/>
      <c r="AA160" s="126">
        <v>478</v>
      </c>
      <c r="AB160" s="110">
        <v>124.406860287149</v>
      </c>
      <c r="AC160" s="121">
        <v>200</v>
      </c>
      <c r="AD160" s="116">
        <v>0.62203430143574501</v>
      </c>
      <c r="AE160" s="127">
        <v>-384.19682541959997</v>
      </c>
      <c r="AF160" s="112"/>
      <c r="AG160" s="112"/>
      <c r="AH160" s="128">
        <v>291</v>
      </c>
      <c r="AI160" s="125">
        <v>445</v>
      </c>
      <c r="AJ160" s="111"/>
      <c r="AK160" s="120">
        <v>3048.0371599999999</v>
      </c>
      <c r="AL160" s="120">
        <v>793.29860484133906</v>
      </c>
      <c r="AM160" s="129">
        <v>811.8</v>
      </c>
      <c r="AN160" s="133">
        <v>0.97720941714873</v>
      </c>
      <c r="AO160" s="137">
        <v>-451.61975437815403</v>
      </c>
      <c r="AP160" s="124">
        <v>2.5000000000000001E-3</v>
      </c>
      <c r="AQ160" s="124"/>
      <c r="AR160" s="125">
        <v>72</v>
      </c>
      <c r="AS160" s="125">
        <v>695</v>
      </c>
      <c r="AT160" s="113"/>
      <c r="AU160" s="120">
        <v>2245.80926</v>
      </c>
      <c r="AV160" s="110">
        <v>584.506441088717</v>
      </c>
      <c r="AW160" s="131">
        <v>573</v>
      </c>
      <c r="AX160" s="133">
        <v>1.0200810490204499</v>
      </c>
      <c r="AY160" s="137">
        <v>-219.100807597575</v>
      </c>
      <c r="AZ160" s="112">
        <v>6.7499999999999999E-3</v>
      </c>
      <c r="BA160" s="112">
        <v>1.5E-3</v>
      </c>
      <c r="BB160" s="125">
        <v>0</v>
      </c>
      <c r="BC160" s="125">
        <v>397</v>
      </c>
      <c r="BD160" s="111"/>
      <c r="BE160" s="120">
        <v>152.19999999999999</v>
      </c>
      <c r="BF160" s="110">
        <v>39.612393589339199</v>
      </c>
      <c r="BG160" s="132">
        <v>65</v>
      </c>
      <c r="BH160" s="116">
        <v>0.60942143983598795</v>
      </c>
      <c r="BI160" s="127">
        <v>-128.01396826137</v>
      </c>
      <c r="BJ160" s="112"/>
      <c r="BK160" s="112"/>
      <c r="BL160" s="125">
        <v>98</v>
      </c>
      <c r="BM160" s="125">
        <v>148</v>
      </c>
      <c r="BN160" s="111"/>
      <c r="BO160" s="119">
        <v>458</v>
      </c>
      <c r="BP160" s="120">
        <v>119.201552325344</v>
      </c>
      <c r="BQ160" s="132">
        <v>78</v>
      </c>
      <c r="BR160" s="122">
        <v>1.5282250298121001</v>
      </c>
      <c r="BS160" s="123">
        <v>137.20745280537901</v>
      </c>
      <c r="BT160" s="112">
        <v>7.4999999999999997E-3</v>
      </c>
      <c r="BU160" s="124">
        <v>7.4999999999999997E-3</v>
      </c>
      <c r="BV160" s="119">
        <v>0</v>
      </c>
      <c r="BW160" s="119">
        <v>0</v>
      </c>
      <c r="BX160" s="113"/>
      <c r="BY160" s="118">
        <v>0.99425287356321801</v>
      </c>
      <c r="BZ160" s="118">
        <v>1</v>
      </c>
      <c r="CA160" s="135">
        <v>0.99770114942528698</v>
      </c>
      <c r="CB160" s="117">
        <v>0.9</v>
      </c>
      <c r="CC160" s="124">
        <v>2.5000000000000001E-3</v>
      </c>
      <c r="CD160" s="113"/>
      <c r="CE160" s="113"/>
    </row>
    <row r="161" spans="1:83" s="85" customFormat="1" ht="21.4" customHeight="1" x14ac:dyDescent="0.2">
      <c r="A161" s="109" t="s">
        <v>385</v>
      </c>
      <c r="B161" s="109" t="s">
        <v>386</v>
      </c>
      <c r="C161" s="109" t="s">
        <v>222</v>
      </c>
      <c r="D161" s="110">
        <v>1.10394265233333</v>
      </c>
      <c r="E161" s="111"/>
      <c r="F161" s="112">
        <v>2.0500000000000001E-2</v>
      </c>
      <c r="G161" s="112">
        <v>1.7500000000000002E-2</v>
      </c>
      <c r="H161" s="113"/>
      <c r="I161" s="114">
        <v>3</v>
      </c>
      <c r="J161" s="114">
        <v>2</v>
      </c>
      <c r="K161" s="111"/>
      <c r="L161" s="135">
        <v>0.9</v>
      </c>
      <c r="M161" s="116"/>
      <c r="N161" s="117">
        <v>0.7</v>
      </c>
      <c r="O161" s="118"/>
      <c r="P161" s="111"/>
      <c r="Q161" s="119">
        <v>37</v>
      </c>
      <c r="R161" s="120">
        <v>33.516233766124898</v>
      </c>
      <c r="S161" s="121">
        <v>36</v>
      </c>
      <c r="T161" s="118">
        <v>0.93100649350347098</v>
      </c>
      <c r="U161" s="126">
        <v>-7.5904516130478701</v>
      </c>
      <c r="V161" s="124">
        <v>0</v>
      </c>
      <c r="W161" s="124"/>
      <c r="X161" s="125">
        <v>3</v>
      </c>
      <c r="Y161" s="125">
        <v>11</v>
      </c>
      <c r="Z161" s="111"/>
      <c r="AA161" s="126">
        <v>51</v>
      </c>
      <c r="AB161" s="110">
        <v>46.198051947902002</v>
      </c>
      <c r="AC161" s="121">
        <v>200</v>
      </c>
      <c r="AD161" s="116">
        <v>0.23099025973951001</v>
      </c>
      <c r="AE161" s="127">
        <v>-196.724731183599</v>
      </c>
      <c r="AF161" s="112"/>
      <c r="AG161" s="112"/>
      <c r="AH161" s="128">
        <v>170</v>
      </c>
      <c r="AI161" s="125">
        <v>214</v>
      </c>
      <c r="AJ161" s="111"/>
      <c r="AK161" s="120">
        <v>155.20959999999999</v>
      </c>
      <c r="AL161" s="120">
        <v>140.595709090453</v>
      </c>
      <c r="AM161" s="129">
        <v>612</v>
      </c>
      <c r="AN161" s="116">
        <v>0.22973155080139299</v>
      </c>
      <c r="AO161" s="139">
        <v>-602.82807742181399</v>
      </c>
      <c r="AP161" s="124"/>
      <c r="AQ161" s="124"/>
      <c r="AR161" s="125">
        <v>521</v>
      </c>
      <c r="AS161" s="125">
        <v>656</v>
      </c>
      <c r="AT161" s="113"/>
      <c r="AU161" s="120">
        <v>778.83099000000004</v>
      </c>
      <c r="AV161" s="110">
        <v>705.49950067952705</v>
      </c>
      <c r="AW161" s="131">
        <v>573</v>
      </c>
      <c r="AX161" s="122">
        <v>1.2312382210812001</v>
      </c>
      <c r="AY161" s="130">
        <v>70.617777094477105</v>
      </c>
      <c r="AZ161" s="112">
        <v>1.4999999999999999E-2</v>
      </c>
      <c r="BA161" s="112">
        <v>1.4999999999999999E-2</v>
      </c>
      <c r="BB161" s="125">
        <v>0</v>
      </c>
      <c r="BC161" s="125">
        <v>0</v>
      </c>
      <c r="BD161" s="111"/>
      <c r="BE161" s="120">
        <v>69.7</v>
      </c>
      <c r="BF161" s="110">
        <v>63.137337662132701</v>
      </c>
      <c r="BG161" s="132">
        <v>65</v>
      </c>
      <c r="BH161" s="133">
        <v>0.97134365634050301</v>
      </c>
      <c r="BI161" s="134">
        <v>-10.810537634669799</v>
      </c>
      <c r="BJ161" s="112">
        <v>3.0000000000000001E-3</v>
      </c>
      <c r="BK161" s="112"/>
      <c r="BL161" s="125">
        <v>3</v>
      </c>
      <c r="BM161" s="125">
        <v>17</v>
      </c>
      <c r="BN161" s="111"/>
      <c r="BO161" s="119">
        <v>74</v>
      </c>
      <c r="BP161" s="120">
        <v>67.032467532249896</v>
      </c>
      <c r="BQ161" s="132">
        <v>78</v>
      </c>
      <c r="BR161" s="118">
        <v>0.85939060938781897</v>
      </c>
      <c r="BS161" s="126">
        <v>-18.169496774492501</v>
      </c>
      <c r="BT161" s="112"/>
      <c r="BU161" s="124"/>
      <c r="BV161" s="119">
        <v>13</v>
      </c>
      <c r="BW161" s="119">
        <v>30</v>
      </c>
      <c r="BX161" s="113"/>
      <c r="BY161" s="118">
        <v>0.98945147679324896</v>
      </c>
      <c r="BZ161" s="118">
        <v>1</v>
      </c>
      <c r="CA161" s="135">
        <v>0.99578059071729996</v>
      </c>
      <c r="CB161" s="117">
        <v>0.9</v>
      </c>
      <c r="CC161" s="124">
        <v>2.5000000000000001E-3</v>
      </c>
      <c r="CD161" s="113"/>
      <c r="CE161" s="113"/>
    </row>
    <row r="162" spans="1:83" s="85" customFormat="1" ht="21.4" customHeight="1" x14ac:dyDescent="0.2">
      <c r="A162" s="109" t="s">
        <v>385</v>
      </c>
      <c r="B162" s="109" t="s">
        <v>386</v>
      </c>
      <c r="C162" s="109" t="s">
        <v>223</v>
      </c>
      <c r="D162" s="110">
        <v>2.74460928066667</v>
      </c>
      <c r="E162" s="111"/>
      <c r="F162" s="112">
        <v>3.4750000000000003E-2</v>
      </c>
      <c r="G162" s="112">
        <v>2.5499999999999998E-2</v>
      </c>
      <c r="H162" s="113"/>
      <c r="I162" s="114">
        <v>5</v>
      </c>
      <c r="J162" s="114">
        <v>5</v>
      </c>
      <c r="K162" s="111"/>
      <c r="L162" s="115">
        <v>0.59</v>
      </c>
      <c r="M162" s="116">
        <v>0.45200000000000001</v>
      </c>
      <c r="N162" s="117">
        <v>0.7</v>
      </c>
      <c r="O162" s="118"/>
      <c r="P162" s="111"/>
      <c r="Q162" s="119">
        <v>104</v>
      </c>
      <c r="R162" s="120">
        <v>37.892460953399699</v>
      </c>
      <c r="S162" s="121">
        <v>36</v>
      </c>
      <c r="T162" s="133">
        <v>1.05256835981666</v>
      </c>
      <c r="U162" s="134">
        <v>-6.8602580646881499</v>
      </c>
      <c r="V162" s="124">
        <v>6.4999999999999997E-3</v>
      </c>
      <c r="W162" s="124">
        <v>2.5000000000000001E-3</v>
      </c>
      <c r="X162" s="125">
        <v>0</v>
      </c>
      <c r="Y162" s="125">
        <v>15</v>
      </c>
      <c r="Z162" s="111"/>
      <c r="AA162" s="126">
        <v>352</v>
      </c>
      <c r="AB162" s="110">
        <v>128.25140630381401</v>
      </c>
      <c r="AC162" s="121">
        <v>200</v>
      </c>
      <c r="AD162" s="116">
        <v>0.64125703151906999</v>
      </c>
      <c r="AE162" s="127">
        <v>-263.89032258160103</v>
      </c>
      <c r="AF162" s="112"/>
      <c r="AG162" s="112"/>
      <c r="AH162" s="128">
        <v>197</v>
      </c>
      <c r="AI162" s="125">
        <v>307</v>
      </c>
      <c r="AJ162" s="111"/>
      <c r="AK162" s="120">
        <v>2647.9069199999999</v>
      </c>
      <c r="AL162" s="120">
        <v>964.76643821477705</v>
      </c>
      <c r="AM162" s="129">
        <v>783.2</v>
      </c>
      <c r="AN162" s="122">
        <v>1.2318264022149901</v>
      </c>
      <c r="AO162" s="130">
        <v>236.08041677045</v>
      </c>
      <c r="AP162" s="124">
        <v>0.01</v>
      </c>
      <c r="AQ162" s="124">
        <v>0.01</v>
      </c>
      <c r="AR162" s="125">
        <v>0</v>
      </c>
      <c r="AS162" s="125">
        <v>0</v>
      </c>
      <c r="AT162" s="113"/>
      <c r="AU162" s="120">
        <v>1634.6139700000001</v>
      </c>
      <c r="AV162" s="110">
        <v>595.57255800102496</v>
      </c>
      <c r="AW162" s="131">
        <v>573</v>
      </c>
      <c r="AX162" s="133">
        <v>1.03939364398085</v>
      </c>
      <c r="AY162" s="137">
        <v>-126.137417513513</v>
      </c>
      <c r="AZ162" s="112">
        <v>8.2500000000000004E-3</v>
      </c>
      <c r="BA162" s="112">
        <v>3.0000000000000001E-3</v>
      </c>
      <c r="BB162" s="125">
        <v>0</v>
      </c>
      <c r="BC162" s="125">
        <v>253</v>
      </c>
      <c r="BD162" s="111"/>
      <c r="BE162" s="120">
        <v>150.5</v>
      </c>
      <c r="BF162" s="110">
        <v>54.834763206602403</v>
      </c>
      <c r="BG162" s="132">
        <v>65</v>
      </c>
      <c r="BH162" s="118">
        <v>0.84361174164003705</v>
      </c>
      <c r="BI162" s="126">
        <v>-49.664354839020298</v>
      </c>
      <c r="BJ162" s="112"/>
      <c r="BK162" s="112"/>
      <c r="BL162" s="125">
        <v>28</v>
      </c>
      <c r="BM162" s="125">
        <v>64</v>
      </c>
      <c r="BN162" s="111"/>
      <c r="BO162" s="119">
        <v>271</v>
      </c>
      <c r="BP162" s="120">
        <v>98.739008830493304</v>
      </c>
      <c r="BQ162" s="132">
        <v>78</v>
      </c>
      <c r="BR162" s="122">
        <v>1.2658847285960699</v>
      </c>
      <c r="BS162" s="123">
        <v>41.849277626002902</v>
      </c>
      <c r="BT162" s="112">
        <v>7.4999999999999997E-3</v>
      </c>
      <c r="BU162" s="124">
        <v>7.4999999999999997E-3</v>
      </c>
      <c r="BV162" s="119">
        <v>0</v>
      </c>
      <c r="BW162" s="119">
        <v>0</v>
      </c>
      <c r="BX162" s="113"/>
      <c r="BY162" s="118">
        <v>0.996745321399512</v>
      </c>
      <c r="BZ162" s="118">
        <v>1</v>
      </c>
      <c r="CA162" s="135">
        <v>0.998698128559805</v>
      </c>
      <c r="CB162" s="117">
        <v>0.9</v>
      </c>
      <c r="CC162" s="124">
        <v>2.5000000000000001E-3</v>
      </c>
      <c r="CD162" s="113"/>
      <c r="CE162" s="113"/>
    </row>
    <row r="163" spans="1:83" s="85" customFormat="1" ht="21.4" customHeight="1" x14ac:dyDescent="0.2">
      <c r="A163" s="109" t="s">
        <v>385</v>
      </c>
      <c r="B163" s="109" t="s">
        <v>386</v>
      </c>
      <c r="C163" s="109" t="s">
        <v>224</v>
      </c>
      <c r="D163" s="110">
        <v>2.7979320464444402</v>
      </c>
      <c r="E163" s="111"/>
      <c r="F163" s="112">
        <v>3.4875000000000003E-2</v>
      </c>
      <c r="G163" s="112">
        <v>2.4750000000000001E-2</v>
      </c>
      <c r="H163" s="113"/>
      <c r="I163" s="114">
        <v>6</v>
      </c>
      <c r="J163" s="114">
        <v>4</v>
      </c>
      <c r="K163" s="111"/>
      <c r="L163" s="135">
        <v>0.87</v>
      </c>
      <c r="M163" s="116">
        <v>0.49399999999999999</v>
      </c>
      <c r="N163" s="117">
        <v>0.7</v>
      </c>
      <c r="O163" s="118"/>
      <c r="P163" s="111"/>
      <c r="Q163" s="119">
        <v>127</v>
      </c>
      <c r="R163" s="120">
        <v>45.390666353526697</v>
      </c>
      <c r="S163" s="121">
        <v>36</v>
      </c>
      <c r="T163" s="122">
        <v>1.2608518431535201</v>
      </c>
      <c r="U163" s="123">
        <v>13.9859287800162</v>
      </c>
      <c r="V163" s="124">
        <v>0.01</v>
      </c>
      <c r="W163" s="124">
        <v>0.01</v>
      </c>
      <c r="X163" s="125">
        <v>0</v>
      </c>
      <c r="Y163" s="125">
        <v>0</v>
      </c>
      <c r="Z163" s="111"/>
      <c r="AA163" s="126">
        <v>410</v>
      </c>
      <c r="AB163" s="110">
        <v>146.53679688933801</v>
      </c>
      <c r="AC163" s="121">
        <v>200</v>
      </c>
      <c r="AD163" s="116">
        <v>0.73268398444669003</v>
      </c>
      <c r="AE163" s="127">
        <v>-217.85595122213201</v>
      </c>
      <c r="AF163" s="112"/>
      <c r="AG163" s="112"/>
      <c r="AH163" s="128">
        <v>150</v>
      </c>
      <c r="AI163" s="125">
        <v>262</v>
      </c>
      <c r="AJ163" s="111"/>
      <c r="AK163" s="120">
        <v>2700.7905799999999</v>
      </c>
      <c r="AL163" s="120">
        <v>965.28097722462905</v>
      </c>
      <c r="AM163" s="129">
        <v>716.7</v>
      </c>
      <c r="AN163" s="122">
        <v>1.34684104538109</v>
      </c>
      <c r="AO163" s="130">
        <v>450.86877879548899</v>
      </c>
      <c r="AP163" s="124">
        <v>0.01</v>
      </c>
      <c r="AQ163" s="124">
        <v>0.01</v>
      </c>
      <c r="AR163" s="125">
        <v>0</v>
      </c>
      <c r="AS163" s="125">
        <v>0</v>
      </c>
      <c r="AT163" s="113"/>
      <c r="AU163" s="120">
        <v>1503.7854400000001</v>
      </c>
      <c r="AV163" s="110">
        <v>537.46317460103398</v>
      </c>
      <c r="AW163" s="131">
        <v>573</v>
      </c>
      <c r="AX163" s="133">
        <v>0.93798110750616803</v>
      </c>
      <c r="AY163" s="137">
        <v>-291.17414410113798</v>
      </c>
      <c r="AZ163" s="112">
        <v>7.5000000000000002E-4</v>
      </c>
      <c r="BA163" s="112"/>
      <c r="BB163" s="125">
        <v>100</v>
      </c>
      <c r="BC163" s="125">
        <v>421</v>
      </c>
      <c r="BD163" s="111"/>
      <c r="BE163" s="120">
        <v>186.8</v>
      </c>
      <c r="BF163" s="110">
        <v>66.763594290069193</v>
      </c>
      <c r="BG163" s="132">
        <v>65</v>
      </c>
      <c r="BH163" s="133">
        <v>1.0271322198472199</v>
      </c>
      <c r="BI163" s="134">
        <v>-17.253184147193</v>
      </c>
      <c r="BJ163" s="112">
        <v>7.4999999999999997E-3</v>
      </c>
      <c r="BK163" s="112">
        <v>2.2499999999999998E-3</v>
      </c>
      <c r="BL163" s="125">
        <v>0</v>
      </c>
      <c r="BM163" s="125">
        <v>32</v>
      </c>
      <c r="BN163" s="111"/>
      <c r="BO163" s="119">
        <v>217</v>
      </c>
      <c r="BP163" s="120">
        <v>77.557280304844895</v>
      </c>
      <c r="BQ163" s="132">
        <v>78</v>
      </c>
      <c r="BR163" s="133">
        <v>0.99432410647237002</v>
      </c>
      <c r="BS163" s="134">
        <v>-16.602704076102</v>
      </c>
      <c r="BT163" s="112">
        <v>4.1250000000000002E-3</v>
      </c>
      <c r="BU163" s="124"/>
      <c r="BV163" s="119">
        <v>2</v>
      </c>
      <c r="BW163" s="119">
        <v>45</v>
      </c>
      <c r="BX163" s="113"/>
      <c r="BY163" s="118">
        <v>0.99524779361846605</v>
      </c>
      <c r="BZ163" s="118">
        <v>1</v>
      </c>
      <c r="CA163" s="135">
        <v>0.998099117447386</v>
      </c>
      <c r="CB163" s="117">
        <v>0.9</v>
      </c>
      <c r="CC163" s="124">
        <v>2.5000000000000001E-3</v>
      </c>
      <c r="CD163" s="113"/>
      <c r="CE163" s="113"/>
    </row>
    <row r="164" spans="1:83" s="85" customFormat="1" ht="21.4" customHeight="1" x14ac:dyDescent="0.2">
      <c r="A164" s="109" t="s">
        <v>385</v>
      </c>
      <c r="B164" s="109" t="s">
        <v>386</v>
      </c>
      <c r="C164" s="109" t="s">
        <v>225</v>
      </c>
      <c r="D164" s="110">
        <v>2.6327641494444398</v>
      </c>
      <c r="E164" s="111"/>
      <c r="F164" s="112">
        <v>6.4000000000000001E-2</v>
      </c>
      <c r="G164" s="112">
        <v>5.6750000000000002E-2</v>
      </c>
      <c r="H164" s="113"/>
      <c r="I164" s="114">
        <v>7</v>
      </c>
      <c r="J164" s="114">
        <v>7</v>
      </c>
      <c r="K164" s="111"/>
      <c r="L164" s="135">
        <v>0.88</v>
      </c>
      <c r="M164" s="118">
        <v>0.63200000000000001</v>
      </c>
      <c r="N164" s="117">
        <v>0.7</v>
      </c>
      <c r="O164" s="118"/>
      <c r="P164" s="111"/>
      <c r="Q164" s="119">
        <v>187</v>
      </c>
      <c r="R164" s="120">
        <v>71.028010632650094</v>
      </c>
      <c r="S164" s="121">
        <v>36</v>
      </c>
      <c r="T164" s="122">
        <v>1.9730002953513901</v>
      </c>
      <c r="U164" s="123">
        <v>80.657390475640199</v>
      </c>
      <c r="V164" s="124">
        <v>0.01</v>
      </c>
      <c r="W164" s="124">
        <v>0.01</v>
      </c>
      <c r="X164" s="125">
        <v>0</v>
      </c>
      <c r="Y164" s="125">
        <v>0</v>
      </c>
      <c r="Z164" s="111"/>
      <c r="AA164" s="126">
        <v>533</v>
      </c>
      <c r="AB164" s="110">
        <v>202.448821749746</v>
      </c>
      <c r="AC164" s="121">
        <v>200</v>
      </c>
      <c r="AD164" s="133">
        <v>1.0122441087487299</v>
      </c>
      <c r="AE164" s="134">
        <v>-57.792275135332403</v>
      </c>
      <c r="AF164" s="112">
        <v>4.0000000000000001E-3</v>
      </c>
      <c r="AG164" s="112">
        <v>5.0000000000000001E-4</v>
      </c>
      <c r="AH164" s="128">
        <v>0</v>
      </c>
      <c r="AI164" s="125">
        <v>99</v>
      </c>
      <c r="AJ164" s="111"/>
      <c r="AK164" s="120">
        <v>2962.5175100000001</v>
      </c>
      <c r="AL164" s="120">
        <v>1125.2498673780301</v>
      </c>
      <c r="AM164" s="129">
        <v>666.2</v>
      </c>
      <c r="AN164" s="122">
        <v>1.68905714106579</v>
      </c>
      <c r="AO164" s="130">
        <v>994.58844152420795</v>
      </c>
      <c r="AP164" s="124">
        <v>0.01</v>
      </c>
      <c r="AQ164" s="124">
        <v>0.01</v>
      </c>
      <c r="AR164" s="125">
        <v>0</v>
      </c>
      <c r="AS164" s="125">
        <v>0</v>
      </c>
      <c r="AT164" s="113"/>
      <c r="AU164" s="120">
        <v>2425.0890199999999</v>
      </c>
      <c r="AV164" s="110">
        <v>921.11897699295696</v>
      </c>
      <c r="AW164" s="131">
        <v>573</v>
      </c>
      <c r="AX164" s="122">
        <v>1.6075374816631001</v>
      </c>
      <c r="AY164" s="130">
        <v>736.08972899558898</v>
      </c>
      <c r="AZ164" s="112">
        <v>1.4999999999999999E-2</v>
      </c>
      <c r="BA164" s="112">
        <v>1.4999999999999999E-2</v>
      </c>
      <c r="BB164" s="125">
        <v>0</v>
      </c>
      <c r="BC164" s="125">
        <v>0</v>
      </c>
      <c r="BD164" s="111"/>
      <c r="BE164" s="120">
        <v>282.39999999999998</v>
      </c>
      <c r="BF164" s="110">
        <v>107.26369092331799</v>
      </c>
      <c r="BG164" s="132">
        <v>65</v>
      </c>
      <c r="BH164" s="122">
        <v>1.65021062958951</v>
      </c>
      <c r="BI164" s="123">
        <v>90.392510581017007</v>
      </c>
      <c r="BJ164" s="112">
        <v>1.4999999999999999E-2</v>
      </c>
      <c r="BK164" s="112">
        <v>1.4999999999999999E-2</v>
      </c>
      <c r="BL164" s="125">
        <v>0</v>
      </c>
      <c r="BM164" s="125">
        <v>0</v>
      </c>
      <c r="BN164" s="111"/>
      <c r="BO164" s="119">
        <v>226</v>
      </c>
      <c r="BP164" s="120">
        <v>85.8413390533632</v>
      </c>
      <c r="BQ164" s="132">
        <v>78</v>
      </c>
      <c r="BR164" s="122">
        <v>1.1005299878636301</v>
      </c>
      <c r="BS164" s="123">
        <v>6.1873618459043804</v>
      </c>
      <c r="BT164" s="112">
        <v>7.4999999999999997E-3</v>
      </c>
      <c r="BU164" s="124">
        <v>3.7499999999999999E-3</v>
      </c>
      <c r="BV164" s="119">
        <v>0</v>
      </c>
      <c r="BW164" s="119">
        <v>21</v>
      </c>
      <c r="BX164" s="113"/>
      <c r="BY164" s="118">
        <v>0.99698340874811497</v>
      </c>
      <c r="BZ164" s="118">
        <v>1</v>
      </c>
      <c r="CA164" s="135">
        <v>0.99879336349924597</v>
      </c>
      <c r="CB164" s="117">
        <v>0.9</v>
      </c>
      <c r="CC164" s="124">
        <v>2.5000000000000001E-3</v>
      </c>
      <c r="CD164" s="113"/>
      <c r="CE164" s="113"/>
    </row>
    <row r="165" spans="1:83" s="85" customFormat="1" ht="21.4" customHeight="1" x14ac:dyDescent="0.2">
      <c r="A165" s="109" t="s">
        <v>385</v>
      </c>
      <c r="B165" s="109" t="s">
        <v>386</v>
      </c>
      <c r="C165" s="109" t="s">
        <v>226</v>
      </c>
      <c r="D165" s="110">
        <v>2.5551501970000001</v>
      </c>
      <c r="E165" s="111"/>
      <c r="F165" s="112">
        <v>3.3000000000000002E-2</v>
      </c>
      <c r="G165" s="112">
        <v>2.7E-2</v>
      </c>
      <c r="H165" s="113"/>
      <c r="I165" s="114">
        <v>4</v>
      </c>
      <c r="J165" s="114">
        <v>4</v>
      </c>
      <c r="K165" s="111"/>
      <c r="L165" s="115">
        <v>0.17</v>
      </c>
      <c r="M165" s="116">
        <v>0.49099999999999999</v>
      </c>
      <c r="N165" s="117">
        <v>0.7</v>
      </c>
      <c r="O165" s="118"/>
      <c r="P165" s="111"/>
      <c r="Q165" s="119">
        <v>141</v>
      </c>
      <c r="R165" s="120">
        <v>55.182666038790202</v>
      </c>
      <c r="S165" s="121">
        <v>36</v>
      </c>
      <c r="T165" s="122">
        <v>1.5328518344108399</v>
      </c>
      <c r="U165" s="123">
        <v>37.792373242776002</v>
      </c>
      <c r="V165" s="124">
        <v>0.01</v>
      </c>
      <c r="W165" s="124">
        <v>0.01</v>
      </c>
      <c r="X165" s="125">
        <v>0</v>
      </c>
      <c r="Y165" s="125">
        <v>0</v>
      </c>
      <c r="Z165" s="111"/>
      <c r="AA165" s="126">
        <v>235</v>
      </c>
      <c r="AB165" s="110">
        <v>91.971110064650304</v>
      </c>
      <c r="AC165" s="121">
        <v>200</v>
      </c>
      <c r="AD165" s="116">
        <v>0.45985555032325198</v>
      </c>
      <c r="AE165" s="127">
        <v>-338.37570420679998</v>
      </c>
      <c r="AF165" s="112"/>
      <c r="AG165" s="112"/>
      <c r="AH165" s="128">
        <v>277</v>
      </c>
      <c r="AI165" s="125">
        <v>379</v>
      </c>
      <c r="AJ165" s="111"/>
      <c r="AK165" s="120">
        <v>2337.7987199999998</v>
      </c>
      <c r="AL165" s="120">
        <v>914.93592930263299</v>
      </c>
      <c r="AM165" s="129">
        <v>701.3</v>
      </c>
      <c r="AN165" s="122">
        <v>1.3046284461751501</v>
      </c>
      <c r="AO165" s="130">
        <v>327.25681319885598</v>
      </c>
      <c r="AP165" s="124">
        <v>0.01</v>
      </c>
      <c r="AQ165" s="124">
        <v>0.01</v>
      </c>
      <c r="AR165" s="125">
        <v>0</v>
      </c>
      <c r="AS165" s="125">
        <v>0</v>
      </c>
      <c r="AT165" s="113"/>
      <c r="AU165" s="120">
        <v>1551.1319699999999</v>
      </c>
      <c r="AV165" s="110">
        <v>607.06097505390596</v>
      </c>
      <c r="AW165" s="131">
        <v>573</v>
      </c>
      <c r="AX165" s="133">
        <v>1.05944323744137</v>
      </c>
      <c r="AY165" s="137">
        <v>-88.075580001567502</v>
      </c>
      <c r="AZ165" s="112">
        <v>1.0500000000000001E-2</v>
      </c>
      <c r="BA165" s="112">
        <v>4.4999999999999997E-3</v>
      </c>
      <c r="BB165" s="125">
        <v>0</v>
      </c>
      <c r="BC165" s="125">
        <v>206</v>
      </c>
      <c r="BD165" s="111"/>
      <c r="BE165" s="120">
        <v>134.30000000000001</v>
      </c>
      <c r="BF165" s="110">
        <v>52.560510985883198</v>
      </c>
      <c r="BG165" s="132">
        <v>65</v>
      </c>
      <c r="BH165" s="118">
        <v>0.80862324593666401</v>
      </c>
      <c r="BI165" s="126">
        <v>-52.047103867209998</v>
      </c>
      <c r="BJ165" s="112"/>
      <c r="BK165" s="112"/>
      <c r="BL165" s="125">
        <v>32</v>
      </c>
      <c r="BM165" s="125">
        <v>66</v>
      </c>
      <c r="BN165" s="111"/>
      <c r="BO165" s="119">
        <v>149</v>
      </c>
      <c r="BP165" s="120">
        <v>58.313597445246401</v>
      </c>
      <c r="BQ165" s="132">
        <v>78</v>
      </c>
      <c r="BR165" s="118">
        <v>0.74761022365700502</v>
      </c>
      <c r="BS165" s="126">
        <v>-64.332556127766395</v>
      </c>
      <c r="BT165" s="112"/>
      <c r="BU165" s="124"/>
      <c r="BV165" s="119">
        <v>51</v>
      </c>
      <c r="BW165" s="119">
        <v>91</v>
      </c>
      <c r="BX165" s="113"/>
      <c r="BY165" s="118">
        <v>0.99500831946755397</v>
      </c>
      <c r="BZ165" s="118">
        <v>1</v>
      </c>
      <c r="CA165" s="135">
        <v>0.99800332778702205</v>
      </c>
      <c r="CB165" s="117">
        <v>0.9</v>
      </c>
      <c r="CC165" s="124">
        <v>2.5000000000000001E-3</v>
      </c>
      <c r="CD165" s="113"/>
      <c r="CE165" s="113"/>
    </row>
    <row r="166" spans="1:83" s="85" customFormat="1" ht="21.4" customHeight="1" x14ac:dyDescent="0.2">
      <c r="A166" s="109" t="s">
        <v>385</v>
      </c>
      <c r="B166" s="109" t="s">
        <v>386</v>
      </c>
      <c r="C166" s="109" t="s">
        <v>227</v>
      </c>
      <c r="D166" s="110">
        <v>7.6313462515555601</v>
      </c>
      <c r="E166" s="111"/>
      <c r="F166" s="112">
        <v>3.9750000000000001E-2</v>
      </c>
      <c r="G166" s="112">
        <v>2.9624999999999999E-2</v>
      </c>
      <c r="H166" s="113"/>
      <c r="I166" s="114">
        <v>5</v>
      </c>
      <c r="J166" s="114">
        <v>5</v>
      </c>
      <c r="K166" s="111"/>
      <c r="L166" s="115">
        <v>0.06</v>
      </c>
      <c r="M166" s="116">
        <v>0.34</v>
      </c>
      <c r="N166" s="117">
        <v>0.7</v>
      </c>
      <c r="O166" s="118"/>
      <c r="P166" s="111"/>
      <c r="Q166" s="119">
        <v>384</v>
      </c>
      <c r="R166" s="120">
        <v>50.318775657928803</v>
      </c>
      <c r="S166" s="121">
        <v>36</v>
      </c>
      <c r="T166" s="122">
        <v>1.3977437682758</v>
      </c>
      <c r="U166" s="123">
        <v>75.754662207167797</v>
      </c>
      <c r="V166" s="124">
        <v>0.01</v>
      </c>
      <c r="W166" s="124">
        <v>0.01</v>
      </c>
      <c r="X166" s="125">
        <v>0</v>
      </c>
      <c r="Y166" s="125">
        <v>0</v>
      </c>
      <c r="Z166" s="111"/>
      <c r="AA166" s="126">
        <v>837</v>
      </c>
      <c r="AB166" s="110">
        <v>109.67920631689201</v>
      </c>
      <c r="AC166" s="121">
        <v>200</v>
      </c>
      <c r="AD166" s="116">
        <v>0.54839603158446004</v>
      </c>
      <c r="AE166" s="127">
        <v>-875.47409884906801</v>
      </c>
      <c r="AF166" s="112"/>
      <c r="AG166" s="112"/>
      <c r="AH166" s="128">
        <v>690</v>
      </c>
      <c r="AI166" s="125">
        <v>995</v>
      </c>
      <c r="AJ166" s="111"/>
      <c r="AK166" s="120">
        <v>7814.3220600000004</v>
      </c>
      <c r="AL166" s="120">
        <v>1023.9768714998499</v>
      </c>
      <c r="AM166" s="129">
        <v>753.3</v>
      </c>
      <c r="AN166" s="122">
        <v>1.35932148081754</v>
      </c>
      <c r="AO166" s="130">
        <v>1364.28836668499</v>
      </c>
      <c r="AP166" s="124">
        <v>0.01</v>
      </c>
      <c r="AQ166" s="124">
        <v>0.01</v>
      </c>
      <c r="AR166" s="125">
        <v>0</v>
      </c>
      <c r="AS166" s="125">
        <v>0</v>
      </c>
      <c r="AT166" s="113"/>
      <c r="AU166" s="120">
        <v>3766.5434500000001</v>
      </c>
      <c r="AV166" s="110">
        <v>493.56212204789398</v>
      </c>
      <c r="AW166" s="131">
        <v>573</v>
      </c>
      <c r="AX166" s="118">
        <v>0.861364959943968</v>
      </c>
      <c r="AY166" s="120">
        <v>-1129.2002158374401</v>
      </c>
      <c r="AZ166" s="112"/>
      <c r="BA166" s="112"/>
      <c r="BB166" s="125">
        <v>607</v>
      </c>
      <c r="BC166" s="125">
        <v>1481</v>
      </c>
      <c r="BD166" s="111"/>
      <c r="BE166" s="120">
        <v>522.5</v>
      </c>
      <c r="BF166" s="110">
        <v>68.467604899134898</v>
      </c>
      <c r="BG166" s="132">
        <v>65</v>
      </c>
      <c r="BH166" s="133">
        <v>1.053347767679</v>
      </c>
      <c r="BI166" s="134">
        <v>-34.054082125946898</v>
      </c>
      <c r="BJ166" s="112">
        <v>9.75E-3</v>
      </c>
      <c r="BK166" s="112">
        <v>3.7499999999999999E-3</v>
      </c>
      <c r="BL166" s="125">
        <v>0</v>
      </c>
      <c r="BM166" s="125">
        <v>73</v>
      </c>
      <c r="BN166" s="111"/>
      <c r="BO166" s="119">
        <v>646</v>
      </c>
      <c r="BP166" s="120">
        <v>84.650856966203094</v>
      </c>
      <c r="BQ166" s="132">
        <v>78</v>
      </c>
      <c r="BR166" s="122">
        <v>1.0852673970026001</v>
      </c>
      <c r="BS166" s="123">
        <v>8.8497438421244397</v>
      </c>
      <c r="BT166" s="112">
        <v>7.4999999999999997E-3</v>
      </c>
      <c r="BU166" s="124">
        <v>3.375E-3</v>
      </c>
      <c r="BV166" s="119">
        <v>0</v>
      </c>
      <c r="BW166" s="119">
        <v>69</v>
      </c>
      <c r="BX166" s="113"/>
      <c r="BY166" s="118">
        <v>0.99775533108866499</v>
      </c>
      <c r="BZ166" s="118">
        <v>1</v>
      </c>
      <c r="CA166" s="135">
        <v>0.99910213243546597</v>
      </c>
      <c r="CB166" s="117">
        <v>0.9</v>
      </c>
      <c r="CC166" s="124">
        <v>2.5000000000000001E-3</v>
      </c>
      <c r="CD166" s="113"/>
      <c r="CE166" s="113"/>
    </row>
    <row r="167" spans="1:83" s="85" customFormat="1" ht="21.4" customHeight="1" x14ac:dyDescent="0.2">
      <c r="A167" s="109" t="s">
        <v>385</v>
      </c>
      <c r="B167" s="109" t="s">
        <v>386</v>
      </c>
      <c r="C167" s="109" t="s">
        <v>228</v>
      </c>
      <c r="D167" s="110">
        <v>10.832197240333301</v>
      </c>
      <c r="E167" s="111"/>
      <c r="F167" s="112">
        <v>4.8000000000000001E-2</v>
      </c>
      <c r="G167" s="112">
        <v>3.85E-2</v>
      </c>
      <c r="H167" s="113"/>
      <c r="I167" s="114">
        <v>5</v>
      </c>
      <c r="J167" s="114">
        <v>5</v>
      </c>
      <c r="K167" s="111"/>
      <c r="L167" s="115">
        <v>0.1</v>
      </c>
      <c r="M167" s="116">
        <v>0.19900000000000001</v>
      </c>
      <c r="N167" s="117">
        <v>0.7</v>
      </c>
      <c r="O167" s="118"/>
      <c r="P167" s="111"/>
      <c r="Q167" s="119">
        <v>684</v>
      </c>
      <c r="R167" s="120">
        <v>63.145083571147303</v>
      </c>
      <c r="S167" s="121">
        <v>36</v>
      </c>
      <c r="T167" s="122">
        <v>1.75403009919854</v>
      </c>
      <c r="U167" s="123">
        <v>246.46588906845599</v>
      </c>
      <c r="V167" s="124">
        <v>0.01</v>
      </c>
      <c r="W167" s="124">
        <v>0.01</v>
      </c>
      <c r="X167" s="125">
        <v>0</v>
      </c>
      <c r="Y167" s="125">
        <v>0</v>
      </c>
      <c r="Z167" s="111"/>
      <c r="AA167" s="126">
        <v>883</v>
      </c>
      <c r="AB167" s="110">
        <v>81.516240925911006</v>
      </c>
      <c r="AC167" s="121">
        <v>200</v>
      </c>
      <c r="AD167" s="116">
        <v>0.40758120462955499</v>
      </c>
      <c r="AE167" s="127">
        <v>-1547.7450607308001</v>
      </c>
      <c r="AF167" s="112"/>
      <c r="AG167" s="112"/>
      <c r="AH167" s="128">
        <v>1284</v>
      </c>
      <c r="AI167" s="125">
        <v>1717</v>
      </c>
      <c r="AJ167" s="111"/>
      <c r="AK167" s="120">
        <v>7813.4175699999996</v>
      </c>
      <c r="AL167" s="120">
        <v>721.31418923087904</v>
      </c>
      <c r="AM167" s="129">
        <v>695.9</v>
      </c>
      <c r="AN167" s="133">
        <v>1.0365198868097101</v>
      </c>
      <c r="AO167" s="137">
        <v>-644.35986881281406</v>
      </c>
      <c r="AP167" s="124">
        <v>5.4999999999999997E-3</v>
      </c>
      <c r="AQ167" s="124">
        <v>2E-3</v>
      </c>
      <c r="AR167" s="125">
        <v>0</v>
      </c>
      <c r="AS167" s="125">
        <v>1233</v>
      </c>
      <c r="AT167" s="113"/>
      <c r="AU167" s="120">
        <v>7542.8515399999997</v>
      </c>
      <c r="AV167" s="110">
        <v>696.33624394452795</v>
      </c>
      <c r="AW167" s="131">
        <v>573</v>
      </c>
      <c r="AX167" s="122">
        <v>1.21524649903059</v>
      </c>
      <c r="AY167" s="130">
        <v>593.66337865116805</v>
      </c>
      <c r="AZ167" s="112">
        <v>1.4999999999999999E-2</v>
      </c>
      <c r="BA167" s="112">
        <v>1.4999999999999999E-2</v>
      </c>
      <c r="BB167" s="125">
        <v>0</v>
      </c>
      <c r="BC167" s="125">
        <v>0</v>
      </c>
      <c r="BD167" s="111"/>
      <c r="BE167" s="120">
        <v>791.5</v>
      </c>
      <c r="BF167" s="110">
        <v>73.069201237665396</v>
      </c>
      <c r="BG167" s="132">
        <v>65</v>
      </c>
      <c r="BH167" s="122">
        <v>1.12414155750254</v>
      </c>
      <c r="BI167" s="123">
        <v>1.5078552624902399</v>
      </c>
      <c r="BJ167" s="112">
        <v>1.4999999999999999E-2</v>
      </c>
      <c r="BK167" s="112">
        <v>8.9999999999999993E-3</v>
      </c>
      <c r="BL167" s="125">
        <v>0</v>
      </c>
      <c r="BM167" s="125">
        <v>54</v>
      </c>
      <c r="BN167" s="111"/>
      <c r="BO167" s="119">
        <v>692</v>
      </c>
      <c r="BP167" s="120">
        <v>63.883622560283598</v>
      </c>
      <c r="BQ167" s="132">
        <v>78</v>
      </c>
      <c r="BR167" s="118">
        <v>0.81902080205491701</v>
      </c>
      <c r="BS167" s="126">
        <v>-212.393146232118</v>
      </c>
      <c r="BT167" s="112"/>
      <c r="BU167" s="124"/>
      <c r="BV167" s="119">
        <v>153</v>
      </c>
      <c r="BW167" s="119">
        <v>322</v>
      </c>
      <c r="BX167" s="113"/>
      <c r="BY167" s="118">
        <v>0.99489361702127599</v>
      </c>
      <c r="BZ167" s="118">
        <v>1</v>
      </c>
      <c r="CA167" s="135">
        <v>0.99795744680851095</v>
      </c>
      <c r="CB167" s="117">
        <v>0.9</v>
      </c>
      <c r="CC167" s="124">
        <v>2.5000000000000001E-3</v>
      </c>
      <c r="CD167" s="113"/>
      <c r="CE167" s="113"/>
    </row>
    <row r="168" spans="1:83" s="85" customFormat="1" ht="21.4" customHeight="1" x14ac:dyDescent="0.2">
      <c r="A168" s="109" t="s">
        <v>385</v>
      </c>
      <c r="B168" s="109" t="s">
        <v>386</v>
      </c>
      <c r="C168" s="109" t="s">
        <v>229</v>
      </c>
      <c r="D168" s="110">
        <v>1.97474747477778</v>
      </c>
      <c r="E168" s="111"/>
      <c r="F168" s="112">
        <v>0.02</v>
      </c>
      <c r="G168" s="112">
        <v>0.02</v>
      </c>
      <c r="H168" s="113"/>
      <c r="I168" s="114">
        <v>3</v>
      </c>
      <c r="J168" s="114">
        <v>3</v>
      </c>
      <c r="K168" s="111"/>
      <c r="L168" s="135">
        <v>0.84</v>
      </c>
      <c r="M168" s="133">
        <v>0.77200000000000002</v>
      </c>
      <c r="N168" s="117">
        <v>0.7</v>
      </c>
      <c r="O168" s="118">
        <v>0.01</v>
      </c>
      <c r="P168" s="111"/>
      <c r="Q168" s="119">
        <v>30</v>
      </c>
      <c r="R168" s="120">
        <v>15.1918158565444</v>
      </c>
      <c r="S168" s="121">
        <v>36</v>
      </c>
      <c r="T168" s="116">
        <v>0.42199488490400999</v>
      </c>
      <c r="U168" s="127">
        <v>-49.764000001224098</v>
      </c>
      <c r="V168" s="124"/>
      <c r="W168" s="124"/>
      <c r="X168" s="125">
        <v>42</v>
      </c>
      <c r="Y168" s="125">
        <v>56</v>
      </c>
      <c r="Z168" s="111"/>
      <c r="AA168" s="126">
        <v>127</v>
      </c>
      <c r="AB168" s="110">
        <v>64.312020459371197</v>
      </c>
      <c r="AC168" s="121">
        <v>200</v>
      </c>
      <c r="AD168" s="116">
        <v>0.321560102296856</v>
      </c>
      <c r="AE168" s="127">
        <v>-316.13333334013402</v>
      </c>
      <c r="AF168" s="112"/>
      <c r="AG168" s="112"/>
      <c r="AH168" s="128">
        <v>268</v>
      </c>
      <c r="AI168" s="125">
        <v>347</v>
      </c>
      <c r="AJ168" s="111"/>
      <c r="AK168" s="120">
        <v>518.44766000000004</v>
      </c>
      <c r="AL168" s="120">
        <v>262.53871273254401</v>
      </c>
      <c r="AM168" s="129">
        <v>661.5</v>
      </c>
      <c r="AN168" s="116">
        <v>0.39688391947474499</v>
      </c>
      <c r="AO168" s="139">
        <v>-947.21584002249301</v>
      </c>
      <c r="AP168" s="124"/>
      <c r="AQ168" s="124"/>
      <c r="AR168" s="125">
        <v>788</v>
      </c>
      <c r="AS168" s="125">
        <v>1050</v>
      </c>
      <c r="AT168" s="113"/>
      <c r="AU168" s="120">
        <v>623.67273999999998</v>
      </c>
      <c r="AV168" s="110">
        <v>315.82404736088199</v>
      </c>
      <c r="AW168" s="131">
        <v>573</v>
      </c>
      <c r="AX168" s="116">
        <v>0.55117634792475101</v>
      </c>
      <c r="AY168" s="139">
        <v>-643.18858729216902</v>
      </c>
      <c r="AZ168" s="112"/>
      <c r="BA168" s="112"/>
      <c r="BB168" s="125">
        <v>508</v>
      </c>
      <c r="BC168" s="125">
        <v>735</v>
      </c>
      <c r="BD168" s="111"/>
      <c r="BE168" s="120">
        <v>84.4</v>
      </c>
      <c r="BF168" s="110">
        <v>42.739641943078198</v>
      </c>
      <c r="BG168" s="132">
        <v>65</v>
      </c>
      <c r="BH168" s="116">
        <v>0.65753295297043302</v>
      </c>
      <c r="BI168" s="127">
        <v>-59.618333335543497</v>
      </c>
      <c r="BJ168" s="112"/>
      <c r="BK168" s="112"/>
      <c r="BL168" s="125">
        <v>44</v>
      </c>
      <c r="BM168" s="125">
        <v>70</v>
      </c>
      <c r="BN168" s="111"/>
      <c r="BO168" s="119">
        <v>214</v>
      </c>
      <c r="BP168" s="120">
        <v>108.36828644335</v>
      </c>
      <c r="BQ168" s="132">
        <v>78</v>
      </c>
      <c r="BR168" s="122">
        <v>1.38933700568397</v>
      </c>
      <c r="BS168" s="123">
        <v>49.1259636338334</v>
      </c>
      <c r="BT168" s="112">
        <v>7.4999999999999997E-3</v>
      </c>
      <c r="BU168" s="124">
        <v>7.4999999999999997E-3</v>
      </c>
      <c r="BV168" s="119">
        <v>0</v>
      </c>
      <c r="BW168" s="119">
        <v>0</v>
      </c>
      <c r="BX168" s="113"/>
      <c r="BY168" s="118">
        <v>0.99159663865546199</v>
      </c>
      <c r="BZ168" s="118">
        <v>1</v>
      </c>
      <c r="CA168" s="135">
        <v>0.996638655462185</v>
      </c>
      <c r="CB168" s="117">
        <v>0.9</v>
      </c>
      <c r="CC168" s="124">
        <v>2.5000000000000001E-3</v>
      </c>
      <c r="CD168" s="113"/>
      <c r="CE168" s="113"/>
    </row>
    <row r="169" spans="1:83" s="85" customFormat="1" ht="21.4" customHeight="1" x14ac:dyDescent="0.2">
      <c r="A169" s="109" t="s">
        <v>385</v>
      </c>
      <c r="B169" s="109" t="s">
        <v>386</v>
      </c>
      <c r="C169" s="109" t="s">
        <v>230</v>
      </c>
      <c r="D169" s="110">
        <v>6.0456881835555603</v>
      </c>
      <c r="E169" s="111"/>
      <c r="F169" s="112">
        <v>0.02</v>
      </c>
      <c r="G169" s="112">
        <v>0.02</v>
      </c>
      <c r="H169" s="113"/>
      <c r="I169" s="114">
        <v>3</v>
      </c>
      <c r="J169" s="114">
        <v>3</v>
      </c>
      <c r="K169" s="111"/>
      <c r="L169" s="115">
        <v>0.53</v>
      </c>
      <c r="M169" s="118">
        <v>0.67400000000000004</v>
      </c>
      <c r="N169" s="117">
        <v>0.7</v>
      </c>
      <c r="O169" s="118"/>
      <c r="P169" s="111"/>
      <c r="Q169" s="119">
        <v>203</v>
      </c>
      <c r="R169" s="120">
        <v>33.577649696219197</v>
      </c>
      <c r="S169" s="121">
        <v>36</v>
      </c>
      <c r="T169" s="118">
        <v>0.93271249156164304</v>
      </c>
      <c r="U169" s="126">
        <v>-41.197437110176203</v>
      </c>
      <c r="V169" s="124">
        <v>0</v>
      </c>
      <c r="W169" s="124"/>
      <c r="X169" s="125">
        <v>15</v>
      </c>
      <c r="Y169" s="125">
        <v>59</v>
      </c>
      <c r="Z169" s="111"/>
      <c r="AA169" s="126">
        <v>840</v>
      </c>
      <c r="AB169" s="110">
        <v>138.94199874297601</v>
      </c>
      <c r="AC169" s="121">
        <v>200</v>
      </c>
      <c r="AD169" s="116">
        <v>0.69470999371487996</v>
      </c>
      <c r="AE169" s="127">
        <v>-516.65242838986796</v>
      </c>
      <c r="AF169" s="112"/>
      <c r="AG169" s="112"/>
      <c r="AH169" s="128">
        <v>370</v>
      </c>
      <c r="AI169" s="125">
        <v>611</v>
      </c>
      <c r="AJ169" s="111"/>
      <c r="AK169" s="120">
        <v>6094.4094699999996</v>
      </c>
      <c r="AL169" s="120">
        <v>1008.05884871419</v>
      </c>
      <c r="AM169" s="129">
        <v>828</v>
      </c>
      <c r="AN169" s="122">
        <v>1.21746237767414</v>
      </c>
      <c r="AO169" s="130">
        <v>477.86841646594797</v>
      </c>
      <c r="AP169" s="124">
        <v>0.01</v>
      </c>
      <c r="AQ169" s="124">
        <v>0.01</v>
      </c>
      <c r="AR169" s="125">
        <v>0</v>
      </c>
      <c r="AS169" s="125">
        <v>0</v>
      </c>
      <c r="AT169" s="113"/>
      <c r="AU169" s="120">
        <v>2913.67704</v>
      </c>
      <c r="AV169" s="110">
        <v>481.94299003466398</v>
      </c>
      <c r="AW169" s="131">
        <v>573</v>
      </c>
      <c r="AX169" s="118">
        <v>0.84108724264339196</v>
      </c>
      <c r="AY169" s="120">
        <v>-964.81813694694404</v>
      </c>
      <c r="AZ169" s="112"/>
      <c r="BA169" s="112"/>
      <c r="BB169" s="125">
        <v>551</v>
      </c>
      <c r="BC169" s="125">
        <v>1244</v>
      </c>
      <c r="BD169" s="111"/>
      <c r="BE169" s="120">
        <v>312.10000000000002</v>
      </c>
      <c r="BF169" s="110">
        <v>51.623568818670002</v>
      </c>
      <c r="BG169" s="132">
        <v>65</v>
      </c>
      <c r="BH169" s="118">
        <v>0.79420875105646105</v>
      </c>
      <c r="BI169" s="126">
        <v>-128.81203922670699</v>
      </c>
      <c r="BJ169" s="112"/>
      <c r="BK169" s="112"/>
      <c r="BL169" s="125">
        <v>81</v>
      </c>
      <c r="BM169" s="125">
        <v>160</v>
      </c>
      <c r="BN169" s="111"/>
      <c r="BO169" s="119">
        <v>882</v>
      </c>
      <c r="BP169" s="120">
        <v>145.88909868012499</v>
      </c>
      <c r="BQ169" s="132">
        <v>78</v>
      </c>
      <c r="BR169" s="122">
        <v>1.8703730600016</v>
      </c>
      <c r="BS169" s="123">
        <v>377.23823872912601</v>
      </c>
      <c r="BT169" s="112">
        <v>7.4999999999999997E-3</v>
      </c>
      <c r="BU169" s="124">
        <v>7.4999999999999997E-3</v>
      </c>
      <c r="BV169" s="119">
        <v>0</v>
      </c>
      <c r="BW169" s="119">
        <v>0</v>
      </c>
      <c r="BX169" s="113"/>
      <c r="BY169" s="118">
        <v>0.994108019639935</v>
      </c>
      <c r="BZ169" s="118">
        <v>1</v>
      </c>
      <c r="CA169" s="135">
        <v>0.99764320785597405</v>
      </c>
      <c r="CB169" s="117">
        <v>0.9</v>
      </c>
      <c r="CC169" s="124">
        <v>2.5000000000000001E-3</v>
      </c>
      <c r="CD169" s="113"/>
      <c r="CE169" s="113"/>
    </row>
    <row r="170" spans="1:83" s="85" customFormat="1" ht="21.4" customHeight="1" x14ac:dyDescent="0.2">
      <c r="A170" s="109" t="s">
        <v>385</v>
      </c>
      <c r="B170" s="109" t="s">
        <v>231</v>
      </c>
      <c r="C170" s="109" t="s">
        <v>232</v>
      </c>
      <c r="D170" s="110">
        <v>9.06721068444444</v>
      </c>
      <c r="E170" s="111"/>
      <c r="F170" s="112">
        <v>3.4250000000000003E-2</v>
      </c>
      <c r="G170" s="112">
        <v>2.8250000000000001E-2</v>
      </c>
      <c r="H170" s="113"/>
      <c r="I170" s="114">
        <v>4</v>
      </c>
      <c r="J170" s="114">
        <v>4</v>
      </c>
      <c r="K170" s="111"/>
      <c r="L170" s="136">
        <v>0.79</v>
      </c>
      <c r="M170" s="118">
        <v>0.67</v>
      </c>
      <c r="N170" s="117">
        <v>0.7</v>
      </c>
      <c r="O170" s="118"/>
      <c r="P170" s="111"/>
      <c r="Q170" s="119">
        <v>404</v>
      </c>
      <c r="R170" s="120">
        <v>44.556150073042403</v>
      </c>
      <c r="S170" s="121">
        <v>36</v>
      </c>
      <c r="T170" s="122">
        <v>1.2376708353622901</v>
      </c>
      <c r="U170" s="123">
        <v>37.757226033920197</v>
      </c>
      <c r="V170" s="124">
        <v>0.01</v>
      </c>
      <c r="W170" s="124">
        <v>0.01</v>
      </c>
      <c r="X170" s="125">
        <v>0</v>
      </c>
      <c r="Y170" s="125">
        <v>0</v>
      </c>
      <c r="Z170" s="111"/>
      <c r="AA170" s="126">
        <v>645</v>
      </c>
      <c r="AB170" s="110">
        <v>71.135437616614695</v>
      </c>
      <c r="AC170" s="121">
        <v>200</v>
      </c>
      <c r="AD170" s="116">
        <v>0.35567718808307303</v>
      </c>
      <c r="AE170" s="127">
        <v>-1389.68207758933</v>
      </c>
      <c r="AF170" s="112"/>
      <c r="AG170" s="112"/>
      <c r="AH170" s="128">
        <v>1169</v>
      </c>
      <c r="AI170" s="125">
        <v>1532</v>
      </c>
      <c r="AJ170" s="111"/>
      <c r="AK170" s="120">
        <v>6374.1357699999999</v>
      </c>
      <c r="AL170" s="120">
        <v>702.98749988630595</v>
      </c>
      <c r="AM170" s="129">
        <v>780.7</v>
      </c>
      <c r="AN170" s="118">
        <v>0.90045792223172205</v>
      </c>
      <c r="AO170" s="120">
        <v>-1568.2457198699601</v>
      </c>
      <c r="AP170" s="124"/>
      <c r="AQ170" s="124"/>
      <c r="AR170" s="125">
        <v>705</v>
      </c>
      <c r="AS170" s="125">
        <v>2121</v>
      </c>
      <c r="AT170" s="113"/>
      <c r="AU170" s="120">
        <v>5773.4528</v>
      </c>
      <c r="AV170" s="110">
        <v>636.73967672382901</v>
      </c>
      <c r="AW170" s="131">
        <v>573</v>
      </c>
      <c r="AX170" s="133">
        <v>1.11123852831384</v>
      </c>
      <c r="AY170" s="137">
        <v>-43.442124160188499</v>
      </c>
      <c r="AZ170" s="112">
        <v>1.4250000000000001E-2</v>
      </c>
      <c r="BA170" s="112">
        <v>8.2500000000000004E-3</v>
      </c>
      <c r="BB170" s="125">
        <v>0</v>
      </c>
      <c r="BC170" s="125">
        <v>462</v>
      </c>
      <c r="BD170" s="111"/>
      <c r="BE170" s="120">
        <v>522.29999999999995</v>
      </c>
      <c r="BF170" s="110">
        <v>57.603161344430802</v>
      </c>
      <c r="BG170" s="132">
        <v>65</v>
      </c>
      <c r="BH170" s="118">
        <v>0.88620248222201203</v>
      </c>
      <c r="BI170" s="126">
        <v>-138.97167521653299</v>
      </c>
      <c r="BJ170" s="112"/>
      <c r="BK170" s="112"/>
      <c r="BL170" s="125">
        <v>68</v>
      </c>
      <c r="BM170" s="125">
        <v>185</v>
      </c>
      <c r="BN170" s="111"/>
      <c r="BO170" s="119">
        <v>1077</v>
      </c>
      <c r="BP170" s="120">
        <v>118.779637694719</v>
      </c>
      <c r="BQ170" s="132">
        <v>78</v>
      </c>
      <c r="BR170" s="122">
        <v>1.52281586788101</v>
      </c>
      <c r="BS170" s="123">
        <v>319.96769930291202</v>
      </c>
      <c r="BT170" s="112">
        <v>7.4999999999999997E-3</v>
      </c>
      <c r="BU170" s="124">
        <v>7.4999999999999997E-3</v>
      </c>
      <c r="BV170" s="119">
        <v>0</v>
      </c>
      <c r="BW170" s="119">
        <v>0</v>
      </c>
      <c r="BX170" s="113"/>
      <c r="BY170" s="118">
        <v>0.99652294853963796</v>
      </c>
      <c r="BZ170" s="118">
        <v>1</v>
      </c>
      <c r="CA170" s="135">
        <v>0.99860917941585503</v>
      </c>
      <c r="CB170" s="117">
        <v>0.9</v>
      </c>
      <c r="CC170" s="124">
        <v>2.5000000000000001E-3</v>
      </c>
      <c r="CD170" s="113"/>
      <c r="CE170" s="113"/>
    </row>
    <row r="171" spans="1:83" s="85" customFormat="1" ht="21.4" customHeight="1" x14ac:dyDescent="0.2">
      <c r="A171" s="109" t="s">
        <v>385</v>
      </c>
      <c r="B171" s="109" t="s">
        <v>231</v>
      </c>
      <c r="C171" s="109" t="s">
        <v>233</v>
      </c>
      <c r="D171" s="110">
        <v>4.6499736225555601</v>
      </c>
      <c r="E171" s="111"/>
      <c r="F171" s="112">
        <v>4.4999999999999998E-2</v>
      </c>
      <c r="G171" s="112">
        <v>4.0250000000000001E-2</v>
      </c>
      <c r="H171" s="113"/>
      <c r="I171" s="114">
        <v>5</v>
      </c>
      <c r="J171" s="114">
        <v>5</v>
      </c>
      <c r="K171" s="111"/>
      <c r="L171" s="138">
        <v>0.69</v>
      </c>
      <c r="M171" s="118">
        <v>0.6</v>
      </c>
      <c r="N171" s="117">
        <v>0.7</v>
      </c>
      <c r="O171" s="118"/>
      <c r="P171" s="111"/>
      <c r="Q171" s="119">
        <v>193</v>
      </c>
      <c r="R171" s="120">
        <v>41.505611787520202</v>
      </c>
      <c r="S171" s="121">
        <v>36</v>
      </c>
      <c r="T171" s="122">
        <v>1.15293366076445</v>
      </c>
      <c r="U171" s="123">
        <v>5.1782654377358002</v>
      </c>
      <c r="V171" s="124">
        <v>0.01</v>
      </c>
      <c r="W171" s="124">
        <v>7.4999999999999997E-3</v>
      </c>
      <c r="X171" s="125">
        <v>0</v>
      </c>
      <c r="Y171" s="125">
        <v>8</v>
      </c>
      <c r="Z171" s="111"/>
      <c r="AA171" s="126">
        <v>392</v>
      </c>
      <c r="AB171" s="110">
        <v>84.301553475170607</v>
      </c>
      <c r="AC171" s="121">
        <v>200</v>
      </c>
      <c r="AD171" s="116">
        <v>0.42150776737585299</v>
      </c>
      <c r="AE171" s="127">
        <v>-651.45408090146805</v>
      </c>
      <c r="AF171" s="112"/>
      <c r="AG171" s="112"/>
      <c r="AH171" s="128">
        <v>538</v>
      </c>
      <c r="AI171" s="125">
        <v>724</v>
      </c>
      <c r="AJ171" s="111"/>
      <c r="AK171" s="120">
        <v>4041.3120399999998</v>
      </c>
      <c r="AL171" s="120">
        <v>869.10429349466995</v>
      </c>
      <c r="AM171" s="129">
        <v>643.6</v>
      </c>
      <c r="AN171" s="122">
        <v>1.3503795734845701</v>
      </c>
      <c r="AO171" s="130">
        <v>683.47680765907705</v>
      </c>
      <c r="AP171" s="124">
        <v>0.01</v>
      </c>
      <c r="AQ171" s="124">
        <v>0.01</v>
      </c>
      <c r="AR171" s="125">
        <v>0</v>
      </c>
      <c r="AS171" s="125">
        <v>0</v>
      </c>
      <c r="AT171" s="113"/>
      <c r="AU171" s="120">
        <v>3107.6080900000002</v>
      </c>
      <c r="AV171" s="110">
        <v>668.30660606889705</v>
      </c>
      <c r="AW171" s="131">
        <v>573</v>
      </c>
      <c r="AX171" s="122">
        <v>1.1663291554430999</v>
      </c>
      <c r="AY171" s="130">
        <v>124.506791943034</v>
      </c>
      <c r="AZ171" s="112">
        <v>1.4999999999999999E-2</v>
      </c>
      <c r="BA171" s="112">
        <v>1.2749999999999999E-2</v>
      </c>
      <c r="BB171" s="125">
        <v>0</v>
      </c>
      <c r="BC171" s="125">
        <v>90</v>
      </c>
      <c r="BD171" s="111"/>
      <c r="BE171" s="120">
        <v>235.7</v>
      </c>
      <c r="BF171" s="110">
        <v>50.688459576779898</v>
      </c>
      <c r="BG171" s="132">
        <v>65</v>
      </c>
      <c r="BH171" s="118">
        <v>0.77982245502738301</v>
      </c>
      <c r="BI171" s="126">
        <v>-103.422576292977</v>
      </c>
      <c r="BJ171" s="112"/>
      <c r="BK171" s="112"/>
      <c r="BL171" s="125">
        <v>67</v>
      </c>
      <c r="BM171" s="125">
        <v>127</v>
      </c>
      <c r="BN171" s="111"/>
      <c r="BO171" s="119">
        <v>477</v>
      </c>
      <c r="BP171" s="120">
        <v>102.581227060348</v>
      </c>
      <c r="BQ171" s="132">
        <v>78</v>
      </c>
      <c r="BR171" s="122">
        <v>1.3151439366711299</v>
      </c>
      <c r="BS171" s="123">
        <v>88.768122284489195</v>
      </c>
      <c r="BT171" s="112">
        <v>7.4999999999999997E-3</v>
      </c>
      <c r="BU171" s="124">
        <v>7.4999999999999997E-3</v>
      </c>
      <c r="BV171" s="119">
        <v>0</v>
      </c>
      <c r="BW171" s="119">
        <v>0</v>
      </c>
      <c r="BX171" s="113"/>
      <c r="BY171" s="118">
        <v>0.99204516294585599</v>
      </c>
      <c r="BZ171" s="118">
        <v>1</v>
      </c>
      <c r="CA171" s="135">
        <v>0.99681806517834204</v>
      </c>
      <c r="CB171" s="117">
        <v>0.9</v>
      </c>
      <c r="CC171" s="124">
        <v>2.5000000000000001E-3</v>
      </c>
      <c r="CD171" s="113"/>
      <c r="CE171" s="113"/>
    </row>
    <row r="172" spans="1:83" s="85" customFormat="1" ht="21.4" customHeight="1" x14ac:dyDescent="0.2">
      <c r="A172" s="109" t="s">
        <v>385</v>
      </c>
      <c r="B172" s="109" t="s">
        <v>231</v>
      </c>
      <c r="C172" s="109" t="s">
        <v>234</v>
      </c>
      <c r="D172" s="110">
        <v>1.442080808</v>
      </c>
      <c r="E172" s="111"/>
      <c r="F172" s="112">
        <v>5.2499999999999998E-2</v>
      </c>
      <c r="G172" s="112">
        <v>0.05</v>
      </c>
      <c r="H172" s="113"/>
      <c r="I172" s="114">
        <v>6</v>
      </c>
      <c r="J172" s="114">
        <v>5</v>
      </c>
      <c r="K172" s="111"/>
      <c r="L172" s="115">
        <v>0.44</v>
      </c>
      <c r="M172" s="116">
        <v>0.44800000000000001</v>
      </c>
      <c r="N172" s="117">
        <v>0.7</v>
      </c>
      <c r="O172" s="118"/>
      <c r="P172" s="111"/>
      <c r="Q172" s="119">
        <v>63</v>
      </c>
      <c r="R172" s="120">
        <v>43.6868722269272</v>
      </c>
      <c r="S172" s="121">
        <v>36</v>
      </c>
      <c r="T172" s="122">
        <v>1.2135242285257599</v>
      </c>
      <c r="U172" s="123">
        <v>4.7514720032639897</v>
      </c>
      <c r="V172" s="124">
        <v>0.01</v>
      </c>
      <c r="W172" s="124">
        <v>0.01</v>
      </c>
      <c r="X172" s="125">
        <v>0</v>
      </c>
      <c r="Y172" s="125">
        <v>0</v>
      </c>
      <c r="Z172" s="111"/>
      <c r="AA172" s="126">
        <v>175</v>
      </c>
      <c r="AB172" s="110">
        <v>121.352422852576</v>
      </c>
      <c r="AC172" s="121">
        <v>200</v>
      </c>
      <c r="AD172" s="116">
        <v>0.60676211426287996</v>
      </c>
      <c r="AE172" s="127">
        <v>-148.6029333152</v>
      </c>
      <c r="AF172" s="112"/>
      <c r="AG172" s="112"/>
      <c r="AH172" s="128">
        <v>114</v>
      </c>
      <c r="AI172" s="125">
        <v>172</v>
      </c>
      <c r="AJ172" s="111"/>
      <c r="AK172" s="120">
        <v>864.202</v>
      </c>
      <c r="AL172" s="120">
        <v>599.27432305166599</v>
      </c>
      <c r="AM172" s="129">
        <v>612</v>
      </c>
      <c r="AN172" s="133">
        <v>0.97920641021514099</v>
      </c>
      <c r="AO172" s="137">
        <v>-126.022975944512</v>
      </c>
      <c r="AP172" s="124">
        <v>2.5000000000000001E-3</v>
      </c>
      <c r="AQ172" s="124"/>
      <c r="AR172" s="125">
        <v>19</v>
      </c>
      <c r="AS172" s="125">
        <v>195</v>
      </c>
      <c r="AT172" s="113"/>
      <c r="AU172" s="120">
        <v>1318.9079099999999</v>
      </c>
      <c r="AV172" s="110">
        <v>914.58668798815302</v>
      </c>
      <c r="AW172" s="131">
        <v>573</v>
      </c>
      <c r="AX172" s="122">
        <v>1.5961373263318599</v>
      </c>
      <c r="AY172" s="130">
        <v>393.76865557911401</v>
      </c>
      <c r="AZ172" s="112">
        <v>1.4999999999999999E-2</v>
      </c>
      <c r="BA172" s="112">
        <v>1.4999999999999999E-2</v>
      </c>
      <c r="BB172" s="125">
        <v>0</v>
      </c>
      <c r="BC172" s="125">
        <v>0</v>
      </c>
      <c r="BD172" s="111"/>
      <c r="BE172" s="120">
        <v>118.9</v>
      </c>
      <c r="BF172" s="110">
        <v>82.450303298121398</v>
      </c>
      <c r="BG172" s="132">
        <v>65</v>
      </c>
      <c r="BH172" s="122">
        <v>1.2684662045864801</v>
      </c>
      <c r="BI172" s="123">
        <v>13.729046672560001</v>
      </c>
      <c r="BJ172" s="112">
        <v>1.4999999999999999E-2</v>
      </c>
      <c r="BK172" s="112">
        <v>1.4999999999999999E-2</v>
      </c>
      <c r="BL172" s="125">
        <v>0</v>
      </c>
      <c r="BM172" s="125">
        <v>0</v>
      </c>
      <c r="BN172" s="111"/>
      <c r="BO172" s="119">
        <v>142</v>
      </c>
      <c r="BP172" s="120">
        <v>98.468823114661404</v>
      </c>
      <c r="BQ172" s="132">
        <v>78</v>
      </c>
      <c r="BR172" s="122">
        <v>1.2624208091623299</v>
      </c>
      <c r="BS172" s="123">
        <v>21.5989428431104</v>
      </c>
      <c r="BT172" s="112">
        <v>7.4999999999999997E-3</v>
      </c>
      <c r="BU172" s="124">
        <v>7.4999999999999997E-3</v>
      </c>
      <c r="BV172" s="119">
        <v>0</v>
      </c>
      <c r="BW172" s="119">
        <v>0</v>
      </c>
      <c r="BX172" s="113"/>
      <c r="BY172" s="118">
        <v>0.97837837837837804</v>
      </c>
      <c r="BZ172" s="118">
        <v>1</v>
      </c>
      <c r="CA172" s="135">
        <v>0.991351351351351</v>
      </c>
      <c r="CB172" s="117">
        <v>0.9</v>
      </c>
      <c r="CC172" s="124">
        <v>2.5000000000000001E-3</v>
      </c>
      <c r="CD172" s="113"/>
      <c r="CE172" s="113"/>
    </row>
    <row r="173" spans="1:83" s="85" customFormat="1" ht="21.4" customHeight="1" x14ac:dyDescent="0.2">
      <c r="A173" s="109" t="s">
        <v>385</v>
      </c>
      <c r="B173" s="109" t="s">
        <v>231</v>
      </c>
      <c r="C173" s="109" t="s">
        <v>235</v>
      </c>
      <c r="D173" s="110">
        <v>2.8776006351111101</v>
      </c>
      <c r="E173" s="111"/>
      <c r="F173" s="112">
        <v>2.4E-2</v>
      </c>
      <c r="G173" s="112">
        <v>2.1000000000000001E-2</v>
      </c>
      <c r="H173" s="113"/>
      <c r="I173" s="114">
        <v>4</v>
      </c>
      <c r="J173" s="114">
        <v>3</v>
      </c>
      <c r="K173" s="111"/>
      <c r="L173" s="135">
        <v>0.84</v>
      </c>
      <c r="M173" s="133">
        <v>0.77700000000000002</v>
      </c>
      <c r="N173" s="117">
        <v>0.7</v>
      </c>
      <c r="O173" s="118">
        <v>1.0999999999999999E-2</v>
      </c>
      <c r="P173" s="111"/>
      <c r="Q173" s="119">
        <v>90</v>
      </c>
      <c r="R173" s="120">
        <v>31.27605648326</v>
      </c>
      <c r="S173" s="121">
        <v>36</v>
      </c>
      <c r="T173" s="118">
        <v>0.86877934675722202</v>
      </c>
      <c r="U173" s="126">
        <v>-26.232044853407999</v>
      </c>
      <c r="V173" s="124"/>
      <c r="W173" s="124"/>
      <c r="X173" s="125">
        <v>14</v>
      </c>
      <c r="Y173" s="125">
        <v>35</v>
      </c>
      <c r="Z173" s="111"/>
      <c r="AA173" s="126">
        <v>234</v>
      </c>
      <c r="AB173" s="110">
        <v>81.317746856476006</v>
      </c>
      <c r="AC173" s="121">
        <v>200</v>
      </c>
      <c r="AD173" s="116">
        <v>0.40658873428238002</v>
      </c>
      <c r="AE173" s="127">
        <v>-411.73358251893302</v>
      </c>
      <c r="AF173" s="112"/>
      <c r="AG173" s="112"/>
      <c r="AH173" s="128">
        <v>342</v>
      </c>
      <c r="AI173" s="125">
        <v>457</v>
      </c>
      <c r="AJ173" s="111"/>
      <c r="AK173" s="120">
        <v>1621.37745</v>
      </c>
      <c r="AL173" s="120">
        <v>563.44769674315603</v>
      </c>
      <c r="AM173" s="129">
        <v>689.4</v>
      </c>
      <c r="AN173" s="118">
        <v>0.81730156185546299</v>
      </c>
      <c r="AO173" s="120">
        <v>-604.46620894276202</v>
      </c>
      <c r="AP173" s="124"/>
      <c r="AQ173" s="124"/>
      <c r="AR173" s="125">
        <v>363</v>
      </c>
      <c r="AS173" s="125">
        <v>760</v>
      </c>
      <c r="AT173" s="113"/>
      <c r="AU173" s="120">
        <v>1593.8751400000001</v>
      </c>
      <c r="AV173" s="110">
        <v>553.89032117671104</v>
      </c>
      <c r="AW173" s="131">
        <v>573</v>
      </c>
      <c r="AX173" s="133">
        <v>0.96664977517750506</v>
      </c>
      <c r="AY173" s="137">
        <v>-252.19429752333801</v>
      </c>
      <c r="AZ173" s="112">
        <v>3.0000000000000001E-3</v>
      </c>
      <c r="BA173" s="112"/>
      <c r="BB173" s="125">
        <v>55</v>
      </c>
      <c r="BC173" s="125">
        <v>385</v>
      </c>
      <c r="BD173" s="111"/>
      <c r="BE173" s="120">
        <v>139.80000000000001</v>
      </c>
      <c r="BF173" s="110">
        <v>48.582141070663901</v>
      </c>
      <c r="BG173" s="132">
        <v>65</v>
      </c>
      <c r="BH173" s="118">
        <v>0.74741755493328998</v>
      </c>
      <c r="BI173" s="126">
        <v>-70.063414318653201</v>
      </c>
      <c r="BJ173" s="112"/>
      <c r="BK173" s="112"/>
      <c r="BL173" s="125">
        <v>48</v>
      </c>
      <c r="BM173" s="125">
        <v>85</v>
      </c>
      <c r="BN173" s="111"/>
      <c r="BO173" s="119">
        <v>315</v>
      </c>
      <c r="BP173" s="120">
        <v>109.46619769141</v>
      </c>
      <c r="BQ173" s="132">
        <v>78</v>
      </c>
      <c r="BR173" s="122">
        <v>1.4034127909155101</v>
      </c>
      <c r="BS173" s="123">
        <v>74.745669853811293</v>
      </c>
      <c r="BT173" s="112">
        <v>7.4999999999999997E-3</v>
      </c>
      <c r="BU173" s="124">
        <v>7.4999999999999997E-3</v>
      </c>
      <c r="BV173" s="119">
        <v>0</v>
      </c>
      <c r="BW173" s="119">
        <v>0</v>
      </c>
      <c r="BX173" s="113"/>
      <c r="BY173" s="118">
        <v>0.993472584856397</v>
      </c>
      <c r="BZ173" s="118">
        <v>1</v>
      </c>
      <c r="CA173" s="135">
        <v>0.99738903394255896</v>
      </c>
      <c r="CB173" s="117">
        <v>0.9</v>
      </c>
      <c r="CC173" s="124">
        <v>2.5000000000000001E-3</v>
      </c>
      <c r="CD173" s="113"/>
      <c r="CE173" s="113"/>
    </row>
    <row r="174" spans="1:83" s="85" customFormat="1" ht="21.4" customHeight="1" x14ac:dyDescent="0.2">
      <c r="A174" s="109" t="s">
        <v>385</v>
      </c>
      <c r="B174" s="109" t="s">
        <v>231</v>
      </c>
      <c r="C174" s="109" t="s">
        <v>236</v>
      </c>
      <c r="D174" s="110">
        <v>2.80953112911111</v>
      </c>
      <c r="E174" s="111"/>
      <c r="F174" s="112">
        <v>3.7499999999999999E-2</v>
      </c>
      <c r="G174" s="112">
        <v>3.0249999999999999E-2</v>
      </c>
      <c r="H174" s="113"/>
      <c r="I174" s="114">
        <v>5</v>
      </c>
      <c r="J174" s="114">
        <v>5</v>
      </c>
      <c r="K174" s="111"/>
      <c r="L174" s="115">
        <v>0.56000000000000005</v>
      </c>
      <c r="M174" s="133">
        <v>0.748</v>
      </c>
      <c r="N174" s="117">
        <v>0.7</v>
      </c>
      <c r="O174" s="118">
        <v>6.0000000000000001E-3</v>
      </c>
      <c r="P174" s="111"/>
      <c r="Q174" s="119">
        <v>107</v>
      </c>
      <c r="R174" s="120">
        <v>38.084646541664398</v>
      </c>
      <c r="S174" s="121">
        <v>36</v>
      </c>
      <c r="T174" s="133">
        <v>1.0579068483795699</v>
      </c>
      <c r="U174" s="134">
        <v>-6.48258136705594</v>
      </c>
      <c r="V174" s="124">
        <v>6.4999999999999997E-3</v>
      </c>
      <c r="W174" s="124">
        <v>3.0000000000000001E-3</v>
      </c>
      <c r="X174" s="125">
        <v>0</v>
      </c>
      <c r="Y174" s="125">
        <v>15</v>
      </c>
      <c r="Z174" s="111"/>
      <c r="AA174" s="126">
        <v>219</v>
      </c>
      <c r="AB174" s="110">
        <v>77.948949463780394</v>
      </c>
      <c r="AC174" s="121">
        <v>200</v>
      </c>
      <c r="AD174" s="116">
        <v>0.38974474731890202</v>
      </c>
      <c r="AE174" s="127">
        <v>-411.45878537253299</v>
      </c>
      <c r="AF174" s="112"/>
      <c r="AG174" s="112"/>
      <c r="AH174" s="128">
        <v>343</v>
      </c>
      <c r="AI174" s="125">
        <v>456</v>
      </c>
      <c r="AJ174" s="111"/>
      <c r="AK174" s="120">
        <v>1462.8152299999999</v>
      </c>
      <c r="AL174" s="120">
        <v>520.66169149825703</v>
      </c>
      <c r="AM174" s="129">
        <v>650.1</v>
      </c>
      <c r="AN174" s="118">
        <v>0.80089477234003603</v>
      </c>
      <c r="AO174" s="120">
        <v>-586.49105185341898</v>
      </c>
      <c r="AP174" s="124"/>
      <c r="AQ174" s="124"/>
      <c r="AR174" s="125">
        <v>364</v>
      </c>
      <c r="AS174" s="125">
        <v>729</v>
      </c>
      <c r="AT174" s="113"/>
      <c r="AU174" s="120">
        <v>2219.1683499999999</v>
      </c>
      <c r="AV174" s="110">
        <v>789.87142267475394</v>
      </c>
      <c r="AW174" s="131">
        <v>573</v>
      </c>
      <c r="AX174" s="122">
        <v>1.37848415824564</v>
      </c>
      <c r="AY174" s="130">
        <v>416.76759711644701</v>
      </c>
      <c r="AZ174" s="112">
        <v>1.4999999999999999E-2</v>
      </c>
      <c r="BA174" s="112">
        <v>1.4999999999999999E-2</v>
      </c>
      <c r="BB174" s="125">
        <v>0</v>
      </c>
      <c r="BC174" s="125">
        <v>0</v>
      </c>
      <c r="BD174" s="111"/>
      <c r="BE174" s="120">
        <v>160.30000000000001</v>
      </c>
      <c r="BF174" s="110">
        <v>57.055783557278502</v>
      </c>
      <c r="BG174" s="132">
        <v>65</v>
      </c>
      <c r="BH174" s="118">
        <v>0.87778128549659296</v>
      </c>
      <c r="BI174" s="126">
        <v>-44.599105246073201</v>
      </c>
      <c r="BJ174" s="112"/>
      <c r="BK174" s="112"/>
      <c r="BL174" s="125">
        <v>23</v>
      </c>
      <c r="BM174" s="125">
        <v>59</v>
      </c>
      <c r="BN174" s="111"/>
      <c r="BO174" s="119">
        <v>242</v>
      </c>
      <c r="BP174" s="120">
        <v>86.135368813857795</v>
      </c>
      <c r="BQ174" s="132">
        <v>78</v>
      </c>
      <c r="BR174" s="122">
        <v>1.1042996001776599</v>
      </c>
      <c r="BS174" s="123">
        <v>7.4288745931584996</v>
      </c>
      <c r="BT174" s="112">
        <v>7.4999999999999997E-3</v>
      </c>
      <c r="BU174" s="124">
        <v>3.7499999999999999E-3</v>
      </c>
      <c r="BV174" s="119">
        <v>0</v>
      </c>
      <c r="BW174" s="119">
        <v>21</v>
      </c>
      <c r="BX174" s="113"/>
      <c r="BY174" s="118">
        <v>0.99804592085979504</v>
      </c>
      <c r="BZ174" s="118">
        <v>1</v>
      </c>
      <c r="CA174" s="135">
        <v>0.99921836834391797</v>
      </c>
      <c r="CB174" s="117">
        <v>0.9</v>
      </c>
      <c r="CC174" s="124">
        <v>2.5000000000000001E-3</v>
      </c>
      <c r="CD174" s="113"/>
      <c r="CE174" s="113"/>
    </row>
    <row r="175" spans="1:83" s="85" customFormat="1" ht="21.4" customHeight="1" x14ac:dyDescent="0.2">
      <c r="A175" s="109" t="s">
        <v>385</v>
      </c>
      <c r="B175" s="109" t="s">
        <v>231</v>
      </c>
      <c r="C175" s="109" t="s">
        <v>237</v>
      </c>
      <c r="D175" s="110">
        <v>3.7338744588888901</v>
      </c>
      <c r="E175" s="111"/>
      <c r="F175" s="112">
        <v>5.2749999999999998E-2</v>
      </c>
      <c r="G175" s="112">
        <v>3.9875000000000001E-2</v>
      </c>
      <c r="H175" s="113"/>
      <c r="I175" s="114">
        <v>6</v>
      </c>
      <c r="J175" s="114">
        <v>6</v>
      </c>
      <c r="K175" s="111"/>
      <c r="L175" s="136">
        <v>0.73</v>
      </c>
      <c r="M175" s="118">
        <v>0.69899999999999995</v>
      </c>
      <c r="N175" s="117">
        <v>0.7</v>
      </c>
      <c r="O175" s="118"/>
      <c r="P175" s="111"/>
      <c r="Q175" s="119">
        <v>150</v>
      </c>
      <c r="R175" s="120">
        <v>40.172748615826897</v>
      </c>
      <c r="S175" s="121">
        <v>36</v>
      </c>
      <c r="T175" s="133">
        <v>1.1159096837729701</v>
      </c>
      <c r="U175" s="134">
        <v>-0.81865714344004903</v>
      </c>
      <c r="V175" s="124">
        <v>9.4999999999999998E-3</v>
      </c>
      <c r="W175" s="124">
        <v>6.0000000000000001E-3</v>
      </c>
      <c r="X175" s="125">
        <v>0</v>
      </c>
      <c r="Y175" s="125">
        <v>12</v>
      </c>
      <c r="Z175" s="111"/>
      <c r="AA175" s="126">
        <v>471</v>
      </c>
      <c r="AB175" s="110">
        <v>126.142430653696</v>
      </c>
      <c r="AC175" s="121">
        <v>200</v>
      </c>
      <c r="AD175" s="116">
        <v>0.63071215326847996</v>
      </c>
      <c r="AE175" s="127">
        <v>-366.88142857466698</v>
      </c>
      <c r="AF175" s="112"/>
      <c r="AG175" s="112"/>
      <c r="AH175" s="128">
        <v>276</v>
      </c>
      <c r="AI175" s="125">
        <v>426</v>
      </c>
      <c r="AJ175" s="111"/>
      <c r="AK175" s="120">
        <v>3838.4633699999999</v>
      </c>
      <c r="AL175" s="120">
        <v>1028.0108268938</v>
      </c>
      <c r="AM175" s="129">
        <v>699.1</v>
      </c>
      <c r="AN175" s="122">
        <v>1.47047750950336</v>
      </c>
      <c r="AO175" s="130">
        <v>909.64883641725203</v>
      </c>
      <c r="AP175" s="124">
        <v>0.01</v>
      </c>
      <c r="AQ175" s="124">
        <v>0.01</v>
      </c>
      <c r="AR175" s="125">
        <v>0</v>
      </c>
      <c r="AS175" s="125">
        <v>0</v>
      </c>
      <c r="AT175" s="113"/>
      <c r="AU175" s="120">
        <v>2656.4561199999998</v>
      </c>
      <c r="AV175" s="110">
        <v>711.44762611823296</v>
      </c>
      <c r="AW175" s="131">
        <v>573</v>
      </c>
      <c r="AX175" s="122">
        <v>1.2416188937490999</v>
      </c>
      <c r="AY175" s="130">
        <v>261.06065128944402</v>
      </c>
      <c r="AZ175" s="112">
        <v>1.4999999999999999E-2</v>
      </c>
      <c r="BA175" s="112">
        <v>1.4999999999999999E-2</v>
      </c>
      <c r="BB175" s="125">
        <v>0</v>
      </c>
      <c r="BC175" s="125">
        <v>0</v>
      </c>
      <c r="BD175" s="111"/>
      <c r="BE175" s="120">
        <v>252.9</v>
      </c>
      <c r="BF175" s="110">
        <v>67.731254166284103</v>
      </c>
      <c r="BG175" s="132">
        <v>65</v>
      </c>
      <c r="BH175" s="133">
        <v>1.0420192948659099</v>
      </c>
      <c r="BI175" s="134">
        <v>-19.411464286766702</v>
      </c>
      <c r="BJ175" s="112">
        <v>8.2500000000000004E-3</v>
      </c>
      <c r="BK175" s="112">
        <v>3.0000000000000001E-3</v>
      </c>
      <c r="BL175" s="125">
        <v>0</v>
      </c>
      <c r="BM175" s="125">
        <v>39</v>
      </c>
      <c r="BN175" s="111"/>
      <c r="BO175" s="119">
        <v>317</v>
      </c>
      <c r="BP175" s="120">
        <v>84.898408741447497</v>
      </c>
      <c r="BQ175" s="132">
        <v>78</v>
      </c>
      <c r="BR175" s="122">
        <v>1.08844113771087</v>
      </c>
      <c r="BS175" s="123">
        <v>5.2543407780158899</v>
      </c>
      <c r="BT175" s="112">
        <v>7.4999999999999997E-3</v>
      </c>
      <c r="BU175" s="124">
        <v>3.375E-3</v>
      </c>
      <c r="BV175" s="119">
        <v>0</v>
      </c>
      <c r="BW175" s="119">
        <v>33</v>
      </c>
      <c r="BX175" s="113"/>
      <c r="BY175" s="118">
        <v>0.99082007343941203</v>
      </c>
      <c r="BZ175" s="118">
        <v>1</v>
      </c>
      <c r="CA175" s="135">
        <v>0.99632802937576503</v>
      </c>
      <c r="CB175" s="117">
        <v>0.9</v>
      </c>
      <c r="CC175" s="124">
        <v>2.5000000000000001E-3</v>
      </c>
      <c r="CD175" s="113"/>
      <c r="CE175" s="113"/>
    </row>
    <row r="176" spans="1:83" s="85" customFormat="1" ht="21.4" customHeight="1" x14ac:dyDescent="0.2">
      <c r="A176" s="109" t="s">
        <v>385</v>
      </c>
      <c r="B176" s="109" t="s">
        <v>231</v>
      </c>
      <c r="C176" s="109" t="s">
        <v>238</v>
      </c>
      <c r="D176" s="110">
        <v>3.6793334813333298</v>
      </c>
      <c r="E176" s="111"/>
      <c r="F176" s="112">
        <v>5.0250000000000003E-2</v>
      </c>
      <c r="G176" s="112">
        <v>3.6999999999999998E-2</v>
      </c>
      <c r="H176" s="113"/>
      <c r="I176" s="114">
        <v>6</v>
      </c>
      <c r="J176" s="114">
        <v>6</v>
      </c>
      <c r="K176" s="111"/>
      <c r="L176" s="138">
        <v>0.65</v>
      </c>
      <c r="M176" s="118">
        <v>0.61599999999999999</v>
      </c>
      <c r="N176" s="117">
        <v>0.7</v>
      </c>
      <c r="O176" s="118"/>
      <c r="P176" s="111"/>
      <c r="Q176" s="119">
        <v>153</v>
      </c>
      <c r="R176" s="120">
        <v>41.5836185483669</v>
      </c>
      <c r="S176" s="121">
        <v>36</v>
      </c>
      <c r="T176" s="122">
        <v>1.1551005152324101</v>
      </c>
      <c r="U176" s="123">
        <v>4.3843620219841197</v>
      </c>
      <c r="V176" s="124">
        <v>0.01</v>
      </c>
      <c r="W176" s="124">
        <v>8.0000000000000002E-3</v>
      </c>
      <c r="X176" s="125">
        <v>0</v>
      </c>
      <c r="Y176" s="125">
        <v>6</v>
      </c>
      <c r="Z176" s="111"/>
      <c r="AA176" s="126">
        <v>454</v>
      </c>
      <c r="AB176" s="110">
        <v>123.391913862474</v>
      </c>
      <c r="AC176" s="121">
        <v>200</v>
      </c>
      <c r="AD176" s="116">
        <v>0.61695956931236995</v>
      </c>
      <c r="AE176" s="127">
        <v>-371.64243321119898</v>
      </c>
      <c r="AF176" s="112"/>
      <c r="AG176" s="112"/>
      <c r="AH176" s="128">
        <v>282</v>
      </c>
      <c r="AI176" s="125">
        <v>430</v>
      </c>
      <c r="AJ176" s="111"/>
      <c r="AK176" s="120">
        <v>4154.2425199999998</v>
      </c>
      <c r="AL176" s="120">
        <v>1129.0747471182101</v>
      </c>
      <c r="AM176" s="129">
        <v>738.1</v>
      </c>
      <c r="AN176" s="122">
        <v>1.5297043044549701</v>
      </c>
      <c r="AO176" s="130">
        <v>1107.20912023407</v>
      </c>
      <c r="AP176" s="124">
        <v>0.01</v>
      </c>
      <c r="AQ176" s="124">
        <v>0.01</v>
      </c>
      <c r="AR176" s="125">
        <v>0</v>
      </c>
      <c r="AS176" s="125">
        <v>0</v>
      </c>
      <c r="AT176" s="113"/>
      <c r="AU176" s="120">
        <v>2297.7325300000002</v>
      </c>
      <c r="AV176" s="110">
        <v>624.49694806335901</v>
      </c>
      <c r="AW176" s="131">
        <v>573</v>
      </c>
      <c r="AX176" s="133">
        <v>1.0898725097091799</v>
      </c>
      <c r="AY176" s="137">
        <v>-62.673221746556003</v>
      </c>
      <c r="AZ176" s="112">
        <v>1.2749999999999999E-2</v>
      </c>
      <c r="BA176" s="112">
        <v>6.7499999999999999E-3</v>
      </c>
      <c r="BB176" s="125">
        <v>0</v>
      </c>
      <c r="BC176" s="125">
        <v>233</v>
      </c>
      <c r="BD176" s="111"/>
      <c r="BE176" s="120">
        <v>245.3</v>
      </c>
      <c r="BF176" s="110">
        <v>66.669683855649595</v>
      </c>
      <c r="BG176" s="132">
        <v>65</v>
      </c>
      <c r="BH176" s="133">
        <v>1.0256874439330701</v>
      </c>
      <c r="BI176" s="134">
        <v>-23.033790793639799</v>
      </c>
      <c r="BJ176" s="112">
        <v>7.4999999999999997E-3</v>
      </c>
      <c r="BK176" s="112">
        <v>2.2499999999999998E-3</v>
      </c>
      <c r="BL176" s="125">
        <v>0</v>
      </c>
      <c r="BM176" s="125">
        <v>42</v>
      </c>
      <c r="BN176" s="111"/>
      <c r="BO176" s="119">
        <v>354</v>
      </c>
      <c r="BP176" s="120">
        <v>96.213078209946801</v>
      </c>
      <c r="BQ176" s="132">
        <v>78</v>
      </c>
      <c r="BR176" s="122">
        <v>1.23350100269163</v>
      </c>
      <c r="BS176" s="123">
        <v>46.8080324433027</v>
      </c>
      <c r="BT176" s="112">
        <v>7.4999999999999997E-3</v>
      </c>
      <c r="BU176" s="124">
        <v>7.4999999999999997E-3</v>
      </c>
      <c r="BV176" s="119">
        <v>0</v>
      </c>
      <c r="BW176" s="119">
        <v>0</v>
      </c>
      <c r="BX176" s="113"/>
      <c r="BY176" s="118">
        <v>0.99632521819016995</v>
      </c>
      <c r="BZ176" s="118">
        <v>1</v>
      </c>
      <c r="CA176" s="135">
        <v>0.99853008727606796</v>
      </c>
      <c r="CB176" s="117">
        <v>0.9</v>
      </c>
      <c r="CC176" s="124">
        <v>2.5000000000000001E-3</v>
      </c>
      <c r="CD176" s="113"/>
      <c r="CE176" s="113"/>
    </row>
    <row r="177" spans="1:83" s="85" customFormat="1" ht="21.4" customHeight="1" x14ac:dyDescent="0.2">
      <c r="A177" s="109" t="s">
        <v>385</v>
      </c>
      <c r="B177" s="109" t="s">
        <v>231</v>
      </c>
      <c r="C177" s="109" t="s">
        <v>239</v>
      </c>
      <c r="D177" s="110">
        <v>1.7548989418888901</v>
      </c>
      <c r="E177" s="111"/>
      <c r="F177" s="112">
        <v>5.2499999999999998E-2</v>
      </c>
      <c r="G177" s="112">
        <v>4.725E-2</v>
      </c>
      <c r="H177" s="113"/>
      <c r="I177" s="114">
        <v>6</v>
      </c>
      <c r="J177" s="114">
        <v>6</v>
      </c>
      <c r="K177" s="111"/>
      <c r="L177" s="136">
        <v>0.75</v>
      </c>
      <c r="M177" s="116">
        <v>0.52800000000000002</v>
      </c>
      <c r="N177" s="117">
        <v>0.7</v>
      </c>
      <c r="O177" s="118"/>
      <c r="P177" s="111"/>
      <c r="Q177" s="119">
        <v>88</v>
      </c>
      <c r="R177" s="120">
        <v>50.145337659888803</v>
      </c>
      <c r="S177" s="121">
        <v>36</v>
      </c>
      <c r="T177" s="122">
        <v>1.39292604610802</v>
      </c>
      <c r="U177" s="123">
        <v>17.116121939224001</v>
      </c>
      <c r="V177" s="124">
        <v>0.01</v>
      </c>
      <c r="W177" s="124">
        <v>0.01</v>
      </c>
      <c r="X177" s="125">
        <v>0</v>
      </c>
      <c r="Y177" s="125">
        <v>0</v>
      </c>
      <c r="Z177" s="111"/>
      <c r="AA177" s="126">
        <v>259</v>
      </c>
      <c r="AB177" s="110">
        <v>147.58684606717301</v>
      </c>
      <c r="AC177" s="121">
        <v>200</v>
      </c>
      <c r="AD177" s="116">
        <v>0.73793423033586503</v>
      </c>
      <c r="AE177" s="127">
        <v>-134.79932255986699</v>
      </c>
      <c r="AF177" s="112"/>
      <c r="AG177" s="112"/>
      <c r="AH177" s="128">
        <v>92</v>
      </c>
      <c r="AI177" s="125">
        <v>163</v>
      </c>
      <c r="AJ177" s="111"/>
      <c r="AK177" s="120">
        <v>1931.3709200000001</v>
      </c>
      <c r="AL177" s="120">
        <v>1100.5596242033</v>
      </c>
      <c r="AM177" s="129">
        <v>694.2</v>
      </c>
      <c r="AN177" s="122">
        <v>1.5853639069479999</v>
      </c>
      <c r="AO177" s="130">
        <v>564.49347139470206</v>
      </c>
      <c r="AP177" s="124">
        <v>0.01</v>
      </c>
      <c r="AQ177" s="124">
        <v>0.01</v>
      </c>
      <c r="AR177" s="125">
        <v>0</v>
      </c>
      <c r="AS177" s="125">
        <v>0</v>
      </c>
      <c r="AT177" s="113"/>
      <c r="AU177" s="120">
        <v>1703.09077</v>
      </c>
      <c r="AV177" s="110">
        <v>970.47797417147797</v>
      </c>
      <c r="AW177" s="131">
        <v>573</v>
      </c>
      <c r="AX177" s="122">
        <v>1.6936788379956</v>
      </c>
      <c r="AY177" s="130">
        <v>577.269047890867</v>
      </c>
      <c r="AZ177" s="112">
        <v>1.4999999999999999E-2</v>
      </c>
      <c r="BA177" s="112">
        <v>1.4999999999999999E-2</v>
      </c>
      <c r="BB177" s="125">
        <v>0</v>
      </c>
      <c r="BC177" s="125">
        <v>0</v>
      </c>
      <c r="BD177" s="111"/>
      <c r="BE177" s="120">
        <v>117.3</v>
      </c>
      <c r="BF177" s="110">
        <v>66.841455767101806</v>
      </c>
      <c r="BG177" s="132">
        <v>65</v>
      </c>
      <c r="BH177" s="133">
        <v>1.02833008872464</v>
      </c>
      <c r="BI177" s="134">
        <v>-10.6847798319567</v>
      </c>
      <c r="BJ177" s="112">
        <v>7.4999999999999997E-3</v>
      </c>
      <c r="BK177" s="112">
        <v>2.2499999999999998E-3</v>
      </c>
      <c r="BL177" s="125">
        <v>0</v>
      </c>
      <c r="BM177" s="125">
        <v>20</v>
      </c>
      <c r="BN177" s="111"/>
      <c r="BO177" s="119">
        <v>172</v>
      </c>
      <c r="BP177" s="120">
        <v>98.011341789782804</v>
      </c>
      <c r="BQ177" s="132">
        <v>78</v>
      </c>
      <c r="BR177" s="122">
        <v>1.25655566397157</v>
      </c>
      <c r="BS177" s="123">
        <v>25.481381462966301</v>
      </c>
      <c r="BT177" s="112">
        <v>7.4999999999999997E-3</v>
      </c>
      <c r="BU177" s="124">
        <v>7.4999999999999997E-3</v>
      </c>
      <c r="BV177" s="119">
        <v>0</v>
      </c>
      <c r="BW177" s="119">
        <v>0</v>
      </c>
      <c r="BX177" s="113"/>
      <c r="BY177" s="118">
        <v>0.98688750862663899</v>
      </c>
      <c r="BZ177" s="118">
        <v>1</v>
      </c>
      <c r="CA177" s="135">
        <v>0.99475500345065604</v>
      </c>
      <c r="CB177" s="117">
        <v>0.9</v>
      </c>
      <c r="CC177" s="124">
        <v>2.5000000000000001E-3</v>
      </c>
      <c r="CD177" s="113"/>
      <c r="CE177" s="113"/>
    </row>
    <row r="178" spans="1:83" s="85" customFormat="1" ht="21.4" customHeight="1" x14ac:dyDescent="0.2">
      <c r="A178" s="109" t="s">
        <v>385</v>
      </c>
      <c r="B178" s="109" t="s">
        <v>231</v>
      </c>
      <c r="C178" s="109" t="s">
        <v>240</v>
      </c>
      <c r="D178" s="110">
        <v>3.1835253849999998</v>
      </c>
      <c r="E178" s="111"/>
      <c r="F178" s="112">
        <v>1.6375000000000001E-2</v>
      </c>
      <c r="G178" s="112">
        <v>8.9999999999999993E-3</v>
      </c>
      <c r="H178" s="113"/>
      <c r="I178" s="114">
        <v>4</v>
      </c>
      <c r="J178" s="114">
        <v>3</v>
      </c>
      <c r="K178" s="111"/>
      <c r="L178" s="136">
        <v>0.72</v>
      </c>
      <c r="M178" s="133">
        <v>0.73899999999999999</v>
      </c>
      <c r="N178" s="117">
        <v>0.7</v>
      </c>
      <c r="O178" s="118">
        <v>5.0000000000000001E-3</v>
      </c>
      <c r="P178" s="111"/>
      <c r="Q178" s="119">
        <v>113</v>
      </c>
      <c r="R178" s="120">
        <v>35.495240758069201</v>
      </c>
      <c r="S178" s="121">
        <v>36</v>
      </c>
      <c r="T178" s="133">
        <v>0.98597890994636705</v>
      </c>
      <c r="U178" s="134">
        <v>-15.588957350919999</v>
      </c>
      <c r="V178" s="124">
        <v>2.5000000000000001E-3</v>
      </c>
      <c r="W178" s="124"/>
      <c r="X178" s="125">
        <v>2</v>
      </c>
      <c r="Y178" s="125">
        <v>25</v>
      </c>
      <c r="Z178" s="111"/>
      <c r="AA178" s="126">
        <v>296</v>
      </c>
      <c r="AB178" s="110">
        <v>92.978683755650295</v>
      </c>
      <c r="AC178" s="121">
        <v>200</v>
      </c>
      <c r="AD178" s="116">
        <v>0.46489341877825202</v>
      </c>
      <c r="AE178" s="127">
        <v>-418.38309639400001</v>
      </c>
      <c r="AF178" s="112"/>
      <c r="AG178" s="112"/>
      <c r="AH178" s="128">
        <v>341</v>
      </c>
      <c r="AI178" s="125">
        <v>469</v>
      </c>
      <c r="AJ178" s="111"/>
      <c r="AK178" s="120">
        <v>1439.0481400000001</v>
      </c>
      <c r="AL178" s="120">
        <v>452.02973621019203</v>
      </c>
      <c r="AM178" s="129">
        <v>642.70000000000005</v>
      </c>
      <c r="AN178" s="116">
        <v>0.703329292376213</v>
      </c>
      <c r="AO178" s="139">
        <v>-856.62194026212001</v>
      </c>
      <c r="AP178" s="124"/>
      <c r="AQ178" s="124"/>
      <c r="AR178" s="125">
        <v>608</v>
      </c>
      <c r="AS178" s="125">
        <v>1017</v>
      </c>
      <c r="AT178" s="113"/>
      <c r="AU178" s="120">
        <v>1693.6976</v>
      </c>
      <c r="AV178" s="110">
        <v>532.01950516251304</v>
      </c>
      <c r="AW178" s="131">
        <v>573</v>
      </c>
      <c r="AX178" s="118">
        <v>0.92848081180194297</v>
      </c>
      <c r="AY178" s="120">
        <v>-348.63198705935798</v>
      </c>
      <c r="AZ178" s="112">
        <v>0</v>
      </c>
      <c r="BA178" s="112"/>
      <c r="BB178" s="125">
        <v>131</v>
      </c>
      <c r="BC178" s="125">
        <v>496</v>
      </c>
      <c r="BD178" s="111"/>
      <c r="BE178" s="120">
        <v>173.4</v>
      </c>
      <c r="BF178" s="110">
        <v>54.467918119019501</v>
      </c>
      <c r="BG178" s="132">
        <v>65</v>
      </c>
      <c r="BH178" s="118">
        <v>0.83796797106183796</v>
      </c>
      <c r="BI178" s="126">
        <v>-58.774506328050002</v>
      </c>
      <c r="BJ178" s="112"/>
      <c r="BK178" s="112"/>
      <c r="BL178" s="125">
        <v>34</v>
      </c>
      <c r="BM178" s="125">
        <v>75</v>
      </c>
      <c r="BN178" s="111"/>
      <c r="BO178" s="119">
        <v>259</v>
      </c>
      <c r="BP178" s="120">
        <v>81.356348286194006</v>
      </c>
      <c r="BQ178" s="132">
        <v>78</v>
      </c>
      <c r="BR178" s="133">
        <v>1.0430301062332601</v>
      </c>
      <c r="BS178" s="134">
        <v>-6.7963546241120403</v>
      </c>
      <c r="BT178" s="112">
        <v>6.3749999999999996E-3</v>
      </c>
      <c r="BU178" s="124">
        <v>1.5E-3</v>
      </c>
      <c r="BV178" s="119">
        <v>0</v>
      </c>
      <c r="BW178" s="119">
        <v>39</v>
      </c>
      <c r="BX178" s="113"/>
      <c r="BY178" s="118">
        <v>0.99529964747356103</v>
      </c>
      <c r="BZ178" s="118">
        <v>1</v>
      </c>
      <c r="CA178" s="135">
        <v>0.99811985898942401</v>
      </c>
      <c r="CB178" s="117">
        <v>0.9</v>
      </c>
      <c r="CC178" s="124">
        <v>2.5000000000000001E-3</v>
      </c>
      <c r="CD178" s="113"/>
      <c r="CE178" s="113"/>
    </row>
    <row r="179" spans="1:83" s="85" customFormat="1" ht="21.4" customHeight="1" x14ac:dyDescent="0.2">
      <c r="A179" s="109" t="s">
        <v>385</v>
      </c>
      <c r="B179" s="109" t="s">
        <v>231</v>
      </c>
      <c r="C179" s="109" t="s">
        <v>241</v>
      </c>
      <c r="D179" s="110">
        <v>2.8062222222222202</v>
      </c>
      <c r="E179" s="111"/>
      <c r="F179" s="112">
        <v>4.5999999999999999E-2</v>
      </c>
      <c r="G179" s="112">
        <v>4.4999999999999998E-2</v>
      </c>
      <c r="H179" s="113"/>
      <c r="I179" s="114">
        <v>6</v>
      </c>
      <c r="J179" s="114">
        <v>5</v>
      </c>
      <c r="K179" s="111"/>
      <c r="L179" s="136">
        <v>0.82</v>
      </c>
      <c r="M179" s="118">
        <v>0.63100000000000001</v>
      </c>
      <c r="N179" s="117">
        <v>0.7</v>
      </c>
      <c r="O179" s="118"/>
      <c r="P179" s="111"/>
      <c r="Q179" s="119">
        <v>149</v>
      </c>
      <c r="R179" s="120">
        <v>53.096293949952504</v>
      </c>
      <c r="S179" s="121">
        <v>36</v>
      </c>
      <c r="T179" s="122">
        <v>1.4748970541653501</v>
      </c>
      <c r="U179" s="123">
        <v>35.651072000000099</v>
      </c>
      <c r="V179" s="124">
        <v>0.01</v>
      </c>
      <c r="W179" s="124">
        <v>0.01</v>
      </c>
      <c r="X179" s="125">
        <v>0</v>
      </c>
      <c r="Y179" s="125">
        <v>0</v>
      </c>
      <c r="Z179" s="111"/>
      <c r="AA179" s="126">
        <v>536</v>
      </c>
      <c r="AB179" s="110">
        <v>191.004117833386</v>
      </c>
      <c r="AC179" s="121">
        <v>200</v>
      </c>
      <c r="AD179" s="133">
        <v>0.95502058916693</v>
      </c>
      <c r="AE179" s="134">
        <v>-93.7162666666663</v>
      </c>
      <c r="AF179" s="112">
        <v>1E-3</v>
      </c>
      <c r="AG179" s="112"/>
      <c r="AH179" s="128">
        <v>26</v>
      </c>
      <c r="AI179" s="125">
        <v>138</v>
      </c>
      <c r="AJ179" s="111"/>
      <c r="AK179" s="120">
        <v>2777.8148700000002</v>
      </c>
      <c r="AL179" s="120">
        <v>989.877012591067</v>
      </c>
      <c r="AM179" s="129">
        <v>622.6</v>
      </c>
      <c r="AN179" s="122">
        <v>1.5899084686653799</v>
      </c>
      <c r="AO179" s="130">
        <v>817.50813186666801</v>
      </c>
      <c r="AP179" s="124">
        <v>0.01</v>
      </c>
      <c r="AQ179" s="124">
        <v>0.01</v>
      </c>
      <c r="AR179" s="125">
        <v>0</v>
      </c>
      <c r="AS179" s="125">
        <v>0</v>
      </c>
      <c r="AT179" s="113"/>
      <c r="AU179" s="120">
        <v>2015.01208</v>
      </c>
      <c r="AV179" s="110">
        <v>718.05150142540401</v>
      </c>
      <c r="AW179" s="131">
        <v>573</v>
      </c>
      <c r="AX179" s="122">
        <v>1.2531439815452099</v>
      </c>
      <c r="AY179" s="130">
        <v>214.734092800002</v>
      </c>
      <c r="AZ179" s="112">
        <v>1.4999999999999999E-2</v>
      </c>
      <c r="BA179" s="112">
        <v>1.4999999999999999E-2</v>
      </c>
      <c r="BB179" s="125">
        <v>0</v>
      </c>
      <c r="BC179" s="125">
        <v>0</v>
      </c>
      <c r="BD179" s="111"/>
      <c r="BE179" s="120">
        <v>164.2</v>
      </c>
      <c r="BF179" s="110">
        <v>58.5128286347799</v>
      </c>
      <c r="BG179" s="132">
        <v>65</v>
      </c>
      <c r="BH179" s="118">
        <v>0.90019736361199798</v>
      </c>
      <c r="BI179" s="126">
        <v>-40.4577866666665</v>
      </c>
      <c r="BJ179" s="112"/>
      <c r="BK179" s="112"/>
      <c r="BL179" s="125">
        <v>19</v>
      </c>
      <c r="BM179" s="125">
        <v>55</v>
      </c>
      <c r="BN179" s="111"/>
      <c r="BO179" s="119">
        <v>327</v>
      </c>
      <c r="BP179" s="120">
        <v>116.52676591701</v>
      </c>
      <c r="BQ179" s="132">
        <v>78</v>
      </c>
      <c r="BR179" s="122">
        <v>1.4939328963719201</v>
      </c>
      <c r="BS179" s="123">
        <v>92.705139200000204</v>
      </c>
      <c r="BT179" s="112">
        <v>7.4999999999999997E-3</v>
      </c>
      <c r="BU179" s="124">
        <v>7.4999999999999997E-3</v>
      </c>
      <c r="BV179" s="119">
        <v>0</v>
      </c>
      <c r="BW179" s="119">
        <v>0</v>
      </c>
      <c r="BX179" s="113"/>
      <c r="BY179" s="118">
        <v>0.996889140271493</v>
      </c>
      <c r="BZ179" s="118">
        <v>1</v>
      </c>
      <c r="CA179" s="135">
        <v>0.99875565610859696</v>
      </c>
      <c r="CB179" s="117">
        <v>0.9</v>
      </c>
      <c r="CC179" s="124">
        <v>2.5000000000000001E-3</v>
      </c>
      <c r="CD179" s="113"/>
      <c r="CE179" s="113"/>
    </row>
    <row r="180" spans="1:83" s="85" customFormat="1" ht="21.4" customHeight="1" x14ac:dyDescent="0.2">
      <c r="A180" s="109" t="s">
        <v>385</v>
      </c>
      <c r="B180" s="109" t="s">
        <v>231</v>
      </c>
      <c r="C180" s="109" t="s">
        <v>242</v>
      </c>
      <c r="D180" s="110">
        <v>1.7720298219999999</v>
      </c>
      <c r="E180" s="111"/>
      <c r="F180" s="112">
        <v>4.8125000000000001E-2</v>
      </c>
      <c r="G180" s="112">
        <v>3.4625000000000003E-2</v>
      </c>
      <c r="H180" s="113"/>
      <c r="I180" s="114">
        <v>5</v>
      </c>
      <c r="J180" s="114">
        <v>5</v>
      </c>
      <c r="K180" s="111"/>
      <c r="L180" s="136">
        <v>0.72</v>
      </c>
      <c r="M180" s="116">
        <v>0.52400000000000002</v>
      </c>
      <c r="N180" s="117">
        <v>0.7</v>
      </c>
      <c r="O180" s="118"/>
      <c r="P180" s="111"/>
      <c r="Q180" s="119">
        <v>73</v>
      </c>
      <c r="R180" s="120">
        <v>41.195694955973501</v>
      </c>
      <c r="S180" s="121">
        <v>36</v>
      </c>
      <c r="T180" s="122">
        <v>1.1443248598881499</v>
      </c>
      <c r="U180" s="123">
        <v>1.424171429776</v>
      </c>
      <c r="V180" s="124">
        <v>0.01</v>
      </c>
      <c r="W180" s="124">
        <v>7.0000000000000001E-3</v>
      </c>
      <c r="X180" s="125">
        <v>0</v>
      </c>
      <c r="Y180" s="125">
        <v>4</v>
      </c>
      <c r="Z180" s="111"/>
      <c r="AA180" s="126">
        <v>136</v>
      </c>
      <c r="AB180" s="110">
        <v>76.748144027566994</v>
      </c>
      <c r="AC180" s="121">
        <v>200</v>
      </c>
      <c r="AD180" s="116">
        <v>0.383740720137835</v>
      </c>
      <c r="AE180" s="127">
        <v>-261.64349205680003</v>
      </c>
      <c r="AF180" s="112"/>
      <c r="AG180" s="112"/>
      <c r="AH180" s="128">
        <v>219</v>
      </c>
      <c r="AI180" s="125">
        <v>290</v>
      </c>
      <c r="AJ180" s="111"/>
      <c r="AK180" s="120">
        <v>792.98622</v>
      </c>
      <c r="AL180" s="120">
        <v>447.50162223849998</v>
      </c>
      <c r="AM180" s="129">
        <v>612</v>
      </c>
      <c r="AN180" s="116">
        <v>0.73121180104329997</v>
      </c>
      <c r="AO180" s="139">
        <v>-423.80286569380797</v>
      </c>
      <c r="AP180" s="124"/>
      <c r="AQ180" s="124"/>
      <c r="AR180" s="125">
        <v>292</v>
      </c>
      <c r="AS180" s="125">
        <v>509</v>
      </c>
      <c r="AT180" s="113"/>
      <c r="AU180" s="120">
        <v>1146.0318500000001</v>
      </c>
      <c r="AV180" s="110">
        <v>646.73395208808199</v>
      </c>
      <c r="AW180" s="131">
        <v>573</v>
      </c>
      <c r="AX180" s="122">
        <v>1.1286805446563399</v>
      </c>
      <c r="AY180" s="130">
        <v>9.2201406684828306</v>
      </c>
      <c r="AZ180" s="112">
        <v>1.4999999999999999E-2</v>
      </c>
      <c r="BA180" s="112">
        <v>9.75E-3</v>
      </c>
      <c r="BB180" s="125">
        <v>0</v>
      </c>
      <c r="BC180" s="125">
        <v>73</v>
      </c>
      <c r="BD180" s="111"/>
      <c r="BE180" s="120">
        <v>137.5</v>
      </c>
      <c r="BF180" s="110">
        <v>77.594630910223998</v>
      </c>
      <c r="BG180" s="132">
        <v>65</v>
      </c>
      <c r="BH180" s="122">
        <v>1.1937635524649901</v>
      </c>
      <c r="BI180" s="123">
        <v>8.2658650815399994</v>
      </c>
      <c r="BJ180" s="112">
        <v>1.4999999999999999E-2</v>
      </c>
      <c r="BK180" s="112">
        <v>1.4250000000000001E-2</v>
      </c>
      <c r="BL180" s="125">
        <v>0</v>
      </c>
      <c r="BM180" s="125">
        <v>1</v>
      </c>
      <c r="BN180" s="111"/>
      <c r="BO180" s="119">
        <v>142</v>
      </c>
      <c r="BP180" s="120">
        <v>80.134091558194996</v>
      </c>
      <c r="BQ180" s="132">
        <v>78</v>
      </c>
      <c r="BR180" s="133">
        <v>1.0273601481819901</v>
      </c>
      <c r="BS180" s="134">
        <v>-5.94889627456641</v>
      </c>
      <c r="BT180" s="112">
        <v>5.6249999999999998E-3</v>
      </c>
      <c r="BU180" s="124">
        <v>1.1249999999999999E-3</v>
      </c>
      <c r="BV180" s="119">
        <v>0</v>
      </c>
      <c r="BW180" s="119">
        <v>24</v>
      </c>
      <c r="BX180" s="113"/>
      <c r="BY180" s="118">
        <v>0.99054054054054097</v>
      </c>
      <c r="BZ180" s="118">
        <v>1</v>
      </c>
      <c r="CA180" s="135">
        <v>0.99621621621621603</v>
      </c>
      <c r="CB180" s="117">
        <v>0.9</v>
      </c>
      <c r="CC180" s="124">
        <v>2.5000000000000001E-3</v>
      </c>
      <c r="CD180" s="113"/>
      <c r="CE180" s="113"/>
    </row>
    <row r="181" spans="1:83" s="85" customFormat="1" ht="21.4" customHeight="1" x14ac:dyDescent="0.2">
      <c r="A181" s="109" t="s">
        <v>385</v>
      </c>
      <c r="B181" s="109" t="s">
        <v>231</v>
      </c>
      <c r="C181" s="109" t="s">
        <v>243</v>
      </c>
      <c r="D181" s="110">
        <v>10.524578593888901</v>
      </c>
      <c r="E181" s="111"/>
      <c r="F181" s="112">
        <v>2.6875E-2</v>
      </c>
      <c r="G181" s="112">
        <v>1.9875E-2</v>
      </c>
      <c r="H181" s="113"/>
      <c r="I181" s="114">
        <v>5</v>
      </c>
      <c r="J181" s="114">
        <v>4</v>
      </c>
      <c r="K181" s="111"/>
      <c r="L181" s="136">
        <v>0.83679026009961199</v>
      </c>
      <c r="M181" s="133">
        <v>0.753</v>
      </c>
      <c r="N181" s="117">
        <v>0.7</v>
      </c>
      <c r="O181" s="118">
        <v>7.0000000000000001E-3</v>
      </c>
      <c r="P181" s="111"/>
      <c r="Q181" s="119">
        <v>490</v>
      </c>
      <c r="R181" s="120">
        <v>46.557683581223799</v>
      </c>
      <c r="S181" s="121">
        <v>36</v>
      </c>
      <c r="T181" s="122">
        <v>1.2932689883673301</v>
      </c>
      <c r="U181" s="123">
        <v>64.891221435640404</v>
      </c>
      <c r="V181" s="124">
        <v>0.01</v>
      </c>
      <c r="W181" s="124">
        <v>0.01</v>
      </c>
      <c r="X181" s="125">
        <v>0</v>
      </c>
      <c r="Y181" s="125">
        <v>0</v>
      </c>
      <c r="Z181" s="111"/>
      <c r="AA181" s="126">
        <v>865</v>
      </c>
      <c r="AB181" s="110">
        <v>82.188563872976701</v>
      </c>
      <c r="AC181" s="121">
        <v>200</v>
      </c>
      <c r="AD181" s="116">
        <v>0.41094281936488303</v>
      </c>
      <c r="AE181" s="127">
        <v>-1496.7154364686601</v>
      </c>
      <c r="AF181" s="112"/>
      <c r="AG181" s="112"/>
      <c r="AH181" s="128">
        <v>1240</v>
      </c>
      <c r="AI181" s="125">
        <v>1661</v>
      </c>
      <c r="AJ181" s="111"/>
      <c r="AK181" s="120">
        <v>6790.1336899999997</v>
      </c>
      <c r="AL181" s="120">
        <v>645.16917512903603</v>
      </c>
      <c r="AM181" s="129">
        <v>654.1</v>
      </c>
      <c r="AN181" s="133">
        <v>0.98634639218626496</v>
      </c>
      <c r="AO181" s="137">
        <v>-933.85664497076698</v>
      </c>
      <c r="AP181" s="124">
        <v>2.5000000000000001E-3</v>
      </c>
      <c r="AQ181" s="124"/>
      <c r="AR181" s="125">
        <v>94</v>
      </c>
      <c r="AS181" s="125">
        <v>1471</v>
      </c>
      <c r="AT181" s="113"/>
      <c r="AU181" s="120">
        <v>5570.28946</v>
      </c>
      <c r="AV181" s="110">
        <v>529.26484517246104</v>
      </c>
      <c r="AW181" s="131">
        <v>573</v>
      </c>
      <c r="AX181" s="118">
        <v>0.92367337726432996</v>
      </c>
      <c r="AY181" s="120">
        <v>-1181.5518650004101</v>
      </c>
      <c r="AZ181" s="112"/>
      <c r="BA181" s="112"/>
      <c r="BB181" s="125">
        <v>461</v>
      </c>
      <c r="BC181" s="125">
        <v>1667</v>
      </c>
      <c r="BD181" s="111"/>
      <c r="BE181" s="120">
        <v>547.70000000000005</v>
      </c>
      <c r="BF181" s="110">
        <v>52.040088362114801</v>
      </c>
      <c r="BG181" s="132">
        <v>65</v>
      </c>
      <c r="BH181" s="118">
        <v>0.80061674403253602</v>
      </c>
      <c r="BI181" s="126">
        <v>-219.857516852316</v>
      </c>
      <c r="BJ181" s="112"/>
      <c r="BK181" s="112"/>
      <c r="BL181" s="125">
        <v>137</v>
      </c>
      <c r="BM181" s="125">
        <v>274</v>
      </c>
      <c r="BN181" s="111"/>
      <c r="BO181" s="119">
        <v>824</v>
      </c>
      <c r="BP181" s="120">
        <v>78.292920961078394</v>
      </c>
      <c r="BQ181" s="132">
        <v>78</v>
      </c>
      <c r="BR181" s="133">
        <v>1.0037553969369</v>
      </c>
      <c r="BS181" s="134">
        <v>-54.709696298095302</v>
      </c>
      <c r="BT181" s="112">
        <v>4.875E-3</v>
      </c>
      <c r="BU181" s="124">
        <v>3.7500000000000001E-4</v>
      </c>
      <c r="BV181" s="119">
        <v>0</v>
      </c>
      <c r="BW181" s="119">
        <v>162</v>
      </c>
      <c r="BX181" s="113"/>
      <c r="BY181" s="118">
        <v>0.99311854863934901</v>
      </c>
      <c r="BZ181" s="118">
        <v>1</v>
      </c>
      <c r="CA181" s="135">
        <v>0.99724741945574003</v>
      </c>
      <c r="CB181" s="117">
        <v>0.9</v>
      </c>
      <c r="CC181" s="124">
        <v>2.5000000000000001E-3</v>
      </c>
      <c r="CD181" s="113"/>
      <c r="CE181" s="113"/>
    </row>
    <row r="182" spans="1:83" s="85" customFormat="1" ht="21.4" customHeight="1" x14ac:dyDescent="0.2">
      <c r="A182" s="109" t="s">
        <v>385</v>
      </c>
      <c r="B182" s="109" t="s">
        <v>231</v>
      </c>
      <c r="C182" s="109" t="s">
        <v>244</v>
      </c>
      <c r="D182" s="110">
        <v>3.87598566311111</v>
      </c>
      <c r="E182" s="111"/>
      <c r="F182" s="112">
        <v>5.6000000000000001E-2</v>
      </c>
      <c r="G182" s="112">
        <v>5.0750000000000003E-2</v>
      </c>
      <c r="H182" s="113"/>
      <c r="I182" s="114">
        <v>6</v>
      </c>
      <c r="J182" s="114">
        <v>6</v>
      </c>
      <c r="K182" s="111"/>
      <c r="L182" s="136">
        <v>0.75</v>
      </c>
      <c r="M182" s="133">
        <v>0.77800000000000002</v>
      </c>
      <c r="N182" s="117">
        <v>0.7</v>
      </c>
      <c r="O182" s="118">
        <v>1.0999999999999999E-2</v>
      </c>
      <c r="P182" s="111"/>
      <c r="Q182" s="119">
        <v>170</v>
      </c>
      <c r="R182" s="120">
        <v>43.859811355325597</v>
      </c>
      <c r="S182" s="121">
        <v>36</v>
      </c>
      <c r="T182" s="122">
        <v>1.2183280932034899</v>
      </c>
      <c r="U182" s="123">
        <v>13.441187095616</v>
      </c>
      <c r="V182" s="124">
        <v>0.01</v>
      </c>
      <c r="W182" s="124">
        <v>0.01</v>
      </c>
      <c r="X182" s="125">
        <v>0</v>
      </c>
      <c r="Y182" s="125">
        <v>0</v>
      </c>
      <c r="Z182" s="111"/>
      <c r="AA182" s="126">
        <v>499</v>
      </c>
      <c r="AB182" s="110">
        <v>128.74144627239701</v>
      </c>
      <c r="AC182" s="121">
        <v>200</v>
      </c>
      <c r="AD182" s="116">
        <v>0.64370723136198504</v>
      </c>
      <c r="AE182" s="127">
        <v>-370.77118280213301</v>
      </c>
      <c r="AF182" s="112"/>
      <c r="AG182" s="112"/>
      <c r="AH182" s="128">
        <v>277</v>
      </c>
      <c r="AI182" s="125">
        <v>432</v>
      </c>
      <c r="AJ182" s="111"/>
      <c r="AK182" s="120">
        <v>3369.7172599999999</v>
      </c>
      <c r="AL182" s="120">
        <v>869.38331379049805</v>
      </c>
      <c r="AM182" s="129">
        <v>652.9</v>
      </c>
      <c r="AN182" s="122">
        <v>1.3315719310621801</v>
      </c>
      <c r="AO182" s="130">
        <v>530.34923374243601</v>
      </c>
      <c r="AP182" s="124">
        <v>0.01</v>
      </c>
      <c r="AQ182" s="124">
        <v>0.01</v>
      </c>
      <c r="AR182" s="125">
        <v>0</v>
      </c>
      <c r="AS182" s="125">
        <v>0</v>
      </c>
      <c r="AT182" s="113"/>
      <c r="AU182" s="120">
        <v>2507.1062499999998</v>
      </c>
      <c r="AV182" s="110">
        <v>646.83063042798699</v>
      </c>
      <c r="AW182" s="131">
        <v>573</v>
      </c>
      <c r="AX182" s="122">
        <v>1.1288492677626301</v>
      </c>
      <c r="AY182" s="130">
        <v>20.542066755799201</v>
      </c>
      <c r="AZ182" s="112">
        <v>1.4999999999999999E-2</v>
      </c>
      <c r="BA182" s="112">
        <v>9.75E-3</v>
      </c>
      <c r="BB182" s="125">
        <v>0</v>
      </c>
      <c r="BC182" s="125">
        <v>159</v>
      </c>
      <c r="BD182" s="111"/>
      <c r="BE182" s="120">
        <v>198.2</v>
      </c>
      <c r="BF182" s="110">
        <v>51.135380062503103</v>
      </c>
      <c r="BG182" s="132">
        <v>65</v>
      </c>
      <c r="BH182" s="118">
        <v>0.78669815480774097</v>
      </c>
      <c r="BI182" s="126">
        <v>-84.475634410693303</v>
      </c>
      <c r="BJ182" s="112"/>
      <c r="BK182" s="112"/>
      <c r="BL182" s="125">
        <v>54</v>
      </c>
      <c r="BM182" s="125">
        <v>105</v>
      </c>
      <c r="BN182" s="111"/>
      <c r="BO182" s="119">
        <v>369</v>
      </c>
      <c r="BP182" s="120">
        <v>95.201590530089106</v>
      </c>
      <c r="BQ182" s="132">
        <v>78</v>
      </c>
      <c r="BR182" s="122">
        <v>1.22053321192422</v>
      </c>
      <c r="BS182" s="123">
        <v>45.389305804057599</v>
      </c>
      <c r="BT182" s="112">
        <v>7.4999999999999997E-3</v>
      </c>
      <c r="BU182" s="124">
        <v>7.4999999999999997E-3</v>
      </c>
      <c r="BV182" s="119">
        <v>0</v>
      </c>
      <c r="BW182" s="119">
        <v>0</v>
      </c>
      <c r="BX182" s="113"/>
      <c r="BY182" s="118">
        <v>0.99897802759325505</v>
      </c>
      <c r="BZ182" s="118">
        <v>1</v>
      </c>
      <c r="CA182" s="135">
        <v>0.99959121103730197</v>
      </c>
      <c r="CB182" s="117">
        <v>0.9</v>
      </c>
      <c r="CC182" s="124">
        <v>2.5000000000000001E-3</v>
      </c>
      <c r="CD182" s="113"/>
      <c r="CE182" s="113"/>
    </row>
    <row r="183" spans="1:83" s="85" customFormat="1" ht="21.4" customHeight="1" x14ac:dyDescent="0.2">
      <c r="A183" s="109" t="s">
        <v>385</v>
      </c>
      <c r="B183" s="109" t="s">
        <v>231</v>
      </c>
      <c r="C183" s="109" t="s">
        <v>245</v>
      </c>
      <c r="D183" s="110">
        <v>2.7972150207777799</v>
      </c>
      <c r="E183" s="111"/>
      <c r="F183" s="112">
        <v>3.2000000000000001E-2</v>
      </c>
      <c r="G183" s="112">
        <v>2.2499999999999999E-2</v>
      </c>
      <c r="H183" s="113"/>
      <c r="I183" s="114">
        <v>5</v>
      </c>
      <c r="J183" s="114">
        <v>5</v>
      </c>
      <c r="K183" s="111"/>
      <c r="L183" s="136">
        <v>0.79</v>
      </c>
      <c r="M183" s="133">
        <v>0.73</v>
      </c>
      <c r="N183" s="117">
        <v>0.7</v>
      </c>
      <c r="O183" s="118">
        <v>4.0000000000000001E-3</v>
      </c>
      <c r="P183" s="111"/>
      <c r="Q183" s="119">
        <v>103</v>
      </c>
      <c r="R183" s="120">
        <v>36.822339089027302</v>
      </c>
      <c r="S183" s="121">
        <v>36</v>
      </c>
      <c r="T183" s="133">
        <v>1.02284275247298</v>
      </c>
      <c r="U183" s="134">
        <v>-9.9851091192561103</v>
      </c>
      <c r="V183" s="124">
        <v>4.4999999999999997E-3</v>
      </c>
      <c r="W183" s="124">
        <v>1E-3</v>
      </c>
      <c r="X183" s="125">
        <v>0</v>
      </c>
      <c r="Y183" s="125">
        <v>18</v>
      </c>
      <c r="Z183" s="111"/>
      <c r="AA183" s="126">
        <v>254</v>
      </c>
      <c r="AB183" s="110">
        <v>90.804603190416898</v>
      </c>
      <c r="AC183" s="121">
        <v>200</v>
      </c>
      <c r="AD183" s="116">
        <v>0.454023015952085</v>
      </c>
      <c r="AE183" s="127">
        <v>-373.69505066253402</v>
      </c>
      <c r="AF183" s="112"/>
      <c r="AG183" s="112"/>
      <c r="AH183" s="128">
        <v>306</v>
      </c>
      <c r="AI183" s="125">
        <v>418</v>
      </c>
      <c r="AJ183" s="111"/>
      <c r="AK183" s="120">
        <v>1609.1912299999999</v>
      </c>
      <c r="AL183" s="120">
        <v>575.28335077814597</v>
      </c>
      <c r="AM183" s="129">
        <v>756.3</v>
      </c>
      <c r="AN183" s="118">
        <v>0.76065496598987903</v>
      </c>
      <c r="AO183" s="120">
        <v>-764.43760408037201</v>
      </c>
      <c r="AP183" s="124"/>
      <c r="AQ183" s="124"/>
      <c r="AR183" s="125">
        <v>507</v>
      </c>
      <c r="AS183" s="125">
        <v>930</v>
      </c>
      <c r="AT183" s="113"/>
      <c r="AU183" s="120">
        <v>1762.1053899999999</v>
      </c>
      <c r="AV183" s="110">
        <v>629.949924089153</v>
      </c>
      <c r="AW183" s="131">
        <v>573</v>
      </c>
      <c r="AX183" s="133">
        <v>1.0993890472760099</v>
      </c>
      <c r="AY183" s="137">
        <v>-32.394200051585599</v>
      </c>
      <c r="AZ183" s="112">
        <v>1.35E-2</v>
      </c>
      <c r="BA183" s="112">
        <v>7.4999999999999997E-3</v>
      </c>
      <c r="BB183" s="125">
        <v>0</v>
      </c>
      <c r="BC183" s="125">
        <v>162</v>
      </c>
      <c r="BD183" s="111"/>
      <c r="BE183" s="120">
        <v>145.9</v>
      </c>
      <c r="BF183" s="110">
        <v>52.159022068826097</v>
      </c>
      <c r="BG183" s="132">
        <v>65</v>
      </c>
      <c r="BH183" s="118">
        <v>0.80244649336655605</v>
      </c>
      <c r="BI183" s="126">
        <v>-58.1008914653235</v>
      </c>
      <c r="BJ183" s="112"/>
      <c r="BK183" s="112"/>
      <c r="BL183" s="125">
        <v>36</v>
      </c>
      <c r="BM183" s="125">
        <v>73</v>
      </c>
      <c r="BN183" s="111"/>
      <c r="BO183" s="119">
        <v>332</v>
      </c>
      <c r="BP183" s="120">
        <v>118.689481335506</v>
      </c>
      <c r="BQ183" s="132">
        <v>78</v>
      </c>
      <c r="BR183" s="122">
        <v>1.5216600171218699</v>
      </c>
      <c r="BS183" s="123">
        <v>98.457161257238198</v>
      </c>
      <c r="BT183" s="112">
        <v>7.4999999999999997E-3</v>
      </c>
      <c r="BU183" s="124">
        <v>7.4999999999999997E-3</v>
      </c>
      <c r="BV183" s="119">
        <v>0</v>
      </c>
      <c r="BW183" s="119">
        <v>0</v>
      </c>
      <c r="BX183" s="113"/>
      <c r="BY183" s="118">
        <v>0.99453551912568305</v>
      </c>
      <c r="BZ183" s="118">
        <v>1</v>
      </c>
      <c r="CA183" s="135">
        <v>0.99781420765027296</v>
      </c>
      <c r="CB183" s="117">
        <v>0.9</v>
      </c>
      <c r="CC183" s="124">
        <v>2.5000000000000001E-3</v>
      </c>
      <c r="CD183" s="113"/>
      <c r="CE183" s="113"/>
    </row>
    <row r="184" spans="1:83" s="85" customFormat="1" ht="21.4" customHeight="1" x14ac:dyDescent="0.2">
      <c r="A184" s="109" t="s">
        <v>246</v>
      </c>
      <c r="B184" s="109" t="s">
        <v>247</v>
      </c>
      <c r="C184" s="109" t="s">
        <v>248</v>
      </c>
      <c r="D184" s="110">
        <v>3.4160287845555599</v>
      </c>
      <c r="E184" s="111"/>
      <c r="F184" s="112">
        <v>3.075E-2</v>
      </c>
      <c r="G184" s="112">
        <v>2.9499999999999998E-2</v>
      </c>
      <c r="H184" s="113"/>
      <c r="I184" s="114">
        <v>5</v>
      </c>
      <c r="J184" s="114">
        <v>4</v>
      </c>
      <c r="K184" s="111"/>
      <c r="L184" s="115">
        <v>0.53</v>
      </c>
      <c r="M184" s="116">
        <v>0.53300000000000003</v>
      </c>
      <c r="N184" s="117">
        <v>0.7</v>
      </c>
      <c r="O184" s="118"/>
      <c r="P184" s="111"/>
      <c r="Q184" s="119">
        <v>151</v>
      </c>
      <c r="R184" s="120">
        <v>44.203374597631203</v>
      </c>
      <c r="S184" s="121">
        <v>36</v>
      </c>
      <c r="T184" s="122">
        <v>1.22787151660087</v>
      </c>
      <c r="U184" s="123">
        <v>13.019765334231799</v>
      </c>
      <c r="V184" s="124">
        <v>0.01</v>
      </c>
      <c r="W184" s="124">
        <v>0.01</v>
      </c>
      <c r="X184" s="125">
        <v>0</v>
      </c>
      <c r="Y184" s="125">
        <v>0</v>
      </c>
      <c r="Z184" s="111"/>
      <c r="AA184" s="126">
        <v>274</v>
      </c>
      <c r="AB184" s="110">
        <v>80.210096951992995</v>
      </c>
      <c r="AC184" s="121">
        <v>200</v>
      </c>
      <c r="AD184" s="116">
        <v>0.40105048475996502</v>
      </c>
      <c r="AE184" s="127">
        <v>-492.55685925426798</v>
      </c>
      <c r="AF184" s="112"/>
      <c r="AG184" s="112"/>
      <c r="AH184" s="128">
        <v>410</v>
      </c>
      <c r="AI184" s="125">
        <v>546</v>
      </c>
      <c r="AJ184" s="111"/>
      <c r="AK184" s="120">
        <v>3358.0155</v>
      </c>
      <c r="AL184" s="120">
        <v>983.01733146458105</v>
      </c>
      <c r="AM184" s="129">
        <v>828</v>
      </c>
      <c r="AN184" s="122">
        <v>1.1872189993533599</v>
      </c>
      <c r="AO184" s="130">
        <v>184.470102687332</v>
      </c>
      <c r="AP184" s="124">
        <v>0.01</v>
      </c>
      <c r="AQ184" s="124">
        <v>9.4999999999999998E-3</v>
      </c>
      <c r="AR184" s="125">
        <v>0</v>
      </c>
      <c r="AS184" s="125">
        <v>37</v>
      </c>
      <c r="AT184" s="113"/>
      <c r="AU184" s="120">
        <v>1832.0253700000001</v>
      </c>
      <c r="AV184" s="110">
        <v>536.30267352631699</v>
      </c>
      <c r="AW184" s="131">
        <v>573</v>
      </c>
      <c r="AX184" s="133">
        <v>0.935955800220449</v>
      </c>
      <c r="AY184" s="137">
        <v>-359.46230897895498</v>
      </c>
      <c r="AZ184" s="112">
        <v>7.5000000000000002E-4</v>
      </c>
      <c r="BA184" s="112"/>
      <c r="BB184" s="125">
        <v>126</v>
      </c>
      <c r="BC184" s="125">
        <v>517</v>
      </c>
      <c r="BD184" s="111"/>
      <c r="BE184" s="120">
        <v>157.5</v>
      </c>
      <c r="BF184" s="110">
        <v>46.1061688683901</v>
      </c>
      <c r="BG184" s="132">
        <v>65</v>
      </c>
      <c r="BH184" s="116">
        <v>0.70932567489831</v>
      </c>
      <c r="BI184" s="127">
        <v>-91.630979257636994</v>
      </c>
      <c r="BJ184" s="112"/>
      <c r="BK184" s="112"/>
      <c r="BL184" s="125">
        <v>65</v>
      </c>
      <c r="BM184" s="125">
        <v>109</v>
      </c>
      <c r="BN184" s="111"/>
      <c r="BO184" s="119">
        <v>357</v>
      </c>
      <c r="BP184" s="120">
        <v>104.507316101684</v>
      </c>
      <c r="BQ184" s="132">
        <v>78</v>
      </c>
      <c r="BR184" s="122">
        <v>1.33983738591903</v>
      </c>
      <c r="BS184" s="123">
        <v>71.791657542914805</v>
      </c>
      <c r="BT184" s="112">
        <v>7.4999999999999997E-3</v>
      </c>
      <c r="BU184" s="124">
        <v>7.4999999999999997E-3</v>
      </c>
      <c r="BV184" s="119">
        <v>0</v>
      </c>
      <c r="BW184" s="119">
        <v>0</v>
      </c>
      <c r="BX184" s="113"/>
      <c r="BY184" s="118">
        <v>0.99054820415878997</v>
      </c>
      <c r="BZ184" s="118">
        <v>1</v>
      </c>
      <c r="CA184" s="135">
        <v>0.99621928166351603</v>
      </c>
      <c r="CB184" s="117">
        <v>0.9</v>
      </c>
      <c r="CC184" s="124">
        <v>2.5000000000000001E-3</v>
      </c>
      <c r="CD184" s="113"/>
      <c r="CE184" s="113"/>
    </row>
    <row r="185" spans="1:83" s="85" customFormat="1" ht="21.4" customHeight="1" x14ac:dyDescent="0.2">
      <c r="A185" s="109" t="s">
        <v>246</v>
      </c>
      <c r="B185" s="109" t="s">
        <v>247</v>
      </c>
      <c r="C185" s="109" t="s">
        <v>249</v>
      </c>
      <c r="D185" s="110">
        <v>3.9896986036666702</v>
      </c>
      <c r="E185" s="111"/>
      <c r="F185" s="112">
        <v>2.1499999999999998E-2</v>
      </c>
      <c r="G185" s="112">
        <v>8.9999999999999993E-3</v>
      </c>
      <c r="H185" s="113"/>
      <c r="I185" s="114">
        <v>4</v>
      </c>
      <c r="J185" s="114">
        <v>4</v>
      </c>
      <c r="K185" s="111"/>
      <c r="L185" s="138">
        <v>0.69103964757709202</v>
      </c>
      <c r="M185" s="118">
        <v>0.68600000000000005</v>
      </c>
      <c r="N185" s="117">
        <v>0.7</v>
      </c>
      <c r="O185" s="118"/>
      <c r="P185" s="111"/>
      <c r="Q185" s="119">
        <v>149</v>
      </c>
      <c r="R185" s="120">
        <v>37.346179449010002</v>
      </c>
      <c r="S185" s="121">
        <v>36</v>
      </c>
      <c r="T185" s="133">
        <v>1.0373938735836099</v>
      </c>
      <c r="U185" s="134">
        <v>-12.1519059993041</v>
      </c>
      <c r="V185" s="124">
        <v>5.4999999999999997E-3</v>
      </c>
      <c r="W185" s="124">
        <v>2E-3</v>
      </c>
      <c r="X185" s="125">
        <v>0</v>
      </c>
      <c r="Y185" s="125">
        <v>24</v>
      </c>
      <c r="Z185" s="111"/>
      <c r="AA185" s="126">
        <v>254</v>
      </c>
      <c r="AB185" s="110">
        <v>63.663956913077499</v>
      </c>
      <c r="AC185" s="121">
        <v>200</v>
      </c>
      <c r="AD185" s="116">
        <v>0.31831978456538701</v>
      </c>
      <c r="AE185" s="127">
        <v>-641.28836666280097</v>
      </c>
      <c r="AF185" s="112"/>
      <c r="AG185" s="112"/>
      <c r="AH185" s="128">
        <v>544</v>
      </c>
      <c r="AI185" s="125">
        <v>704</v>
      </c>
      <c r="AJ185" s="111"/>
      <c r="AK185" s="120">
        <v>1122.22615</v>
      </c>
      <c r="AL185" s="120">
        <v>281.28093409578298</v>
      </c>
      <c r="AM185" s="129">
        <v>643.70000000000005</v>
      </c>
      <c r="AN185" s="116">
        <v>0.43697519666891799</v>
      </c>
      <c r="AO185" s="139">
        <v>-1759.2594581042199</v>
      </c>
      <c r="AP185" s="124"/>
      <c r="AQ185" s="124"/>
      <c r="AR185" s="125">
        <v>1446</v>
      </c>
      <c r="AS185" s="125">
        <v>1960</v>
      </c>
      <c r="AT185" s="113"/>
      <c r="AU185" s="120">
        <v>2294.9827700000001</v>
      </c>
      <c r="AV185" s="110">
        <v>575.22710309265801</v>
      </c>
      <c r="AW185" s="131">
        <v>573</v>
      </c>
      <c r="AX185" s="133">
        <v>1.0038867418720001</v>
      </c>
      <c r="AY185" s="137">
        <v>-264.53176696916103</v>
      </c>
      <c r="AZ185" s="112">
        <v>6.0000000000000001E-3</v>
      </c>
      <c r="BA185" s="112">
        <v>7.5000000000000002E-4</v>
      </c>
      <c r="BB185" s="125">
        <v>0</v>
      </c>
      <c r="BC185" s="125">
        <v>449</v>
      </c>
      <c r="BD185" s="111"/>
      <c r="BE185" s="120">
        <v>167.8</v>
      </c>
      <c r="BF185" s="110">
        <v>42.058314842576401</v>
      </c>
      <c r="BG185" s="132">
        <v>65</v>
      </c>
      <c r="BH185" s="116">
        <v>0.64705099757809803</v>
      </c>
      <c r="BI185" s="127">
        <v>-123.16871916541</v>
      </c>
      <c r="BJ185" s="112"/>
      <c r="BK185" s="112"/>
      <c r="BL185" s="125">
        <v>92</v>
      </c>
      <c r="BM185" s="125">
        <v>144</v>
      </c>
      <c r="BN185" s="111"/>
      <c r="BO185" s="119">
        <v>343</v>
      </c>
      <c r="BP185" s="120">
        <v>85.971406382620401</v>
      </c>
      <c r="BQ185" s="132">
        <v>78</v>
      </c>
      <c r="BR185" s="122">
        <v>1.1021975177259</v>
      </c>
      <c r="BS185" s="123">
        <v>9.8952759415452594</v>
      </c>
      <c r="BT185" s="112">
        <v>7.4999999999999997E-3</v>
      </c>
      <c r="BU185" s="124">
        <v>3.7499999999999999E-3</v>
      </c>
      <c r="BV185" s="119">
        <v>0</v>
      </c>
      <c r="BW185" s="119">
        <v>31</v>
      </c>
      <c r="BX185" s="113"/>
      <c r="BY185" s="118">
        <v>0.99682926829268304</v>
      </c>
      <c r="BZ185" s="118">
        <v>1</v>
      </c>
      <c r="CA185" s="135">
        <v>0.99873170731707295</v>
      </c>
      <c r="CB185" s="117">
        <v>0.9</v>
      </c>
      <c r="CC185" s="124">
        <v>2.5000000000000001E-3</v>
      </c>
      <c r="CD185" s="113"/>
      <c r="CE185" s="113"/>
    </row>
    <row r="186" spans="1:83" s="85" customFormat="1" ht="21.4" customHeight="1" x14ac:dyDescent="0.2">
      <c r="A186" s="109" t="s">
        <v>246</v>
      </c>
      <c r="B186" s="109" t="s">
        <v>247</v>
      </c>
      <c r="C186" s="109" t="s">
        <v>250</v>
      </c>
      <c r="D186" s="110">
        <v>2.6611608256666699</v>
      </c>
      <c r="E186" s="111"/>
      <c r="F186" s="112">
        <v>2.5000000000000001E-2</v>
      </c>
      <c r="G186" s="112">
        <v>2.5000000000000001E-2</v>
      </c>
      <c r="H186" s="113"/>
      <c r="I186" s="114">
        <v>3</v>
      </c>
      <c r="J186" s="114">
        <v>3</v>
      </c>
      <c r="K186" s="111"/>
      <c r="L186" s="115">
        <v>-0.16</v>
      </c>
      <c r="M186" s="116">
        <v>0.56499999999999995</v>
      </c>
      <c r="N186" s="117">
        <v>0.7</v>
      </c>
      <c r="O186" s="118"/>
      <c r="P186" s="111"/>
      <c r="Q186" s="119">
        <v>86</v>
      </c>
      <c r="R186" s="120">
        <v>32.316724029054299</v>
      </c>
      <c r="S186" s="121">
        <v>36</v>
      </c>
      <c r="T186" s="118">
        <v>0.89768677858484203</v>
      </c>
      <c r="U186" s="126">
        <v>-21.489608070328099</v>
      </c>
      <c r="V186" s="124"/>
      <c r="W186" s="124"/>
      <c r="X186" s="125">
        <v>10</v>
      </c>
      <c r="Y186" s="125">
        <v>29</v>
      </c>
      <c r="Z186" s="111"/>
      <c r="AA186" s="126">
        <v>170</v>
      </c>
      <c r="AB186" s="110">
        <v>63.881896336502699</v>
      </c>
      <c r="AC186" s="121">
        <v>200</v>
      </c>
      <c r="AD186" s="116">
        <v>0.31940948168251398</v>
      </c>
      <c r="AE186" s="127">
        <v>-427.16448927960101</v>
      </c>
      <c r="AF186" s="112"/>
      <c r="AG186" s="112"/>
      <c r="AH186" s="128">
        <v>363</v>
      </c>
      <c r="AI186" s="125">
        <v>469</v>
      </c>
      <c r="AJ186" s="111"/>
      <c r="AK186" s="120">
        <v>852.24040000000002</v>
      </c>
      <c r="AL186" s="120">
        <v>320.25136992105598</v>
      </c>
      <c r="AM186" s="129">
        <v>675.5</v>
      </c>
      <c r="AN186" s="116">
        <v>0.47409529225915098</v>
      </c>
      <c r="AO186" s="139">
        <v>-1164.68266254185</v>
      </c>
      <c r="AP186" s="124"/>
      <c r="AQ186" s="124"/>
      <c r="AR186" s="125">
        <v>946</v>
      </c>
      <c r="AS186" s="125">
        <v>1305</v>
      </c>
      <c r="AT186" s="113"/>
      <c r="AU186" s="120">
        <v>2354.0773600000002</v>
      </c>
      <c r="AV186" s="110">
        <v>884.60544635075303</v>
      </c>
      <c r="AW186" s="131">
        <v>573</v>
      </c>
      <c r="AX186" s="122">
        <v>1.54381404249695</v>
      </c>
      <c r="AY186" s="130">
        <v>646.86072658140097</v>
      </c>
      <c r="AZ186" s="112">
        <v>1.4999999999999999E-2</v>
      </c>
      <c r="BA186" s="112">
        <v>1.4999999999999999E-2</v>
      </c>
      <c r="BB186" s="125">
        <v>0</v>
      </c>
      <c r="BC186" s="125">
        <v>0</v>
      </c>
      <c r="BD186" s="111"/>
      <c r="BE186" s="120">
        <v>159.30000000000001</v>
      </c>
      <c r="BF186" s="110">
        <v>59.8610946259111</v>
      </c>
      <c r="BG186" s="132">
        <v>65</v>
      </c>
      <c r="BH186" s="118">
        <v>0.92093991732170899</v>
      </c>
      <c r="BI186" s="126">
        <v>-34.778459015870297</v>
      </c>
      <c r="BJ186" s="112"/>
      <c r="BK186" s="112"/>
      <c r="BL186" s="125">
        <v>14</v>
      </c>
      <c r="BM186" s="125">
        <v>49</v>
      </c>
      <c r="BN186" s="111"/>
      <c r="BO186" s="119">
        <v>288</v>
      </c>
      <c r="BP186" s="120">
        <v>108.22344791125199</v>
      </c>
      <c r="BQ186" s="132">
        <v>78</v>
      </c>
      <c r="BR186" s="122">
        <v>1.3874801014263101</v>
      </c>
      <c r="BS186" s="123">
        <v>65.816489272098906</v>
      </c>
      <c r="BT186" s="112">
        <v>7.4999999999999997E-3</v>
      </c>
      <c r="BU186" s="124">
        <v>7.4999999999999997E-3</v>
      </c>
      <c r="BV186" s="119">
        <v>0</v>
      </c>
      <c r="BW186" s="119">
        <v>0</v>
      </c>
      <c r="BX186" s="113"/>
      <c r="BY186" s="118">
        <v>0.998490793842439</v>
      </c>
      <c r="BZ186" s="118">
        <v>1</v>
      </c>
      <c r="CA186" s="135">
        <v>0.999396317536975</v>
      </c>
      <c r="CB186" s="117">
        <v>0.9</v>
      </c>
      <c r="CC186" s="124">
        <v>2.5000000000000001E-3</v>
      </c>
      <c r="CD186" s="113"/>
      <c r="CE186" s="113"/>
    </row>
    <row r="187" spans="1:83" s="85" customFormat="1" ht="21.4" customHeight="1" x14ac:dyDescent="0.2">
      <c r="A187" s="109" t="s">
        <v>246</v>
      </c>
      <c r="B187" s="109" t="s">
        <v>247</v>
      </c>
      <c r="C187" s="109" t="s">
        <v>251</v>
      </c>
      <c r="D187" s="110">
        <v>3.7347956884444402</v>
      </c>
      <c r="E187" s="111"/>
      <c r="F187" s="112">
        <v>2.4E-2</v>
      </c>
      <c r="G187" s="112">
        <v>1.6500000000000001E-2</v>
      </c>
      <c r="H187" s="113"/>
      <c r="I187" s="114">
        <v>4</v>
      </c>
      <c r="J187" s="114">
        <v>4</v>
      </c>
      <c r="K187" s="111"/>
      <c r="L187" s="136">
        <v>0.71</v>
      </c>
      <c r="M187" s="116">
        <v>0.52700000000000002</v>
      </c>
      <c r="N187" s="117">
        <v>0.7</v>
      </c>
      <c r="O187" s="118"/>
      <c r="P187" s="111"/>
      <c r="Q187" s="119">
        <v>148</v>
      </c>
      <c r="R187" s="120">
        <v>39.627335026094201</v>
      </c>
      <c r="S187" s="121">
        <v>36</v>
      </c>
      <c r="T187" s="133">
        <v>1.10075930628039</v>
      </c>
      <c r="U187" s="134">
        <v>-2.8558674476478201</v>
      </c>
      <c r="V187" s="124">
        <v>8.9999999999999993E-3</v>
      </c>
      <c r="W187" s="124">
        <v>5.0000000000000001E-3</v>
      </c>
      <c r="X187" s="125">
        <v>0</v>
      </c>
      <c r="Y187" s="125">
        <v>14</v>
      </c>
      <c r="Z187" s="111"/>
      <c r="AA187" s="126">
        <v>419</v>
      </c>
      <c r="AB187" s="110">
        <v>112.188198486037</v>
      </c>
      <c r="AC187" s="121">
        <v>200</v>
      </c>
      <c r="AD187" s="116">
        <v>0.56094099243018503</v>
      </c>
      <c r="AE187" s="127">
        <v>-419.08815248693202</v>
      </c>
      <c r="AF187" s="112"/>
      <c r="AG187" s="112"/>
      <c r="AH187" s="128">
        <v>328</v>
      </c>
      <c r="AI187" s="125">
        <v>478</v>
      </c>
      <c r="AJ187" s="111"/>
      <c r="AK187" s="120">
        <v>2929.4364099999998</v>
      </c>
      <c r="AL187" s="120">
        <v>784.36323011289505</v>
      </c>
      <c r="AM187" s="129">
        <v>761.4</v>
      </c>
      <c r="AN187" s="133">
        <v>1.03015922000643</v>
      </c>
      <c r="AO187" s="137">
        <v>-261.16518651775101</v>
      </c>
      <c r="AP187" s="124">
        <v>5.0000000000000001E-3</v>
      </c>
      <c r="AQ187" s="124">
        <v>1.5E-3</v>
      </c>
      <c r="AR187" s="125">
        <v>0</v>
      </c>
      <c r="AS187" s="125">
        <v>483</v>
      </c>
      <c r="AT187" s="113"/>
      <c r="AU187" s="120">
        <v>1467.51144</v>
      </c>
      <c r="AV187" s="110">
        <v>392.92951005071501</v>
      </c>
      <c r="AW187" s="131">
        <v>573</v>
      </c>
      <c r="AX187" s="116">
        <v>0.68574085523685102</v>
      </c>
      <c r="AY187" s="139">
        <v>-928.47502584431197</v>
      </c>
      <c r="AZ187" s="112"/>
      <c r="BA187" s="112"/>
      <c r="BB187" s="125">
        <v>673</v>
      </c>
      <c r="BC187" s="125">
        <v>1101</v>
      </c>
      <c r="BD187" s="111"/>
      <c r="BE187" s="120">
        <v>174.2</v>
      </c>
      <c r="BF187" s="110">
        <v>46.642444334767603</v>
      </c>
      <c r="BG187" s="132">
        <v>65</v>
      </c>
      <c r="BH187" s="116">
        <v>0.71757606668873197</v>
      </c>
      <c r="BI187" s="127">
        <v>-98.178649558252999</v>
      </c>
      <c r="BJ187" s="112"/>
      <c r="BK187" s="112"/>
      <c r="BL187" s="125">
        <v>69</v>
      </c>
      <c r="BM187" s="125">
        <v>118</v>
      </c>
      <c r="BN187" s="111"/>
      <c r="BO187" s="119">
        <v>424</v>
      </c>
      <c r="BP187" s="120">
        <v>113.526959804486</v>
      </c>
      <c r="BQ187" s="132">
        <v>78</v>
      </c>
      <c r="BR187" s="122">
        <v>1.4554738436472601</v>
      </c>
      <c r="BS187" s="123">
        <v>112.17742621694801</v>
      </c>
      <c r="BT187" s="112">
        <v>7.4999999999999997E-3</v>
      </c>
      <c r="BU187" s="124">
        <v>7.4999999999999997E-3</v>
      </c>
      <c r="BV187" s="119">
        <v>0</v>
      </c>
      <c r="BW187" s="119">
        <v>0</v>
      </c>
      <c r="BX187" s="113"/>
      <c r="BY187" s="118">
        <v>0.99526813880126197</v>
      </c>
      <c r="BZ187" s="118">
        <v>1</v>
      </c>
      <c r="CA187" s="135">
        <v>0.99810725552050505</v>
      </c>
      <c r="CB187" s="117">
        <v>0.9</v>
      </c>
      <c r="CC187" s="124">
        <v>2.5000000000000001E-3</v>
      </c>
      <c r="CD187" s="113"/>
      <c r="CE187" s="113"/>
    </row>
    <row r="188" spans="1:83" s="85" customFormat="1" ht="21.4" customHeight="1" x14ac:dyDescent="0.2">
      <c r="A188" s="109" t="s">
        <v>246</v>
      </c>
      <c r="B188" s="109" t="s">
        <v>247</v>
      </c>
      <c r="C188" s="109" t="s">
        <v>252</v>
      </c>
      <c r="D188" s="110">
        <v>2.75387745788889</v>
      </c>
      <c r="E188" s="111"/>
      <c r="F188" s="112">
        <v>2.2499999999999999E-2</v>
      </c>
      <c r="G188" s="112">
        <v>1.9E-2</v>
      </c>
      <c r="H188" s="113"/>
      <c r="I188" s="114">
        <v>3</v>
      </c>
      <c r="J188" s="114">
        <v>3</v>
      </c>
      <c r="K188" s="111"/>
      <c r="L188" s="115">
        <v>0.55000000000000004</v>
      </c>
      <c r="M188" s="116">
        <v>0.41899999999999998</v>
      </c>
      <c r="N188" s="117">
        <v>0.7</v>
      </c>
      <c r="O188" s="118"/>
      <c r="P188" s="111"/>
      <c r="Q188" s="119">
        <v>102</v>
      </c>
      <c r="R188" s="120">
        <v>37.0386851120793</v>
      </c>
      <c r="S188" s="121">
        <v>36</v>
      </c>
      <c r="T188" s="133">
        <v>1.0288523642244201</v>
      </c>
      <c r="U188" s="134">
        <v>-9.2346182790480498</v>
      </c>
      <c r="V188" s="124">
        <v>5.0000000000000001E-3</v>
      </c>
      <c r="W188" s="124">
        <v>1.5E-3</v>
      </c>
      <c r="X188" s="125">
        <v>0</v>
      </c>
      <c r="Y188" s="125">
        <v>17</v>
      </c>
      <c r="Z188" s="111"/>
      <c r="AA188" s="126">
        <v>276</v>
      </c>
      <c r="AB188" s="110">
        <v>100.22232442092</v>
      </c>
      <c r="AC188" s="121">
        <v>200</v>
      </c>
      <c r="AD188" s="116">
        <v>0.50111162210460003</v>
      </c>
      <c r="AE188" s="127">
        <v>-341.97010155026697</v>
      </c>
      <c r="AF188" s="112"/>
      <c r="AG188" s="112"/>
      <c r="AH188" s="128">
        <v>275</v>
      </c>
      <c r="AI188" s="125">
        <v>385</v>
      </c>
      <c r="AJ188" s="111"/>
      <c r="AK188" s="120">
        <v>1049.1568299999999</v>
      </c>
      <c r="AL188" s="120">
        <v>380.97440646624801</v>
      </c>
      <c r="AM188" s="129">
        <v>711.2</v>
      </c>
      <c r="AN188" s="116">
        <v>0.53567829930574795</v>
      </c>
      <c r="AO188" s="139">
        <v>-1148.3448511127499</v>
      </c>
      <c r="AP188" s="124"/>
      <c r="AQ188" s="124"/>
      <c r="AR188" s="125">
        <v>910</v>
      </c>
      <c r="AS188" s="125">
        <v>1302</v>
      </c>
      <c r="AT188" s="113"/>
      <c r="AU188" s="120">
        <v>2146.4934800000001</v>
      </c>
      <c r="AV188" s="110">
        <v>779.44407942011105</v>
      </c>
      <c r="AW188" s="131">
        <v>573</v>
      </c>
      <c r="AX188" s="122">
        <v>1.36028635151852</v>
      </c>
      <c r="AY188" s="130">
        <v>379.79627133857502</v>
      </c>
      <c r="AZ188" s="112">
        <v>1.4999999999999999E-2</v>
      </c>
      <c r="BA188" s="112">
        <v>1.4999999999999999E-2</v>
      </c>
      <c r="BB188" s="125">
        <v>0</v>
      </c>
      <c r="BC188" s="125">
        <v>0</v>
      </c>
      <c r="BD188" s="111"/>
      <c r="BE188" s="120">
        <v>138</v>
      </c>
      <c r="BF188" s="110">
        <v>50.111162210460201</v>
      </c>
      <c r="BG188" s="132">
        <v>65</v>
      </c>
      <c r="BH188" s="118">
        <v>0.77094095708400401</v>
      </c>
      <c r="BI188" s="126">
        <v>-62.840283003836802</v>
      </c>
      <c r="BJ188" s="112"/>
      <c r="BK188" s="112"/>
      <c r="BL188" s="125">
        <v>42</v>
      </c>
      <c r="BM188" s="125">
        <v>77</v>
      </c>
      <c r="BN188" s="111"/>
      <c r="BO188" s="119">
        <v>67</v>
      </c>
      <c r="BP188" s="120">
        <v>24.3293323775423</v>
      </c>
      <c r="BQ188" s="132">
        <v>78</v>
      </c>
      <c r="BR188" s="116">
        <v>0.31191451766079897</v>
      </c>
      <c r="BS188" s="127">
        <v>-162.924533612093</v>
      </c>
      <c r="BT188" s="112"/>
      <c r="BU188" s="124"/>
      <c r="BV188" s="119">
        <v>148</v>
      </c>
      <c r="BW188" s="119">
        <v>191</v>
      </c>
      <c r="BX188" s="113"/>
      <c r="BY188" s="118">
        <v>0.994098955969133</v>
      </c>
      <c r="BZ188" s="118">
        <v>1</v>
      </c>
      <c r="CA188" s="135">
        <v>0.99763958238765305</v>
      </c>
      <c r="CB188" s="117">
        <v>0.9</v>
      </c>
      <c r="CC188" s="124">
        <v>2.5000000000000001E-3</v>
      </c>
      <c r="CD188" s="113"/>
      <c r="CE188" s="113"/>
    </row>
    <row r="189" spans="1:83" s="85" customFormat="1" ht="21.4" customHeight="1" x14ac:dyDescent="0.2">
      <c r="A189" s="109" t="s">
        <v>246</v>
      </c>
      <c r="B189" s="109" t="s">
        <v>247</v>
      </c>
      <c r="C189" s="109" t="s">
        <v>253</v>
      </c>
      <c r="D189" s="110">
        <v>3.6626016123333298</v>
      </c>
      <c r="E189" s="111"/>
      <c r="F189" s="112">
        <v>2.5749999999999999E-2</v>
      </c>
      <c r="G189" s="112">
        <v>1.6125E-2</v>
      </c>
      <c r="H189" s="113"/>
      <c r="I189" s="114">
        <v>5</v>
      </c>
      <c r="J189" s="114">
        <v>3</v>
      </c>
      <c r="K189" s="111"/>
      <c r="L189" s="136">
        <v>0.83</v>
      </c>
      <c r="M189" s="133">
        <v>0.78200000000000003</v>
      </c>
      <c r="N189" s="117">
        <v>0.7</v>
      </c>
      <c r="O189" s="118">
        <v>1.0999999999999999E-2</v>
      </c>
      <c r="P189" s="111"/>
      <c r="Q189" s="119">
        <v>130</v>
      </c>
      <c r="R189" s="120">
        <v>35.493895804075997</v>
      </c>
      <c r="S189" s="121">
        <v>36</v>
      </c>
      <c r="T189" s="133">
        <v>0.98594155011322104</v>
      </c>
      <c r="U189" s="134">
        <v>-17.939804325367898</v>
      </c>
      <c r="V189" s="124">
        <v>2.5000000000000001E-3</v>
      </c>
      <c r="W189" s="124"/>
      <c r="X189" s="125">
        <v>2</v>
      </c>
      <c r="Y189" s="125">
        <v>29</v>
      </c>
      <c r="Z189" s="111"/>
      <c r="AA189" s="126">
        <v>403</v>
      </c>
      <c r="AB189" s="110">
        <v>110.031076992636</v>
      </c>
      <c r="AC189" s="121">
        <v>200</v>
      </c>
      <c r="AD189" s="116">
        <v>0.55015538496317995</v>
      </c>
      <c r="AE189" s="127">
        <v>-418.88780180759898</v>
      </c>
      <c r="AF189" s="112"/>
      <c r="AG189" s="112"/>
      <c r="AH189" s="128">
        <v>330</v>
      </c>
      <c r="AI189" s="125">
        <v>477</v>
      </c>
      <c r="AJ189" s="111"/>
      <c r="AK189" s="120">
        <v>2684.28971</v>
      </c>
      <c r="AL189" s="120">
        <v>732.891532882256</v>
      </c>
      <c r="AM189" s="129">
        <v>828</v>
      </c>
      <c r="AN189" s="118">
        <v>0.88513470154861895</v>
      </c>
      <c r="AO189" s="120">
        <v>-718.32578948346099</v>
      </c>
      <c r="AP189" s="124"/>
      <c r="AQ189" s="124"/>
      <c r="AR189" s="125">
        <v>349</v>
      </c>
      <c r="AS189" s="125">
        <v>955</v>
      </c>
      <c r="AT189" s="113"/>
      <c r="AU189" s="120">
        <v>2011.2849799999999</v>
      </c>
      <c r="AV189" s="110">
        <v>549.14107317248499</v>
      </c>
      <c r="AW189" s="131">
        <v>573</v>
      </c>
      <c r="AX189" s="133">
        <v>0.95836138424517403</v>
      </c>
      <c r="AY189" s="137">
        <v>-338.38676244149099</v>
      </c>
      <c r="AZ189" s="112">
        <v>2.2499999999999998E-3</v>
      </c>
      <c r="BA189" s="112"/>
      <c r="BB189" s="125">
        <v>88</v>
      </c>
      <c r="BC189" s="125">
        <v>508</v>
      </c>
      <c r="BD189" s="111"/>
      <c r="BE189" s="120">
        <v>129.6</v>
      </c>
      <c r="BF189" s="110">
        <v>35.384683816986502</v>
      </c>
      <c r="BG189" s="132">
        <v>65</v>
      </c>
      <c r="BH189" s="116">
        <v>0.54437975103056202</v>
      </c>
      <c r="BI189" s="127">
        <v>-137.51353558746999</v>
      </c>
      <c r="BJ189" s="112"/>
      <c r="BK189" s="112"/>
      <c r="BL189" s="125">
        <v>109</v>
      </c>
      <c r="BM189" s="125">
        <v>157</v>
      </c>
      <c r="BN189" s="111"/>
      <c r="BO189" s="119">
        <v>305</v>
      </c>
      <c r="BP189" s="120">
        <v>83.274140155716694</v>
      </c>
      <c r="BQ189" s="132">
        <v>78</v>
      </c>
      <c r="BR189" s="122">
        <v>1.06761718148355</v>
      </c>
      <c r="BS189" s="123">
        <v>-0.79500373564451399</v>
      </c>
      <c r="BT189" s="112">
        <v>7.4999999999999997E-3</v>
      </c>
      <c r="BU189" s="124">
        <v>2.6250000000000002E-3</v>
      </c>
      <c r="BV189" s="119">
        <v>0</v>
      </c>
      <c r="BW189" s="119">
        <v>38</v>
      </c>
      <c r="BX189" s="113"/>
      <c r="BY189" s="118">
        <v>0.98099415204678397</v>
      </c>
      <c r="BZ189" s="118">
        <v>1</v>
      </c>
      <c r="CA189" s="135">
        <v>0.99239766081871295</v>
      </c>
      <c r="CB189" s="117">
        <v>0.9</v>
      </c>
      <c r="CC189" s="124">
        <v>2.5000000000000001E-3</v>
      </c>
      <c r="CD189" s="113"/>
      <c r="CE189" s="113"/>
    </row>
    <row r="190" spans="1:83" s="85" customFormat="1" ht="21.4" customHeight="1" x14ac:dyDescent="0.2">
      <c r="A190" s="109" t="s">
        <v>246</v>
      </c>
      <c r="B190" s="109" t="s">
        <v>247</v>
      </c>
      <c r="C190" s="109" t="s">
        <v>254</v>
      </c>
      <c r="D190" s="110">
        <v>4.74698357744444</v>
      </c>
      <c r="E190" s="111"/>
      <c r="F190" s="112">
        <v>5.1250000000000002E-3</v>
      </c>
      <c r="G190" s="112">
        <v>2.5000000000000001E-3</v>
      </c>
      <c r="H190" s="113"/>
      <c r="I190" s="114">
        <v>2</v>
      </c>
      <c r="J190" s="114">
        <v>1</v>
      </c>
      <c r="K190" s="111"/>
      <c r="L190" s="115">
        <v>0.26</v>
      </c>
      <c r="M190" s="116">
        <v>0.48099999999999998</v>
      </c>
      <c r="N190" s="117">
        <v>0.7</v>
      </c>
      <c r="O190" s="118"/>
      <c r="P190" s="111"/>
      <c r="Q190" s="119">
        <v>133</v>
      </c>
      <c r="R190" s="120">
        <v>28.0177923159366</v>
      </c>
      <c r="S190" s="121">
        <v>36</v>
      </c>
      <c r="T190" s="118">
        <v>0.77827200877601599</v>
      </c>
      <c r="U190" s="126">
        <v>-58.7401606601358</v>
      </c>
      <c r="V190" s="124"/>
      <c r="W190" s="124"/>
      <c r="X190" s="125">
        <v>38</v>
      </c>
      <c r="Y190" s="125">
        <v>73</v>
      </c>
      <c r="Z190" s="111"/>
      <c r="AA190" s="126">
        <v>403</v>
      </c>
      <c r="AB190" s="110">
        <v>84.896017318213794</v>
      </c>
      <c r="AC190" s="121">
        <v>200</v>
      </c>
      <c r="AD190" s="116">
        <v>0.42448008659106901</v>
      </c>
      <c r="AE190" s="127">
        <v>-662.22311477853304</v>
      </c>
      <c r="AF190" s="112"/>
      <c r="AG190" s="112"/>
      <c r="AH190" s="128">
        <v>547</v>
      </c>
      <c r="AI190" s="125">
        <v>737</v>
      </c>
      <c r="AJ190" s="111"/>
      <c r="AK190" s="120">
        <v>2671.78748</v>
      </c>
      <c r="AL190" s="120">
        <v>562.83899794706394</v>
      </c>
      <c r="AM190" s="129">
        <v>828</v>
      </c>
      <c r="AN190" s="116">
        <v>0.67975724389741998</v>
      </c>
      <c r="AO190" s="139">
        <v>-1738.2362151831201</v>
      </c>
      <c r="AP190" s="124"/>
      <c r="AQ190" s="124"/>
      <c r="AR190" s="125">
        <v>1259</v>
      </c>
      <c r="AS190" s="125">
        <v>2045</v>
      </c>
      <c r="AT190" s="113"/>
      <c r="AU190" s="120">
        <v>2336.5177199999998</v>
      </c>
      <c r="AV190" s="110">
        <v>492.21103925914002</v>
      </c>
      <c r="AW190" s="131">
        <v>573</v>
      </c>
      <c r="AX190" s="118">
        <v>0.85900704931787097</v>
      </c>
      <c r="AY190" s="120">
        <v>-708.81845202479303</v>
      </c>
      <c r="AZ190" s="112"/>
      <c r="BA190" s="112"/>
      <c r="BB190" s="125">
        <v>384</v>
      </c>
      <c r="BC190" s="125">
        <v>928</v>
      </c>
      <c r="BD190" s="111"/>
      <c r="BE190" s="120">
        <v>159.6</v>
      </c>
      <c r="BF190" s="110">
        <v>33.621350779123901</v>
      </c>
      <c r="BG190" s="132">
        <v>65</v>
      </c>
      <c r="BH190" s="116">
        <v>0.51725155044806004</v>
      </c>
      <c r="BI190" s="127">
        <v>-186.597512303023</v>
      </c>
      <c r="BJ190" s="112"/>
      <c r="BK190" s="112"/>
      <c r="BL190" s="125">
        <v>149</v>
      </c>
      <c r="BM190" s="125">
        <v>211</v>
      </c>
      <c r="BN190" s="111"/>
      <c r="BO190" s="119">
        <v>354</v>
      </c>
      <c r="BP190" s="120">
        <v>74.573672780763502</v>
      </c>
      <c r="BQ190" s="132">
        <v>78</v>
      </c>
      <c r="BR190" s="133">
        <v>0.95607272795850595</v>
      </c>
      <c r="BS190" s="134">
        <v>-42.331355261129303</v>
      </c>
      <c r="BT190" s="112">
        <v>2.6250000000000002E-3</v>
      </c>
      <c r="BU190" s="124"/>
      <c r="BV190" s="119">
        <v>17</v>
      </c>
      <c r="BW190" s="119">
        <v>91</v>
      </c>
      <c r="BX190" s="113"/>
      <c r="BY190" s="118">
        <v>0.99258774798343097</v>
      </c>
      <c r="BZ190" s="118">
        <v>1</v>
      </c>
      <c r="CA190" s="135">
        <v>0.99703509919337296</v>
      </c>
      <c r="CB190" s="117">
        <v>0.9</v>
      </c>
      <c r="CC190" s="124">
        <v>2.5000000000000001E-3</v>
      </c>
      <c r="CD190" s="113"/>
      <c r="CE190" s="113"/>
    </row>
    <row r="191" spans="1:83" s="85" customFormat="1" ht="21.4" customHeight="1" x14ac:dyDescent="0.2">
      <c r="A191" s="109" t="s">
        <v>246</v>
      </c>
      <c r="B191" s="109" t="s">
        <v>247</v>
      </c>
      <c r="C191" s="109" t="s">
        <v>255</v>
      </c>
      <c r="D191" s="110">
        <v>2.8603574068888902</v>
      </c>
      <c r="E191" s="111"/>
      <c r="F191" s="112">
        <v>1.2500000000000001E-2</v>
      </c>
      <c r="G191" s="112">
        <v>0.01</v>
      </c>
      <c r="H191" s="113"/>
      <c r="I191" s="114">
        <v>3</v>
      </c>
      <c r="J191" s="114">
        <v>2</v>
      </c>
      <c r="K191" s="111"/>
      <c r="L191" s="136">
        <v>0.71</v>
      </c>
      <c r="M191" s="116">
        <v>0.58099999999999996</v>
      </c>
      <c r="N191" s="117">
        <v>0.7</v>
      </c>
      <c r="O191" s="118"/>
      <c r="P191" s="111"/>
      <c r="Q191" s="119">
        <v>69</v>
      </c>
      <c r="R191" s="120">
        <v>24.122859553781701</v>
      </c>
      <c r="S191" s="121">
        <v>36</v>
      </c>
      <c r="T191" s="116">
        <v>0.67007943204949305</v>
      </c>
      <c r="U191" s="127">
        <v>-46.535556379056104</v>
      </c>
      <c r="V191" s="124"/>
      <c r="W191" s="124"/>
      <c r="X191" s="125">
        <v>34</v>
      </c>
      <c r="Y191" s="125">
        <v>55</v>
      </c>
      <c r="Z191" s="111"/>
      <c r="AA191" s="126">
        <v>200</v>
      </c>
      <c r="AB191" s="110">
        <v>69.921332039947103</v>
      </c>
      <c r="AC191" s="121">
        <v>200</v>
      </c>
      <c r="AD191" s="116">
        <v>0.34960666019973502</v>
      </c>
      <c r="AE191" s="127">
        <v>-441.86420210586698</v>
      </c>
      <c r="AF191" s="112"/>
      <c r="AG191" s="112"/>
      <c r="AH191" s="128">
        <v>373</v>
      </c>
      <c r="AI191" s="125">
        <v>487</v>
      </c>
      <c r="AJ191" s="111"/>
      <c r="AK191" s="120">
        <v>2334.1584400000002</v>
      </c>
      <c r="AL191" s="120">
        <v>816.03733658542501</v>
      </c>
      <c r="AM191" s="129">
        <v>828</v>
      </c>
      <c r="AN191" s="133">
        <v>0.98555233887128502</v>
      </c>
      <c r="AO191" s="137">
        <v>-323.15935671828902</v>
      </c>
      <c r="AP191" s="124">
        <v>2.5000000000000001E-3</v>
      </c>
      <c r="AQ191" s="124"/>
      <c r="AR191" s="125">
        <v>35</v>
      </c>
      <c r="AS191" s="125">
        <v>508</v>
      </c>
      <c r="AT191" s="113"/>
      <c r="AU191" s="120">
        <v>1488.54618</v>
      </c>
      <c r="AV191" s="110">
        <v>520.40565854287399</v>
      </c>
      <c r="AW191" s="131">
        <v>573</v>
      </c>
      <c r="AX191" s="118">
        <v>0.90821231857395102</v>
      </c>
      <c r="AY191" s="120">
        <v>-346.46119552735502</v>
      </c>
      <c r="AZ191" s="112"/>
      <c r="BA191" s="112"/>
      <c r="BB191" s="125">
        <v>151</v>
      </c>
      <c r="BC191" s="125">
        <v>479</v>
      </c>
      <c r="BD191" s="111"/>
      <c r="BE191" s="120">
        <v>90</v>
      </c>
      <c r="BF191" s="110">
        <v>31.464599417976199</v>
      </c>
      <c r="BG191" s="132">
        <v>65</v>
      </c>
      <c r="BH191" s="116">
        <v>0.48407076027655699</v>
      </c>
      <c r="BI191" s="127">
        <v>-118.60586568440699</v>
      </c>
      <c r="BJ191" s="112"/>
      <c r="BK191" s="112"/>
      <c r="BL191" s="125">
        <v>96</v>
      </c>
      <c r="BM191" s="125">
        <v>134</v>
      </c>
      <c r="BN191" s="111"/>
      <c r="BO191" s="119">
        <v>320</v>
      </c>
      <c r="BP191" s="120">
        <v>111.874131263915</v>
      </c>
      <c r="BQ191" s="132">
        <v>78</v>
      </c>
      <c r="BR191" s="122">
        <v>1.4342837341527599</v>
      </c>
      <c r="BS191" s="123">
        <v>81.185327669958298</v>
      </c>
      <c r="BT191" s="112">
        <v>7.4999999999999997E-3</v>
      </c>
      <c r="BU191" s="124">
        <v>7.4999999999999997E-3</v>
      </c>
      <c r="BV191" s="119">
        <v>0</v>
      </c>
      <c r="BW191" s="119">
        <v>0</v>
      </c>
      <c r="BX191" s="113"/>
      <c r="BY191" s="118">
        <v>0.99556868537666199</v>
      </c>
      <c r="BZ191" s="118">
        <v>1</v>
      </c>
      <c r="CA191" s="135">
        <v>0.99822747415066504</v>
      </c>
      <c r="CB191" s="117">
        <v>0.9</v>
      </c>
      <c r="CC191" s="124">
        <v>2.5000000000000001E-3</v>
      </c>
      <c r="CD191" s="113"/>
      <c r="CE191" s="113"/>
    </row>
    <row r="192" spans="1:83" s="85" customFormat="1" ht="21.4" customHeight="1" x14ac:dyDescent="0.2">
      <c r="A192" s="109" t="s">
        <v>246</v>
      </c>
      <c r="B192" s="109" t="s">
        <v>247</v>
      </c>
      <c r="C192" s="109" t="s">
        <v>256</v>
      </c>
      <c r="D192" s="110">
        <v>3.0854458153333302</v>
      </c>
      <c r="E192" s="111"/>
      <c r="F192" s="112">
        <v>2.1250000000000002E-2</v>
      </c>
      <c r="G192" s="112">
        <v>1.2999999999999999E-2</v>
      </c>
      <c r="H192" s="113"/>
      <c r="I192" s="114">
        <v>3</v>
      </c>
      <c r="J192" s="114">
        <v>2</v>
      </c>
      <c r="K192" s="111"/>
      <c r="L192" s="115">
        <v>0.62</v>
      </c>
      <c r="M192" s="116">
        <v>0.50700000000000001</v>
      </c>
      <c r="N192" s="117">
        <v>0.7</v>
      </c>
      <c r="O192" s="118"/>
      <c r="P192" s="111"/>
      <c r="Q192" s="119">
        <v>86</v>
      </c>
      <c r="R192" s="120">
        <v>27.872795423149899</v>
      </c>
      <c r="S192" s="121">
        <v>36</v>
      </c>
      <c r="T192" s="118">
        <v>0.77424431730971999</v>
      </c>
      <c r="U192" s="126">
        <v>-38.627327372943903</v>
      </c>
      <c r="V192" s="124"/>
      <c r="W192" s="124"/>
      <c r="X192" s="125">
        <v>26</v>
      </c>
      <c r="Y192" s="125">
        <v>48</v>
      </c>
      <c r="Z192" s="111"/>
      <c r="AA192" s="126">
        <v>290</v>
      </c>
      <c r="AB192" s="110">
        <v>93.989658985040407</v>
      </c>
      <c r="AC192" s="121">
        <v>200</v>
      </c>
      <c r="AD192" s="116">
        <v>0.46994829492520201</v>
      </c>
      <c r="AE192" s="127">
        <v>-402.37404096079899</v>
      </c>
      <c r="AF192" s="112"/>
      <c r="AG192" s="112"/>
      <c r="AH192" s="128">
        <v>328</v>
      </c>
      <c r="AI192" s="125">
        <v>451</v>
      </c>
      <c r="AJ192" s="111"/>
      <c r="AK192" s="120">
        <v>2103.4869699999999</v>
      </c>
      <c r="AL192" s="120">
        <v>681.74490686129604</v>
      </c>
      <c r="AM192" s="129">
        <v>817.8</v>
      </c>
      <c r="AN192" s="118">
        <v>0.83363280369442005</v>
      </c>
      <c r="AO192" s="120">
        <v>-727.63048348870802</v>
      </c>
      <c r="AP192" s="124"/>
      <c r="AQ192" s="124"/>
      <c r="AR192" s="125">
        <v>420</v>
      </c>
      <c r="AS192" s="125">
        <v>925</v>
      </c>
      <c r="AT192" s="113"/>
      <c r="AU192" s="120">
        <v>2019.6315999999999</v>
      </c>
      <c r="AV192" s="110">
        <v>654.56719089452304</v>
      </c>
      <c r="AW192" s="131">
        <v>573</v>
      </c>
      <c r="AX192" s="122">
        <v>1.14235111848957</v>
      </c>
      <c r="AY192" s="130">
        <v>40.223077732556902</v>
      </c>
      <c r="AZ192" s="112">
        <v>1.4999999999999999E-2</v>
      </c>
      <c r="BA192" s="112">
        <v>1.0500000000000001E-2</v>
      </c>
      <c r="BB192" s="125">
        <v>0</v>
      </c>
      <c r="BC192" s="125">
        <v>102</v>
      </c>
      <c r="BD192" s="111"/>
      <c r="BE192" s="120">
        <v>163</v>
      </c>
      <c r="BF192" s="110">
        <v>52.82867039504</v>
      </c>
      <c r="BG192" s="132">
        <v>65</v>
      </c>
      <c r="BH192" s="118">
        <v>0.81274877530830703</v>
      </c>
      <c r="BI192" s="126">
        <v>-62.021563312259801</v>
      </c>
      <c r="BJ192" s="112"/>
      <c r="BK192" s="112"/>
      <c r="BL192" s="125">
        <v>38</v>
      </c>
      <c r="BM192" s="125">
        <v>78</v>
      </c>
      <c r="BN192" s="111"/>
      <c r="BO192" s="119">
        <v>237</v>
      </c>
      <c r="BP192" s="120">
        <v>76.8122385498434</v>
      </c>
      <c r="BQ192" s="132">
        <v>78</v>
      </c>
      <c r="BR192" s="133">
        <v>0.98477228910055603</v>
      </c>
      <c r="BS192" s="134">
        <v>-20.607573657158198</v>
      </c>
      <c r="BT192" s="112">
        <v>3.7499999999999999E-3</v>
      </c>
      <c r="BU192" s="124"/>
      <c r="BV192" s="119">
        <v>4</v>
      </c>
      <c r="BW192" s="119">
        <v>52</v>
      </c>
      <c r="BX192" s="113"/>
      <c r="BY192" s="118">
        <v>0.99634308510638303</v>
      </c>
      <c r="BZ192" s="118">
        <v>1</v>
      </c>
      <c r="CA192" s="135">
        <v>0.99853723404255301</v>
      </c>
      <c r="CB192" s="117">
        <v>0.9</v>
      </c>
      <c r="CC192" s="124">
        <v>2.5000000000000001E-3</v>
      </c>
      <c r="CD192" s="113"/>
      <c r="CE192" s="113"/>
    </row>
    <row r="193" spans="1:83" s="85" customFormat="1" ht="21.4" customHeight="1" x14ac:dyDescent="0.2">
      <c r="A193" s="109" t="s">
        <v>246</v>
      </c>
      <c r="B193" s="109" t="s">
        <v>247</v>
      </c>
      <c r="C193" s="109" t="s">
        <v>257</v>
      </c>
      <c r="D193" s="110">
        <v>3.8887596261111099</v>
      </c>
      <c r="E193" s="111"/>
      <c r="F193" s="112">
        <v>0.02</v>
      </c>
      <c r="G193" s="112">
        <v>1.8124999999999999E-2</v>
      </c>
      <c r="H193" s="113"/>
      <c r="I193" s="114">
        <v>3</v>
      </c>
      <c r="J193" s="114">
        <v>3</v>
      </c>
      <c r="K193" s="111"/>
      <c r="L193" s="115">
        <v>0.6</v>
      </c>
      <c r="M193" s="118">
        <v>0.63800000000000001</v>
      </c>
      <c r="N193" s="117">
        <v>0.7</v>
      </c>
      <c r="O193" s="118"/>
      <c r="P193" s="111"/>
      <c r="Q193" s="119">
        <v>164</v>
      </c>
      <c r="R193" s="120">
        <v>42.1728303541367</v>
      </c>
      <c r="S193" s="121">
        <v>36</v>
      </c>
      <c r="T193" s="122">
        <v>1.1714675098371301</v>
      </c>
      <c r="U193" s="123">
        <v>6.9252211821200298</v>
      </c>
      <c r="V193" s="124">
        <v>0.01</v>
      </c>
      <c r="W193" s="124">
        <v>8.5000000000000006E-3</v>
      </c>
      <c r="X193" s="125">
        <v>0</v>
      </c>
      <c r="Y193" s="125">
        <v>4</v>
      </c>
      <c r="Z193" s="111"/>
      <c r="AA193" s="126">
        <v>476</v>
      </c>
      <c r="AB193" s="110">
        <v>122.404068588836</v>
      </c>
      <c r="AC193" s="121">
        <v>200</v>
      </c>
      <c r="AD193" s="116">
        <v>0.61202034294417995</v>
      </c>
      <c r="AE193" s="127">
        <v>-396.637660099333</v>
      </c>
      <c r="AF193" s="112"/>
      <c r="AG193" s="112"/>
      <c r="AH193" s="128">
        <v>302</v>
      </c>
      <c r="AI193" s="125">
        <v>458</v>
      </c>
      <c r="AJ193" s="111"/>
      <c r="AK193" s="120">
        <v>2953.3935499999998</v>
      </c>
      <c r="AL193" s="120">
        <v>759.46929971433894</v>
      </c>
      <c r="AM193" s="129">
        <v>814.9</v>
      </c>
      <c r="AN193" s="118">
        <v>0.93197852462184205</v>
      </c>
      <c r="AO193" s="120">
        <v>-602.16859607473305</v>
      </c>
      <c r="AP193" s="124">
        <v>0</v>
      </c>
      <c r="AQ193" s="124"/>
      <c r="AR193" s="125">
        <v>216</v>
      </c>
      <c r="AS193" s="125">
        <v>850</v>
      </c>
      <c r="AT193" s="113"/>
      <c r="AU193" s="120">
        <v>1982.0646899999999</v>
      </c>
      <c r="AV193" s="110">
        <v>509.69071903838199</v>
      </c>
      <c r="AW193" s="131">
        <v>573</v>
      </c>
      <c r="AX193" s="118">
        <v>0.889512598670823</v>
      </c>
      <c r="AY193" s="120">
        <v>-512.69438394676104</v>
      </c>
      <c r="AZ193" s="112"/>
      <c r="BA193" s="112"/>
      <c r="BB193" s="125">
        <v>247</v>
      </c>
      <c r="BC193" s="125">
        <v>692</v>
      </c>
      <c r="BD193" s="111"/>
      <c r="BE193" s="120">
        <v>199.2</v>
      </c>
      <c r="BF193" s="110">
        <v>51.2245597960002</v>
      </c>
      <c r="BG193" s="132">
        <v>65</v>
      </c>
      <c r="BH193" s="118">
        <v>0.78807015070769504</v>
      </c>
      <c r="BI193" s="126">
        <v>-84.407239532283199</v>
      </c>
      <c r="BJ193" s="112"/>
      <c r="BK193" s="112"/>
      <c r="BL193" s="125">
        <v>54</v>
      </c>
      <c r="BM193" s="125">
        <v>105</v>
      </c>
      <c r="BN193" s="111"/>
      <c r="BO193" s="119">
        <v>362</v>
      </c>
      <c r="BP193" s="120">
        <v>93.088808464618793</v>
      </c>
      <c r="BQ193" s="132">
        <v>78</v>
      </c>
      <c r="BR193" s="122">
        <v>1.19344626236691</v>
      </c>
      <c r="BS193" s="123">
        <v>37.322792304432099</v>
      </c>
      <c r="BT193" s="112">
        <v>7.4999999999999997E-3</v>
      </c>
      <c r="BU193" s="124">
        <v>7.1250000000000003E-3</v>
      </c>
      <c r="BV193" s="119">
        <v>0</v>
      </c>
      <c r="BW193" s="119">
        <v>2</v>
      </c>
      <c r="BX193" s="113"/>
      <c r="BY193" s="118">
        <v>0.99648609077598804</v>
      </c>
      <c r="BZ193" s="118">
        <v>1</v>
      </c>
      <c r="CA193" s="135">
        <v>0.99859443631039502</v>
      </c>
      <c r="CB193" s="117">
        <v>0.9</v>
      </c>
      <c r="CC193" s="124">
        <v>2.5000000000000001E-3</v>
      </c>
      <c r="CD193" s="113"/>
      <c r="CE193" s="113"/>
    </row>
    <row r="194" spans="1:83" s="85" customFormat="1" ht="21.4" customHeight="1" x14ac:dyDescent="0.2">
      <c r="A194" s="109" t="s">
        <v>246</v>
      </c>
      <c r="B194" s="109" t="s">
        <v>247</v>
      </c>
      <c r="C194" s="109" t="s">
        <v>258</v>
      </c>
      <c r="D194" s="110">
        <v>4.0950951938888904</v>
      </c>
      <c r="E194" s="111"/>
      <c r="F194" s="112">
        <v>2.8125000000000001E-2</v>
      </c>
      <c r="G194" s="112">
        <v>2.1999999999999999E-2</v>
      </c>
      <c r="H194" s="113"/>
      <c r="I194" s="114">
        <v>5</v>
      </c>
      <c r="J194" s="114">
        <v>3</v>
      </c>
      <c r="K194" s="111"/>
      <c r="L194" s="136">
        <v>0.78</v>
      </c>
      <c r="M194" s="133">
        <v>0.82899999999999996</v>
      </c>
      <c r="N194" s="117">
        <v>0.7</v>
      </c>
      <c r="O194" s="118">
        <v>1.7999999999999999E-2</v>
      </c>
      <c r="P194" s="111"/>
      <c r="Q194" s="119">
        <v>138</v>
      </c>
      <c r="R194" s="120">
        <v>33.698850323659698</v>
      </c>
      <c r="S194" s="121">
        <v>36</v>
      </c>
      <c r="T194" s="133">
        <v>0.93607917565721499</v>
      </c>
      <c r="U194" s="134">
        <v>-27.40908507156</v>
      </c>
      <c r="V194" s="124">
        <v>5.0000000000000001E-4</v>
      </c>
      <c r="W194" s="124"/>
      <c r="X194" s="125">
        <v>10</v>
      </c>
      <c r="Y194" s="125">
        <v>39</v>
      </c>
      <c r="Z194" s="111"/>
      <c r="AA194" s="126">
        <v>277</v>
      </c>
      <c r="AB194" s="110">
        <v>67.641895214882197</v>
      </c>
      <c r="AC194" s="121">
        <v>200</v>
      </c>
      <c r="AD194" s="116">
        <v>0.33820947607441099</v>
      </c>
      <c r="AE194" s="127">
        <v>-641.93936150866705</v>
      </c>
      <c r="AF194" s="112"/>
      <c r="AG194" s="112"/>
      <c r="AH194" s="128">
        <v>543</v>
      </c>
      <c r="AI194" s="125">
        <v>706</v>
      </c>
      <c r="AJ194" s="111"/>
      <c r="AK194" s="120">
        <v>2035.9908800000001</v>
      </c>
      <c r="AL194" s="120">
        <v>497.177912503306</v>
      </c>
      <c r="AM194" s="129">
        <v>828</v>
      </c>
      <c r="AN194" s="116">
        <v>0.60045641606679501</v>
      </c>
      <c r="AO194" s="139">
        <v>-1768.4180766458801</v>
      </c>
      <c r="AP194" s="124"/>
      <c r="AQ194" s="124"/>
      <c r="AR194" s="125">
        <v>1355</v>
      </c>
      <c r="AS194" s="125">
        <v>2033</v>
      </c>
      <c r="AT194" s="113"/>
      <c r="AU194" s="120">
        <v>2216.4034499999998</v>
      </c>
      <c r="AV194" s="110">
        <v>541.23368201734104</v>
      </c>
      <c r="AW194" s="131">
        <v>573</v>
      </c>
      <c r="AX194" s="133">
        <v>0.94456139968122299</v>
      </c>
      <c r="AY194" s="137">
        <v>-410.72624581169401</v>
      </c>
      <c r="AZ194" s="112">
        <v>7.5000000000000002E-4</v>
      </c>
      <c r="BA194" s="112"/>
      <c r="BB194" s="125">
        <v>131</v>
      </c>
      <c r="BC194" s="125">
        <v>600</v>
      </c>
      <c r="BD194" s="111"/>
      <c r="BE194" s="120">
        <v>146.19999999999999</v>
      </c>
      <c r="BF194" s="110">
        <v>35.701245777674302</v>
      </c>
      <c r="BG194" s="132">
        <v>65</v>
      </c>
      <c r="BH194" s="116">
        <v>0.54924993504114294</v>
      </c>
      <c r="BI194" s="127">
        <v>-152.45529249031699</v>
      </c>
      <c r="BJ194" s="112"/>
      <c r="BK194" s="112"/>
      <c r="BL194" s="125">
        <v>120</v>
      </c>
      <c r="BM194" s="125">
        <v>174</v>
      </c>
      <c r="BN194" s="111"/>
      <c r="BO194" s="119">
        <v>333</v>
      </c>
      <c r="BP194" s="120">
        <v>81.3167909983963</v>
      </c>
      <c r="BQ194" s="132">
        <v>78</v>
      </c>
      <c r="BR194" s="133">
        <v>1.0425229615178999</v>
      </c>
      <c r="BS194" s="134">
        <v>-8.9044118520161</v>
      </c>
      <c r="BT194" s="112">
        <v>6.3749999999999996E-3</v>
      </c>
      <c r="BU194" s="124">
        <v>1.5E-3</v>
      </c>
      <c r="BV194" s="119">
        <v>0</v>
      </c>
      <c r="BW194" s="119">
        <v>51</v>
      </c>
      <c r="BX194" s="113"/>
      <c r="BY194" s="118">
        <v>0.99175301332205501</v>
      </c>
      <c r="BZ194" s="118">
        <v>1</v>
      </c>
      <c r="CA194" s="135">
        <v>0.996701205328822</v>
      </c>
      <c r="CB194" s="117">
        <v>0.9</v>
      </c>
      <c r="CC194" s="124">
        <v>2.5000000000000001E-3</v>
      </c>
      <c r="CD194" s="113"/>
      <c r="CE194" s="113"/>
    </row>
    <row r="195" spans="1:83" s="85" customFormat="1" ht="21.4" customHeight="1" x14ac:dyDescent="0.2">
      <c r="A195" s="109" t="s">
        <v>246</v>
      </c>
      <c r="B195" s="109" t="s">
        <v>247</v>
      </c>
      <c r="C195" s="109" t="s">
        <v>259</v>
      </c>
      <c r="D195" s="110">
        <v>2.8735632856666702</v>
      </c>
      <c r="E195" s="111"/>
      <c r="F195" s="112">
        <v>8.7500000000000008E-3</v>
      </c>
      <c r="G195" s="112">
        <v>4.2500000000000003E-3</v>
      </c>
      <c r="H195" s="113"/>
      <c r="I195" s="114">
        <v>3</v>
      </c>
      <c r="J195" s="114">
        <v>3</v>
      </c>
      <c r="K195" s="111"/>
      <c r="L195" s="135">
        <v>1</v>
      </c>
      <c r="M195" s="133">
        <v>0.70599999999999996</v>
      </c>
      <c r="N195" s="117">
        <v>0.7</v>
      </c>
      <c r="O195" s="118">
        <v>1E-3</v>
      </c>
      <c r="P195" s="111"/>
      <c r="Q195" s="119">
        <v>73</v>
      </c>
      <c r="R195" s="120">
        <v>25.403999405241599</v>
      </c>
      <c r="S195" s="121">
        <v>36</v>
      </c>
      <c r="T195" s="116">
        <v>0.70566665014559904</v>
      </c>
      <c r="U195" s="127">
        <v>-43.068968234648203</v>
      </c>
      <c r="V195" s="124"/>
      <c r="W195" s="124"/>
      <c r="X195" s="125">
        <v>31</v>
      </c>
      <c r="Y195" s="125">
        <v>52</v>
      </c>
      <c r="Z195" s="111"/>
      <c r="AA195" s="126">
        <v>194</v>
      </c>
      <c r="AB195" s="110">
        <v>67.511998419409096</v>
      </c>
      <c r="AC195" s="121">
        <v>200</v>
      </c>
      <c r="AD195" s="116">
        <v>0.33755999209704501</v>
      </c>
      <c r="AE195" s="127">
        <v>-450.827601303601</v>
      </c>
      <c r="AF195" s="112"/>
      <c r="AG195" s="112"/>
      <c r="AH195" s="128">
        <v>381</v>
      </c>
      <c r="AI195" s="125">
        <v>496</v>
      </c>
      <c r="AJ195" s="111"/>
      <c r="AK195" s="120">
        <v>1213.73838</v>
      </c>
      <c r="AL195" s="120">
        <v>422.38094635121701</v>
      </c>
      <c r="AM195" s="129">
        <v>792.6</v>
      </c>
      <c r="AN195" s="116">
        <v>0.53290555936313</v>
      </c>
      <c r="AO195" s="139">
        <v>-1341.7134039661701</v>
      </c>
      <c r="AP195" s="124"/>
      <c r="AQ195" s="124"/>
      <c r="AR195" s="125">
        <v>1064</v>
      </c>
      <c r="AS195" s="125">
        <v>1520</v>
      </c>
      <c r="AT195" s="113"/>
      <c r="AU195" s="120">
        <v>988.72438999999997</v>
      </c>
      <c r="AV195" s="110">
        <v>344.07607966449098</v>
      </c>
      <c r="AW195" s="131">
        <v>573</v>
      </c>
      <c r="AX195" s="116">
        <v>0.60048181442319504</v>
      </c>
      <c r="AY195" s="139">
        <v>-854.75496350436697</v>
      </c>
      <c r="AZ195" s="112"/>
      <c r="BA195" s="112"/>
      <c r="BB195" s="125">
        <v>658</v>
      </c>
      <c r="BC195" s="125">
        <v>988</v>
      </c>
      <c r="BD195" s="111"/>
      <c r="BE195" s="120">
        <v>106.2</v>
      </c>
      <c r="BF195" s="110">
        <v>36.957599134748698</v>
      </c>
      <c r="BG195" s="132">
        <v>65</v>
      </c>
      <c r="BH195" s="116">
        <v>0.56857844822690295</v>
      </c>
      <c r="BI195" s="127">
        <v>-103.36897042367001</v>
      </c>
      <c r="BJ195" s="112"/>
      <c r="BK195" s="112"/>
      <c r="BL195" s="125">
        <v>81</v>
      </c>
      <c r="BM195" s="125">
        <v>118</v>
      </c>
      <c r="BN195" s="111"/>
      <c r="BO195" s="119">
        <v>228</v>
      </c>
      <c r="BP195" s="120">
        <v>79.343998142398306</v>
      </c>
      <c r="BQ195" s="132">
        <v>78</v>
      </c>
      <c r="BR195" s="133">
        <v>1.01723074541536</v>
      </c>
      <c r="BS195" s="134">
        <v>-11.9172469962531</v>
      </c>
      <c r="BT195" s="112">
        <v>5.2500000000000003E-3</v>
      </c>
      <c r="BU195" s="124">
        <v>7.5000000000000002E-4</v>
      </c>
      <c r="BV195" s="119">
        <v>0</v>
      </c>
      <c r="BW195" s="119">
        <v>41</v>
      </c>
      <c r="BX195" s="113"/>
      <c r="BY195" s="118">
        <v>0.98361998361998404</v>
      </c>
      <c r="BZ195" s="118">
        <v>1</v>
      </c>
      <c r="CA195" s="135">
        <v>0.99344799344799295</v>
      </c>
      <c r="CB195" s="117">
        <v>0.9</v>
      </c>
      <c r="CC195" s="124">
        <v>2.5000000000000001E-3</v>
      </c>
      <c r="CD195" s="113"/>
      <c r="CE195" s="113"/>
    </row>
    <row r="196" spans="1:83" s="85" customFormat="1" ht="21.4" customHeight="1" x14ac:dyDescent="0.2">
      <c r="A196" s="109" t="s">
        <v>246</v>
      </c>
      <c r="B196" s="109" t="s">
        <v>247</v>
      </c>
      <c r="C196" s="109" t="s">
        <v>260</v>
      </c>
      <c r="D196" s="110">
        <v>6.7691988437777804</v>
      </c>
      <c r="E196" s="111"/>
      <c r="F196" s="112">
        <v>2.9000000000000001E-2</v>
      </c>
      <c r="G196" s="112">
        <v>2.3E-2</v>
      </c>
      <c r="H196" s="113"/>
      <c r="I196" s="114">
        <v>5</v>
      </c>
      <c r="J196" s="114">
        <v>4</v>
      </c>
      <c r="K196" s="111"/>
      <c r="L196" s="136">
        <v>0.7</v>
      </c>
      <c r="M196" s="116">
        <v>0.54100000000000004</v>
      </c>
      <c r="N196" s="117">
        <v>0.7</v>
      </c>
      <c r="O196" s="118"/>
      <c r="P196" s="111"/>
      <c r="Q196" s="119">
        <v>261</v>
      </c>
      <c r="R196" s="120">
        <v>38.557000026658997</v>
      </c>
      <c r="S196" s="121">
        <v>36</v>
      </c>
      <c r="T196" s="133">
        <v>1.07102777851831</v>
      </c>
      <c r="U196" s="134">
        <v>-12.421479697872099</v>
      </c>
      <c r="V196" s="124">
        <v>7.4999999999999997E-3</v>
      </c>
      <c r="W196" s="124">
        <v>3.5000000000000001E-3</v>
      </c>
      <c r="X196" s="125">
        <v>0</v>
      </c>
      <c r="Y196" s="125">
        <v>32</v>
      </c>
      <c r="Z196" s="111"/>
      <c r="AA196" s="126">
        <v>607</v>
      </c>
      <c r="AB196" s="110">
        <v>89.670877456636106</v>
      </c>
      <c r="AC196" s="121">
        <v>200</v>
      </c>
      <c r="AD196" s="116">
        <v>0.448354387283181</v>
      </c>
      <c r="AE196" s="127">
        <v>-912.00822054373396</v>
      </c>
      <c r="AF196" s="112"/>
      <c r="AG196" s="112"/>
      <c r="AH196" s="128">
        <v>747</v>
      </c>
      <c r="AI196" s="125">
        <v>1018</v>
      </c>
      <c r="AJ196" s="111"/>
      <c r="AK196" s="120">
        <v>6683.7662600000003</v>
      </c>
      <c r="AL196" s="120">
        <v>987.379217873573</v>
      </c>
      <c r="AM196" s="129">
        <v>828</v>
      </c>
      <c r="AN196" s="122">
        <v>1.1924869781081799</v>
      </c>
      <c r="AO196" s="130">
        <v>395.07222694894199</v>
      </c>
      <c r="AP196" s="124">
        <v>0.01</v>
      </c>
      <c r="AQ196" s="124">
        <v>9.4999999999999998E-3</v>
      </c>
      <c r="AR196" s="125">
        <v>0</v>
      </c>
      <c r="AS196" s="125">
        <v>43</v>
      </c>
      <c r="AT196" s="113"/>
      <c r="AU196" s="120">
        <v>3681.25893</v>
      </c>
      <c r="AV196" s="110">
        <v>543.82490675152803</v>
      </c>
      <c r="AW196" s="131">
        <v>573</v>
      </c>
      <c r="AX196" s="133">
        <v>0.94908360689620896</v>
      </c>
      <c r="AY196" s="137">
        <v>-661.39061960783295</v>
      </c>
      <c r="AZ196" s="112">
        <v>1.5E-3</v>
      </c>
      <c r="BA196" s="112"/>
      <c r="BB196" s="125">
        <v>198</v>
      </c>
      <c r="BC196" s="125">
        <v>974</v>
      </c>
      <c r="BD196" s="111"/>
      <c r="BE196" s="120">
        <v>233</v>
      </c>
      <c r="BF196" s="110">
        <v>34.420616882036597</v>
      </c>
      <c r="BG196" s="132">
        <v>65</v>
      </c>
      <c r="BH196" s="116">
        <v>0.52954795203133198</v>
      </c>
      <c r="BI196" s="127">
        <v>-260.67767167671298</v>
      </c>
      <c r="BJ196" s="112"/>
      <c r="BK196" s="112"/>
      <c r="BL196" s="125">
        <v>207</v>
      </c>
      <c r="BM196" s="125">
        <v>295</v>
      </c>
      <c r="BN196" s="111"/>
      <c r="BO196" s="119">
        <v>917</v>
      </c>
      <c r="BP196" s="120">
        <v>135.466547986384</v>
      </c>
      <c r="BQ196" s="132">
        <v>78</v>
      </c>
      <c r="BR196" s="122">
        <v>1.73675061521005</v>
      </c>
      <c r="BS196" s="123">
        <v>351.83146549438101</v>
      </c>
      <c r="BT196" s="112">
        <v>7.4999999999999997E-3</v>
      </c>
      <c r="BU196" s="124">
        <v>7.4999999999999997E-3</v>
      </c>
      <c r="BV196" s="119">
        <v>0</v>
      </c>
      <c r="BW196" s="119">
        <v>0</v>
      </c>
      <c r="BX196" s="113"/>
      <c r="BY196" s="118">
        <v>0.98522696749932803</v>
      </c>
      <c r="BZ196" s="118">
        <v>1</v>
      </c>
      <c r="CA196" s="135">
        <v>0.99409078699973097</v>
      </c>
      <c r="CB196" s="117">
        <v>0.9</v>
      </c>
      <c r="CC196" s="124">
        <v>2.5000000000000001E-3</v>
      </c>
      <c r="CD196" s="113"/>
      <c r="CE196" s="113"/>
    </row>
    <row r="197" spans="1:83" s="85" customFormat="1" ht="21.4" customHeight="1" x14ac:dyDescent="0.2">
      <c r="A197" s="109" t="s">
        <v>246</v>
      </c>
      <c r="B197" s="109" t="s">
        <v>247</v>
      </c>
      <c r="C197" s="109" t="s">
        <v>261</v>
      </c>
      <c r="D197" s="110">
        <v>2.9682927161111099</v>
      </c>
      <c r="E197" s="111"/>
      <c r="F197" s="112">
        <v>2.1874999999999999E-2</v>
      </c>
      <c r="G197" s="112">
        <v>1.4749999999999999E-2</v>
      </c>
      <c r="H197" s="113"/>
      <c r="I197" s="114">
        <v>4</v>
      </c>
      <c r="J197" s="114">
        <v>3</v>
      </c>
      <c r="K197" s="111"/>
      <c r="L197" s="138">
        <v>0.65</v>
      </c>
      <c r="M197" s="118">
        <v>0.68799999999999994</v>
      </c>
      <c r="N197" s="117">
        <v>0.7</v>
      </c>
      <c r="O197" s="118"/>
      <c r="P197" s="111"/>
      <c r="Q197" s="119">
        <v>251</v>
      </c>
      <c r="R197" s="120">
        <v>84.560393467139605</v>
      </c>
      <c r="S197" s="121">
        <v>36</v>
      </c>
      <c r="T197" s="122">
        <v>2.3488998185316499</v>
      </c>
      <c r="U197" s="123">
        <v>131.10472061083999</v>
      </c>
      <c r="V197" s="124">
        <v>0.01</v>
      </c>
      <c r="W197" s="124">
        <v>0.01</v>
      </c>
      <c r="X197" s="125">
        <v>0</v>
      </c>
      <c r="Y197" s="125">
        <v>0</v>
      </c>
      <c r="Z197" s="111"/>
      <c r="AA197" s="126">
        <v>243</v>
      </c>
      <c r="AB197" s="110">
        <v>81.865241484123203</v>
      </c>
      <c r="AC197" s="121">
        <v>200</v>
      </c>
      <c r="AD197" s="116">
        <v>0.40932620742061598</v>
      </c>
      <c r="AE197" s="127">
        <v>-423.08488549533303</v>
      </c>
      <c r="AF197" s="112"/>
      <c r="AG197" s="112"/>
      <c r="AH197" s="128">
        <v>351</v>
      </c>
      <c r="AI197" s="125">
        <v>470</v>
      </c>
      <c r="AJ197" s="111"/>
      <c r="AK197" s="120">
        <v>1445.9340999999999</v>
      </c>
      <c r="AL197" s="120">
        <v>487.12651961575398</v>
      </c>
      <c r="AM197" s="129">
        <v>806.1</v>
      </c>
      <c r="AN197" s="116">
        <v>0.604300359280182</v>
      </c>
      <c r="AO197" s="139">
        <v>-1238.7210309889399</v>
      </c>
      <c r="AP197" s="124"/>
      <c r="AQ197" s="124"/>
      <c r="AR197" s="125">
        <v>947</v>
      </c>
      <c r="AS197" s="125">
        <v>1426</v>
      </c>
      <c r="AT197" s="113"/>
      <c r="AU197" s="120">
        <v>1749.8169</v>
      </c>
      <c r="AV197" s="110">
        <v>589.50281099382698</v>
      </c>
      <c r="AW197" s="131">
        <v>573</v>
      </c>
      <c r="AX197" s="133">
        <v>1.02880071726671</v>
      </c>
      <c r="AY197" s="137">
        <v>-154.43430080093299</v>
      </c>
      <c r="AZ197" s="112">
        <v>7.4999999999999997E-3</v>
      </c>
      <c r="BA197" s="112">
        <v>2.2499999999999998E-3</v>
      </c>
      <c r="BB197" s="125">
        <v>0</v>
      </c>
      <c r="BC197" s="125">
        <v>292</v>
      </c>
      <c r="BD197" s="111"/>
      <c r="BE197" s="120">
        <v>149</v>
      </c>
      <c r="BF197" s="110">
        <v>50.197205683680501</v>
      </c>
      <c r="BG197" s="132">
        <v>65</v>
      </c>
      <c r="BH197" s="118">
        <v>0.77226470282585302</v>
      </c>
      <c r="BI197" s="126">
        <v>-67.477587785983303</v>
      </c>
      <c r="BJ197" s="112"/>
      <c r="BK197" s="112"/>
      <c r="BL197" s="125">
        <v>44</v>
      </c>
      <c r="BM197" s="125">
        <v>83</v>
      </c>
      <c r="BN197" s="111"/>
      <c r="BO197" s="119">
        <v>216</v>
      </c>
      <c r="BP197" s="120">
        <v>72.769103541442803</v>
      </c>
      <c r="BQ197" s="132">
        <v>78</v>
      </c>
      <c r="BR197" s="133">
        <v>0.93293722489029296</v>
      </c>
      <c r="BS197" s="134">
        <v>-31.826320819375901</v>
      </c>
      <c r="BT197" s="112">
        <v>1.8749999999999999E-3</v>
      </c>
      <c r="BU197" s="124"/>
      <c r="BV197" s="119">
        <v>16</v>
      </c>
      <c r="BW197" s="119">
        <v>62</v>
      </c>
      <c r="BX197" s="113"/>
      <c r="BY197" s="118">
        <v>0.99326275264677599</v>
      </c>
      <c r="BZ197" s="118">
        <v>1</v>
      </c>
      <c r="CA197" s="135">
        <v>0.99730510105870995</v>
      </c>
      <c r="CB197" s="117">
        <v>0.9</v>
      </c>
      <c r="CC197" s="124">
        <v>2.5000000000000001E-3</v>
      </c>
      <c r="CD197" s="113"/>
      <c r="CE197" s="113"/>
    </row>
    <row r="198" spans="1:83" s="85" customFormat="1" ht="21.4" customHeight="1" x14ac:dyDescent="0.2">
      <c r="A198" s="109" t="s">
        <v>246</v>
      </c>
      <c r="B198" s="109" t="s">
        <v>247</v>
      </c>
      <c r="C198" s="109" t="s">
        <v>262</v>
      </c>
      <c r="D198" s="110">
        <v>3.91358108133333</v>
      </c>
      <c r="E198" s="111"/>
      <c r="F198" s="112">
        <v>0.02</v>
      </c>
      <c r="G198" s="112">
        <v>1.9E-2</v>
      </c>
      <c r="H198" s="113"/>
      <c r="I198" s="114">
        <v>3</v>
      </c>
      <c r="J198" s="114">
        <v>3</v>
      </c>
      <c r="K198" s="111"/>
      <c r="L198" s="115">
        <v>0.28999999999999998</v>
      </c>
      <c r="M198" s="116">
        <v>0.42299999999999999</v>
      </c>
      <c r="N198" s="117">
        <v>0.7</v>
      </c>
      <c r="O198" s="118"/>
      <c r="P198" s="111"/>
      <c r="Q198" s="119">
        <v>166</v>
      </c>
      <c r="R198" s="120">
        <v>42.416394741831901</v>
      </c>
      <c r="S198" s="121">
        <v>36</v>
      </c>
      <c r="T198" s="122">
        <v>1.17823318727311</v>
      </c>
      <c r="U198" s="123">
        <v>7.9226329627841503</v>
      </c>
      <c r="V198" s="124">
        <v>0.01</v>
      </c>
      <c r="W198" s="124">
        <v>8.9999999999999993E-3</v>
      </c>
      <c r="X198" s="125">
        <v>0</v>
      </c>
      <c r="Y198" s="125">
        <v>4</v>
      </c>
      <c r="Z198" s="111"/>
      <c r="AA198" s="126">
        <v>295</v>
      </c>
      <c r="AB198" s="110">
        <v>75.3785328243398</v>
      </c>
      <c r="AC198" s="121">
        <v>200</v>
      </c>
      <c r="AD198" s="116">
        <v>0.37689266412169897</v>
      </c>
      <c r="AE198" s="127">
        <v>-583.20759465119897</v>
      </c>
      <c r="AF198" s="112"/>
      <c r="AG198" s="112"/>
      <c r="AH198" s="128">
        <v>488</v>
      </c>
      <c r="AI198" s="125">
        <v>645</v>
      </c>
      <c r="AJ198" s="111"/>
      <c r="AK198" s="120">
        <v>1436.2166</v>
      </c>
      <c r="AL198" s="120">
        <v>366.98271229139601</v>
      </c>
      <c r="AM198" s="129">
        <v>646.5</v>
      </c>
      <c r="AN198" s="116">
        <v>0.56764533997122302</v>
      </c>
      <c r="AO198" s="139">
        <v>-1402.5894497100001</v>
      </c>
      <c r="AP198" s="124"/>
      <c r="AQ198" s="124"/>
      <c r="AR198" s="125">
        <v>1094</v>
      </c>
      <c r="AS198" s="125">
        <v>1600</v>
      </c>
      <c r="AT198" s="113"/>
      <c r="AU198" s="120">
        <v>2083.2278099999999</v>
      </c>
      <c r="AV198" s="110">
        <v>532.30730798868694</v>
      </c>
      <c r="AW198" s="131">
        <v>573</v>
      </c>
      <c r="AX198" s="118">
        <v>0.92898308549509001</v>
      </c>
      <c r="AY198" s="120">
        <v>-427.45499197263598</v>
      </c>
      <c r="AZ198" s="112">
        <v>0</v>
      </c>
      <c r="BA198" s="112"/>
      <c r="BB198" s="125">
        <v>160</v>
      </c>
      <c r="BC198" s="125">
        <v>608</v>
      </c>
      <c r="BD198" s="111"/>
      <c r="BE198" s="120">
        <v>236</v>
      </c>
      <c r="BF198" s="110">
        <v>60.3028262594718</v>
      </c>
      <c r="BG198" s="132">
        <v>65</v>
      </c>
      <c r="BH198" s="118">
        <v>0.92773578860725903</v>
      </c>
      <c r="BI198" s="126">
        <v>-49.417468261639698</v>
      </c>
      <c r="BJ198" s="112"/>
      <c r="BK198" s="112"/>
      <c r="BL198" s="125">
        <v>19</v>
      </c>
      <c r="BM198" s="125">
        <v>70</v>
      </c>
      <c r="BN198" s="111"/>
      <c r="BO198" s="119">
        <v>422</v>
      </c>
      <c r="BP198" s="120">
        <v>107.829630006344</v>
      </c>
      <c r="BQ198" s="132">
        <v>78</v>
      </c>
      <c r="BR198" s="122">
        <v>1.3824311539274901</v>
      </c>
      <c r="BS198" s="123">
        <v>95.2504192221827</v>
      </c>
      <c r="BT198" s="112">
        <v>7.4999999999999997E-3</v>
      </c>
      <c r="BU198" s="124">
        <v>7.4999999999999997E-3</v>
      </c>
      <c r="BV198" s="119">
        <v>0</v>
      </c>
      <c r="BW198" s="119">
        <v>0</v>
      </c>
      <c r="BX198" s="113"/>
      <c r="BY198" s="118">
        <v>0.99774901519414805</v>
      </c>
      <c r="BZ198" s="118">
        <v>1</v>
      </c>
      <c r="CA198" s="135">
        <v>0.99909960607765902</v>
      </c>
      <c r="CB198" s="117">
        <v>0.9</v>
      </c>
      <c r="CC198" s="124">
        <v>2.5000000000000001E-3</v>
      </c>
      <c r="CD198" s="113"/>
      <c r="CE198" s="113"/>
    </row>
    <row r="199" spans="1:83" s="85" customFormat="1" ht="21.4" customHeight="1" x14ac:dyDescent="0.2">
      <c r="A199" s="109" t="s">
        <v>246</v>
      </c>
      <c r="B199" s="109" t="s">
        <v>247</v>
      </c>
      <c r="C199" s="109" t="s">
        <v>263</v>
      </c>
      <c r="D199" s="110">
        <v>7.7894218750000004</v>
      </c>
      <c r="E199" s="111"/>
      <c r="F199" s="112">
        <v>4.4999999999999998E-2</v>
      </c>
      <c r="G199" s="112">
        <v>4.1500000000000002E-2</v>
      </c>
      <c r="H199" s="113"/>
      <c r="I199" s="114">
        <v>5</v>
      </c>
      <c r="J199" s="114">
        <v>5</v>
      </c>
      <c r="K199" s="111"/>
      <c r="L199" s="135">
        <v>1</v>
      </c>
      <c r="M199" s="133">
        <v>0.77800000000000002</v>
      </c>
      <c r="N199" s="117">
        <v>0.7</v>
      </c>
      <c r="O199" s="118">
        <v>1.0999999999999999E-2</v>
      </c>
      <c r="P199" s="111"/>
      <c r="Q199" s="119">
        <v>310</v>
      </c>
      <c r="R199" s="120">
        <v>39.797561998142498</v>
      </c>
      <c r="S199" s="121">
        <v>36</v>
      </c>
      <c r="T199" s="133">
        <v>1.1054878332817399</v>
      </c>
      <c r="U199" s="134">
        <v>-4.6303283750000297</v>
      </c>
      <c r="V199" s="124">
        <v>8.9999999999999993E-3</v>
      </c>
      <c r="W199" s="124">
        <v>5.4999999999999997E-3</v>
      </c>
      <c r="X199" s="125">
        <v>0</v>
      </c>
      <c r="Y199" s="125">
        <v>27</v>
      </c>
      <c r="Z199" s="111"/>
      <c r="AA199" s="126">
        <v>899</v>
      </c>
      <c r="AB199" s="110">
        <v>115.41292979461301</v>
      </c>
      <c r="AC199" s="121">
        <v>200</v>
      </c>
      <c r="AD199" s="116">
        <v>0.57706464897306498</v>
      </c>
      <c r="AE199" s="127">
        <v>-848.94626874999994</v>
      </c>
      <c r="AF199" s="112"/>
      <c r="AG199" s="112"/>
      <c r="AH199" s="128">
        <v>659</v>
      </c>
      <c r="AI199" s="125">
        <v>971</v>
      </c>
      <c r="AJ199" s="111"/>
      <c r="AK199" s="120">
        <v>5741.5156299999999</v>
      </c>
      <c r="AL199" s="120">
        <v>737.09136854267501</v>
      </c>
      <c r="AM199" s="129">
        <v>828</v>
      </c>
      <c r="AN199" s="118">
        <v>0.89020696683897904</v>
      </c>
      <c r="AO199" s="120">
        <v>-1494.9819226249999</v>
      </c>
      <c r="AP199" s="124"/>
      <c r="AQ199" s="124"/>
      <c r="AR199" s="125">
        <v>709</v>
      </c>
      <c r="AS199" s="125">
        <v>1999</v>
      </c>
      <c r="AT199" s="113"/>
      <c r="AU199" s="120">
        <v>5384.9304499999998</v>
      </c>
      <c r="AV199" s="110">
        <v>691.31323690180795</v>
      </c>
      <c r="AW199" s="131">
        <v>573</v>
      </c>
      <c r="AX199" s="122">
        <v>1.2064803436331699</v>
      </c>
      <c r="AY199" s="130">
        <v>387.77640299375099</v>
      </c>
      <c r="AZ199" s="112">
        <v>1.4999999999999999E-2</v>
      </c>
      <c r="BA199" s="112">
        <v>1.4999999999999999E-2</v>
      </c>
      <c r="BB199" s="125">
        <v>0</v>
      </c>
      <c r="BC199" s="125">
        <v>0</v>
      </c>
      <c r="BD199" s="111"/>
      <c r="BE199" s="120">
        <v>251.5</v>
      </c>
      <c r="BF199" s="110">
        <v>32.287376911396301</v>
      </c>
      <c r="BG199" s="132">
        <v>65</v>
      </c>
      <c r="BH199" s="116">
        <v>0.496728875559943</v>
      </c>
      <c r="BI199" s="127">
        <v>-316.58253734375</v>
      </c>
      <c r="BJ199" s="112"/>
      <c r="BK199" s="112"/>
      <c r="BL199" s="125">
        <v>255</v>
      </c>
      <c r="BM199" s="125">
        <v>357</v>
      </c>
      <c r="BN199" s="111"/>
      <c r="BO199" s="119">
        <v>797</v>
      </c>
      <c r="BP199" s="120">
        <v>102.318248104902</v>
      </c>
      <c r="BQ199" s="132">
        <v>78</v>
      </c>
      <c r="BR199" s="122">
        <v>1.3117724116013101</v>
      </c>
      <c r="BS199" s="123">
        <v>146.65182035000001</v>
      </c>
      <c r="BT199" s="112">
        <v>7.4999999999999997E-3</v>
      </c>
      <c r="BU199" s="124">
        <v>7.4999999999999997E-3</v>
      </c>
      <c r="BV199" s="119">
        <v>0</v>
      </c>
      <c r="BW199" s="119">
        <v>0</v>
      </c>
      <c r="BX199" s="113"/>
      <c r="BY199" s="118">
        <v>0.99175395587252102</v>
      </c>
      <c r="BZ199" s="118">
        <v>1</v>
      </c>
      <c r="CA199" s="135">
        <v>0.99670158234900796</v>
      </c>
      <c r="CB199" s="117">
        <v>0.9</v>
      </c>
      <c r="CC199" s="124">
        <v>2.5000000000000001E-3</v>
      </c>
      <c r="CD199" s="113"/>
      <c r="CE199" s="113"/>
    </row>
    <row r="200" spans="1:83" s="85" customFormat="1" ht="21.4" customHeight="1" x14ac:dyDescent="0.2">
      <c r="A200" s="109" t="s">
        <v>246</v>
      </c>
      <c r="B200" s="109" t="s">
        <v>247</v>
      </c>
      <c r="C200" s="109" t="s">
        <v>264</v>
      </c>
      <c r="D200" s="110">
        <v>2.62664236911111</v>
      </c>
      <c r="E200" s="111"/>
      <c r="F200" s="112">
        <v>3.2499999999999999E-3</v>
      </c>
      <c r="G200" s="112">
        <v>2.5000000000000001E-3</v>
      </c>
      <c r="H200" s="113"/>
      <c r="I200" s="114">
        <v>2</v>
      </c>
      <c r="J200" s="114">
        <v>1</v>
      </c>
      <c r="K200" s="111"/>
      <c r="L200" s="115">
        <v>0.47</v>
      </c>
      <c r="M200" s="118">
        <v>0.60599999999999998</v>
      </c>
      <c r="N200" s="117">
        <v>0.7</v>
      </c>
      <c r="O200" s="118"/>
      <c r="P200" s="111"/>
      <c r="Q200" s="119">
        <v>87</v>
      </c>
      <c r="R200" s="120">
        <v>33.122133802114</v>
      </c>
      <c r="S200" s="121">
        <v>36</v>
      </c>
      <c r="T200" s="118">
        <v>0.92005927228094497</v>
      </c>
      <c r="U200" s="126">
        <v>-19.095338573136001</v>
      </c>
      <c r="V200" s="124"/>
      <c r="W200" s="124"/>
      <c r="X200" s="125">
        <v>8</v>
      </c>
      <c r="Y200" s="125">
        <v>27</v>
      </c>
      <c r="Z200" s="111"/>
      <c r="AA200" s="126">
        <v>233</v>
      </c>
      <c r="AB200" s="110">
        <v>88.706404320604193</v>
      </c>
      <c r="AC200" s="121">
        <v>200</v>
      </c>
      <c r="AD200" s="116">
        <v>0.44353202160302102</v>
      </c>
      <c r="AE200" s="127">
        <v>-356.41854762853302</v>
      </c>
      <c r="AF200" s="112"/>
      <c r="AG200" s="112"/>
      <c r="AH200" s="128">
        <v>293</v>
      </c>
      <c r="AI200" s="125">
        <v>398</v>
      </c>
      <c r="AJ200" s="111"/>
      <c r="AK200" s="120">
        <v>967.83109999999999</v>
      </c>
      <c r="AL200" s="120">
        <v>368.46702519594498</v>
      </c>
      <c r="AM200" s="129">
        <v>828</v>
      </c>
      <c r="AN200" s="116">
        <v>0.44500848453616498</v>
      </c>
      <c r="AO200" s="139">
        <v>-1472.36168718213</v>
      </c>
      <c r="AP200" s="124"/>
      <c r="AQ200" s="124"/>
      <c r="AR200" s="125">
        <v>1208</v>
      </c>
      <c r="AS200" s="125">
        <v>1643</v>
      </c>
      <c r="AT200" s="113"/>
      <c r="AU200" s="120">
        <v>1405.58872</v>
      </c>
      <c r="AV200" s="110">
        <v>535.12755924807095</v>
      </c>
      <c r="AW200" s="131">
        <v>573</v>
      </c>
      <c r="AX200" s="133">
        <v>0.93390498996172999</v>
      </c>
      <c r="AY200" s="137">
        <v>-279.48326036974498</v>
      </c>
      <c r="AZ200" s="112">
        <v>7.5000000000000002E-4</v>
      </c>
      <c r="BA200" s="112"/>
      <c r="BB200" s="125">
        <v>100</v>
      </c>
      <c r="BC200" s="125">
        <v>401</v>
      </c>
      <c r="BD200" s="111"/>
      <c r="BE200" s="120">
        <v>106.1</v>
      </c>
      <c r="BF200" s="110">
        <v>40.3937746713138</v>
      </c>
      <c r="BG200" s="132">
        <v>65</v>
      </c>
      <c r="BH200" s="116">
        <v>0.62144268725098095</v>
      </c>
      <c r="BI200" s="127">
        <v>-85.461027979273297</v>
      </c>
      <c r="BJ200" s="112"/>
      <c r="BK200" s="112"/>
      <c r="BL200" s="125">
        <v>65</v>
      </c>
      <c r="BM200" s="125">
        <v>99</v>
      </c>
      <c r="BN200" s="111"/>
      <c r="BO200" s="119">
        <v>146</v>
      </c>
      <c r="BP200" s="120">
        <v>55.5842705184902</v>
      </c>
      <c r="BQ200" s="132">
        <v>78</v>
      </c>
      <c r="BR200" s="118">
        <v>0.712618852801156</v>
      </c>
      <c r="BS200" s="126">
        <v>-73.301523367929505</v>
      </c>
      <c r="BT200" s="112"/>
      <c r="BU200" s="124"/>
      <c r="BV200" s="119">
        <v>59</v>
      </c>
      <c r="BW200" s="119">
        <v>100</v>
      </c>
      <c r="BX200" s="113"/>
      <c r="BY200" s="118">
        <v>0.98968105065666001</v>
      </c>
      <c r="BZ200" s="118">
        <v>1</v>
      </c>
      <c r="CA200" s="135">
        <v>0.99587242026266398</v>
      </c>
      <c r="CB200" s="117">
        <v>0.9</v>
      </c>
      <c r="CC200" s="124">
        <v>2.5000000000000001E-3</v>
      </c>
      <c r="CD200" s="113"/>
      <c r="CE200" s="113"/>
    </row>
    <row r="201" spans="1:83" s="85" customFormat="1" ht="21.4" customHeight="1" x14ac:dyDescent="0.2">
      <c r="A201" s="109" t="s">
        <v>246</v>
      </c>
      <c r="B201" s="109" t="s">
        <v>247</v>
      </c>
      <c r="C201" s="109" t="s">
        <v>265</v>
      </c>
      <c r="D201" s="110">
        <v>4.0835714029999997</v>
      </c>
      <c r="E201" s="111"/>
      <c r="F201" s="112">
        <v>2.5000000000000001E-2</v>
      </c>
      <c r="G201" s="112">
        <v>2.5000000000000001E-2</v>
      </c>
      <c r="H201" s="113"/>
      <c r="I201" s="114">
        <v>3</v>
      </c>
      <c r="J201" s="114">
        <v>3</v>
      </c>
      <c r="K201" s="111"/>
      <c r="L201" s="136">
        <v>0.83</v>
      </c>
      <c r="M201" s="116">
        <v>0.56999999999999995</v>
      </c>
      <c r="N201" s="117">
        <v>0.7</v>
      </c>
      <c r="O201" s="118"/>
      <c r="P201" s="111"/>
      <c r="Q201" s="119">
        <v>131</v>
      </c>
      <c r="R201" s="120">
        <v>32.0797623138806</v>
      </c>
      <c r="S201" s="121">
        <v>36</v>
      </c>
      <c r="T201" s="118">
        <v>0.89110450871890601</v>
      </c>
      <c r="U201" s="126">
        <v>-33.943616109975999</v>
      </c>
      <c r="V201" s="124"/>
      <c r="W201" s="124"/>
      <c r="X201" s="125">
        <v>17</v>
      </c>
      <c r="Y201" s="125">
        <v>46</v>
      </c>
      <c r="Z201" s="111"/>
      <c r="AA201" s="126">
        <v>333</v>
      </c>
      <c r="AB201" s="110">
        <v>81.546266034520997</v>
      </c>
      <c r="AC201" s="121">
        <v>200</v>
      </c>
      <c r="AD201" s="116">
        <v>0.40773133017260499</v>
      </c>
      <c r="AE201" s="127">
        <v>-583.35342283320006</v>
      </c>
      <c r="AF201" s="112"/>
      <c r="AG201" s="112"/>
      <c r="AH201" s="128">
        <v>484</v>
      </c>
      <c r="AI201" s="125">
        <v>648</v>
      </c>
      <c r="AJ201" s="111"/>
      <c r="AK201" s="120">
        <v>1491.6719800000001</v>
      </c>
      <c r="AL201" s="120">
        <v>365.28612647844</v>
      </c>
      <c r="AM201" s="129">
        <v>762.4</v>
      </c>
      <c r="AN201" s="116">
        <v>0.47912660870729301</v>
      </c>
      <c r="AO201" s="139">
        <v>-2001.46726784016</v>
      </c>
      <c r="AP201" s="124"/>
      <c r="AQ201" s="124"/>
      <c r="AR201" s="125">
        <v>1622</v>
      </c>
      <c r="AS201" s="125">
        <v>2245</v>
      </c>
      <c r="AT201" s="113"/>
      <c r="AU201" s="120">
        <v>2798.1361099999999</v>
      </c>
      <c r="AV201" s="110">
        <v>685.21787275333202</v>
      </c>
      <c r="AW201" s="131">
        <v>573</v>
      </c>
      <c r="AX201" s="122">
        <v>1.1958427098661999</v>
      </c>
      <c r="AY201" s="130">
        <v>178.399280976288</v>
      </c>
      <c r="AZ201" s="112">
        <v>1.4999999999999999E-2</v>
      </c>
      <c r="BA201" s="112">
        <v>1.4999999999999999E-2</v>
      </c>
      <c r="BB201" s="125">
        <v>0</v>
      </c>
      <c r="BC201" s="125">
        <v>10</v>
      </c>
      <c r="BD201" s="111"/>
      <c r="BE201" s="120">
        <v>209.4</v>
      </c>
      <c r="BF201" s="110">
        <v>51.278642965851901</v>
      </c>
      <c r="BG201" s="132">
        <v>65</v>
      </c>
      <c r="BH201" s="118">
        <v>0.78890219947464502</v>
      </c>
      <c r="BI201" s="126">
        <v>-88.414862420790001</v>
      </c>
      <c r="BJ201" s="112"/>
      <c r="BK201" s="112"/>
      <c r="BL201" s="125">
        <v>57</v>
      </c>
      <c r="BM201" s="125">
        <v>110</v>
      </c>
      <c r="BN201" s="111"/>
      <c r="BO201" s="119">
        <v>433</v>
      </c>
      <c r="BP201" s="120">
        <v>106.03463421305599</v>
      </c>
      <c r="BQ201" s="132">
        <v>78</v>
      </c>
      <c r="BR201" s="122">
        <v>1.3594183873468699</v>
      </c>
      <c r="BS201" s="123">
        <v>92.057723277846407</v>
      </c>
      <c r="BT201" s="112">
        <v>7.4999999999999997E-3</v>
      </c>
      <c r="BU201" s="124">
        <v>7.4999999999999997E-3</v>
      </c>
      <c r="BV201" s="119">
        <v>0</v>
      </c>
      <c r="BW201" s="119">
        <v>0</v>
      </c>
      <c r="BX201" s="113"/>
      <c r="BY201" s="118">
        <v>0.99791666666666701</v>
      </c>
      <c r="BZ201" s="118">
        <v>1</v>
      </c>
      <c r="CA201" s="135">
        <v>0.99916666666666698</v>
      </c>
      <c r="CB201" s="117">
        <v>0.9</v>
      </c>
      <c r="CC201" s="124">
        <v>2.5000000000000001E-3</v>
      </c>
      <c r="CD201" s="113"/>
      <c r="CE201" s="113"/>
    </row>
    <row r="202" spans="1:83" s="85" customFormat="1" ht="21.4" customHeight="1" x14ac:dyDescent="0.2">
      <c r="A202" s="109" t="s">
        <v>246</v>
      </c>
      <c r="B202" s="109" t="s">
        <v>247</v>
      </c>
      <c r="C202" s="109" t="s">
        <v>266</v>
      </c>
      <c r="D202" s="110">
        <v>3.29356989955556</v>
      </c>
      <c r="E202" s="111"/>
      <c r="F202" s="112">
        <v>2.9499999999999998E-2</v>
      </c>
      <c r="G202" s="112">
        <v>2.1499999999999998E-2</v>
      </c>
      <c r="H202" s="113"/>
      <c r="I202" s="114">
        <v>4</v>
      </c>
      <c r="J202" s="114">
        <v>4</v>
      </c>
      <c r="K202" s="111"/>
      <c r="L202" s="115">
        <v>0.56999999999999995</v>
      </c>
      <c r="M202" s="118">
        <v>0.68899999999999995</v>
      </c>
      <c r="N202" s="117">
        <v>0.7</v>
      </c>
      <c r="O202" s="118"/>
      <c r="P202" s="111"/>
      <c r="Q202" s="119">
        <v>132</v>
      </c>
      <c r="R202" s="120">
        <v>40.078092776416398</v>
      </c>
      <c r="S202" s="121">
        <v>36</v>
      </c>
      <c r="T202" s="133">
        <v>1.11328035490046</v>
      </c>
      <c r="U202" s="134">
        <v>-1.0338753828481799</v>
      </c>
      <c r="V202" s="124">
        <v>9.4999999999999998E-3</v>
      </c>
      <c r="W202" s="124">
        <v>5.4999999999999997E-3</v>
      </c>
      <c r="X202" s="125">
        <v>0</v>
      </c>
      <c r="Y202" s="125">
        <v>11</v>
      </c>
      <c r="Z202" s="111"/>
      <c r="AA202" s="126">
        <v>537</v>
      </c>
      <c r="AB202" s="110">
        <v>163.04496834042101</v>
      </c>
      <c r="AC202" s="121">
        <v>200</v>
      </c>
      <c r="AD202" s="118">
        <v>0.81522484170210496</v>
      </c>
      <c r="AE202" s="126">
        <v>-202.07708546026799</v>
      </c>
      <c r="AF202" s="112"/>
      <c r="AG202" s="112"/>
      <c r="AH202" s="128">
        <v>122</v>
      </c>
      <c r="AI202" s="125">
        <v>254</v>
      </c>
      <c r="AJ202" s="111"/>
      <c r="AK202" s="120">
        <v>2893.3586500000001</v>
      </c>
      <c r="AL202" s="120">
        <v>878.48709401626502</v>
      </c>
      <c r="AM202" s="129">
        <v>783.4</v>
      </c>
      <c r="AN202" s="122">
        <v>1.1213774495995199</v>
      </c>
      <c r="AO202" s="130">
        <v>-1.6062937478686801</v>
      </c>
      <c r="AP202" s="124">
        <v>0.01</v>
      </c>
      <c r="AQ202" s="124">
        <v>6.0000000000000001E-3</v>
      </c>
      <c r="AR202" s="125">
        <v>0</v>
      </c>
      <c r="AS202" s="125">
        <v>203</v>
      </c>
      <c r="AT202" s="113"/>
      <c r="AU202" s="120">
        <v>1392.79034</v>
      </c>
      <c r="AV202" s="110">
        <v>422.88167018648898</v>
      </c>
      <c r="AW202" s="131">
        <v>573</v>
      </c>
      <c r="AX202" s="116">
        <v>0.73801338601481503</v>
      </c>
      <c r="AY202" s="139">
        <v>-720.13619251779801</v>
      </c>
      <c r="AZ202" s="112"/>
      <c r="BA202" s="112"/>
      <c r="BB202" s="125">
        <v>495</v>
      </c>
      <c r="BC202" s="125">
        <v>872</v>
      </c>
      <c r="BD202" s="111"/>
      <c r="BE202" s="120">
        <v>185.1</v>
      </c>
      <c r="BF202" s="110">
        <v>56.200416461474802</v>
      </c>
      <c r="BG202" s="132">
        <v>65</v>
      </c>
      <c r="BH202" s="118">
        <v>0.86462179171499698</v>
      </c>
      <c r="BI202" s="126">
        <v>-55.100052774586999</v>
      </c>
      <c r="BJ202" s="112"/>
      <c r="BK202" s="112"/>
      <c r="BL202" s="125">
        <v>29</v>
      </c>
      <c r="BM202" s="125">
        <v>72</v>
      </c>
      <c r="BN202" s="111"/>
      <c r="BO202" s="119">
        <v>333</v>
      </c>
      <c r="BP202" s="120">
        <v>101.10609768595999</v>
      </c>
      <c r="BQ202" s="132">
        <v>78</v>
      </c>
      <c r="BR202" s="122">
        <v>1.2962320216148699</v>
      </c>
      <c r="BS202" s="123">
        <v>58.015896802226798</v>
      </c>
      <c r="BT202" s="112">
        <v>7.4999999999999997E-3</v>
      </c>
      <c r="BU202" s="124">
        <v>7.4999999999999997E-3</v>
      </c>
      <c r="BV202" s="119">
        <v>0</v>
      </c>
      <c r="BW202" s="119">
        <v>0</v>
      </c>
      <c r="BX202" s="113"/>
      <c r="BY202" s="118">
        <v>1</v>
      </c>
      <c r="BZ202" s="118">
        <v>1</v>
      </c>
      <c r="CA202" s="135">
        <v>1</v>
      </c>
      <c r="CB202" s="117">
        <v>0.9</v>
      </c>
      <c r="CC202" s="124">
        <v>2.5000000000000001E-3</v>
      </c>
      <c r="CD202" s="113"/>
      <c r="CE202" s="113"/>
    </row>
    <row r="203" spans="1:83" s="85" customFormat="1" ht="21.4" customHeight="1" x14ac:dyDescent="0.2">
      <c r="A203" s="109" t="s">
        <v>246</v>
      </c>
      <c r="B203" s="109" t="s">
        <v>247</v>
      </c>
      <c r="C203" s="109" t="s">
        <v>267</v>
      </c>
      <c r="D203" s="110">
        <v>3.99435921433333</v>
      </c>
      <c r="E203" s="111"/>
      <c r="F203" s="112">
        <v>0.01</v>
      </c>
      <c r="G203" s="112">
        <v>5.875E-3</v>
      </c>
      <c r="H203" s="113"/>
      <c r="I203" s="114">
        <v>2</v>
      </c>
      <c r="J203" s="114">
        <v>2</v>
      </c>
      <c r="K203" s="111"/>
      <c r="L203" s="135">
        <v>0.89</v>
      </c>
      <c r="M203" s="118">
        <v>0.66200000000000003</v>
      </c>
      <c r="N203" s="117">
        <v>0.7</v>
      </c>
      <c r="O203" s="118"/>
      <c r="P203" s="111"/>
      <c r="Q203" s="119">
        <v>94</v>
      </c>
      <c r="R203" s="120">
        <v>23.533186415155399</v>
      </c>
      <c r="S203" s="121">
        <v>36</v>
      </c>
      <c r="T203" s="116">
        <v>0.65369962264320602</v>
      </c>
      <c r="U203" s="127">
        <v>-67.340157385351901</v>
      </c>
      <c r="V203" s="124"/>
      <c r="W203" s="124"/>
      <c r="X203" s="125">
        <v>50</v>
      </c>
      <c r="Y203" s="125">
        <v>79</v>
      </c>
      <c r="Z203" s="111"/>
      <c r="AA203" s="126">
        <v>355</v>
      </c>
      <c r="AB203" s="110">
        <v>88.875331674257097</v>
      </c>
      <c r="AC203" s="121">
        <v>200</v>
      </c>
      <c r="AD203" s="116">
        <v>0.44437665837128498</v>
      </c>
      <c r="AE203" s="127">
        <v>-541.33420769639895</v>
      </c>
      <c r="AF203" s="112"/>
      <c r="AG203" s="112"/>
      <c r="AH203" s="128">
        <v>444</v>
      </c>
      <c r="AI203" s="125">
        <v>604</v>
      </c>
      <c r="AJ203" s="111"/>
      <c r="AK203" s="120">
        <v>1370.9849200000001</v>
      </c>
      <c r="AL203" s="120">
        <v>343.23025207156297</v>
      </c>
      <c r="AM203" s="129">
        <v>765.9</v>
      </c>
      <c r="AN203" s="116">
        <v>0.448139772909731</v>
      </c>
      <c r="AO203" s="139">
        <v>-2061.5269283733601</v>
      </c>
      <c r="AP203" s="124"/>
      <c r="AQ203" s="124"/>
      <c r="AR203" s="125">
        <v>1689</v>
      </c>
      <c r="AS203" s="125">
        <v>2301</v>
      </c>
      <c r="AT203" s="113"/>
      <c r="AU203" s="120">
        <v>1850.5825500000001</v>
      </c>
      <c r="AV203" s="110">
        <v>463.29898006152803</v>
      </c>
      <c r="AW203" s="131">
        <v>573</v>
      </c>
      <c r="AX203" s="118">
        <v>0.80854970342326005</v>
      </c>
      <c r="AY203" s="120">
        <v>-711.92191225863201</v>
      </c>
      <c r="AZ203" s="112"/>
      <c r="BA203" s="112"/>
      <c r="BB203" s="125">
        <v>439</v>
      </c>
      <c r="BC203" s="125">
        <v>896</v>
      </c>
      <c r="BD203" s="111"/>
      <c r="BE203" s="120">
        <v>174.6</v>
      </c>
      <c r="BF203" s="110">
        <v>43.711642000916299</v>
      </c>
      <c r="BG203" s="132">
        <v>65</v>
      </c>
      <c r="BH203" s="116">
        <v>0.672486800014097</v>
      </c>
      <c r="BI203" s="127">
        <v>-116.70861750133</v>
      </c>
      <c r="BJ203" s="112"/>
      <c r="BK203" s="112"/>
      <c r="BL203" s="125">
        <v>86</v>
      </c>
      <c r="BM203" s="125">
        <v>137</v>
      </c>
      <c r="BN203" s="111"/>
      <c r="BO203" s="119">
        <v>339</v>
      </c>
      <c r="BP203" s="120">
        <v>84.869682922741305</v>
      </c>
      <c r="BQ203" s="132">
        <v>78</v>
      </c>
      <c r="BR203" s="122">
        <v>1.0880728579838601</v>
      </c>
      <c r="BS203" s="123">
        <v>5.5061559642530797</v>
      </c>
      <c r="BT203" s="112">
        <v>7.4999999999999997E-3</v>
      </c>
      <c r="BU203" s="124">
        <v>3.375E-3</v>
      </c>
      <c r="BV203" s="119">
        <v>0</v>
      </c>
      <c r="BW203" s="119">
        <v>35</v>
      </c>
      <c r="BX203" s="113"/>
      <c r="BY203" s="118">
        <v>0.99518161601186095</v>
      </c>
      <c r="BZ203" s="118">
        <v>1</v>
      </c>
      <c r="CA203" s="135">
        <v>0.99807264640474402</v>
      </c>
      <c r="CB203" s="117">
        <v>0.9</v>
      </c>
      <c r="CC203" s="124">
        <v>2.5000000000000001E-3</v>
      </c>
      <c r="CD203" s="113"/>
      <c r="CE203" s="113"/>
    </row>
    <row r="204" spans="1:83" s="85" customFormat="1" ht="21.4" customHeight="1" x14ac:dyDescent="0.2">
      <c r="A204" s="109" t="s">
        <v>246</v>
      </c>
      <c r="B204" s="109" t="s">
        <v>247</v>
      </c>
      <c r="C204" s="109" t="s">
        <v>268</v>
      </c>
      <c r="D204" s="110">
        <v>4.8516961247777797</v>
      </c>
      <c r="E204" s="111"/>
      <c r="F204" s="112">
        <v>0.06</v>
      </c>
      <c r="G204" s="112">
        <v>5.5875000000000001E-2</v>
      </c>
      <c r="H204" s="113"/>
      <c r="I204" s="114">
        <v>6</v>
      </c>
      <c r="J204" s="114">
        <v>6</v>
      </c>
      <c r="K204" s="111"/>
      <c r="L204" s="138">
        <v>0.65</v>
      </c>
      <c r="M204" s="118">
        <v>0.61599999999999999</v>
      </c>
      <c r="N204" s="117">
        <v>0.7</v>
      </c>
      <c r="O204" s="118"/>
      <c r="P204" s="111"/>
      <c r="Q204" s="119">
        <v>214</v>
      </c>
      <c r="R204" s="120">
        <v>44.108285947072098</v>
      </c>
      <c r="S204" s="121">
        <v>36</v>
      </c>
      <c r="T204" s="122">
        <v>1.2252301651964499</v>
      </c>
      <c r="U204" s="123">
        <v>18.030290127975899</v>
      </c>
      <c r="V204" s="124">
        <v>0.01</v>
      </c>
      <c r="W204" s="124">
        <v>0.01</v>
      </c>
      <c r="X204" s="125">
        <v>0</v>
      </c>
      <c r="Y204" s="125">
        <v>0</v>
      </c>
      <c r="Z204" s="111"/>
      <c r="AA204" s="126">
        <v>750</v>
      </c>
      <c r="AB204" s="110">
        <v>154.585114300486</v>
      </c>
      <c r="AC204" s="121">
        <v>200</v>
      </c>
      <c r="AD204" s="118">
        <v>0.77292557150243002</v>
      </c>
      <c r="AE204" s="126">
        <v>-338.72061040013398</v>
      </c>
      <c r="AF204" s="112"/>
      <c r="AG204" s="112"/>
      <c r="AH204" s="128">
        <v>221</v>
      </c>
      <c r="AI204" s="125">
        <v>415</v>
      </c>
      <c r="AJ204" s="111"/>
      <c r="AK204" s="120">
        <v>5088.4870099999998</v>
      </c>
      <c r="AL204" s="120">
        <v>1048.8057947431901</v>
      </c>
      <c r="AM204" s="129">
        <v>828</v>
      </c>
      <c r="AN204" s="122">
        <v>1.26667366514878</v>
      </c>
      <c r="AO204" s="130">
        <v>581.183682943446</v>
      </c>
      <c r="AP204" s="124">
        <v>0.01</v>
      </c>
      <c r="AQ204" s="124">
        <v>0.01</v>
      </c>
      <c r="AR204" s="125">
        <v>0</v>
      </c>
      <c r="AS204" s="125">
        <v>0</v>
      </c>
      <c r="AT204" s="113"/>
      <c r="AU204" s="120">
        <v>3761.8697000000002</v>
      </c>
      <c r="AV204" s="110">
        <v>775.37207674404897</v>
      </c>
      <c r="AW204" s="131">
        <v>573</v>
      </c>
      <c r="AX204" s="122">
        <v>1.3531798896056699</v>
      </c>
      <c r="AY204" s="130">
        <v>649.35720371441198</v>
      </c>
      <c r="AZ204" s="112">
        <v>1.4999999999999999E-2</v>
      </c>
      <c r="BA204" s="112">
        <v>1.4999999999999999E-2</v>
      </c>
      <c r="BB204" s="125">
        <v>0</v>
      </c>
      <c r="BC204" s="125">
        <v>0</v>
      </c>
      <c r="BD204" s="111"/>
      <c r="BE204" s="120">
        <v>406.5</v>
      </c>
      <c r="BF204" s="110">
        <v>83.7851319508637</v>
      </c>
      <c r="BG204" s="132">
        <v>65</v>
      </c>
      <c r="BH204" s="122">
        <v>1.2890020300132901</v>
      </c>
      <c r="BI204" s="123">
        <v>52.665801619956497</v>
      </c>
      <c r="BJ204" s="112">
        <v>1.4999999999999999E-2</v>
      </c>
      <c r="BK204" s="112">
        <v>1.4999999999999999E-2</v>
      </c>
      <c r="BL204" s="125">
        <v>0</v>
      </c>
      <c r="BM204" s="125">
        <v>0</v>
      </c>
      <c r="BN204" s="111"/>
      <c r="BO204" s="119">
        <v>411</v>
      </c>
      <c r="BP204" s="120">
        <v>84.712642636666601</v>
      </c>
      <c r="BQ204" s="132">
        <v>78</v>
      </c>
      <c r="BR204" s="122">
        <v>1.0860595209829</v>
      </c>
      <c r="BS204" s="123">
        <v>5.9260685069534098</v>
      </c>
      <c r="BT204" s="112">
        <v>7.4999999999999997E-3</v>
      </c>
      <c r="BU204" s="124">
        <v>3.375E-3</v>
      </c>
      <c r="BV204" s="119">
        <v>0</v>
      </c>
      <c r="BW204" s="119">
        <v>44</v>
      </c>
      <c r="BX204" s="113"/>
      <c r="BY204" s="118">
        <v>0.99228928476469003</v>
      </c>
      <c r="BZ204" s="118">
        <v>1</v>
      </c>
      <c r="CA204" s="135">
        <v>0.99691571390587597</v>
      </c>
      <c r="CB204" s="117">
        <v>0.9</v>
      </c>
      <c r="CC204" s="124">
        <v>2.5000000000000001E-3</v>
      </c>
      <c r="CD204" s="113"/>
      <c r="CE204" s="113"/>
    </row>
    <row r="205" spans="1:83" s="85" customFormat="1" ht="21.4" customHeight="1" x14ac:dyDescent="0.2">
      <c r="A205" s="109" t="s">
        <v>246</v>
      </c>
      <c r="B205" s="109" t="s">
        <v>247</v>
      </c>
      <c r="C205" s="109" t="s">
        <v>269</v>
      </c>
      <c r="D205" s="110">
        <v>5.0354185194444403</v>
      </c>
      <c r="E205" s="111"/>
      <c r="F205" s="112">
        <v>0.02</v>
      </c>
      <c r="G205" s="112">
        <v>0.02</v>
      </c>
      <c r="H205" s="113"/>
      <c r="I205" s="114">
        <v>3</v>
      </c>
      <c r="J205" s="114">
        <v>3</v>
      </c>
      <c r="K205" s="111"/>
      <c r="L205" s="115">
        <v>0.53</v>
      </c>
      <c r="M205" s="116">
        <v>0.57599999999999996</v>
      </c>
      <c r="N205" s="117">
        <v>0.7</v>
      </c>
      <c r="O205" s="118"/>
      <c r="P205" s="111"/>
      <c r="Q205" s="119">
        <v>238</v>
      </c>
      <c r="R205" s="120">
        <v>47.265187408147803</v>
      </c>
      <c r="S205" s="121">
        <v>36</v>
      </c>
      <c r="T205" s="122">
        <v>1.3129218724485501</v>
      </c>
      <c r="U205" s="123">
        <v>34.609375162600102</v>
      </c>
      <c r="V205" s="124">
        <v>0.01</v>
      </c>
      <c r="W205" s="124">
        <v>0.01</v>
      </c>
      <c r="X205" s="125">
        <v>0</v>
      </c>
      <c r="Y205" s="125">
        <v>0</v>
      </c>
      <c r="Z205" s="111"/>
      <c r="AA205" s="126">
        <v>222</v>
      </c>
      <c r="AB205" s="110">
        <v>44.0876958176841</v>
      </c>
      <c r="AC205" s="121">
        <v>200</v>
      </c>
      <c r="AD205" s="116">
        <v>0.22043847908842101</v>
      </c>
      <c r="AE205" s="127">
        <v>-907.94791576333296</v>
      </c>
      <c r="AF205" s="112"/>
      <c r="AG205" s="112"/>
      <c r="AH205" s="128">
        <v>786</v>
      </c>
      <c r="AI205" s="125">
        <v>987</v>
      </c>
      <c r="AJ205" s="111"/>
      <c r="AK205" s="120">
        <v>1876.3103799999999</v>
      </c>
      <c r="AL205" s="120">
        <v>372.622528346862</v>
      </c>
      <c r="AM205" s="129">
        <v>662</v>
      </c>
      <c r="AN205" s="116">
        <v>0.56287390988951902</v>
      </c>
      <c r="AO205" s="139">
        <v>-1863.81722117663</v>
      </c>
      <c r="AP205" s="124"/>
      <c r="AQ205" s="124"/>
      <c r="AR205" s="125">
        <v>1458</v>
      </c>
      <c r="AS205" s="125">
        <v>2124</v>
      </c>
      <c r="AT205" s="113"/>
      <c r="AU205" s="120">
        <v>2095.788</v>
      </c>
      <c r="AV205" s="110">
        <v>416.20929658717398</v>
      </c>
      <c r="AW205" s="131">
        <v>573</v>
      </c>
      <c r="AX205" s="116">
        <v>0.72636875495143705</v>
      </c>
      <c r="AY205" s="139">
        <v>-1134.5880711140101</v>
      </c>
      <c r="AZ205" s="112"/>
      <c r="BA205" s="112"/>
      <c r="BB205" s="125">
        <v>790</v>
      </c>
      <c r="BC205" s="125">
        <v>1367</v>
      </c>
      <c r="BD205" s="111"/>
      <c r="BE205" s="120">
        <v>245.4</v>
      </c>
      <c r="BF205" s="110">
        <v>48.734777268737297</v>
      </c>
      <c r="BG205" s="132">
        <v>65</v>
      </c>
      <c r="BH205" s="118">
        <v>0.74976580413441996</v>
      </c>
      <c r="BI205" s="126">
        <v>-121.833072623083</v>
      </c>
      <c r="BJ205" s="112"/>
      <c r="BK205" s="112"/>
      <c r="BL205" s="125">
        <v>82</v>
      </c>
      <c r="BM205" s="125">
        <v>148</v>
      </c>
      <c r="BN205" s="111"/>
      <c r="BO205" s="119">
        <v>483</v>
      </c>
      <c r="BP205" s="120">
        <v>95.920527387123499</v>
      </c>
      <c r="BQ205" s="132">
        <v>78</v>
      </c>
      <c r="BR205" s="122">
        <v>1.2297503511169701</v>
      </c>
      <c r="BS205" s="123">
        <v>62.586865309360299</v>
      </c>
      <c r="BT205" s="112">
        <v>7.4999999999999997E-3</v>
      </c>
      <c r="BU205" s="124">
        <v>7.4999999999999997E-3</v>
      </c>
      <c r="BV205" s="119">
        <v>0</v>
      </c>
      <c r="BW205" s="119">
        <v>0</v>
      </c>
      <c r="BX205" s="113"/>
      <c r="BY205" s="118">
        <v>0.99848438920885096</v>
      </c>
      <c r="BZ205" s="118">
        <v>1</v>
      </c>
      <c r="CA205" s="135">
        <v>0.99939375568354005</v>
      </c>
      <c r="CB205" s="117">
        <v>0.9</v>
      </c>
      <c r="CC205" s="124">
        <v>2.5000000000000001E-3</v>
      </c>
      <c r="CD205" s="113"/>
      <c r="CE205" s="113"/>
    </row>
    <row r="206" spans="1:83" s="85" customFormat="1" ht="21.4" customHeight="1" x14ac:dyDescent="0.2">
      <c r="A206" s="109" t="s">
        <v>246</v>
      </c>
      <c r="B206" s="109" t="s">
        <v>373</v>
      </c>
      <c r="C206" s="109" t="s">
        <v>270</v>
      </c>
      <c r="D206" s="110">
        <v>2.2172783671111098</v>
      </c>
      <c r="E206" s="111"/>
      <c r="F206" s="112">
        <v>4.65E-2</v>
      </c>
      <c r="G206" s="112">
        <v>4.3499999999999997E-2</v>
      </c>
      <c r="H206" s="113"/>
      <c r="I206" s="114">
        <v>5</v>
      </c>
      <c r="J206" s="114">
        <v>5</v>
      </c>
      <c r="K206" s="111"/>
      <c r="L206" s="136">
        <v>0.82</v>
      </c>
      <c r="M206" s="133">
        <v>0.73199999999999998</v>
      </c>
      <c r="N206" s="117">
        <v>0.7</v>
      </c>
      <c r="O206" s="118">
        <v>4.0000000000000001E-3</v>
      </c>
      <c r="P206" s="111"/>
      <c r="Q206" s="119">
        <v>135</v>
      </c>
      <c r="R206" s="120">
        <v>60.885453988301599</v>
      </c>
      <c r="S206" s="121">
        <v>36</v>
      </c>
      <c r="T206" s="122">
        <v>1.6912626107861499</v>
      </c>
      <c r="U206" s="123">
        <v>45.439692195648</v>
      </c>
      <c r="V206" s="124">
        <v>0.01</v>
      </c>
      <c r="W206" s="124">
        <v>0.01</v>
      </c>
      <c r="X206" s="125">
        <v>0</v>
      </c>
      <c r="Y206" s="125">
        <v>0</v>
      </c>
      <c r="Z206" s="111"/>
      <c r="AA206" s="126">
        <v>192</v>
      </c>
      <c r="AB206" s="110">
        <v>86.592645672251095</v>
      </c>
      <c r="AC206" s="121">
        <v>200</v>
      </c>
      <c r="AD206" s="116">
        <v>0.432963228361256</v>
      </c>
      <c r="AE206" s="127">
        <v>-305.55726557973298</v>
      </c>
      <c r="AF206" s="112"/>
      <c r="AG206" s="112"/>
      <c r="AH206" s="128">
        <v>252</v>
      </c>
      <c r="AI206" s="125">
        <v>341</v>
      </c>
      <c r="AJ206" s="111"/>
      <c r="AK206" s="120">
        <v>409.49669999999998</v>
      </c>
      <c r="AL206" s="120">
        <v>184.68438878675099</v>
      </c>
      <c r="AM206" s="129">
        <v>612</v>
      </c>
      <c r="AN206" s="116">
        <v>0.301771877102534</v>
      </c>
      <c r="AO206" s="139">
        <v>-1113.02853267398</v>
      </c>
      <c r="AP206" s="124"/>
      <c r="AQ206" s="124"/>
      <c r="AR206" s="125">
        <v>948</v>
      </c>
      <c r="AS206" s="125">
        <v>1219</v>
      </c>
      <c r="AT206" s="113"/>
      <c r="AU206" s="120">
        <v>2064.1037000000001</v>
      </c>
      <c r="AV206" s="110">
        <v>930.91771002542998</v>
      </c>
      <c r="AW206" s="131">
        <v>573</v>
      </c>
      <c r="AX206" s="122">
        <v>1.6246382373916799</v>
      </c>
      <c r="AY206" s="130">
        <v>641.65133532451603</v>
      </c>
      <c r="AZ206" s="112">
        <v>1.4999999999999999E-2</v>
      </c>
      <c r="BA206" s="112">
        <v>1.4999999999999999E-2</v>
      </c>
      <c r="BB206" s="125">
        <v>0</v>
      </c>
      <c r="BC206" s="125">
        <v>0</v>
      </c>
      <c r="BD206" s="111"/>
      <c r="BE206" s="120">
        <v>167.6</v>
      </c>
      <c r="BF206" s="110">
        <v>75.588163618069203</v>
      </c>
      <c r="BG206" s="132">
        <v>65</v>
      </c>
      <c r="BH206" s="122">
        <v>1.1628948248933699</v>
      </c>
      <c r="BI206" s="123">
        <v>5.8938886865867302</v>
      </c>
      <c r="BJ206" s="112">
        <v>1.4999999999999999E-2</v>
      </c>
      <c r="BK206" s="112">
        <v>1.2E-2</v>
      </c>
      <c r="BL206" s="125">
        <v>0</v>
      </c>
      <c r="BM206" s="125">
        <v>6</v>
      </c>
      <c r="BN206" s="111"/>
      <c r="BO206" s="119">
        <v>143</v>
      </c>
      <c r="BP206" s="120">
        <v>64.493480891312004</v>
      </c>
      <c r="BQ206" s="132">
        <v>78</v>
      </c>
      <c r="BR206" s="118">
        <v>0.82683949860656403</v>
      </c>
      <c r="BS206" s="126">
        <v>-42.123231604147101</v>
      </c>
      <c r="BT206" s="112"/>
      <c r="BU206" s="124"/>
      <c r="BV206" s="119">
        <v>30</v>
      </c>
      <c r="BW206" s="119">
        <v>65</v>
      </c>
      <c r="BX206" s="113"/>
      <c r="BY206" s="118">
        <v>0.98975409836065598</v>
      </c>
      <c r="BZ206" s="118">
        <v>1</v>
      </c>
      <c r="CA206" s="135">
        <v>0.99590163934426201</v>
      </c>
      <c r="CB206" s="117">
        <v>0.9</v>
      </c>
      <c r="CC206" s="124">
        <v>2.5000000000000001E-3</v>
      </c>
      <c r="CD206" s="113"/>
      <c r="CE206" s="113"/>
    </row>
    <row r="207" spans="1:83" s="85" customFormat="1" ht="21.4" customHeight="1" x14ac:dyDescent="0.2">
      <c r="A207" s="109" t="s">
        <v>246</v>
      </c>
      <c r="B207" s="109" t="s">
        <v>373</v>
      </c>
      <c r="C207" s="109" t="s">
        <v>271</v>
      </c>
      <c r="D207" s="110">
        <v>2.2554520251111101</v>
      </c>
      <c r="E207" s="111"/>
      <c r="F207" s="112">
        <v>0.06</v>
      </c>
      <c r="G207" s="112">
        <v>0.06</v>
      </c>
      <c r="H207" s="113"/>
      <c r="I207" s="114">
        <v>6</v>
      </c>
      <c r="J207" s="114">
        <v>6</v>
      </c>
      <c r="K207" s="111"/>
      <c r="L207" s="135">
        <v>0.94</v>
      </c>
      <c r="M207" s="118">
        <v>0.64400000000000002</v>
      </c>
      <c r="N207" s="117">
        <v>0.7</v>
      </c>
      <c r="O207" s="118"/>
      <c r="P207" s="111"/>
      <c r="Q207" s="119">
        <v>128</v>
      </c>
      <c r="R207" s="120">
        <v>56.7513733721267</v>
      </c>
      <c r="S207" s="121">
        <v>36</v>
      </c>
      <c r="T207" s="122">
        <v>1.5764270381146299</v>
      </c>
      <c r="U207" s="123">
        <v>36.897781801712</v>
      </c>
      <c r="V207" s="124">
        <v>0.01</v>
      </c>
      <c r="W207" s="124">
        <v>0.01</v>
      </c>
      <c r="X207" s="125">
        <v>0</v>
      </c>
      <c r="Y207" s="125">
        <v>0</v>
      </c>
      <c r="Z207" s="111"/>
      <c r="AA207" s="126">
        <v>375</v>
      </c>
      <c r="AB207" s="110">
        <v>166.26378917615301</v>
      </c>
      <c r="AC207" s="121">
        <v>200</v>
      </c>
      <c r="AD207" s="118">
        <v>0.83131894588076505</v>
      </c>
      <c r="AE207" s="126">
        <v>-131.12343443493299</v>
      </c>
      <c r="AF207" s="112"/>
      <c r="AG207" s="112"/>
      <c r="AH207" s="128">
        <v>77</v>
      </c>
      <c r="AI207" s="125">
        <v>167</v>
      </c>
      <c r="AJ207" s="111"/>
      <c r="AK207" s="120">
        <v>1825.7761599999999</v>
      </c>
      <c r="AL207" s="120">
        <v>809.49456679756099</v>
      </c>
      <c r="AM207" s="129">
        <v>642.79999999999995</v>
      </c>
      <c r="AN207" s="122">
        <v>1.25932571063715</v>
      </c>
      <c r="AO207" s="130">
        <v>199.09544172612499</v>
      </c>
      <c r="AP207" s="124">
        <v>0.01</v>
      </c>
      <c r="AQ207" s="124">
        <v>0.01</v>
      </c>
      <c r="AR207" s="125">
        <v>0</v>
      </c>
      <c r="AS207" s="125">
        <v>0</v>
      </c>
      <c r="AT207" s="113"/>
      <c r="AU207" s="120">
        <v>2025.1330399999999</v>
      </c>
      <c r="AV207" s="110">
        <v>897.88344750992201</v>
      </c>
      <c r="AW207" s="131">
        <v>573</v>
      </c>
      <c r="AX207" s="122">
        <v>1.5669868193890399</v>
      </c>
      <c r="AY207" s="130">
        <v>578.19109796885004</v>
      </c>
      <c r="AZ207" s="112">
        <v>1.4999999999999999E-2</v>
      </c>
      <c r="BA207" s="112">
        <v>1.4999999999999999E-2</v>
      </c>
      <c r="BB207" s="125">
        <v>0</v>
      </c>
      <c r="BC207" s="125">
        <v>0</v>
      </c>
      <c r="BD207" s="111"/>
      <c r="BE207" s="120">
        <v>200.9</v>
      </c>
      <c r="BF207" s="110">
        <v>89.073053987970795</v>
      </c>
      <c r="BG207" s="132">
        <v>65</v>
      </c>
      <c r="BH207" s="122">
        <v>1.3703546767380099</v>
      </c>
      <c r="BI207" s="123">
        <v>36.409883808646697</v>
      </c>
      <c r="BJ207" s="112">
        <v>1.4999999999999999E-2</v>
      </c>
      <c r="BK207" s="112">
        <v>1.4999999999999999E-2</v>
      </c>
      <c r="BL207" s="125">
        <v>0</v>
      </c>
      <c r="BM207" s="125">
        <v>0</v>
      </c>
      <c r="BN207" s="111"/>
      <c r="BO207" s="119">
        <v>361</v>
      </c>
      <c r="BP207" s="120">
        <v>160.056607713576</v>
      </c>
      <c r="BQ207" s="132">
        <v>78</v>
      </c>
      <c r="BR207" s="122">
        <v>2.0520077911996899</v>
      </c>
      <c r="BS207" s="123">
        <v>172.68960388104301</v>
      </c>
      <c r="BT207" s="112">
        <v>7.4999999999999997E-3</v>
      </c>
      <c r="BU207" s="124">
        <v>7.4999999999999997E-3</v>
      </c>
      <c r="BV207" s="119">
        <v>0</v>
      </c>
      <c r="BW207" s="119">
        <v>0</v>
      </c>
      <c r="BX207" s="113"/>
      <c r="BY207" s="118">
        <v>0.99559322033898301</v>
      </c>
      <c r="BZ207" s="118">
        <v>1</v>
      </c>
      <c r="CA207" s="135">
        <v>0.99823728813559298</v>
      </c>
      <c r="CB207" s="117">
        <v>0.9</v>
      </c>
      <c r="CC207" s="124">
        <v>2.5000000000000001E-3</v>
      </c>
      <c r="CD207" s="113"/>
      <c r="CE207" s="113"/>
    </row>
    <row r="208" spans="1:83" s="85" customFormat="1" ht="21.4" customHeight="1" x14ac:dyDescent="0.2">
      <c r="A208" s="109" t="s">
        <v>246</v>
      </c>
      <c r="B208" s="109" t="s">
        <v>373</v>
      </c>
      <c r="C208" s="109" t="s">
        <v>272</v>
      </c>
      <c r="D208" s="110">
        <v>2.6658372894444402</v>
      </c>
      <c r="E208" s="111"/>
      <c r="F208" s="112">
        <v>5.8749999999999997E-2</v>
      </c>
      <c r="G208" s="112">
        <v>4.3874999999999997E-2</v>
      </c>
      <c r="H208" s="113"/>
      <c r="I208" s="114">
        <v>6</v>
      </c>
      <c r="J208" s="114">
        <v>6</v>
      </c>
      <c r="K208" s="111"/>
      <c r="L208" s="136">
        <v>0.76</v>
      </c>
      <c r="M208" s="118">
        <v>0.65900000000000003</v>
      </c>
      <c r="N208" s="117">
        <v>0.7</v>
      </c>
      <c r="O208" s="118"/>
      <c r="P208" s="111"/>
      <c r="Q208" s="119">
        <v>148</v>
      </c>
      <c r="R208" s="120">
        <v>55.517266783691397</v>
      </c>
      <c r="S208" s="121">
        <v>36</v>
      </c>
      <c r="T208" s="122">
        <v>1.5421462995469799</v>
      </c>
      <c r="U208" s="123">
        <v>40.321500204760198</v>
      </c>
      <c r="V208" s="124">
        <v>0.01</v>
      </c>
      <c r="W208" s="124">
        <v>0.01</v>
      </c>
      <c r="X208" s="125">
        <v>0</v>
      </c>
      <c r="Y208" s="125">
        <v>0</v>
      </c>
      <c r="Z208" s="111"/>
      <c r="AA208" s="126">
        <v>313</v>
      </c>
      <c r="AB208" s="110">
        <v>117.411516914158</v>
      </c>
      <c r="AC208" s="121">
        <v>200</v>
      </c>
      <c r="AD208" s="116">
        <v>0.58705758457079005</v>
      </c>
      <c r="AE208" s="127">
        <v>-285.21388775133198</v>
      </c>
      <c r="AF208" s="112"/>
      <c r="AG208" s="112"/>
      <c r="AH208" s="128">
        <v>221</v>
      </c>
      <c r="AI208" s="125">
        <v>327</v>
      </c>
      <c r="AJ208" s="111"/>
      <c r="AK208" s="120">
        <v>1818.6726699999999</v>
      </c>
      <c r="AL208" s="120">
        <v>682.21443116620503</v>
      </c>
      <c r="AM208" s="129">
        <v>612</v>
      </c>
      <c r="AN208" s="133">
        <v>1.11472946268988</v>
      </c>
      <c r="AO208" s="137">
        <v>-11.8618265190771</v>
      </c>
      <c r="AP208" s="124">
        <v>9.4999999999999998E-3</v>
      </c>
      <c r="AQ208" s="124">
        <v>5.4999999999999997E-3</v>
      </c>
      <c r="AR208" s="125">
        <v>0</v>
      </c>
      <c r="AS208" s="125">
        <v>140</v>
      </c>
      <c r="AT208" s="113"/>
      <c r="AU208" s="120">
        <v>1871.7030199999999</v>
      </c>
      <c r="AV208" s="110">
        <v>702.10699933230296</v>
      </c>
      <c r="AW208" s="131">
        <v>573</v>
      </c>
      <c r="AX208" s="122">
        <v>1.2253176253617899</v>
      </c>
      <c r="AY208" s="130">
        <v>161.48629103287701</v>
      </c>
      <c r="AZ208" s="112">
        <v>1.4999999999999999E-2</v>
      </c>
      <c r="BA208" s="112">
        <v>1.4999999999999999E-2</v>
      </c>
      <c r="BB208" s="125">
        <v>0</v>
      </c>
      <c r="BC208" s="125">
        <v>0</v>
      </c>
      <c r="BD208" s="111"/>
      <c r="BE208" s="120">
        <v>192.3</v>
      </c>
      <c r="BF208" s="110">
        <v>72.134935152053103</v>
      </c>
      <c r="BG208" s="132">
        <v>65</v>
      </c>
      <c r="BH208" s="133">
        <v>1.1097682331085099</v>
      </c>
      <c r="BI208" s="134">
        <v>-2.1195135191829899</v>
      </c>
      <c r="BJ208" s="112">
        <v>1.4250000000000001E-2</v>
      </c>
      <c r="BK208" s="112">
        <v>8.2500000000000004E-3</v>
      </c>
      <c r="BL208" s="125">
        <v>0</v>
      </c>
      <c r="BM208" s="125">
        <v>16</v>
      </c>
      <c r="BN208" s="111"/>
      <c r="BO208" s="119">
        <v>222</v>
      </c>
      <c r="BP208" s="120">
        <v>83.275900175537103</v>
      </c>
      <c r="BQ208" s="132">
        <v>78</v>
      </c>
      <c r="BR208" s="122">
        <v>1.06763974584022</v>
      </c>
      <c r="BS208" s="123">
        <v>-0.57395430046361195</v>
      </c>
      <c r="BT208" s="112">
        <v>7.4999999999999997E-3</v>
      </c>
      <c r="BU208" s="124">
        <v>2.6250000000000002E-3</v>
      </c>
      <c r="BV208" s="119">
        <v>0</v>
      </c>
      <c r="BW208" s="119">
        <v>28</v>
      </c>
      <c r="BX208" s="113"/>
      <c r="BY208" s="118">
        <v>0.99044776119403</v>
      </c>
      <c r="BZ208" s="118">
        <v>1</v>
      </c>
      <c r="CA208" s="135">
        <v>0.99617910447761204</v>
      </c>
      <c r="CB208" s="117">
        <v>0.9</v>
      </c>
      <c r="CC208" s="124">
        <v>2.5000000000000001E-3</v>
      </c>
      <c r="CD208" s="113"/>
      <c r="CE208" s="113"/>
    </row>
    <row r="209" spans="1:83" s="85" customFormat="1" ht="21.4" customHeight="1" x14ac:dyDescent="0.2">
      <c r="A209" s="109" t="s">
        <v>246</v>
      </c>
      <c r="B209" s="109" t="s">
        <v>373</v>
      </c>
      <c r="C209" s="109" t="s">
        <v>273</v>
      </c>
      <c r="D209" s="110">
        <v>2.6442969814444401</v>
      </c>
      <c r="E209" s="111"/>
      <c r="F209" s="112">
        <v>7.2999999999999995E-2</v>
      </c>
      <c r="G209" s="112">
        <v>7.2999999999999995E-2</v>
      </c>
      <c r="H209" s="113"/>
      <c r="I209" s="114">
        <v>7</v>
      </c>
      <c r="J209" s="114">
        <v>7</v>
      </c>
      <c r="K209" s="111"/>
      <c r="L209" s="136">
        <v>0.82</v>
      </c>
      <c r="M209" s="133">
        <v>0.79100000000000004</v>
      </c>
      <c r="N209" s="117">
        <v>0.7</v>
      </c>
      <c r="O209" s="118">
        <v>1.2999999999999999E-2</v>
      </c>
      <c r="P209" s="111"/>
      <c r="Q209" s="119">
        <v>115</v>
      </c>
      <c r="R209" s="120">
        <v>43.489820094708598</v>
      </c>
      <c r="S209" s="121">
        <v>36</v>
      </c>
      <c r="T209" s="122">
        <v>1.2080505581863501</v>
      </c>
      <c r="U209" s="123">
        <v>8.1915563254961796</v>
      </c>
      <c r="V209" s="124">
        <v>0.01</v>
      </c>
      <c r="W209" s="124">
        <v>0.01</v>
      </c>
      <c r="X209" s="125">
        <v>0</v>
      </c>
      <c r="Y209" s="125">
        <v>0</v>
      </c>
      <c r="Z209" s="111"/>
      <c r="AA209" s="126">
        <v>422</v>
      </c>
      <c r="AB209" s="110">
        <v>159.58873113014801</v>
      </c>
      <c r="AC209" s="121">
        <v>200</v>
      </c>
      <c r="AD209" s="118">
        <v>0.79794365565073999</v>
      </c>
      <c r="AE209" s="126">
        <v>-171.38024263613201</v>
      </c>
      <c r="AF209" s="112"/>
      <c r="AG209" s="112"/>
      <c r="AH209" s="128">
        <v>107</v>
      </c>
      <c r="AI209" s="125">
        <v>213</v>
      </c>
      <c r="AJ209" s="111"/>
      <c r="AK209" s="120">
        <v>2143.2925799999998</v>
      </c>
      <c r="AL209" s="120">
        <v>810.53398882194699</v>
      </c>
      <c r="AM209" s="129">
        <v>673.3</v>
      </c>
      <c r="AN209" s="122">
        <v>1.20382294493086</v>
      </c>
      <c r="AO209" s="130">
        <v>145.677993165461</v>
      </c>
      <c r="AP209" s="124">
        <v>0.01</v>
      </c>
      <c r="AQ209" s="124">
        <v>0.01</v>
      </c>
      <c r="AR209" s="125">
        <v>0</v>
      </c>
      <c r="AS209" s="125">
        <v>0</v>
      </c>
      <c r="AT209" s="113"/>
      <c r="AU209" s="120">
        <v>2173.7383599999998</v>
      </c>
      <c r="AV209" s="110">
        <v>822.04774095101698</v>
      </c>
      <c r="AW209" s="131">
        <v>573</v>
      </c>
      <c r="AX209" s="122">
        <v>1.43463829136303</v>
      </c>
      <c r="AY209" s="130">
        <v>477.34040205636398</v>
      </c>
      <c r="AZ209" s="112">
        <v>1.4999999999999999E-2</v>
      </c>
      <c r="BA209" s="112">
        <v>1.4999999999999999E-2</v>
      </c>
      <c r="BB209" s="125">
        <v>0</v>
      </c>
      <c r="BC209" s="125">
        <v>0</v>
      </c>
      <c r="BD209" s="111"/>
      <c r="BE209" s="120">
        <v>212.6</v>
      </c>
      <c r="BF209" s="110">
        <v>80.399441322913503</v>
      </c>
      <c r="BG209" s="132">
        <v>65</v>
      </c>
      <c r="BH209" s="122">
        <v>1.2369144818909801</v>
      </c>
      <c r="BI209" s="123">
        <v>19.751421143257001</v>
      </c>
      <c r="BJ209" s="112">
        <v>1.4999999999999999E-2</v>
      </c>
      <c r="BK209" s="112">
        <v>1.4999999999999999E-2</v>
      </c>
      <c r="BL209" s="125">
        <v>0</v>
      </c>
      <c r="BM209" s="125">
        <v>0</v>
      </c>
      <c r="BN209" s="111"/>
      <c r="BO209" s="119">
        <v>301</v>
      </c>
      <c r="BP209" s="120">
        <v>113.829876943542</v>
      </c>
      <c r="BQ209" s="132">
        <v>78</v>
      </c>
      <c r="BR209" s="122">
        <v>1.4593573967120801</v>
      </c>
      <c r="BS209" s="123">
        <v>80.224471862825993</v>
      </c>
      <c r="BT209" s="112">
        <v>7.4999999999999997E-3</v>
      </c>
      <c r="BU209" s="124">
        <v>7.4999999999999997E-3</v>
      </c>
      <c r="BV209" s="119">
        <v>0</v>
      </c>
      <c r="BW209" s="119">
        <v>0</v>
      </c>
      <c r="BX209" s="113"/>
      <c r="BY209" s="118">
        <v>0.99371069182389904</v>
      </c>
      <c r="BZ209" s="118">
        <v>1</v>
      </c>
      <c r="CA209" s="135">
        <v>0.99748427672955997</v>
      </c>
      <c r="CB209" s="117">
        <v>0.9</v>
      </c>
      <c r="CC209" s="124">
        <v>2.5000000000000001E-3</v>
      </c>
      <c r="CD209" s="113"/>
      <c r="CE209" s="113"/>
    </row>
    <row r="210" spans="1:83" s="85" customFormat="1" ht="21.4" customHeight="1" x14ac:dyDescent="0.2">
      <c r="A210" s="109" t="s">
        <v>246</v>
      </c>
      <c r="B210" s="109" t="s">
        <v>373</v>
      </c>
      <c r="C210" s="109" t="s">
        <v>274</v>
      </c>
      <c r="D210" s="110">
        <v>3.3041643273333299</v>
      </c>
      <c r="E210" s="111"/>
      <c r="F210" s="112">
        <v>2.0750000000000001E-2</v>
      </c>
      <c r="G210" s="112">
        <v>0.02</v>
      </c>
      <c r="H210" s="113"/>
      <c r="I210" s="114">
        <v>4</v>
      </c>
      <c r="J210" s="114">
        <v>3</v>
      </c>
      <c r="K210" s="111"/>
      <c r="L210" s="115">
        <v>0.42</v>
      </c>
      <c r="M210" s="133">
        <v>0.77600000000000002</v>
      </c>
      <c r="N210" s="117">
        <v>0.7</v>
      </c>
      <c r="O210" s="118">
        <v>0.01</v>
      </c>
      <c r="P210" s="111"/>
      <c r="Q210" s="119">
        <v>108</v>
      </c>
      <c r="R210" s="120">
        <v>32.686025663609399</v>
      </c>
      <c r="S210" s="121">
        <v>36</v>
      </c>
      <c r="T210" s="118">
        <v>0.90794515732248304</v>
      </c>
      <c r="U210" s="126">
        <v>-25.461805509647899</v>
      </c>
      <c r="V210" s="124"/>
      <c r="W210" s="124"/>
      <c r="X210" s="125">
        <v>11</v>
      </c>
      <c r="Y210" s="125">
        <v>35</v>
      </c>
      <c r="Z210" s="111"/>
      <c r="AA210" s="126">
        <v>277</v>
      </c>
      <c r="AB210" s="110">
        <v>83.833602859442607</v>
      </c>
      <c r="AC210" s="121">
        <v>200</v>
      </c>
      <c r="AD210" s="116">
        <v>0.41916801429721301</v>
      </c>
      <c r="AE210" s="127">
        <v>-464.45447505359903</v>
      </c>
      <c r="AF210" s="112"/>
      <c r="AG210" s="112"/>
      <c r="AH210" s="128">
        <v>384</v>
      </c>
      <c r="AI210" s="125">
        <v>516</v>
      </c>
      <c r="AJ210" s="111"/>
      <c r="AK210" s="120">
        <v>1648.51252</v>
      </c>
      <c r="AL210" s="120">
        <v>498.91965310649402</v>
      </c>
      <c r="AM210" s="129">
        <v>722.4</v>
      </c>
      <c r="AN210" s="116">
        <v>0.69064182323711798</v>
      </c>
      <c r="AO210" s="139">
        <v>-1029.6210438936</v>
      </c>
      <c r="AP210" s="124"/>
      <c r="AQ210" s="124"/>
      <c r="AR210" s="125">
        <v>739</v>
      </c>
      <c r="AS210" s="125">
        <v>1216</v>
      </c>
      <c r="AT210" s="113"/>
      <c r="AU210" s="120">
        <v>1767.3805500000001</v>
      </c>
      <c r="AV210" s="110">
        <v>534.894870506149</v>
      </c>
      <c r="AW210" s="131">
        <v>573</v>
      </c>
      <c r="AX210" s="133">
        <v>0.93349890140689196</v>
      </c>
      <c r="AY210" s="137">
        <v>-352.342634245613</v>
      </c>
      <c r="AZ210" s="112">
        <v>7.5000000000000002E-4</v>
      </c>
      <c r="BA210" s="112"/>
      <c r="BB210" s="125">
        <v>126</v>
      </c>
      <c r="BC210" s="125">
        <v>505</v>
      </c>
      <c r="BD210" s="111"/>
      <c r="BE210" s="120">
        <v>179.1</v>
      </c>
      <c r="BF210" s="110">
        <v>54.204325892152198</v>
      </c>
      <c r="BG210" s="132">
        <v>65</v>
      </c>
      <c r="BH210" s="118">
        <v>0.83391270603311096</v>
      </c>
      <c r="BI210" s="126">
        <v>-61.872704392419799</v>
      </c>
      <c r="BJ210" s="112"/>
      <c r="BK210" s="112"/>
      <c r="BL210" s="125">
        <v>36</v>
      </c>
      <c r="BM210" s="125">
        <v>79</v>
      </c>
      <c r="BN210" s="111"/>
      <c r="BO210" s="119">
        <v>357</v>
      </c>
      <c r="BP210" s="120">
        <v>108.045473721375</v>
      </c>
      <c r="BQ210" s="132">
        <v>78</v>
      </c>
      <c r="BR210" s="122">
        <v>1.38519838104327</v>
      </c>
      <c r="BS210" s="123">
        <v>81.131355313747505</v>
      </c>
      <c r="BT210" s="112">
        <v>7.4999999999999997E-3</v>
      </c>
      <c r="BU210" s="124">
        <v>7.4999999999999997E-3</v>
      </c>
      <c r="BV210" s="119">
        <v>0</v>
      </c>
      <c r="BW210" s="119">
        <v>0</v>
      </c>
      <c r="BX210" s="113"/>
      <c r="BY210" s="118">
        <v>0.99760191846522805</v>
      </c>
      <c r="BZ210" s="118">
        <v>1</v>
      </c>
      <c r="CA210" s="135">
        <v>0.99904076738609104</v>
      </c>
      <c r="CB210" s="117">
        <v>0.9</v>
      </c>
      <c r="CC210" s="124">
        <v>2.5000000000000001E-3</v>
      </c>
      <c r="CD210" s="113"/>
      <c r="CE210" s="113"/>
    </row>
    <row r="211" spans="1:83" s="85" customFormat="1" ht="21.4" customHeight="1" x14ac:dyDescent="0.2">
      <c r="A211" s="109" t="s">
        <v>246</v>
      </c>
      <c r="B211" s="109" t="s">
        <v>373</v>
      </c>
      <c r="C211" s="109" t="s">
        <v>275</v>
      </c>
      <c r="D211" s="110">
        <v>4.6618358364444399</v>
      </c>
      <c r="E211" s="111"/>
      <c r="F211" s="112">
        <v>3.7249999999999998E-2</v>
      </c>
      <c r="G211" s="112">
        <v>2.9749999999999999E-2</v>
      </c>
      <c r="H211" s="113"/>
      <c r="I211" s="114">
        <v>5</v>
      </c>
      <c r="J211" s="114">
        <v>4</v>
      </c>
      <c r="K211" s="111"/>
      <c r="L211" s="115">
        <v>0.51481698389458297</v>
      </c>
      <c r="M211" s="116">
        <v>0.58099999999999996</v>
      </c>
      <c r="N211" s="117">
        <v>0.7</v>
      </c>
      <c r="O211" s="118"/>
      <c r="P211" s="111"/>
      <c r="Q211" s="119">
        <v>212</v>
      </c>
      <c r="R211" s="120">
        <v>45.4756468133574</v>
      </c>
      <c r="S211" s="121">
        <v>36</v>
      </c>
      <c r="T211" s="122">
        <v>1.2632124114821499</v>
      </c>
      <c r="U211" s="123">
        <v>23.699126894336199</v>
      </c>
      <c r="V211" s="124">
        <v>0.01</v>
      </c>
      <c r="W211" s="124">
        <v>0.01</v>
      </c>
      <c r="X211" s="125">
        <v>0</v>
      </c>
      <c r="Y211" s="125">
        <v>0</v>
      </c>
      <c r="Z211" s="111"/>
      <c r="AA211" s="126">
        <v>331</v>
      </c>
      <c r="AB211" s="110">
        <v>71.002071203873996</v>
      </c>
      <c r="AC211" s="121">
        <v>200</v>
      </c>
      <c r="AD211" s="116">
        <v>0.35501035601936998</v>
      </c>
      <c r="AE211" s="127">
        <v>-715.11596169813197</v>
      </c>
      <c r="AF211" s="112"/>
      <c r="AG211" s="112"/>
      <c r="AH211" s="128">
        <v>602</v>
      </c>
      <c r="AI211" s="125">
        <v>788</v>
      </c>
      <c r="AJ211" s="111"/>
      <c r="AK211" s="120">
        <v>1175.98442</v>
      </c>
      <c r="AL211" s="120">
        <v>252.257793122316</v>
      </c>
      <c r="AM211" s="129">
        <v>631.29999999999995</v>
      </c>
      <c r="AN211" s="116">
        <v>0.39958465566658602</v>
      </c>
      <c r="AO211" s="139">
        <v>-2126.08061310015</v>
      </c>
      <c r="AP211" s="124"/>
      <c r="AQ211" s="124"/>
      <c r="AR211" s="125">
        <v>1768</v>
      </c>
      <c r="AS211" s="125">
        <v>2356</v>
      </c>
      <c r="AT211" s="113"/>
      <c r="AU211" s="120">
        <v>3022.1546800000001</v>
      </c>
      <c r="AV211" s="110">
        <v>648.27565491988196</v>
      </c>
      <c r="AW211" s="131">
        <v>573</v>
      </c>
      <c r="AX211" s="122">
        <v>1.1313711255146299</v>
      </c>
      <c r="AY211" s="130">
        <v>31.44340637713</v>
      </c>
      <c r="AZ211" s="112">
        <v>1.4999999999999999E-2</v>
      </c>
      <c r="BA211" s="112">
        <v>9.75E-3</v>
      </c>
      <c r="BB211" s="125">
        <v>0</v>
      </c>
      <c r="BC211" s="125">
        <v>184</v>
      </c>
      <c r="BD211" s="111"/>
      <c r="BE211" s="120">
        <v>291</v>
      </c>
      <c r="BF211" s="110">
        <v>62.421760484372598</v>
      </c>
      <c r="BG211" s="132">
        <v>65</v>
      </c>
      <c r="BH211" s="133">
        <v>0.96033477668265499</v>
      </c>
      <c r="BI211" s="134">
        <v>-48.987687551893004</v>
      </c>
      <c r="BJ211" s="112">
        <v>2.2499999999999998E-3</v>
      </c>
      <c r="BK211" s="112"/>
      <c r="BL211" s="125">
        <v>13</v>
      </c>
      <c r="BM211" s="125">
        <v>73</v>
      </c>
      <c r="BN211" s="111"/>
      <c r="BO211" s="119">
        <v>539</v>
      </c>
      <c r="BP211" s="120">
        <v>115.619686945281</v>
      </c>
      <c r="BQ211" s="132">
        <v>78</v>
      </c>
      <c r="BR211" s="122">
        <v>1.4823036787856501</v>
      </c>
      <c r="BS211" s="123">
        <v>149.77773181225001</v>
      </c>
      <c r="BT211" s="112">
        <v>7.4999999999999997E-3</v>
      </c>
      <c r="BU211" s="124">
        <v>7.4999999999999997E-3</v>
      </c>
      <c r="BV211" s="119">
        <v>0</v>
      </c>
      <c r="BW211" s="119">
        <v>0</v>
      </c>
      <c r="BX211" s="113"/>
      <c r="BY211" s="118">
        <v>0.996595233326657</v>
      </c>
      <c r="BZ211" s="118">
        <v>1</v>
      </c>
      <c r="CA211" s="135">
        <v>0.998638093330663</v>
      </c>
      <c r="CB211" s="117">
        <v>0.9</v>
      </c>
      <c r="CC211" s="124">
        <v>2.5000000000000001E-3</v>
      </c>
      <c r="CD211" s="113"/>
      <c r="CE211" s="113"/>
    </row>
    <row r="212" spans="1:83" s="85" customFormat="1" ht="21.4" customHeight="1" x14ac:dyDescent="0.2">
      <c r="A212" s="109" t="s">
        <v>246</v>
      </c>
      <c r="B212" s="109" t="s">
        <v>373</v>
      </c>
      <c r="C212" s="109" t="s">
        <v>276</v>
      </c>
      <c r="D212" s="110">
        <v>11.0702866436667</v>
      </c>
      <c r="E212" s="111"/>
      <c r="F212" s="112">
        <v>4.3499999999999997E-2</v>
      </c>
      <c r="G212" s="112">
        <v>2.8750000000000001E-2</v>
      </c>
      <c r="H212" s="113"/>
      <c r="I212" s="114">
        <v>5</v>
      </c>
      <c r="J212" s="114">
        <v>5</v>
      </c>
      <c r="K212" s="111"/>
      <c r="L212" s="136">
        <v>0.83963285625388895</v>
      </c>
      <c r="M212" s="118">
        <v>0.66500000000000004</v>
      </c>
      <c r="N212" s="117">
        <v>0.7</v>
      </c>
      <c r="O212" s="118"/>
      <c r="P212" s="111"/>
      <c r="Q212" s="119">
        <v>452</v>
      </c>
      <c r="R212" s="120">
        <v>40.830017735682603</v>
      </c>
      <c r="S212" s="121">
        <v>36</v>
      </c>
      <c r="T212" s="122">
        <v>1.1341671593245199</v>
      </c>
      <c r="U212" s="123">
        <v>4.8489818890162697</v>
      </c>
      <c r="V212" s="124">
        <v>0.01</v>
      </c>
      <c r="W212" s="124">
        <v>6.4999999999999997E-3</v>
      </c>
      <c r="X212" s="125">
        <v>0</v>
      </c>
      <c r="Y212" s="125">
        <v>27</v>
      </c>
      <c r="Z212" s="111"/>
      <c r="AA212" s="126">
        <v>1406</v>
      </c>
      <c r="AB212" s="110">
        <v>127.006648089314</v>
      </c>
      <c r="AC212" s="121">
        <v>200</v>
      </c>
      <c r="AD212" s="116">
        <v>0.63503324044656995</v>
      </c>
      <c r="AE212" s="127">
        <v>-1078.1723228388</v>
      </c>
      <c r="AF212" s="112"/>
      <c r="AG212" s="112"/>
      <c r="AH212" s="128">
        <v>809</v>
      </c>
      <c r="AI212" s="125">
        <v>1251</v>
      </c>
      <c r="AJ212" s="111"/>
      <c r="AK212" s="120">
        <v>9227.6344300000001</v>
      </c>
      <c r="AL212" s="120">
        <v>833.549728839149</v>
      </c>
      <c r="AM212" s="129">
        <v>664.5</v>
      </c>
      <c r="AN212" s="122">
        <v>1.25440139780158</v>
      </c>
      <c r="AO212" s="130">
        <v>973.97188736809198</v>
      </c>
      <c r="AP212" s="124">
        <v>0.01</v>
      </c>
      <c r="AQ212" s="124">
        <v>0.01</v>
      </c>
      <c r="AR212" s="125">
        <v>0</v>
      </c>
      <c r="AS212" s="125">
        <v>0</v>
      </c>
      <c r="AT212" s="113"/>
      <c r="AU212" s="120">
        <v>7064.7262499999997</v>
      </c>
      <c r="AV212" s="110">
        <v>638.17012850717299</v>
      </c>
      <c r="AW212" s="131">
        <v>573</v>
      </c>
      <c r="AX212" s="133">
        <v>1.1137349537647001</v>
      </c>
      <c r="AY212" s="137">
        <v>-37.2035967407855</v>
      </c>
      <c r="AZ212" s="112">
        <v>1.4250000000000001E-2</v>
      </c>
      <c r="BA212" s="112">
        <v>8.2500000000000004E-3</v>
      </c>
      <c r="BB212" s="125">
        <v>0</v>
      </c>
      <c r="BC212" s="125">
        <v>548</v>
      </c>
      <c r="BD212" s="111"/>
      <c r="BE212" s="120">
        <v>734.7</v>
      </c>
      <c r="BF212" s="110">
        <v>66.366845200013202</v>
      </c>
      <c r="BG212" s="132">
        <v>65</v>
      </c>
      <c r="BH212" s="133">
        <v>1.0210283876925099</v>
      </c>
      <c r="BI212" s="134">
        <v>-72.656004922609398</v>
      </c>
      <c r="BJ212" s="112">
        <v>6.7499999999999999E-3</v>
      </c>
      <c r="BK212" s="112">
        <v>1.5E-3</v>
      </c>
      <c r="BL212" s="125">
        <v>0</v>
      </c>
      <c r="BM212" s="125">
        <v>129</v>
      </c>
      <c r="BN212" s="111"/>
      <c r="BO212" s="119">
        <v>623</v>
      </c>
      <c r="BP212" s="120">
        <v>56.276772233031501</v>
      </c>
      <c r="BQ212" s="132">
        <v>78</v>
      </c>
      <c r="BR212" s="118">
        <v>0.72149707991066003</v>
      </c>
      <c r="BS212" s="126">
        <v>-301.27151622370201</v>
      </c>
      <c r="BT212" s="112"/>
      <c r="BU212" s="124"/>
      <c r="BV212" s="119">
        <v>241</v>
      </c>
      <c r="BW212" s="119">
        <v>414</v>
      </c>
      <c r="BX212" s="113"/>
      <c r="BY212" s="118">
        <v>0.99152798789712504</v>
      </c>
      <c r="BZ212" s="118">
        <v>1</v>
      </c>
      <c r="CA212" s="135">
        <v>0.99661119515884999</v>
      </c>
      <c r="CB212" s="117">
        <v>0.9</v>
      </c>
      <c r="CC212" s="124">
        <v>2.5000000000000001E-3</v>
      </c>
      <c r="CD212" s="113"/>
      <c r="CE212" s="113"/>
    </row>
    <row r="213" spans="1:83" s="85" customFormat="1" ht="21.4" customHeight="1" x14ac:dyDescent="0.2">
      <c r="A213" s="109" t="s">
        <v>246</v>
      </c>
      <c r="B213" s="109" t="s">
        <v>373</v>
      </c>
      <c r="C213" s="109" t="s">
        <v>279</v>
      </c>
      <c r="D213" s="110">
        <v>3.9202090812222199</v>
      </c>
      <c r="E213" s="111"/>
      <c r="F213" s="112">
        <v>3.0875E-2</v>
      </c>
      <c r="G213" s="112">
        <v>1.0999999999999999E-2</v>
      </c>
      <c r="H213" s="113"/>
      <c r="I213" s="114">
        <v>6</v>
      </c>
      <c r="J213" s="114">
        <v>4</v>
      </c>
      <c r="K213" s="111"/>
      <c r="L213" s="135">
        <v>0.94</v>
      </c>
      <c r="M213" s="116">
        <v>0.4</v>
      </c>
      <c r="N213" s="117">
        <v>0.7</v>
      </c>
      <c r="O213" s="118"/>
      <c r="P213" s="111"/>
      <c r="Q213" s="119">
        <v>148</v>
      </c>
      <c r="R213" s="120">
        <v>37.753088402585199</v>
      </c>
      <c r="S213" s="121">
        <v>36</v>
      </c>
      <c r="T213" s="133">
        <v>1.04869690007181</v>
      </c>
      <c r="U213" s="134">
        <v>-10.3450852087279</v>
      </c>
      <c r="V213" s="124">
        <v>6.0000000000000001E-3</v>
      </c>
      <c r="W213" s="124">
        <v>2.5000000000000001E-3</v>
      </c>
      <c r="X213" s="125">
        <v>0</v>
      </c>
      <c r="Y213" s="125">
        <v>22</v>
      </c>
      <c r="Z213" s="111"/>
      <c r="AA213" s="126">
        <v>434</v>
      </c>
      <c r="AB213" s="110">
        <v>110.70838085622999</v>
      </c>
      <c r="AC213" s="121">
        <v>200</v>
      </c>
      <c r="AD213" s="116">
        <v>0.55354190428115002</v>
      </c>
      <c r="AE213" s="127">
        <v>-445.69491782626602</v>
      </c>
      <c r="AF213" s="112"/>
      <c r="AG213" s="112"/>
      <c r="AH213" s="128">
        <v>351</v>
      </c>
      <c r="AI213" s="125">
        <v>507</v>
      </c>
      <c r="AJ213" s="111"/>
      <c r="AK213" s="120">
        <v>2416.2873199999999</v>
      </c>
      <c r="AL213" s="120">
        <v>616.36695133787703</v>
      </c>
      <c r="AM213" s="129">
        <v>626.6</v>
      </c>
      <c r="AN213" s="133">
        <v>0.98366892968062003</v>
      </c>
      <c r="AO213" s="137">
        <v>-339.79685754969199</v>
      </c>
      <c r="AP213" s="124">
        <v>2.5000000000000001E-3</v>
      </c>
      <c r="AQ213" s="124"/>
      <c r="AR213" s="125">
        <v>41</v>
      </c>
      <c r="AS213" s="125">
        <v>532</v>
      </c>
      <c r="AT213" s="113"/>
      <c r="AU213" s="120">
        <v>2327.0306099999998</v>
      </c>
      <c r="AV213" s="110">
        <v>593.59859685710705</v>
      </c>
      <c r="AW213" s="131">
        <v>573</v>
      </c>
      <c r="AX213" s="133">
        <v>1.0359486856144999</v>
      </c>
      <c r="AY213" s="137">
        <v>-187.90425804375499</v>
      </c>
      <c r="AZ213" s="112">
        <v>8.2500000000000004E-3</v>
      </c>
      <c r="BA213" s="112">
        <v>3.0000000000000001E-3</v>
      </c>
      <c r="BB213" s="125">
        <v>0</v>
      </c>
      <c r="BC213" s="125">
        <v>369</v>
      </c>
      <c r="BD213" s="111"/>
      <c r="BE213" s="120">
        <v>263.8</v>
      </c>
      <c r="BF213" s="110">
        <v>67.292329193256606</v>
      </c>
      <c r="BG213" s="132">
        <v>65</v>
      </c>
      <c r="BH213" s="133">
        <v>1.0352666029731801</v>
      </c>
      <c r="BI213" s="134">
        <v>-22.100848293536501</v>
      </c>
      <c r="BJ213" s="112">
        <v>8.2500000000000004E-3</v>
      </c>
      <c r="BK213" s="112">
        <v>3.0000000000000001E-3</v>
      </c>
      <c r="BL213" s="125">
        <v>0</v>
      </c>
      <c r="BM213" s="125">
        <v>42</v>
      </c>
      <c r="BN213" s="111"/>
      <c r="BO213" s="119">
        <v>298</v>
      </c>
      <c r="BP213" s="120">
        <v>76.016353675475699</v>
      </c>
      <c r="BQ213" s="132">
        <v>78</v>
      </c>
      <c r="BR213" s="133">
        <v>0.974568636865073</v>
      </c>
      <c r="BS213" s="134">
        <v>-29.302960442140598</v>
      </c>
      <c r="BT213" s="112">
        <v>3.375E-3</v>
      </c>
      <c r="BU213" s="124"/>
      <c r="BV213" s="119">
        <v>8</v>
      </c>
      <c r="BW213" s="119">
        <v>69</v>
      </c>
      <c r="BX213" s="113"/>
      <c r="BY213" s="118">
        <v>0.99576587795765903</v>
      </c>
      <c r="BZ213" s="118">
        <v>1</v>
      </c>
      <c r="CA213" s="135">
        <v>0.99830635118306299</v>
      </c>
      <c r="CB213" s="117">
        <v>0.9</v>
      </c>
      <c r="CC213" s="124">
        <v>2.5000000000000001E-3</v>
      </c>
      <c r="CD213" s="113"/>
      <c r="CE213" s="113"/>
    </row>
    <row r="214" spans="1:83" s="85" customFormat="1" ht="21.4" customHeight="1" x14ac:dyDescent="0.2">
      <c r="A214" s="109" t="s">
        <v>246</v>
      </c>
      <c r="B214" s="109" t="s">
        <v>373</v>
      </c>
      <c r="C214" s="109" t="s">
        <v>281</v>
      </c>
      <c r="D214" s="110">
        <v>3.8409492223333301</v>
      </c>
      <c r="E214" s="111"/>
      <c r="F214" s="112">
        <v>2.9499999999999998E-2</v>
      </c>
      <c r="G214" s="112">
        <v>2.4250000000000001E-2</v>
      </c>
      <c r="H214" s="113"/>
      <c r="I214" s="114">
        <v>4</v>
      </c>
      <c r="J214" s="114">
        <v>4</v>
      </c>
      <c r="K214" s="111"/>
      <c r="L214" s="135">
        <v>0.93</v>
      </c>
      <c r="M214" s="133">
        <v>0.78200000000000003</v>
      </c>
      <c r="N214" s="117">
        <v>0.7</v>
      </c>
      <c r="O214" s="118">
        <v>1.0999999999999999E-2</v>
      </c>
      <c r="P214" s="111"/>
      <c r="Q214" s="119">
        <v>116</v>
      </c>
      <c r="R214" s="120">
        <v>30.200867880656698</v>
      </c>
      <c r="S214" s="121">
        <v>36</v>
      </c>
      <c r="T214" s="118">
        <v>0.83891299668490804</v>
      </c>
      <c r="U214" s="126">
        <v>-39.143620988487903</v>
      </c>
      <c r="V214" s="124"/>
      <c r="W214" s="124"/>
      <c r="X214" s="125">
        <v>23</v>
      </c>
      <c r="Y214" s="125">
        <v>50</v>
      </c>
      <c r="Z214" s="111"/>
      <c r="AA214" s="126">
        <v>236</v>
      </c>
      <c r="AB214" s="110">
        <v>61.443144998577402</v>
      </c>
      <c r="AC214" s="121">
        <v>200</v>
      </c>
      <c r="AD214" s="116">
        <v>0.30721572499288702</v>
      </c>
      <c r="AE214" s="127">
        <v>-625.90900549159903</v>
      </c>
      <c r="AF214" s="112"/>
      <c r="AG214" s="112"/>
      <c r="AH214" s="128">
        <v>533</v>
      </c>
      <c r="AI214" s="125">
        <v>686</v>
      </c>
      <c r="AJ214" s="111"/>
      <c r="AK214" s="120">
        <v>3462.6248300000002</v>
      </c>
      <c r="AL214" s="120">
        <v>901.50237078544205</v>
      </c>
      <c r="AM214" s="129">
        <v>709.1</v>
      </c>
      <c r="AN214" s="122">
        <v>1.2713331981179501</v>
      </c>
      <c r="AO214" s="130">
        <v>406.72645102953499</v>
      </c>
      <c r="AP214" s="124">
        <v>0.01</v>
      </c>
      <c r="AQ214" s="124">
        <v>0.01</v>
      </c>
      <c r="AR214" s="125">
        <v>0</v>
      </c>
      <c r="AS214" s="125">
        <v>0</v>
      </c>
      <c r="AT214" s="113"/>
      <c r="AU214" s="120">
        <v>2226.5069199999998</v>
      </c>
      <c r="AV214" s="110">
        <v>579.67621833006694</v>
      </c>
      <c r="AW214" s="131">
        <v>573</v>
      </c>
      <c r="AX214" s="133">
        <v>1.0116513408901699</v>
      </c>
      <c r="AY214" s="137">
        <v>-237.58030736287901</v>
      </c>
      <c r="AZ214" s="112">
        <v>6.0000000000000001E-3</v>
      </c>
      <c r="BA214" s="112">
        <v>7.5000000000000002E-4</v>
      </c>
      <c r="BB214" s="125">
        <v>0</v>
      </c>
      <c r="BC214" s="125">
        <v>415</v>
      </c>
      <c r="BD214" s="111"/>
      <c r="BE214" s="120">
        <v>138</v>
      </c>
      <c r="BF214" s="110">
        <v>35.928618685608797</v>
      </c>
      <c r="BG214" s="132">
        <v>65</v>
      </c>
      <c r="BH214" s="116">
        <v>0.55274797977859702</v>
      </c>
      <c r="BI214" s="127">
        <v>-142.12042678476999</v>
      </c>
      <c r="BJ214" s="112"/>
      <c r="BK214" s="112"/>
      <c r="BL214" s="125">
        <v>112</v>
      </c>
      <c r="BM214" s="125">
        <v>162</v>
      </c>
      <c r="BN214" s="111"/>
      <c r="BO214" s="119">
        <v>256</v>
      </c>
      <c r="BP214" s="120">
        <v>66.650191184897494</v>
      </c>
      <c r="BQ214" s="132">
        <v>78</v>
      </c>
      <c r="BR214" s="118">
        <v>0.854489630575609</v>
      </c>
      <c r="BS214" s="126">
        <v>-64.685459711676501</v>
      </c>
      <c r="BT214" s="112"/>
      <c r="BU214" s="124"/>
      <c r="BV214" s="119">
        <v>44</v>
      </c>
      <c r="BW214" s="119">
        <v>104</v>
      </c>
      <c r="BX214" s="113"/>
      <c r="BY214" s="118">
        <v>0.996174445294568</v>
      </c>
      <c r="BZ214" s="118">
        <v>1</v>
      </c>
      <c r="CA214" s="135">
        <v>0.998469778117827</v>
      </c>
      <c r="CB214" s="117">
        <v>0.9</v>
      </c>
      <c r="CC214" s="124">
        <v>2.5000000000000001E-3</v>
      </c>
      <c r="CD214" s="113"/>
      <c r="CE214" s="113"/>
    </row>
    <row r="215" spans="1:83" s="85" customFormat="1" ht="21.4" customHeight="1" x14ac:dyDescent="0.2">
      <c r="A215" s="109" t="s">
        <v>246</v>
      </c>
      <c r="B215" s="109" t="s">
        <v>373</v>
      </c>
      <c r="C215" s="109" t="s">
        <v>282</v>
      </c>
      <c r="D215" s="110">
        <v>2.2414874615555598</v>
      </c>
      <c r="E215" s="111"/>
      <c r="F215" s="112">
        <v>0.05</v>
      </c>
      <c r="G215" s="112">
        <v>3.6999999999999998E-2</v>
      </c>
      <c r="H215" s="113"/>
      <c r="I215" s="114">
        <v>6</v>
      </c>
      <c r="J215" s="114">
        <v>6</v>
      </c>
      <c r="K215" s="111"/>
      <c r="L215" s="115">
        <v>0.5</v>
      </c>
      <c r="M215" s="116">
        <v>0.44</v>
      </c>
      <c r="N215" s="117">
        <v>0.7</v>
      </c>
      <c r="O215" s="118"/>
      <c r="P215" s="111"/>
      <c r="Q215" s="119">
        <v>89</v>
      </c>
      <c r="R215" s="120">
        <v>39.705776421446302</v>
      </c>
      <c r="S215" s="121">
        <v>36</v>
      </c>
      <c r="T215" s="133">
        <v>1.1029382339290601</v>
      </c>
      <c r="U215" s="134">
        <v>-1.5381615471521699</v>
      </c>
      <c r="V215" s="124">
        <v>8.9999999999999993E-3</v>
      </c>
      <c r="W215" s="124">
        <v>5.0000000000000001E-3</v>
      </c>
      <c r="X215" s="125">
        <v>0</v>
      </c>
      <c r="Y215" s="125">
        <v>8</v>
      </c>
      <c r="Z215" s="111"/>
      <c r="AA215" s="126">
        <v>191</v>
      </c>
      <c r="AB215" s="110">
        <v>85.211272994339694</v>
      </c>
      <c r="AC215" s="121">
        <v>200</v>
      </c>
      <c r="AD215" s="116">
        <v>0.42605636497169902</v>
      </c>
      <c r="AE215" s="127">
        <v>-311.989786373068</v>
      </c>
      <c r="AF215" s="112"/>
      <c r="AG215" s="112"/>
      <c r="AH215" s="128">
        <v>258</v>
      </c>
      <c r="AI215" s="125">
        <v>347</v>
      </c>
      <c r="AJ215" s="111"/>
      <c r="AK215" s="120">
        <v>1620.39492</v>
      </c>
      <c r="AL215" s="120">
        <v>722.910543909745</v>
      </c>
      <c r="AM215" s="129">
        <v>634.4</v>
      </c>
      <c r="AN215" s="122">
        <v>1.1395185118375499</v>
      </c>
      <c r="AO215" s="130">
        <v>24.911317624629401</v>
      </c>
      <c r="AP215" s="124">
        <v>0.01</v>
      </c>
      <c r="AQ215" s="124">
        <v>7.0000000000000001E-3</v>
      </c>
      <c r="AR215" s="125">
        <v>0</v>
      </c>
      <c r="AS215" s="125">
        <v>87</v>
      </c>
      <c r="AT215" s="113"/>
      <c r="AU215" s="120">
        <v>2180.57618</v>
      </c>
      <c r="AV215" s="110">
        <v>972.82550868552096</v>
      </c>
      <c r="AW215" s="131">
        <v>573</v>
      </c>
      <c r="AX215" s="122">
        <v>1.6977757568682701</v>
      </c>
      <c r="AY215" s="130">
        <v>742.59293559829302</v>
      </c>
      <c r="AZ215" s="112">
        <v>1.4999999999999999E-2</v>
      </c>
      <c r="BA215" s="112">
        <v>1.4999999999999999E-2</v>
      </c>
      <c r="BB215" s="125">
        <v>0</v>
      </c>
      <c r="BC215" s="125">
        <v>0</v>
      </c>
      <c r="BD215" s="111"/>
      <c r="BE215" s="120">
        <v>147.80000000000001</v>
      </c>
      <c r="BF215" s="110">
        <v>65.938356798761305</v>
      </c>
      <c r="BG215" s="132">
        <v>65</v>
      </c>
      <c r="BH215" s="133">
        <v>1.01443625844248</v>
      </c>
      <c r="BI215" s="134">
        <v>-15.671680571247</v>
      </c>
      <c r="BJ215" s="112">
        <v>6.0000000000000001E-3</v>
      </c>
      <c r="BK215" s="112">
        <v>7.5000000000000002E-4</v>
      </c>
      <c r="BL215" s="125">
        <v>0</v>
      </c>
      <c r="BM215" s="125">
        <v>28</v>
      </c>
      <c r="BN215" s="111"/>
      <c r="BO215" s="119">
        <v>207</v>
      </c>
      <c r="BP215" s="120">
        <v>92.349390103813207</v>
      </c>
      <c r="BQ215" s="132">
        <v>78</v>
      </c>
      <c r="BR215" s="122">
        <v>1.1839665397924799</v>
      </c>
      <c r="BS215" s="123">
        <v>19.8555220497724</v>
      </c>
      <c r="BT215" s="112">
        <v>7.4999999999999997E-3</v>
      </c>
      <c r="BU215" s="124">
        <v>6.7499999999999999E-3</v>
      </c>
      <c r="BV215" s="119">
        <v>0</v>
      </c>
      <c r="BW215" s="119">
        <v>3</v>
      </c>
      <c r="BX215" s="113"/>
      <c r="BY215" s="118">
        <v>0.99432809773123898</v>
      </c>
      <c r="BZ215" s="118">
        <v>1</v>
      </c>
      <c r="CA215" s="135">
        <v>0.99773123909249595</v>
      </c>
      <c r="CB215" s="117">
        <v>0.9</v>
      </c>
      <c r="CC215" s="124">
        <v>2.5000000000000001E-3</v>
      </c>
      <c r="CD215" s="113"/>
      <c r="CE215" s="113"/>
    </row>
    <row r="216" spans="1:83" s="85" customFormat="1" ht="21.4" customHeight="1" x14ac:dyDescent="0.2">
      <c r="A216" s="109" t="s">
        <v>246</v>
      </c>
      <c r="B216" s="109" t="s">
        <v>373</v>
      </c>
      <c r="C216" s="109" t="s">
        <v>283</v>
      </c>
      <c r="D216" s="110">
        <v>2.6404830146666698</v>
      </c>
      <c r="E216" s="111"/>
      <c r="F216" s="112">
        <v>0.01</v>
      </c>
      <c r="G216" s="112">
        <v>0.01</v>
      </c>
      <c r="H216" s="113"/>
      <c r="I216" s="114">
        <v>2</v>
      </c>
      <c r="J216" s="114">
        <v>2</v>
      </c>
      <c r="K216" s="111"/>
      <c r="L216" s="138">
        <v>0.68</v>
      </c>
      <c r="M216" s="116">
        <v>0.57199999999999995</v>
      </c>
      <c r="N216" s="117">
        <v>0.7</v>
      </c>
      <c r="O216" s="118"/>
      <c r="P216" s="111"/>
      <c r="Q216" s="119">
        <v>70</v>
      </c>
      <c r="R216" s="120">
        <v>26.510301187768398</v>
      </c>
      <c r="S216" s="121">
        <v>36</v>
      </c>
      <c r="T216" s="116">
        <v>0.73639725521578903</v>
      </c>
      <c r="U216" s="127">
        <v>-36.654389928416101</v>
      </c>
      <c r="V216" s="124"/>
      <c r="W216" s="124"/>
      <c r="X216" s="125">
        <v>26</v>
      </c>
      <c r="Y216" s="125">
        <v>45</v>
      </c>
      <c r="Z216" s="111"/>
      <c r="AA216" s="126">
        <v>213</v>
      </c>
      <c r="AB216" s="110">
        <v>80.667059328495199</v>
      </c>
      <c r="AC216" s="121">
        <v>200</v>
      </c>
      <c r="AD216" s="116">
        <v>0.40333529664247603</v>
      </c>
      <c r="AE216" s="127">
        <v>-379.52438849120102</v>
      </c>
      <c r="AF216" s="112"/>
      <c r="AG216" s="112"/>
      <c r="AH216" s="128">
        <v>316</v>
      </c>
      <c r="AI216" s="125">
        <v>421</v>
      </c>
      <c r="AJ216" s="111"/>
      <c r="AK216" s="120">
        <v>1619.7638999999999</v>
      </c>
      <c r="AL216" s="120">
        <v>613.43469774391895</v>
      </c>
      <c r="AM216" s="129">
        <v>751.6</v>
      </c>
      <c r="AN216" s="118">
        <v>0.81617176389558199</v>
      </c>
      <c r="AO216" s="120">
        <v>-606.94275194993202</v>
      </c>
      <c r="AP216" s="124"/>
      <c r="AQ216" s="124"/>
      <c r="AR216" s="125">
        <v>365</v>
      </c>
      <c r="AS216" s="125">
        <v>762</v>
      </c>
      <c r="AT216" s="113"/>
      <c r="AU216" s="120">
        <v>1169.4258199999999</v>
      </c>
      <c r="AV216" s="110">
        <v>442.883295785043</v>
      </c>
      <c r="AW216" s="131">
        <v>573</v>
      </c>
      <c r="AX216" s="118">
        <v>0.77292023697215195</v>
      </c>
      <c r="AY216" s="120">
        <v>-524.52536078551998</v>
      </c>
      <c r="AZ216" s="112"/>
      <c r="BA216" s="112"/>
      <c r="BB216" s="125">
        <v>344</v>
      </c>
      <c r="BC216" s="125">
        <v>647</v>
      </c>
      <c r="BD216" s="111"/>
      <c r="BE216" s="120">
        <v>103.2</v>
      </c>
      <c r="BF216" s="110">
        <v>39.0837583225385</v>
      </c>
      <c r="BG216" s="132">
        <v>65</v>
      </c>
      <c r="BH216" s="116">
        <v>0.60128858957751596</v>
      </c>
      <c r="BI216" s="127">
        <v>-89.370426259640197</v>
      </c>
      <c r="BJ216" s="112"/>
      <c r="BK216" s="112"/>
      <c r="BL216" s="125">
        <v>69</v>
      </c>
      <c r="BM216" s="125">
        <v>103</v>
      </c>
      <c r="BN216" s="111"/>
      <c r="BO216" s="119">
        <v>273</v>
      </c>
      <c r="BP216" s="120">
        <v>103.390174632297</v>
      </c>
      <c r="BQ216" s="132">
        <v>78</v>
      </c>
      <c r="BR216" s="122">
        <v>1.32551505938842</v>
      </c>
      <c r="BS216" s="123">
        <v>52.542904525862099</v>
      </c>
      <c r="BT216" s="112">
        <v>7.4999999999999997E-3</v>
      </c>
      <c r="BU216" s="124">
        <v>7.4999999999999997E-3</v>
      </c>
      <c r="BV216" s="119">
        <v>0</v>
      </c>
      <c r="BW216" s="119">
        <v>0</v>
      </c>
      <c r="BX216" s="113"/>
      <c r="BY216" s="118">
        <v>1</v>
      </c>
      <c r="BZ216" s="118">
        <v>1</v>
      </c>
      <c r="CA216" s="135">
        <v>1</v>
      </c>
      <c r="CB216" s="117">
        <v>0.9</v>
      </c>
      <c r="CC216" s="124">
        <v>2.5000000000000001E-3</v>
      </c>
      <c r="CD216" s="113"/>
      <c r="CE216" s="113"/>
    </row>
    <row r="217" spans="1:83" s="85" customFormat="1" ht="21.4" customHeight="1" x14ac:dyDescent="0.2">
      <c r="A217" s="109" t="s">
        <v>246</v>
      </c>
      <c r="B217" s="109" t="s">
        <v>373</v>
      </c>
      <c r="C217" s="109" t="s">
        <v>284</v>
      </c>
      <c r="D217" s="110">
        <v>7.5859845611111103</v>
      </c>
      <c r="E217" s="111"/>
      <c r="F217" s="112">
        <v>2.0750000000000001E-2</v>
      </c>
      <c r="G217" s="112">
        <v>1.35E-2</v>
      </c>
      <c r="H217" s="113"/>
      <c r="I217" s="114">
        <v>4</v>
      </c>
      <c r="J217" s="114">
        <v>3</v>
      </c>
      <c r="K217" s="111"/>
      <c r="L217" s="115">
        <v>0.41</v>
      </c>
      <c r="M217" s="116">
        <v>0.55000000000000004</v>
      </c>
      <c r="N217" s="117">
        <v>0.7</v>
      </c>
      <c r="O217" s="118"/>
      <c r="P217" s="111"/>
      <c r="Q217" s="119">
        <v>325</v>
      </c>
      <c r="R217" s="120">
        <v>42.842164702797298</v>
      </c>
      <c r="S217" s="121">
        <v>36</v>
      </c>
      <c r="T217" s="122">
        <v>1.1900601306332601</v>
      </c>
      <c r="U217" s="123">
        <v>18.586911607600001</v>
      </c>
      <c r="V217" s="124">
        <v>0.01</v>
      </c>
      <c r="W217" s="124">
        <v>9.4999999999999998E-3</v>
      </c>
      <c r="X217" s="125">
        <v>0</v>
      </c>
      <c r="Y217" s="125">
        <v>3</v>
      </c>
      <c r="Z217" s="111"/>
      <c r="AA217" s="126">
        <v>453</v>
      </c>
      <c r="AB217" s="110">
        <v>59.715386493437499</v>
      </c>
      <c r="AC217" s="121">
        <v>200</v>
      </c>
      <c r="AD217" s="116">
        <v>0.29857693246718803</v>
      </c>
      <c r="AE217" s="127">
        <v>-1249.2949355133301</v>
      </c>
      <c r="AF217" s="112"/>
      <c r="AG217" s="112"/>
      <c r="AH217" s="128">
        <v>1065</v>
      </c>
      <c r="AI217" s="125">
        <v>1368</v>
      </c>
      <c r="AJ217" s="111"/>
      <c r="AK217" s="120">
        <v>3477.16039</v>
      </c>
      <c r="AL217" s="120">
        <v>458.36639423514799</v>
      </c>
      <c r="AM217" s="129">
        <v>649.79999999999995</v>
      </c>
      <c r="AN217" s="116">
        <v>0.70539611301192295</v>
      </c>
      <c r="AO217" s="139">
        <v>-2053.5958554828198</v>
      </c>
      <c r="AP217" s="124"/>
      <c r="AQ217" s="124"/>
      <c r="AR217" s="125">
        <v>1453</v>
      </c>
      <c r="AS217" s="125">
        <v>2439</v>
      </c>
      <c r="AT217" s="113"/>
      <c r="AU217" s="120">
        <v>4169.2095600000002</v>
      </c>
      <c r="AV217" s="110">
        <v>549.59373123076102</v>
      </c>
      <c r="AW217" s="131">
        <v>573</v>
      </c>
      <c r="AX217" s="133">
        <v>0.95915136340446905</v>
      </c>
      <c r="AY217" s="137">
        <v>-697.43318427725796</v>
      </c>
      <c r="AZ217" s="112">
        <v>2.2499999999999998E-3</v>
      </c>
      <c r="BA217" s="112"/>
      <c r="BB217" s="125">
        <v>178</v>
      </c>
      <c r="BC217" s="125">
        <v>1047</v>
      </c>
      <c r="BD217" s="111"/>
      <c r="BE217" s="120">
        <v>436.1</v>
      </c>
      <c r="BF217" s="110">
        <v>57.487593928891997</v>
      </c>
      <c r="BG217" s="132">
        <v>65</v>
      </c>
      <c r="BH217" s="118">
        <v>0.88442452198295396</v>
      </c>
      <c r="BI217" s="126">
        <v>-117.145854041833</v>
      </c>
      <c r="BJ217" s="112"/>
      <c r="BK217" s="112"/>
      <c r="BL217" s="125">
        <v>57</v>
      </c>
      <c r="BM217" s="125">
        <v>156</v>
      </c>
      <c r="BN217" s="111"/>
      <c r="BO217" s="119">
        <v>614</v>
      </c>
      <c r="BP217" s="120">
        <v>80.938735776977097</v>
      </c>
      <c r="BQ217" s="132">
        <v>78</v>
      </c>
      <c r="BR217" s="133">
        <v>1.03767609970483</v>
      </c>
      <c r="BS217" s="134">
        <v>-19.3629541886399</v>
      </c>
      <c r="BT217" s="112">
        <v>6.0000000000000001E-3</v>
      </c>
      <c r="BU217" s="124">
        <v>1.5E-3</v>
      </c>
      <c r="BV217" s="119">
        <v>0</v>
      </c>
      <c r="BW217" s="119">
        <v>97</v>
      </c>
      <c r="BX217" s="113"/>
      <c r="BY217" s="118">
        <v>0.99364870784056103</v>
      </c>
      <c r="BZ217" s="118">
        <v>1</v>
      </c>
      <c r="CA217" s="135">
        <v>0.99745948313622401</v>
      </c>
      <c r="CB217" s="117">
        <v>0.9</v>
      </c>
      <c r="CC217" s="124">
        <v>2.5000000000000001E-3</v>
      </c>
      <c r="CD217" s="113"/>
      <c r="CE217" s="113"/>
    </row>
    <row r="218" spans="1:83" s="85" customFormat="1" ht="21.4" customHeight="1" x14ac:dyDescent="0.2">
      <c r="A218" s="109" t="s">
        <v>246</v>
      </c>
      <c r="B218" s="109" t="s">
        <v>373</v>
      </c>
      <c r="C218" s="109" t="s">
        <v>285</v>
      </c>
      <c r="D218" s="110">
        <v>8.959468266</v>
      </c>
      <c r="E218" s="111"/>
      <c r="F218" s="112">
        <v>3.7499999999999999E-2</v>
      </c>
      <c r="G218" s="112">
        <v>3.0499999999999999E-2</v>
      </c>
      <c r="H218" s="113"/>
      <c r="I218" s="114">
        <v>5</v>
      </c>
      <c r="J218" s="114">
        <v>4</v>
      </c>
      <c r="K218" s="111"/>
      <c r="L218" s="115">
        <v>0.57999999999999996</v>
      </c>
      <c r="M218" s="116">
        <v>0.498</v>
      </c>
      <c r="N218" s="117">
        <v>0.7</v>
      </c>
      <c r="O218" s="118"/>
      <c r="P218" s="111"/>
      <c r="Q218" s="119">
        <v>317</v>
      </c>
      <c r="R218" s="120">
        <v>35.381564015687502</v>
      </c>
      <c r="S218" s="121">
        <v>36</v>
      </c>
      <c r="T218" s="133">
        <v>0.98282122265798699</v>
      </c>
      <c r="U218" s="134">
        <v>-44.890842200272097</v>
      </c>
      <c r="V218" s="124">
        <v>2.5000000000000001E-3</v>
      </c>
      <c r="W218" s="124"/>
      <c r="X218" s="125">
        <v>6</v>
      </c>
      <c r="Y218" s="125">
        <v>71</v>
      </c>
      <c r="Z218" s="111"/>
      <c r="AA218" s="126">
        <v>1014</v>
      </c>
      <c r="AB218" s="110">
        <v>113.176359343556</v>
      </c>
      <c r="AC218" s="121">
        <v>200</v>
      </c>
      <c r="AD218" s="116">
        <v>0.56588179671778005</v>
      </c>
      <c r="AE218" s="127">
        <v>-996.50467889040101</v>
      </c>
      <c r="AF218" s="112"/>
      <c r="AG218" s="112"/>
      <c r="AH218" s="128">
        <v>778</v>
      </c>
      <c r="AI218" s="125">
        <v>1137</v>
      </c>
      <c r="AJ218" s="111"/>
      <c r="AK218" s="120">
        <v>7284.0704699999997</v>
      </c>
      <c r="AL218" s="120">
        <v>813.00254141666903</v>
      </c>
      <c r="AM218" s="129">
        <v>636.9</v>
      </c>
      <c r="AN218" s="122">
        <v>1.27649951549171</v>
      </c>
      <c r="AO218" s="130">
        <v>881.61832007351995</v>
      </c>
      <c r="AP218" s="124">
        <v>0.01</v>
      </c>
      <c r="AQ218" s="124">
        <v>0.01</v>
      </c>
      <c r="AR218" s="125">
        <v>0</v>
      </c>
      <c r="AS218" s="125">
        <v>0</v>
      </c>
      <c r="AT218" s="113"/>
      <c r="AU218" s="120">
        <v>5844.4930999999997</v>
      </c>
      <c r="AV218" s="110">
        <v>652.32588882301002</v>
      </c>
      <c r="AW218" s="131">
        <v>573</v>
      </c>
      <c r="AX218" s="122">
        <v>1.13843959654976</v>
      </c>
      <c r="AY218" s="130">
        <v>96.718255738406697</v>
      </c>
      <c r="AZ218" s="112">
        <v>1.4999999999999999E-2</v>
      </c>
      <c r="BA218" s="112">
        <v>1.0500000000000001E-2</v>
      </c>
      <c r="BB218" s="125">
        <v>0</v>
      </c>
      <c r="BC218" s="125">
        <v>317</v>
      </c>
      <c r="BD218" s="111"/>
      <c r="BE218" s="120">
        <v>501.1</v>
      </c>
      <c r="BF218" s="110">
        <v>55.929658448772898</v>
      </c>
      <c r="BG218" s="132">
        <v>65</v>
      </c>
      <c r="BH218" s="118">
        <v>0.86045628382727601</v>
      </c>
      <c r="BI218" s="126">
        <v>-152.31402063938</v>
      </c>
      <c r="BJ218" s="112"/>
      <c r="BK218" s="112"/>
      <c r="BL218" s="125">
        <v>82</v>
      </c>
      <c r="BM218" s="125">
        <v>198</v>
      </c>
      <c r="BN218" s="111"/>
      <c r="BO218" s="119">
        <v>895</v>
      </c>
      <c r="BP218" s="120">
        <v>99.894321116846498</v>
      </c>
      <c r="BQ218" s="132">
        <v>78</v>
      </c>
      <c r="BR218" s="122">
        <v>1.2806964245749599</v>
      </c>
      <c r="BS218" s="123">
        <v>146.963243109741</v>
      </c>
      <c r="BT218" s="112">
        <v>7.4999999999999997E-3</v>
      </c>
      <c r="BU218" s="124">
        <v>7.4999999999999997E-3</v>
      </c>
      <c r="BV218" s="119">
        <v>0</v>
      </c>
      <c r="BW218" s="119">
        <v>0</v>
      </c>
      <c r="BX218" s="113"/>
      <c r="BY218" s="118">
        <v>0.99116375258507206</v>
      </c>
      <c r="BZ218" s="118">
        <v>1</v>
      </c>
      <c r="CA218" s="135">
        <v>0.99646550103402898</v>
      </c>
      <c r="CB218" s="117">
        <v>0.9</v>
      </c>
      <c r="CC218" s="124">
        <v>2.5000000000000001E-3</v>
      </c>
      <c r="CD218" s="113"/>
      <c r="CE218" s="113"/>
    </row>
    <row r="219" spans="1:83" s="85" customFormat="1" ht="21.4" customHeight="1" x14ac:dyDescent="0.2">
      <c r="A219" s="109" t="s">
        <v>246</v>
      </c>
      <c r="B219" s="109" t="s">
        <v>373</v>
      </c>
      <c r="C219" s="109" t="s">
        <v>286</v>
      </c>
      <c r="D219" s="110">
        <v>8.0775934538888894</v>
      </c>
      <c r="E219" s="111"/>
      <c r="F219" s="112">
        <v>6.7499999999999999E-3</v>
      </c>
      <c r="G219" s="112">
        <v>2.5000000000000001E-3</v>
      </c>
      <c r="H219" s="113"/>
      <c r="I219" s="114">
        <v>3</v>
      </c>
      <c r="J219" s="114">
        <v>1</v>
      </c>
      <c r="K219" s="111"/>
      <c r="L219" s="136">
        <v>0.83</v>
      </c>
      <c r="M219" s="118">
        <v>0.64200000000000002</v>
      </c>
      <c r="N219" s="117">
        <v>0.7</v>
      </c>
      <c r="O219" s="118"/>
      <c r="P219" s="111"/>
      <c r="Q219" s="119">
        <v>272</v>
      </c>
      <c r="R219" s="120">
        <v>33.673395616246097</v>
      </c>
      <c r="S219" s="121">
        <v>36</v>
      </c>
      <c r="T219" s="133">
        <v>0.93537210045128005</v>
      </c>
      <c r="U219" s="134">
        <v>-54.270154789480102</v>
      </c>
      <c r="V219" s="124">
        <v>5.0000000000000001E-4</v>
      </c>
      <c r="W219" s="124"/>
      <c r="X219" s="125">
        <v>19</v>
      </c>
      <c r="Y219" s="125">
        <v>77</v>
      </c>
      <c r="Z219" s="111"/>
      <c r="AA219" s="126">
        <v>809</v>
      </c>
      <c r="AB219" s="110">
        <v>100.15359210861401</v>
      </c>
      <c r="AC219" s="121">
        <v>200</v>
      </c>
      <c r="AD219" s="116">
        <v>0.50076796054307005</v>
      </c>
      <c r="AE219" s="127">
        <v>-1003.61197105267</v>
      </c>
      <c r="AF219" s="112"/>
      <c r="AG219" s="112"/>
      <c r="AH219" s="128">
        <v>807</v>
      </c>
      <c r="AI219" s="125">
        <v>1130</v>
      </c>
      <c r="AJ219" s="111"/>
      <c r="AK219" s="120">
        <v>4484.7569800000001</v>
      </c>
      <c r="AL219" s="120">
        <v>555.20954422889997</v>
      </c>
      <c r="AM219" s="129">
        <v>735.7</v>
      </c>
      <c r="AN219" s="118">
        <v>0.75466840319274198</v>
      </c>
      <c r="AO219" s="120">
        <v>-2182.93615551724</v>
      </c>
      <c r="AP219" s="124"/>
      <c r="AQ219" s="124"/>
      <c r="AR219" s="125">
        <v>1458</v>
      </c>
      <c r="AS219" s="125">
        <v>2647</v>
      </c>
      <c r="AT219" s="113"/>
      <c r="AU219" s="120">
        <v>4042.9070299999998</v>
      </c>
      <c r="AV219" s="110">
        <v>500.50885242975102</v>
      </c>
      <c r="AW219" s="131">
        <v>573</v>
      </c>
      <c r="AX219" s="118">
        <v>0.873488398655762</v>
      </c>
      <c r="AY219" s="120">
        <v>-1139.1179605481</v>
      </c>
      <c r="AZ219" s="112"/>
      <c r="BA219" s="112"/>
      <c r="BB219" s="125">
        <v>586</v>
      </c>
      <c r="BC219" s="125">
        <v>1512</v>
      </c>
      <c r="BD219" s="111"/>
      <c r="BE219" s="120">
        <v>384.7</v>
      </c>
      <c r="BF219" s="110">
        <v>47.625570932242098</v>
      </c>
      <c r="BG219" s="132">
        <v>65</v>
      </c>
      <c r="BH219" s="116">
        <v>0.73270109126526295</v>
      </c>
      <c r="BI219" s="127">
        <v>-204.398890592117</v>
      </c>
      <c r="BJ219" s="112"/>
      <c r="BK219" s="112"/>
      <c r="BL219" s="125">
        <v>141</v>
      </c>
      <c r="BM219" s="125">
        <v>246</v>
      </c>
      <c r="BN219" s="111"/>
      <c r="BO219" s="119">
        <v>621</v>
      </c>
      <c r="BP219" s="120">
        <v>76.8793333738559</v>
      </c>
      <c r="BQ219" s="132">
        <v>78</v>
      </c>
      <c r="BR219" s="133">
        <v>0.98563247915199903</v>
      </c>
      <c r="BS219" s="134">
        <v>-53.4079705773282</v>
      </c>
      <c r="BT219" s="112">
        <v>3.7499999999999999E-3</v>
      </c>
      <c r="BU219" s="124"/>
      <c r="BV219" s="119">
        <v>10</v>
      </c>
      <c r="BW219" s="119">
        <v>136</v>
      </c>
      <c r="BX219" s="113"/>
      <c r="BY219" s="118">
        <v>0.99690402476780204</v>
      </c>
      <c r="BZ219" s="118">
        <v>1</v>
      </c>
      <c r="CA219" s="135">
        <v>0.99876160990712104</v>
      </c>
      <c r="CB219" s="117">
        <v>0.9</v>
      </c>
      <c r="CC219" s="124">
        <v>2.5000000000000001E-3</v>
      </c>
      <c r="CD219" s="113"/>
      <c r="CE219" s="113"/>
    </row>
    <row r="220" spans="1:83" s="85" customFormat="1" ht="21.4" customHeight="1" x14ac:dyDescent="0.2">
      <c r="A220" s="109" t="s">
        <v>246</v>
      </c>
      <c r="B220" s="109" t="s">
        <v>373</v>
      </c>
      <c r="C220" s="109" t="s">
        <v>287</v>
      </c>
      <c r="D220" s="110">
        <v>4.4826516391111104</v>
      </c>
      <c r="E220" s="111"/>
      <c r="F220" s="112">
        <v>1.35E-2</v>
      </c>
      <c r="G220" s="112">
        <v>1.35E-2</v>
      </c>
      <c r="H220" s="113"/>
      <c r="I220" s="114">
        <v>2</v>
      </c>
      <c r="J220" s="114">
        <v>2</v>
      </c>
      <c r="K220" s="111"/>
      <c r="L220" s="136">
        <v>0.83</v>
      </c>
      <c r="M220" s="133">
        <v>0.78</v>
      </c>
      <c r="N220" s="117">
        <v>0.7</v>
      </c>
      <c r="O220" s="118">
        <v>1.0999999999999999E-2</v>
      </c>
      <c r="P220" s="111"/>
      <c r="Q220" s="119">
        <v>103</v>
      </c>
      <c r="R220" s="120">
        <v>22.977471437067599</v>
      </c>
      <c r="S220" s="121">
        <v>36</v>
      </c>
      <c r="T220" s="116">
        <v>0.63826309547410098</v>
      </c>
      <c r="U220" s="127">
        <v>-78.063265006975897</v>
      </c>
      <c r="V220" s="124"/>
      <c r="W220" s="124"/>
      <c r="X220" s="125">
        <v>59</v>
      </c>
      <c r="Y220" s="125">
        <v>91</v>
      </c>
      <c r="Z220" s="111"/>
      <c r="AA220" s="126">
        <v>378</v>
      </c>
      <c r="AB220" s="110">
        <v>84.325089351568593</v>
      </c>
      <c r="AC220" s="121">
        <v>200</v>
      </c>
      <c r="AD220" s="116">
        <v>0.42162544675784303</v>
      </c>
      <c r="AE220" s="127">
        <v>-627.90702781653295</v>
      </c>
      <c r="AF220" s="112"/>
      <c r="AG220" s="112"/>
      <c r="AH220" s="128">
        <v>519</v>
      </c>
      <c r="AI220" s="125">
        <v>698</v>
      </c>
      <c r="AJ220" s="111"/>
      <c r="AK220" s="120">
        <v>2092.57465</v>
      </c>
      <c r="AL220" s="120">
        <v>466.81625485734799</v>
      </c>
      <c r="AM220" s="129">
        <v>684.4</v>
      </c>
      <c r="AN220" s="116">
        <v>0.68208102696865502</v>
      </c>
      <c r="AO220" s="139">
        <v>-1349.6391991881801</v>
      </c>
      <c r="AP220" s="124"/>
      <c r="AQ220" s="124"/>
      <c r="AR220" s="125">
        <v>976</v>
      </c>
      <c r="AS220" s="125">
        <v>1589</v>
      </c>
      <c r="AT220" s="113"/>
      <c r="AU220" s="120">
        <v>2057.19173</v>
      </c>
      <c r="AV220" s="110">
        <v>458.92295355967701</v>
      </c>
      <c r="AW220" s="131">
        <v>573</v>
      </c>
      <c r="AX220" s="118">
        <v>0.80091265891741203</v>
      </c>
      <c r="AY220" s="120">
        <v>-818.56736216026104</v>
      </c>
      <c r="AZ220" s="112"/>
      <c r="BA220" s="112"/>
      <c r="BB220" s="125">
        <v>512</v>
      </c>
      <c r="BC220" s="125">
        <v>1026</v>
      </c>
      <c r="BD220" s="111"/>
      <c r="BE220" s="120">
        <v>211.8</v>
      </c>
      <c r="BF220" s="110">
        <v>47.248819906513802</v>
      </c>
      <c r="BG220" s="132">
        <v>65</v>
      </c>
      <c r="BH220" s="116">
        <v>0.72690492163867404</v>
      </c>
      <c r="BI220" s="127">
        <v>-115.11978404037301</v>
      </c>
      <c r="BJ220" s="112"/>
      <c r="BK220" s="112"/>
      <c r="BL220" s="125">
        <v>80</v>
      </c>
      <c r="BM220" s="125">
        <v>138</v>
      </c>
      <c r="BN220" s="111"/>
      <c r="BO220" s="119">
        <v>270</v>
      </c>
      <c r="BP220" s="120">
        <v>60.232206679691899</v>
      </c>
      <c r="BQ220" s="132">
        <v>78</v>
      </c>
      <c r="BR220" s="118">
        <v>0.77220777794476803</v>
      </c>
      <c r="BS220" s="126">
        <v>-104.261964531353</v>
      </c>
      <c r="BT220" s="112"/>
      <c r="BU220" s="124"/>
      <c r="BV220" s="119">
        <v>80</v>
      </c>
      <c r="BW220" s="119">
        <v>150</v>
      </c>
      <c r="BX220" s="113"/>
      <c r="BY220" s="118">
        <v>0.99344827586206896</v>
      </c>
      <c r="BZ220" s="118">
        <v>1</v>
      </c>
      <c r="CA220" s="135">
        <v>0.99737931034482796</v>
      </c>
      <c r="CB220" s="117">
        <v>0.9</v>
      </c>
      <c r="CC220" s="124">
        <v>2.5000000000000001E-3</v>
      </c>
      <c r="CD220" s="113"/>
      <c r="CE220" s="113"/>
    </row>
    <row r="221" spans="1:83" s="85" customFormat="1" ht="21.4" customHeight="1" x14ac:dyDescent="0.2">
      <c r="A221" s="109" t="s">
        <v>246</v>
      </c>
      <c r="B221" s="109" t="s">
        <v>374</v>
      </c>
      <c r="C221" s="109" t="s">
        <v>288</v>
      </c>
      <c r="D221" s="110">
        <v>1.9638519855555601</v>
      </c>
      <c r="E221" s="111"/>
      <c r="F221" s="112">
        <v>0.05</v>
      </c>
      <c r="G221" s="112">
        <v>0.05</v>
      </c>
      <c r="H221" s="113"/>
      <c r="I221" s="114">
        <v>5</v>
      </c>
      <c r="J221" s="114">
        <v>5</v>
      </c>
      <c r="K221" s="111"/>
      <c r="L221" s="135">
        <v>0.89</v>
      </c>
      <c r="M221" s="118">
        <v>0.67800000000000005</v>
      </c>
      <c r="N221" s="117">
        <v>0.7</v>
      </c>
      <c r="O221" s="118"/>
      <c r="P221" s="111"/>
      <c r="Q221" s="119">
        <v>141</v>
      </c>
      <c r="R221" s="120">
        <v>71.797671635682093</v>
      </c>
      <c r="S221" s="121">
        <v>36</v>
      </c>
      <c r="T221" s="122">
        <v>1.9943797676578301</v>
      </c>
      <c r="U221" s="123">
        <v>61.676090599439803</v>
      </c>
      <c r="V221" s="124">
        <v>0.01</v>
      </c>
      <c r="W221" s="124">
        <v>0.01</v>
      </c>
      <c r="X221" s="125">
        <v>0</v>
      </c>
      <c r="Y221" s="125">
        <v>0</v>
      </c>
      <c r="Z221" s="111"/>
      <c r="AA221" s="126">
        <v>169</v>
      </c>
      <c r="AB221" s="110">
        <v>86.055365293831699</v>
      </c>
      <c r="AC221" s="121">
        <v>200</v>
      </c>
      <c r="AD221" s="116">
        <v>0.43027682646915799</v>
      </c>
      <c r="AE221" s="127">
        <v>-271.68838555866802</v>
      </c>
      <c r="AF221" s="112"/>
      <c r="AG221" s="112"/>
      <c r="AH221" s="128">
        <v>224</v>
      </c>
      <c r="AI221" s="125">
        <v>303</v>
      </c>
      <c r="AJ221" s="111"/>
      <c r="AK221" s="120">
        <v>849.5752</v>
      </c>
      <c r="AL221" s="120">
        <v>432.60653361290002</v>
      </c>
      <c r="AM221" s="129">
        <v>691.5</v>
      </c>
      <c r="AN221" s="116">
        <v>0.62560597774822801</v>
      </c>
      <c r="AO221" s="139">
        <v>-674.10489306909403</v>
      </c>
      <c r="AP221" s="124"/>
      <c r="AQ221" s="124"/>
      <c r="AR221" s="125">
        <v>509</v>
      </c>
      <c r="AS221" s="125">
        <v>781</v>
      </c>
      <c r="AT221" s="113"/>
      <c r="AU221" s="120">
        <v>1566.2846300000001</v>
      </c>
      <c r="AV221" s="110">
        <v>797.55737271457997</v>
      </c>
      <c r="AW221" s="131">
        <v>573</v>
      </c>
      <c r="AX221" s="122">
        <v>1.3918976836205601</v>
      </c>
      <c r="AY221" s="130">
        <v>306.41309462495298</v>
      </c>
      <c r="AZ221" s="112">
        <v>1.4999999999999999E-2</v>
      </c>
      <c r="BA221" s="112">
        <v>1.4999999999999999E-2</v>
      </c>
      <c r="BB221" s="125">
        <v>0</v>
      </c>
      <c r="BC221" s="125">
        <v>0</v>
      </c>
      <c r="BD221" s="111"/>
      <c r="BE221" s="120">
        <v>172.4</v>
      </c>
      <c r="BF221" s="110">
        <v>87.786656666607001</v>
      </c>
      <c r="BG221" s="132">
        <v>65</v>
      </c>
      <c r="BH221" s="122">
        <v>1.35056394871703</v>
      </c>
      <c r="BI221" s="123">
        <v>29.176274693433001</v>
      </c>
      <c r="BJ221" s="112">
        <v>1.4999999999999999E-2</v>
      </c>
      <c r="BK221" s="112">
        <v>1.4999999999999999E-2</v>
      </c>
      <c r="BL221" s="125">
        <v>0</v>
      </c>
      <c r="BM221" s="125">
        <v>0</v>
      </c>
      <c r="BN221" s="111"/>
      <c r="BO221" s="119">
        <v>254</v>
      </c>
      <c r="BP221" s="120">
        <v>129.33764961321401</v>
      </c>
      <c r="BQ221" s="132">
        <v>78</v>
      </c>
      <c r="BR221" s="122">
        <v>1.6581749950412099</v>
      </c>
      <c r="BS221" s="123">
        <v>90.0356411035836</v>
      </c>
      <c r="BT221" s="112">
        <v>7.4999999999999997E-3</v>
      </c>
      <c r="BU221" s="124">
        <v>7.4999999999999997E-3</v>
      </c>
      <c r="BV221" s="119">
        <v>0</v>
      </c>
      <c r="BW221" s="119">
        <v>0</v>
      </c>
      <c r="BX221" s="113"/>
      <c r="BY221" s="118">
        <v>0.99719258843346403</v>
      </c>
      <c r="BZ221" s="118">
        <v>1</v>
      </c>
      <c r="CA221" s="135">
        <v>0.99887703537338601</v>
      </c>
      <c r="CB221" s="117">
        <v>0.9</v>
      </c>
      <c r="CC221" s="124">
        <v>2.5000000000000001E-3</v>
      </c>
      <c r="CD221" s="113"/>
      <c r="CE221" s="113"/>
    </row>
    <row r="222" spans="1:83" s="85" customFormat="1" ht="21.4" customHeight="1" x14ac:dyDescent="0.2">
      <c r="A222" s="109" t="s">
        <v>246</v>
      </c>
      <c r="B222" s="109" t="s">
        <v>374</v>
      </c>
      <c r="C222" s="109" t="s">
        <v>289</v>
      </c>
      <c r="D222" s="110">
        <v>2.5157127223333302</v>
      </c>
      <c r="E222" s="111"/>
      <c r="F222" s="112">
        <v>1.0500000000000001E-2</v>
      </c>
      <c r="G222" s="112">
        <v>1.0500000000000001E-2</v>
      </c>
      <c r="H222" s="113"/>
      <c r="I222" s="114">
        <v>2</v>
      </c>
      <c r="J222" s="114">
        <v>2</v>
      </c>
      <c r="K222" s="111"/>
      <c r="L222" s="138">
        <v>0.67</v>
      </c>
      <c r="M222" s="133">
        <v>0.75900000000000001</v>
      </c>
      <c r="N222" s="117">
        <v>0.7</v>
      </c>
      <c r="O222" s="118">
        <v>8.0000000000000002E-3</v>
      </c>
      <c r="P222" s="111"/>
      <c r="Q222" s="119">
        <v>51</v>
      </c>
      <c r="R222" s="120">
        <v>20.272585000364099</v>
      </c>
      <c r="S222" s="121">
        <v>36</v>
      </c>
      <c r="T222" s="116">
        <v>0.56312736112122597</v>
      </c>
      <c r="U222" s="127">
        <v>-50.614668280487898</v>
      </c>
      <c r="V222" s="124"/>
      <c r="W222" s="124"/>
      <c r="X222" s="125">
        <v>40</v>
      </c>
      <c r="Y222" s="125">
        <v>58</v>
      </c>
      <c r="Z222" s="111"/>
      <c r="AA222" s="126">
        <v>225</v>
      </c>
      <c r="AB222" s="110">
        <v>89.4378750016065</v>
      </c>
      <c r="AC222" s="121">
        <v>200</v>
      </c>
      <c r="AD222" s="116">
        <v>0.44718937500803302</v>
      </c>
      <c r="AE222" s="127">
        <v>-339.52593489159898</v>
      </c>
      <c r="AF222" s="112"/>
      <c r="AG222" s="112"/>
      <c r="AH222" s="128">
        <v>279</v>
      </c>
      <c r="AI222" s="125">
        <v>379</v>
      </c>
      <c r="AJ222" s="111"/>
      <c r="AK222" s="120">
        <v>654.09047999999996</v>
      </c>
      <c r="AL222" s="120">
        <v>260.00205595546998</v>
      </c>
      <c r="AM222" s="129">
        <v>772.1</v>
      </c>
      <c r="AN222" s="116">
        <v>0.33674660789466399</v>
      </c>
      <c r="AO222" s="139">
        <v>-1525.2618916490201</v>
      </c>
      <c r="AP222" s="124"/>
      <c r="AQ222" s="124"/>
      <c r="AR222" s="125">
        <v>1289</v>
      </c>
      <c r="AS222" s="125">
        <v>1677</v>
      </c>
      <c r="AT222" s="113"/>
      <c r="AU222" s="120">
        <v>1092.4547500000001</v>
      </c>
      <c r="AV222" s="110">
        <v>434.25258389071701</v>
      </c>
      <c r="AW222" s="131">
        <v>573</v>
      </c>
      <c r="AX222" s="118">
        <v>0.75785791254924395</v>
      </c>
      <c r="AY222" s="120">
        <v>-521.452445328679</v>
      </c>
      <c r="AZ222" s="112"/>
      <c r="BA222" s="112"/>
      <c r="BB222" s="125">
        <v>350</v>
      </c>
      <c r="BC222" s="125">
        <v>638</v>
      </c>
      <c r="BD222" s="111"/>
      <c r="BE222" s="120">
        <v>62.8</v>
      </c>
      <c r="BF222" s="110">
        <v>24.9631046671151</v>
      </c>
      <c r="BG222" s="132">
        <v>65</v>
      </c>
      <c r="BH222" s="116">
        <v>0.38404776410946301</v>
      </c>
      <c r="BI222" s="127">
        <v>-120.67092883977</v>
      </c>
      <c r="BJ222" s="112"/>
      <c r="BK222" s="112"/>
      <c r="BL222" s="125">
        <v>101</v>
      </c>
      <c r="BM222" s="125">
        <v>134</v>
      </c>
      <c r="BN222" s="111"/>
      <c r="BO222" s="119">
        <v>93</v>
      </c>
      <c r="BP222" s="120">
        <v>36.967655000664003</v>
      </c>
      <c r="BQ222" s="132">
        <v>78</v>
      </c>
      <c r="BR222" s="116">
        <v>0.47394429488030798</v>
      </c>
      <c r="BS222" s="127">
        <v>-117.039874042877</v>
      </c>
      <c r="BT222" s="112"/>
      <c r="BU222" s="124"/>
      <c r="BV222" s="119">
        <v>104</v>
      </c>
      <c r="BW222" s="119">
        <v>143</v>
      </c>
      <c r="BX222" s="113"/>
      <c r="BY222" s="118">
        <v>0.99771167048054898</v>
      </c>
      <c r="BZ222" s="118">
        <v>1</v>
      </c>
      <c r="CA222" s="135">
        <v>0.99908466819221997</v>
      </c>
      <c r="CB222" s="117">
        <v>0.9</v>
      </c>
      <c r="CC222" s="124">
        <v>2.5000000000000001E-3</v>
      </c>
      <c r="CD222" s="113"/>
      <c r="CE222" s="113"/>
    </row>
    <row r="223" spans="1:83" s="85" customFormat="1" ht="21.4" customHeight="1" x14ac:dyDescent="0.2">
      <c r="A223" s="109" t="s">
        <v>246</v>
      </c>
      <c r="B223" s="109" t="s">
        <v>374</v>
      </c>
      <c r="C223" s="109" t="s">
        <v>291</v>
      </c>
      <c r="D223" s="110">
        <v>2.8477018405555601</v>
      </c>
      <c r="E223" s="111"/>
      <c r="F223" s="112">
        <v>2.1999999999999999E-2</v>
      </c>
      <c r="G223" s="112">
        <v>1.2500000000000001E-2</v>
      </c>
      <c r="H223" s="113"/>
      <c r="I223" s="114">
        <v>3</v>
      </c>
      <c r="J223" s="114">
        <v>3</v>
      </c>
      <c r="K223" s="111"/>
      <c r="L223" s="115">
        <v>0.56000000000000005</v>
      </c>
      <c r="M223" s="116">
        <v>0.48399999999999999</v>
      </c>
      <c r="N223" s="117">
        <v>0.7</v>
      </c>
      <c r="O223" s="118"/>
      <c r="P223" s="111"/>
      <c r="Q223" s="119">
        <v>62</v>
      </c>
      <c r="R223" s="120">
        <v>21.771942243751401</v>
      </c>
      <c r="S223" s="121">
        <v>36</v>
      </c>
      <c r="T223" s="116">
        <v>0.60477617343753798</v>
      </c>
      <c r="U223" s="127">
        <v>-53.0243727437202</v>
      </c>
      <c r="V223" s="124"/>
      <c r="W223" s="124"/>
      <c r="X223" s="125">
        <v>41</v>
      </c>
      <c r="Y223" s="125">
        <v>62</v>
      </c>
      <c r="Z223" s="111"/>
      <c r="AA223" s="126">
        <v>218</v>
      </c>
      <c r="AB223" s="110">
        <v>76.552958211899906</v>
      </c>
      <c r="AC223" s="121">
        <v>200</v>
      </c>
      <c r="AD223" s="116">
        <v>0.38276479105950001</v>
      </c>
      <c r="AE223" s="127">
        <v>-421.02429302066798</v>
      </c>
      <c r="AF223" s="112"/>
      <c r="AG223" s="112"/>
      <c r="AH223" s="128">
        <v>352</v>
      </c>
      <c r="AI223" s="125">
        <v>466</v>
      </c>
      <c r="AJ223" s="111"/>
      <c r="AK223" s="120">
        <v>2473.3134</v>
      </c>
      <c r="AL223" s="120">
        <v>868.52962089510197</v>
      </c>
      <c r="AM223" s="129">
        <v>828</v>
      </c>
      <c r="AN223" s="133">
        <v>1.0489488175061601</v>
      </c>
      <c r="AO223" s="137">
        <v>-172.247173105564</v>
      </c>
      <c r="AP223" s="124">
        <v>6.0000000000000001E-3</v>
      </c>
      <c r="AQ223" s="124">
        <v>2.5000000000000001E-3</v>
      </c>
      <c r="AR223" s="125">
        <v>0</v>
      </c>
      <c r="AS223" s="125">
        <v>357</v>
      </c>
      <c r="AT223" s="113"/>
      <c r="AU223" s="120">
        <v>1802.76927</v>
      </c>
      <c r="AV223" s="110">
        <v>633.06110363306095</v>
      </c>
      <c r="AW223" s="131">
        <v>573</v>
      </c>
      <c r="AX223" s="133">
        <v>1.1048186799878901</v>
      </c>
      <c r="AY223" s="137">
        <v>-24.119169933080698</v>
      </c>
      <c r="AZ223" s="112">
        <v>1.35E-2</v>
      </c>
      <c r="BA223" s="112">
        <v>7.4999999999999997E-3</v>
      </c>
      <c r="BB223" s="125">
        <v>0</v>
      </c>
      <c r="BC223" s="125">
        <v>156</v>
      </c>
      <c r="BD223" s="111"/>
      <c r="BE223" s="120">
        <v>147.1</v>
      </c>
      <c r="BF223" s="110">
        <v>51.655688775093999</v>
      </c>
      <c r="BG223" s="132">
        <v>65</v>
      </c>
      <c r="BH223" s="118">
        <v>0.79470290423221501</v>
      </c>
      <c r="BI223" s="126">
        <v>-60.582895231717004</v>
      </c>
      <c r="BJ223" s="112"/>
      <c r="BK223" s="112"/>
      <c r="BL223" s="125">
        <v>39</v>
      </c>
      <c r="BM223" s="125">
        <v>76</v>
      </c>
      <c r="BN223" s="111"/>
      <c r="BO223" s="119">
        <v>107</v>
      </c>
      <c r="BP223" s="120">
        <v>37.5741583884096</v>
      </c>
      <c r="BQ223" s="132">
        <v>78</v>
      </c>
      <c r="BR223" s="116">
        <v>0.48171997933858501</v>
      </c>
      <c r="BS223" s="127">
        <v>-130.75804391019199</v>
      </c>
      <c r="BT223" s="112"/>
      <c r="BU223" s="124"/>
      <c r="BV223" s="119">
        <v>116</v>
      </c>
      <c r="BW223" s="119">
        <v>160</v>
      </c>
      <c r="BX223" s="113"/>
      <c r="BY223" s="118">
        <v>0.99490662139218999</v>
      </c>
      <c r="BZ223" s="118">
        <v>1</v>
      </c>
      <c r="CA223" s="135">
        <v>0.997962648556876</v>
      </c>
      <c r="CB223" s="117">
        <v>0.9</v>
      </c>
      <c r="CC223" s="124">
        <v>2.5000000000000001E-3</v>
      </c>
      <c r="CD223" s="113"/>
      <c r="CE223" s="113"/>
    </row>
    <row r="224" spans="1:83" s="85" customFormat="1" ht="21.4" customHeight="1" x14ac:dyDescent="0.2">
      <c r="A224" s="109" t="s">
        <v>246</v>
      </c>
      <c r="B224" s="109" t="s">
        <v>374</v>
      </c>
      <c r="C224" s="109" t="s">
        <v>292</v>
      </c>
      <c r="D224" s="110">
        <v>2.89440753444444</v>
      </c>
      <c r="E224" s="111"/>
      <c r="F224" s="112">
        <v>3.5000000000000003E-2</v>
      </c>
      <c r="G224" s="112">
        <v>3.5000000000000003E-2</v>
      </c>
      <c r="H224" s="113"/>
      <c r="I224" s="114">
        <v>4</v>
      </c>
      <c r="J224" s="114">
        <v>4</v>
      </c>
      <c r="K224" s="111"/>
      <c r="L224" s="135">
        <v>0.84</v>
      </c>
      <c r="M224" s="118">
        <v>0.628</v>
      </c>
      <c r="N224" s="117">
        <v>0.7</v>
      </c>
      <c r="O224" s="118"/>
      <c r="P224" s="111"/>
      <c r="Q224" s="119">
        <v>152</v>
      </c>
      <c r="R224" s="120">
        <v>52.5150650663902</v>
      </c>
      <c r="S224" s="121">
        <v>36</v>
      </c>
      <c r="T224" s="122">
        <v>1.4587518073997301</v>
      </c>
      <c r="U224" s="123">
        <v>35.089090868720199</v>
      </c>
      <c r="V224" s="124">
        <v>0.01</v>
      </c>
      <c r="W224" s="124">
        <v>0.01</v>
      </c>
      <c r="X224" s="125">
        <v>0</v>
      </c>
      <c r="Y224" s="125">
        <v>0</v>
      </c>
      <c r="Z224" s="111"/>
      <c r="AA224" s="126">
        <v>307</v>
      </c>
      <c r="AB224" s="110">
        <v>106.066611680143</v>
      </c>
      <c r="AC224" s="121">
        <v>200</v>
      </c>
      <c r="AD224" s="116">
        <v>0.53033305840071499</v>
      </c>
      <c r="AE224" s="127">
        <v>-342.50505072933203</v>
      </c>
      <c r="AF224" s="112"/>
      <c r="AG224" s="112"/>
      <c r="AH224" s="128">
        <v>272</v>
      </c>
      <c r="AI224" s="125">
        <v>388</v>
      </c>
      <c r="AJ224" s="111"/>
      <c r="AK224" s="120">
        <v>1076.5198600000001</v>
      </c>
      <c r="AL224" s="120">
        <v>371.93099008658697</v>
      </c>
      <c r="AM224" s="129">
        <v>691.9</v>
      </c>
      <c r="AN224" s="116">
        <v>0.53755020969300105</v>
      </c>
      <c r="AO224" s="139">
        <v>-1170.4428629981301</v>
      </c>
      <c r="AP224" s="124"/>
      <c r="AQ224" s="124"/>
      <c r="AR224" s="125">
        <v>927</v>
      </c>
      <c r="AS224" s="125">
        <v>1327</v>
      </c>
      <c r="AT224" s="113"/>
      <c r="AU224" s="120">
        <v>2249.58662</v>
      </c>
      <c r="AV224" s="110">
        <v>777.21834027487296</v>
      </c>
      <c r="AW224" s="131">
        <v>573</v>
      </c>
      <c r="AX224" s="122">
        <v>1.35640199000851</v>
      </c>
      <c r="AY224" s="130">
        <v>392.73503890183201</v>
      </c>
      <c r="AZ224" s="112">
        <v>1.4999999999999999E-2</v>
      </c>
      <c r="BA224" s="112">
        <v>1.4999999999999999E-2</v>
      </c>
      <c r="BB224" s="125">
        <v>0</v>
      </c>
      <c r="BC224" s="125">
        <v>0</v>
      </c>
      <c r="BD224" s="111"/>
      <c r="BE224" s="120">
        <v>103.9</v>
      </c>
      <c r="BF224" s="110">
        <v>35.896810923670699</v>
      </c>
      <c r="BG224" s="132">
        <v>65</v>
      </c>
      <c r="BH224" s="116">
        <v>0.55225862959493299</v>
      </c>
      <c r="BI224" s="127">
        <v>-107.189141487033</v>
      </c>
      <c r="BJ224" s="112"/>
      <c r="BK224" s="112"/>
      <c r="BL224" s="125">
        <v>85</v>
      </c>
      <c r="BM224" s="125">
        <v>122</v>
      </c>
      <c r="BN224" s="111"/>
      <c r="BO224" s="119">
        <v>292</v>
      </c>
      <c r="BP224" s="120">
        <v>100.884203943329</v>
      </c>
      <c r="BQ224" s="132">
        <v>78</v>
      </c>
      <c r="BR224" s="122">
        <v>1.2933872300426801</v>
      </c>
      <c r="BS224" s="123">
        <v>50.342441660192399</v>
      </c>
      <c r="BT224" s="112">
        <v>7.4999999999999997E-3</v>
      </c>
      <c r="BU224" s="124">
        <v>7.4999999999999997E-3</v>
      </c>
      <c r="BV224" s="119">
        <v>0</v>
      </c>
      <c r="BW224" s="119">
        <v>0</v>
      </c>
      <c r="BX224" s="113"/>
      <c r="BY224" s="118">
        <v>0.99809188316453801</v>
      </c>
      <c r="BZ224" s="118">
        <v>1</v>
      </c>
      <c r="CA224" s="135">
        <v>0.99923675326581496</v>
      </c>
      <c r="CB224" s="117">
        <v>0.9</v>
      </c>
      <c r="CC224" s="124">
        <v>2.5000000000000001E-3</v>
      </c>
      <c r="CD224" s="113"/>
      <c r="CE224" s="113"/>
    </row>
    <row r="225" spans="1:83" s="85" customFormat="1" ht="21.4" customHeight="1" x14ac:dyDescent="0.2">
      <c r="A225" s="109" t="s">
        <v>246</v>
      </c>
      <c r="B225" s="109" t="s">
        <v>374</v>
      </c>
      <c r="C225" s="109" t="s">
        <v>293</v>
      </c>
      <c r="D225" s="110">
        <v>5.5079016496666702</v>
      </c>
      <c r="E225" s="111"/>
      <c r="F225" s="112">
        <v>1.8499999999999999E-2</v>
      </c>
      <c r="G225" s="112">
        <v>1.325E-2</v>
      </c>
      <c r="H225" s="113"/>
      <c r="I225" s="114">
        <v>3</v>
      </c>
      <c r="J225" s="114">
        <v>3</v>
      </c>
      <c r="K225" s="111"/>
      <c r="L225" s="115">
        <v>0.52842309827873402</v>
      </c>
      <c r="M225" s="116">
        <v>0.40600000000000003</v>
      </c>
      <c r="N225" s="117">
        <v>0.7</v>
      </c>
      <c r="O225" s="118"/>
      <c r="P225" s="111"/>
      <c r="Q225" s="119">
        <v>245</v>
      </c>
      <c r="R225" s="120">
        <v>44.481549523460899</v>
      </c>
      <c r="S225" s="121">
        <v>36</v>
      </c>
      <c r="T225" s="122">
        <v>1.2355985978739099</v>
      </c>
      <c r="U225" s="123">
        <v>22.5248365666639</v>
      </c>
      <c r="V225" s="124">
        <v>0.01</v>
      </c>
      <c r="W225" s="124">
        <v>0.01</v>
      </c>
      <c r="X225" s="125">
        <v>0</v>
      </c>
      <c r="Y225" s="125">
        <v>0</v>
      </c>
      <c r="Z225" s="111"/>
      <c r="AA225" s="126">
        <v>519</v>
      </c>
      <c r="AB225" s="110">
        <v>94.228262051739705</v>
      </c>
      <c r="AC225" s="121">
        <v>200</v>
      </c>
      <c r="AD225" s="116">
        <v>0.47114131025869799</v>
      </c>
      <c r="AE225" s="127">
        <v>-716.97313018520094</v>
      </c>
      <c r="AF225" s="112"/>
      <c r="AG225" s="112"/>
      <c r="AH225" s="128">
        <v>583</v>
      </c>
      <c r="AI225" s="125">
        <v>803</v>
      </c>
      <c r="AJ225" s="111"/>
      <c r="AK225" s="120">
        <v>3482.5732400000002</v>
      </c>
      <c r="AL225" s="120">
        <v>632.28675120057096</v>
      </c>
      <c r="AM225" s="129">
        <v>782.6</v>
      </c>
      <c r="AN225" s="118">
        <v>0.80793093687780504</v>
      </c>
      <c r="AO225" s="120">
        <v>-1353.78961841469</v>
      </c>
      <c r="AP225" s="124"/>
      <c r="AQ225" s="124"/>
      <c r="AR225" s="125">
        <v>828</v>
      </c>
      <c r="AS225" s="125">
        <v>1691</v>
      </c>
      <c r="AT225" s="113"/>
      <c r="AU225" s="120">
        <v>3188.2161799999999</v>
      </c>
      <c r="AV225" s="110">
        <v>578.84406490681397</v>
      </c>
      <c r="AW225" s="131">
        <v>573</v>
      </c>
      <c r="AX225" s="133">
        <v>1.010199066155</v>
      </c>
      <c r="AY225" s="137">
        <v>-345.27237163197702</v>
      </c>
      <c r="AZ225" s="112">
        <v>6.0000000000000001E-3</v>
      </c>
      <c r="BA225" s="112">
        <v>7.5000000000000002E-4</v>
      </c>
      <c r="BB225" s="125">
        <v>0</v>
      </c>
      <c r="BC225" s="125">
        <v>600</v>
      </c>
      <c r="BD225" s="111"/>
      <c r="BE225" s="120">
        <v>293.89999999999998</v>
      </c>
      <c r="BF225" s="110">
        <v>53.359703693653699</v>
      </c>
      <c r="BG225" s="132">
        <v>65</v>
      </c>
      <c r="BH225" s="118">
        <v>0.82091851836390395</v>
      </c>
      <c r="BI225" s="126">
        <v>-107.79126731018999</v>
      </c>
      <c r="BJ225" s="112"/>
      <c r="BK225" s="112"/>
      <c r="BL225" s="125">
        <v>65</v>
      </c>
      <c r="BM225" s="125">
        <v>136</v>
      </c>
      <c r="BN225" s="111"/>
      <c r="BO225" s="119">
        <v>368</v>
      </c>
      <c r="BP225" s="120">
        <v>66.813102957688201</v>
      </c>
      <c r="BQ225" s="132">
        <v>78</v>
      </c>
      <c r="BR225" s="118">
        <v>0.85657824304728503</v>
      </c>
      <c r="BS225" s="126">
        <v>-91.861318212649806</v>
      </c>
      <c r="BT225" s="112"/>
      <c r="BU225" s="124"/>
      <c r="BV225" s="119">
        <v>62</v>
      </c>
      <c r="BW225" s="119">
        <v>148</v>
      </c>
      <c r="BX225" s="113"/>
      <c r="BY225" s="118">
        <v>0.99666454891994904</v>
      </c>
      <c r="BZ225" s="118">
        <v>1</v>
      </c>
      <c r="CA225" s="135">
        <v>0.99866581956797995</v>
      </c>
      <c r="CB225" s="117">
        <v>0.9</v>
      </c>
      <c r="CC225" s="124">
        <v>2.5000000000000001E-3</v>
      </c>
      <c r="CD225" s="113"/>
      <c r="CE225" s="113"/>
    </row>
    <row r="226" spans="1:83" s="85" customFormat="1" ht="21.4" customHeight="1" x14ac:dyDescent="0.2">
      <c r="A226" s="109" t="s">
        <v>246</v>
      </c>
      <c r="B226" s="109" t="s">
        <v>374</v>
      </c>
      <c r="C226" s="109" t="s">
        <v>294</v>
      </c>
      <c r="D226" s="110">
        <v>1.95916375911111</v>
      </c>
      <c r="E226" s="111"/>
      <c r="F226" s="112">
        <v>2.6374999999999999E-2</v>
      </c>
      <c r="G226" s="112">
        <v>0.02</v>
      </c>
      <c r="H226" s="113"/>
      <c r="I226" s="114">
        <v>4</v>
      </c>
      <c r="J226" s="114">
        <v>3</v>
      </c>
      <c r="K226" s="111"/>
      <c r="L226" s="136">
        <v>0.78</v>
      </c>
      <c r="M226" s="116">
        <v>0.58799999999999997</v>
      </c>
      <c r="N226" s="117">
        <v>0.7</v>
      </c>
      <c r="O226" s="118"/>
      <c r="P226" s="111"/>
      <c r="Q226" s="119">
        <v>56</v>
      </c>
      <c r="R226" s="120">
        <v>28.583623875018802</v>
      </c>
      <c r="S226" s="121">
        <v>36</v>
      </c>
      <c r="T226" s="118">
        <v>0.79398955208385602</v>
      </c>
      <c r="U226" s="126">
        <v>-23.134542558016001</v>
      </c>
      <c r="V226" s="124"/>
      <c r="W226" s="124"/>
      <c r="X226" s="125">
        <v>15</v>
      </c>
      <c r="Y226" s="125">
        <v>29</v>
      </c>
      <c r="Z226" s="111"/>
      <c r="AA226" s="126">
        <v>253</v>
      </c>
      <c r="AB226" s="110">
        <v>129.136729292496</v>
      </c>
      <c r="AC226" s="121">
        <v>200</v>
      </c>
      <c r="AD226" s="116">
        <v>0.64568364646248</v>
      </c>
      <c r="AE226" s="127">
        <v>-186.63634754453301</v>
      </c>
      <c r="AF226" s="112"/>
      <c r="AG226" s="112"/>
      <c r="AH226" s="128">
        <v>139</v>
      </c>
      <c r="AI226" s="125">
        <v>218</v>
      </c>
      <c r="AJ226" s="111"/>
      <c r="AK226" s="120">
        <v>2020.1389899999999</v>
      </c>
      <c r="AL226" s="120">
        <v>1031.12309045394</v>
      </c>
      <c r="AM226" s="129">
        <v>693.2</v>
      </c>
      <c r="AN226" s="122">
        <v>1.48748281946616</v>
      </c>
      <c r="AO226" s="130">
        <v>496.35940941064803</v>
      </c>
      <c r="AP226" s="124">
        <v>0.01</v>
      </c>
      <c r="AQ226" s="124">
        <v>0.01</v>
      </c>
      <c r="AR226" s="125">
        <v>0</v>
      </c>
      <c r="AS226" s="125">
        <v>0</v>
      </c>
      <c r="AT226" s="113"/>
      <c r="AU226" s="120">
        <v>1232.3684900000001</v>
      </c>
      <c r="AV226" s="110">
        <v>629.02781059973097</v>
      </c>
      <c r="AW226" s="131">
        <v>573</v>
      </c>
      <c r="AX226" s="133">
        <v>1.0977797741705599</v>
      </c>
      <c r="AY226" s="137">
        <v>-24.495403713557401</v>
      </c>
      <c r="AZ226" s="112">
        <v>1.35E-2</v>
      </c>
      <c r="BA226" s="112">
        <v>7.4999999999999997E-3</v>
      </c>
      <c r="BB226" s="125">
        <v>0</v>
      </c>
      <c r="BC226" s="125">
        <v>115</v>
      </c>
      <c r="BD226" s="111"/>
      <c r="BE226" s="120">
        <v>104</v>
      </c>
      <c r="BF226" s="110">
        <v>53.083872910749299</v>
      </c>
      <c r="BG226" s="132">
        <v>65</v>
      </c>
      <c r="BH226" s="118">
        <v>0.81667496785768101</v>
      </c>
      <c r="BI226" s="126">
        <v>-38.881812951973302</v>
      </c>
      <c r="BJ226" s="112"/>
      <c r="BK226" s="112"/>
      <c r="BL226" s="125">
        <v>24</v>
      </c>
      <c r="BM226" s="125">
        <v>49</v>
      </c>
      <c r="BN226" s="111"/>
      <c r="BO226" s="119">
        <v>137</v>
      </c>
      <c r="BP226" s="120">
        <v>69.927794122813907</v>
      </c>
      <c r="BQ226" s="132">
        <v>78</v>
      </c>
      <c r="BR226" s="133">
        <v>0.89651018106171698</v>
      </c>
      <c r="BS226" s="134">
        <v>-26.572933244697499</v>
      </c>
      <c r="BT226" s="112">
        <v>3.7500000000000001E-4</v>
      </c>
      <c r="BU226" s="124"/>
      <c r="BV226" s="119">
        <v>16</v>
      </c>
      <c r="BW226" s="119">
        <v>47</v>
      </c>
      <c r="BX226" s="113"/>
      <c r="BY226" s="118">
        <v>0.984267453294002</v>
      </c>
      <c r="BZ226" s="118">
        <v>1</v>
      </c>
      <c r="CA226" s="135">
        <v>0.99370698131760105</v>
      </c>
      <c r="CB226" s="117">
        <v>0.9</v>
      </c>
      <c r="CC226" s="124">
        <v>2.5000000000000001E-3</v>
      </c>
      <c r="CD226" s="113"/>
      <c r="CE226" s="113"/>
    </row>
    <row r="227" spans="1:83" s="85" customFormat="1" ht="21.4" customHeight="1" x14ac:dyDescent="0.2">
      <c r="A227" s="109" t="s">
        <v>246</v>
      </c>
      <c r="B227" s="109" t="s">
        <v>374</v>
      </c>
      <c r="C227" s="109" t="s">
        <v>295</v>
      </c>
      <c r="D227" s="110">
        <v>5.3822129794444402</v>
      </c>
      <c r="E227" s="111"/>
      <c r="F227" s="112">
        <v>2.5250000000000002E-2</v>
      </c>
      <c r="G227" s="112">
        <v>1.4749999999999999E-2</v>
      </c>
      <c r="H227" s="113"/>
      <c r="I227" s="114">
        <v>4</v>
      </c>
      <c r="J227" s="114">
        <v>3</v>
      </c>
      <c r="K227" s="111"/>
      <c r="L227" s="115">
        <v>0.48959957287773598</v>
      </c>
      <c r="M227" s="116">
        <v>0.44900000000000001</v>
      </c>
      <c r="N227" s="117">
        <v>0.7</v>
      </c>
      <c r="O227" s="118"/>
      <c r="P227" s="111"/>
      <c r="Q227" s="119">
        <v>216</v>
      </c>
      <c r="R227" s="120">
        <v>40.132191131220502</v>
      </c>
      <c r="S227" s="121">
        <v>36</v>
      </c>
      <c r="T227" s="133">
        <v>1.1147830869783499</v>
      </c>
      <c r="U227" s="134">
        <v>-1.39834666571986</v>
      </c>
      <c r="V227" s="124">
        <v>9.4999999999999998E-3</v>
      </c>
      <c r="W227" s="124">
        <v>5.4999999999999997E-3</v>
      </c>
      <c r="X227" s="125">
        <v>0</v>
      </c>
      <c r="Y227" s="125">
        <v>17</v>
      </c>
      <c r="Z227" s="111"/>
      <c r="AA227" s="126">
        <v>521</v>
      </c>
      <c r="AB227" s="110">
        <v>96.8003313859531</v>
      </c>
      <c r="AC227" s="121">
        <v>200</v>
      </c>
      <c r="AD227" s="116">
        <v>0.48400165692976499</v>
      </c>
      <c r="AE227" s="127">
        <v>-686.76859258733202</v>
      </c>
      <c r="AF227" s="112"/>
      <c r="AG227" s="112"/>
      <c r="AH227" s="128">
        <v>556</v>
      </c>
      <c r="AI227" s="125">
        <v>771</v>
      </c>
      <c r="AJ227" s="111"/>
      <c r="AK227" s="120">
        <v>3650.6098099999999</v>
      </c>
      <c r="AL227" s="120">
        <v>678.27301222420601</v>
      </c>
      <c r="AM227" s="129">
        <v>725.1</v>
      </c>
      <c r="AN227" s="133">
        <v>0.93541995893560304</v>
      </c>
      <c r="AO227" s="137">
        <v>-728.15522242537395</v>
      </c>
      <c r="AP227" s="124">
        <v>5.0000000000000001E-4</v>
      </c>
      <c r="AQ227" s="124"/>
      <c r="AR227" s="125">
        <v>253</v>
      </c>
      <c r="AS227" s="125">
        <v>1033</v>
      </c>
      <c r="AT227" s="113"/>
      <c r="AU227" s="120">
        <v>3355.4911299999999</v>
      </c>
      <c r="AV227" s="110">
        <v>623.44079337164305</v>
      </c>
      <c r="AW227" s="131">
        <v>573</v>
      </c>
      <c r="AX227" s="133">
        <v>1.0880293078039101</v>
      </c>
      <c r="AY227" s="137">
        <v>-97.364268473375006</v>
      </c>
      <c r="AZ227" s="112">
        <v>1.2749999999999999E-2</v>
      </c>
      <c r="BA227" s="112">
        <v>6.7499999999999999E-3</v>
      </c>
      <c r="BB227" s="125">
        <v>0</v>
      </c>
      <c r="BC227" s="125">
        <v>346</v>
      </c>
      <c r="BD227" s="111"/>
      <c r="BE227" s="120">
        <v>316.7</v>
      </c>
      <c r="BF227" s="110">
        <v>58.841967274340398</v>
      </c>
      <c r="BG227" s="132">
        <v>65</v>
      </c>
      <c r="BH227" s="118">
        <v>0.905261034989852</v>
      </c>
      <c r="BI227" s="126">
        <v>-75.824792590883106</v>
      </c>
      <c r="BJ227" s="112"/>
      <c r="BK227" s="112"/>
      <c r="BL227" s="125">
        <v>34</v>
      </c>
      <c r="BM227" s="125">
        <v>104</v>
      </c>
      <c r="BN227" s="111"/>
      <c r="BO227" s="119">
        <v>341</v>
      </c>
      <c r="BP227" s="120">
        <v>63.3568387766027</v>
      </c>
      <c r="BQ227" s="132">
        <v>78</v>
      </c>
      <c r="BR227" s="118">
        <v>0.812267163802598</v>
      </c>
      <c r="BS227" s="126">
        <v>-108.367420309392</v>
      </c>
      <c r="BT227" s="112"/>
      <c r="BU227" s="124"/>
      <c r="BV227" s="119">
        <v>79</v>
      </c>
      <c r="BW227" s="119">
        <v>163</v>
      </c>
      <c r="BX227" s="113"/>
      <c r="BY227" s="118">
        <v>0.99394258625230503</v>
      </c>
      <c r="BZ227" s="118">
        <v>1</v>
      </c>
      <c r="CA227" s="135">
        <v>0.99757703450092206</v>
      </c>
      <c r="CB227" s="117">
        <v>0.9</v>
      </c>
      <c r="CC227" s="124">
        <v>2.5000000000000001E-3</v>
      </c>
      <c r="CD227" s="113"/>
      <c r="CE227" s="113"/>
    </row>
    <row r="228" spans="1:83" s="85" customFormat="1" ht="21.4" customHeight="1" x14ac:dyDescent="0.2">
      <c r="A228" s="109" t="s">
        <v>246</v>
      </c>
      <c r="B228" s="109" t="s">
        <v>374</v>
      </c>
      <c r="C228" s="109" t="s">
        <v>296</v>
      </c>
      <c r="D228" s="110">
        <v>9.1209091180000001</v>
      </c>
      <c r="E228" s="111"/>
      <c r="F228" s="112">
        <v>4.0750000000000001E-2</v>
      </c>
      <c r="G228" s="112">
        <v>2.7625E-2</v>
      </c>
      <c r="H228" s="113"/>
      <c r="I228" s="114">
        <v>6</v>
      </c>
      <c r="J228" s="114">
        <v>4</v>
      </c>
      <c r="K228" s="111"/>
      <c r="L228" s="115">
        <v>0.47</v>
      </c>
      <c r="M228" s="118">
        <v>0.68700000000000006</v>
      </c>
      <c r="N228" s="117">
        <v>0.7</v>
      </c>
      <c r="O228" s="118"/>
      <c r="P228" s="111"/>
      <c r="Q228" s="119">
        <v>311</v>
      </c>
      <c r="R228" s="120">
        <v>34.097478220262602</v>
      </c>
      <c r="S228" s="121">
        <v>36</v>
      </c>
      <c r="T228" s="133">
        <v>0.94715217278507302</v>
      </c>
      <c r="U228" s="134">
        <v>-57.411761094256001</v>
      </c>
      <c r="V228" s="124">
        <v>5.0000000000000001E-4</v>
      </c>
      <c r="W228" s="124"/>
      <c r="X228" s="125">
        <v>18</v>
      </c>
      <c r="Y228" s="125">
        <v>84</v>
      </c>
      <c r="Z228" s="111"/>
      <c r="AA228" s="126">
        <v>1045</v>
      </c>
      <c r="AB228" s="110">
        <v>114.571912347828</v>
      </c>
      <c r="AC228" s="121">
        <v>200</v>
      </c>
      <c r="AD228" s="116">
        <v>0.57285956173913999</v>
      </c>
      <c r="AE228" s="127">
        <v>-1001.7320060792</v>
      </c>
      <c r="AF228" s="112"/>
      <c r="AG228" s="112"/>
      <c r="AH228" s="128">
        <v>780</v>
      </c>
      <c r="AI228" s="125">
        <v>1145</v>
      </c>
      <c r="AJ228" s="111"/>
      <c r="AK228" s="120">
        <v>8440.5769799999998</v>
      </c>
      <c r="AL228" s="120">
        <v>925.40961331832898</v>
      </c>
      <c r="AM228" s="129">
        <v>785.6</v>
      </c>
      <c r="AN228" s="122">
        <v>1.17796539373514</v>
      </c>
      <c r="AO228" s="130">
        <v>401.01366012090102</v>
      </c>
      <c r="AP228" s="124">
        <v>0.01</v>
      </c>
      <c r="AQ228" s="124">
        <v>8.9999999999999993E-3</v>
      </c>
      <c r="AR228" s="125">
        <v>0</v>
      </c>
      <c r="AS228" s="125">
        <v>158</v>
      </c>
      <c r="AT228" s="113"/>
      <c r="AU228" s="120">
        <v>5849.1467499999999</v>
      </c>
      <c r="AV228" s="110">
        <v>641.28988397184901</v>
      </c>
      <c r="AW228" s="131">
        <v>573</v>
      </c>
      <c r="AX228" s="122">
        <v>1.1191795531794899</v>
      </c>
      <c r="AY228" s="130">
        <v>-2.1973731978332598</v>
      </c>
      <c r="AZ228" s="112">
        <v>1.4999999999999999E-2</v>
      </c>
      <c r="BA228" s="112">
        <v>8.9999999999999993E-3</v>
      </c>
      <c r="BB228" s="125">
        <v>0</v>
      </c>
      <c r="BC228" s="125">
        <v>423</v>
      </c>
      <c r="BD228" s="111"/>
      <c r="BE228" s="120">
        <v>591.4</v>
      </c>
      <c r="BF228" s="110">
        <v>64.840027715316197</v>
      </c>
      <c r="BG228" s="132">
        <v>65</v>
      </c>
      <c r="BH228" s="133">
        <v>0.99753888792794099</v>
      </c>
      <c r="BI228" s="134">
        <v>-73.787901975740098</v>
      </c>
      <c r="BJ228" s="112">
        <v>5.2500000000000003E-3</v>
      </c>
      <c r="BK228" s="112">
        <v>0</v>
      </c>
      <c r="BL228" s="125">
        <v>2</v>
      </c>
      <c r="BM228" s="125">
        <v>121</v>
      </c>
      <c r="BN228" s="111"/>
      <c r="BO228" s="119">
        <v>844</v>
      </c>
      <c r="BP228" s="120">
        <v>92.534635427336596</v>
      </c>
      <c r="BQ228" s="132">
        <v>78</v>
      </c>
      <c r="BR228" s="122">
        <v>1.1863414798376499</v>
      </c>
      <c r="BS228" s="123">
        <v>82.484352647238296</v>
      </c>
      <c r="BT228" s="112">
        <v>7.4999999999999997E-3</v>
      </c>
      <c r="BU228" s="124">
        <v>7.1250000000000003E-3</v>
      </c>
      <c r="BV228" s="119">
        <v>0</v>
      </c>
      <c r="BW228" s="119">
        <v>10</v>
      </c>
      <c r="BX228" s="113"/>
      <c r="BY228" s="118">
        <v>0.99325626204238904</v>
      </c>
      <c r="BZ228" s="118">
        <v>1</v>
      </c>
      <c r="CA228" s="135">
        <v>0.99730250481695604</v>
      </c>
      <c r="CB228" s="117">
        <v>0.9</v>
      </c>
      <c r="CC228" s="124">
        <v>2.5000000000000001E-3</v>
      </c>
      <c r="CD228" s="113"/>
      <c r="CE228" s="113"/>
    </row>
    <row r="229" spans="1:83" s="85" customFormat="1" ht="21.4" customHeight="1" x14ac:dyDescent="0.2">
      <c r="A229" s="109" t="s">
        <v>246</v>
      </c>
      <c r="B229" s="109" t="s">
        <v>374</v>
      </c>
      <c r="C229" s="109" t="s">
        <v>297</v>
      </c>
      <c r="D229" s="110">
        <v>7.4452407462222201</v>
      </c>
      <c r="E229" s="111"/>
      <c r="F229" s="112">
        <v>2.6749999999999999E-2</v>
      </c>
      <c r="G229" s="112">
        <v>1.6250000000000001E-2</v>
      </c>
      <c r="H229" s="113"/>
      <c r="I229" s="114">
        <v>5</v>
      </c>
      <c r="J229" s="114">
        <v>4</v>
      </c>
      <c r="K229" s="111"/>
      <c r="L229" s="115">
        <v>0.31</v>
      </c>
      <c r="M229" s="116">
        <v>0.50900000000000001</v>
      </c>
      <c r="N229" s="117">
        <v>0.7</v>
      </c>
      <c r="O229" s="118"/>
      <c r="P229" s="111"/>
      <c r="Q229" s="119">
        <v>258</v>
      </c>
      <c r="R229" s="120">
        <v>34.653009727175203</v>
      </c>
      <c r="S229" s="121">
        <v>36</v>
      </c>
      <c r="T229" s="133">
        <v>0.96258360353264505</v>
      </c>
      <c r="U229" s="134">
        <v>-42.728164221408001</v>
      </c>
      <c r="V229" s="124">
        <v>1.5E-3</v>
      </c>
      <c r="W229" s="124"/>
      <c r="X229" s="125">
        <v>11</v>
      </c>
      <c r="Y229" s="125">
        <v>64</v>
      </c>
      <c r="Z229" s="111"/>
      <c r="AA229" s="126">
        <v>1070</v>
      </c>
      <c r="AB229" s="110">
        <v>143.71597057394399</v>
      </c>
      <c r="AC229" s="121">
        <v>200</v>
      </c>
      <c r="AD229" s="116">
        <v>0.71857985286972004</v>
      </c>
      <c r="AE229" s="127">
        <v>-600.71202345226698</v>
      </c>
      <c r="AF229" s="112"/>
      <c r="AG229" s="112"/>
      <c r="AH229" s="128">
        <v>420</v>
      </c>
      <c r="AI229" s="125">
        <v>717</v>
      </c>
      <c r="AJ229" s="111"/>
      <c r="AK229" s="120">
        <v>7755.0157099999997</v>
      </c>
      <c r="AL229" s="120">
        <v>1041.60711175592</v>
      </c>
      <c r="AM229" s="129">
        <v>828</v>
      </c>
      <c r="AN229" s="122">
        <v>1.25797960356995</v>
      </c>
      <c r="AO229" s="130">
        <v>838.26793290761702</v>
      </c>
      <c r="AP229" s="124">
        <v>0.01</v>
      </c>
      <c r="AQ229" s="124">
        <v>0.01</v>
      </c>
      <c r="AR229" s="125">
        <v>0</v>
      </c>
      <c r="AS229" s="125">
        <v>0</v>
      </c>
      <c r="AT229" s="113"/>
      <c r="AU229" s="120">
        <v>4266.2101400000001</v>
      </c>
      <c r="AV229" s="110">
        <v>573.01171116121498</v>
      </c>
      <c r="AW229" s="131">
        <v>573</v>
      </c>
      <c r="AX229" s="133">
        <v>1.0000204383267299</v>
      </c>
      <c r="AY229" s="137">
        <v>-510.14111211653699</v>
      </c>
      <c r="AZ229" s="112">
        <v>5.2500000000000003E-3</v>
      </c>
      <c r="BA229" s="112">
        <v>7.5000000000000002E-4</v>
      </c>
      <c r="BB229" s="125">
        <v>0</v>
      </c>
      <c r="BC229" s="125">
        <v>854</v>
      </c>
      <c r="BD229" s="111"/>
      <c r="BE229" s="120">
        <v>395.6</v>
      </c>
      <c r="BF229" s="110">
        <v>53.134614915001997</v>
      </c>
      <c r="BG229" s="132">
        <v>65</v>
      </c>
      <c r="BH229" s="118">
        <v>0.817455614076954</v>
      </c>
      <c r="BI229" s="126">
        <v>-147.38140762198699</v>
      </c>
      <c r="BJ229" s="112"/>
      <c r="BK229" s="112"/>
      <c r="BL229" s="125">
        <v>89</v>
      </c>
      <c r="BM229" s="125">
        <v>186</v>
      </c>
      <c r="BN229" s="111"/>
      <c r="BO229" s="119">
        <v>625</v>
      </c>
      <c r="BP229" s="120">
        <v>83.946244494126006</v>
      </c>
      <c r="BQ229" s="132">
        <v>78</v>
      </c>
      <c r="BR229" s="122">
        <v>1.0762339037708499</v>
      </c>
      <c r="BS229" s="123">
        <v>3.3879158090113601</v>
      </c>
      <c r="BT229" s="112">
        <v>7.4999999999999997E-3</v>
      </c>
      <c r="BU229" s="124">
        <v>3.0000000000000001E-3</v>
      </c>
      <c r="BV229" s="119">
        <v>0</v>
      </c>
      <c r="BW229" s="119">
        <v>72</v>
      </c>
      <c r="BX229" s="113"/>
      <c r="BY229" s="118">
        <v>0.99746881214970196</v>
      </c>
      <c r="BZ229" s="118">
        <v>1</v>
      </c>
      <c r="CA229" s="135">
        <v>0.99898752485988096</v>
      </c>
      <c r="CB229" s="117">
        <v>0.9</v>
      </c>
      <c r="CC229" s="124">
        <v>2.5000000000000001E-3</v>
      </c>
      <c r="CD229" s="113"/>
      <c r="CE229" s="113"/>
    </row>
    <row r="230" spans="1:83" s="85" customFormat="1" ht="21.4" customHeight="1" x14ac:dyDescent="0.2">
      <c r="A230" s="109" t="s">
        <v>246</v>
      </c>
      <c r="B230" s="109" t="s">
        <v>374</v>
      </c>
      <c r="C230" s="109" t="s">
        <v>298</v>
      </c>
      <c r="D230" s="110">
        <v>4.0678803209999996</v>
      </c>
      <c r="E230" s="111"/>
      <c r="F230" s="112">
        <v>5.6250000000000001E-2</v>
      </c>
      <c r="G230" s="112">
        <v>4.4374999999999998E-2</v>
      </c>
      <c r="H230" s="113"/>
      <c r="I230" s="114">
        <v>6</v>
      </c>
      <c r="J230" s="114">
        <v>6</v>
      </c>
      <c r="K230" s="111"/>
      <c r="L230" s="136">
        <v>0.83</v>
      </c>
      <c r="M230" s="116">
        <v>0.43</v>
      </c>
      <c r="N230" s="117">
        <v>0.7</v>
      </c>
      <c r="O230" s="118"/>
      <c r="P230" s="111"/>
      <c r="Q230" s="119">
        <v>185</v>
      </c>
      <c r="R230" s="120">
        <v>45.4782307741349</v>
      </c>
      <c r="S230" s="121">
        <v>36</v>
      </c>
      <c r="T230" s="122">
        <v>1.26328418817041</v>
      </c>
      <c r="U230" s="123">
        <v>20.690178074167999</v>
      </c>
      <c r="V230" s="124">
        <v>0.01</v>
      </c>
      <c r="W230" s="124">
        <v>0.01</v>
      </c>
      <c r="X230" s="125">
        <v>0</v>
      </c>
      <c r="Y230" s="125">
        <v>0</v>
      </c>
      <c r="Z230" s="111"/>
      <c r="AA230" s="126">
        <v>585</v>
      </c>
      <c r="AB230" s="110">
        <v>143.80954055604801</v>
      </c>
      <c r="AC230" s="121">
        <v>200</v>
      </c>
      <c r="AD230" s="116">
        <v>0.71904770278023999</v>
      </c>
      <c r="AE230" s="127">
        <v>-327.83234403239999</v>
      </c>
      <c r="AF230" s="112"/>
      <c r="AG230" s="112"/>
      <c r="AH230" s="128">
        <v>229</v>
      </c>
      <c r="AI230" s="125">
        <v>392</v>
      </c>
      <c r="AJ230" s="111"/>
      <c r="AK230" s="120">
        <v>3677.9674300000001</v>
      </c>
      <c r="AL230" s="120">
        <v>904.14838681779395</v>
      </c>
      <c r="AM230" s="129">
        <v>828</v>
      </c>
      <c r="AN230" s="133">
        <v>1.0919666507461301</v>
      </c>
      <c r="AO230" s="137">
        <v>-101.15847429413699</v>
      </c>
      <c r="AP230" s="124">
        <v>8.5000000000000006E-3</v>
      </c>
      <c r="AQ230" s="124">
        <v>4.4999999999999997E-3</v>
      </c>
      <c r="AR230" s="125">
        <v>0</v>
      </c>
      <c r="AS230" s="125">
        <v>364</v>
      </c>
      <c r="AT230" s="113"/>
      <c r="AU230" s="120">
        <v>3086.9367400000001</v>
      </c>
      <c r="AV230" s="110">
        <v>758.856332145274</v>
      </c>
      <c r="AW230" s="131">
        <v>573</v>
      </c>
      <c r="AX230" s="122">
        <v>1.32435660060257</v>
      </c>
      <c r="AY230" s="130">
        <v>477.26622336461298</v>
      </c>
      <c r="AZ230" s="112">
        <v>1.4999999999999999E-2</v>
      </c>
      <c r="BA230" s="112">
        <v>1.4999999999999999E-2</v>
      </c>
      <c r="BB230" s="125">
        <v>0</v>
      </c>
      <c r="BC230" s="125">
        <v>0</v>
      </c>
      <c r="BD230" s="111"/>
      <c r="BE230" s="120">
        <v>288.39999999999998</v>
      </c>
      <c r="BF230" s="110">
        <v>70.896874352759497</v>
      </c>
      <c r="BG230" s="132">
        <v>65</v>
      </c>
      <c r="BH230" s="133">
        <v>1.09072114388861</v>
      </c>
      <c r="BI230" s="134">
        <v>-8.2705118105300208</v>
      </c>
      <c r="BJ230" s="112">
        <v>1.2749999999999999E-2</v>
      </c>
      <c r="BK230" s="112">
        <v>6.7499999999999999E-3</v>
      </c>
      <c r="BL230" s="125">
        <v>0</v>
      </c>
      <c r="BM230" s="125">
        <v>29</v>
      </c>
      <c r="BN230" s="111"/>
      <c r="BO230" s="119">
        <v>365</v>
      </c>
      <c r="BP230" s="120">
        <v>89.727320175995899</v>
      </c>
      <c r="BQ230" s="132">
        <v>78</v>
      </c>
      <c r="BR230" s="122">
        <v>1.1503502586666099</v>
      </c>
      <c r="BS230" s="123">
        <v>25.367790543324801</v>
      </c>
      <c r="BT230" s="112">
        <v>7.4999999999999997E-3</v>
      </c>
      <c r="BU230" s="124">
        <v>5.6249999999999998E-3</v>
      </c>
      <c r="BV230" s="119">
        <v>0</v>
      </c>
      <c r="BW230" s="119">
        <v>16</v>
      </c>
      <c r="BX230" s="113"/>
      <c r="BY230" s="118">
        <v>0.99335418295543398</v>
      </c>
      <c r="BZ230" s="118">
        <v>1</v>
      </c>
      <c r="CA230" s="135">
        <v>0.99734167318217404</v>
      </c>
      <c r="CB230" s="117">
        <v>0.9</v>
      </c>
      <c r="CC230" s="124">
        <v>2.5000000000000001E-3</v>
      </c>
      <c r="CD230" s="113"/>
      <c r="CE230" s="113"/>
    </row>
    <row r="231" spans="1:83" s="85" customFormat="1" ht="21.4" customHeight="1" x14ac:dyDescent="0.2">
      <c r="A231" s="109" t="s">
        <v>246</v>
      </c>
      <c r="B231" s="109" t="s">
        <v>374</v>
      </c>
      <c r="C231" s="109" t="s">
        <v>300</v>
      </c>
      <c r="D231" s="110">
        <v>2.6246019177777802</v>
      </c>
      <c r="E231" s="111"/>
      <c r="F231" s="112">
        <v>6.4000000000000001E-2</v>
      </c>
      <c r="G231" s="112">
        <v>5.6500000000000002E-2</v>
      </c>
      <c r="H231" s="113"/>
      <c r="I231" s="114">
        <v>7</v>
      </c>
      <c r="J231" s="114">
        <v>7</v>
      </c>
      <c r="K231" s="111"/>
      <c r="L231" s="135">
        <v>0.85</v>
      </c>
      <c r="M231" s="133">
        <v>0.73899999999999999</v>
      </c>
      <c r="N231" s="117">
        <v>0.7</v>
      </c>
      <c r="O231" s="118">
        <v>5.0000000000000001E-3</v>
      </c>
      <c r="P231" s="111"/>
      <c r="Q231" s="119">
        <v>134</v>
      </c>
      <c r="R231" s="120">
        <v>51.055361612116897</v>
      </c>
      <c r="S231" s="121">
        <v>36</v>
      </c>
      <c r="T231" s="122">
        <v>1.4182044892254699</v>
      </c>
      <c r="U231" s="123">
        <v>27.987079337119901</v>
      </c>
      <c r="V231" s="124">
        <v>0.01</v>
      </c>
      <c r="W231" s="124">
        <v>0.01</v>
      </c>
      <c r="X231" s="125">
        <v>0</v>
      </c>
      <c r="Y231" s="125">
        <v>0</v>
      </c>
      <c r="Z231" s="111"/>
      <c r="AA231" s="126">
        <v>595</v>
      </c>
      <c r="AB231" s="110">
        <v>226.70104596425</v>
      </c>
      <c r="AC231" s="121">
        <v>200</v>
      </c>
      <c r="AD231" s="122">
        <v>1.13350522982125</v>
      </c>
      <c r="AE231" s="123">
        <v>6.0393296506661001</v>
      </c>
      <c r="AF231" s="112">
        <v>0.01</v>
      </c>
      <c r="AG231" s="112">
        <v>6.4999999999999997E-3</v>
      </c>
      <c r="AH231" s="128">
        <v>0</v>
      </c>
      <c r="AI231" s="125">
        <v>35</v>
      </c>
      <c r="AJ231" s="111"/>
      <c r="AK231" s="120">
        <v>1781.29989</v>
      </c>
      <c r="AL231" s="120">
        <v>678.69335838488098</v>
      </c>
      <c r="AM231" s="129">
        <v>643.4</v>
      </c>
      <c r="AN231" s="133">
        <v>1.05485445816736</v>
      </c>
      <c r="AO231" s="137">
        <v>-113.386586513807</v>
      </c>
      <c r="AP231" s="124">
        <v>6.4999999999999997E-3</v>
      </c>
      <c r="AQ231" s="124">
        <v>2.5000000000000001E-3</v>
      </c>
      <c r="AR231" s="125">
        <v>0</v>
      </c>
      <c r="AS231" s="125">
        <v>246</v>
      </c>
      <c r="AT231" s="113"/>
      <c r="AU231" s="120">
        <v>1827.11304</v>
      </c>
      <c r="AV231" s="110">
        <v>696.14863405533004</v>
      </c>
      <c r="AW231" s="131">
        <v>573</v>
      </c>
      <c r="AX231" s="122">
        <v>1.2149190821209901</v>
      </c>
      <c r="AY231" s="130">
        <v>143.35007200648701</v>
      </c>
      <c r="AZ231" s="112">
        <v>1.4999999999999999E-2</v>
      </c>
      <c r="BA231" s="112">
        <v>1.4999999999999999E-2</v>
      </c>
      <c r="BB231" s="125">
        <v>0</v>
      </c>
      <c r="BC231" s="125">
        <v>0</v>
      </c>
      <c r="BD231" s="111"/>
      <c r="BE231" s="120">
        <v>262.89999999999998</v>
      </c>
      <c r="BF231" s="110">
        <v>100.16757140168301</v>
      </c>
      <c r="BG231" s="132">
        <v>65</v>
      </c>
      <c r="BH231" s="122">
        <v>1.5410395600258899</v>
      </c>
      <c r="BI231" s="123">
        <v>71.487782136466507</v>
      </c>
      <c r="BJ231" s="112">
        <v>1.4999999999999999E-2</v>
      </c>
      <c r="BK231" s="112">
        <v>1.4999999999999999E-2</v>
      </c>
      <c r="BL231" s="125">
        <v>0</v>
      </c>
      <c r="BM231" s="125">
        <v>0</v>
      </c>
      <c r="BN231" s="111"/>
      <c r="BO231" s="119">
        <v>179</v>
      </c>
      <c r="BP231" s="120">
        <v>68.200818869917399</v>
      </c>
      <c r="BQ231" s="132">
        <v>78</v>
      </c>
      <c r="BR231" s="118">
        <v>0.87436947269124798</v>
      </c>
      <c r="BS231" s="126">
        <v>-40.1311636375682</v>
      </c>
      <c r="BT231" s="112"/>
      <c r="BU231" s="124"/>
      <c r="BV231" s="119">
        <v>26</v>
      </c>
      <c r="BW231" s="119">
        <v>67</v>
      </c>
      <c r="BX231" s="113"/>
      <c r="BY231" s="118">
        <v>0.99652777777777801</v>
      </c>
      <c r="BZ231" s="118">
        <v>1</v>
      </c>
      <c r="CA231" s="135">
        <v>0.99861111111111101</v>
      </c>
      <c r="CB231" s="117">
        <v>0.9</v>
      </c>
      <c r="CC231" s="124">
        <v>2.5000000000000001E-3</v>
      </c>
      <c r="CD231" s="113"/>
      <c r="CE231" s="113"/>
    </row>
    <row r="232" spans="1:83" s="85" customFormat="1" ht="21.4" customHeight="1" x14ac:dyDescent="0.2">
      <c r="A232" s="109" t="s">
        <v>246</v>
      </c>
      <c r="B232" s="109" t="s">
        <v>374</v>
      </c>
      <c r="C232" s="109" t="s">
        <v>301</v>
      </c>
      <c r="D232" s="110">
        <v>1.17641003311111</v>
      </c>
      <c r="E232" s="111"/>
      <c r="F232" s="112">
        <v>3.0499999999999999E-2</v>
      </c>
      <c r="G232" s="112">
        <v>2.0750000000000001E-2</v>
      </c>
      <c r="H232" s="113"/>
      <c r="I232" s="114">
        <v>6</v>
      </c>
      <c r="J232" s="114">
        <v>4</v>
      </c>
      <c r="K232" s="111"/>
      <c r="L232" s="115">
        <v>0.4</v>
      </c>
      <c r="M232" s="118">
        <v>0.60899999999999999</v>
      </c>
      <c r="N232" s="117">
        <v>0.7</v>
      </c>
      <c r="O232" s="118"/>
      <c r="P232" s="111"/>
      <c r="Q232" s="119">
        <v>51</v>
      </c>
      <c r="R232" s="120">
        <v>43.352231419793597</v>
      </c>
      <c r="S232" s="121">
        <v>36</v>
      </c>
      <c r="T232" s="122">
        <v>1.2042286505498201</v>
      </c>
      <c r="U232" s="123">
        <v>3.4824459425760401</v>
      </c>
      <c r="V232" s="124">
        <v>0.01</v>
      </c>
      <c r="W232" s="124">
        <v>0.01</v>
      </c>
      <c r="X232" s="125">
        <v>0</v>
      </c>
      <c r="Y232" s="125">
        <v>0</v>
      </c>
      <c r="Z232" s="111"/>
      <c r="AA232" s="126">
        <v>101</v>
      </c>
      <c r="AB232" s="110">
        <v>85.854419086258005</v>
      </c>
      <c r="AC232" s="121">
        <v>200</v>
      </c>
      <c r="AD232" s="116">
        <v>0.42927209543129002</v>
      </c>
      <c r="AE232" s="127">
        <v>-162.98641143013299</v>
      </c>
      <c r="AF232" s="112"/>
      <c r="AG232" s="112"/>
      <c r="AH232" s="128">
        <v>135</v>
      </c>
      <c r="AI232" s="125">
        <v>182</v>
      </c>
      <c r="AJ232" s="111"/>
      <c r="AK232" s="120">
        <v>960.90319</v>
      </c>
      <c r="AL232" s="120">
        <v>816.80975421368498</v>
      </c>
      <c r="AM232" s="129">
        <v>828</v>
      </c>
      <c r="AN232" s="133">
        <v>0.98648521040300097</v>
      </c>
      <c r="AO232" s="137">
        <v>-132.00055332075101</v>
      </c>
      <c r="AP232" s="124">
        <v>3.0000000000000001E-3</v>
      </c>
      <c r="AQ232" s="124"/>
      <c r="AR232" s="125">
        <v>14</v>
      </c>
      <c r="AS232" s="125">
        <v>208</v>
      </c>
      <c r="AT232" s="113"/>
      <c r="AU232" s="120">
        <v>642.97766999999999</v>
      </c>
      <c r="AV232" s="110">
        <v>546.55915191372003</v>
      </c>
      <c r="AW232" s="131">
        <v>573</v>
      </c>
      <c r="AX232" s="133">
        <v>0.95385541346198899</v>
      </c>
      <c r="AY232" s="137">
        <v>-111.72559966979701</v>
      </c>
      <c r="AZ232" s="112">
        <v>1.5E-3</v>
      </c>
      <c r="BA232" s="112"/>
      <c r="BB232" s="125">
        <v>32</v>
      </c>
      <c r="BC232" s="125">
        <v>166</v>
      </c>
      <c r="BD232" s="111"/>
      <c r="BE232" s="120">
        <v>77.099999999999994</v>
      </c>
      <c r="BF232" s="110">
        <v>65.538373381688004</v>
      </c>
      <c r="BG232" s="132">
        <v>65</v>
      </c>
      <c r="BH232" s="133">
        <v>1.00828266741059</v>
      </c>
      <c r="BI232" s="134">
        <v>-8.6955837147932602</v>
      </c>
      <c r="BJ232" s="112">
        <v>6.0000000000000001E-3</v>
      </c>
      <c r="BK232" s="112">
        <v>7.5000000000000002E-4</v>
      </c>
      <c r="BL232" s="125">
        <v>0</v>
      </c>
      <c r="BM232" s="125">
        <v>15</v>
      </c>
      <c r="BN232" s="111"/>
      <c r="BO232" s="119">
        <v>136</v>
      </c>
      <c r="BP232" s="120">
        <v>115.60595045278301</v>
      </c>
      <c r="BQ232" s="132">
        <v>78</v>
      </c>
      <c r="BR232" s="122">
        <v>1.4821275699074701</v>
      </c>
      <c r="BS232" s="123">
        <v>37.780114643513699</v>
      </c>
      <c r="BT232" s="112">
        <v>7.4999999999999997E-3</v>
      </c>
      <c r="BU232" s="124">
        <v>7.4999999999999997E-3</v>
      </c>
      <c r="BV232" s="119">
        <v>0</v>
      </c>
      <c r="BW232" s="119">
        <v>0</v>
      </c>
      <c r="BX232" s="113"/>
      <c r="BY232" s="118">
        <v>0.99813432835820903</v>
      </c>
      <c r="BZ232" s="118">
        <v>1</v>
      </c>
      <c r="CA232" s="135">
        <v>0.99925373134328399</v>
      </c>
      <c r="CB232" s="117">
        <v>0.9</v>
      </c>
      <c r="CC232" s="124">
        <v>2.5000000000000001E-3</v>
      </c>
      <c r="CD232" s="113"/>
      <c r="CE232" s="113"/>
    </row>
    <row r="233" spans="1:83" s="85" customFormat="1" ht="21.4" customHeight="1" x14ac:dyDescent="0.2">
      <c r="A233" s="109" t="s">
        <v>246</v>
      </c>
      <c r="B233" s="109" t="s">
        <v>374</v>
      </c>
      <c r="C233" s="109" t="s">
        <v>303</v>
      </c>
      <c r="D233" s="110">
        <v>11.829808936333301</v>
      </c>
      <c r="E233" s="111"/>
      <c r="F233" s="112">
        <v>2.3E-2</v>
      </c>
      <c r="G233" s="112">
        <v>1.7000000000000001E-2</v>
      </c>
      <c r="H233" s="113"/>
      <c r="I233" s="114">
        <v>4</v>
      </c>
      <c r="J233" s="114">
        <v>3</v>
      </c>
      <c r="K233" s="111"/>
      <c r="L233" s="115">
        <v>0.53105620608899295</v>
      </c>
      <c r="M233" s="118">
        <v>0.60699999999999998</v>
      </c>
      <c r="N233" s="117">
        <v>0.7</v>
      </c>
      <c r="O233" s="118"/>
      <c r="P233" s="111"/>
      <c r="Q233" s="119">
        <v>487</v>
      </c>
      <c r="R233" s="120">
        <v>41.167190663938698</v>
      </c>
      <c r="S233" s="121">
        <v>36</v>
      </c>
      <c r="T233" s="122">
        <v>1.1435330739983001</v>
      </c>
      <c r="U233" s="123">
        <v>9.1703574436240896</v>
      </c>
      <c r="V233" s="124">
        <v>0.01</v>
      </c>
      <c r="W233" s="124">
        <v>7.0000000000000001E-3</v>
      </c>
      <c r="X233" s="125">
        <v>0</v>
      </c>
      <c r="Y233" s="125">
        <v>25</v>
      </c>
      <c r="Z233" s="111"/>
      <c r="AA233" s="126">
        <v>1229</v>
      </c>
      <c r="AB233" s="110">
        <v>103.890097178605</v>
      </c>
      <c r="AC233" s="121">
        <v>200</v>
      </c>
      <c r="AD233" s="116">
        <v>0.519450485893025</v>
      </c>
      <c r="AE233" s="127">
        <v>-1425.6091253131999</v>
      </c>
      <c r="AF233" s="112"/>
      <c r="AG233" s="112"/>
      <c r="AH233" s="128">
        <v>1137</v>
      </c>
      <c r="AI233" s="125">
        <v>1611</v>
      </c>
      <c r="AJ233" s="111"/>
      <c r="AK233" s="120">
        <v>7942.2890100000004</v>
      </c>
      <c r="AL233" s="120">
        <v>671.37931413300805</v>
      </c>
      <c r="AM233" s="129">
        <v>801.7</v>
      </c>
      <c r="AN233" s="118">
        <v>0.83744457294874397</v>
      </c>
      <c r="AO233" s="120">
        <v>-2698.7116688179599</v>
      </c>
      <c r="AP233" s="124"/>
      <c r="AQ233" s="124"/>
      <c r="AR233" s="125">
        <v>1542</v>
      </c>
      <c r="AS233" s="125">
        <v>3439</v>
      </c>
      <c r="AT233" s="113"/>
      <c r="AU233" s="120">
        <v>6584.5947800000004</v>
      </c>
      <c r="AV233" s="110">
        <v>556.61040811711598</v>
      </c>
      <c r="AW233" s="131">
        <v>573</v>
      </c>
      <c r="AX233" s="133">
        <v>0.97139687280473996</v>
      </c>
      <c r="AY233" s="137">
        <v>-1004.59201077307</v>
      </c>
      <c r="AZ233" s="112">
        <v>3.0000000000000001E-3</v>
      </c>
      <c r="BA233" s="112"/>
      <c r="BB233" s="125">
        <v>194</v>
      </c>
      <c r="BC233" s="125">
        <v>1550</v>
      </c>
      <c r="BD233" s="111"/>
      <c r="BE233" s="120">
        <v>689.6</v>
      </c>
      <c r="BF233" s="110">
        <v>58.293418237889298</v>
      </c>
      <c r="BG233" s="132">
        <v>65</v>
      </c>
      <c r="BH233" s="118">
        <v>0.89682181904445202</v>
      </c>
      <c r="BI233" s="126">
        <v>-173.14796572679001</v>
      </c>
      <c r="BJ233" s="112"/>
      <c r="BK233" s="112"/>
      <c r="BL233" s="125">
        <v>80</v>
      </c>
      <c r="BM233" s="125">
        <v>234</v>
      </c>
      <c r="BN233" s="111"/>
      <c r="BO233" s="119">
        <v>1208</v>
      </c>
      <c r="BP233" s="120">
        <v>102.114920579133</v>
      </c>
      <c r="BQ233" s="132">
        <v>78</v>
      </c>
      <c r="BR233" s="122">
        <v>1.3091656484504199</v>
      </c>
      <c r="BS233" s="123">
        <v>220.31505613480701</v>
      </c>
      <c r="BT233" s="112">
        <v>7.4999999999999997E-3</v>
      </c>
      <c r="BU233" s="124">
        <v>7.4999999999999997E-3</v>
      </c>
      <c r="BV233" s="119">
        <v>0</v>
      </c>
      <c r="BW233" s="119">
        <v>0</v>
      </c>
      <c r="BX233" s="113"/>
      <c r="BY233" s="118">
        <v>0.99708748739778197</v>
      </c>
      <c r="BZ233" s="118">
        <v>1</v>
      </c>
      <c r="CA233" s="135">
        <v>0.99883499495911299</v>
      </c>
      <c r="CB233" s="117">
        <v>0.9</v>
      </c>
      <c r="CC233" s="124">
        <v>2.5000000000000001E-3</v>
      </c>
      <c r="CD233" s="113"/>
      <c r="CE233" s="113"/>
    </row>
    <row r="234" spans="1:83" s="85" customFormat="1" ht="21.4" customHeight="1" x14ac:dyDescent="0.2">
      <c r="A234" s="109" t="s">
        <v>246</v>
      </c>
      <c r="B234" s="109" t="s">
        <v>374</v>
      </c>
      <c r="C234" s="109" t="s">
        <v>306</v>
      </c>
      <c r="D234" s="110">
        <v>1.8786092248888899</v>
      </c>
      <c r="E234" s="111"/>
      <c r="F234" s="112">
        <v>0.05</v>
      </c>
      <c r="G234" s="112">
        <v>4.7750000000000001E-2</v>
      </c>
      <c r="H234" s="113"/>
      <c r="I234" s="114">
        <v>5</v>
      </c>
      <c r="J234" s="114">
        <v>5</v>
      </c>
      <c r="K234" s="111"/>
      <c r="L234" s="115">
        <v>0.28999999999999998</v>
      </c>
      <c r="M234" s="116">
        <v>0.186</v>
      </c>
      <c r="N234" s="117">
        <v>0.7</v>
      </c>
      <c r="O234" s="118"/>
      <c r="P234" s="111"/>
      <c r="Q234" s="119">
        <v>93</v>
      </c>
      <c r="R234" s="120">
        <v>49.5047074015622</v>
      </c>
      <c r="S234" s="121">
        <v>36</v>
      </c>
      <c r="T234" s="122">
        <v>1.3751307611545101</v>
      </c>
      <c r="U234" s="123">
        <v>17.119216188288</v>
      </c>
      <c r="V234" s="124">
        <v>0.01</v>
      </c>
      <c r="W234" s="124">
        <v>0.01</v>
      </c>
      <c r="X234" s="125">
        <v>0</v>
      </c>
      <c r="Y234" s="125">
        <v>0</v>
      </c>
      <c r="Z234" s="111"/>
      <c r="AA234" s="126">
        <v>183</v>
      </c>
      <c r="AB234" s="110">
        <v>97.412488757912698</v>
      </c>
      <c r="AC234" s="121">
        <v>200</v>
      </c>
      <c r="AD234" s="116">
        <v>0.48706244378956398</v>
      </c>
      <c r="AE234" s="127">
        <v>-238.55991006506699</v>
      </c>
      <c r="AF234" s="112"/>
      <c r="AG234" s="112"/>
      <c r="AH234" s="128">
        <v>193</v>
      </c>
      <c r="AI234" s="125">
        <v>268</v>
      </c>
      <c r="AJ234" s="111"/>
      <c r="AK234" s="120">
        <v>882.71596999999997</v>
      </c>
      <c r="AL234" s="120">
        <v>469.87737433909803</v>
      </c>
      <c r="AM234" s="129">
        <v>710.4</v>
      </c>
      <c r="AN234" s="116">
        <v>0.66142648414850602</v>
      </c>
      <c r="AO234" s="139">
        <v>-614.66483055111803</v>
      </c>
      <c r="AP234" s="124"/>
      <c r="AQ234" s="124"/>
      <c r="AR234" s="125">
        <v>452</v>
      </c>
      <c r="AS234" s="125">
        <v>719</v>
      </c>
      <c r="AT234" s="113"/>
      <c r="AU234" s="120">
        <v>1257.4170999999999</v>
      </c>
      <c r="AV234" s="110">
        <v>669.33403889484805</v>
      </c>
      <c r="AW234" s="131">
        <v>573</v>
      </c>
      <c r="AX234" s="122">
        <v>1.1681222319281801</v>
      </c>
      <c r="AY234" s="130">
        <v>52.231421069650899</v>
      </c>
      <c r="AZ234" s="112">
        <v>1.4999999999999999E-2</v>
      </c>
      <c r="BA234" s="112">
        <v>1.2749999999999999E-2</v>
      </c>
      <c r="BB234" s="125">
        <v>0</v>
      </c>
      <c r="BC234" s="125">
        <v>35</v>
      </c>
      <c r="BD234" s="111"/>
      <c r="BE234" s="120">
        <v>149.69999999999999</v>
      </c>
      <c r="BF234" s="110">
        <v>79.686609656062998</v>
      </c>
      <c r="BG234" s="132">
        <v>65</v>
      </c>
      <c r="BH234" s="122">
        <v>1.22594784086251</v>
      </c>
      <c r="BI234" s="123">
        <v>12.693029228853201</v>
      </c>
      <c r="BJ234" s="112">
        <v>1.4999999999999999E-2</v>
      </c>
      <c r="BK234" s="112">
        <v>1.4999999999999999E-2</v>
      </c>
      <c r="BL234" s="125">
        <v>0</v>
      </c>
      <c r="BM234" s="125">
        <v>0</v>
      </c>
      <c r="BN234" s="111"/>
      <c r="BO234" s="119">
        <v>187</v>
      </c>
      <c r="BP234" s="120">
        <v>99.541723484861606</v>
      </c>
      <c r="BQ234" s="132">
        <v>78</v>
      </c>
      <c r="BR234" s="122">
        <v>1.2761759421136101</v>
      </c>
      <c r="BS234" s="123">
        <v>30.152661482956699</v>
      </c>
      <c r="BT234" s="112">
        <v>7.4999999999999997E-3</v>
      </c>
      <c r="BU234" s="124">
        <v>7.4999999999999997E-3</v>
      </c>
      <c r="BV234" s="119">
        <v>0</v>
      </c>
      <c r="BW234" s="119">
        <v>0</v>
      </c>
      <c r="BX234" s="113"/>
      <c r="BY234" s="118">
        <v>0.99776636140272501</v>
      </c>
      <c r="BZ234" s="118">
        <v>1</v>
      </c>
      <c r="CA234" s="135">
        <v>0.99910654456109005</v>
      </c>
      <c r="CB234" s="117">
        <v>0.9</v>
      </c>
      <c r="CC234" s="124">
        <v>2.5000000000000001E-3</v>
      </c>
      <c r="CD234" s="113"/>
      <c r="CE234" s="113"/>
    </row>
    <row r="235" spans="1:83" s="85" customFormat="1" ht="21.4" customHeight="1" x14ac:dyDescent="0.2">
      <c r="A235" s="109" t="s">
        <v>246</v>
      </c>
      <c r="B235" s="109" t="s">
        <v>374</v>
      </c>
      <c r="C235" s="109" t="s">
        <v>307</v>
      </c>
      <c r="D235" s="110">
        <v>4.5777037566666703</v>
      </c>
      <c r="E235" s="111"/>
      <c r="F235" s="112">
        <v>2.0250000000000001E-2</v>
      </c>
      <c r="G235" s="112">
        <v>1.375E-2</v>
      </c>
      <c r="H235" s="113"/>
      <c r="I235" s="114">
        <v>4</v>
      </c>
      <c r="J235" s="114">
        <v>3</v>
      </c>
      <c r="K235" s="111"/>
      <c r="L235" s="115">
        <v>0.41</v>
      </c>
      <c r="M235" s="116">
        <v>0.58499999999999996</v>
      </c>
      <c r="N235" s="117">
        <v>0.7</v>
      </c>
      <c r="O235" s="118"/>
      <c r="P235" s="111"/>
      <c r="Q235" s="119">
        <v>156</v>
      </c>
      <c r="R235" s="120">
        <v>34.078220936165202</v>
      </c>
      <c r="S235" s="121">
        <v>36</v>
      </c>
      <c r="T235" s="133">
        <v>0.94661724822681104</v>
      </c>
      <c r="U235" s="134">
        <v>-28.9026101392801</v>
      </c>
      <c r="V235" s="124">
        <v>5.0000000000000001E-4</v>
      </c>
      <c r="W235" s="124"/>
      <c r="X235" s="125">
        <v>9</v>
      </c>
      <c r="Y235" s="125">
        <v>42</v>
      </c>
      <c r="Z235" s="111"/>
      <c r="AA235" s="126">
        <v>478</v>
      </c>
      <c r="AB235" s="110">
        <v>104.41916415055699</v>
      </c>
      <c r="AC235" s="121">
        <v>200</v>
      </c>
      <c r="AD235" s="116">
        <v>0.52209582075278504</v>
      </c>
      <c r="AE235" s="127">
        <v>-549.23672299600105</v>
      </c>
      <c r="AF235" s="112"/>
      <c r="AG235" s="112"/>
      <c r="AH235" s="128">
        <v>438</v>
      </c>
      <c r="AI235" s="125">
        <v>621</v>
      </c>
      <c r="AJ235" s="111"/>
      <c r="AK235" s="120">
        <v>2745.8579100000002</v>
      </c>
      <c r="AL235" s="120">
        <v>599.83302895062002</v>
      </c>
      <c r="AM235" s="129">
        <v>828</v>
      </c>
      <c r="AN235" s="116">
        <v>0.72443602530268203</v>
      </c>
      <c r="AO235" s="139">
        <v>-1506.9021232034399</v>
      </c>
      <c r="AP235" s="124"/>
      <c r="AQ235" s="124"/>
      <c r="AR235" s="125">
        <v>1045</v>
      </c>
      <c r="AS235" s="125">
        <v>1803</v>
      </c>
      <c r="AT235" s="113"/>
      <c r="AU235" s="120">
        <v>2764.7539400000001</v>
      </c>
      <c r="AV235" s="110">
        <v>603.96086924008398</v>
      </c>
      <c r="AW235" s="131">
        <v>573</v>
      </c>
      <c r="AX235" s="133">
        <v>1.0540329306109699</v>
      </c>
      <c r="AY235" s="137">
        <v>-171.98401317737299</v>
      </c>
      <c r="AZ235" s="112">
        <v>9.75E-3</v>
      </c>
      <c r="BA235" s="112">
        <v>3.7499999999999999E-3</v>
      </c>
      <c r="BB235" s="125">
        <v>0</v>
      </c>
      <c r="BC235" s="125">
        <v>383</v>
      </c>
      <c r="BD235" s="111"/>
      <c r="BE235" s="120">
        <v>246.1</v>
      </c>
      <c r="BF235" s="110">
        <v>53.760578028142596</v>
      </c>
      <c r="BG235" s="132">
        <v>65</v>
      </c>
      <c r="BH235" s="118">
        <v>0.82708581581757901</v>
      </c>
      <c r="BI235" s="126">
        <v>-87.751934973700202</v>
      </c>
      <c r="BJ235" s="112"/>
      <c r="BK235" s="112"/>
      <c r="BL235" s="125">
        <v>52</v>
      </c>
      <c r="BM235" s="125">
        <v>111</v>
      </c>
      <c r="BN235" s="111"/>
      <c r="BO235" s="119">
        <v>456</v>
      </c>
      <c r="BP235" s="120">
        <v>99.613261198021306</v>
      </c>
      <c r="BQ235" s="132">
        <v>78</v>
      </c>
      <c r="BR235" s="122">
        <v>1.27709309228232</v>
      </c>
      <c r="BS235" s="123">
        <v>73.802020111391798</v>
      </c>
      <c r="BT235" s="112">
        <v>7.4999999999999997E-3</v>
      </c>
      <c r="BU235" s="124">
        <v>7.4999999999999997E-3</v>
      </c>
      <c r="BV235" s="119">
        <v>0</v>
      </c>
      <c r="BW235" s="119">
        <v>0</v>
      </c>
      <c r="BX235" s="113"/>
      <c r="BY235" s="118">
        <v>0.99085086916742904</v>
      </c>
      <c r="BZ235" s="118">
        <v>1</v>
      </c>
      <c r="CA235" s="135">
        <v>0.99634034766697199</v>
      </c>
      <c r="CB235" s="117">
        <v>0.9</v>
      </c>
      <c r="CC235" s="124">
        <v>2.5000000000000001E-3</v>
      </c>
      <c r="CD235" s="113"/>
      <c r="CE235" s="113"/>
    </row>
    <row r="236" spans="1:83" s="85" customFormat="1" ht="21.4" customHeight="1" x14ac:dyDescent="0.2">
      <c r="A236" s="109" t="s">
        <v>308</v>
      </c>
      <c r="B236" s="109" t="s">
        <v>309</v>
      </c>
      <c r="C236" s="109" t="s">
        <v>310</v>
      </c>
      <c r="D236" s="110">
        <v>3.559059596</v>
      </c>
      <c r="E236" s="111"/>
      <c r="F236" s="112">
        <v>2.8500000000000001E-2</v>
      </c>
      <c r="G236" s="112">
        <v>2.0125000000000001E-2</v>
      </c>
      <c r="H236" s="113"/>
      <c r="I236" s="114">
        <v>5</v>
      </c>
      <c r="J236" s="114">
        <v>5</v>
      </c>
      <c r="K236" s="111"/>
      <c r="L236" s="115">
        <v>0.56000000000000005</v>
      </c>
      <c r="M236" s="133">
        <v>0.70599999999999996</v>
      </c>
      <c r="N236" s="117">
        <v>0.7</v>
      </c>
      <c r="O236" s="118">
        <v>1E-3</v>
      </c>
      <c r="P236" s="111"/>
      <c r="Q236" s="119">
        <v>147</v>
      </c>
      <c r="R236" s="120">
        <v>41.303045378956902</v>
      </c>
      <c r="S236" s="121">
        <v>36</v>
      </c>
      <c r="T236" s="122">
        <v>1.14730681608214</v>
      </c>
      <c r="U236" s="123">
        <v>3.2424647983679602</v>
      </c>
      <c r="V236" s="124">
        <v>0.01</v>
      </c>
      <c r="W236" s="124">
        <v>7.4999999999999997E-3</v>
      </c>
      <c r="X236" s="125">
        <v>0</v>
      </c>
      <c r="Y236" s="125">
        <v>7</v>
      </c>
      <c r="Z236" s="111"/>
      <c r="AA236" s="126">
        <v>378</v>
      </c>
      <c r="AB236" s="110">
        <v>106.207830974461</v>
      </c>
      <c r="AC236" s="121">
        <v>200</v>
      </c>
      <c r="AD236" s="116">
        <v>0.53103915487230502</v>
      </c>
      <c r="AE236" s="127">
        <v>-420.6529733424</v>
      </c>
      <c r="AF236" s="112"/>
      <c r="AG236" s="112"/>
      <c r="AH236" s="128">
        <v>334</v>
      </c>
      <c r="AI236" s="125">
        <v>477</v>
      </c>
      <c r="AJ236" s="111"/>
      <c r="AK236" s="120">
        <v>2807.5128100000002</v>
      </c>
      <c r="AL236" s="120">
        <v>788.83557138389699</v>
      </c>
      <c r="AM236" s="129">
        <v>736</v>
      </c>
      <c r="AN236" s="133">
        <v>1.07178746111942</v>
      </c>
      <c r="AO236" s="137">
        <v>-131.53013190003301</v>
      </c>
      <c r="AP236" s="124">
        <v>7.4999999999999997E-3</v>
      </c>
      <c r="AQ236" s="124">
        <v>3.5000000000000001E-3</v>
      </c>
      <c r="AR236" s="125">
        <v>0</v>
      </c>
      <c r="AS236" s="125">
        <v>336</v>
      </c>
      <c r="AT236" s="113"/>
      <c r="AU236" s="120">
        <v>1687.6206099999999</v>
      </c>
      <c r="AV236" s="110">
        <v>474.17599072988401</v>
      </c>
      <c r="AW236" s="131">
        <v>573</v>
      </c>
      <c r="AX236" s="118">
        <v>0.82753227003470098</v>
      </c>
      <c r="AY236" s="120">
        <v>-595.62573986955601</v>
      </c>
      <c r="AZ236" s="112"/>
      <c r="BA236" s="112"/>
      <c r="BB236" s="125">
        <v>352</v>
      </c>
      <c r="BC236" s="125">
        <v>760</v>
      </c>
      <c r="BD236" s="111"/>
      <c r="BE236" s="120">
        <v>156.9</v>
      </c>
      <c r="BF236" s="110">
        <v>44.084679047335598</v>
      </c>
      <c r="BG236" s="132">
        <v>65</v>
      </c>
      <c r="BH236" s="116">
        <v>0.67822583149747095</v>
      </c>
      <c r="BI236" s="127">
        <v>-102.66221633628</v>
      </c>
      <c r="BJ236" s="112"/>
      <c r="BK236" s="112"/>
      <c r="BL236" s="125">
        <v>75</v>
      </c>
      <c r="BM236" s="125">
        <v>121</v>
      </c>
      <c r="BN236" s="111"/>
      <c r="BO236" s="119">
        <v>318</v>
      </c>
      <c r="BP236" s="120">
        <v>89.349445105498603</v>
      </c>
      <c r="BQ236" s="132">
        <v>78</v>
      </c>
      <c r="BR236" s="122">
        <v>1.1455057064807499</v>
      </c>
      <c r="BS236" s="123">
        <v>20.849843458444798</v>
      </c>
      <c r="BT236" s="112">
        <v>7.4999999999999997E-3</v>
      </c>
      <c r="BU236" s="124">
        <v>5.6249999999999998E-3</v>
      </c>
      <c r="BV236" s="119">
        <v>0</v>
      </c>
      <c r="BW236" s="119">
        <v>16</v>
      </c>
      <c r="BX236" s="113"/>
      <c r="BY236" s="118">
        <v>0.98931433659839696</v>
      </c>
      <c r="BZ236" s="118">
        <v>1</v>
      </c>
      <c r="CA236" s="135">
        <v>0.99572573463935898</v>
      </c>
      <c r="CB236" s="117">
        <v>0.9</v>
      </c>
      <c r="CC236" s="124">
        <v>2.5000000000000001E-3</v>
      </c>
      <c r="CD236" s="113"/>
      <c r="CE236" s="113"/>
    </row>
    <row r="237" spans="1:83" s="85" customFormat="1" ht="21.4" customHeight="1" x14ac:dyDescent="0.2">
      <c r="A237" s="109" t="s">
        <v>308</v>
      </c>
      <c r="B237" s="109" t="s">
        <v>309</v>
      </c>
      <c r="C237" s="109" t="s">
        <v>311</v>
      </c>
      <c r="D237" s="110">
        <v>2.7713939394444398</v>
      </c>
      <c r="E237" s="111"/>
      <c r="F237" s="112">
        <v>3.0624999999999999E-2</v>
      </c>
      <c r="G237" s="112">
        <v>2.3E-2</v>
      </c>
      <c r="H237" s="113"/>
      <c r="I237" s="114">
        <v>5</v>
      </c>
      <c r="J237" s="114">
        <v>3</v>
      </c>
      <c r="K237" s="111"/>
      <c r="L237" s="138">
        <v>0.68</v>
      </c>
      <c r="M237" s="118">
        <v>0.69699999999999995</v>
      </c>
      <c r="N237" s="117">
        <v>0.7</v>
      </c>
      <c r="O237" s="118"/>
      <c r="P237" s="111"/>
      <c r="Q237" s="119">
        <v>131</v>
      </c>
      <c r="R237" s="120">
        <v>47.268631909565499</v>
      </c>
      <c r="S237" s="121">
        <v>36</v>
      </c>
      <c r="T237" s="122">
        <v>1.31301755304348</v>
      </c>
      <c r="U237" s="123">
        <v>19.0578559979602</v>
      </c>
      <c r="V237" s="124">
        <v>0.01</v>
      </c>
      <c r="W237" s="124">
        <v>0.01</v>
      </c>
      <c r="X237" s="125">
        <v>0</v>
      </c>
      <c r="Y237" s="125">
        <v>0</v>
      </c>
      <c r="Z237" s="111"/>
      <c r="AA237" s="126">
        <v>186</v>
      </c>
      <c r="AB237" s="110">
        <v>67.114240726558606</v>
      </c>
      <c r="AC237" s="121">
        <v>200</v>
      </c>
      <c r="AD237" s="116">
        <v>0.33557120363279302</v>
      </c>
      <c r="AE237" s="127">
        <v>-435.90080001133202</v>
      </c>
      <c r="AF237" s="112"/>
      <c r="AG237" s="112"/>
      <c r="AH237" s="128">
        <v>369</v>
      </c>
      <c r="AI237" s="125">
        <v>480</v>
      </c>
      <c r="AJ237" s="111"/>
      <c r="AK237" s="120">
        <v>1606.7958699999999</v>
      </c>
      <c r="AL237" s="120">
        <v>579.77895063236599</v>
      </c>
      <c r="AM237" s="129">
        <v>612</v>
      </c>
      <c r="AN237" s="133">
        <v>0.94735122652347503</v>
      </c>
      <c r="AO237" s="137">
        <v>-296.22057803467698</v>
      </c>
      <c r="AP237" s="124">
        <v>5.0000000000000001E-4</v>
      </c>
      <c r="AQ237" s="124"/>
      <c r="AR237" s="125">
        <v>90</v>
      </c>
      <c r="AS237" s="125">
        <v>429</v>
      </c>
      <c r="AT237" s="113"/>
      <c r="AU237" s="120">
        <v>1806.87772</v>
      </c>
      <c r="AV237" s="110">
        <v>651.97433475019</v>
      </c>
      <c r="AW237" s="131">
        <v>573</v>
      </c>
      <c r="AX237" s="122">
        <v>1.1378260641364599</v>
      </c>
      <c r="AY237" s="130">
        <v>28.9431489130573</v>
      </c>
      <c r="AZ237" s="112">
        <v>1.4999999999999999E-2</v>
      </c>
      <c r="BA237" s="112">
        <v>1.0500000000000001E-2</v>
      </c>
      <c r="BB237" s="125">
        <v>0</v>
      </c>
      <c r="BC237" s="125">
        <v>99</v>
      </c>
      <c r="BD237" s="111"/>
      <c r="BE237" s="120">
        <v>167.5</v>
      </c>
      <c r="BF237" s="110">
        <v>60.4388995790245</v>
      </c>
      <c r="BG237" s="132">
        <v>65</v>
      </c>
      <c r="BH237" s="118">
        <v>0.929829224292685</v>
      </c>
      <c r="BI237" s="126">
        <v>-34.617760003683003</v>
      </c>
      <c r="BJ237" s="112"/>
      <c r="BK237" s="112"/>
      <c r="BL237" s="125">
        <v>13</v>
      </c>
      <c r="BM237" s="125">
        <v>49</v>
      </c>
      <c r="BN237" s="111"/>
      <c r="BO237" s="119">
        <v>206</v>
      </c>
      <c r="BP237" s="120">
        <v>74.330825750919701</v>
      </c>
      <c r="BQ237" s="132">
        <v>78</v>
      </c>
      <c r="BR237" s="133">
        <v>0.95295930449897104</v>
      </c>
      <c r="BS237" s="134">
        <v>-25.387005676943598</v>
      </c>
      <c r="BT237" s="112">
        <v>2.6250000000000002E-3</v>
      </c>
      <c r="BU237" s="124"/>
      <c r="BV237" s="119">
        <v>11</v>
      </c>
      <c r="BW237" s="119">
        <v>54</v>
      </c>
      <c r="BX237" s="113"/>
      <c r="BY237" s="118">
        <v>0.98999599839936003</v>
      </c>
      <c r="BZ237" s="118">
        <v>1</v>
      </c>
      <c r="CA237" s="135">
        <v>0.99599839935974399</v>
      </c>
      <c r="CB237" s="117">
        <v>0.9</v>
      </c>
      <c r="CC237" s="124">
        <v>2.5000000000000001E-3</v>
      </c>
      <c r="CD237" s="113"/>
      <c r="CE237" s="113"/>
    </row>
    <row r="238" spans="1:83" s="85" customFormat="1" ht="21.4" customHeight="1" x14ac:dyDescent="0.2">
      <c r="A238" s="109" t="s">
        <v>308</v>
      </c>
      <c r="B238" s="109" t="s">
        <v>309</v>
      </c>
      <c r="C238" s="109" t="s">
        <v>312</v>
      </c>
      <c r="D238" s="110">
        <v>0.55197132611111099</v>
      </c>
      <c r="E238" s="111"/>
      <c r="F238" s="112">
        <v>0.01</v>
      </c>
      <c r="G238" s="112">
        <v>0.01</v>
      </c>
      <c r="H238" s="113"/>
      <c r="I238" s="114">
        <v>2</v>
      </c>
      <c r="J238" s="114">
        <v>2</v>
      </c>
      <c r="K238" s="111"/>
      <c r="L238" s="115"/>
      <c r="M238" s="116"/>
      <c r="N238" s="117">
        <v>0.7</v>
      </c>
      <c r="O238" s="118"/>
      <c r="P238" s="111"/>
      <c r="Q238" s="119">
        <v>7</v>
      </c>
      <c r="R238" s="120">
        <v>12.6818181830534</v>
      </c>
      <c r="S238" s="121">
        <v>36</v>
      </c>
      <c r="T238" s="116">
        <v>0.35227272730703901</v>
      </c>
      <c r="U238" s="127">
        <v>-15.295225804279999</v>
      </c>
      <c r="V238" s="124"/>
      <c r="W238" s="124"/>
      <c r="X238" s="125">
        <v>13</v>
      </c>
      <c r="Y238" s="125">
        <v>17</v>
      </c>
      <c r="Z238" s="111"/>
      <c r="AA238" s="126">
        <v>5</v>
      </c>
      <c r="AB238" s="110">
        <v>9.0584415593238692</v>
      </c>
      <c r="AC238" s="121">
        <v>200</v>
      </c>
      <c r="AD238" s="116">
        <v>4.5292207796619403E-2</v>
      </c>
      <c r="AE238" s="127">
        <v>-118.862365579333</v>
      </c>
      <c r="AF238" s="112"/>
      <c r="AG238" s="112"/>
      <c r="AH238" s="128">
        <v>106</v>
      </c>
      <c r="AI238" s="125">
        <v>128</v>
      </c>
      <c r="AJ238" s="111"/>
      <c r="AK238" s="120">
        <v>25.323699999999999</v>
      </c>
      <c r="AL238" s="120">
        <v>45.878651303170003</v>
      </c>
      <c r="AM238" s="129">
        <v>612</v>
      </c>
      <c r="AN238" s="116">
        <v>7.4965116508447699E-2</v>
      </c>
      <c r="AO238" s="139">
        <v>-353.69513867275998</v>
      </c>
      <c r="AP238" s="124"/>
      <c r="AQ238" s="124"/>
      <c r="AR238" s="125">
        <v>313</v>
      </c>
      <c r="AS238" s="125">
        <v>381</v>
      </c>
      <c r="AT238" s="113"/>
      <c r="AU238" s="120">
        <v>91.50224</v>
      </c>
      <c r="AV238" s="110">
        <v>165.77353871744501</v>
      </c>
      <c r="AW238" s="131">
        <v>573</v>
      </c>
      <c r="AX238" s="116">
        <v>0.28930809549292402</v>
      </c>
      <c r="AY238" s="139">
        <v>-262.60436641712198</v>
      </c>
      <c r="AZ238" s="112"/>
      <c r="BA238" s="112"/>
      <c r="BB238" s="125">
        <v>225</v>
      </c>
      <c r="BC238" s="125">
        <v>289</v>
      </c>
      <c r="BD238" s="111"/>
      <c r="BE238" s="120">
        <v>11.3</v>
      </c>
      <c r="BF238" s="110">
        <v>20.4720779240719</v>
      </c>
      <c r="BG238" s="132">
        <v>65</v>
      </c>
      <c r="BH238" s="116">
        <v>0.31495504498572202</v>
      </c>
      <c r="BI238" s="127">
        <v>-28.9552688132833</v>
      </c>
      <c r="BJ238" s="112"/>
      <c r="BK238" s="112"/>
      <c r="BL238" s="125">
        <v>25</v>
      </c>
      <c r="BM238" s="125">
        <v>32</v>
      </c>
      <c r="BN238" s="111"/>
      <c r="BO238" s="119">
        <v>59</v>
      </c>
      <c r="BP238" s="120">
        <v>106.88961040002199</v>
      </c>
      <c r="BQ238" s="132">
        <v>78</v>
      </c>
      <c r="BR238" s="122">
        <v>1.3703796205131</v>
      </c>
      <c r="BS238" s="123">
        <v>12.915251617392</v>
      </c>
      <c r="BT238" s="112">
        <v>7.4999999999999997E-3</v>
      </c>
      <c r="BU238" s="124">
        <v>7.4999999999999997E-3</v>
      </c>
      <c r="BV238" s="119">
        <v>0</v>
      </c>
      <c r="BW238" s="119">
        <v>0</v>
      </c>
      <c r="BX238" s="113"/>
      <c r="BY238" s="118">
        <v>0.95138888888888895</v>
      </c>
      <c r="BZ238" s="118">
        <v>1</v>
      </c>
      <c r="CA238" s="135">
        <v>0.98055555555555596</v>
      </c>
      <c r="CB238" s="117">
        <v>0.9</v>
      </c>
      <c r="CC238" s="124">
        <v>2.5000000000000001E-3</v>
      </c>
      <c r="CD238" s="113"/>
      <c r="CE238" s="113"/>
    </row>
    <row r="239" spans="1:83" s="85" customFormat="1" ht="21.4" customHeight="1" x14ac:dyDescent="0.2">
      <c r="A239" s="109" t="s">
        <v>308</v>
      </c>
      <c r="B239" s="109" t="s">
        <v>309</v>
      </c>
      <c r="C239" s="109" t="s">
        <v>313</v>
      </c>
      <c r="D239" s="110">
        <v>1.99488536155556</v>
      </c>
      <c r="E239" s="111"/>
      <c r="F239" s="112">
        <v>9.8750000000000001E-3</v>
      </c>
      <c r="G239" s="112">
        <v>2.875E-3</v>
      </c>
      <c r="H239" s="113"/>
      <c r="I239" s="114">
        <v>3</v>
      </c>
      <c r="J239" s="114">
        <v>2</v>
      </c>
      <c r="K239" s="111"/>
      <c r="L239" s="136">
        <v>0.8</v>
      </c>
      <c r="M239" s="118">
        <v>0.65800000000000003</v>
      </c>
      <c r="N239" s="117">
        <v>0.7</v>
      </c>
      <c r="O239" s="118"/>
      <c r="P239" s="111"/>
      <c r="Q239" s="119">
        <v>58</v>
      </c>
      <c r="R239" s="120">
        <v>29.0743524002669</v>
      </c>
      <c r="S239" s="121">
        <v>36</v>
      </c>
      <c r="T239" s="118">
        <v>0.80762090000741305</v>
      </c>
      <c r="U239" s="126">
        <v>-22.577409523952198</v>
      </c>
      <c r="V239" s="124"/>
      <c r="W239" s="124"/>
      <c r="X239" s="125">
        <v>14</v>
      </c>
      <c r="Y239" s="125">
        <v>29</v>
      </c>
      <c r="Z239" s="111"/>
      <c r="AA239" s="126">
        <v>102</v>
      </c>
      <c r="AB239" s="110">
        <v>51.1307576694348</v>
      </c>
      <c r="AC239" s="121">
        <v>200</v>
      </c>
      <c r="AD239" s="116">
        <v>0.255653788347174</v>
      </c>
      <c r="AE239" s="127">
        <v>-345.65227513306797</v>
      </c>
      <c r="AF239" s="112"/>
      <c r="AG239" s="112"/>
      <c r="AH239" s="128">
        <v>297</v>
      </c>
      <c r="AI239" s="125">
        <v>377</v>
      </c>
      <c r="AJ239" s="111"/>
      <c r="AK239" s="120">
        <v>1195.23461</v>
      </c>
      <c r="AL239" s="120">
        <v>599.14952158854396</v>
      </c>
      <c r="AM239" s="129">
        <v>612</v>
      </c>
      <c r="AN239" s="133">
        <v>0.97900248625579001</v>
      </c>
      <c r="AO239" s="137">
        <v>-174.58135190718701</v>
      </c>
      <c r="AP239" s="124">
        <v>2.5000000000000001E-3</v>
      </c>
      <c r="AQ239" s="124"/>
      <c r="AR239" s="125">
        <v>26</v>
      </c>
      <c r="AS239" s="125">
        <v>270</v>
      </c>
      <c r="AT239" s="113"/>
      <c r="AU239" s="120">
        <v>1045.2780299999999</v>
      </c>
      <c r="AV239" s="110">
        <v>523.97899655994297</v>
      </c>
      <c r="AW239" s="131">
        <v>573</v>
      </c>
      <c r="AX239" s="118">
        <v>0.914448510575817</v>
      </c>
      <c r="AY239" s="120">
        <v>-234.502371907027</v>
      </c>
      <c r="AZ239" s="112"/>
      <c r="BA239" s="112"/>
      <c r="BB239" s="125">
        <v>98</v>
      </c>
      <c r="BC239" s="125">
        <v>327</v>
      </c>
      <c r="BD239" s="111"/>
      <c r="BE239" s="120">
        <v>98.4</v>
      </c>
      <c r="BF239" s="110">
        <v>49.326142692866497</v>
      </c>
      <c r="BG239" s="132">
        <v>65</v>
      </c>
      <c r="BH239" s="118">
        <v>0.75886373373640803</v>
      </c>
      <c r="BI239" s="126">
        <v>-47.086989418247001</v>
      </c>
      <c r="BJ239" s="112"/>
      <c r="BK239" s="112"/>
      <c r="BL239" s="125">
        <v>32</v>
      </c>
      <c r="BM239" s="125">
        <v>58</v>
      </c>
      <c r="BN239" s="111"/>
      <c r="BO239" s="119">
        <v>157</v>
      </c>
      <c r="BP239" s="120">
        <v>78.701264255894799</v>
      </c>
      <c r="BQ239" s="132">
        <v>78</v>
      </c>
      <c r="BR239" s="133">
        <v>1.00899056738327</v>
      </c>
      <c r="BS239" s="134">
        <v>-9.5553726987075702</v>
      </c>
      <c r="BT239" s="112">
        <v>4.875E-3</v>
      </c>
      <c r="BU239" s="124">
        <v>3.7500000000000001E-4</v>
      </c>
      <c r="BV239" s="119">
        <v>0</v>
      </c>
      <c r="BW239" s="119">
        <v>30</v>
      </c>
      <c r="BX239" s="113"/>
      <c r="BY239" s="118">
        <v>0.99640933572710899</v>
      </c>
      <c r="BZ239" s="118">
        <v>1</v>
      </c>
      <c r="CA239" s="135">
        <v>0.998563734290844</v>
      </c>
      <c r="CB239" s="117">
        <v>0.9</v>
      </c>
      <c r="CC239" s="124">
        <v>2.5000000000000001E-3</v>
      </c>
      <c r="CD239" s="113"/>
      <c r="CE239" s="113"/>
    </row>
    <row r="240" spans="1:83" s="85" customFormat="1" ht="21.4" customHeight="1" x14ac:dyDescent="0.2">
      <c r="A240" s="109" t="s">
        <v>308</v>
      </c>
      <c r="B240" s="109" t="s">
        <v>309</v>
      </c>
      <c r="C240" s="109" t="s">
        <v>314</v>
      </c>
      <c r="D240" s="110">
        <v>4.5248495623333298</v>
      </c>
      <c r="E240" s="111"/>
      <c r="F240" s="112">
        <v>2.4500000000000001E-2</v>
      </c>
      <c r="G240" s="112">
        <v>1.125E-2</v>
      </c>
      <c r="H240" s="113"/>
      <c r="I240" s="114">
        <v>5</v>
      </c>
      <c r="J240" s="114">
        <v>5</v>
      </c>
      <c r="K240" s="111"/>
      <c r="L240" s="136">
        <v>0.83096202531645602</v>
      </c>
      <c r="M240" s="133">
        <v>0.71799999999999997</v>
      </c>
      <c r="N240" s="117">
        <v>0.7</v>
      </c>
      <c r="O240" s="118">
        <v>2E-3</v>
      </c>
      <c r="P240" s="111"/>
      <c r="Q240" s="119">
        <v>143</v>
      </c>
      <c r="R240" s="120">
        <v>31.6032606233784</v>
      </c>
      <c r="S240" s="121">
        <v>36</v>
      </c>
      <c r="T240" s="118">
        <v>0.87786835064940005</v>
      </c>
      <c r="U240" s="126">
        <v>-39.767723521767898</v>
      </c>
      <c r="V240" s="124"/>
      <c r="W240" s="124"/>
      <c r="X240" s="125">
        <v>20</v>
      </c>
      <c r="Y240" s="125">
        <v>53</v>
      </c>
      <c r="Z240" s="111"/>
      <c r="AA240" s="126">
        <v>584</v>
      </c>
      <c r="AB240" s="110">
        <v>129.06506436400699</v>
      </c>
      <c r="AC240" s="121">
        <v>200</v>
      </c>
      <c r="AD240" s="116">
        <v>0.64532532182003499</v>
      </c>
      <c r="AE240" s="127">
        <v>-431.37624178759899</v>
      </c>
      <c r="AF240" s="112"/>
      <c r="AG240" s="112"/>
      <c r="AH240" s="128">
        <v>321</v>
      </c>
      <c r="AI240" s="125">
        <v>502</v>
      </c>
      <c r="AJ240" s="111"/>
      <c r="AK240" s="120">
        <v>2896.7310200000002</v>
      </c>
      <c r="AL240" s="120">
        <v>640.18283483136202</v>
      </c>
      <c r="AM240" s="129">
        <v>622.70000000000005</v>
      </c>
      <c r="AN240" s="133">
        <v>1.02807585487612</v>
      </c>
      <c r="AO240" s="137">
        <v>-264.64290880569001</v>
      </c>
      <c r="AP240" s="124">
        <v>5.0000000000000001E-3</v>
      </c>
      <c r="AQ240" s="124">
        <v>1.5E-3</v>
      </c>
      <c r="AR240" s="125">
        <v>0</v>
      </c>
      <c r="AS240" s="125">
        <v>485</v>
      </c>
      <c r="AT240" s="113"/>
      <c r="AU240" s="120">
        <v>2670.8270600000001</v>
      </c>
      <c r="AV240" s="110">
        <v>590.25764795210796</v>
      </c>
      <c r="AW240" s="131">
        <v>573</v>
      </c>
      <c r="AX240" s="133">
        <v>1.03011805925324</v>
      </c>
      <c r="AY240" s="137">
        <v>-232.00329960335</v>
      </c>
      <c r="AZ240" s="112">
        <v>7.4999999999999997E-3</v>
      </c>
      <c r="BA240" s="112">
        <v>2.2499999999999998E-3</v>
      </c>
      <c r="BB240" s="125">
        <v>0</v>
      </c>
      <c r="BC240" s="125">
        <v>441</v>
      </c>
      <c r="BD240" s="111"/>
      <c r="BE240" s="120">
        <v>245.5</v>
      </c>
      <c r="BF240" s="110">
        <v>54.255947433841897</v>
      </c>
      <c r="BG240" s="132">
        <v>65</v>
      </c>
      <c r="BH240" s="118">
        <v>0.83470688359756795</v>
      </c>
      <c r="BI240" s="126">
        <v>-84.497278580969706</v>
      </c>
      <c r="BJ240" s="112"/>
      <c r="BK240" s="112"/>
      <c r="BL240" s="125">
        <v>49</v>
      </c>
      <c r="BM240" s="125">
        <v>108</v>
      </c>
      <c r="BN240" s="111"/>
      <c r="BO240" s="119">
        <v>381</v>
      </c>
      <c r="BP240" s="120">
        <v>84.201694388161997</v>
      </c>
      <c r="BQ240" s="132">
        <v>78</v>
      </c>
      <c r="BR240" s="122">
        <v>1.0795089024123301</v>
      </c>
      <c r="BS240" s="123">
        <v>3.2148802213154699</v>
      </c>
      <c r="BT240" s="112">
        <v>7.4999999999999997E-3</v>
      </c>
      <c r="BU240" s="124">
        <v>3.0000000000000001E-3</v>
      </c>
      <c r="BV240" s="119">
        <v>0</v>
      </c>
      <c r="BW240" s="119">
        <v>43</v>
      </c>
      <c r="BX240" s="113"/>
      <c r="BY240" s="118">
        <v>0.98332069749810502</v>
      </c>
      <c r="BZ240" s="118">
        <v>1</v>
      </c>
      <c r="CA240" s="135">
        <v>0.99332827899924203</v>
      </c>
      <c r="CB240" s="117">
        <v>0.9</v>
      </c>
      <c r="CC240" s="124">
        <v>2.5000000000000001E-3</v>
      </c>
      <c r="CD240" s="113"/>
      <c r="CE240" s="113"/>
    </row>
    <row r="241" spans="1:83" s="85" customFormat="1" ht="21.4" customHeight="1" x14ac:dyDescent="0.2">
      <c r="A241" s="109" t="s">
        <v>308</v>
      </c>
      <c r="B241" s="109" t="s">
        <v>309</v>
      </c>
      <c r="C241" s="109" t="s">
        <v>315</v>
      </c>
      <c r="D241" s="110">
        <v>8.9672949024444399</v>
      </c>
      <c r="E241" s="111"/>
      <c r="F241" s="112">
        <v>0.03</v>
      </c>
      <c r="G241" s="112">
        <v>0.03</v>
      </c>
      <c r="H241" s="113"/>
      <c r="I241" s="114">
        <v>4</v>
      </c>
      <c r="J241" s="114">
        <v>4</v>
      </c>
      <c r="K241" s="111"/>
      <c r="L241" s="136">
        <v>0.75</v>
      </c>
      <c r="M241" s="118">
        <v>0.65200000000000002</v>
      </c>
      <c r="N241" s="117">
        <v>0.7</v>
      </c>
      <c r="O241" s="118"/>
      <c r="P241" s="111"/>
      <c r="Q241" s="119">
        <v>644</v>
      </c>
      <c r="R241" s="120">
        <v>71.816529623047003</v>
      </c>
      <c r="S241" s="121">
        <v>36</v>
      </c>
      <c r="T241" s="122">
        <v>1.9949036006401899</v>
      </c>
      <c r="U241" s="123">
        <v>281.79302430046403</v>
      </c>
      <c r="V241" s="124">
        <v>0.01</v>
      </c>
      <c r="W241" s="124">
        <v>0.01</v>
      </c>
      <c r="X241" s="125">
        <v>0</v>
      </c>
      <c r="Y241" s="125">
        <v>0</v>
      </c>
      <c r="Z241" s="111"/>
      <c r="AA241" s="126">
        <v>945</v>
      </c>
      <c r="AB241" s="110">
        <v>105.38295107729699</v>
      </c>
      <c r="AC241" s="121">
        <v>200</v>
      </c>
      <c r="AD241" s="116">
        <v>0.52691475538648502</v>
      </c>
      <c r="AE241" s="127">
        <v>-1067.26097610853</v>
      </c>
      <c r="AF241" s="112"/>
      <c r="AG241" s="112"/>
      <c r="AH241" s="128">
        <v>849</v>
      </c>
      <c r="AI241" s="125">
        <v>1208</v>
      </c>
      <c r="AJ241" s="111"/>
      <c r="AK241" s="120">
        <v>8054.7231300000003</v>
      </c>
      <c r="AL241" s="120">
        <v>898.23332650789905</v>
      </c>
      <c r="AM241" s="129">
        <v>745.6</v>
      </c>
      <c r="AN241" s="122">
        <v>1.2047120795438599</v>
      </c>
      <c r="AO241" s="130">
        <v>553.01421106739303</v>
      </c>
      <c r="AP241" s="124">
        <v>0.01</v>
      </c>
      <c r="AQ241" s="124">
        <v>0.01</v>
      </c>
      <c r="AR241" s="125">
        <v>0</v>
      </c>
      <c r="AS241" s="125">
        <v>0</v>
      </c>
      <c r="AT241" s="113"/>
      <c r="AU241" s="120">
        <v>3401.0489699999998</v>
      </c>
      <c r="AV241" s="110">
        <v>379.27256848360003</v>
      </c>
      <c r="AW241" s="131">
        <v>573</v>
      </c>
      <c r="AX241" s="116">
        <v>0.66190675128027998</v>
      </c>
      <c r="AY241" s="139">
        <v>-2351.7469026010999</v>
      </c>
      <c r="AZ241" s="112"/>
      <c r="BA241" s="112"/>
      <c r="BB241" s="125">
        <v>1738</v>
      </c>
      <c r="BC241" s="125">
        <v>2765</v>
      </c>
      <c r="BD241" s="111"/>
      <c r="BE241" s="120">
        <v>507.5</v>
      </c>
      <c r="BF241" s="110">
        <v>56.594547800770798</v>
      </c>
      <c r="BG241" s="132">
        <v>65</v>
      </c>
      <c r="BH241" s="118">
        <v>0.870685350781089</v>
      </c>
      <c r="BI241" s="126">
        <v>-146.484817235273</v>
      </c>
      <c r="BJ241" s="112"/>
      <c r="BK241" s="112"/>
      <c r="BL241" s="125">
        <v>76</v>
      </c>
      <c r="BM241" s="125">
        <v>192</v>
      </c>
      <c r="BN241" s="111"/>
      <c r="BO241" s="119">
        <v>884</v>
      </c>
      <c r="BP241" s="120">
        <v>98.580453706170104</v>
      </c>
      <c r="BQ241" s="132">
        <v>78</v>
      </c>
      <c r="BR241" s="122">
        <v>1.26385197059192</v>
      </c>
      <c r="BS241" s="123">
        <v>135.30978784103101</v>
      </c>
      <c r="BT241" s="112">
        <v>7.4999999999999997E-3</v>
      </c>
      <c r="BU241" s="124">
        <v>7.4999999999999997E-3</v>
      </c>
      <c r="BV241" s="119">
        <v>0</v>
      </c>
      <c r="BW241" s="119">
        <v>0</v>
      </c>
      <c r="BX241" s="113"/>
      <c r="BY241" s="118">
        <v>0.96557328605200898</v>
      </c>
      <c r="BZ241" s="118">
        <v>0.96875</v>
      </c>
      <c r="CA241" s="135">
        <v>0.96747931442080404</v>
      </c>
      <c r="CB241" s="117">
        <v>0.9</v>
      </c>
      <c r="CC241" s="124">
        <v>2.5000000000000001E-3</v>
      </c>
      <c r="CD241" s="113"/>
      <c r="CE241" s="113"/>
    </row>
    <row r="242" spans="1:83" s="85" customFormat="1" ht="21.4" customHeight="1" x14ac:dyDescent="0.2">
      <c r="A242" s="109" t="s">
        <v>308</v>
      </c>
      <c r="B242" s="109" t="s">
        <v>309</v>
      </c>
      <c r="C242" s="109" t="s">
        <v>316</v>
      </c>
      <c r="D242" s="110">
        <v>1.7767089946666701</v>
      </c>
      <c r="E242" s="111"/>
      <c r="F242" s="112">
        <v>2.3875E-2</v>
      </c>
      <c r="G242" s="112">
        <v>1.9E-2</v>
      </c>
      <c r="H242" s="113"/>
      <c r="I242" s="114">
        <v>5</v>
      </c>
      <c r="J242" s="114">
        <v>4</v>
      </c>
      <c r="K242" s="111"/>
      <c r="L242" s="136">
        <v>0.82</v>
      </c>
      <c r="M242" s="133">
        <v>0.70499999999999996</v>
      </c>
      <c r="N242" s="117">
        <v>0.7</v>
      </c>
      <c r="O242" s="118">
        <v>1E-3</v>
      </c>
      <c r="P242" s="111"/>
      <c r="Q242" s="119">
        <v>64</v>
      </c>
      <c r="R242" s="120">
        <v>36.021655877307701</v>
      </c>
      <c r="S242" s="121">
        <v>36</v>
      </c>
      <c r="T242" s="133">
        <v>1.0006015521474401</v>
      </c>
      <c r="U242" s="134">
        <v>-7.7648297125761303</v>
      </c>
      <c r="V242" s="124">
        <v>3.5000000000000001E-3</v>
      </c>
      <c r="W242" s="124">
        <v>5.0000000000000001E-4</v>
      </c>
      <c r="X242" s="125">
        <v>0</v>
      </c>
      <c r="Y242" s="125">
        <v>13</v>
      </c>
      <c r="Z242" s="111"/>
      <c r="AA242" s="126">
        <v>85</v>
      </c>
      <c r="AB242" s="110">
        <v>47.841261712049302</v>
      </c>
      <c r="AC242" s="121">
        <v>200</v>
      </c>
      <c r="AD242" s="116">
        <v>0.23920630856024599</v>
      </c>
      <c r="AE242" s="127">
        <v>-313.69349840320098</v>
      </c>
      <c r="AF242" s="112"/>
      <c r="AG242" s="112"/>
      <c r="AH242" s="128">
        <v>271</v>
      </c>
      <c r="AI242" s="125">
        <v>342</v>
      </c>
      <c r="AJ242" s="111"/>
      <c r="AK242" s="120">
        <v>579.18176000000005</v>
      </c>
      <c r="AL242" s="120">
        <v>325.98571951770998</v>
      </c>
      <c r="AM242" s="129">
        <v>619</v>
      </c>
      <c r="AN242" s="116">
        <v>0.52663282636140496</v>
      </c>
      <c r="AO242" s="139">
        <v>-654.77461755790603</v>
      </c>
      <c r="AP242" s="124"/>
      <c r="AQ242" s="124"/>
      <c r="AR242" s="125">
        <v>521</v>
      </c>
      <c r="AS242" s="125">
        <v>741</v>
      </c>
      <c r="AT242" s="113"/>
      <c r="AU242" s="120">
        <v>1225.56215</v>
      </c>
      <c r="AV242" s="110">
        <v>689.79340661802098</v>
      </c>
      <c r="AW242" s="131">
        <v>573</v>
      </c>
      <c r="AX242" s="122">
        <v>1.20382793476094</v>
      </c>
      <c r="AY242" s="130">
        <v>85.748607284295801</v>
      </c>
      <c r="AZ242" s="112">
        <v>1.4999999999999999E-2</v>
      </c>
      <c r="BA242" s="112">
        <v>1.4999999999999999E-2</v>
      </c>
      <c r="BB242" s="125">
        <v>0</v>
      </c>
      <c r="BC242" s="125">
        <v>0</v>
      </c>
      <c r="BD242" s="111"/>
      <c r="BE242" s="120">
        <v>72.8</v>
      </c>
      <c r="BF242" s="110">
        <v>40.974633560437503</v>
      </c>
      <c r="BG242" s="132">
        <v>65</v>
      </c>
      <c r="BH242" s="116">
        <v>0.63037897785288499</v>
      </c>
      <c r="BI242" s="127">
        <v>-56.775386981040299</v>
      </c>
      <c r="BJ242" s="112"/>
      <c r="BK242" s="112"/>
      <c r="BL242" s="125">
        <v>43</v>
      </c>
      <c r="BM242" s="125">
        <v>66</v>
      </c>
      <c r="BN242" s="111"/>
      <c r="BO242" s="119">
        <v>130</v>
      </c>
      <c r="BP242" s="120">
        <v>73.168988500781296</v>
      </c>
      <c r="BQ242" s="132">
        <v>78</v>
      </c>
      <c r="BR242" s="133">
        <v>0.93806395513822105</v>
      </c>
      <c r="BS242" s="134">
        <v>-18.339566015513899</v>
      </c>
      <c r="BT242" s="112">
        <v>1.8749999999999999E-3</v>
      </c>
      <c r="BU242" s="124"/>
      <c r="BV242" s="119">
        <v>9</v>
      </c>
      <c r="BW242" s="119">
        <v>37</v>
      </c>
      <c r="BX242" s="113"/>
      <c r="BY242" s="118">
        <v>0.96575875486381302</v>
      </c>
      <c r="BZ242" s="118">
        <v>1</v>
      </c>
      <c r="CA242" s="135">
        <v>0.98630350194552496</v>
      </c>
      <c r="CB242" s="117">
        <v>0.9</v>
      </c>
      <c r="CC242" s="124">
        <v>2.5000000000000001E-3</v>
      </c>
      <c r="CD242" s="113"/>
      <c r="CE242" s="113"/>
    </row>
    <row r="243" spans="1:83" s="85" customFormat="1" ht="21.4" customHeight="1" x14ac:dyDescent="0.2">
      <c r="A243" s="109" t="s">
        <v>308</v>
      </c>
      <c r="B243" s="109" t="s">
        <v>309</v>
      </c>
      <c r="C243" s="109" t="s">
        <v>317</v>
      </c>
      <c r="D243" s="110">
        <v>1.96969696977778</v>
      </c>
      <c r="E243" s="111"/>
      <c r="F243" s="112">
        <v>6.9000000000000006E-2</v>
      </c>
      <c r="G243" s="112">
        <v>6.2875E-2</v>
      </c>
      <c r="H243" s="113"/>
      <c r="I243" s="114">
        <v>7</v>
      </c>
      <c r="J243" s="114">
        <v>7</v>
      </c>
      <c r="K243" s="111"/>
      <c r="L243" s="136">
        <v>0.79</v>
      </c>
      <c r="M243" s="133">
        <v>0.76700000000000002</v>
      </c>
      <c r="N243" s="117">
        <v>0.7</v>
      </c>
      <c r="O243" s="118">
        <v>8.9999999999999993E-3</v>
      </c>
      <c r="P243" s="111"/>
      <c r="Q243" s="119">
        <v>136</v>
      </c>
      <c r="R243" s="120">
        <v>69.046153843321207</v>
      </c>
      <c r="S243" s="121">
        <v>36</v>
      </c>
      <c r="T243" s="122">
        <v>1.9179487178700301</v>
      </c>
      <c r="U243" s="123">
        <v>56.439999996735899</v>
      </c>
      <c r="V243" s="124">
        <v>0.01</v>
      </c>
      <c r="W243" s="124">
        <v>0.01</v>
      </c>
      <c r="X243" s="125">
        <v>0</v>
      </c>
      <c r="Y243" s="125">
        <v>0</v>
      </c>
      <c r="Z243" s="111"/>
      <c r="AA243" s="126">
        <v>181</v>
      </c>
      <c r="AB243" s="110">
        <v>91.892307688537699</v>
      </c>
      <c r="AC243" s="121">
        <v>200</v>
      </c>
      <c r="AD243" s="116">
        <v>0.459461538442689</v>
      </c>
      <c r="AE243" s="127">
        <v>-261.00000001813402</v>
      </c>
      <c r="AF243" s="112"/>
      <c r="AG243" s="112"/>
      <c r="AH243" s="128">
        <v>213</v>
      </c>
      <c r="AI243" s="125">
        <v>292</v>
      </c>
      <c r="AJ243" s="111"/>
      <c r="AK243" s="120">
        <v>1548.4168099999999</v>
      </c>
      <c r="AL243" s="120">
        <v>786.11930350621003</v>
      </c>
      <c r="AM243" s="129">
        <v>678.4</v>
      </c>
      <c r="AN243" s="122">
        <v>1.15878435068722</v>
      </c>
      <c r="AO243" s="130">
        <v>49.152809938490201</v>
      </c>
      <c r="AP243" s="124">
        <v>0.01</v>
      </c>
      <c r="AQ243" s="124">
        <v>8.0000000000000002E-3</v>
      </c>
      <c r="AR243" s="125">
        <v>0</v>
      </c>
      <c r="AS243" s="125">
        <v>56</v>
      </c>
      <c r="AT243" s="113"/>
      <c r="AU243" s="120">
        <v>1772.8255899999999</v>
      </c>
      <c r="AV243" s="110">
        <v>900.04991488615201</v>
      </c>
      <c r="AW243" s="131">
        <v>573</v>
      </c>
      <c r="AX243" s="122">
        <v>1.5707677397664099</v>
      </c>
      <c r="AY243" s="130">
        <v>509.204317220885</v>
      </c>
      <c r="AZ243" s="112">
        <v>1.4999999999999999E-2</v>
      </c>
      <c r="BA243" s="112">
        <v>1.4999999999999999E-2</v>
      </c>
      <c r="BB243" s="125">
        <v>0</v>
      </c>
      <c r="BC243" s="125">
        <v>0</v>
      </c>
      <c r="BD243" s="111"/>
      <c r="BE243" s="120">
        <v>150.30000000000001</v>
      </c>
      <c r="BF243" s="110">
        <v>76.306153843023296</v>
      </c>
      <c r="BG243" s="132">
        <v>65</v>
      </c>
      <c r="BH243" s="122">
        <v>1.1739408283542001</v>
      </c>
      <c r="BI243" s="123">
        <v>6.6499999941065102</v>
      </c>
      <c r="BJ243" s="112">
        <v>1.4999999999999999E-2</v>
      </c>
      <c r="BK243" s="112">
        <v>1.2749999999999999E-2</v>
      </c>
      <c r="BL243" s="125">
        <v>0</v>
      </c>
      <c r="BM243" s="125">
        <v>4</v>
      </c>
      <c r="BN243" s="111"/>
      <c r="BO243" s="119">
        <v>177</v>
      </c>
      <c r="BP243" s="120">
        <v>89.861538457851793</v>
      </c>
      <c r="BQ243" s="132">
        <v>78</v>
      </c>
      <c r="BR243" s="122">
        <v>1.1520710058699</v>
      </c>
      <c r="BS243" s="123">
        <v>12.5476363568894</v>
      </c>
      <c r="BT243" s="112">
        <v>7.4999999999999997E-3</v>
      </c>
      <c r="BU243" s="124">
        <v>5.6249999999999998E-3</v>
      </c>
      <c r="BV243" s="119">
        <v>0</v>
      </c>
      <c r="BW243" s="119">
        <v>8</v>
      </c>
      <c r="BX243" s="113"/>
      <c r="BY243" s="118">
        <v>0.98448368111289497</v>
      </c>
      <c r="BZ243" s="118">
        <v>1</v>
      </c>
      <c r="CA243" s="135">
        <v>0.99379347244515803</v>
      </c>
      <c r="CB243" s="117">
        <v>0.9</v>
      </c>
      <c r="CC243" s="124">
        <v>2.5000000000000001E-3</v>
      </c>
      <c r="CD243" s="113"/>
      <c r="CE243" s="113"/>
    </row>
    <row r="244" spans="1:83" s="85" customFormat="1" ht="21.4" customHeight="1" x14ac:dyDescent="0.2">
      <c r="A244" s="109" t="s">
        <v>308</v>
      </c>
      <c r="B244" s="109" t="s">
        <v>309</v>
      </c>
      <c r="C244" s="109" t="s">
        <v>318</v>
      </c>
      <c r="D244" s="110">
        <v>2.9480474406666701</v>
      </c>
      <c r="E244" s="111"/>
      <c r="F244" s="112">
        <v>4.5749999999999999E-2</v>
      </c>
      <c r="G244" s="112">
        <v>4.2750000000000003E-2</v>
      </c>
      <c r="H244" s="113"/>
      <c r="I244" s="114">
        <v>6</v>
      </c>
      <c r="J244" s="114">
        <v>5</v>
      </c>
      <c r="K244" s="111"/>
      <c r="L244" s="115">
        <v>0.63</v>
      </c>
      <c r="M244" s="118">
        <v>0.66</v>
      </c>
      <c r="N244" s="117">
        <v>0.7</v>
      </c>
      <c r="O244" s="118"/>
      <c r="P244" s="111"/>
      <c r="Q244" s="119">
        <v>178</v>
      </c>
      <c r="R244" s="120">
        <v>60.378946941148101</v>
      </c>
      <c r="S244" s="121">
        <v>36</v>
      </c>
      <c r="T244" s="122">
        <v>1.67719297058745</v>
      </c>
      <c r="U244" s="123">
        <v>58.922467776591802</v>
      </c>
      <c r="V244" s="124">
        <v>0.01</v>
      </c>
      <c r="W244" s="124">
        <v>0.01</v>
      </c>
      <c r="X244" s="125">
        <v>0</v>
      </c>
      <c r="Y244" s="125">
        <v>0</v>
      </c>
      <c r="Z244" s="111"/>
      <c r="AA244" s="126">
        <v>331</v>
      </c>
      <c r="AB244" s="110">
        <v>112.277704705169</v>
      </c>
      <c r="AC244" s="121">
        <v>200</v>
      </c>
      <c r="AD244" s="116">
        <v>0.56138852352584501</v>
      </c>
      <c r="AE244" s="127">
        <v>-330.541845685601</v>
      </c>
      <c r="AF244" s="112"/>
      <c r="AG244" s="112"/>
      <c r="AH244" s="128">
        <v>259</v>
      </c>
      <c r="AI244" s="125">
        <v>377</v>
      </c>
      <c r="AJ244" s="111"/>
      <c r="AK244" s="120">
        <v>2276.2038899999998</v>
      </c>
      <c r="AL244" s="120">
        <v>772.10558371654395</v>
      </c>
      <c r="AM244" s="129">
        <v>637.29999999999995</v>
      </c>
      <c r="AN244" s="122">
        <v>1.21152610029271</v>
      </c>
      <c r="AO244" s="130">
        <v>168.20079872283301</v>
      </c>
      <c r="AP244" s="124">
        <v>0.01</v>
      </c>
      <c r="AQ244" s="124">
        <v>0.01</v>
      </c>
      <c r="AR244" s="125">
        <v>0</v>
      </c>
      <c r="AS244" s="125">
        <v>0</v>
      </c>
      <c r="AT244" s="113"/>
      <c r="AU244" s="120">
        <v>1980.9798699999999</v>
      </c>
      <c r="AV244" s="110">
        <v>671.96336214726</v>
      </c>
      <c r="AW244" s="131">
        <v>573</v>
      </c>
      <c r="AX244" s="122">
        <v>1.17271092870377</v>
      </c>
      <c r="AY244" s="130">
        <v>89.716636951159003</v>
      </c>
      <c r="AZ244" s="112">
        <v>1.4999999999999999E-2</v>
      </c>
      <c r="BA244" s="112">
        <v>1.2749999999999999E-2</v>
      </c>
      <c r="BB244" s="125">
        <v>0</v>
      </c>
      <c r="BC244" s="125">
        <v>47</v>
      </c>
      <c r="BD244" s="111"/>
      <c r="BE244" s="120">
        <v>180.9</v>
      </c>
      <c r="BF244" s="110">
        <v>61.362648885694902</v>
      </c>
      <c r="BG244" s="132">
        <v>65</v>
      </c>
      <c r="BH244" s="133">
        <v>0.94404075208761296</v>
      </c>
      <c r="BI244" s="134">
        <v>-34.101099847820301</v>
      </c>
      <c r="BJ244" s="112">
        <v>7.5000000000000002E-4</v>
      </c>
      <c r="BK244" s="112"/>
      <c r="BL244" s="125">
        <v>11</v>
      </c>
      <c r="BM244" s="125">
        <v>50</v>
      </c>
      <c r="BN244" s="111"/>
      <c r="BO244" s="119">
        <v>380</v>
      </c>
      <c r="BP244" s="120">
        <v>128.89887549233899</v>
      </c>
      <c r="BQ244" s="132">
        <v>78</v>
      </c>
      <c r="BR244" s="122">
        <v>1.6525496857992199</v>
      </c>
      <c r="BS244" s="123">
        <v>133.86398152181101</v>
      </c>
      <c r="BT244" s="112">
        <v>7.4999999999999997E-3</v>
      </c>
      <c r="BU244" s="124">
        <v>7.4999999999999997E-3</v>
      </c>
      <c r="BV244" s="119">
        <v>0</v>
      </c>
      <c r="BW244" s="119">
        <v>0</v>
      </c>
      <c r="BX244" s="113"/>
      <c r="BY244" s="118">
        <v>0.96864864864864897</v>
      </c>
      <c r="BZ244" s="118">
        <v>1</v>
      </c>
      <c r="CA244" s="135">
        <v>0.98745945945945901</v>
      </c>
      <c r="CB244" s="117">
        <v>0.9</v>
      </c>
      <c r="CC244" s="124">
        <v>2.5000000000000001E-3</v>
      </c>
      <c r="CD244" s="113"/>
      <c r="CE244" s="113"/>
    </row>
    <row r="245" spans="1:83" s="85" customFormat="1" ht="21.4" customHeight="1" x14ac:dyDescent="0.2">
      <c r="A245" s="109" t="s">
        <v>308</v>
      </c>
      <c r="B245" s="109" t="s">
        <v>309</v>
      </c>
      <c r="C245" s="109" t="s">
        <v>319</v>
      </c>
      <c r="D245" s="110">
        <v>2.9485169152222199</v>
      </c>
      <c r="E245" s="111"/>
      <c r="F245" s="112">
        <v>0.04</v>
      </c>
      <c r="G245" s="112">
        <v>0.04</v>
      </c>
      <c r="H245" s="113"/>
      <c r="I245" s="114">
        <v>4</v>
      </c>
      <c r="J245" s="114">
        <v>4</v>
      </c>
      <c r="K245" s="111"/>
      <c r="L245" s="135">
        <v>1</v>
      </c>
      <c r="M245" s="122">
        <v>0.84599999999999997</v>
      </c>
      <c r="N245" s="117">
        <v>0.7</v>
      </c>
      <c r="O245" s="118">
        <v>0.02</v>
      </c>
      <c r="P245" s="111"/>
      <c r="Q245" s="119">
        <v>82</v>
      </c>
      <c r="R245" s="120">
        <v>27.810591683114001</v>
      </c>
      <c r="S245" s="121">
        <v>36</v>
      </c>
      <c r="T245" s="118">
        <v>0.77251643564205497</v>
      </c>
      <c r="U245" s="126">
        <v>-37.096495239655901</v>
      </c>
      <c r="V245" s="124"/>
      <c r="W245" s="124"/>
      <c r="X245" s="125">
        <v>25</v>
      </c>
      <c r="Y245" s="125">
        <v>46</v>
      </c>
      <c r="Z245" s="111"/>
      <c r="AA245" s="126">
        <v>377</v>
      </c>
      <c r="AB245" s="110">
        <v>127.860891030902</v>
      </c>
      <c r="AC245" s="121">
        <v>200</v>
      </c>
      <c r="AD245" s="116">
        <v>0.63930445515450995</v>
      </c>
      <c r="AE245" s="127">
        <v>-284.64719577586601</v>
      </c>
      <c r="AF245" s="112"/>
      <c r="AG245" s="112"/>
      <c r="AH245" s="128">
        <v>213</v>
      </c>
      <c r="AI245" s="125">
        <v>331</v>
      </c>
      <c r="AJ245" s="111"/>
      <c r="AK245" s="120">
        <v>3934.7813799999999</v>
      </c>
      <c r="AL245" s="120">
        <v>1334.4951014817</v>
      </c>
      <c r="AM245" s="129">
        <v>725.3</v>
      </c>
      <c r="AN245" s="122">
        <v>1.83992155174645</v>
      </c>
      <c r="AO245" s="130">
        <v>1535.3178245188201</v>
      </c>
      <c r="AP245" s="124">
        <v>0.01</v>
      </c>
      <c r="AQ245" s="124">
        <v>0.01</v>
      </c>
      <c r="AR245" s="125">
        <v>0</v>
      </c>
      <c r="AS245" s="125">
        <v>0</v>
      </c>
      <c r="AT245" s="113"/>
      <c r="AU245" s="120">
        <v>1122.0337500000001</v>
      </c>
      <c r="AV245" s="110">
        <v>380.54173751125802</v>
      </c>
      <c r="AW245" s="131">
        <v>573</v>
      </c>
      <c r="AX245" s="116">
        <v>0.66412170595332998</v>
      </c>
      <c r="AY245" s="139">
        <v>-769.530665436042</v>
      </c>
      <c r="AZ245" s="112"/>
      <c r="BA245" s="112"/>
      <c r="BB245" s="125">
        <v>568</v>
      </c>
      <c r="BC245" s="125">
        <v>906</v>
      </c>
      <c r="BD245" s="111"/>
      <c r="BE245" s="120">
        <v>130.5</v>
      </c>
      <c r="BF245" s="110">
        <v>44.259539203004501</v>
      </c>
      <c r="BG245" s="132">
        <v>65</v>
      </c>
      <c r="BH245" s="116">
        <v>0.68091598773853101</v>
      </c>
      <c r="BI245" s="127">
        <v>-84.535338627156506</v>
      </c>
      <c r="BJ245" s="112"/>
      <c r="BK245" s="112"/>
      <c r="BL245" s="125">
        <v>62</v>
      </c>
      <c r="BM245" s="125">
        <v>100</v>
      </c>
      <c r="BN245" s="111"/>
      <c r="BO245" s="119">
        <v>329</v>
      </c>
      <c r="BP245" s="120">
        <v>111.581520289567</v>
      </c>
      <c r="BQ245" s="132">
        <v>78</v>
      </c>
      <c r="BR245" s="122">
        <v>1.4305323114047099</v>
      </c>
      <c r="BS245" s="123">
        <v>82.824784527798599</v>
      </c>
      <c r="BT245" s="112">
        <v>7.4999999999999997E-3</v>
      </c>
      <c r="BU245" s="124">
        <v>7.4999999999999997E-3</v>
      </c>
      <c r="BV245" s="119">
        <v>0</v>
      </c>
      <c r="BW245" s="119">
        <v>0</v>
      </c>
      <c r="BX245" s="113"/>
      <c r="BY245" s="118">
        <v>0.97610921501706505</v>
      </c>
      <c r="BZ245" s="118">
        <v>1</v>
      </c>
      <c r="CA245" s="135">
        <v>0.99044368600682597</v>
      </c>
      <c r="CB245" s="117">
        <v>0.9</v>
      </c>
      <c r="CC245" s="124">
        <v>2.5000000000000001E-3</v>
      </c>
      <c r="CD245" s="113"/>
      <c r="CE245" s="113"/>
    </row>
    <row r="246" spans="1:83" s="85" customFormat="1" ht="21.4" customHeight="1" x14ac:dyDescent="0.2">
      <c r="A246" s="109" t="s">
        <v>308</v>
      </c>
      <c r="B246" s="109" t="s">
        <v>309</v>
      </c>
      <c r="C246" s="109" t="s">
        <v>320</v>
      </c>
      <c r="D246" s="110">
        <v>4.5084291455555601</v>
      </c>
      <c r="E246" s="111"/>
      <c r="F246" s="112">
        <v>4.1250000000000002E-2</v>
      </c>
      <c r="G246" s="112">
        <v>3.3375000000000002E-2</v>
      </c>
      <c r="H246" s="113"/>
      <c r="I246" s="114">
        <v>5</v>
      </c>
      <c r="J246" s="114">
        <v>5</v>
      </c>
      <c r="K246" s="111"/>
      <c r="L246" s="135">
        <v>0.95</v>
      </c>
      <c r="M246" s="118">
        <v>0.64200000000000002</v>
      </c>
      <c r="N246" s="117">
        <v>0.7</v>
      </c>
      <c r="O246" s="118"/>
      <c r="P246" s="111"/>
      <c r="Q246" s="119">
        <v>190</v>
      </c>
      <c r="R246" s="120">
        <v>42.143281809652798</v>
      </c>
      <c r="S246" s="121">
        <v>36</v>
      </c>
      <c r="T246" s="122">
        <v>1.1706467169348</v>
      </c>
      <c r="U246" s="123">
        <v>7.8955299527198397</v>
      </c>
      <c r="V246" s="124">
        <v>0.01</v>
      </c>
      <c r="W246" s="124">
        <v>8.5000000000000006E-3</v>
      </c>
      <c r="X246" s="125">
        <v>0</v>
      </c>
      <c r="Y246" s="125">
        <v>5</v>
      </c>
      <c r="Z246" s="111"/>
      <c r="AA246" s="126">
        <v>572</v>
      </c>
      <c r="AB246" s="110">
        <v>126.87345892169201</v>
      </c>
      <c r="AC246" s="121">
        <v>200</v>
      </c>
      <c r="AD246" s="116">
        <v>0.63436729460845998</v>
      </c>
      <c r="AE246" s="127">
        <v>-439.691500262668</v>
      </c>
      <c r="AF246" s="112"/>
      <c r="AG246" s="112"/>
      <c r="AH246" s="128">
        <v>330</v>
      </c>
      <c r="AI246" s="125">
        <v>511</v>
      </c>
      <c r="AJ246" s="111"/>
      <c r="AK246" s="120">
        <v>4858.3131800000001</v>
      </c>
      <c r="AL246" s="120">
        <v>1077.6066392857399</v>
      </c>
      <c r="AM246" s="129">
        <v>758.1</v>
      </c>
      <c r="AN246" s="122">
        <v>1.4214571155332301</v>
      </c>
      <c r="AO246" s="130">
        <v>1023.4965482543601</v>
      </c>
      <c r="AP246" s="124">
        <v>0.01</v>
      </c>
      <c r="AQ246" s="124">
        <v>0.01</v>
      </c>
      <c r="AR246" s="125">
        <v>0</v>
      </c>
      <c r="AS246" s="125">
        <v>0</v>
      </c>
      <c r="AT246" s="113"/>
      <c r="AU246" s="120">
        <v>2762.2657599999998</v>
      </c>
      <c r="AV246" s="110">
        <v>612.68918082544599</v>
      </c>
      <c r="AW246" s="131">
        <v>573</v>
      </c>
      <c r="AX246" s="133">
        <v>1.0692655860828</v>
      </c>
      <c r="AY246" s="137">
        <v>-130.03039649157299</v>
      </c>
      <c r="AZ246" s="112">
        <v>1.125E-2</v>
      </c>
      <c r="BA246" s="112">
        <v>5.2500000000000003E-3</v>
      </c>
      <c r="BB246" s="125">
        <v>0</v>
      </c>
      <c r="BC246" s="125">
        <v>338</v>
      </c>
      <c r="BD246" s="111"/>
      <c r="BE246" s="120">
        <v>244</v>
      </c>
      <c r="BF246" s="110">
        <v>54.120846113448899</v>
      </c>
      <c r="BG246" s="132">
        <v>65</v>
      </c>
      <c r="BH246" s="118">
        <v>0.83262840174536701</v>
      </c>
      <c r="BI246" s="126">
        <v>-84.799737585366998</v>
      </c>
      <c r="BJ246" s="112"/>
      <c r="BK246" s="112"/>
      <c r="BL246" s="125">
        <v>50</v>
      </c>
      <c r="BM246" s="125">
        <v>108</v>
      </c>
      <c r="BN246" s="111"/>
      <c r="BO246" s="119">
        <v>417</v>
      </c>
      <c r="BP246" s="120">
        <v>92.493413234869607</v>
      </c>
      <c r="BQ246" s="132">
        <v>78</v>
      </c>
      <c r="BR246" s="122">
        <v>1.18581299019064</v>
      </c>
      <c r="BS246" s="123">
        <v>40.585840522591702</v>
      </c>
      <c r="BT246" s="112">
        <v>7.4999999999999997E-3</v>
      </c>
      <c r="BU246" s="124">
        <v>7.1250000000000003E-3</v>
      </c>
      <c r="BV246" s="119">
        <v>0</v>
      </c>
      <c r="BW246" s="119">
        <v>5</v>
      </c>
      <c r="BX246" s="113"/>
      <c r="BY246" s="118">
        <v>0.96740901683867497</v>
      </c>
      <c r="BZ246" s="118">
        <v>1</v>
      </c>
      <c r="CA246" s="135">
        <v>0.98696360673547001</v>
      </c>
      <c r="CB246" s="117">
        <v>0.9</v>
      </c>
      <c r="CC246" s="124">
        <v>2.5000000000000001E-3</v>
      </c>
      <c r="CD246" s="113"/>
      <c r="CE246" s="113"/>
    </row>
    <row r="247" spans="1:83" s="85" customFormat="1" ht="21.4" customHeight="1" x14ac:dyDescent="0.2">
      <c r="A247" s="109" t="s">
        <v>308</v>
      </c>
      <c r="B247" s="109" t="s">
        <v>309</v>
      </c>
      <c r="C247" s="109" t="s">
        <v>321</v>
      </c>
      <c r="D247" s="110">
        <v>5.3684463684444399</v>
      </c>
      <c r="E247" s="111"/>
      <c r="F247" s="112">
        <v>3.0624999999999999E-2</v>
      </c>
      <c r="G247" s="112">
        <v>2.3E-2</v>
      </c>
      <c r="H247" s="113"/>
      <c r="I247" s="114">
        <v>6</v>
      </c>
      <c r="J247" s="114">
        <v>4</v>
      </c>
      <c r="K247" s="111"/>
      <c r="L247" s="136">
        <v>0.82</v>
      </c>
      <c r="M247" s="133">
        <v>0.76300000000000001</v>
      </c>
      <c r="N247" s="117">
        <v>0.7</v>
      </c>
      <c r="O247" s="118">
        <v>8.9999999999999993E-3</v>
      </c>
      <c r="P247" s="111"/>
      <c r="Q247" s="119">
        <v>239</v>
      </c>
      <c r="R247" s="120">
        <v>44.519397903429599</v>
      </c>
      <c r="S247" s="121">
        <v>36</v>
      </c>
      <c r="T247" s="122">
        <v>1.2366499417619301</v>
      </c>
      <c r="U247" s="123">
        <v>22.157714285792199</v>
      </c>
      <c r="V247" s="124">
        <v>0.01</v>
      </c>
      <c r="W247" s="124">
        <v>0.01</v>
      </c>
      <c r="X247" s="125">
        <v>0</v>
      </c>
      <c r="Y247" s="125">
        <v>0</v>
      </c>
      <c r="Z247" s="111"/>
      <c r="AA247" s="126">
        <v>575</v>
      </c>
      <c r="AB247" s="110">
        <v>107.10733805218401</v>
      </c>
      <c r="AC247" s="121">
        <v>200</v>
      </c>
      <c r="AD247" s="116">
        <v>0.53553669026091999</v>
      </c>
      <c r="AE247" s="127">
        <v>-629.67936507893296</v>
      </c>
      <c r="AF247" s="112"/>
      <c r="AG247" s="112"/>
      <c r="AH247" s="128">
        <v>499</v>
      </c>
      <c r="AI247" s="125">
        <v>714</v>
      </c>
      <c r="AJ247" s="111"/>
      <c r="AK247" s="120">
        <v>3370.7162400000002</v>
      </c>
      <c r="AL247" s="120">
        <v>627.87555442724795</v>
      </c>
      <c r="AM247" s="129">
        <v>612</v>
      </c>
      <c r="AN247" s="133">
        <v>1.0259404484105401</v>
      </c>
      <c r="AO247" s="137">
        <v>-315.60261714153302</v>
      </c>
      <c r="AP247" s="124">
        <v>5.0000000000000001E-3</v>
      </c>
      <c r="AQ247" s="124">
        <v>1.5E-3</v>
      </c>
      <c r="AR247" s="125">
        <v>0</v>
      </c>
      <c r="AS247" s="125">
        <v>572</v>
      </c>
      <c r="AT247" s="113"/>
      <c r="AU247" s="120">
        <v>3008.3667099999998</v>
      </c>
      <c r="AV247" s="110">
        <v>560.37939163983901</v>
      </c>
      <c r="AW247" s="131">
        <v>573</v>
      </c>
      <c r="AX247" s="133">
        <v>0.97797450547964904</v>
      </c>
      <c r="AY247" s="137">
        <v>-435.65698350525599</v>
      </c>
      <c r="AZ247" s="112">
        <v>3.7499999999999999E-3</v>
      </c>
      <c r="BA247" s="112"/>
      <c r="BB247" s="125">
        <v>68</v>
      </c>
      <c r="BC247" s="125">
        <v>683</v>
      </c>
      <c r="BD247" s="111"/>
      <c r="BE247" s="120">
        <v>241.7</v>
      </c>
      <c r="BF247" s="110">
        <v>45.022336708196399</v>
      </c>
      <c r="BG247" s="132">
        <v>65</v>
      </c>
      <c r="BH247" s="116">
        <v>0.69265133397225198</v>
      </c>
      <c r="BI247" s="127">
        <v>-149.820793650653</v>
      </c>
      <c r="BJ247" s="112"/>
      <c r="BK247" s="112"/>
      <c r="BL247" s="125">
        <v>108</v>
      </c>
      <c r="BM247" s="125">
        <v>178</v>
      </c>
      <c r="BN247" s="111"/>
      <c r="BO247" s="119">
        <v>374</v>
      </c>
      <c r="BP247" s="120">
        <v>69.666338141768506</v>
      </c>
      <c r="BQ247" s="132">
        <v>78</v>
      </c>
      <c r="BR247" s="133">
        <v>0.89315818130472502</v>
      </c>
      <c r="BS247" s="134">
        <v>-74.218029437068495</v>
      </c>
      <c r="BT247" s="112">
        <v>3.7500000000000001E-4</v>
      </c>
      <c r="BU247" s="124"/>
      <c r="BV247" s="119">
        <v>45</v>
      </c>
      <c r="BW247" s="119">
        <v>129</v>
      </c>
      <c r="BX247" s="113"/>
      <c r="BY247" s="118">
        <v>0.97281182923920795</v>
      </c>
      <c r="BZ247" s="118">
        <v>1</v>
      </c>
      <c r="CA247" s="135">
        <v>0.98912473169568305</v>
      </c>
      <c r="CB247" s="117">
        <v>0.9</v>
      </c>
      <c r="CC247" s="124">
        <v>2.5000000000000001E-3</v>
      </c>
      <c r="CD247" s="113"/>
      <c r="CE247" s="113"/>
    </row>
    <row r="248" spans="1:83" s="85" customFormat="1" ht="21.4" customHeight="1" x14ac:dyDescent="0.2">
      <c r="A248" s="109" t="s">
        <v>308</v>
      </c>
      <c r="B248" s="109" t="s">
        <v>309</v>
      </c>
      <c r="C248" s="109" t="s">
        <v>322</v>
      </c>
      <c r="D248" s="110">
        <v>7.0270932477777803</v>
      </c>
      <c r="E248" s="111"/>
      <c r="F248" s="112">
        <v>3.5000000000000003E-2</v>
      </c>
      <c r="G248" s="112">
        <v>3.15E-2</v>
      </c>
      <c r="H248" s="113"/>
      <c r="I248" s="114">
        <v>5</v>
      </c>
      <c r="J248" s="114">
        <v>5</v>
      </c>
      <c r="K248" s="111"/>
      <c r="L248" s="136">
        <v>0.75</v>
      </c>
      <c r="M248" s="133">
        <v>0.73799999999999999</v>
      </c>
      <c r="N248" s="117">
        <v>0.7</v>
      </c>
      <c r="O248" s="118">
        <v>5.0000000000000001E-3</v>
      </c>
      <c r="P248" s="111"/>
      <c r="Q248" s="119">
        <v>287</v>
      </c>
      <c r="R248" s="120">
        <v>40.8419228093721</v>
      </c>
      <c r="S248" s="121">
        <v>36</v>
      </c>
      <c r="T248" s="122">
        <v>1.13449785581589</v>
      </c>
      <c r="U248" s="123">
        <v>3.1616495357599201</v>
      </c>
      <c r="V248" s="124">
        <v>0.01</v>
      </c>
      <c r="W248" s="124">
        <v>6.4999999999999997E-3</v>
      </c>
      <c r="X248" s="125">
        <v>0</v>
      </c>
      <c r="Y248" s="125">
        <v>17</v>
      </c>
      <c r="Z248" s="111"/>
      <c r="AA248" s="126">
        <v>1043</v>
      </c>
      <c r="AB248" s="110">
        <v>148.42552435601101</v>
      </c>
      <c r="AC248" s="121">
        <v>200</v>
      </c>
      <c r="AD248" s="116">
        <v>0.74212762178005498</v>
      </c>
      <c r="AE248" s="127">
        <v>-533.87972480133396</v>
      </c>
      <c r="AF248" s="112"/>
      <c r="AG248" s="112"/>
      <c r="AH248" s="128">
        <v>363</v>
      </c>
      <c r="AI248" s="125">
        <v>644</v>
      </c>
      <c r="AJ248" s="111"/>
      <c r="AK248" s="120">
        <v>6633.8440099999998</v>
      </c>
      <c r="AL248" s="120">
        <v>944.03813583914803</v>
      </c>
      <c r="AM248" s="129">
        <v>739.1</v>
      </c>
      <c r="AN248" s="122">
        <v>1.2772806600448501</v>
      </c>
      <c r="AO248" s="130">
        <v>806.48498699667095</v>
      </c>
      <c r="AP248" s="124">
        <v>0.01</v>
      </c>
      <c r="AQ248" s="124">
        <v>0.01</v>
      </c>
      <c r="AR248" s="125">
        <v>0</v>
      </c>
      <c r="AS248" s="125">
        <v>0</v>
      </c>
      <c r="AT248" s="113"/>
      <c r="AU248" s="120">
        <v>3085.5695500000002</v>
      </c>
      <c r="AV248" s="110">
        <v>439.09614419529299</v>
      </c>
      <c r="AW248" s="131">
        <v>573</v>
      </c>
      <c r="AX248" s="118">
        <v>0.76631089737398395</v>
      </c>
      <c r="AY248" s="120">
        <v>-1422.52720292148</v>
      </c>
      <c r="AZ248" s="112"/>
      <c r="BA248" s="112"/>
      <c r="BB248" s="125">
        <v>941</v>
      </c>
      <c r="BC248" s="125">
        <v>1747</v>
      </c>
      <c r="BD248" s="111"/>
      <c r="BE248" s="120">
        <v>338</v>
      </c>
      <c r="BF248" s="110">
        <v>48.099546723232699</v>
      </c>
      <c r="BG248" s="132">
        <v>65</v>
      </c>
      <c r="BH248" s="116">
        <v>0.73999302651127197</v>
      </c>
      <c r="BI248" s="127">
        <v>-174.48591056043301</v>
      </c>
      <c r="BJ248" s="112"/>
      <c r="BK248" s="112"/>
      <c r="BL248" s="125">
        <v>119</v>
      </c>
      <c r="BM248" s="125">
        <v>211</v>
      </c>
      <c r="BN248" s="111"/>
      <c r="BO248" s="119">
        <v>776</v>
      </c>
      <c r="BP248" s="120">
        <v>110.42972857168201</v>
      </c>
      <c r="BQ248" s="132">
        <v>78</v>
      </c>
      <c r="BR248" s="122">
        <v>1.415765750919</v>
      </c>
      <c r="BS248" s="123">
        <v>189.299552231136</v>
      </c>
      <c r="BT248" s="112">
        <v>7.4999999999999997E-3</v>
      </c>
      <c r="BU248" s="124">
        <v>7.4999999999999997E-3</v>
      </c>
      <c r="BV248" s="119">
        <v>0</v>
      </c>
      <c r="BW248" s="119">
        <v>0</v>
      </c>
      <c r="BX248" s="113"/>
      <c r="BY248" s="118">
        <v>0.98463844136380696</v>
      </c>
      <c r="BZ248" s="118">
        <v>1</v>
      </c>
      <c r="CA248" s="135">
        <v>0.99385537654552303</v>
      </c>
      <c r="CB248" s="117">
        <v>0.9</v>
      </c>
      <c r="CC248" s="124">
        <v>2.5000000000000001E-3</v>
      </c>
      <c r="CD248" s="113"/>
      <c r="CE248" s="113"/>
    </row>
    <row r="249" spans="1:83" s="85" customFormat="1" ht="21.4" customHeight="1" x14ac:dyDescent="0.2">
      <c r="A249" s="109" t="s">
        <v>308</v>
      </c>
      <c r="B249" s="109" t="s">
        <v>309</v>
      </c>
      <c r="C249" s="109" t="s">
        <v>323</v>
      </c>
      <c r="D249" s="110">
        <v>5.4197758537777796</v>
      </c>
      <c r="E249" s="111"/>
      <c r="F249" s="112">
        <v>7.0250000000000007E-2</v>
      </c>
      <c r="G249" s="112">
        <v>5.9749999999999998E-2</v>
      </c>
      <c r="H249" s="113"/>
      <c r="I249" s="114">
        <v>7</v>
      </c>
      <c r="J249" s="114">
        <v>7</v>
      </c>
      <c r="K249" s="111"/>
      <c r="L249" s="115">
        <v>0.62078431372549003</v>
      </c>
      <c r="M249" s="133">
        <v>0.78300000000000003</v>
      </c>
      <c r="N249" s="117">
        <v>0.7</v>
      </c>
      <c r="O249" s="118">
        <v>1.0999999999999999E-2</v>
      </c>
      <c r="P249" s="111"/>
      <c r="Q249" s="119">
        <v>310</v>
      </c>
      <c r="R249" s="120">
        <v>57.197937398816798</v>
      </c>
      <c r="S249" s="121">
        <v>36</v>
      </c>
      <c r="T249" s="122">
        <v>1.5888315944115801</v>
      </c>
      <c r="U249" s="123">
        <v>91.084413714207898</v>
      </c>
      <c r="V249" s="124">
        <v>0.01</v>
      </c>
      <c r="W249" s="124">
        <v>0.01</v>
      </c>
      <c r="X249" s="125">
        <v>0</v>
      </c>
      <c r="Y249" s="125">
        <v>0</v>
      </c>
      <c r="Z249" s="111"/>
      <c r="AA249" s="126">
        <v>694</v>
      </c>
      <c r="AB249" s="110">
        <v>128.04957598315801</v>
      </c>
      <c r="AC249" s="121">
        <v>200</v>
      </c>
      <c r="AD249" s="116">
        <v>0.64024787991579002</v>
      </c>
      <c r="AE249" s="127">
        <v>-522.19770158773395</v>
      </c>
      <c r="AF249" s="112"/>
      <c r="AG249" s="112"/>
      <c r="AH249" s="128">
        <v>390</v>
      </c>
      <c r="AI249" s="125">
        <v>607</v>
      </c>
      <c r="AJ249" s="111"/>
      <c r="AK249" s="120">
        <v>4627.4150900000004</v>
      </c>
      <c r="AL249" s="120">
        <v>853.80193108438698</v>
      </c>
      <c r="AM249" s="129">
        <v>618.9</v>
      </c>
      <c r="AN249" s="122">
        <v>1.3795474730721999</v>
      </c>
      <c r="AO249" s="130">
        <v>863.891302436758</v>
      </c>
      <c r="AP249" s="124">
        <v>0.01</v>
      </c>
      <c r="AQ249" s="124">
        <v>0.01</v>
      </c>
      <c r="AR249" s="125">
        <v>0</v>
      </c>
      <c r="AS249" s="125">
        <v>0</v>
      </c>
      <c r="AT249" s="113"/>
      <c r="AU249" s="120">
        <v>3988.4910199999999</v>
      </c>
      <c r="AV249" s="110">
        <v>735.91438605710596</v>
      </c>
      <c r="AW249" s="131">
        <v>573</v>
      </c>
      <c r="AX249" s="122">
        <v>1.28431830027418</v>
      </c>
      <c r="AY249" s="130">
        <v>511.53788070525798</v>
      </c>
      <c r="AZ249" s="112">
        <v>1.4999999999999999E-2</v>
      </c>
      <c r="BA249" s="112">
        <v>1.4999999999999999E-2</v>
      </c>
      <c r="BB249" s="125">
        <v>0</v>
      </c>
      <c r="BC249" s="125">
        <v>0</v>
      </c>
      <c r="BD249" s="111"/>
      <c r="BE249" s="120">
        <v>392</v>
      </c>
      <c r="BF249" s="110">
        <v>72.327714388181207</v>
      </c>
      <c r="BG249" s="132">
        <v>65</v>
      </c>
      <c r="BH249" s="133">
        <v>1.11273406751048</v>
      </c>
      <c r="BI249" s="134">
        <v>-3.2642530160135301</v>
      </c>
      <c r="BJ249" s="112">
        <v>1.4250000000000001E-2</v>
      </c>
      <c r="BK249" s="112">
        <v>8.2500000000000004E-3</v>
      </c>
      <c r="BL249" s="125">
        <v>0</v>
      </c>
      <c r="BM249" s="125">
        <v>31</v>
      </c>
      <c r="BN249" s="111"/>
      <c r="BO249" s="119">
        <v>458</v>
      </c>
      <c r="BP249" s="120">
        <v>84.505339769864804</v>
      </c>
      <c r="BQ249" s="132">
        <v>78</v>
      </c>
      <c r="BR249" s="122">
        <v>1.0834017919213399</v>
      </c>
      <c r="BS249" s="123">
        <v>5.4964102370686296</v>
      </c>
      <c r="BT249" s="112">
        <v>7.4999999999999997E-3</v>
      </c>
      <c r="BU249" s="124">
        <v>3.0000000000000001E-3</v>
      </c>
      <c r="BV249" s="119">
        <v>0</v>
      </c>
      <c r="BW249" s="119">
        <v>50</v>
      </c>
      <c r="BX249" s="113"/>
      <c r="BY249" s="118">
        <v>0.99343385214007796</v>
      </c>
      <c r="BZ249" s="118">
        <v>1</v>
      </c>
      <c r="CA249" s="135">
        <v>0.99737354085603103</v>
      </c>
      <c r="CB249" s="117">
        <v>0.9</v>
      </c>
      <c r="CC249" s="124">
        <v>2.5000000000000001E-3</v>
      </c>
      <c r="CD249" s="113"/>
      <c r="CE249" s="113"/>
    </row>
    <row r="250" spans="1:83" s="85" customFormat="1" ht="21.4" customHeight="1" x14ac:dyDescent="0.2">
      <c r="A250" s="109" t="s">
        <v>308</v>
      </c>
      <c r="B250" s="109" t="s">
        <v>309</v>
      </c>
      <c r="C250" s="109" t="s">
        <v>324</v>
      </c>
      <c r="D250" s="110">
        <v>3.4306884078888902</v>
      </c>
      <c r="E250" s="111"/>
      <c r="F250" s="112">
        <v>4.8000000000000001E-2</v>
      </c>
      <c r="G250" s="112">
        <v>3.4625000000000003E-2</v>
      </c>
      <c r="H250" s="113"/>
      <c r="I250" s="114">
        <v>6</v>
      </c>
      <c r="J250" s="114">
        <v>6</v>
      </c>
      <c r="K250" s="111"/>
      <c r="L250" s="136">
        <v>0.72</v>
      </c>
      <c r="M250" s="133">
        <v>0.78300000000000003</v>
      </c>
      <c r="N250" s="117">
        <v>0.7</v>
      </c>
      <c r="O250" s="118">
        <v>1.0999999999999999E-2</v>
      </c>
      <c r="P250" s="111"/>
      <c r="Q250" s="119">
        <v>137</v>
      </c>
      <c r="R250" s="120">
        <v>39.9336761930835</v>
      </c>
      <c r="S250" s="121">
        <v>36</v>
      </c>
      <c r="T250" s="133">
        <v>1.10926878314121</v>
      </c>
      <c r="U250" s="134">
        <v>-1.5723661714480699</v>
      </c>
      <c r="V250" s="124">
        <v>9.4999999999999998E-3</v>
      </c>
      <c r="W250" s="124">
        <v>5.4999999999999997E-3</v>
      </c>
      <c r="X250" s="125">
        <v>0</v>
      </c>
      <c r="Y250" s="125">
        <v>12</v>
      </c>
      <c r="Z250" s="111"/>
      <c r="AA250" s="126">
        <v>494</v>
      </c>
      <c r="AB250" s="110">
        <v>143.994423645133</v>
      </c>
      <c r="AC250" s="121">
        <v>200</v>
      </c>
      <c r="AD250" s="116">
        <v>0.71997211822566498</v>
      </c>
      <c r="AE250" s="127">
        <v>-275.84647873026699</v>
      </c>
      <c r="AF250" s="112"/>
      <c r="AG250" s="112"/>
      <c r="AH250" s="128">
        <v>193</v>
      </c>
      <c r="AI250" s="125">
        <v>330</v>
      </c>
      <c r="AJ250" s="111"/>
      <c r="AK250" s="120">
        <v>3681.7328499999999</v>
      </c>
      <c r="AL250" s="120">
        <v>1073.1761128564799</v>
      </c>
      <c r="AM250" s="129">
        <v>742.4</v>
      </c>
      <c r="AN250" s="122">
        <v>1.44554972098125</v>
      </c>
      <c r="AO250" s="130">
        <v>824.06272095324903</v>
      </c>
      <c r="AP250" s="124">
        <v>0.01</v>
      </c>
      <c r="AQ250" s="124">
        <v>0.01</v>
      </c>
      <c r="AR250" s="125">
        <v>0</v>
      </c>
      <c r="AS250" s="125">
        <v>0</v>
      </c>
      <c r="AT250" s="113"/>
      <c r="AU250" s="120">
        <v>2011.61212</v>
      </c>
      <c r="AV250" s="110">
        <v>586.35815347563596</v>
      </c>
      <c r="AW250" s="131">
        <v>573</v>
      </c>
      <c r="AX250" s="133">
        <v>1.02331265877074</v>
      </c>
      <c r="AY250" s="137">
        <v>-189.28015886368601</v>
      </c>
      <c r="AZ250" s="112">
        <v>7.4999999999999997E-3</v>
      </c>
      <c r="BA250" s="112">
        <v>1.5E-3</v>
      </c>
      <c r="BB250" s="125">
        <v>0</v>
      </c>
      <c r="BC250" s="125">
        <v>348</v>
      </c>
      <c r="BD250" s="111"/>
      <c r="BE250" s="120">
        <v>189.7</v>
      </c>
      <c r="BF250" s="110">
        <v>55.2950246264813</v>
      </c>
      <c r="BG250" s="132">
        <v>65</v>
      </c>
      <c r="BH250" s="118">
        <v>0.85069268656124997</v>
      </c>
      <c r="BI250" s="126">
        <v>-60.500105587336797</v>
      </c>
      <c r="BJ250" s="112"/>
      <c r="BK250" s="112"/>
      <c r="BL250" s="125">
        <v>34</v>
      </c>
      <c r="BM250" s="125">
        <v>78</v>
      </c>
      <c r="BN250" s="111"/>
      <c r="BO250" s="119">
        <v>297</v>
      </c>
      <c r="BP250" s="120">
        <v>86.571546199604299</v>
      </c>
      <c r="BQ250" s="132">
        <v>78</v>
      </c>
      <c r="BR250" s="122">
        <v>1.10989161794365</v>
      </c>
      <c r="BS250" s="123">
        <v>10.567707999267</v>
      </c>
      <c r="BT250" s="112">
        <v>7.4999999999999997E-3</v>
      </c>
      <c r="BU250" s="124">
        <v>4.1250000000000002E-3</v>
      </c>
      <c r="BV250" s="119">
        <v>0</v>
      </c>
      <c r="BW250" s="119">
        <v>25</v>
      </c>
      <c r="BX250" s="113"/>
      <c r="BY250" s="118">
        <v>0.99651264167393205</v>
      </c>
      <c r="BZ250" s="118">
        <v>1</v>
      </c>
      <c r="CA250" s="135">
        <v>0.998605056669573</v>
      </c>
      <c r="CB250" s="117">
        <v>0.9</v>
      </c>
      <c r="CC250" s="124">
        <v>2.5000000000000001E-3</v>
      </c>
      <c r="CD250" s="113"/>
      <c r="CE250" s="113"/>
    </row>
    <row r="251" spans="1:83" s="85" customFormat="1" ht="21.4" customHeight="1" x14ac:dyDescent="0.2">
      <c r="A251" s="109" t="s">
        <v>308</v>
      </c>
      <c r="B251" s="109" t="s">
        <v>309</v>
      </c>
      <c r="C251" s="109" t="s">
        <v>325</v>
      </c>
      <c r="D251" s="110">
        <v>2.9231345716666701</v>
      </c>
      <c r="E251" s="111"/>
      <c r="F251" s="112">
        <v>4.4249999999999998E-2</v>
      </c>
      <c r="G251" s="112">
        <v>3.6249999999999998E-2</v>
      </c>
      <c r="H251" s="113"/>
      <c r="I251" s="114">
        <v>5</v>
      </c>
      <c r="J251" s="114">
        <v>5</v>
      </c>
      <c r="K251" s="111"/>
      <c r="L251" s="136">
        <v>0.79</v>
      </c>
      <c r="M251" s="118">
        <v>0.69399999999999995</v>
      </c>
      <c r="N251" s="117">
        <v>0.7</v>
      </c>
      <c r="O251" s="118"/>
      <c r="P251" s="111"/>
      <c r="Q251" s="119">
        <v>122</v>
      </c>
      <c r="R251" s="120">
        <v>41.736018992256</v>
      </c>
      <c r="S251" s="121">
        <v>36</v>
      </c>
      <c r="T251" s="122">
        <v>1.159333860896</v>
      </c>
      <c r="U251" s="123">
        <v>3.92874838123987</v>
      </c>
      <c r="V251" s="124">
        <v>0.01</v>
      </c>
      <c r="W251" s="124">
        <v>8.0000000000000002E-3</v>
      </c>
      <c r="X251" s="125">
        <v>0</v>
      </c>
      <c r="Y251" s="125">
        <v>5</v>
      </c>
      <c r="Z251" s="111"/>
      <c r="AA251" s="126">
        <v>476</v>
      </c>
      <c r="AB251" s="110">
        <v>162.838893773064</v>
      </c>
      <c r="AC251" s="121">
        <v>200</v>
      </c>
      <c r="AD251" s="118">
        <v>0.81419446886531999</v>
      </c>
      <c r="AE251" s="126">
        <v>-179.951397882001</v>
      </c>
      <c r="AF251" s="112"/>
      <c r="AG251" s="112"/>
      <c r="AH251" s="128">
        <v>109</v>
      </c>
      <c r="AI251" s="125">
        <v>226</v>
      </c>
      <c r="AJ251" s="111"/>
      <c r="AK251" s="120">
        <v>2633.6198800000002</v>
      </c>
      <c r="AL251" s="120">
        <v>900.95745352510505</v>
      </c>
      <c r="AM251" s="129">
        <v>612</v>
      </c>
      <c r="AN251" s="122">
        <v>1.47215270183841</v>
      </c>
      <c r="AO251" s="130">
        <v>626.40860248107697</v>
      </c>
      <c r="AP251" s="124">
        <v>0.01</v>
      </c>
      <c r="AQ251" s="124">
        <v>0.01</v>
      </c>
      <c r="AR251" s="125">
        <v>0</v>
      </c>
      <c r="AS251" s="125">
        <v>0</v>
      </c>
      <c r="AT251" s="113"/>
      <c r="AU251" s="120">
        <v>1549.42778</v>
      </c>
      <c r="AV251" s="110">
        <v>530.05694469843399</v>
      </c>
      <c r="AW251" s="131">
        <v>573</v>
      </c>
      <c r="AX251" s="118">
        <v>0.92505574991000805</v>
      </c>
      <c r="AY251" s="120">
        <v>-325.85308026897599</v>
      </c>
      <c r="AZ251" s="112"/>
      <c r="BA251" s="112"/>
      <c r="BB251" s="125">
        <v>126</v>
      </c>
      <c r="BC251" s="125">
        <v>461</v>
      </c>
      <c r="BD251" s="111"/>
      <c r="BE251" s="120">
        <v>211.1</v>
      </c>
      <c r="BF251" s="110">
        <v>72.216996797256002</v>
      </c>
      <c r="BG251" s="132">
        <v>65</v>
      </c>
      <c r="BH251" s="133">
        <v>1.11103071995778</v>
      </c>
      <c r="BI251" s="134">
        <v>-2.08420431165024</v>
      </c>
      <c r="BJ251" s="112">
        <v>1.4250000000000001E-2</v>
      </c>
      <c r="BK251" s="112">
        <v>8.2500000000000004E-3</v>
      </c>
      <c r="BL251" s="125">
        <v>0</v>
      </c>
      <c r="BM251" s="125">
        <v>17</v>
      </c>
      <c r="BN251" s="111"/>
      <c r="BO251" s="119">
        <v>297</v>
      </c>
      <c r="BP251" s="120">
        <v>101.60325935</v>
      </c>
      <c r="BQ251" s="132">
        <v>78</v>
      </c>
      <c r="BR251" s="122">
        <v>1.30260588910256</v>
      </c>
      <c r="BS251" s="123">
        <v>52.943986850063702</v>
      </c>
      <c r="BT251" s="112">
        <v>7.4999999999999997E-3</v>
      </c>
      <c r="BU251" s="124">
        <v>7.4999999999999997E-3</v>
      </c>
      <c r="BV251" s="119">
        <v>0</v>
      </c>
      <c r="BW251" s="119">
        <v>0</v>
      </c>
      <c r="BX251" s="113"/>
      <c r="BY251" s="118">
        <v>0.98915989159891604</v>
      </c>
      <c r="BZ251" s="118">
        <v>1</v>
      </c>
      <c r="CA251" s="135">
        <v>0.99566395663956597</v>
      </c>
      <c r="CB251" s="117">
        <v>0.9</v>
      </c>
      <c r="CC251" s="124">
        <v>2.5000000000000001E-3</v>
      </c>
      <c r="CD251" s="113"/>
      <c r="CE251" s="113"/>
    </row>
    <row r="252" spans="1:83" s="85" customFormat="1" ht="21.4" customHeight="1" x14ac:dyDescent="0.2">
      <c r="A252" s="109" t="s">
        <v>308</v>
      </c>
      <c r="B252" s="109" t="s">
        <v>375</v>
      </c>
      <c r="C252" s="109" t="s">
        <v>327</v>
      </c>
      <c r="D252" s="110">
        <v>3.7492388968888899</v>
      </c>
      <c r="E252" s="111"/>
      <c r="F252" s="112">
        <v>5.425E-2</v>
      </c>
      <c r="G252" s="112">
        <v>5.0500000000000003E-2</v>
      </c>
      <c r="H252" s="113"/>
      <c r="I252" s="114">
        <v>7</v>
      </c>
      <c r="J252" s="114">
        <v>6</v>
      </c>
      <c r="K252" s="111"/>
      <c r="L252" s="136">
        <v>0.75</v>
      </c>
      <c r="M252" s="133">
        <v>0.75</v>
      </c>
      <c r="N252" s="117">
        <v>0.7</v>
      </c>
      <c r="O252" s="118">
        <v>7.0000000000000001E-3</v>
      </c>
      <c r="P252" s="111"/>
      <c r="Q252" s="119">
        <v>179</v>
      </c>
      <c r="R252" s="120">
        <v>47.743023296950703</v>
      </c>
      <c r="S252" s="121">
        <v>36</v>
      </c>
      <c r="T252" s="122">
        <v>1.32619509158196</v>
      </c>
      <c r="U252" s="123">
        <v>27.560742476863901</v>
      </c>
      <c r="V252" s="124">
        <v>0.01</v>
      </c>
      <c r="W252" s="124">
        <v>0.01</v>
      </c>
      <c r="X252" s="125">
        <v>0</v>
      </c>
      <c r="Y252" s="125">
        <v>0</v>
      </c>
      <c r="Z252" s="111"/>
      <c r="AA252" s="126">
        <v>499</v>
      </c>
      <c r="AB252" s="110">
        <v>133.09367947026999</v>
      </c>
      <c r="AC252" s="121">
        <v>200</v>
      </c>
      <c r="AD252" s="116">
        <v>0.66546839735134999</v>
      </c>
      <c r="AE252" s="127">
        <v>-342.32920846186698</v>
      </c>
      <c r="AF252" s="112"/>
      <c r="AG252" s="112"/>
      <c r="AH252" s="128">
        <v>251</v>
      </c>
      <c r="AI252" s="125">
        <v>401</v>
      </c>
      <c r="AJ252" s="111"/>
      <c r="AK252" s="120">
        <v>3930.0188600000001</v>
      </c>
      <c r="AL252" s="120">
        <v>1048.21777648288</v>
      </c>
      <c r="AM252" s="129">
        <v>612</v>
      </c>
      <c r="AN252" s="122">
        <v>1.7127741445798701</v>
      </c>
      <c r="AO252" s="130">
        <v>1355.5514821066899</v>
      </c>
      <c r="AP252" s="124">
        <v>0.01</v>
      </c>
      <c r="AQ252" s="124">
        <v>0.01</v>
      </c>
      <c r="AR252" s="125">
        <v>0</v>
      </c>
      <c r="AS252" s="125">
        <v>0</v>
      </c>
      <c r="AT252" s="113"/>
      <c r="AU252" s="120">
        <v>3101.97795</v>
      </c>
      <c r="AV252" s="110">
        <v>827.36204208646598</v>
      </c>
      <c r="AW252" s="131">
        <v>573</v>
      </c>
      <c r="AX252" s="122">
        <v>1.4439128134144299</v>
      </c>
      <c r="AY252" s="130">
        <v>696.72572108775296</v>
      </c>
      <c r="AZ252" s="112">
        <v>1.4999999999999999E-2</v>
      </c>
      <c r="BA252" s="112">
        <v>1.4999999999999999E-2</v>
      </c>
      <c r="BB252" s="125">
        <v>0</v>
      </c>
      <c r="BC252" s="125">
        <v>0</v>
      </c>
      <c r="BD252" s="111"/>
      <c r="BE252" s="120">
        <v>234.2</v>
      </c>
      <c r="BF252" s="110">
        <v>62.466011486848302</v>
      </c>
      <c r="BG252" s="132">
        <v>65</v>
      </c>
      <c r="BH252" s="133">
        <v>0.96101556133612898</v>
      </c>
      <c r="BI252" s="134">
        <v>-39.231992750106699</v>
      </c>
      <c r="BJ252" s="112">
        <v>2.2499999999999998E-3</v>
      </c>
      <c r="BK252" s="112"/>
      <c r="BL252" s="125">
        <v>10</v>
      </c>
      <c r="BM252" s="125">
        <v>59</v>
      </c>
      <c r="BN252" s="111"/>
      <c r="BO252" s="119">
        <v>339</v>
      </c>
      <c r="BP252" s="120">
        <v>90.418351383610499</v>
      </c>
      <c r="BQ252" s="132">
        <v>78</v>
      </c>
      <c r="BR252" s="122">
        <v>1.15920963312321</v>
      </c>
      <c r="BS252" s="123">
        <v>25.971545412070299</v>
      </c>
      <c r="BT252" s="112">
        <v>7.4999999999999997E-3</v>
      </c>
      <c r="BU252" s="124">
        <v>6.0000000000000001E-3</v>
      </c>
      <c r="BV252" s="119">
        <v>0</v>
      </c>
      <c r="BW252" s="119">
        <v>12</v>
      </c>
      <c r="BX252" s="113"/>
      <c r="BY252" s="118">
        <v>0.97971602434077099</v>
      </c>
      <c r="BZ252" s="118">
        <v>1</v>
      </c>
      <c r="CA252" s="135">
        <v>0.99188640973630804</v>
      </c>
      <c r="CB252" s="117">
        <v>0.9</v>
      </c>
      <c r="CC252" s="124">
        <v>2.5000000000000001E-3</v>
      </c>
      <c r="CD252" s="113"/>
      <c r="CE252" s="113"/>
    </row>
    <row r="253" spans="1:83" s="85" customFormat="1" ht="21.4" customHeight="1" x14ac:dyDescent="0.2">
      <c r="A253" s="109" t="s">
        <v>308</v>
      </c>
      <c r="B253" s="109" t="s">
        <v>375</v>
      </c>
      <c r="C253" s="109" t="s">
        <v>328</v>
      </c>
      <c r="D253" s="110">
        <v>2.8067423283333301</v>
      </c>
      <c r="E253" s="111"/>
      <c r="F253" s="112">
        <v>6.8500000000000005E-2</v>
      </c>
      <c r="G253" s="112">
        <v>6.4000000000000001E-2</v>
      </c>
      <c r="H253" s="113"/>
      <c r="I253" s="114">
        <v>7</v>
      </c>
      <c r="J253" s="114">
        <v>6</v>
      </c>
      <c r="K253" s="111"/>
      <c r="L253" s="136">
        <v>0.72</v>
      </c>
      <c r="M253" s="133">
        <v>0.83599999999999997</v>
      </c>
      <c r="N253" s="117">
        <v>0.7</v>
      </c>
      <c r="O253" s="118">
        <v>1.9E-2</v>
      </c>
      <c r="P253" s="111"/>
      <c r="Q253" s="119">
        <v>129</v>
      </c>
      <c r="R253" s="120">
        <v>45.960756246762898</v>
      </c>
      <c r="S253" s="121">
        <v>36</v>
      </c>
      <c r="T253" s="122">
        <v>1.2766876735211901</v>
      </c>
      <c r="U253" s="123">
        <v>15.630063873960101</v>
      </c>
      <c r="V253" s="124">
        <v>0.01</v>
      </c>
      <c r="W253" s="124">
        <v>0.01</v>
      </c>
      <c r="X253" s="125">
        <v>0</v>
      </c>
      <c r="Y253" s="125">
        <v>0</v>
      </c>
      <c r="Z253" s="111"/>
      <c r="AA253" s="126">
        <v>481</v>
      </c>
      <c r="AB253" s="110">
        <v>171.37305236196099</v>
      </c>
      <c r="AC253" s="121">
        <v>200</v>
      </c>
      <c r="AD253" s="118">
        <v>0.85686526180980505</v>
      </c>
      <c r="AE253" s="126">
        <v>-148.83297847799901</v>
      </c>
      <c r="AF253" s="112"/>
      <c r="AG253" s="112"/>
      <c r="AH253" s="128">
        <v>81</v>
      </c>
      <c r="AI253" s="125">
        <v>193</v>
      </c>
      <c r="AJ253" s="111"/>
      <c r="AK253" s="120">
        <v>3204.0408299999999</v>
      </c>
      <c r="AL253" s="120">
        <v>1141.5514697077999</v>
      </c>
      <c r="AM253" s="129">
        <v>654.9</v>
      </c>
      <c r="AN253" s="122">
        <v>1.74309279234662</v>
      </c>
      <c r="AO253" s="130">
        <v>1141.6527419737899</v>
      </c>
      <c r="AP253" s="124">
        <v>0.01</v>
      </c>
      <c r="AQ253" s="124">
        <v>0.01</v>
      </c>
      <c r="AR253" s="125">
        <v>0</v>
      </c>
      <c r="AS253" s="125">
        <v>0</v>
      </c>
      <c r="AT253" s="113"/>
      <c r="AU253" s="120">
        <v>2279.1538</v>
      </c>
      <c r="AV253" s="110">
        <v>812.02815698204097</v>
      </c>
      <c r="AW253" s="131">
        <v>573</v>
      </c>
      <c r="AX253" s="122">
        <v>1.4171521064259001</v>
      </c>
      <c r="AY253" s="130">
        <v>478.54214871045599</v>
      </c>
      <c r="AZ253" s="112">
        <v>1.4999999999999999E-2</v>
      </c>
      <c r="BA253" s="112">
        <v>1.4999999999999999E-2</v>
      </c>
      <c r="BB253" s="125">
        <v>0</v>
      </c>
      <c r="BC253" s="125">
        <v>0</v>
      </c>
      <c r="BD253" s="111"/>
      <c r="BE253" s="120">
        <v>180.4</v>
      </c>
      <c r="BF253" s="110">
        <v>64.273801759038903</v>
      </c>
      <c r="BG253" s="132">
        <v>65</v>
      </c>
      <c r="BH253" s="133">
        <v>0.98882771936982905</v>
      </c>
      <c r="BI253" s="134">
        <v>-24.295718005349801</v>
      </c>
      <c r="BJ253" s="112">
        <v>4.4999999999999997E-3</v>
      </c>
      <c r="BK253" s="112"/>
      <c r="BL253" s="125">
        <v>3</v>
      </c>
      <c r="BM253" s="125">
        <v>39</v>
      </c>
      <c r="BN253" s="111"/>
      <c r="BO253" s="119">
        <v>269</v>
      </c>
      <c r="BP253" s="120">
        <v>95.840646747125703</v>
      </c>
      <c r="BQ253" s="132">
        <v>78</v>
      </c>
      <c r="BR253" s="122">
        <v>1.2287262403477599</v>
      </c>
      <c r="BS253" s="123">
        <v>34.661714916656301</v>
      </c>
      <c r="BT253" s="112">
        <v>7.4999999999999997E-3</v>
      </c>
      <c r="BU253" s="124">
        <v>7.4999999999999997E-3</v>
      </c>
      <c r="BV253" s="119">
        <v>0</v>
      </c>
      <c r="BW253" s="119">
        <v>0</v>
      </c>
      <c r="BX253" s="113"/>
      <c r="BY253" s="118">
        <v>0.99611801242235998</v>
      </c>
      <c r="BZ253" s="118">
        <v>1</v>
      </c>
      <c r="CA253" s="135">
        <v>0.99844720496894401</v>
      </c>
      <c r="CB253" s="117">
        <v>0.9</v>
      </c>
      <c r="CC253" s="124">
        <v>2.5000000000000001E-3</v>
      </c>
      <c r="CD253" s="113"/>
      <c r="CE253" s="113"/>
    </row>
    <row r="254" spans="1:83" s="85" customFormat="1" ht="21.4" customHeight="1" x14ac:dyDescent="0.2">
      <c r="A254" s="109" t="s">
        <v>308</v>
      </c>
      <c r="B254" s="109" t="s">
        <v>375</v>
      </c>
      <c r="C254" s="109" t="s">
        <v>329</v>
      </c>
      <c r="D254" s="110">
        <v>3.5873409147777799</v>
      </c>
      <c r="E254" s="111"/>
      <c r="F254" s="112">
        <v>3.5000000000000003E-2</v>
      </c>
      <c r="G254" s="112">
        <v>3.5000000000000003E-2</v>
      </c>
      <c r="H254" s="113"/>
      <c r="I254" s="114">
        <v>4</v>
      </c>
      <c r="J254" s="114">
        <v>4</v>
      </c>
      <c r="K254" s="111"/>
      <c r="L254" s="138">
        <v>0.68</v>
      </c>
      <c r="M254" s="116">
        <v>0.58799999999999997</v>
      </c>
      <c r="N254" s="117">
        <v>0.7</v>
      </c>
      <c r="O254" s="118"/>
      <c r="P254" s="111"/>
      <c r="Q254" s="119">
        <v>178</v>
      </c>
      <c r="R254" s="120">
        <v>49.618925055810102</v>
      </c>
      <c r="S254" s="121">
        <v>36</v>
      </c>
      <c r="T254" s="122">
        <v>1.3783034737725</v>
      </c>
      <c r="U254" s="123">
        <v>33.100125770295897</v>
      </c>
      <c r="V254" s="124">
        <v>0.01</v>
      </c>
      <c r="W254" s="124">
        <v>0.01</v>
      </c>
      <c r="X254" s="125">
        <v>0</v>
      </c>
      <c r="Y254" s="125">
        <v>0</v>
      </c>
      <c r="Z254" s="111"/>
      <c r="AA254" s="126">
        <v>401</v>
      </c>
      <c r="AB254" s="110">
        <v>111.781960378539</v>
      </c>
      <c r="AC254" s="121">
        <v>200</v>
      </c>
      <c r="AD254" s="116">
        <v>0.55890980189269501</v>
      </c>
      <c r="AE254" s="127">
        <v>-403.99930127613402</v>
      </c>
      <c r="AF254" s="112"/>
      <c r="AG254" s="112"/>
      <c r="AH254" s="128">
        <v>317</v>
      </c>
      <c r="AI254" s="125">
        <v>460</v>
      </c>
      <c r="AJ254" s="111"/>
      <c r="AK254" s="120">
        <v>2183.50038</v>
      </c>
      <c r="AL254" s="120">
        <v>608.66821187951098</v>
      </c>
      <c r="AM254" s="129">
        <v>653.1</v>
      </c>
      <c r="AN254" s="118">
        <v>0.93196786384858499</v>
      </c>
      <c r="AO254" s="120">
        <v>-445.22483831721598</v>
      </c>
      <c r="AP254" s="124">
        <v>0</v>
      </c>
      <c r="AQ254" s="124"/>
      <c r="AR254" s="125">
        <v>160</v>
      </c>
      <c r="AS254" s="125">
        <v>628</v>
      </c>
      <c r="AT254" s="113"/>
      <c r="AU254" s="120">
        <v>2487.2383399999999</v>
      </c>
      <c r="AV254" s="110">
        <v>693.33759993481794</v>
      </c>
      <c r="AW254" s="131">
        <v>573</v>
      </c>
      <c r="AX254" s="122">
        <v>1.2100132634115499</v>
      </c>
      <c r="AY254" s="130">
        <v>185.84865306987899</v>
      </c>
      <c r="AZ254" s="112">
        <v>1.4999999999999999E-2</v>
      </c>
      <c r="BA254" s="112">
        <v>1.4999999999999999E-2</v>
      </c>
      <c r="BB254" s="125">
        <v>0</v>
      </c>
      <c r="BC254" s="125">
        <v>0</v>
      </c>
      <c r="BD254" s="111"/>
      <c r="BE254" s="120">
        <v>162</v>
      </c>
      <c r="BF254" s="110">
        <v>45.158796960905903</v>
      </c>
      <c r="BG254" s="132">
        <v>65</v>
      </c>
      <c r="BH254" s="116">
        <v>0.69475072247547498</v>
      </c>
      <c r="BI254" s="127">
        <v>-99.624772914743502</v>
      </c>
      <c r="BJ254" s="112"/>
      <c r="BK254" s="112"/>
      <c r="BL254" s="125">
        <v>72</v>
      </c>
      <c r="BM254" s="125">
        <v>118</v>
      </c>
      <c r="BN254" s="111"/>
      <c r="BO254" s="119">
        <v>385</v>
      </c>
      <c r="BP254" s="120">
        <v>107.321832283634</v>
      </c>
      <c r="BQ254" s="132">
        <v>78</v>
      </c>
      <c r="BR254" s="122">
        <v>1.3759209267132599</v>
      </c>
      <c r="BS254" s="123">
        <v>85.488602216105406</v>
      </c>
      <c r="BT254" s="112">
        <v>7.4999999999999997E-3</v>
      </c>
      <c r="BU254" s="124">
        <v>7.4999999999999997E-3</v>
      </c>
      <c r="BV254" s="119">
        <v>0</v>
      </c>
      <c r="BW254" s="119">
        <v>0</v>
      </c>
      <c r="BX254" s="113"/>
      <c r="BY254" s="118">
        <v>0.99181073703366696</v>
      </c>
      <c r="BZ254" s="118">
        <v>1</v>
      </c>
      <c r="CA254" s="135">
        <v>0.99672429481346703</v>
      </c>
      <c r="CB254" s="117">
        <v>0.9</v>
      </c>
      <c r="CC254" s="124">
        <v>2.5000000000000001E-3</v>
      </c>
      <c r="CD254" s="113"/>
      <c r="CE254" s="113"/>
    </row>
    <row r="255" spans="1:83" s="85" customFormat="1" ht="21.4" customHeight="1" x14ac:dyDescent="0.2">
      <c r="A255" s="109" t="s">
        <v>308</v>
      </c>
      <c r="B255" s="109" t="s">
        <v>375</v>
      </c>
      <c r="C255" s="109" t="s">
        <v>330</v>
      </c>
      <c r="D255" s="110">
        <v>5.0594035594444398</v>
      </c>
      <c r="E255" s="111"/>
      <c r="F255" s="112">
        <v>2.6624999999999999E-2</v>
      </c>
      <c r="G255" s="112">
        <v>2.1499999999999998E-2</v>
      </c>
      <c r="H255" s="113"/>
      <c r="I255" s="114">
        <v>5</v>
      </c>
      <c r="J255" s="114">
        <v>3</v>
      </c>
      <c r="K255" s="111"/>
      <c r="L255" s="115">
        <v>0.56000000000000005</v>
      </c>
      <c r="M255" s="133">
        <v>0.76500000000000001</v>
      </c>
      <c r="N255" s="117">
        <v>0.7</v>
      </c>
      <c r="O255" s="118">
        <v>8.9999999999999993E-3</v>
      </c>
      <c r="P255" s="111"/>
      <c r="Q255" s="119">
        <v>179</v>
      </c>
      <c r="R255" s="120">
        <v>35.379664400531702</v>
      </c>
      <c r="S255" s="121">
        <v>36</v>
      </c>
      <c r="T255" s="133">
        <v>0.98276845557032499</v>
      </c>
      <c r="U255" s="134">
        <v>-25.3594285730798</v>
      </c>
      <c r="V255" s="124">
        <v>2.5000000000000001E-3</v>
      </c>
      <c r="W255" s="124"/>
      <c r="X255" s="125">
        <v>4</v>
      </c>
      <c r="Y255" s="125">
        <v>40</v>
      </c>
      <c r="Z255" s="111"/>
      <c r="AA255" s="126">
        <v>622</v>
      </c>
      <c r="AB255" s="110">
        <v>122.93939249793701</v>
      </c>
      <c r="AC255" s="121">
        <v>200</v>
      </c>
      <c r="AD255" s="116">
        <v>0.61469696248968497</v>
      </c>
      <c r="AE255" s="127">
        <v>-513.330158739333</v>
      </c>
      <c r="AF255" s="112"/>
      <c r="AG255" s="112"/>
      <c r="AH255" s="128">
        <v>390</v>
      </c>
      <c r="AI255" s="125">
        <v>593</v>
      </c>
      <c r="AJ255" s="111"/>
      <c r="AK255" s="120">
        <v>6221.1008400000001</v>
      </c>
      <c r="AL255" s="120">
        <v>1229.6115079389201</v>
      </c>
      <c r="AM255" s="129">
        <v>781.5</v>
      </c>
      <c r="AN255" s="122">
        <v>1.57339924240425</v>
      </c>
      <c r="AO255" s="130">
        <v>1784.7982447260599</v>
      </c>
      <c r="AP255" s="124">
        <v>0.01</v>
      </c>
      <c r="AQ255" s="124">
        <v>0.01</v>
      </c>
      <c r="AR255" s="125">
        <v>0</v>
      </c>
      <c r="AS255" s="125">
        <v>0</v>
      </c>
      <c r="AT255" s="113"/>
      <c r="AU255" s="120">
        <v>2607.4059400000001</v>
      </c>
      <c r="AV255" s="110">
        <v>515.35836376063105</v>
      </c>
      <c r="AW255" s="131">
        <v>573</v>
      </c>
      <c r="AX255" s="118">
        <v>0.89940377619656298</v>
      </c>
      <c r="AY255" s="120">
        <v>-638.357273013238</v>
      </c>
      <c r="AZ255" s="112"/>
      <c r="BA255" s="112"/>
      <c r="BB255" s="125">
        <v>292</v>
      </c>
      <c r="BC255" s="125">
        <v>872</v>
      </c>
      <c r="BD255" s="111"/>
      <c r="BE255" s="120">
        <v>228</v>
      </c>
      <c r="BF255" s="110">
        <v>45.064600465481703</v>
      </c>
      <c r="BG255" s="132">
        <v>65</v>
      </c>
      <c r="BH255" s="116">
        <v>0.693301545622796</v>
      </c>
      <c r="BI255" s="127">
        <v>-140.98230159028299</v>
      </c>
      <c r="BJ255" s="112"/>
      <c r="BK255" s="112"/>
      <c r="BL255" s="125">
        <v>101</v>
      </c>
      <c r="BM255" s="125">
        <v>167</v>
      </c>
      <c r="BN255" s="111"/>
      <c r="BO255" s="119">
        <v>377</v>
      </c>
      <c r="BP255" s="120">
        <v>74.514712173186894</v>
      </c>
      <c r="BQ255" s="132">
        <v>78</v>
      </c>
      <c r="BR255" s="133">
        <v>0.95531682273316498</v>
      </c>
      <c r="BS255" s="134">
        <v>-45.415674462287697</v>
      </c>
      <c r="BT255" s="112">
        <v>2.6250000000000002E-3</v>
      </c>
      <c r="BU255" s="124"/>
      <c r="BV255" s="119">
        <v>18</v>
      </c>
      <c r="BW255" s="119">
        <v>97</v>
      </c>
      <c r="BX255" s="113"/>
      <c r="BY255" s="118">
        <v>0.97722705961152001</v>
      </c>
      <c r="BZ255" s="118">
        <v>1</v>
      </c>
      <c r="CA255" s="135">
        <v>0.99089082384460803</v>
      </c>
      <c r="CB255" s="117">
        <v>0.9</v>
      </c>
      <c r="CC255" s="124">
        <v>2.5000000000000001E-3</v>
      </c>
      <c r="CD255" s="113"/>
      <c r="CE255" s="113"/>
    </row>
    <row r="256" spans="1:83" s="85" customFormat="1" ht="21.4" customHeight="1" x14ac:dyDescent="0.2">
      <c r="A256" s="109" t="s">
        <v>308</v>
      </c>
      <c r="B256" s="109" t="s">
        <v>375</v>
      </c>
      <c r="C256" s="109" t="s">
        <v>332</v>
      </c>
      <c r="D256" s="110">
        <v>2.5567076292222199</v>
      </c>
      <c r="E256" s="111"/>
      <c r="F256" s="112">
        <v>2.9499999999999998E-2</v>
      </c>
      <c r="G256" s="112">
        <v>2.2499999999999999E-2</v>
      </c>
      <c r="H256" s="113"/>
      <c r="I256" s="114">
        <v>5</v>
      </c>
      <c r="J256" s="114">
        <v>5</v>
      </c>
      <c r="K256" s="111"/>
      <c r="L256" s="136">
        <v>0.8</v>
      </c>
      <c r="M256" s="133">
        <v>0.75600000000000001</v>
      </c>
      <c r="N256" s="117">
        <v>0.7</v>
      </c>
      <c r="O256" s="118">
        <v>8.0000000000000002E-3</v>
      </c>
      <c r="P256" s="111"/>
      <c r="Q256" s="119">
        <v>69</v>
      </c>
      <c r="R256" s="120">
        <v>26.987833576023899</v>
      </c>
      <c r="S256" s="121">
        <v>36</v>
      </c>
      <c r="T256" s="118">
        <v>0.74966204377844203</v>
      </c>
      <c r="U256" s="126">
        <v>-34.270534559543897</v>
      </c>
      <c r="V256" s="124"/>
      <c r="W256" s="124"/>
      <c r="X256" s="125">
        <v>24</v>
      </c>
      <c r="Y256" s="125">
        <v>42</v>
      </c>
      <c r="Z256" s="111"/>
      <c r="AA256" s="126">
        <v>532</v>
      </c>
      <c r="AB256" s="110">
        <v>208.080108151373</v>
      </c>
      <c r="AC256" s="121">
        <v>200</v>
      </c>
      <c r="AD256" s="133">
        <v>1.0404005407568699</v>
      </c>
      <c r="AE256" s="134">
        <v>-41.725191997466297</v>
      </c>
      <c r="AF256" s="112">
        <v>5.4999999999999997E-3</v>
      </c>
      <c r="AG256" s="112">
        <v>2E-3</v>
      </c>
      <c r="AH256" s="128">
        <v>0</v>
      </c>
      <c r="AI256" s="125">
        <v>82</v>
      </c>
      <c r="AJ256" s="111"/>
      <c r="AK256" s="120">
        <v>1646.19865</v>
      </c>
      <c r="AL256" s="120">
        <v>643.87442317790203</v>
      </c>
      <c r="AM256" s="129">
        <v>612.9</v>
      </c>
      <c r="AN256" s="133">
        <v>1.0505374827506999</v>
      </c>
      <c r="AO256" s="137">
        <v>-111.982200876235</v>
      </c>
      <c r="AP256" s="124">
        <v>6.0000000000000001E-3</v>
      </c>
      <c r="AQ256" s="124">
        <v>2.5000000000000001E-3</v>
      </c>
      <c r="AR256" s="125">
        <v>0</v>
      </c>
      <c r="AS256" s="125">
        <v>235</v>
      </c>
      <c r="AT256" s="113"/>
      <c r="AU256" s="120">
        <v>1248.51378</v>
      </c>
      <c r="AV256" s="110">
        <v>488.32872626105097</v>
      </c>
      <c r="AW256" s="131">
        <v>573</v>
      </c>
      <c r="AX256" s="118">
        <v>0.85223163396344004</v>
      </c>
      <c r="AY256" s="120">
        <v>-391.69291074103398</v>
      </c>
      <c r="AZ256" s="112"/>
      <c r="BA256" s="112"/>
      <c r="BB256" s="125">
        <v>217</v>
      </c>
      <c r="BC256" s="125">
        <v>510</v>
      </c>
      <c r="BD256" s="111"/>
      <c r="BE256" s="120">
        <v>148.5</v>
      </c>
      <c r="BF256" s="110">
        <v>58.082511391877603</v>
      </c>
      <c r="BG256" s="132">
        <v>65</v>
      </c>
      <c r="BH256" s="118">
        <v>0.89357709833657795</v>
      </c>
      <c r="BI256" s="126">
        <v>-37.9606873991765</v>
      </c>
      <c r="BJ256" s="112"/>
      <c r="BK256" s="112"/>
      <c r="BL256" s="125">
        <v>18</v>
      </c>
      <c r="BM256" s="125">
        <v>51</v>
      </c>
      <c r="BN256" s="111"/>
      <c r="BO256" s="119">
        <v>258</v>
      </c>
      <c r="BP256" s="120">
        <v>100.91102989295899</v>
      </c>
      <c r="BQ256" s="132">
        <v>78</v>
      </c>
      <c r="BR256" s="122">
        <v>1.29373115247383</v>
      </c>
      <c r="BS256" s="123">
        <v>44.537411987081803</v>
      </c>
      <c r="BT256" s="112">
        <v>7.4999999999999997E-3</v>
      </c>
      <c r="BU256" s="124">
        <v>7.4999999999999997E-3</v>
      </c>
      <c r="BV256" s="119">
        <v>0</v>
      </c>
      <c r="BW256" s="119">
        <v>0</v>
      </c>
      <c r="BX256" s="113"/>
      <c r="BY256" s="118">
        <v>0.99550224887556205</v>
      </c>
      <c r="BZ256" s="118">
        <v>1</v>
      </c>
      <c r="CA256" s="135">
        <v>0.99820089955022495</v>
      </c>
      <c r="CB256" s="117">
        <v>0.9</v>
      </c>
      <c r="CC256" s="124">
        <v>2.5000000000000001E-3</v>
      </c>
      <c r="CD256" s="113"/>
      <c r="CE256" s="113"/>
    </row>
    <row r="257" spans="1:83" s="85" customFormat="1" ht="21.4" customHeight="1" x14ac:dyDescent="0.2">
      <c r="A257" s="109" t="s">
        <v>308</v>
      </c>
      <c r="B257" s="109" t="s">
        <v>375</v>
      </c>
      <c r="C257" s="109" t="s">
        <v>333</v>
      </c>
      <c r="D257" s="110">
        <v>4.3469709423333303</v>
      </c>
      <c r="E257" s="111"/>
      <c r="F257" s="112">
        <v>2.4750000000000001E-2</v>
      </c>
      <c r="G257" s="112">
        <v>1.35E-2</v>
      </c>
      <c r="H257" s="113"/>
      <c r="I257" s="114">
        <v>4</v>
      </c>
      <c r="J257" s="114">
        <v>4</v>
      </c>
      <c r="K257" s="111"/>
      <c r="L257" s="136">
        <v>0.75396023198011597</v>
      </c>
      <c r="M257" s="116">
        <v>0.52</v>
      </c>
      <c r="N257" s="117">
        <v>0.7</v>
      </c>
      <c r="O257" s="118"/>
      <c r="P257" s="111"/>
      <c r="Q257" s="119">
        <v>157</v>
      </c>
      <c r="R257" s="120">
        <v>36.117103629803999</v>
      </c>
      <c r="S257" s="121">
        <v>36</v>
      </c>
      <c r="T257" s="133">
        <v>1.00325287860567</v>
      </c>
      <c r="U257" s="134">
        <v>-18.582850302727799</v>
      </c>
      <c r="V257" s="124">
        <v>3.5000000000000001E-3</v>
      </c>
      <c r="W257" s="124">
        <v>5.0000000000000001E-4</v>
      </c>
      <c r="X257" s="125">
        <v>0</v>
      </c>
      <c r="Y257" s="125">
        <v>31</v>
      </c>
      <c r="Z257" s="111"/>
      <c r="AA257" s="126">
        <v>411</v>
      </c>
      <c r="AB257" s="110">
        <v>94.5485961264297</v>
      </c>
      <c r="AC257" s="121">
        <v>200</v>
      </c>
      <c r="AD257" s="116">
        <v>0.47274298063214898</v>
      </c>
      <c r="AE257" s="127">
        <v>-564.46027945959895</v>
      </c>
      <c r="AF257" s="112"/>
      <c r="AG257" s="112"/>
      <c r="AH257" s="128">
        <v>459</v>
      </c>
      <c r="AI257" s="125">
        <v>633</v>
      </c>
      <c r="AJ257" s="111"/>
      <c r="AK257" s="120">
        <v>2470.3525500000001</v>
      </c>
      <c r="AL257" s="120">
        <v>568.29286019427195</v>
      </c>
      <c r="AM257" s="129">
        <v>624</v>
      </c>
      <c r="AN257" s="118">
        <v>0.91072573749082097</v>
      </c>
      <c r="AO257" s="120">
        <v>-573.08352191394999</v>
      </c>
      <c r="AP257" s="124"/>
      <c r="AQ257" s="124"/>
      <c r="AR257" s="125">
        <v>243</v>
      </c>
      <c r="AS257" s="125">
        <v>785</v>
      </c>
      <c r="AT257" s="113"/>
      <c r="AU257" s="120">
        <v>2664.9359199999999</v>
      </c>
      <c r="AV257" s="110">
        <v>613.05583942310295</v>
      </c>
      <c r="AW257" s="131">
        <v>573</v>
      </c>
      <c r="AX257" s="133">
        <v>1.0699054789233899</v>
      </c>
      <c r="AY257" s="137">
        <v>-123.779826211854</v>
      </c>
      <c r="AZ257" s="112">
        <v>1.125E-2</v>
      </c>
      <c r="BA257" s="112">
        <v>5.2500000000000003E-3</v>
      </c>
      <c r="BB257" s="125">
        <v>0</v>
      </c>
      <c r="BC257" s="125">
        <v>325</v>
      </c>
      <c r="BD257" s="111"/>
      <c r="BE257" s="120">
        <v>207</v>
      </c>
      <c r="BF257" s="110">
        <v>47.619365932289398</v>
      </c>
      <c r="BG257" s="132">
        <v>65</v>
      </c>
      <c r="BH257" s="116">
        <v>0.73260562972752896</v>
      </c>
      <c r="BI257" s="127">
        <v>-110.02459082436999</v>
      </c>
      <c r="BJ257" s="112"/>
      <c r="BK257" s="112"/>
      <c r="BL257" s="125">
        <v>76</v>
      </c>
      <c r="BM257" s="125">
        <v>133</v>
      </c>
      <c r="BN257" s="111"/>
      <c r="BO257" s="119">
        <v>388</v>
      </c>
      <c r="BP257" s="120">
        <v>89.257555467286494</v>
      </c>
      <c r="BQ257" s="132">
        <v>78</v>
      </c>
      <c r="BR257" s="122">
        <v>1.14432763419598</v>
      </c>
      <c r="BS257" s="123">
        <v>25.0661796594595</v>
      </c>
      <c r="BT257" s="112">
        <v>7.4999999999999997E-3</v>
      </c>
      <c r="BU257" s="124">
        <v>5.2500000000000003E-3</v>
      </c>
      <c r="BV257" s="119">
        <v>0</v>
      </c>
      <c r="BW257" s="119">
        <v>19</v>
      </c>
      <c r="BX257" s="113"/>
      <c r="BY257" s="118">
        <v>0.98974651096553701</v>
      </c>
      <c r="BZ257" s="118">
        <v>1</v>
      </c>
      <c r="CA257" s="135">
        <v>0.99589860438621503</v>
      </c>
      <c r="CB257" s="117">
        <v>0.9</v>
      </c>
      <c r="CC257" s="124">
        <v>2.5000000000000001E-3</v>
      </c>
      <c r="CD257" s="113"/>
      <c r="CE257" s="113"/>
    </row>
    <row r="258" spans="1:83" s="85" customFormat="1" ht="21.4" customHeight="1" x14ac:dyDescent="0.2">
      <c r="A258" s="109" t="s">
        <v>308</v>
      </c>
      <c r="B258" s="109" t="s">
        <v>375</v>
      </c>
      <c r="C258" s="109" t="s">
        <v>334</v>
      </c>
      <c r="D258" s="110">
        <v>3.35794614355556</v>
      </c>
      <c r="E258" s="111"/>
      <c r="F258" s="112">
        <v>5.5125E-2</v>
      </c>
      <c r="G258" s="112">
        <v>4.1375000000000002E-2</v>
      </c>
      <c r="H258" s="113"/>
      <c r="I258" s="114">
        <v>6</v>
      </c>
      <c r="J258" s="114">
        <v>6</v>
      </c>
      <c r="K258" s="111"/>
      <c r="L258" s="136">
        <v>0.7</v>
      </c>
      <c r="M258" s="133">
        <v>0.83199999999999996</v>
      </c>
      <c r="N258" s="117">
        <v>0.7</v>
      </c>
      <c r="O258" s="118">
        <v>1.7999999999999999E-2</v>
      </c>
      <c r="P258" s="111"/>
      <c r="Q258" s="119">
        <v>144</v>
      </c>
      <c r="R258" s="120">
        <v>42.883356028910498</v>
      </c>
      <c r="S258" s="121">
        <v>36</v>
      </c>
      <c r="T258" s="122">
        <v>1.1912043341364</v>
      </c>
      <c r="U258" s="123">
        <v>8.3658393695038207</v>
      </c>
      <c r="V258" s="124">
        <v>0.01</v>
      </c>
      <c r="W258" s="124">
        <v>9.4999999999999998E-3</v>
      </c>
      <c r="X258" s="125">
        <v>0</v>
      </c>
      <c r="Y258" s="125">
        <v>2</v>
      </c>
      <c r="Z258" s="111"/>
      <c r="AA258" s="126">
        <v>272</v>
      </c>
      <c r="AB258" s="110">
        <v>81.001894721275406</v>
      </c>
      <c r="AC258" s="121">
        <v>200</v>
      </c>
      <c r="AD258" s="116">
        <v>0.40500947360637701</v>
      </c>
      <c r="AE258" s="127">
        <v>-481.52311461386802</v>
      </c>
      <c r="AF258" s="112"/>
      <c r="AG258" s="112"/>
      <c r="AH258" s="128">
        <v>400</v>
      </c>
      <c r="AI258" s="125">
        <v>534</v>
      </c>
      <c r="AJ258" s="111"/>
      <c r="AK258" s="120">
        <v>2227.87583</v>
      </c>
      <c r="AL258" s="120">
        <v>663.46383615343404</v>
      </c>
      <c r="AM258" s="129">
        <v>655.6</v>
      </c>
      <c r="AN258" s="133">
        <v>1.0119948690564899</v>
      </c>
      <c r="AO258" s="137">
        <v>-242.172939704258</v>
      </c>
      <c r="AP258" s="124">
        <v>4.0000000000000001E-3</v>
      </c>
      <c r="AQ258" s="124">
        <v>5.0000000000000001E-4</v>
      </c>
      <c r="AR258" s="125">
        <v>0</v>
      </c>
      <c r="AS258" s="125">
        <v>414</v>
      </c>
      <c r="AT258" s="113"/>
      <c r="AU258" s="120">
        <v>2174.7449200000001</v>
      </c>
      <c r="AV258" s="110">
        <v>647.64139358628199</v>
      </c>
      <c r="AW258" s="131">
        <v>573</v>
      </c>
      <c r="AX258" s="122">
        <v>1.13026421219246</v>
      </c>
      <c r="AY258" s="130">
        <v>20.519044167887401</v>
      </c>
      <c r="AZ258" s="112">
        <v>1.4999999999999999E-2</v>
      </c>
      <c r="BA258" s="112">
        <v>9.75E-3</v>
      </c>
      <c r="BB258" s="125">
        <v>0</v>
      </c>
      <c r="BC258" s="125">
        <v>135</v>
      </c>
      <c r="BD258" s="111"/>
      <c r="BE258" s="120">
        <v>143.69999999999999</v>
      </c>
      <c r="BF258" s="110">
        <v>42.794015703850299</v>
      </c>
      <c r="BG258" s="132">
        <v>65</v>
      </c>
      <c r="BH258" s="116">
        <v>0.658369472366928</v>
      </c>
      <c r="BI258" s="127">
        <v>-101.195012249507</v>
      </c>
      <c r="BJ258" s="112"/>
      <c r="BK258" s="112"/>
      <c r="BL258" s="125">
        <v>75</v>
      </c>
      <c r="BM258" s="125">
        <v>119</v>
      </c>
      <c r="BN258" s="111"/>
      <c r="BO258" s="119">
        <v>269</v>
      </c>
      <c r="BP258" s="120">
        <v>80.108491470673101</v>
      </c>
      <c r="BQ258" s="132">
        <v>78</v>
      </c>
      <c r="BR258" s="133">
        <v>1.02703194193171</v>
      </c>
      <c r="BS258" s="134">
        <v>-11.358953060826</v>
      </c>
      <c r="BT258" s="112">
        <v>5.6249999999999998E-3</v>
      </c>
      <c r="BU258" s="124">
        <v>1.1249999999999999E-3</v>
      </c>
      <c r="BV258" s="119">
        <v>0</v>
      </c>
      <c r="BW258" s="119">
        <v>46</v>
      </c>
      <c r="BX258" s="113"/>
      <c r="BY258" s="118">
        <v>0.962836556693212</v>
      </c>
      <c r="BZ258" s="118">
        <v>1</v>
      </c>
      <c r="CA258" s="135">
        <v>0.98513462267728502</v>
      </c>
      <c r="CB258" s="117">
        <v>0.9</v>
      </c>
      <c r="CC258" s="124">
        <v>2.5000000000000001E-3</v>
      </c>
      <c r="CD258" s="113"/>
      <c r="CE258" s="113"/>
    </row>
    <row r="259" spans="1:83" s="85" customFormat="1" ht="21.4" customHeight="1" x14ac:dyDescent="0.2">
      <c r="A259" s="109" t="s">
        <v>308</v>
      </c>
      <c r="B259" s="109" t="s">
        <v>375</v>
      </c>
      <c r="C259" s="109" t="s">
        <v>335</v>
      </c>
      <c r="D259" s="110">
        <v>3.0955910093333299</v>
      </c>
      <c r="E259" s="111"/>
      <c r="F259" s="112">
        <v>2.8000000000000001E-2</v>
      </c>
      <c r="G259" s="112">
        <v>1.9E-2</v>
      </c>
      <c r="H259" s="113"/>
      <c r="I259" s="114">
        <v>4</v>
      </c>
      <c r="J259" s="114">
        <v>4</v>
      </c>
      <c r="K259" s="111"/>
      <c r="L259" s="115">
        <v>0.6</v>
      </c>
      <c r="M259" s="118">
        <v>0.68700000000000006</v>
      </c>
      <c r="N259" s="117">
        <v>0.7</v>
      </c>
      <c r="O259" s="118"/>
      <c r="P259" s="111"/>
      <c r="Q259" s="119">
        <v>121</v>
      </c>
      <c r="R259" s="120">
        <v>39.087850958082001</v>
      </c>
      <c r="S259" s="121">
        <v>36</v>
      </c>
      <c r="T259" s="133">
        <v>1.0857736377245</v>
      </c>
      <c r="U259" s="134">
        <v>-4.0371120489918697</v>
      </c>
      <c r="V259" s="124">
        <v>8.0000000000000002E-3</v>
      </c>
      <c r="W259" s="124">
        <v>4.4999999999999997E-3</v>
      </c>
      <c r="X259" s="125">
        <v>0</v>
      </c>
      <c r="Y259" s="125">
        <v>13</v>
      </c>
      <c r="Z259" s="111"/>
      <c r="AA259" s="126">
        <v>184</v>
      </c>
      <c r="AB259" s="110">
        <v>59.4393766635297</v>
      </c>
      <c r="AC259" s="121">
        <v>200</v>
      </c>
      <c r="AD259" s="116">
        <v>0.29719688331764799</v>
      </c>
      <c r="AE259" s="127">
        <v>-510.65062249439899</v>
      </c>
      <c r="AF259" s="112"/>
      <c r="AG259" s="112"/>
      <c r="AH259" s="128">
        <v>436</v>
      </c>
      <c r="AI259" s="125">
        <v>559</v>
      </c>
      <c r="AJ259" s="111"/>
      <c r="AK259" s="120">
        <v>2176.6381099999999</v>
      </c>
      <c r="AL259" s="120">
        <v>703.14137217654002</v>
      </c>
      <c r="AM259" s="129">
        <v>627.70000000000005</v>
      </c>
      <c r="AN259" s="122">
        <v>1.1201869876956201</v>
      </c>
      <c r="AO259" s="130">
        <v>-3.5228686986720299</v>
      </c>
      <c r="AP259" s="124">
        <v>0.01</v>
      </c>
      <c r="AQ259" s="124">
        <v>6.0000000000000001E-3</v>
      </c>
      <c r="AR259" s="125">
        <v>0</v>
      </c>
      <c r="AS259" s="125">
        <v>156</v>
      </c>
      <c r="AT259" s="113"/>
      <c r="AU259" s="120">
        <v>1522.9993300000001</v>
      </c>
      <c r="AV259" s="110">
        <v>491.98984149007202</v>
      </c>
      <c r="AW259" s="131">
        <v>573</v>
      </c>
      <c r="AX259" s="118">
        <v>0.85862101481688002</v>
      </c>
      <c r="AY259" s="120">
        <v>-462.917646690418</v>
      </c>
      <c r="AZ259" s="112"/>
      <c r="BA259" s="112"/>
      <c r="BB259" s="125">
        <v>251</v>
      </c>
      <c r="BC259" s="125">
        <v>606</v>
      </c>
      <c r="BD259" s="111"/>
      <c r="BE259" s="120">
        <v>124.6</v>
      </c>
      <c r="BF259" s="110">
        <v>40.250795284107603</v>
      </c>
      <c r="BG259" s="132">
        <v>65</v>
      </c>
      <c r="BH259" s="116">
        <v>0.61924300437088597</v>
      </c>
      <c r="BI259" s="127">
        <v>-101.16145231068</v>
      </c>
      <c r="BJ259" s="112"/>
      <c r="BK259" s="112"/>
      <c r="BL259" s="125">
        <v>77</v>
      </c>
      <c r="BM259" s="125">
        <v>117</v>
      </c>
      <c r="BN259" s="111"/>
      <c r="BO259" s="119">
        <v>281</v>
      </c>
      <c r="BP259" s="120">
        <v>90.774265448107798</v>
      </c>
      <c r="BQ259" s="132">
        <v>78</v>
      </c>
      <c r="BR259" s="122">
        <v>1.1637726339501</v>
      </c>
      <c r="BS259" s="123">
        <v>22.545391921549101</v>
      </c>
      <c r="BT259" s="112">
        <v>7.4999999999999997E-3</v>
      </c>
      <c r="BU259" s="124">
        <v>6.0000000000000001E-3</v>
      </c>
      <c r="BV259" s="119">
        <v>0</v>
      </c>
      <c r="BW259" s="119">
        <v>9</v>
      </c>
      <c r="BX259" s="113"/>
      <c r="BY259" s="118">
        <v>0.99064817800709404</v>
      </c>
      <c r="BZ259" s="118">
        <v>1</v>
      </c>
      <c r="CA259" s="135">
        <v>0.99625927120283797</v>
      </c>
      <c r="CB259" s="117">
        <v>0.9</v>
      </c>
      <c r="CC259" s="124">
        <v>2.5000000000000001E-3</v>
      </c>
      <c r="CD259" s="113"/>
      <c r="CE259" s="113"/>
    </row>
    <row r="260" spans="1:83" s="85" customFormat="1" ht="21.4" customHeight="1" x14ac:dyDescent="0.2">
      <c r="A260" s="109" t="s">
        <v>308</v>
      </c>
      <c r="B260" s="109" t="s">
        <v>375</v>
      </c>
      <c r="C260" s="109" t="s">
        <v>326</v>
      </c>
      <c r="D260" s="110">
        <v>13.8803627408889</v>
      </c>
      <c r="E260" s="111"/>
      <c r="F260" s="112">
        <v>3.875E-2</v>
      </c>
      <c r="G260" s="112">
        <v>3.6499999999999998E-2</v>
      </c>
      <c r="H260" s="113"/>
      <c r="I260" s="114">
        <v>6</v>
      </c>
      <c r="J260" s="114">
        <v>5</v>
      </c>
      <c r="K260" s="111"/>
      <c r="L260" s="115">
        <v>0.62462090362613898</v>
      </c>
      <c r="M260" s="133">
        <v>0.76</v>
      </c>
      <c r="N260" s="117">
        <v>0.7</v>
      </c>
      <c r="O260" s="118">
        <v>8.0000000000000002E-3</v>
      </c>
      <c r="P260" s="111"/>
      <c r="Q260" s="119">
        <v>584</v>
      </c>
      <c r="R260" s="120">
        <v>42.073828393522298</v>
      </c>
      <c r="S260" s="121">
        <v>36</v>
      </c>
      <c r="T260" s="122">
        <v>1.1687174553756201</v>
      </c>
      <c r="U260" s="123">
        <v>23.344388170016401</v>
      </c>
      <c r="V260" s="124">
        <v>0.01</v>
      </c>
      <c r="W260" s="124">
        <v>8.5000000000000006E-3</v>
      </c>
      <c r="X260" s="125">
        <v>0</v>
      </c>
      <c r="Y260" s="125">
        <v>16</v>
      </c>
      <c r="Z260" s="111"/>
      <c r="AA260" s="126">
        <v>2109</v>
      </c>
      <c r="AB260" s="110">
        <v>151.94127411290799</v>
      </c>
      <c r="AC260" s="121">
        <v>200</v>
      </c>
      <c r="AD260" s="118">
        <v>0.75970637056454005</v>
      </c>
      <c r="AE260" s="126">
        <v>-1005.75339905546</v>
      </c>
      <c r="AF260" s="112"/>
      <c r="AG260" s="112"/>
      <c r="AH260" s="128">
        <v>668</v>
      </c>
      <c r="AI260" s="125">
        <v>1223</v>
      </c>
      <c r="AJ260" s="111"/>
      <c r="AK260" s="120">
        <v>15019.987069999999</v>
      </c>
      <c r="AL260" s="120">
        <v>1082.10335352073</v>
      </c>
      <c r="AM260" s="129">
        <v>782.4</v>
      </c>
      <c r="AN260" s="122">
        <v>1.3830564334365201</v>
      </c>
      <c r="AO260" s="130">
        <v>2835.0717728950199</v>
      </c>
      <c r="AP260" s="124">
        <v>0.01</v>
      </c>
      <c r="AQ260" s="124">
        <v>0.01</v>
      </c>
      <c r="AR260" s="125">
        <v>0</v>
      </c>
      <c r="AS260" s="125">
        <v>0</v>
      </c>
      <c r="AT260" s="113"/>
      <c r="AU260" s="120">
        <v>7491.9744099999998</v>
      </c>
      <c r="AV260" s="110">
        <v>539.75350283390503</v>
      </c>
      <c r="AW260" s="131">
        <v>573</v>
      </c>
      <c r="AX260" s="133">
        <v>0.94197818993700699</v>
      </c>
      <c r="AY260" s="137">
        <v>-1412.7058034526301</v>
      </c>
      <c r="AZ260" s="112">
        <v>7.5000000000000002E-4</v>
      </c>
      <c r="BA260" s="112"/>
      <c r="BB260" s="125">
        <v>462</v>
      </c>
      <c r="BC260" s="125">
        <v>2053</v>
      </c>
      <c r="BD260" s="111"/>
      <c r="BE260" s="120">
        <v>674.4</v>
      </c>
      <c r="BF260" s="110">
        <v>48.586626487314099</v>
      </c>
      <c r="BG260" s="132">
        <v>65</v>
      </c>
      <c r="BH260" s="118">
        <v>0.74748656134329405</v>
      </c>
      <c r="BI260" s="126">
        <v>-337.89485469302599</v>
      </c>
      <c r="BJ260" s="112"/>
      <c r="BK260" s="112"/>
      <c r="BL260" s="125">
        <v>228</v>
      </c>
      <c r="BM260" s="125">
        <v>409</v>
      </c>
      <c r="BN260" s="111"/>
      <c r="BO260" s="119">
        <v>1567</v>
      </c>
      <c r="BP260" s="120">
        <v>112.89330324083799</v>
      </c>
      <c r="BQ260" s="132">
        <v>78</v>
      </c>
      <c r="BR260" s="122">
        <v>1.44735004154921</v>
      </c>
      <c r="BS260" s="123">
        <v>408.11185832789801</v>
      </c>
      <c r="BT260" s="112">
        <v>7.4999999999999997E-3</v>
      </c>
      <c r="BU260" s="124">
        <v>7.4999999999999997E-3</v>
      </c>
      <c r="BV260" s="119">
        <v>0</v>
      </c>
      <c r="BW260" s="119">
        <v>0</v>
      </c>
      <c r="BX260" s="113"/>
      <c r="BY260" s="118">
        <v>0.97611850060459504</v>
      </c>
      <c r="BZ260" s="118">
        <v>1</v>
      </c>
      <c r="CA260" s="135">
        <v>0.99044740024183797</v>
      </c>
      <c r="CB260" s="117">
        <v>0.9</v>
      </c>
      <c r="CC260" s="124">
        <v>2.5000000000000001E-3</v>
      </c>
      <c r="CD260" s="113"/>
      <c r="CE260" s="113"/>
    </row>
    <row r="261" spans="1:83" s="85" customFormat="1" ht="21.4" customHeight="1" x14ac:dyDescent="0.2">
      <c r="A261" s="109" t="s">
        <v>308</v>
      </c>
      <c r="B261" s="109" t="s">
        <v>375</v>
      </c>
      <c r="C261" s="109" t="s">
        <v>338</v>
      </c>
      <c r="D261" s="110">
        <v>3.91289081288889</v>
      </c>
      <c r="E261" s="111"/>
      <c r="F261" s="112">
        <v>2.4500000000000001E-2</v>
      </c>
      <c r="G261" s="112">
        <v>2.4500000000000001E-2</v>
      </c>
      <c r="H261" s="113"/>
      <c r="I261" s="114">
        <v>3</v>
      </c>
      <c r="J261" s="114">
        <v>3</v>
      </c>
      <c r="K261" s="111"/>
      <c r="L261" s="136">
        <v>0.7</v>
      </c>
      <c r="M261" s="133">
        <v>0.78400000000000003</v>
      </c>
      <c r="N261" s="117">
        <v>0.7</v>
      </c>
      <c r="O261" s="118">
        <v>1.2E-2</v>
      </c>
      <c r="P261" s="111"/>
      <c r="Q261" s="119">
        <v>124</v>
      </c>
      <c r="R261" s="120">
        <v>31.690125262772298</v>
      </c>
      <c r="S261" s="121">
        <v>36</v>
      </c>
      <c r="T261" s="118">
        <v>0.88028125729923201</v>
      </c>
      <c r="U261" s="126">
        <v>-34.049485714208103</v>
      </c>
      <c r="V261" s="124"/>
      <c r="W261" s="124"/>
      <c r="X261" s="125">
        <v>17</v>
      </c>
      <c r="Y261" s="125">
        <v>46</v>
      </c>
      <c r="Z261" s="111"/>
      <c r="AA261" s="126">
        <v>630</v>
      </c>
      <c r="AB261" s="110">
        <v>161.00628157698901</v>
      </c>
      <c r="AC261" s="121">
        <v>200</v>
      </c>
      <c r="AD261" s="118">
        <v>0.80503140788494498</v>
      </c>
      <c r="AE261" s="126">
        <v>-248.05269841226701</v>
      </c>
      <c r="AF261" s="112"/>
      <c r="AG261" s="112"/>
      <c r="AH261" s="128">
        <v>153</v>
      </c>
      <c r="AI261" s="125">
        <v>310</v>
      </c>
      <c r="AJ261" s="111"/>
      <c r="AK261" s="120">
        <v>3435.2764099999999</v>
      </c>
      <c r="AL261" s="120">
        <v>877.93822375118498</v>
      </c>
      <c r="AM261" s="129">
        <v>700.1</v>
      </c>
      <c r="AN261" s="122">
        <v>1.2540183170278301</v>
      </c>
      <c r="AO261" s="130">
        <v>361.65293920785899</v>
      </c>
      <c r="AP261" s="124">
        <v>0.01</v>
      </c>
      <c r="AQ261" s="124">
        <v>0.01</v>
      </c>
      <c r="AR261" s="125">
        <v>0</v>
      </c>
      <c r="AS261" s="125">
        <v>0</v>
      </c>
      <c r="AT261" s="113"/>
      <c r="AU261" s="120">
        <v>1909.2527</v>
      </c>
      <c r="AV261" s="110">
        <v>487.93917113940603</v>
      </c>
      <c r="AW261" s="131">
        <v>573</v>
      </c>
      <c r="AX261" s="118">
        <v>0.85155178209320403</v>
      </c>
      <c r="AY261" s="120">
        <v>-600.98727350525905</v>
      </c>
      <c r="AZ261" s="112"/>
      <c r="BA261" s="112"/>
      <c r="BB261" s="125">
        <v>333</v>
      </c>
      <c r="BC261" s="125">
        <v>782</v>
      </c>
      <c r="BD261" s="111"/>
      <c r="BE261" s="120">
        <v>182</v>
      </c>
      <c r="BF261" s="110">
        <v>46.5129257889078</v>
      </c>
      <c r="BG261" s="132">
        <v>65</v>
      </c>
      <c r="BH261" s="116">
        <v>0.71558347367550401</v>
      </c>
      <c r="BI261" s="127">
        <v>-103.36712698398701</v>
      </c>
      <c r="BJ261" s="112"/>
      <c r="BK261" s="112"/>
      <c r="BL261" s="125">
        <v>73</v>
      </c>
      <c r="BM261" s="125">
        <v>124</v>
      </c>
      <c r="BN261" s="111"/>
      <c r="BO261" s="119">
        <v>254</v>
      </c>
      <c r="BP261" s="120">
        <v>64.913643683420801</v>
      </c>
      <c r="BQ261" s="132">
        <v>78</v>
      </c>
      <c r="BR261" s="118">
        <v>0.83222620106949696</v>
      </c>
      <c r="BS261" s="126">
        <v>-72.691949437068999</v>
      </c>
      <c r="BT261" s="112"/>
      <c r="BU261" s="124"/>
      <c r="BV261" s="119">
        <v>52</v>
      </c>
      <c r="BW261" s="119">
        <v>113</v>
      </c>
      <c r="BX261" s="113"/>
      <c r="BY261" s="118">
        <v>0.98801369863013699</v>
      </c>
      <c r="BZ261" s="118">
        <v>1</v>
      </c>
      <c r="CA261" s="135">
        <v>0.99520547945205495</v>
      </c>
      <c r="CB261" s="117">
        <v>0.9</v>
      </c>
      <c r="CC261" s="124">
        <v>2.5000000000000001E-3</v>
      </c>
      <c r="CD261" s="113"/>
      <c r="CE261" s="113"/>
    </row>
    <row r="262" spans="1:83" s="85" customFormat="1" ht="21.95" customHeight="1" x14ac:dyDescent="0.2">
      <c r="A262" s="140"/>
      <c r="B262" s="140"/>
      <c r="C262" s="141" t="s">
        <v>339</v>
      </c>
      <c r="D262" s="142">
        <v>1138.85373601933</v>
      </c>
      <c r="E262" s="143"/>
      <c r="F262" s="140"/>
      <c r="G262" s="140"/>
      <c r="H262" s="144"/>
      <c r="I262" s="140"/>
      <c r="J262" s="140"/>
      <c r="K262" s="143"/>
      <c r="L262" s="145">
        <v>0.630963212479691</v>
      </c>
      <c r="M262" s="146">
        <v>0.60538634790000001</v>
      </c>
      <c r="N262" s="147" t="s">
        <v>512</v>
      </c>
      <c r="O262" s="140"/>
      <c r="P262" s="143"/>
      <c r="Q262" s="148">
        <v>49443</v>
      </c>
      <c r="R262" s="149">
        <v>43.414705889115702</v>
      </c>
      <c r="S262" s="150" t="s">
        <v>513</v>
      </c>
      <c r="T262" s="151">
        <v>1.20596405247544</v>
      </c>
      <c r="U262" s="152">
        <v>3442.41989470709</v>
      </c>
      <c r="V262" s="148"/>
      <c r="W262" s="148"/>
      <c r="X262" s="153">
        <v>1568</v>
      </c>
      <c r="Y262" s="153">
        <v>4916</v>
      </c>
      <c r="Z262" s="143"/>
      <c r="AA262" s="154">
        <v>126263</v>
      </c>
      <c r="AB262" s="149">
        <v>110.86849523041499</v>
      </c>
      <c r="AC262" s="150" t="s">
        <v>514</v>
      </c>
      <c r="AD262" s="151">
        <v>0.55434247615207599</v>
      </c>
      <c r="AE262" s="154">
        <v>-129295.778362738</v>
      </c>
      <c r="AF262" s="140"/>
      <c r="AG262" s="140"/>
      <c r="AH262" s="155">
        <v>101808</v>
      </c>
      <c r="AI262" s="156">
        <v>147189</v>
      </c>
      <c r="AJ262" s="143"/>
      <c r="AK262" s="157">
        <v>878560.71725999995</v>
      </c>
      <c r="AL262" s="157">
        <v>771.44297768285605</v>
      </c>
      <c r="AM262" s="158" t="s">
        <v>515</v>
      </c>
      <c r="AN262" s="151">
        <v>1.0714485801150799</v>
      </c>
      <c r="AO262" s="152">
        <v>-65098.344866915999</v>
      </c>
      <c r="AP262" s="148"/>
      <c r="AQ262" s="148"/>
      <c r="AR262" s="153">
        <v>89707</v>
      </c>
      <c r="AS262" s="153">
        <v>186341</v>
      </c>
      <c r="AT262" s="144"/>
      <c r="AU262" s="157">
        <v>656136.31655999995</v>
      </c>
      <c r="AV262" s="157">
        <v>576.13747561070602</v>
      </c>
      <c r="AW262" s="147" t="s">
        <v>516</v>
      </c>
      <c r="AX262" s="151">
        <v>1.0054755246260101</v>
      </c>
      <c r="AY262" s="152">
        <v>-74473.431791471594</v>
      </c>
      <c r="AZ262" s="148"/>
      <c r="BA262" s="148"/>
      <c r="BB262" s="153">
        <v>47432</v>
      </c>
      <c r="BC262" s="153">
        <v>140219</v>
      </c>
      <c r="BD262" s="143"/>
      <c r="BE262" s="157">
        <v>64017.4</v>
      </c>
      <c r="BF262" s="159">
        <v>56.212135040063799</v>
      </c>
      <c r="BG262" s="147" t="s">
        <v>517</v>
      </c>
      <c r="BH262" s="151">
        <v>0.86480207753944405</v>
      </c>
      <c r="BI262" s="152">
        <v>-19039.20296789</v>
      </c>
      <c r="BJ262" s="148"/>
      <c r="BK262" s="148"/>
      <c r="BL262" s="153">
        <v>12658</v>
      </c>
      <c r="BM262" s="153">
        <v>25542</v>
      </c>
      <c r="BN262" s="143"/>
      <c r="BO262" s="148">
        <v>115227</v>
      </c>
      <c r="BP262" s="157">
        <v>101.1780497843</v>
      </c>
      <c r="BQ262" s="160" t="s">
        <v>518</v>
      </c>
      <c r="BR262" s="151">
        <v>1.2971544844141001</v>
      </c>
      <c r="BS262" s="152">
        <v>20142.7349552626</v>
      </c>
      <c r="BT262" s="148"/>
      <c r="BU262" s="148"/>
      <c r="BV262" s="148">
        <v>2289</v>
      </c>
      <c r="BW262" s="148">
        <v>7423</v>
      </c>
      <c r="BX262" s="144"/>
      <c r="BY262" s="151">
        <v>0.99429879019937994</v>
      </c>
      <c r="BZ262" s="151">
        <v>0.99892887746358205</v>
      </c>
      <c r="CA262" s="161">
        <v>0.99707684255790097</v>
      </c>
      <c r="CB262" s="147" t="s">
        <v>519</v>
      </c>
      <c r="CC262" s="162"/>
      <c r="CD262" s="144"/>
      <c r="CE262" s="144"/>
    </row>
    <row r="263" spans="1:83" s="85" customFormat="1" ht="28.7" customHeight="1" x14ac:dyDescent="0.2"/>
  </sheetData>
  <autoFilter ref="A5:CE262" xr:uid="{4E658579-366D-4FF9-A2A6-106ED856DF19}"/>
  <mergeCells count="87">
    <mergeCell ref="G2:G4"/>
    <mergeCell ref="A2:A5"/>
    <mergeCell ref="B2:B5"/>
    <mergeCell ref="C2:C5"/>
    <mergeCell ref="D2:D4"/>
    <mergeCell ref="F2:F4"/>
    <mergeCell ref="O4:O5"/>
    <mergeCell ref="U4:U5"/>
    <mergeCell ref="Q4:Q5"/>
    <mergeCell ref="R4:R5"/>
    <mergeCell ref="S4:S5"/>
    <mergeCell ref="T4:T5"/>
    <mergeCell ref="I2:I4"/>
    <mergeCell ref="J2:J4"/>
    <mergeCell ref="L4:L5"/>
    <mergeCell ref="M4:M5"/>
    <mergeCell ref="N4:N5"/>
    <mergeCell ref="V4:V5"/>
    <mergeCell ref="X4:X5"/>
    <mergeCell ref="Y4:Y5"/>
    <mergeCell ref="AA4:AA5"/>
    <mergeCell ref="W4:W5"/>
    <mergeCell ref="AB4:AB5"/>
    <mergeCell ref="AC4:AC5"/>
    <mergeCell ref="AD4:AD5"/>
    <mergeCell ref="AE4:AE5"/>
    <mergeCell ref="AF4:AF5"/>
    <mergeCell ref="AH4:AH5"/>
    <mergeCell ref="AV4:AV5"/>
    <mergeCell ref="AK4:AK5"/>
    <mergeCell ref="AL4:AL5"/>
    <mergeCell ref="AM4:AM5"/>
    <mergeCell ref="AN4:AN5"/>
    <mergeCell ref="AO4:AO5"/>
    <mergeCell ref="AP4:AP5"/>
    <mergeCell ref="AR4:AR5"/>
    <mergeCell ref="AS4:AS5"/>
    <mergeCell ref="AU4:AU5"/>
    <mergeCell ref="AI4:AI5"/>
    <mergeCell ref="BY2:CC2"/>
    <mergeCell ref="L3:O3"/>
    <mergeCell ref="Q3:Y3"/>
    <mergeCell ref="AA3:AI3"/>
    <mergeCell ref="AK3:AS3"/>
    <mergeCell ref="AU3:BC3"/>
    <mergeCell ref="BE3:BM3"/>
    <mergeCell ref="BO3:BW3"/>
    <mergeCell ref="BY3:CC3"/>
    <mergeCell ref="L2:O2"/>
    <mergeCell ref="Q2:Y2"/>
    <mergeCell ref="AA2:AI2"/>
    <mergeCell ref="AK2:AS2"/>
    <mergeCell ref="AU2:BC2"/>
    <mergeCell ref="BE2:BM2"/>
    <mergeCell ref="BO2:BW2"/>
    <mergeCell ref="AG4:AG5"/>
    <mergeCell ref="AQ4:AQ5"/>
    <mergeCell ref="BA4:BA5"/>
    <mergeCell ref="BK4:BK5"/>
    <mergeCell ref="BR4:BR5"/>
    <mergeCell ref="BQ4:BQ5"/>
    <mergeCell ref="BJ4:BJ5"/>
    <mergeCell ref="BL4:BL5"/>
    <mergeCell ref="BM4:BM5"/>
    <mergeCell ref="BO4:BO5"/>
    <mergeCell ref="BP4:BP5"/>
    <mergeCell ref="BI4:BI5"/>
    <mergeCell ref="AW4:AW5"/>
    <mergeCell ref="AX4:AX5"/>
    <mergeCell ref="AY4:AY5"/>
    <mergeCell ref="AZ4:AZ5"/>
    <mergeCell ref="BB4:BB5"/>
    <mergeCell ref="BC4:BC5"/>
    <mergeCell ref="BE4:BE5"/>
    <mergeCell ref="CB4:CB5"/>
    <mergeCell ref="CC4:CC5"/>
    <mergeCell ref="BV4:BV5"/>
    <mergeCell ref="BW4:BW5"/>
    <mergeCell ref="BY4:BY5"/>
    <mergeCell ref="BZ4:BZ5"/>
    <mergeCell ref="CA4:CA5"/>
    <mergeCell ref="BS4:BS5"/>
    <mergeCell ref="BT4:BT5"/>
    <mergeCell ref="BU4:BU5"/>
    <mergeCell ref="BF4:BF5"/>
    <mergeCell ref="BG4:BG5"/>
    <mergeCell ref="BH4:BH5"/>
  </mergeCells>
  <hyperlinks>
    <hyperlink ref="F5" r:id="rId1" xr:uid="{D9409324-454B-476F-9F0D-B3077C4DCF3D}"/>
    <hyperlink ref="G5" r:id="rId2" xr:uid="{2D10BFFC-A0C0-4C5C-905B-C1B1A13BF482}"/>
    <hyperlink ref="I5" r:id="rId3" xr:uid="{CB318CDB-12DF-44EE-A2EC-65CD3619B210}"/>
    <hyperlink ref="J5" r:id="rId4" xr:uid="{BF1CCD39-D000-445E-BD04-D0D69B1CA727}"/>
  </hyperlinks>
  <pageMargins left="0.7" right="0.7" top="0.75" bottom="0.75" header="0.3" footer="0.3"/>
  <pageSetup paperSize="9" orientation="portrait" r:id="rId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D88A1-6557-4337-B979-3EAF10E9610E}">
  <sheetPr codeName="Feuil17">
    <tabColor theme="2" tint="-0.499984740745262"/>
  </sheetPr>
  <dimension ref="A1:P253"/>
  <sheetViews>
    <sheetView zoomScale="85" zoomScaleNormal="85" workbookViewId="0">
      <selection sqref="A1:D1048576"/>
    </sheetView>
  </sheetViews>
  <sheetFormatPr baseColWidth="10" defaultRowHeight="15" x14ac:dyDescent="0.25"/>
  <cols>
    <col min="1" max="1" width="25.140625" bestFit="1" customWidth="1"/>
    <col min="2" max="2" width="22" customWidth="1"/>
    <col min="3" max="3" width="12.85546875" customWidth="1"/>
    <col min="4" max="4" width="31.28515625" customWidth="1"/>
    <col min="6" max="6" width="8.85546875" style="38" bestFit="1" customWidth="1"/>
    <col min="7" max="7" width="12.28515625" style="38" bestFit="1" customWidth="1"/>
    <col min="8" max="8" width="21.85546875" bestFit="1" customWidth="1"/>
    <col min="9" max="9" width="19.140625" style="95" bestFit="1" customWidth="1"/>
    <col min="13" max="13" width="57" bestFit="1" customWidth="1"/>
    <col min="14" max="14" width="17.7109375" bestFit="1" customWidth="1"/>
  </cols>
  <sheetData>
    <row r="1" spans="1:16" x14ac:dyDescent="0.25">
      <c r="A1" s="80" t="s">
        <v>14</v>
      </c>
      <c r="B1" s="80" t="s">
        <v>15</v>
      </c>
      <c r="C1" s="80" t="s">
        <v>371</v>
      </c>
      <c r="D1" s="80" t="s">
        <v>3</v>
      </c>
      <c r="E1" s="80" t="s">
        <v>372</v>
      </c>
      <c r="F1" s="80" t="s">
        <v>371</v>
      </c>
      <c r="G1" s="80" t="s">
        <v>542</v>
      </c>
      <c r="H1" s="80" t="s">
        <v>545</v>
      </c>
      <c r="I1" s="176" t="s">
        <v>541</v>
      </c>
    </row>
    <row r="2" spans="1:16" x14ac:dyDescent="0.25">
      <c r="A2" t="s">
        <v>376</v>
      </c>
      <c r="B2" t="s">
        <v>0</v>
      </c>
      <c r="C2">
        <v>410566</v>
      </c>
      <c r="D2" t="s">
        <v>34</v>
      </c>
      <c r="E2">
        <v>9</v>
      </c>
      <c r="F2">
        <v>410566</v>
      </c>
      <c r="G2" s="173">
        <f>E2/$O$8</f>
        <v>8.6306098964326811E-2</v>
      </c>
      <c r="H2" s="174">
        <f>G2*$N$8</f>
        <v>86.306098964326807</v>
      </c>
      <c r="I2" s="95">
        <f>+H2*1000</f>
        <v>86306.098964326811</v>
      </c>
    </row>
    <row r="3" spans="1:16" x14ac:dyDescent="0.25">
      <c r="A3" t="s">
        <v>376</v>
      </c>
      <c r="B3" t="s">
        <v>0</v>
      </c>
      <c r="C3">
        <v>510590</v>
      </c>
      <c r="D3" t="s">
        <v>35</v>
      </c>
      <c r="E3">
        <v>5.5</v>
      </c>
      <c r="F3">
        <v>510590</v>
      </c>
      <c r="G3" s="173">
        <f t="shared" ref="G3:G20" si="0">E3/$O$8</f>
        <v>5.2742616033755275E-2</v>
      </c>
      <c r="H3" s="174">
        <f t="shared" ref="H3:H20" si="1">G3*$N$8</f>
        <v>52.742616033755276</v>
      </c>
      <c r="I3" s="95">
        <f t="shared" ref="I3:I66" si="2">+H3*1000</f>
        <v>52742.616033755279</v>
      </c>
    </row>
    <row r="4" spans="1:16" x14ac:dyDescent="0.25">
      <c r="A4" t="s">
        <v>376</v>
      </c>
      <c r="B4" t="s">
        <v>0</v>
      </c>
      <c r="C4">
        <v>451154</v>
      </c>
      <c r="D4" t="s">
        <v>36</v>
      </c>
      <c r="E4">
        <v>2</v>
      </c>
      <c r="F4">
        <v>451154</v>
      </c>
      <c r="G4" s="173">
        <f t="shared" si="0"/>
        <v>1.9179133103183737E-2</v>
      </c>
      <c r="H4" s="174">
        <f t="shared" si="1"/>
        <v>19.179133103183737</v>
      </c>
      <c r="I4" s="95">
        <f t="shared" si="2"/>
        <v>19179.133103183736</v>
      </c>
    </row>
    <row r="5" spans="1:16" x14ac:dyDescent="0.25">
      <c r="A5" t="s">
        <v>376</v>
      </c>
      <c r="B5" t="s">
        <v>0</v>
      </c>
      <c r="C5">
        <v>410541</v>
      </c>
      <c r="D5" t="s">
        <v>37</v>
      </c>
      <c r="E5">
        <v>9.7800000000000011</v>
      </c>
      <c r="F5">
        <v>410541</v>
      </c>
      <c r="G5" s="173">
        <f t="shared" si="0"/>
        <v>9.3785960874568475E-2</v>
      </c>
      <c r="H5" s="174">
        <f t="shared" si="1"/>
        <v>93.785960874568474</v>
      </c>
      <c r="I5" s="95">
        <f t="shared" si="2"/>
        <v>93785.960874568467</v>
      </c>
      <c r="J5" s="19"/>
      <c r="K5" s="19"/>
      <c r="L5" s="19"/>
      <c r="M5" s="19"/>
      <c r="N5" s="19"/>
      <c r="O5" s="19"/>
      <c r="P5" s="19"/>
    </row>
    <row r="6" spans="1:16" ht="15.75" thickBot="1" x14ac:dyDescent="0.3">
      <c r="A6" t="s">
        <v>376</v>
      </c>
      <c r="B6" t="s">
        <v>0</v>
      </c>
      <c r="C6">
        <v>451156</v>
      </c>
      <c r="D6" t="s">
        <v>39</v>
      </c>
      <c r="E6">
        <v>8.68</v>
      </c>
      <c r="F6">
        <v>451156</v>
      </c>
      <c r="G6" s="173">
        <f t="shared" si="0"/>
        <v>8.323743766781741E-2</v>
      </c>
      <c r="H6" s="174">
        <f t="shared" si="1"/>
        <v>83.237437667817403</v>
      </c>
      <c r="I6" s="95">
        <f t="shared" si="2"/>
        <v>83237.437667817401</v>
      </c>
      <c r="J6" s="19"/>
      <c r="K6" s="26"/>
      <c r="L6" s="19"/>
      <c r="M6" s="19"/>
      <c r="N6" s="19"/>
      <c r="O6" s="26"/>
      <c r="P6" s="19"/>
    </row>
    <row r="7" spans="1:16" ht="15.75" thickBot="1" x14ac:dyDescent="0.3">
      <c r="A7" t="s">
        <v>376</v>
      </c>
      <c r="B7" t="s">
        <v>0</v>
      </c>
      <c r="C7">
        <v>451151</v>
      </c>
      <c r="D7" t="s">
        <v>41</v>
      </c>
      <c r="E7">
        <v>2</v>
      </c>
      <c r="F7">
        <v>451151</v>
      </c>
      <c r="G7" s="173">
        <f t="shared" si="0"/>
        <v>1.9179133103183737E-2</v>
      </c>
      <c r="H7" s="174">
        <f t="shared" si="1"/>
        <v>19.179133103183737</v>
      </c>
      <c r="I7" s="95">
        <f t="shared" si="2"/>
        <v>19179.133103183736</v>
      </c>
      <c r="J7" s="19"/>
      <c r="K7" s="26"/>
      <c r="L7" s="19"/>
      <c r="M7" s="168" t="s">
        <v>531</v>
      </c>
      <c r="N7" s="169" t="s">
        <v>532</v>
      </c>
      <c r="O7" s="169" t="s">
        <v>540</v>
      </c>
      <c r="P7" s="26"/>
    </row>
    <row r="8" spans="1:16" ht="15.75" thickBot="1" x14ac:dyDescent="0.3">
      <c r="A8" t="s">
        <v>376</v>
      </c>
      <c r="B8" t="s">
        <v>42</v>
      </c>
      <c r="C8">
        <v>510530</v>
      </c>
      <c r="D8" t="s">
        <v>43</v>
      </c>
      <c r="E8">
        <v>4</v>
      </c>
      <c r="F8">
        <v>510530</v>
      </c>
      <c r="G8" s="173">
        <f t="shared" si="0"/>
        <v>3.8358266206367474E-2</v>
      </c>
      <c r="H8" s="174">
        <f t="shared" si="1"/>
        <v>38.358266206367475</v>
      </c>
      <c r="I8" s="95">
        <f t="shared" si="2"/>
        <v>38358.266206367472</v>
      </c>
      <c r="M8" s="170" t="s">
        <v>533</v>
      </c>
      <c r="N8" s="171">
        <v>1000</v>
      </c>
      <c r="O8" s="172">
        <f>SUM(E2:E20)</f>
        <v>104.28</v>
      </c>
    </row>
    <row r="9" spans="1:16" ht="15.75" thickBot="1" x14ac:dyDescent="0.3">
      <c r="A9" t="s">
        <v>376</v>
      </c>
      <c r="B9" t="s">
        <v>42</v>
      </c>
      <c r="C9">
        <v>410550</v>
      </c>
      <c r="D9" t="s">
        <v>44</v>
      </c>
      <c r="E9">
        <v>6</v>
      </c>
      <c r="F9">
        <v>410550</v>
      </c>
      <c r="G9" s="173">
        <f t="shared" si="0"/>
        <v>5.7537399309551207E-2</v>
      </c>
      <c r="H9" s="174">
        <f t="shared" si="1"/>
        <v>57.537399309551205</v>
      </c>
      <c r="I9" s="95">
        <f t="shared" si="2"/>
        <v>57537.399309551205</v>
      </c>
      <c r="M9" s="170" t="s">
        <v>534</v>
      </c>
      <c r="N9" s="171">
        <v>1400</v>
      </c>
      <c r="O9" s="172">
        <f>SUM(E21:E67)</f>
        <v>202.10999999999993</v>
      </c>
    </row>
    <row r="10" spans="1:16" ht="15.75" thickBot="1" x14ac:dyDescent="0.3">
      <c r="A10" t="s">
        <v>376</v>
      </c>
      <c r="B10" t="s">
        <v>42</v>
      </c>
      <c r="C10">
        <v>510556</v>
      </c>
      <c r="D10" t="s">
        <v>45</v>
      </c>
      <c r="E10">
        <v>3.78</v>
      </c>
      <c r="F10">
        <v>510556</v>
      </c>
      <c r="G10" s="173">
        <f t="shared" si="0"/>
        <v>3.6248561565017261E-2</v>
      </c>
      <c r="H10" s="174">
        <f t="shared" si="1"/>
        <v>36.248561565017262</v>
      </c>
      <c r="I10" s="95">
        <f t="shared" si="2"/>
        <v>36248.561565017262</v>
      </c>
      <c r="M10" s="170" t="s">
        <v>535</v>
      </c>
      <c r="N10" s="171">
        <v>1100</v>
      </c>
      <c r="O10" s="172">
        <f>SUM(E68:E89)</f>
        <v>115.25000000000001</v>
      </c>
    </row>
    <row r="11" spans="1:16" ht="15.75" thickBot="1" x14ac:dyDescent="0.3">
      <c r="A11" t="s">
        <v>376</v>
      </c>
      <c r="B11" t="s">
        <v>42</v>
      </c>
      <c r="C11">
        <v>510523</v>
      </c>
      <c r="D11" t="s">
        <v>47</v>
      </c>
      <c r="E11">
        <v>5.88</v>
      </c>
      <c r="F11">
        <v>510523</v>
      </c>
      <c r="G11" s="173">
        <f t="shared" si="0"/>
        <v>5.6386651323360182E-2</v>
      </c>
      <c r="H11" s="174">
        <f t="shared" si="1"/>
        <v>56.386651323360184</v>
      </c>
      <c r="I11" s="95">
        <f t="shared" si="2"/>
        <v>56386.651323360187</v>
      </c>
      <c r="M11" s="170" t="s">
        <v>536</v>
      </c>
      <c r="N11" s="171">
        <v>2900</v>
      </c>
      <c r="O11" s="172">
        <f>SUM(E90:E129)</f>
        <v>197.10000000000002</v>
      </c>
    </row>
    <row r="12" spans="1:16" ht="15.75" thickBot="1" x14ac:dyDescent="0.3">
      <c r="A12" t="s">
        <v>376</v>
      </c>
      <c r="B12" t="s">
        <v>42</v>
      </c>
      <c r="C12">
        <v>510570</v>
      </c>
      <c r="D12" t="s">
        <v>48</v>
      </c>
      <c r="E12">
        <v>4.78</v>
      </c>
      <c r="F12">
        <v>510570</v>
      </c>
      <c r="G12" s="173">
        <f t="shared" si="0"/>
        <v>4.5838128116609131E-2</v>
      </c>
      <c r="H12" s="174">
        <f t="shared" si="1"/>
        <v>45.838128116609134</v>
      </c>
      <c r="I12" s="95">
        <f t="shared" si="2"/>
        <v>45838.128116609136</v>
      </c>
      <c r="M12" s="170" t="s">
        <v>537</v>
      </c>
      <c r="N12" s="171">
        <v>1200</v>
      </c>
      <c r="O12" s="172">
        <f>SUM(E130:E176)</f>
        <v>193.47000000000003</v>
      </c>
    </row>
    <row r="13" spans="1:16" ht="15.75" thickBot="1" x14ac:dyDescent="0.3">
      <c r="A13" t="s">
        <v>376</v>
      </c>
      <c r="B13" t="s">
        <v>42</v>
      </c>
      <c r="C13">
        <v>410571</v>
      </c>
      <c r="D13" t="s">
        <v>49</v>
      </c>
      <c r="E13">
        <v>7.88</v>
      </c>
      <c r="F13">
        <v>410571</v>
      </c>
      <c r="G13" s="173">
        <f t="shared" si="0"/>
        <v>7.5565784426543922E-2</v>
      </c>
      <c r="H13" s="174">
        <f t="shared" si="1"/>
        <v>75.565784426543928</v>
      </c>
      <c r="I13" s="95">
        <f t="shared" si="2"/>
        <v>75565.784426543934</v>
      </c>
      <c r="M13" s="170" t="s">
        <v>538</v>
      </c>
      <c r="N13" s="171">
        <v>2400</v>
      </c>
      <c r="O13" s="172">
        <f>SUM(E177:E228)</f>
        <v>231.8</v>
      </c>
    </row>
    <row r="14" spans="1:16" ht="15.75" thickBot="1" x14ac:dyDescent="0.3">
      <c r="A14" t="s">
        <v>376</v>
      </c>
      <c r="B14" t="s">
        <v>42</v>
      </c>
      <c r="C14">
        <v>510520</v>
      </c>
      <c r="D14" t="s">
        <v>50</v>
      </c>
      <c r="E14">
        <v>4</v>
      </c>
      <c r="F14">
        <v>510520</v>
      </c>
      <c r="G14" s="173">
        <f t="shared" si="0"/>
        <v>3.8358266206367474E-2</v>
      </c>
      <c r="H14" s="174">
        <f t="shared" si="1"/>
        <v>38.358266206367475</v>
      </c>
      <c r="I14" s="95">
        <f t="shared" si="2"/>
        <v>38358.266206367472</v>
      </c>
      <c r="M14" s="170" t="s">
        <v>539</v>
      </c>
      <c r="N14" s="171">
        <v>1000</v>
      </c>
      <c r="O14" s="172">
        <f>SUM(E229:E253)</f>
        <v>112.32</v>
      </c>
    </row>
    <row r="15" spans="1:16" x14ac:dyDescent="0.25">
      <c r="A15" t="s">
        <v>376</v>
      </c>
      <c r="B15" t="s">
        <v>42</v>
      </c>
      <c r="C15">
        <v>410524</v>
      </c>
      <c r="D15" t="s">
        <v>52</v>
      </c>
      <c r="E15">
        <v>5</v>
      </c>
      <c r="F15">
        <v>410524</v>
      </c>
      <c r="G15" s="173">
        <f t="shared" si="0"/>
        <v>4.7947832757959337E-2</v>
      </c>
      <c r="H15" s="174">
        <f t="shared" si="1"/>
        <v>47.94783275795934</v>
      </c>
      <c r="I15" s="95">
        <f t="shared" si="2"/>
        <v>47947.832757959339</v>
      </c>
    </row>
    <row r="16" spans="1:16" x14ac:dyDescent="0.25">
      <c r="A16" t="s">
        <v>376</v>
      </c>
      <c r="B16" t="s">
        <v>42</v>
      </c>
      <c r="C16">
        <v>410521</v>
      </c>
      <c r="D16" t="s">
        <v>51</v>
      </c>
      <c r="E16">
        <v>5</v>
      </c>
      <c r="F16">
        <v>410521</v>
      </c>
      <c r="G16" s="173">
        <f t="shared" si="0"/>
        <v>4.7947832757959337E-2</v>
      </c>
      <c r="H16" s="174">
        <f t="shared" si="1"/>
        <v>47.94783275795934</v>
      </c>
      <c r="I16" s="95">
        <f t="shared" si="2"/>
        <v>47947.832757959339</v>
      </c>
    </row>
    <row r="17" spans="1:9" x14ac:dyDescent="0.25">
      <c r="A17" t="s">
        <v>376</v>
      </c>
      <c r="B17" t="s">
        <v>42</v>
      </c>
      <c r="C17">
        <v>510513</v>
      </c>
      <c r="D17" t="s">
        <v>53</v>
      </c>
      <c r="E17">
        <v>3</v>
      </c>
      <c r="F17">
        <v>510513</v>
      </c>
      <c r="G17" s="173">
        <f t="shared" si="0"/>
        <v>2.8768699654775604E-2</v>
      </c>
      <c r="H17" s="174">
        <f t="shared" si="1"/>
        <v>28.768699654775602</v>
      </c>
      <c r="I17" s="95">
        <f t="shared" si="2"/>
        <v>28768.699654775603</v>
      </c>
    </row>
    <row r="18" spans="1:9" x14ac:dyDescent="0.25">
      <c r="A18" t="s">
        <v>376</v>
      </c>
      <c r="B18" t="s">
        <v>42</v>
      </c>
      <c r="C18">
        <v>510522</v>
      </c>
      <c r="D18" t="s">
        <v>55</v>
      </c>
      <c r="E18">
        <v>3</v>
      </c>
      <c r="F18">
        <v>510522</v>
      </c>
      <c r="G18" s="173">
        <f t="shared" si="0"/>
        <v>2.8768699654775604E-2</v>
      </c>
      <c r="H18" s="174">
        <f t="shared" si="1"/>
        <v>28.768699654775602</v>
      </c>
      <c r="I18" s="95">
        <f t="shared" si="2"/>
        <v>28768.699654775603</v>
      </c>
    </row>
    <row r="19" spans="1:9" x14ac:dyDescent="0.25">
      <c r="A19" t="s">
        <v>376</v>
      </c>
      <c r="B19" t="s">
        <v>42</v>
      </c>
      <c r="C19">
        <v>410510</v>
      </c>
      <c r="D19" t="s">
        <v>56</v>
      </c>
      <c r="E19">
        <v>10</v>
      </c>
      <c r="F19">
        <v>410510</v>
      </c>
      <c r="G19" s="173">
        <f t="shared" si="0"/>
        <v>9.5895665515918674E-2</v>
      </c>
      <c r="H19" s="174">
        <f t="shared" si="1"/>
        <v>95.895665515918679</v>
      </c>
      <c r="I19" s="95">
        <f t="shared" si="2"/>
        <v>95895.665515918678</v>
      </c>
    </row>
    <row r="20" spans="1:9" x14ac:dyDescent="0.25">
      <c r="A20" t="s">
        <v>376</v>
      </c>
      <c r="B20" t="s">
        <v>42</v>
      </c>
      <c r="C20">
        <v>410512</v>
      </c>
      <c r="D20" t="s">
        <v>57</v>
      </c>
      <c r="E20">
        <v>5</v>
      </c>
      <c r="F20">
        <v>410512</v>
      </c>
      <c r="G20" s="173">
        <f t="shared" si="0"/>
        <v>4.7947832757959337E-2</v>
      </c>
      <c r="H20" s="174">
        <f t="shared" si="1"/>
        <v>47.94783275795934</v>
      </c>
      <c r="I20" s="95">
        <f t="shared" si="2"/>
        <v>47947.832757959339</v>
      </c>
    </row>
    <row r="21" spans="1:9" x14ac:dyDescent="0.25">
      <c r="A21" t="s">
        <v>380</v>
      </c>
      <c r="B21" t="s">
        <v>58</v>
      </c>
      <c r="C21">
        <v>4057</v>
      </c>
      <c r="D21" t="s">
        <v>59</v>
      </c>
      <c r="E21">
        <v>5.7799999999999994</v>
      </c>
      <c r="F21">
        <v>4057</v>
      </c>
      <c r="G21" s="173">
        <f>E21/$O$9</f>
        <v>2.8598288060956913E-2</v>
      </c>
      <c r="H21" s="174">
        <f>G21*$N$9</f>
        <v>40.037603285339678</v>
      </c>
      <c r="I21" s="95">
        <f t="shared" si="2"/>
        <v>40037.603285339675</v>
      </c>
    </row>
    <row r="22" spans="1:9" x14ac:dyDescent="0.25">
      <c r="A22" t="s">
        <v>380</v>
      </c>
      <c r="B22" t="s">
        <v>58</v>
      </c>
      <c r="C22">
        <v>4082</v>
      </c>
      <c r="D22" t="s">
        <v>60</v>
      </c>
      <c r="E22">
        <v>3</v>
      </c>
      <c r="F22">
        <v>4082</v>
      </c>
      <c r="G22" s="173">
        <f t="shared" ref="G22:G67" si="3">E22/$O$9</f>
        <v>1.4843402107763104E-2</v>
      </c>
      <c r="H22" s="174">
        <f t="shared" ref="H22:H67" si="4">G22*$N$9</f>
        <v>20.780762950868347</v>
      </c>
      <c r="I22" s="95">
        <f t="shared" si="2"/>
        <v>20780.762950868346</v>
      </c>
    </row>
    <row r="23" spans="1:9" x14ac:dyDescent="0.25">
      <c r="A23" t="s">
        <v>380</v>
      </c>
      <c r="B23" t="s">
        <v>58</v>
      </c>
      <c r="C23">
        <v>4030</v>
      </c>
      <c r="D23" t="s">
        <v>61</v>
      </c>
      <c r="E23">
        <v>5.3</v>
      </c>
      <c r="F23">
        <v>4030</v>
      </c>
      <c r="G23" s="173">
        <f t="shared" si="3"/>
        <v>2.6223343723714817E-2</v>
      </c>
      <c r="H23" s="174">
        <f t="shared" si="4"/>
        <v>36.712681213200746</v>
      </c>
      <c r="I23" s="95">
        <f t="shared" si="2"/>
        <v>36712.681213200747</v>
      </c>
    </row>
    <row r="24" spans="1:9" x14ac:dyDescent="0.25">
      <c r="A24" t="s">
        <v>380</v>
      </c>
      <c r="B24" t="s">
        <v>58</v>
      </c>
      <c r="C24">
        <v>4060</v>
      </c>
      <c r="D24" t="s">
        <v>62</v>
      </c>
      <c r="E24">
        <v>9.68</v>
      </c>
      <c r="F24">
        <v>4060</v>
      </c>
      <c r="G24" s="173">
        <f t="shared" si="3"/>
        <v>4.7894710801048949E-2</v>
      </c>
      <c r="H24" s="174">
        <f t="shared" si="4"/>
        <v>67.052595121468528</v>
      </c>
      <c r="I24" s="95">
        <f t="shared" si="2"/>
        <v>67052.595121468534</v>
      </c>
    </row>
    <row r="25" spans="1:9" x14ac:dyDescent="0.25">
      <c r="A25" t="s">
        <v>380</v>
      </c>
      <c r="B25" t="s">
        <v>58</v>
      </c>
      <c r="C25">
        <v>4092</v>
      </c>
      <c r="D25" t="s">
        <v>64</v>
      </c>
      <c r="E25">
        <v>2.6</v>
      </c>
      <c r="F25">
        <v>4092</v>
      </c>
      <c r="G25" s="173">
        <f t="shared" si="3"/>
        <v>1.2864281826728025E-2</v>
      </c>
      <c r="H25" s="174">
        <f t="shared" si="4"/>
        <v>18.009994557419233</v>
      </c>
      <c r="I25" s="95">
        <f t="shared" si="2"/>
        <v>18009.994557419232</v>
      </c>
    </row>
    <row r="26" spans="1:9" x14ac:dyDescent="0.25">
      <c r="A26" t="s">
        <v>380</v>
      </c>
      <c r="B26" t="s">
        <v>58</v>
      </c>
      <c r="C26">
        <v>4041</v>
      </c>
      <c r="D26" t="s">
        <v>65</v>
      </c>
      <c r="E26">
        <v>1.8</v>
      </c>
      <c r="F26">
        <v>4041</v>
      </c>
      <c r="G26" s="173">
        <f t="shared" si="3"/>
        <v>8.9060412646578633E-3</v>
      </c>
      <c r="H26" s="174">
        <f t="shared" si="4"/>
        <v>12.468457770521008</v>
      </c>
      <c r="I26" s="95">
        <f t="shared" si="2"/>
        <v>12468.457770521009</v>
      </c>
    </row>
    <row r="27" spans="1:9" x14ac:dyDescent="0.25">
      <c r="A27" t="s">
        <v>380</v>
      </c>
      <c r="B27" t="s">
        <v>58</v>
      </c>
      <c r="C27">
        <v>4085</v>
      </c>
      <c r="D27" t="s">
        <v>66</v>
      </c>
      <c r="E27">
        <v>3.64</v>
      </c>
      <c r="F27">
        <v>4085</v>
      </c>
      <c r="G27" s="173">
        <f t="shared" si="3"/>
        <v>1.8009994557419234E-2</v>
      </c>
      <c r="H27" s="174">
        <f t="shared" si="4"/>
        <v>25.213992380386927</v>
      </c>
      <c r="I27" s="95">
        <f t="shared" si="2"/>
        <v>25213.992380386928</v>
      </c>
    </row>
    <row r="28" spans="1:9" x14ac:dyDescent="0.25">
      <c r="A28" t="s">
        <v>380</v>
      </c>
      <c r="B28" t="s">
        <v>58</v>
      </c>
      <c r="C28">
        <v>4066</v>
      </c>
      <c r="D28" t="s">
        <v>67</v>
      </c>
      <c r="E28">
        <v>8.35</v>
      </c>
      <c r="F28">
        <v>4066</v>
      </c>
      <c r="G28" s="173">
        <f t="shared" si="3"/>
        <v>4.1314135866607309E-2</v>
      </c>
      <c r="H28" s="174">
        <f t="shared" si="4"/>
        <v>57.839790213250232</v>
      </c>
      <c r="I28" s="95">
        <f t="shared" si="2"/>
        <v>57839.790213250235</v>
      </c>
    </row>
    <row r="29" spans="1:9" x14ac:dyDescent="0.25">
      <c r="A29" t="s">
        <v>380</v>
      </c>
      <c r="B29" t="s">
        <v>58</v>
      </c>
      <c r="C29">
        <v>4067</v>
      </c>
      <c r="D29" t="s">
        <v>68</v>
      </c>
      <c r="E29">
        <v>1.75</v>
      </c>
      <c r="F29">
        <v>4067</v>
      </c>
      <c r="G29" s="173">
        <f t="shared" si="3"/>
        <v>8.6586512295284777E-3</v>
      </c>
      <c r="H29" s="174">
        <f t="shared" si="4"/>
        <v>12.122111721339868</v>
      </c>
      <c r="I29" s="95">
        <f t="shared" si="2"/>
        <v>12122.111721339868</v>
      </c>
    </row>
    <row r="30" spans="1:9" x14ac:dyDescent="0.25">
      <c r="A30" t="s">
        <v>380</v>
      </c>
      <c r="B30" t="s">
        <v>58</v>
      </c>
      <c r="C30">
        <v>4095</v>
      </c>
      <c r="D30" t="s">
        <v>69</v>
      </c>
      <c r="E30">
        <v>4.3</v>
      </c>
      <c r="F30">
        <v>4095</v>
      </c>
      <c r="G30" s="173">
        <f t="shared" si="3"/>
        <v>2.1275543021127115E-2</v>
      </c>
      <c r="H30" s="174">
        <f t="shared" si="4"/>
        <v>29.78576022957796</v>
      </c>
      <c r="I30" s="95">
        <f t="shared" si="2"/>
        <v>29785.760229577962</v>
      </c>
    </row>
    <row r="31" spans="1:9" x14ac:dyDescent="0.25">
      <c r="A31" t="s">
        <v>380</v>
      </c>
      <c r="B31" t="s">
        <v>58</v>
      </c>
      <c r="C31">
        <v>4087</v>
      </c>
      <c r="D31" t="s">
        <v>70</v>
      </c>
      <c r="E31">
        <v>7.9</v>
      </c>
      <c r="F31">
        <v>4087</v>
      </c>
      <c r="G31" s="173">
        <f t="shared" si="3"/>
        <v>3.9087625550442845E-2</v>
      </c>
      <c r="H31" s="174">
        <f t="shared" si="4"/>
        <v>54.722675770619986</v>
      </c>
      <c r="I31" s="95">
        <f t="shared" si="2"/>
        <v>54722.675770619986</v>
      </c>
    </row>
    <row r="32" spans="1:9" x14ac:dyDescent="0.25">
      <c r="A32" t="s">
        <v>380</v>
      </c>
      <c r="B32" t="s">
        <v>58</v>
      </c>
      <c r="C32">
        <v>4079</v>
      </c>
      <c r="D32" t="s">
        <v>73</v>
      </c>
      <c r="E32">
        <v>1.8</v>
      </c>
      <c r="F32">
        <v>4079</v>
      </c>
      <c r="G32" s="173">
        <f t="shared" si="3"/>
        <v>8.9060412646578633E-3</v>
      </c>
      <c r="H32" s="174">
        <f t="shared" si="4"/>
        <v>12.468457770521008</v>
      </c>
      <c r="I32" s="95">
        <f t="shared" si="2"/>
        <v>12468.457770521009</v>
      </c>
    </row>
    <row r="33" spans="1:9" x14ac:dyDescent="0.25">
      <c r="A33" t="s">
        <v>380</v>
      </c>
      <c r="B33" t="s">
        <v>58</v>
      </c>
      <c r="C33">
        <v>4031</v>
      </c>
      <c r="D33" t="s">
        <v>74</v>
      </c>
      <c r="E33">
        <v>2.73</v>
      </c>
      <c r="F33">
        <v>4031</v>
      </c>
      <c r="G33" s="173">
        <f t="shared" si="3"/>
        <v>1.3507495918064424E-2</v>
      </c>
      <c r="H33" s="174">
        <f t="shared" si="4"/>
        <v>18.910494285290195</v>
      </c>
      <c r="I33" s="95">
        <f t="shared" si="2"/>
        <v>18910.494285290195</v>
      </c>
    </row>
    <row r="34" spans="1:9" x14ac:dyDescent="0.25">
      <c r="A34" t="s">
        <v>380</v>
      </c>
      <c r="B34" t="s">
        <v>58</v>
      </c>
      <c r="C34">
        <v>4071</v>
      </c>
      <c r="D34" t="s">
        <v>75</v>
      </c>
      <c r="E34">
        <v>8.68</v>
      </c>
      <c r="F34">
        <v>4071</v>
      </c>
      <c r="G34" s="173">
        <f t="shared" si="3"/>
        <v>4.2946910098461251E-2</v>
      </c>
      <c r="H34" s="174">
        <f t="shared" si="4"/>
        <v>60.125674137845749</v>
      </c>
      <c r="I34" s="95">
        <f t="shared" si="2"/>
        <v>60125.674137845752</v>
      </c>
    </row>
    <row r="35" spans="1:9" x14ac:dyDescent="0.25">
      <c r="A35" t="s">
        <v>380</v>
      </c>
      <c r="B35" t="s">
        <v>77</v>
      </c>
      <c r="C35">
        <v>4113</v>
      </c>
      <c r="D35" t="s">
        <v>78</v>
      </c>
      <c r="E35">
        <v>3</v>
      </c>
      <c r="F35">
        <v>4113</v>
      </c>
      <c r="G35" s="173">
        <f t="shared" si="3"/>
        <v>1.4843402107763104E-2</v>
      </c>
      <c r="H35" s="174">
        <f t="shared" si="4"/>
        <v>20.780762950868347</v>
      </c>
      <c r="I35" s="95">
        <f t="shared" si="2"/>
        <v>20780.762950868346</v>
      </c>
    </row>
    <row r="36" spans="1:9" x14ac:dyDescent="0.25">
      <c r="A36" t="s">
        <v>380</v>
      </c>
      <c r="B36" t="s">
        <v>77</v>
      </c>
      <c r="C36">
        <v>4111</v>
      </c>
      <c r="D36" t="s">
        <v>79</v>
      </c>
      <c r="E36">
        <v>4</v>
      </c>
      <c r="F36">
        <v>4111</v>
      </c>
      <c r="G36" s="173">
        <f t="shared" si="3"/>
        <v>1.9791202810350805E-2</v>
      </c>
      <c r="H36" s="174">
        <f t="shared" si="4"/>
        <v>27.707683934491126</v>
      </c>
      <c r="I36" s="95">
        <f t="shared" si="2"/>
        <v>27707.683934491124</v>
      </c>
    </row>
    <row r="37" spans="1:9" x14ac:dyDescent="0.25">
      <c r="A37" t="s">
        <v>380</v>
      </c>
      <c r="B37" t="s">
        <v>77</v>
      </c>
      <c r="C37">
        <v>4104</v>
      </c>
      <c r="D37" t="s">
        <v>80</v>
      </c>
      <c r="E37">
        <v>4.68</v>
      </c>
      <c r="F37">
        <v>4104</v>
      </c>
      <c r="G37" s="173">
        <f t="shared" si="3"/>
        <v>2.3155707288110443E-2</v>
      </c>
      <c r="H37" s="174">
        <f t="shared" si="4"/>
        <v>32.41799020335462</v>
      </c>
      <c r="I37" s="95">
        <f t="shared" si="2"/>
        <v>32417.99020335462</v>
      </c>
    </row>
    <row r="38" spans="1:9" x14ac:dyDescent="0.25">
      <c r="A38" t="s">
        <v>380</v>
      </c>
      <c r="B38" t="s">
        <v>77</v>
      </c>
      <c r="C38">
        <v>4008</v>
      </c>
      <c r="D38" t="s">
        <v>81</v>
      </c>
      <c r="E38">
        <v>3</v>
      </c>
      <c r="F38">
        <v>4008</v>
      </c>
      <c r="G38" s="173">
        <f t="shared" si="3"/>
        <v>1.4843402107763104E-2</v>
      </c>
      <c r="H38" s="174">
        <f t="shared" si="4"/>
        <v>20.780762950868347</v>
      </c>
      <c r="I38" s="95">
        <f t="shared" si="2"/>
        <v>20780.762950868346</v>
      </c>
    </row>
    <row r="39" spans="1:9" x14ac:dyDescent="0.25">
      <c r="A39" t="s">
        <v>380</v>
      </c>
      <c r="B39" t="s">
        <v>77</v>
      </c>
      <c r="C39">
        <v>4007</v>
      </c>
      <c r="D39" t="s">
        <v>82</v>
      </c>
      <c r="E39">
        <v>7</v>
      </c>
      <c r="F39">
        <v>4007</v>
      </c>
      <c r="G39" s="173">
        <f t="shared" si="3"/>
        <v>3.4634604918113911E-2</v>
      </c>
      <c r="H39" s="174">
        <f t="shared" si="4"/>
        <v>48.488446885359473</v>
      </c>
      <c r="I39" s="95">
        <f t="shared" si="2"/>
        <v>48488.446885359474</v>
      </c>
    </row>
    <row r="40" spans="1:9" x14ac:dyDescent="0.25">
      <c r="A40" t="s">
        <v>380</v>
      </c>
      <c r="B40" t="s">
        <v>77</v>
      </c>
      <c r="C40">
        <v>4015</v>
      </c>
      <c r="D40" t="s">
        <v>83</v>
      </c>
      <c r="E40">
        <v>3.8</v>
      </c>
      <c r="F40">
        <v>4015</v>
      </c>
      <c r="G40" s="173">
        <f t="shared" si="3"/>
        <v>1.8801642669833266E-2</v>
      </c>
      <c r="H40" s="174">
        <f t="shared" si="4"/>
        <v>26.322299737766571</v>
      </c>
      <c r="I40" s="95">
        <f t="shared" si="2"/>
        <v>26322.299737766571</v>
      </c>
    </row>
    <row r="41" spans="1:9" x14ac:dyDescent="0.25">
      <c r="A41" t="s">
        <v>380</v>
      </c>
      <c r="B41" t="s">
        <v>77</v>
      </c>
      <c r="C41">
        <v>4109</v>
      </c>
      <c r="D41" t="s">
        <v>84</v>
      </c>
      <c r="E41">
        <v>2</v>
      </c>
      <c r="F41">
        <v>4109</v>
      </c>
      <c r="G41" s="173">
        <f t="shared" si="3"/>
        <v>9.8956014051754023E-3</v>
      </c>
      <c r="H41" s="174">
        <f t="shared" si="4"/>
        <v>13.853841967245563</v>
      </c>
      <c r="I41" s="95">
        <f t="shared" si="2"/>
        <v>13853.841967245562</v>
      </c>
    </row>
    <row r="42" spans="1:9" x14ac:dyDescent="0.25">
      <c r="A42" t="s">
        <v>380</v>
      </c>
      <c r="B42" t="s">
        <v>77</v>
      </c>
      <c r="C42">
        <v>4116</v>
      </c>
      <c r="D42" t="s">
        <v>86</v>
      </c>
      <c r="E42">
        <v>5.24</v>
      </c>
      <c r="F42">
        <v>4116</v>
      </c>
      <c r="G42" s="173">
        <f t="shared" si="3"/>
        <v>2.5926475681559556E-2</v>
      </c>
      <c r="H42" s="174">
        <f t="shared" si="4"/>
        <v>36.297065954183381</v>
      </c>
      <c r="I42" s="95">
        <f t="shared" si="2"/>
        <v>36297.065954183381</v>
      </c>
    </row>
    <row r="43" spans="1:9" x14ac:dyDescent="0.25">
      <c r="A43" t="s">
        <v>380</v>
      </c>
      <c r="B43" t="s">
        <v>77</v>
      </c>
      <c r="C43">
        <v>4126</v>
      </c>
      <c r="D43" t="s">
        <v>87</v>
      </c>
      <c r="E43">
        <v>3</v>
      </c>
      <c r="F43">
        <v>4126</v>
      </c>
      <c r="G43" s="173">
        <f t="shared" si="3"/>
        <v>1.4843402107763104E-2</v>
      </c>
      <c r="H43" s="174">
        <f t="shared" si="4"/>
        <v>20.780762950868347</v>
      </c>
      <c r="I43" s="95">
        <f t="shared" si="2"/>
        <v>20780.762950868346</v>
      </c>
    </row>
    <row r="44" spans="1:9" x14ac:dyDescent="0.25">
      <c r="A44" t="s">
        <v>380</v>
      </c>
      <c r="B44" t="s">
        <v>77</v>
      </c>
      <c r="C44">
        <v>4119</v>
      </c>
      <c r="D44" t="s">
        <v>88</v>
      </c>
      <c r="E44">
        <v>3.5</v>
      </c>
      <c r="F44">
        <v>4119</v>
      </c>
      <c r="G44" s="173">
        <f t="shared" si="3"/>
        <v>1.7317302459056955E-2</v>
      </c>
      <c r="H44" s="174">
        <f t="shared" si="4"/>
        <v>24.244223442679736</v>
      </c>
      <c r="I44" s="95">
        <f t="shared" si="2"/>
        <v>24244.223442679737</v>
      </c>
    </row>
    <row r="45" spans="1:9" x14ac:dyDescent="0.25">
      <c r="A45" t="s">
        <v>380</v>
      </c>
      <c r="B45" t="s">
        <v>77</v>
      </c>
      <c r="C45">
        <v>4127</v>
      </c>
      <c r="D45" t="s">
        <v>89</v>
      </c>
      <c r="E45">
        <v>2</v>
      </c>
      <c r="F45">
        <v>4127</v>
      </c>
      <c r="G45" s="173">
        <f t="shared" si="3"/>
        <v>9.8956014051754023E-3</v>
      </c>
      <c r="H45" s="174">
        <f t="shared" si="4"/>
        <v>13.853841967245563</v>
      </c>
      <c r="I45" s="95">
        <f t="shared" si="2"/>
        <v>13853.841967245562</v>
      </c>
    </row>
    <row r="46" spans="1:9" x14ac:dyDescent="0.25">
      <c r="A46" t="s">
        <v>380</v>
      </c>
      <c r="B46" t="s">
        <v>77</v>
      </c>
      <c r="C46">
        <v>4121</v>
      </c>
      <c r="D46" t="s">
        <v>90</v>
      </c>
      <c r="E46">
        <v>3</v>
      </c>
      <c r="F46">
        <v>4121</v>
      </c>
      <c r="G46" s="173">
        <f t="shared" si="3"/>
        <v>1.4843402107763104E-2</v>
      </c>
      <c r="H46" s="174">
        <f t="shared" si="4"/>
        <v>20.780762950868347</v>
      </c>
      <c r="I46" s="95">
        <f t="shared" si="2"/>
        <v>20780.762950868346</v>
      </c>
    </row>
    <row r="47" spans="1:9" x14ac:dyDescent="0.25">
      <c r="A47" t="s">
        <v>380</v>
      </c>
      <c r="B47" t="s">
        <v>77</v>
      </c>
      <c r="C47">
        <v>4101</v>
      </c>
      <c r="D47" t="s">
        <v>91</v>
      </c>
      <c r="E47">
        <v>9</v>
      </c>
      <c r="F47">
        <v>4101</v>
      </c>
      <c r="G47" s="173">
        <f t="shared" si="3"/>
        <v>4.4530206323289315E-2</v>
      </c>
      <c r="H47" s="174">
        <f t="shared" si="4"/>
        <v>62.342288852605037</v>
      </c>
      <c r="I47" s="95">
        <f t="shared" si="2"/>
        <v>62342.288852605037</v>
      </c>
    </row>
    <row r="48" spans="1:9" x14ac:dyDescent="0.25">
      <c r="A48" t="s">
        <v>380</v>
      </c>
      <c r="B48" t="s">
        <v>77</v>
      </c>
      <c r="C48">
        <v>4107</v>
      </c>
      <c r="D48" t="s">
        <v>93</v>
      </c>
      <c r="E48">
        <v>3</v>
      </c>
      <c r="F48">
        <v>4107</v>
      </c>
      <c r="G48" s="173">
        <f t="shared" si="3"/>
        <v>1.4843402107763104E-2</v>
      </c>
      <c r="H48" s="174">
        <f t="shared" si="4"/>
        <v>20.780762950868347</v>
      </c>
      <c r="I48" s="95">
        <f t="shared" si="2"/>
        <v>20780.762950868346</v>
      </c>
    </row>
    <row r="49" spans="1:9" x14ac:dyDescent="0.25">
      <c r="A49" t="s">
        <v>380</v>
      </c>
      <c r="B49" t="s">
        <v>77</v>
      </c>
      <c r="C49">
        <v>4120</v>
      </c>
      <c r="D49" t="s">
        <v>94</v>
      </c>
      <c r="E49">
        <v>4.7300000000000004</v>
      </c>
      <c r="F49">
        <v>4120</v>
      </c>
      <c r="G49" s="173">
        <f t="shared" si="3"/>
        <v>2.3403097323239832E-2</v>
      </c>
      <c r="H49" s="174">
        <f t="shared" si="4"/>
        <v>32.764336252535763</v>
      </c>
      <c r="I49" s="95">
        <f t="shared" si="2"/>
        <v>32764.336252535762</v>
      </c>
    </row>
    <row r="50" spans="1:9" x14ac:dyDescent="0.25">
      <c r="A50" t="s">
        <v>380</v>
      </c>
      <c r="B50" t="s">
        <v>95</v>
      </c>
      <c r="C50">
        <v>4028</v>
      </c>
      <c r="D50" t="s">
        <v>96</v>
      </c>
      <c r="E50">
        <v>3.7</v>
      </c>
      <c r="F50">
        <v>4028</v>
      </c>
      <c r="G50" s="173">
        <f t="shared" si="3"/>
        <v>1.8306862599574498E-2</v>
      </c>
      <c r="H50" s="174">
        <f t="shared" si="4"/>
        <v>25.629607639404298</v>
      </c>
      <c r="I50" s="95">
        <f t="shared" si="2"/>
        <v>25629.607639404298</v>
      </c>
    </row>
    <row r="51" spans="1:9" x14ac:dyDescent="0.25">
      <c r="A51" t="s">
        <v>380</v>
      </c>
      <c r="B51" t="s">
        <v>95</v>
      </c>
      <c r="C51">
        <v>4037</v>
      </c>
      <c r="D51" t="s">
        <v>98</v>
      </c>
      <c r="E51">
        <v>3.75</v>
      </c>
      <c r="F51">
        <v>4037</v>
      </c>
      <c r="G51" s="173">
        <f t="shared" si="3"/>
        <v>1.855425263470388E-2</v>
      </c>
      <c r="H51" s="174">
        <f t="shared" si="4"/>
        <v>25.975953688585431</v>
      </c>
      <c r="I51" s="95">
        <f t="shared" si="2"/>
        <v>25975.953688585432</v>
      </c>
    </row>
    <row r="52" spans="1:9" x14ac:dyDescent="0.25">
      <c r="A52" t="s">
        <v>380</v>
      </c>
      <c r="B52" t="s">
        <v>95</v>
      </c>
      <c r="C52">
        <v>4038</v>
      </c>
      <c r="D52" t="s">
        <v>99</v>
      </c>
      <c r="E52">
        <v>4.2</v>
      </c>
      <c r="F52">
        <v>4038</v>
      </c>
      <c r="G52" s="173">
        <f t="shared" si="3"/>
        <v>2.0780762950868347E-2</v>
      </c>
      <c r="H52" s="174">
        <f t="shared" si="4"/>
        <v>29.093068131215684</v>
      </c>
      <c r="I52" s="95">
        <f t="shared" si="2"/>
        <v>29093.068131215685</v>
      </c>
    </row>
    <row r="53" spans="1:9" x14ac:dyDescent="0.25">
      <c r="A53" t="s">
        <v>380</v>
      </c>
      <c r="B53" t="s">
        <v>95</v>
      </c>
      <c r="C53">
        <v>4039</v>
      </c>
      <c r="D53" t="s">
        <v>100</v>
      </c>
      <c r="E53">
        <v>1.65</v>
      </c>
      <c r="F53">
        <v>4039</v>
      </c>
      <c r="G53" s="173">
        <f t="shared" si="3"/>
        <v>8.1638711592697064E-3</v>
      </c>
      <c r="H53" s="174">
        <f t="shared" si="4"/>
        <v>11.429419622977589</v>
      </c>
      <c r="I53" s="95">
        <f t="shared" si="2"/>
        <v>11429.419622977588</v>
      </c>
    </row>
    <row r="54" spans="1:9" x14ac:dyDescent="0.25">
      <c r="A54" t="s">
        <v>380</v>
      </c>
      <c r="B54" t="s">
        <v>95</v>
      </c>
      <c r="C54">
        <v>4027</v>
      </c>
      <c r="D54" t="s">
        <v>101</v>
      </c>
      <c r="E54">
        <v>3.9</v>
      </c>
      <c r="F54">
        <v>4027</v>
      </c>
      <c r="G54" s="173">
        <f t="shared" si="3"/>
        <v>1.9296422740092037E-2</v>
      </c>
      <c r="H54" s="174">
        <f t="shared" si="4"/>
        <v>27.01499183612885</v>
      </c>
      <c r="I54" s="95">
        <f t="shared" si="2"/>
        <v>27014.991836128851</v>
      </c>
    </row>
    <row r="55" spans="1:9" x14ac:dyDescent="0.25">
      <c r="A55" t="s">
        <v>380</v>
      </c>
      <c r="B55" t="s">
        <v>95</v>
      </c>
      <c r="C55">
        <v>4029</v>
      </c>
      <c r="D55" t="s">
        <v>102</v>
      </c>
      <c r="E55">
        <v>2</v>
      </c>
      <c r="F55">
        <v>4029</v>
      </c>
      <c r="G55" s="173">
        <f t="shared" si="3"/>
        <v>9.8956014051754023E-3</v>
      </c>
      <c r="H55" s="174">
        <f t="shared" si="4"/>
        <v>13.853841967245563</v>
      </c>
      <c r="I55" s="95">
        <f t="shared" si="2"/>
        <v>13853.841967245562</v>
      </c>
    </row>
    <row r="56" spans="1:9" x14ac:dyDescent="0.25">
      <c r="A56" t="s">
        <v>380</v>
      </c>
      <c r="B56" t="s">
        <v>95</v>
      </c>
      <c r="C56">
        <v>4019</v>
      </c>
      <c r="D56" t="s">
        <v>103</v>
      </c>
      <c r="E56">
        <v>5.4</v>
      </c>
      <c r="F56">
        <v>4019</v>
      </c>
      <c r="G56" s="173">
        <f t="shared" si="3"/>
        <v>2.6718123793973592E-2</v>
      </c>
      <c r="H56" s="174">
        <f t="shared" si="4"/>
        <v>37.405373311563025</v>
      </c>
      <c r="I56" s="95">
        <f t="shared" si="2"/>
        <v>37405.373311563024</v>
      </c>
    </row>
    <row r="57" spans="1:9" x14ac:dyDescent="0.25">
      <c r="A57" t="s">
        <v>380</v>
      </c>
      <c r="B57" t="s">
        <v>95</v>
      </c>
      <c r="C57">
        <v>4024</v>
      </c>
      <c r="D57" t="s">
        <v>104</v>
      </c>
      <c r="E57">
        <v>3</v>
      </c>
      <c r="F57">
        <v>4024</v>
      </c>
      <c r="G57" s="173">
        <f t="shared" si="3"/>
        <v>1.4843402107763104E-2</v>
      </c>
      <c r="H57" s="174">
        <f t="shared" si="4"/>
        <v>20.780762950868347</v>
      </c>
      <c r="I57" s="95">
        <f t="shared" si="2"/>
        <v>20780.762950868346</v>
      </c>
    </row>
    <row r="58" spans="1:9" x14ac:dyDescent="0.25">
      <c r="A58" t="s">
        <v>380</v>
      </c>
      <c r="B58" t="s">
        <v>95</v>
      </c>
      <c r="C58">
        <v>4047</v>
      </c>
      <c r="D58" t="s">
        <v>105</v>
      </c>
      <c r="E58">
        <v>3.6</v>
      </c>
      <c r="F58">
        <v>4047</v>
      </c>
      <c r="G58" s="173">
        <f t="shared" si="3"/>
        <v>1.7812082529315727E-2</v>
      </c>
      <c r="H58" s="174">
        <f t="shared" si="4"/>
        <v>24.936915541042016</v>
      </c>
      <c r="I58" s="95">
        <f t="shared" si="2"/>
        <v>24936.915541042017</v>
      </c>
    </row>
    <row r="59" spans="1:9" x14ac:dyDescent="0.25">
      <c r="A59" t="s">
        <v>380</v>
      </c>
      <c r="B59" t="s">
        <v>95</v>
      </c>
      <c r="C59">
        <v>4026</v>
      </c>
      <c r="D59" t="s">
        <v>106</v>
      </c>
      <c r="E59">
        <v>5</v>
      </c>
      <c r="F59">
        <v>4026</v>
      </c>
      <c r="G59" s="173">
        <f t="shared" si="3"/>
        <v>2.4739003512938507E-2</v>
      </c>
      <c r="H59" s="174">
        <f t="shared" si="4"/>
        <v>34.634604918113908</v>
      </c>
      <c r="I59" s="95">
        <f t="shared" si="2"/>
        <v>34634.60491811391</v>
      </c>
    </row>
    <row r="60" spans="1:9" x14ac:dyDescent="0.25">
      <c r="A60" t="s">
        <v>380</v>
      </c>
      <c r="B60" t="s">
        <v>95</v>
      </c>
      <c r="C60">
        <v>4045</v>
      </c>
      <c r="D60" t="s">
        <v>107</v>
      </c>
      <c r="E60">
        <v>4.2</v>
      </c>
      <c r="F60">
        <v>4045</v>
      </c>
      <c r="G60" s="173">
        <f t="shared" si="3"/>
        <v>2.0780762950868347E-2</v>
      </c>
      <c r="H60" s="174">
        <f t="shared" si="4"/>
        <v>29.093068131215684</v>
      </c>
      <c r="I60" s="95">
        <f t="shared" si="2"/>
        <v>29093.068131215685</v>
      </c>
    </row>
    <row r="61" spans="1:9" x14ac:dyDescent="0.25">
      <c r="A61" t="s">
        <v>380</v>
      </c>
      <c r="B61" t="s">
        <v>95</v>
      </c>
      <c r="C61">
        <v>4043</v>
      </c>
      <c r="D61" t="s">
        <v>108</v>
      </c>
      <c r="E61" s="167">
        <v>7.4</v>
      </c>
      <c r="F61">
        <v>4043</v>
      </c>
      <c r="G61" s="173">
        <f t="shared" si="3"/>
        <v>3.6613725199148996E-2</v>
      </c>
      <c r="H61" s="174">
        <f t="shared" si="4"/>
        <v>51.259215278808597</v>
      </c>
      <c r="I61" s="95">
        <f t="shared" si="2"/>
        <v>51259.215278808595</v>
      </c>
    </row>
    <row r="62" spans="1:9" x14ac:dyDescent="0.25">
      <c r="A62" t="s">
        <v>380</v>
      </c>
      <c r="B62" t="s">
        <v>95</v>
      </c>
      <c r="C62">
        <v>4048</v>
      </c>
      <c r="D62" t="s">
        <v>109</v>
      </c>
      <c r="E62">
        <v>2.75</v>
      </c>
      <c r="F62">
        <v>4048</v>
      </c>
      <c r="G62" s="173">
        <f t="shared" si="3"/>
        <v>1.360645193211618E-2</v>
      </c>
      <c r="H62" s="174">
        <f t="shared" si="4"/>
        <v>19.049032704962652</v>
      </c>
      <c r="I62" s="95">
        <f t="shared" si="2"/>
        <v>19049.032704962654</v>
      </c>
    </row>
    <row r="63" spans="1:9" x14ac:dyDescent="0.25">
      <c r="A63" t="s">
        <v>380</v>
      </c>
      <c r="B63" t="s">
        <v>95</v>
      </c>
      <c r="C63">
        <v>4010</v>
      </c>
      <c r="D63" t="s">
        <v>110</v>
      </c>
      <c r="E63">
        <v>3</v>
      </c>
      <c r="F63">
        <v>4010</v>
      </c>
      <c r="G63" s="173">
        <f t="shared" si="3"/>
        <v>1.4843402107763104E-2</v>
      </c>
      <c r="H63" s="174">
        <f t="shared" si="4"/>
        <v>20.780762950868347</v>
      </c>
      <c r="I63" s="95">
        <f t="shared" si="2"/>
        <v>20780.762950868346</v>
      </c>
    </row>
    <row r="64" spans="1:9" x14ac:dyDescent="0.25">
      <c r="A64" t="s">
        <v>380</v>
      </c>
      <c r="B64" t="s">
        <v>95</v>
      </c>
      <c r="C64">
        <v>4054</v>
      </c>
      <c r="D64" t="s">
        <v>111</v>
      </c>
      <c r="E64">
        <v>3</v>
      </c>
      <c r="F64">
        <v>4054</v>
      </c>
      <c r="G64" s="173">
        <f t="shared" si="3"/>
        <v>1.4843402107763104E-2</v>
      </c>
      <c r="H64" s="174">
        <f t="shared" si="4"/>
        <v>20.780762950868347</v>
      </c>
      <c r="I64" s="95">
        <f t="shared" si="2"/>
        <v>20780.762950868346</v>
      </c>
    </row>
    <row r="65" spans="1:9" x14ac:dyDescent="0.25">
      <c r="A65" t="s">
        <v>380</v>
      </c>
      <c r="B65" t="s">
        <v>95</v>
      </c>
      <c r="C65">
        <v>4006</v>
      </c>
      <c r="D65" t="s">
        <v>112</v>
      </c>
      <c r="E65">
        <v>7.6</v>
      </c>
      <c r="F65">
        <v>4006</v>
      </c>
      <c r="G65" s="173">
        <f t="shared" si="3"/>
        <v>3.7603285339666531E-2</v>
      </c>
      <c r="H65" s="174">
        <f t="shared" si="4"/>
        <v>52.644599475533141</v>
      </c>
      <c r="I65" s="95">
        <f t="shared" si="2"/>
        <v>52644.599475533141</v>
      </c>
    </row>
    <row r="66" spans="1:9" x14ac:dyDescent="0.25">
      <c r="A66" t="s">
        <v>380</v>
      </c>
      <c r="B66" t="s">
        <v>95</v>
      </c>
      <c r="C66">
        <v>4020</v>
      </c>
      <c r="D66" t="s">
        <v>113</v>
      </c>
      <c r="E66">
        <v>6.6</v>
      </c>
      <c r="F66">
        <v>4020</v>
      </c>
      <c r="G66" s="173">
        <f t="shared" si="3"/>
        <v>3.2655484637078826E-2</v>
      </c>
      <c r="H66" s="174">
        <f t="shared" si="4"/>
        <v>45.717678491910355</v>
      </c>
      <c r="I66" s="95">
        <f t="shared" si="2"/>
        <v>45717.678491910352</v>
      </c>
    </row>
    <row r="67" spans="1:9" x14ac:dyDescent="0.25">
      <c r="A67" t="s">
        <v>380</v>
      </c>
      <c r="B67" t="s">
        <v>95</v>
      </c>
      <c r="C67">
        <v>4023</v>
      </c>
      <c r="D67" t="s">
        <v>115</v>
      </c>
      <c r="E67">
        <v>3.1</v>
      </c>
      <c r="F67">
        <v>4023</v>
      </c>
      <c r="G67" s="173">
        <f t="shared" si="3"/>
        <v>1.5338182178021876E-2</v>
      </c>
      <c r="H67" s="174">
        <f t="shared" si="4"/>
        <v>21.473455049230626</v>
      </c>
      <c r="I67" s="95">
        <f t="shared" ref="I67:I130" si="5">+H67*1000</f>
        <v>21473.455049230626</v>
      </c>
    </row>
    <row r="68" spans="1:9" x14ac:dyDescent="0.25">
      <c r="A68" t="s">
        <v>381</v>
      </c>
      <c r="B68" t="s">
        <v>116</v>
      </c>
      <c r="C68">
        <v>4132</v>
      </c>
      <c r="D68" t="s">
        <v>117</v>
      </c>
      <c r="E68">
        <v>4.5</v>
      </c>
      <c r="F68">
        <v>4132</v>
      </c>
      <c r="G68" s="173">
        <f>E68/$O$10</f>
        <v>3.9045553145336219E-2</v>
      </c>
      <c r="H68" s="174">
        <f>G68*$N$10</f>
        <v>42.950108459869838</v>
      </c>
      <c r="I68" s="95">
        <f t="shared" si="5"/>
        <v>42950.108459869836</v>
      </c>
    </row>
    <row r="69" spans="1:9" x14ac:dyDescent="0.25">
      <c r="A69" t="s">
        <v>381</v>
      </c>
      <c r="B69" t="s">
        <v>116</v>
      </c>
      <c r="C69">
        <v>4130</v>
      </c>
      <c r="D69" t="s">
        <v>118</v>
      </c>
      <c r="E69">
        <v>7.74</v>
      </c>
      <c r="F69">
        <v>4130</v>
      </c>
      <c r="G69" s="173">
        <f t="shared" ref="G69:G89" si="6">E69/$O$10</f>
        <v>6.7158351409978306E-2</v>
      </c>
      <c r="H69" s="174">
        <f t="shared" ref="H69:H89" si="7">G69*$N$10</f>
        <v>73.874186550976134</v>
      </c>
      <c r="I69" s="95">
        <f t="shared" si="5"/>
        <v>73874.186550976141</v>
      </c>
    </row>
    <row r="70" spans="1:9" x14ac:dyDescent="0.25">
      <c r="A70" t="s">
        <v>381</v>
      </c>
      <c r="B70" t="s">
        <v>116</v>
      </c>
      <c r="C70">
        <v>4135</v>
      </c>
      <c r="D70" t="s">
        <v>119</v>
      </c>
      <c r="E70">
        <v>6.8</v>
      </c>
      <c r="F70">
        <v>4135</v>
      </c>
      <c r="G70" s="173">
        <f t="shared" si="6"/>
        <v>5.9002169197396953E-2</v>
      </c>
      <c r="H70" s="174">
        <f t="shared" si="7"/>
        <v>64.902386117136643</v>
      </c>
      <c r="I70" s="95">
        <f t="shared" si="5"/>
        <v>64902.386117136644</v>
      </c>
    </row>
    <row r="71" spans="1:9" x14ac:dyDescent="0.25">
      <c r="A71" t="s">
        <v>381</v>
      </c>
      <c r="B71" t="s">
        <v>116</v>
      </c>
      <c r="C71">
        <v>4162</v>
      </c>
      <c r="D71" t="s">
        <v>122</v>
      </c>
      <c r="E71">
        <v>2.78</v>
      </c>
      <c r="F71">
        <v>4162</v>
      </c>
      <c r="G71" s="173">
        <f t="shared" si="6"/>
        <v>2.4121475054229929E-2</v>
      </c>
      <c r="H71" s="174">
        <f t="shared" si="7"/>
        <v>26.533622559652922</v>
      </c>
      <c r="I71" s="95">
        <f t="shared" si="5"/>
        <v>26533.622559652922</v>
      </c>
    </row>
    <row r="72" spans="1:9" x14ac:dyDescent="0.25">
      <c r="A72" t="s">
        <v>381</v>
      </c>
      <c r="B72" t="s">
        <v>116</v>
      </c>
      <c r="C72">
        <v>4147</v>
      </c>
      <c r="D72" t="s">
        <v>123</v>
      </c>
      <c r="E72">
        <v>4.9000000000000004</v>
      </c>
      <c r="F72">
        <v>4147</v>
      </c>
      <c r="G72" s="173">
        <f t="shared" si="6"/>
        <v>4.2516268980477223E-2</v>
      </c>
      <c r="H72" s="174">
        <f t="shared" si="7"/>
        <v>46.767895878524946</v>
      </c>
      <c r="I72" s="95">
        <f t="shared" si="5"/>
        <v>46767.895878524949</v>
      </c>
    </row>
    <row r="73" spans="1:9" x14ac:dyDescent="0.25">
      <c r="A73" t="s">
        <v>381</v>
      </c>
      <c r="B73" t="s">
        <v>116</v>
      </c>
      <c r="C73">
        <v>4141</v>
      </c>
      <c r="D73" t="s">
        <v>124</v>
      </c>
      <c r="E73">
        <v>4</v>
      </c>
      <c r="F73">
        <v>4141</v>
      </c>
      <c r="G73" s="173">
        <f t="shared" si="6"/>
        <v>3.4707158351409972E-2</v>
      </c>
      <c r="H73" s="174">
        <f t="shared" si="7"/>
        <v>38.177874186550973</v>
      </c>
      <c r="I73" s="95">
        <f t="shared" si="5"/>
        <v>38177.874186550973</v>
      </c>
    </row>
    <row r="74" spans="1:9" x14ac:dyDescent="0.25">
      <c r="A74" t="s">
        <v>381</v>
      </c>
      <c r="B74" t="s">
        <v>116</v>
      </c>
      <c r="C74">
        <v>4139</v>
      </c>
      <c r="D74" t="s">
        <v>125</v>
      </c>
      <c r="E74">
        <v>5.41</v>
      </c>
      <c r="F74">
        <v>4139</v>
      </c>
      <c r="G74" s="173">
        <f t="shared" si="6"/>
        <v>4.6941431670281988E-2</v>
      </c>
      <c r="H74" s="174">
        <f t="shared" si="7"/>
        <v>51.635574837310187</v>
      </c>
      <c r="I74" s="95">
        <f t="shared" si="5"/>
        <v>51635.574837310189</v>
      </c>
    </row>
    <row r="75" spans="1:9" x14ac:dyDescent="0.25">
      <c r="A75" t="s">
        <v>381</v>
      </c>
      <c r="B75" t="s">
        <v>116</v>
      </c>
      <c r="C75">
        <v>4143</v>
      </c>
      <c r="D75" t="s">
        <v>126</v>
      </c>
      <c r="E75">
        <v>4</v>
      </c>
      <c r="F75">
        <v>4143</v>
      </c>
      <c r="G75" s="173">
        <f t="shared" si="6"/>
        <v>3.4707158351409972E-2</v>
      </c>
      <c r="H75" s="174">
        <f t="shared" si="7"/>
        <v>38.177874186550973</v>
      </c>
      <c r="I75" s="95">
        <f t="shared" si="5"/>
        <v>38177.874186550973</v>
      </c>
    </row>
    <row r="76" spans="1:9" x14ac:dyDescent="0.25">
      <c r="A76" t="s">
        <v>381</v>
      </c>
      <c r="B76" t="s">
        <v>116</v>
      </c>
      <c r="C76">
        <v>4157</v>
      </c>
      <c r="D76" t="s">
        <v>128</v>
      </c>
      <c r="E76">
        <v>3.5</v>
      </c>
      <c r="F76">
        <v>4157</v>
      </c>
      <c r="G76" s="173">
        <f t="shared" si="6"/>
        <v>3.0368763557483726E-2</v>
      </c>
      <c r="H76" s="174">
        <f t="shared" si="7"/>
        <v>33.4056399132321</v>
      </c>
      <c r="I76" s="95">
        <f t="shared" si="5"/>
        <v>33405.639913232102</v>
      </c>
    </row>
    <row r="77" spans="1:9" x14ac:dyDescent="0.25">
      <c r="A77" t="s">
        <v>381</v>
      </c>
      <c r="B77" t="s">
        <v>116</v>
      </c>
      <c r="C77">
        <v>4148</v>
      </c>
      <c r="D77" t="s">
        <v>129</v>
      </c>
      <c r="E77">
        <v>4.4000000000000004</v>
      </c>
      <c r="F77">
        <v>4148</v>
      </c>
      <c r="G77" s="173">
        <f t="shared" si="6"/>
        <v>3.8177874186550977E-2</v>
      </c>
      <c r="H77" s="174">
        <f t="shared" si="7"/>
        <v>41.995661605206074</v>
      </c>
      <c r="I77" s="95">
        <f t="shared" si="5"/>
        <v>41995.661605206071</v>
      </c>
    </row>
    <row r="78" spans="1:9" x14ac:dyDescent="0.25">
      <c r="A78" t="s">
        <v>381</v>
      </c>
      <c r="B78" t="s">
        <v>116</v>
      </c>
      <c r="C78">
        <v>4144</v>
      </c>
      <c r="D78" t="s">
        <v>130</v>
      </c>
      <c r="E78">
        <v>3.8</v>
      </c>
      <c r="F78">
        <v>4144</v>
      </c>
      <c r="G78" s="173">
        <f t="shared" si="6"/>
        <v>3.2971800433839474E-2</v>
      </c>
      <c r="H78" s="174">
        <f t="shared" si="7"/>
        <v>36.268980477223423</v>
      </c>
      <c r="I78" s="95">
        <f t="shared" si="5"/>
        <v>36268.98047722342</v>
      </c>
    </row>
    <row r="79" spans="1:9" x14ac:dyDescent="0.25">
      <c r="A79" t="s">
        <v>381</v>
      </c>
      <c r="B79" t="s">
        <v>116</v>
      </c>
      <c r="C79">
        <v>4153</v>
      </c>
      <c r="D79" t="s">
        <v>131</v>
      </c>
      <c r="E79">
        <v>3.2</v>
      </c>
      <c r="F79">
        <v>4153</v>
      </c>
      <c r="G79" s="173">
        <f t="shared" si="6"/>
        <v>2.7765726681127981E-2</v>
      </c>
      <c r="H79" s="174">
        <f t="shared" si="7"/>
        <v>30.542299349240778</v>
      </c>
      <c r="I79" s="95">
        <f t="shared" si="5"/>
        <v>30542.299349240777</v>
      </c>
    </row>
    <row r="80" spans="1:9" x14ac:dyDescent="0.25">
      <c r="A80" t="s">
        <v>381</v>
      </c>
      <c r="B80" t="s">
        <v>134</v>
      </c>
      <c r="C80">
        <v>4189</v>
      </c>
      <c r="D80" t="s">
        <v>135</v>
      </c>
      <c r="E80">
        <v>7.7799999999999994</v>
      </c>
      <c r="F80">
        <v>4189</v>
      </c>
      <c r="G80" s="173">
        <f t="shared" si="6"/>
        <v>6.7505422993492395E-2</v>
      </c>
      <c r="H80" s="174">
        <f t="shared" si="7"/>
        <v>74.255965292841637</v>
      </c>
      <c r="I80" s="95">
        <f t="shared" si="5"/>
        <v>74255.965292841633</v>
      </c>
    </row>
    <row r="81" spans="1:9" x14ac:dyDescent="0.25">
      <c r="A81" t="s">
        <v>381</v>
      </c>
      <c r="B81" t="s">
        <v>134</v>
      </c>
      <c r="C81">
        <v>4174</v>
      </c>
      <c r="D81" t="s">
        <v>140</v>
      </c>
      <c r="E81">
        <v>5.8</v>
      </c>
      <c r="F81">
        <v>4174</v>
      </c>
      <c r="G81" s="173">
        <f t="shared" si="6"/>
        <v>5.032537960954446E-2</v>
      </c>
      <c r="H81" s="174">
        <f t="shared" si="7"/>
        <v>55.357917570498905</v>
      </c>
      <c r="I81" s="95">
        <f t="shared" si="5"/>
        <v>55357.917570498903</v>
      </c>
    </row>
    <row r="82" spans="1:9" x14ac:dyDescent="0.25">
      <c r="A82" t="s">
        <v>381</v>
      </c>
      <c r="B82" t="s">
        <v>134</v>
      </c>
      <c r="C82">
        <v>4170</v>
      </c>
      <c r="D82" t="s">
        <v>141</v>
      </c>
      <c r="E82">
        <v>10.57</v>
      </c>
      <c r="F82">
        <v>4170</v>
      </c>
      <c r="G82" s="173">
        <f t="shared" si="6"/>
        <v>9.1713665943600864E-2</v>
      </c>
      <c r="H82" s="174">
        <f t="shared" si="7"/>
        <v>100.88503253796095</v>
      </c>
      <c r="I82" s="95">
        <f t="shared" si="5"/>
        <v>100885.03253796096</v>
      </c>
    </row>
    <row r="83" spans="1:9" x14ac:dyDescent="0.25">
      <c r="A83" t="s">
        <v>381</v>
      </c>
      <c r="B83" t="s">
        <v>134</v>
      </c>
      <c r="C83">
        <v>4188</v>
      </c>
      <c r="D83" t="s">
        <v>143</v>
      </c>
      <c r="E83">
        <v>3.8</v>
      </c>
      <c r="F83">
        <v>4188</v>
      </c>
      <c r="G83" s="173">
        <f t="shared" si="6"/>
        <v>3.2971800433839474E-2</v>
      </c>
      <c r="H83" s="174">
        <f t="shared" si="7"/>
        <v>36.268980477223423</v>
      </c>
      <c r="I83" s="95">
        <f t="shared" si="5"/>
        <v>36268.98047722342</v>
      </c>
    </row>
    <row r="84" spans="1:9" x14ac:dyDescent="0.25">
      <c r="A84" t="s">
        <v>381</v>
      </c>
      <c r="B84" t="s">
        <v>134</v>
      </c>
      <c r="C84">
        <v>4180</v>
      </c>
      <c r="D84" t="s">
        <v>144</v>
      </c>
      <c r="E84">
        <v>3.78</v>
      </c>
      <c r="F84">
        <v>4180</v>
      </c>
      <c r="G84" s="173">
        <f t="shared" si="6"/>
        <v>3.2798264642082423E-2</v>
      </c>
      <c r="H84" s="174">
        <f t="shared" si="7"/>
        <v>36.078091106290664</v>
      </c>
      <c r="I84" s="95">
        <f t="shared" si="5"/>
        <v>36078.091106290667</v>
      </c>
    </row>
    <row r="85" spans="1:9" x14ac:dyDescent="0.25">
      <c r="A85" t="s">
        <v>381</v>
      </c>
      <c r="B85" t="s">
        <v>134</v>
      </c>
      <c r="C85">
        <v>4185</v>
      </c>
      <c r="D85" t="s">
        <v>145</v>
      </c>
      <c r="E85">
        <v>2.78</v>
      </c>
      <c r="F85">
        <v>4185</v>
      </c>
      <c r="G85" s="173">
        <f t="shared" si="6"/>
        <v>2.4121475054229929E-2</v>
      </c>
      <c r="H85" s="174">
        <f t="shared" si="7"/>
        <v>26.533622559652922</v>
      </c>
      <c r="I85" s="95">
        <f t="shared" si="5"/>
        <v>26533.622559652922</v>
      </c>
    </row>
    <row r="86" spans="1:9" x14ac:dyDescent="0.25">
      <c r="A86" t="s">
        <v>381</v>
      </c>
      <c r="B86" t="s">
        <v>134</v>
      </c>
      <c r="C86">
        <v>4178</v>
      </c>
      <c r="D86" t="s">
        <v>146</v>
      </c>
      <c r="E86">
        <v>7.2</v>
      </c>
      <c r="F86">
        <v>4178</v>
      </c>
      <c r="G86" s="173">
        <f t="shared" si="6"/>
        <v>6.2472885032537957E-2</v>
      </c>
      <c r="H86" s="174">
        <f t="shared" si="7"/>
        <v>68.720173535791758</v>
      </c>
      <c r="I86" s="95">
        <f t="shared" si="5"/>
        <v>68720.173535791764</v>
      </c>
    </row>
    <row r="87" spans="1:9" x14ac:dyDescent="0.25">
      <c r="A87" t="s">
        <v>381</v>
      </c>
      <c r="B87" t="s">
        <v>134</v>
      </c>
      <c r="C87">
        <v>4194</v>
      </c>
      <c r="D87" t="s">
        <v>147</v>
      </c>
      <c r="E87">
        <v>9.9500000000000011</v>
      </c>
      <c r="F87">
        <v>4194</v>
      </c>
      <c r="G87" s="173">
        <f t="shared" si="6"/>
        <v>8.6334056399132317E-2</v>
      </c>
      <c r="H87" s="174">
        <f t="shared" si="7"/>
        <v>94.967462039045543</v>
      </c>
      <c r="I87" s="95">
        <f t="shared" si="5"/>
        <v>94967.462039045538</v>
      </c>
    </row>
    <row r="88" spans="1:9" x14ac:dyDescent="0.25">
      <c r="A88" t="s">
        <v>381</v>
      </c>
      <c r="B88" t="s">
        <v>134</v>
      </c>
      <c r="C88">
        <v>4181</v>
      </c>
      <c r="D88" t="s">
        <v>148</v>
      </c>
      <c r="E88">
        <v>3.56</v>
      </c>
      <c r="F88">
        <v>4181</v>
      </c>
      <c r="G88" s="173">
        <f t="shared" si="6"/>
        <v>3.0889370932754876E-2</v>
      </c>
      <c r="H88" s="174">
        <f t="shared" si="7"/>
        <v>33.978308026030362</v>
      </c>
      <c r="I88" s="95">
        <f t="shared" si="5"/>
        <v>33978.308026030361</v>
      </c>
    </row>
    <row r="89" spans="1:9" x14ac:dyDescent="0.25">
      <c r="A89" t="s">
        <v>381</v>
      </c>
      <c r="B89" t="s">
        <v>134</v>
      </c>
      <c r="C89">
        <v>4183</v>
      </c>
      <c r="D89" t="s">
        <v>149</v>
      </c>
      <c r="E89">
        <v>5</v>
      </c>
      <c r="F89">
        <v>4183</v>
      </c>
      <c r="G89" s="173">
        <f t="shared" si="6"/>
        <v>4.3383947939262466E-2</v>
      </c>
      <c r="H89" s="174">
        <f t="shared" si="7"/>
        <v>47.722342733188711</v>
      </c>
      <c r="I89" s="95">
        <f t="shared" si="5"/>
        <v>47722.342733188714</v>
      </c>
    </row>
    <row r="90" spans="1:9" x14ac:dyDescent="0.25">
      <c r="A90" t="s">
        <v>382</v>
      </c>
      <c r="B90" t="s">
        <v>383</v>
      </c>
      <c r="C90">
        <v>551110</v>
      </c>
      <c r="D90" t="s">
        <v>150</v>
      </c>
      <c r="E90">
        <v>6</v>
      </c>
      <c r="F90">
        <v>551110</v>
      </c>
      <c r="G90" s="173">
        <f>E90/$O$11</f>
        <v>3.0441400304413998E-2</v>
      </c>
      <c r="H90" s="174">
        <f>G90*$N$11</f>
        <v>88.280060882800598</v>
      </c>
      <c r="I90" s="95">
        <f t="shared" si="5"/>
        <v>88280.060882800593</v>
      </c>
    </row>
    <row r="91" spans="1:9" x14ac:dyDescent="0.25">
      <c r="A91" t="s">
        <v>382</v>
      </c>
      <c r="B91" t="s">
        <v>383</v>
      </c>
      <c r="C91">
        <v>451101</v>
      </c>
      <c r="D91" t="s">
        <v>151</v>
      </c>
      <c r="E91">
        <v>10.31</v>
      </c>
      <c r="F91">
        <v>451101</v>
      </c>
      <c r="G91" s="173">
        <f t="shared" ref="G91:G129" si="8">E91/$O$11</f>
        <v>5.2308472856418056E-2</v>
      </c>
      <c r="H91" s="174">
        <f t="shared" ref="H91:H129" si="9">G91*$N$11</f>
        <v>151.69457128361236</v>
      </c>
      <c r="I91" s="95">
        <f t="shared" si="5"/>
        <v>151694.57128361237</v>
      </c>
    </row>
    <row r="92" spans="1:9" x14ac:dyDescent="0.25">
      <c r="A92" t="s">
        <v>382</v>
      </c>
      <c r="B92" t="s">
        <v>383</v>
      </c>
      <c r="C92">
        <v>551103</v>
      </c>
      <c r="D92" t="s">
        <v>152</v>
      </c>
      <c r="E92">
        <v>4</v>
      </c>
      <c r="F92">
        <v>551103</v>
      </c>
      <c r="G92" s="173">
        <f t="shared" si="8"/>
        <v>2.0294266869609334E-2</v>
      </c>
      <c r="H92" s="174">
        <f t="shared" si="9"/>
        <v>58.853373921867068</v>
      </c>
      <c r="I92" s="95">
        <f t="shared" si="5"/>
        <v>58853.373921867067</v>
      </c>
    </row>
    <row r="93" spans="1:9" x14ac:dyDescent="0.25">
      <c r="A93" t="s">
        <v>382</v>
      </c>
      <c r="B93" t="s">
        <v>383</v>
      </c>
      <c r="C93">
        <v>551330</v>
      </c>
      <c r="D93" t="s">
        <v>153</v>
      </c>
      <c r="E93">
        <v>3</v>
      </c>
      <c r="F93">
        <v>551330</v>
      </c>
      <c r="G93" s="173">
        <f t="shared" si="8"/>
        <v>1.5220700152206999E-2</v>
      </c>
      <c r="H93" s="174">
        <f t="shared" si="9"/>
        <v>44.140030441400299</v>
      </c>
      <c r="I93" s="95">
        <f t="shared" si="5"/>
        <v>44140.030441400297</v>
      </c>
    </row>
    <row r="94" spans="1:9" x14ac:dyDescent="0.25">
      <c r="A94" t="s">
        <v>382</v>
      </c>
      <c r="B94" t="s">
        <v>383</v>
      </c>
      <c r="C94">
        <v>451115</v>
      </c>
      <c r="D94" t="s">
        <v>154</v>
      </c>
      <c r="E94">
        <v>3</v>
      </c>
      <c r="F94">
        <v>451115</v>
      </c>
      <c r="G94" s="173">
        <f t="shared" si="8"/>
        <v>1.5220700152206999E-2</v>
      </c>
      <c r="H94" s="174">
        <f t="shared" si="9"/>
        <v>44.140030441400299</v>
      </c>
      <c r="I94" s="95">
        <f t="shared" si="5"/>
        <v>44140.030441400297</v>
      </c>
    </row>
    <row r="95" spans="1:9" x14ac:dyDescent="0.25">
      <c r="A95" t="s">
        <v>382</v>
      </c>
      <c r="B95" t="s">
        <v>383</v>
      </c>
      <c r="C95">
        <v>551128</v>
      </c>
      <c r="D95" t="s">
        <v>155</v>
      </c>
      <c r="E95">
        <v>4</v>
      </c>
      <c r="F95">
        <v>551128</v>
      </c>
      <c r="G95" s="173">
        <f t="shared" si="8"/>
        <v>2.0294266869609334E-2</v>
      </c>
      <c r="H95" s="174">
        <f t="shared" si="9"/>
        <v>58.853373921867068</v>
      </c>
      <c r="I95" s="95">
        <f t="shared" si="5"/>
        <v>58853.373921867067</v>
      </c>
    </row>
    <row r="96" spans="1:9" x14ac:dyDescent="0.25">
      <c r="A96" t="s">
        <v>382</v>
      </c>
      <c r="B96" t="s">
        <v>383</v>
      </c>
      <c r="C96">
        <v>451120</v>
      </c>
      <c r="D96" t="s">
        <v>156</v>
      </c>
      <c r="E96">
        <v>2.5</v>
      </c>
      <c r="F96">
        <v>451120</v>
      </c>
      <c r="G96" s="173">
        <f t="shared" si="8"/>
        <v>1.2683916793505834E-2</v>
      </c>
      <c r="H96" s="174">
        <f t="shared" si="9"/>
        <v>36.783358701166918</v>
      </c>
      <c r="I96" s="95">
        <f t="shared" si="5"/>
        <v>36783.358701166915</v>
      </c>
    </row>
    <row r="97" spans="1:9" x14ac:dyDescent="0.25">
      <c r="A97" t="s">
        <v>382</v>
      </c>
      <c r="B97" t="s">
        <v>383</v>
      </c>
      <c r="C97">
        <v>451381</v>
      </c>
      <c r="D97" t="s">
        <v>157</v>
      </c>
      <c r="E97">
        <v>6.66</v>
      </c>
      <c r="F97">
        <v>451381</v>
      </c>
      <c r="G97" s="173">
        <f t="shared" si="8"/>
        <v>3.3789954337899539E-2</v>
      </c>
      <c r="H97" s="174">
        <f t="shared" si="9"/>
        <v>97.990867579908667</v>
      </c>
      <c r="I97" s="95">
        <f t="shared" si="5"/>
        <v>97990.867579908663</v>
      </c>
    </row>
    <row r="98" spans="1:9" x14ac:dyDescent="0.25">
      <c r="A98" t="s">
        <v>382</v>
      </c>
      <c r="B98" t="s">
        <v>383</v>
      </c>
      <c r="C98">
        <v>551354</v>
      </c>
      <c r="D98" t="s">
        <v>158</v>
      </c>
      <c r="E98">
        <v>2.54</v>
      </c>
      <c r="F98">
        <v>551354</v>
      </c>
      <c r="G98" s="173">
        <f t="shared" si="8"/>
        <v>1.2886859462201927E-2</v>
      </c>
      <c r="H98" s="174">
        <f t="shared" si="9"/>
        <v>37.371892440385587</v>
      </c>
      <c r="I98" s="95">
        <f t="shared" si="5"/>
        <v>37371.892440385585</v>
      </c>
    </row>
    <row r="99" spans="1:9" x14ac:dyDescent="0.25">
      <c r="A99" t="s">
        <v>382</v>
      </c>
      <c r="B99" t="s">
        <v>383</v>
      </c>
      <c r="C99">
        <v>451166</v>
      </c>
      <c r="D99" t="s">
        <v>159</v>
      </c>
      <c r="E99">
        <v>7.35</v>
      </c>
      <c r="F99">
        <v>451166</v>
      </c>
      <c r="G99" s="173">
        <f t="shared" si="8"/>
        <v>3.7290715372907145E-2</v>
      </c>
      <c r="H99" s="174">
        <f t="shared" si="9"/>
        <v>108.14307458143072</v>
      </c>
      <c r="I99" s="95">
        <f t="shared" si="5"/>
        <v>108143.07458143073</v>
      </c>
    </row>
    <row r="100" spans="1:9" x14ac:dyDescent="0.25">
      <c r="A100" t="s">
        <v>382</v>
      </c>
      <c r="B100" t="s">
        <v>384</v>
      </c>
      <c r="C100">
        <v>508815</v>
      </c>
      <c r="D100" t="s">
        <v>161</v>
      </c>
      <c r="E100">
        <v>3</v>
      </c>
      <c r="F100">
        <v>508815</v>
      </c>
      <c r="G100" s="173">
        <f t="shared" si="8"/>
        <v>1.5220700152206999E-2</v>
      </c>
      <c r="H100" s="174">
        <f t="shared" si="9"/>
        <v>44.140030441400299</v>
      </c>
      <c r="I100" s="95">
        <f t="shared" si="5"/>
        <v>44140.030441400297</v>
      </c>
    </row>
    <row r="101" spans="1:9" x14ac:dyDescent="0.25">
      <c r="A101" t="s">
        <v>382</v>
      </c>
      <c r="B101" t="s">
        <v>384</v>
      </c>
      <c r="C101">
        <v>408801</v>
      </c>
      <c r="D101" t="s">
        <v>162</v>
      </c>
      <c r="E101">
        <v>9.7799999999999994</v>
      </c>
      <c r="F101">
        <v>408801</v>
      </c>
      <c r="G101" s="173">
        <f t="shared" si="8"/>
        <v>4.9619482496194814E-2</v>
      </c>
      <c r="H101" s="174">
        <f t="shared" si="9"/>
        <v>143.89649923896496</v>
      </c>
      <c r="I101" s="95">
        <f t="shared" si="5"/>
        <v>143896.49923896496</v>
      </c>
    </row>
    <row r="102" spans="1:9" x14ac:dyDescent="0.25">
      <c r="A102" t="s">
        <v>382</v>
      </c>
      <c r="B102" t="s">
        <v>384</v>
      </c>
      <c r="C102">
        <v>408822</v>
      </c>
      <c r="D102" t="s">
        <v>160</v>
      </c>
      <c r="E102">
        <v>4.5</v>
      </c>
      <c r="F102">
        <v>408822</v>
      </c>
      <c r="G102" s="173">
        <f t="shared" si="8"/>
        <v>2.2831050228310501E-2</v>
      </c>
      <c r="H102" s="174">
        <f t="shared" si="9"/>
        <v>66.210045662100455</v>
      </c>
      <c r="I102" s="95">
        <f t="shared" si="5"/>
        <v>66210.045662100456</v>
      </c>
    </row>
    <row r="103" spans="1:9" x14ac:dyDescent="0.25">
      <c r="A103" t="s">
        <v>382</v>
      </c>
      <c r="B103" t="s">
        <v>384</v>
      </c>
      <c r="C103">
        <v>508817</v>
      </c>
      <c r="D103" t="s">
        <v>163</v>
      </c>
      <c r="E103">
        <v>3.5</v>
      </c>
      <c r="F103">
        <v>508817</v>
      </c>
      <c r="G103" s="173">
        <f t="shared" si="8"/>
        <v>1.7757483510908167E-2</v>
      </c>
      <c r="H103" s="174">
        <f t="shared" si="9"/>
        <v>51.496702181633687</v>
      </c>
      <c r="I103" s="95">
        <f t="shared" si="5"/>
        <v>51496.702181633686</v>
      </c>
    </row>
    <row r="104" spans="1:9" x14ac:dyDescent="0.25">
      <c r="A104" t="s">
        <v>382</v>
      </c>
      <c r="B104" t="s">
        <v>384</v>
      </c>
      <c r="C104">
        <v>508802</v>
      </c>
      <c r="D104" t="s">
        <v>164</v>
      </c>
      <c r="E104">
        <v>3</v>
      </c>
      <c r="F104">
        <v>508802</v>
      </c>
      <c r="G104" s="173">
        <f t="shared" si="8"/>
        <v>1.5220700152206999E-2</v>
      </c>
      <c r="H104" s="174">
        <f t="shared" si="9"/>
        <v>44.140030441400299</v>
      </c>
      <c r="I104" s="95">
        <f t="shared" si="5"/>
        <v>44140.030441400297</v>
      </c>
    </row>
    <row r="105" spans="1:9" x14ac:dyDescent="0.25">
      <c r="A105" t="s">
        <v>382</v>
      </c>
      <c r="B105" t="s">
        <v>384</v>
      </c>
      <c r="C105">
        <v>508839</v>
      </c>
      <c r="D105" t="s">
        <v>165</v>
      </c>
      <c r="E105">
        <v>3.78</v>
      </c>
      <c r="F105">
        <v>508839</v>
      </c>
      <c r="G105" s="173">
        <f t="shared" si="8"/>
        <v>1.9178082191780819E-2</v>
      </c>
      <c r="H105" s="174">
        <f t="shared" si="9"/>
        <v>55.616438356164373</v>
      </c>
      <c r="I105" s="95">
        <f t="shared" si="5"/>
        <v>55616.43835616437</v>
      </c>
    </row>
    <row r="106" spans="1:9" x14ac:dyDescent="0.25">
      <c r="A106" t="s">
        <v>382</v>
      </c>
      <c r="B106" t="s">
        <v>384</v>
      </c>
      <c r="C106">
        <v>508819</v>
      </c>
      <c r="D106" t="s">
        <v>166</v>
      </c>
      <c r="E106">
        <v>2</v>
      </c>
      <c r="F106">
        <v>508819</v>
      </c>
      <c r="G106" s="173">
        <f t="shared" si="8"/>
        <v>1.0147133434804667E-2</v>
      </c>
      <c r="H106" s="174">
        <f t="shared" si="9"/>
        <v>29.426686960933534</v>
      </c>
      <c r="I106" s="95">
        <f t="shared" si="5"/>
        <v>29426.686960933534</v>
      </c>
    </row>
    <row r="107" spans="1:9" x14ac:dyDescent="0.25">
      <c r="A107" t="s">
        <v>382</v>
      </c>
      <c r="B107" t="s">
        <v>384</v>
      </c>
      <c r="C107">
        <v>408840</v>
      </c>
      <c r="D107" t="s">
        <v>167</v>
      </c>
      <c r="E107">
        <v>6</v>
      </c>
      <c r="F107">
        <v>408840</v>
      </c>
      <c r="G107" s="173">
        <f t="shared" si="8"/>
        <v>3.0441400304413998E-2</v>
      </c>
      <c r="H107" s="174">
        <f t="shared" si="9"/>
        <v>88.280060882800598</v>
      </c>
      <c r="I107" s="95">
        <f t="shared" si="5"/>
        <v>88280.060882800593</v>
      </c>
    </row>
    <row r="108" spans="1:9" x14ac:dyDescent="0.25">
      <c r="A108" t="s">
        <v>382</v>
      </c>
      <c r="B108" t="s">
        <v>384</v>
      </c>
      <c r="C108">
        <v>408862</v>
      </c>
      <c r="D108" t="s">
        <v>168</v>
      </c>
      <c r="E108">
        <v>4</v>
      </c>
      <c r="F108">
        <v>408862</v>
      </c>
      <c r="G108" s="173">
        <f t="shared" si="8"/>
        <v>2.0294266869609334E-2</v>
      </c>
      <c r="H108" s="174">
        <f t="shared" si="9"/>
        <v>58.853373921867068</v>
      </c>
      <c r="I108" s="95">
        <f t="shared" si="5"/>
        <v>58853.373921867067</v>
      </c>
    </row>
    <row r="109" spans="1:9" x14ac:dyDescent="0.25">
      <c r="A109" t="s">
        <v>382</v>
      </c>
      <c r="B109" t="s">
        <v>384</v>
      </c>
      <c r="C109">
        <v>508860</v>
      </c>
      <c r="D109" t="s">
        <v>169</v>
      </c>
      <c r="E109">
        <v>3.66</v>
      </c>
      <c r="F109">
        <v>508860</v>
      </c>
      <c r="G109" s="173">
        <f t="shared" si="8"/>
        <v>1.8569254185692542E-2</v>
      </c>
      <c r="H109" s="174">
        <f t="shared" si="9"/>
        <v>53.850837138508368</v>
      </c>
      <c r="I109" s="95">
        <f t="shared" si="5"/>
        <v>53850.837138508366</v>
      </c>
    </row>
    <row r="110" spans="1:9" x14ac:dyDescent="0.25">
      <c r="A110" t="s">
        <v>382</v>
      </c>
      <c r="B110" t="s">
        <v>384</v>
      </c>
      <c r="C110">
        <v>408806</v>
      </c>
      <c r="D110" t="s">
        <v>170</v>
      </c>
      <c r="E110">
        <v>10</v>
      </c>
      <c r="F110">
        <v>408806</v>
      </c>
      <c r="G110" s="173">
        <f t="shared" si="8"/>
        <v>5.0735667174023336E-2</v>
      </c>
      <c r="H110" s="174">
        <f t="shared" si="9"/>
        <v>147.13343480466767</v>
      </c>
      <c r="I110" s="95">
        <f t="shared" si="5"/>
        <v>147133.43480466766</v>
      </c>
    </row>
    <row r="111" spans="1:9" x14ac:dyDescent="0.25">
      <c r="A111" t="s">
        <v>382</v>
      </c>
      <c r="B111" t="s">
        <v>384</v>
      </c>
      <c r="C111">
        <v>508833</v>
      </c>
      <c r="D111" t="s">
        <v>171</v>
      </c>
      <c r="E111">
        <v>3.78</v>
      </c>
      <c r="F111">
        <v>508833</v>
      </c>
      <c r="G111" s="173">
        <f t="shared" si="8"/>
        <v>1.9178082191780819E-2</v>
      </c>
      <c r="H111" s="174">
        <f t="shared" si="9"/>
        <v>55.616438356164373</v>
      </c>
      <c r="I111" s="95">
        <f t="shared" si="5"/>
        <v>55616.43835616437</v>
      </c>
    </row>
    <row r="112" spans="1:9" x14ac:dyDescent="0.25">
      <c r="A112" t="s">
        <v>382</v>
      </c>
      <c r="B112" t="s">
        <v>384</v>
      </c>
      <c r="C112">
        <v>508820</v>
      </c>
      <c r="D112" t="s">
        <v>172</v>
      </c>
      <c r="E112">
        <v>3</v>
      </c>
      <c r="F112">
        <v>508820</v>
      </c>
      <c r="G112" s="173">
        <f t="shared" si="8"/>
        <v>1.5220700152206999E-2</v>
      </c>
      <c r="H112" s="174">
        <f t="shared" si="9"/>
        <v>44.140030441400299</v>
      </c>
      <c r="I112" s="95">
        <f t="shared" si="5"/>
        <v>44140.030441400297</v>
      </c>
    </row>
    <row r="113" spans="1:9" x14ac:dyDescent="0.25">
      <c r="A113" t="s">
        <v>382</v>
      </c>
      <c r="B113" t="s">
        <v>174</v>
      </c>
      <c r="C113">
        <v>551367</v>
      </c>
      <c r="D113" t="s">
        <v>175</v>
      </c>
      <c r="E113">
        <v>3</v>
      </c>
      <c r="F113">
        <v>551367</v>
      </c>
      <c r="G113" s="173">
        <f t="shared" si="8"/>
        <v>1.5220700152206999E-2</v>
      </c>
      <c r="H113" s="174">
        <f t="shared" si="9"/>
        <v>44.140030441400299</v>
      </c>
      <c r="I113" s="95">
        <f t="shared" si="5"/>
        <v>44140.030441400297</v>
      </c>
    </row>
    <row r="114" spans="1:9" x14ac:dyDescent="0.25">
      <c r="A114" t="s">
        <v>382</v>
      </c>
      <c r="B114" t="s">
        <v>174</v>
      </c>
      <c r="C114">
        <v>551340</v>
      </c>
      <c r="D114" t="s">
        <v>176</v>
      </c>
      <c r="E114">
        <v>3</v>
      </c>
      <c r="F114">
        <v>551340</v>
      </c>
      <c r="G114" s="173">
        <f t="shared" si="8"/>
        <v>1.5220700152206999E-2</v>
      </c>
      <c r="H114" s="174">
        <f t="shared" si="9"/>
        <v>44.140030441400299</v>
      </c>
      <c r="I114" s="95">
        <f t="shared" si="5"/>
        <v>44140.030441400297</v>
      </c>
    </row>
    <row r="115" spans="1:9" x14ac:dyDescent="0.25">
      <c r="A115" t="s">
        <v>382</v>
      </c>
      <c r="B115" t="s">
        <v>174</v>
      </c>
      <c r="C115">
        <v>551369</v>
      </c>
      <c r="D115" t="s">
        <v>177</v>
      </c>
      <c r="E115">
        <v>3</v>
      </c>
      <c r="F115">
        <v>551369</v>
      </c>
      <c r="G115" s="173">
        <f t="shared" si="8"/>
        <v>1.5220700152206999E-2</v>
      </c>
      <c r="H115" s="174">
        <f t="shared" si="9"/>
        <v>44.140030441400299</v>
      </c>
      <c r="I115" s="95">
        <f t="shared" si="5"/>
        <v>44140.030441400297</v>
      </c>
    </row>
    <row r="116" spans="1:9" x14ac:dyDescent="0.25">
      <c r="A116" t="s">
        <v>382</v>
      </c>
      <c r="B116" t="s">
        <v>174</v>
      </c>
      <c r="C116">
        <v>551365</v>
      </c>
      <c r="D116" t="s">
        <v>178</v>
      </c>
      <c r="E116">
        <v>3</v>
      </c>
      <c r="F116">
        <v>551365</v>
      </c>
      <c r="G116" s="173">
        <f t="shared" si="8"/>
        <v>1.5220700152206999E-2</v>
      </c>
      <c r="H116" s="174">
        <f t="shared" si="9"/>
        <v>44.140030441400299</v>
      </c>
      <c r="I116" s="95">
        <f t="shared" si="5"/>
        <v>44140.030441400297</v>
      </c>
    </row>
    <row r="117" spans="1:9" x14ac:dyDescent="0.25">
      <c r="A117" t="s">
        <v>382</v>
      </c>
      <c r="B117" t="s">
        <v>174</v>
      </c>
      <c r="C117">
        <v>451370</v>
      </c>
      <c r="D117" t="s">
        <v>179</v>
      </c>
      <c r="E117">
        <v>12.75</v>
      </c>
      <c r="F117">
        <v>451370</v>
      </c>
      <c r="G117" s="173">
        <f t="shared" si="8"/>
        <v>6.4687975646879753E-2</v>
      </c>
      <c r="H117" s="174">
        <f t="shared" si="9"/>
        <v>187.59512937595127</v>
      </c>
      <c r="I117" s="95">
        <f t="shared" si="5"/>
        <v>187595.12937595128</v>
      </c>
    </row>
    <row r="118" spans="1:9" x14ac:dyDescent="0.25">
      <c r="A118" t="s">
        <v>382</v>
      </c>
      <c r="B118" t="s">
        <v>174</v>
      </c>
      <c r="C118">
        <v>551314</v>
      </c>
      <c r="D118" t="s">
        <v>180</v>
      </c>
      <c r="E118">
        <v>3</v>
      </c>
      <c r="F118">
        <v>551314</v>
      </c>
      <c r="G118" s="173">
        <f t="shared" si="8"/>
        <v>1.5220700152206999E-2</v>
      </c>
      <c r="H118" s="174">
        <f t="shared" si="9"/>
        <v>44.140030441400299</v>
      </c>
      <c r="I118" s="95">
        <f t="shared" si="5"/>
        <v>44140.030441400297</v>
      </c>
    </row>
    <row r="119" spans="1:9" x14ac:dyDescent="0.25">
      <c r="A119" t="s">
        <v>382</v>
      </c>
      <c r="B119" t="s">
        <v>174</v>
      </c>
      <c r="C119">
        <v>451361</v>
      </c>
      <c r="D119" t="s">
        <v>181</v>
      </c>
      <c r="E119">
        <v>2</v>
      </c>
      <c r="F119">
        <v>451361</v>
      </c>
      <c r="G119" s="173">
        <f t="shared" si="8"/>
        <v>1.0147133434804667E-2</v>
      </c>
      <c r="H119" s="174">
        <f t="shared" si="9"/>
        <v>29.426686960933534</v>
      </c>
      <c r="I119" s="95">
        <f t="shared" si="5"/>
        <v>29426.686960933534</v>
      </c>
    </row>
    <row r="120" spans="1:9" x14ac:dyDescent="0.25">
      <c r="A120" t="s">
        <v>382</v>
      </c>
      <c r="B120" t="s">
        <v>174</v>
      </c>
      <c r="C120">
        <v>451350</v>
      </c>
      <c r="D120" t="s">
        <v>182</v>
      </c>
      <c r="E120">
        <v>6.78</v>
      </c>
      <c r="F120">
        <v>451350</v>
      </c>
      <c r="G120" s="173">
        <f t="shared" si="8"/>
        <v>3.439878234398782E-2</v>
      </c>
      <c r="H120" s="174">
        <f t="shared" si="9"/>
        <v>99.756468797564679</v>
      </c>
      <c r="I120" s="95">
        <f t="shared" si="5"/>
        <v>99756.468797564681</v>
      </c>
    </row>
    <row r="121" spans="1:9" x14ac:dyDescent="0.25">
      <c r="A121" t="s">
        <v>382</v>
      </c>
      <c r="B121" t="s">
        <v>174</v>
      </c>
      <c r="C121">
        <v>551310</v>
      </c>
      <c r="D121" t="s">
        <v>183</v>
      </c>
      <c r="E121">
        <v>4.78</v>
      </c>
      <c r="F121">
        <v>551310</v>
      </c>
      <c r="G121" s="173">
        <f t="shared" si="8"/>
        <v>2.4251648909183153E-2</v>
      </c>
      <c r="H121" s="174">
        <f t="shared" si="9"/>
        <v>70.329781836631142</v>
      </c>
      <c r="I121" s="95">
        <f t="shared" si="5"/>
        <v>70329.78183663114</v>
      </c>
    </row>
    <row r="122" spans="1:9" x14ac:dyDescent="0.25">
      <c r="A122" t="s">
        <v>382</v>
      </c>
      <c r="B122" t="s">
        <v>174</v>
      </c>
      <c r="C122">
        <v>551309</v>
      </c>
      <c r="D122" t="s">
        <v>184</v>
      </c>
      <c r="E122">
        <v>3</v>
      </c>
      <c r="F122">
        <v>551309</v>
      </c>
      <c r="G122" s="173">
        <f t="shared" si="8"/>
        <v>1.5220700152206999E-2</v>
      </c>
      <c r="H122" s="174">
        <f t="shared" si="9"/>
        <v>44.140030441400299</v>
      </c>
      <c r="I122" s="95">
        <f t="shared" si="5"/>
        <v>44140.030441400297</v>
      </c>
    </row>
    <row r="123" spans="1:9" x14ac:dyDescent="0.25">
      <c r="A123" t="s">
        <v>382</v>
      </c>
      <c r="B123" t="s">
        <v>174</v>
      </c>
      <c r="C123">
        <v>551305</v>
      </c>
      <c r="D123" t="s">
        <v>185</v>
      </c>
      <c r="E123">
        <v>8.33</v>
      </c>
      <c r="F123">
        <v>551305</v>
      </c>
      <c r="G123" s="173">
        <f t="shared" si="8"/>
        <v>4.2262810755961437E-2</v>
      </c>
      <c r="H123" s="174">
        <f t="shared" si="9"/>
        <v>122.56215119228817</v>
      </c>
      <c r="I123" s="95">
        <f t="shared" si="5"/>
        <v>122562.15119228818</v>
      </c>
    </row>
    <row r="124" spans="1:9" x14ac:dyDescent="0.25">
      <c r="A124" t="s">
        <v>382</v>
      </c>
      <c r="B124" t="s">
        <v>174</v>
      </c>
      <c r="C124">
        <v>451301</v>
      </c>
      <c r="D124" t="s">
        <v>186</v>
      </c>
      <c r="E124">
        <v>8.1</v>
      </c>
      <c r="F124">
        <v>451301</v>
      </c>
      <c r="G124" s="173">
        <f t="shared" si="8"/>
        <v>4.1095890410958895E-2</v>
      </c>
      <c r="H124" s="174">
        <f t="shared" si="9"/>
        <v>119.17808219178079</v>
      </c>
      <c r="I124" s="95">
        <f t="shared" si="5"/>
        <v>119178.08219178079</v>
      </c>
    </row>
    <row r="125" spans="1:9" x14ac:dyDescent="0.25">
      <c r="A125" t="s">
        <v>382</v>
      </c>
      <c r="B125" t="s">
        <v>174</v>
      </c>
      <c r="C125">
        <v>551341</v>
      </c>
      <c r="D125" t="s">
        <v>187</v>
      </c>
      <c r="E125">
        <v>5</v>
      </c>
      <c r="F125">
        <v>551341</v>
      </c>
      <c r="G125" s="173">
        <f t="shared" si="8"/>
        <v>2.5367833587011668E-2</v>
      </c>
      <c r="H125" s="174">
        <f t="shared" si="9"/>
        <v>73.566717402333836</v>
      </c>
      <c r="I125" s="95">
        <f t="shared" si="5"/>
        <v>73566.71740233383</v>
      </c>
    </row>
    <row r="126" spans="1:9" x14ac:dyDescent="0.25">
      <c r="A126" t="s">
        <v>382</v>
      </c>
      <c r="B126" t="s">
        <v>174</v>
      </c>
      <c r="C126">
        <v>551306</v>
      </c>
      <c r="D126" t="s">
        <v>189</v>
      </c>
      <c r="E126">
        <v>4</v>
      </c>
      <c r="F126">
        <v>551306</v>
      </c>
      <c r="G126" s="173">
        <f t="shared" si="8"/>
        <v>2.0294266869609334E-2</v>
      </c>
      <c r="H126" s="174">
        <f t="shared" si="9"/>
        <v>58.853373921867068</v>
      </c>
      <c r="I126" s="95">
        <f t="shared" si="5"/>
        <v>58853.373921867067</v>
      </c>
    </row>
    <row r="127" spans="1:9" x14ac:dyDescent="0.25">
      <c r="A127" t="s">
        <v>382</v>
      </c>
      <c r="B127" t="s">
        <v>174</v>
      </c>
      <c r="C127">
        <v>551349</v>
      </c>
      <c r="D127" t="s">
        <v>190</v>
      </c>
      <c r="E127">
        <v>3</v>
      </c>
      <c r="F127">
        <v>551349</v>
      </c>
      <c r="G127" s="173">
        <f t="shared" si="8"/>
        <v>1.5220700152206999E-2</v>
      </c>
      <c r="H127" s="174">
        <f t="shared" si="9"/>
        <v>44.140030441400299</v>
      </c>
      <c r="I127" s="95">
        <f t="shared" si="5"/>
        <v>44140.030441400297</v>
      </c>
    </row>
    <row r="128" spans="1:9" x14ac:dyDescent="0.25">
      <c r="A128" t="s">
        <v>382</v>
      </c>
      <c r="B128" t="s">
        <v>174</v>
      </c>
      <c r="C128">
        <v>451308</v>
      </c>
      <c r="D128" t="s">
        <v>191</v>
      </c>
      <c r="E128">
        <v>9</v>
      </c>
      <c r="F128">
        <v>451308</v>
      </c>
      <c r="G128" s="173">
        <f t="shared" si="8"/>
        <v>4.5662100456621002E-2</v>
      </c>
      <c r="H128" s="174">
        <f t="shared" si="9"/>
        <v>132.42009132420091</v>
      </c>
      <c r="I128" s="95">
        <f t="shared" si="5"/>
        <v>132420.09132420091</v>
      </c>
    </row>
    <row r="129" spans="1:9" x14ac:dyDescent="0.25">
      <c r="A129" t="s">
        <v>382</v>
      </c>
      <c r="B129" t="s">
        <v>174</v>
      </c>
      <c r="C129">
        <v>451336</v>
      </c>
      <c r="D129" t="s">
        <v>192</v>
      </c>
      <c r="E129">
        <v>6</v>
      </c>
      <c r="F129">
        <v>451336</v>
      </c>
      <c r="G129" s="173">
        <f t="shared" si="8"/>
        <v>3.0441400304413998E-2</v>
      </c>
      <c r="H129" s="174">
        <f t="shared" si="9"/>
        <v>88.280060882800598</v>
      </c>
      <c r="I129" s="95">
        <f t="shared" si="5"/>
        <v>88280.060882800593</v>
      </c>
    </row>
    <row r="130" spans="1:9" x14ac:dyDescent="0.25">
      <c r="A130" t="s">
        <v>385</v>
      </c>
      <c r="B130" t="s">
        <v>386</v>
      </c>
      <c r="C130">
        <v>554381</v>
      </c>
      <c r="D130" t="s">
        <v>219</v>
      </c>
      <c r="E130">
        <v>3.78</v>
      </c>
      <c r="F130">
        <v>554381</v>
      </c>
      <c r="G130" s="173">
        <f>E130/$O$12</f>
        <v>1.9537912854706151E-2</v>
      </c>
      <c r="H130" s="174">
        <f>G130*$N$12</f>
        <v>23.44549542564738</v>
      </c>
      <c r="I130" s="95">
        <f t="shared" si="5"/>
        <v>23445.495425647379</v>
      </c>
    </row>
    <row r="131" spans="1:9" x14ac:dyDescent="0.25">
      <c r="A131" t="s">
        <v>385</v>
      </c>
      <c r="B131" t="s">
        <v>386</v>
      </c>
      <c r="C131">
        <v>554376</v>
      </c>
      <c r="D131" t="s">
        <v>477</v>
      </c>
      <c r="E131">
        <v>3.5</v>
      </c>
      <c r="F131">
        <v>554376</v>
      </c>
      <c r="G131" s="173">
        <f t="shared" ref="G131:G176" si="10">E131/$O$12</f>
        <v>1.8090660050653847E-2</v>
      </c>
      <c r="H131" s="174">
        <f t="shared" ref="H131:H176" si="11">G131*$N$12</f>
        <v>21.708792060784617</v>
      </c>
      <c r="I131" s="95">
        <f t="shared" ref="I131:I194" si="12">+H131*1000</f>
        <v>21708.792060784617</v>
      </c>
    </row>
    <row r="132" spans="1:9" x14ac:dyDescent="0.25">
      <c r="A132" t="s">
        <v>385</v>
      </c>
      <c r="B132" t="s">
        <v>386</v>
      </c>
      <c r="C132">
        <v>554416</v>
      </c>
      <c r="D132" t="s">
        <v>221</v>
      </c>
      <c r="E132">
        <v>4</v>
      </c>
      <c r="F132">
        <v>554416</v>
      </c>
      <c r="G132" s="173">
        <f t="shared" si="10"/>
        <v>2.0675040057890108E-2</v>
      </c>
      <c r="H132" s="174">
        <f t="shared" si="11"/>
        <v>24.810048069468131</v>
      </c>
      <c r="I132" s="95">
        <f t="shared" si="12"/>
        <v>24810.048069468132</v>
      </c>
    </row>
    <row r="133" spans="1:9" x14ac:dyDescent="0.25">
      <c r="A133" t="s">
        <v>385</v>
      </c>
      <c r="B133" t="s">
        <v>386</v>
      </c>
      <c r="C133">
        <v>554496</v>
      </c>
      <c r="D133" t="s">
        <v>223</v>
      </c>
      <c r="E133">
        <v>2</v>
      </c>
      <c r="F133">
        <v>554496</v>
      </c>
      <c r="G133" s="173">
        <f t="shared" si="10"/>
        <v>1.0337520028945054E-2</v>
      </c>
      <c r="H133" s="174">
        <f t="shared" si="11"/>
        <v>12.405024034734065</v>
      </c>
      <c r="I133" s="95">
        <f t="shared" si="12"/>
        <v>12405.024034734066</v>
      </c>
    </row>
    <row r="134" spans="1:9" x14ac:dyDescent="0.25">
      <c r="A134" t="s">
        <v>385</v>
      </c>
      <c r="B134" t="s">
        <v>386</v>
      </c>
      <c r="C134">
        <v>554516</v>
      </c>
      <c r="D134" t="s">
        <v>224</v>
      </c>
      <c r="E134">
        <v>3</v>
      </c>
      <c r="F134">
        <v>554516</v>
      </c>
      <c r="G134" s="173">
        <f t="shared" si="10"/>
        <v>1.5506280043417583E-2</v>
      </c>
      <c r="H134" s="174">
        <f t="shared" si="11"/>
        <v>18.6075360521011</v>
      </c>
      <c r="I134" s="95">
        <f t="shared" si="12"/>
        <v>18607.536052101099</v>
      </c>
    </row>
    <row r="135" spans="1:9" x14ac:dyDescent="0.25">
      <c r="A135" t="s">
        <v>385</v>
      </c>
      <c r="B135" t="s">
        <v>386</v>
      </c>
      <c r="C135">
        <v>554531</v>
      </c>
      <c r="D135" t="s">
        <v>225</v>
      </c>
      <c r="E135">
        <v>3</v>
      </c>
      <c r="F135">
        <v>554531</v>
      </c>
      <c r="G135" s="173">
        <f t="shared" si="10"/>
        <v>1.5506280043417583E-2</v>
      </c>
      <c r="H135" s="174">
        <f t="shared" si="11"/>
        <v>18.6075360521011</v>
      </c>
      <c r="I135" s="95">
        <f t="shared" si="12"/>
        <v>18607.536052101099</v>
      </c>
    </row>
    <row r="136" spans="1:9" x14ac:dyDescent="0.25">
      <c r="A136" t="s">
        <v>385</v>
      </c>
      <c r="B136" t="s">
        <v>386</v>
      </c>
      <c r="C136">
        <v>554533</v>
      </c>
      <c r="D136" t="s">
        <v>226</v>
      </c>
      <c r="E136">
        <v>2</v>
      </c>
      <c r="F136">
        <v>554533</v>
      </c>
      <c r="G136" s="173">
        <f t="shared" si="10"/>
        <v>1.0337520028945054E-2</v>
      </c>
      <c r="H136" s="174">
        <f t="shared" si="11"/>
        <v>12.405024034734065</v>
      </c>
      <c r="I136" s="95">
        <f t="shared" si="12"/>
        <v>12405.024034734066</v>
      </c>
    </row>
    <row r="137" spans="1:9" x14ac:dyDescent="0.25">
      <c r="A137" t="s">
        <v>385</v>
      </c>
      <c r="B137" t="s">
        <v>386</v>
      </c>
      <c r="C137">
        <v>454535</v>
      </c>
      <c r="D137" t="s">
        <v>227</v>
      </c>
      <c r="E137">
        <v>7.9</v>
      </c>
      <c r="F137">
        <v>454535</v>
      </c>
      <c r="G137" s="173">
        <f t="shared" si="10"/>
        <v>4.0833204114332965E-2</v>
      </c>
      <c r="H137" s="174">
        <f t="shared" si="11"/>
        <v>48.999844937199555</v>
      </c>
      <c r="I137" s="95">
        <f t="shared" si="12"/>
        <v>48999.844937199552</v>
      </c>
    </row>
    <row r="138" spans="1:9" x14ac:dyDescent="0.25">
      <c r="A138" t="s">
        <v>385</v>
      </c>
      <c r="B138" t="s">
        <v>386</v>
      </c>
      <c r="C138">
        <v>454651</v>
      </c>
      <c r="D138" t="s">
        <v>228</v>
      </c>
      <c r="E138">
        <v>10.78</v>
      </c>
      <c r="F138">
        <v>454651</v>
      </c>
      <c r="G138" s="173">
        <f t="shared" si="10"/>
        <v>5.5719232956013838E-2</v>
      </c>
      <c r="H138" s="174">
        <f t="shared" si="11"/>
        <v>66.8630795472166</v>
      </c>
      <c r="I138" s="95">
        <f t="shared" si="12"/>
        <v>66863.079547216606</v>
      </c>
    </row>
    <row r="139" spans="1:9" x14ac:dyDescent="0.25">
      <c r="A139" t="s">
        <v>385</v>
      </c>
      <c r="B139" t="s">
        <v>386</v>
      </c>
      <c r="C139">
        <v>554686</v>
      </c>
      <c r="D139" t="s">
        <v>229</v>
      </c>
      <c r="E139">
        <v>2</v>
      </c>
      <c r="F139">
        <v>554686</v>
      </c>
      <c r="G139" s="173">
        <f t="shared" si="10"/>
        <v>1.0337520028945054E-2</v>
      </c>
      <c r="H139" s="174">
        <f t="shared" si="11"/>
        <v>12.405024034734065</v>
      </c>
      <c r="I139" s="95">
        <f t="shared" si="12"/>
        <v>12405.024034734066</v>
      </c>
    </row>
    <row r="140" spans="1:9" x14ac:dyDescent="0.25">
      <c r="A140" t="s">
        <v>385</v>
      </c>
      <c r="B140" t="s">
        <v>386</v>
      </c>
      <c r="C140">
        <v>454696</v>
      </c>
      <c r="D140" t="s">
        <v>230</v>
      </c>
      <c r="E140">
        <v>5.78</v>
      </c>
      <c r="F140">
        <v>454696</v>
      </c>
      <c r="G140" s="173">
        <f t="shared" si="10"/>
        <v>2.9875432883651208E-2</v>
      </c>
      <c r="H140" s="174">
        <f t="shared" si="11"/>
        <v>35.850519460381449</v>
      </c>
      <c r="I140" s="95">
        <f t="shared" si="12"/>
        <v>35850.519460381445</v>
      </c>
    </row>
    <row r="141" spans="1:9" x14ac:dyDescent="0.25">
      <c r="A141" t="s">
        <v>385</v>
      </c>
      <c r="B141" t="s">
        <v>231</v>
      </c>
      <c r="C141">
        <v>455151</v>
      </c>
      <c r="D141" t="s">
        <v>232</v>
      </c>
      <c r="E141">
        <v>9.1</v>
      </c>
      <c r="F141">
        <v>455151</v>
      </c>
      <c r="G141" s="173">
        <f t="shared" si="10"/>
        <v>4.7035716131699996E-2</v>
      </c>
      <c r="H141" s="174">
        <f t="shared" si="11"/>
        <v>56.442859358039996</v>
      </c>
      <c r="I141" s="95">
        <f t="shared" si="12"/>
        <v>56442.859358039997</v>
      </c>
    </row>
    <row r="142" spans="1:9" x14ac:dyDescent="0.25">
      <c r="A142" t="s">
        <v>385</v>
      </c>
      <c r="B142" t="s">
        <v>231</v>
      </c>
      <c r="C142">
        <v>455231</v>
      </c>
      <c r="D142" t="s">
        <v>233</v>
      </c>
      <c r="E142">
        <v>4</v>
      </c>
      <c r="F142">
        <v>455231</v>
      </c>
      <c r="G142" s="173">
        <f t="shared" si="10"/>
        <v>2.0675040057890108E-2</v>
      </c>
      <c r="H142" s="174">
        <f t="shared" si="11"/>
        <v>24.810048069468131</v>
      </c>
      <c r="I142" s="95">
        <f t="shared" si="12"/>
        <v>24810.048069468132</v>
      </c>
    </row>
    <row r="143" spans="1:9" x14ac:dyDescent="0.25">
      <c r="A143" t="s">
        <v>385</v>
      </c>
      <c r="B143" t="s">
        <v>231</v>
      </c>
      <c r="C143">
        <v>455298</v>
      </c>
      <c r="D143" t="s">
        <v>234</v>
      </c>
      <c r="E143">
        <v>2</v>
      </c>
      <c r="F143">
        <v>455298</v>
      </c>
      <c r="G143" s="173">
        <f t="shared" si="10"/>
        <v>1.0337520028945054E-2</v>
      </c>
      <c r="H143" s="174">
        <f t="shared" si="11"/>
        <v>12.405024034734065</v>
      </c>
      <c r="I143" s="95">
        <f t="shared" si="12"/>
        <v>12405.024034734066</v>
      </c>
    </row>
    <row r="144" spans="1:9" x14ac:dyDescent="0.25">
      <c r="A144" t="s">
        <v>385</v>
      </c>
      <c r="B144" t="s">
        <v>231</v>
      </c>
      <c r="C144">
        <v>555406</v>
      </c>
      <c r="D144" t="s">
        <v>235</v>
      </c>
      <c r="E144">
        <v>3</v>
      </c>
      <c r="F144">
        <v>555406</v>
      </c>
      <c r="G144" s="173">
        <f t="shared" si="10"/>
        <v>1.5506280043417583E-2</v>
      </c>
      <c r="H144" s="174">
        <f t="shared" si="11"/>
        <v>18.6075360521011</v>
      </c>
      <c r="I144" s="95">
        <f t="shared" si="12"/>
        <v>18607.536052101099</v>
      </c>
    </row>
    <row r="145" spans="1:9" x14ac:dyDescent="0.25">
      <c r="A145" t="s">
        <v>385</v>
      </c>
      <c r="B145" t="s">
        <v>231</v>
      </c>
      <c r="C145">
        <v>554412</v>
      </c>
      <c r="D145" t="s">
        <v>236</v>
      </c>
      <c r="E145">
        <v>3</v>
      </c>
      <c r="F145">
        <v>554412</v>
      </c>
      <c r="G145" s="173">
        <f t="shared" si="10"/>
        <v>1.5506280043417583E-2</v>
      </c>
      <c r="H145" s="174">
        <f t="shared" si="11"/>
        <v>18.6075360521011</v>
      </c>
      <c r="I145" s="95">
        <f t="shared" si="12"/>
        <v>18607.536052101099</v>
      </c>
    </row>
    <row r="146" spans="1:9" x14ac:dyDescent="0.25">
      <c r="A146" t="s">
        <v>385</v>
      </c>
      <c r="B146" t="s">
        <v>231</v>
      </c>
      <c r="C146">
        <v>554413</v>
      </c>
      <c r="D146" t="s">
        <v>237</v>
      </c>
      <c r="E146">
        <v>4</v>
      </c>
      <c r="F146">
        <v>554413</v>
      </c>
      <c r="G146" s="173">
        <f t="shared" si="10"/>
        <v>2.0675040057890108E-2</v>
      </c>
      <c r="H146" s="174">
        <f t="shared" si="11"/>
        <v>24.810048069468131</v>
      </c>
      <c r="I146" s="95">
        <f t="shared" si="12"/>
        <v>24810.048069468132</v>
      </c>
    </row>
    <row r="147" spans="1:9" x14ac:dyDescent="0.25">
      <c r="A147" t="s">
        <v>385</v>
      </c>
      <c r="B147" t="s">
        <v>231</v>
      </c>
      <c r="C147">
        <v>454414</v>
      </c>
      <c r="D147" t="s">
        <v>238</v>
      </c>
      <c r="E147">
        <v>3</v>
      </c>
      <c r="F147">
        <v>454414</v>
      </c>
      <c r="G147" s="173">
        <f t="shared" si="10"/>
        <v>1.5506280043417583E-2</v>
      </c>
      <c r="H147" s="174">
        <f t="shared" si="11"/>
        <v>18.6075360521011</v>
      </c>
      <c r="I147" s="95">
        <f t="shared" si="12"/>
        <v>18607.536052101099</v>
      </c>
    </row>
    <row r="148" spans="1:9" x14ac:dyDescent="0.25">
      <c r="A148" t="s">
        <v>385</v>
      </c>
      <c r="B148" t="s">
        <v>231</v>
      </c>
      <c r="C148">
        <v>455456</v>
      </c>
      <c r="D148" t="s">
        <v>239</v>
      </c>
      <c r="E148">
        <v>1.4</v>
      </c>
      <c r="F148">
        <v>455456</v>
      </c>
      <c r="G148" s="173">
        <f t="shared" si="10"/>
        <v>7.2362640202615382E-3</v>
      </c>
      <c r="H148" s="174">
        <f t="shared" si="11"/>
        <v>8.6835168243138465</v>
      </c>
      <c r="I148" s="95">
        <f t="shared" si="12"/>
        <v>8683.5168243138469</v>
      </c>
    </row>
    <row r="149" spans="1:9" x14ac:dyDescent="0.25">
      <c r="A149" t="s">
        <v>385</v>
      </c>
      <c r="B149" t="s">
        <v>231</v>
      </c>
      <c r="C149">
        <v>455566</v>
      </c>
      <c r="D149" t="s">
        <v>240</v>
      </c>
      <c r="E149">
        <v>3</v>
      </c>
      <c r="F149">
        <v>455566</v>
      </c>
      <c r="G149" s="173">
        <f t="shared" si="10"/>
        <v>1.5506280043417583E-2</v>
      </c>
      <c r="H149" s="174">
        <f t="shared" si="11"/>
        <v>18.6075360521011</v>
      </c>
      <c r="I149" s="95">
        <f t="shared" si="12"/>
        <v>18607.536052101099</v>
      </c>
    </row>
    <row r="150" spans="1:9" x14ac:dyDescent="0.25">
      <c r="A150" t="s">
        <v>385</v>
      </c>
      <c r="B150" t="s">
        <v>231</v>
      </c>
      <c r="C150">
        <v>555624</v>
      </c>
      <c r="D150" t="s">
        <v>241</v>
      </c>
      <c r="E150">
        <v>3</v>
      </c>
      <c r="F150">
        <v>555624</v>
      </c>
      <c r="G150" s="173">
        <f t="shared" si="10"/>
        <v>1.5506280043417583E-2</v>
      </c>
      <c r="H150" s="174">
        <f t="shared" si="11"/>
        <v>18.6075360521011</v>
      </c>
      <c r="I150" s="95">
        <f t="shared" si="12"/>
        <v>18607.536052101099</v>
      </c>
    </row>
    <row r="151" spans="1:9" x14ac:dyDescent="0.25">
      <c r="A151" t="s">
        <v>385</v>
      </c>
      <c r="B151" t="s">
        <v>231</v>
      </c>
      <c r="C151">
        <v>455676</v>
      </c>
      <c r="D151" t="s">
        <v>242</v>
      </c>
      <c r="E151">
        <v>2</v>
      </c>
      <c r="F151">
        <v>455676</v>
      </c>
      <c r="G151" s="173">
        <f t="shared" si="10"/>
        <v>1.0337520028945054E-2</v>
      </c>
      <c r="H151" s="174">
        <f t="shared" si="11"/>
        <v>12.405024034734065</v>
      </c>
      <c r="I151" s="95">
        <f t="shared" si="12"/>
        <v>12405.024034734066</v>
      </c>
    </row>
    <row r="152" spans="1:9" x14ac:dyDescent="0.25">
      <c r="A152" t="s">
        <v>385</v>
      </c>
      <c r="B152" t="s">
        <v>231</v>
      </c>
      <c r="C152">
        <v>455678</v>
      </c>
      <c r="D152" t="s">
        <v>243</v>
      </c>
      <c r="E152">
        <v>10.32</v>
      </c>
      <c r="F152">
        <v>455678</v>
      </c>
      <c r="G152" s="173">
        <f t="shared" si="10"/>
        <v>5.3341603349356483E-2</v>
      </c>
      <c r="H152" s="174">
        <f t="shared" si="11"/>
        <v>64.009924019227782</v>
      </c>
      <c r="I152" s="95">
        <f t="shared" si="12"/>
        <v>64009.924019227779</v>
      </c>
    </row>
    <row r="153" spans="1:9" x14ac:dyDescent="0.25">
      <c r="A153" t="s">
        <v>385</v>
      </c>
      <c r="B153" t="s">
        <v>231</v>
      </c>
      <c r="C153">
        <v>555679</v>
      </c>
      <c r="D153" t="s">
        <v>244</v>
      </c>
      <c r="E153">
        <v>4</v>
      </c>
      <c r="F153">
        <v>555679</v>
      </c>
      <c r="G153" s="173">
        <f t="shared" si="10"/>
        <v>2.0675040057890108E-2</v>
      </c>
      <c r="H153" s="174">
        <f t="shared" si="11"/>
        <v>24.810048069468131</v>
      </c>
      <c r="I153" s="95">
        <f t="shared" si="12"/>
        <v>24810.048069468132</v>
      </c>
    </row>
    <row r="154" spans="1:9" x14ac:dyDescent="0.25">
      <c r="A154" t="s">
        <v>385</v>
      </c>
      <c r="B154" t="s">
        <v>231</v>
      </c>
      <c r="C154">
        <v>554700</v>
      </c>
      <c r="D154" t="s">
        <v>245</v>
      </c>
      <c r="E154">
        <v>2.7</v>
      </c>
      <c r="F154">
        <v>554700</v>
      </c>
      <c r="G154" s="173">
        <f t="shared" si="10"/>
        <v>1.3955652039075825E-2</v>
      </c>
      <c r="H154" s="174">
        <f t="shared" si="11"/>
        <v>16.74678244689099</v>
      </c>
      <c r="I154" s="95">
        <f t="shared" si="12"/>
        <v>16746.782446890989</v>
      </c>
    </row>
    <row r="155" spans="1:9" x14ac:dyDescent="0.25">
      <c r="A155" t="s">
        <v>385</v>
      </c>
      <c r="B155" t="s">
        <v>193</v>
      </c>
      <c r="C155">
        <v>554116</v>
      </c>
      <c r="D155" t="s">
        <v>194</v>
      </c>
      <c r="E155">
        <v>3</v>
      </c>
      <c r="F155">
        <v>554116</v>
      </c>
      <c r="G155" s="173">
        <f t="shared" si="10"/>
        <v>1.5506280043417583E-2</v>
      </c>
      <c r="H155" s="174">
        <f t="shared" si="11"/>
        <v>18.6075360521011</v>
      </c>
      <c r="I155" s="95">
        <f t="shared" si="12"/>
        <v>18607.536052101099</v>
      </c>
    </row>
    <row r="156" spans="1:9" x14ac:dyDescent="0.25">
      <c r="A156" t="s">
        <v>385</v>
      </c>
      <c r="B156" t="s">
        <v>193</v>
      </c>
      <c r="C156">
        <v>554166</v>
      </c>
      <c r="D156" t="s">
        <v>196</v>
      </c>
      <c r="E156">
        <v>3.8</v>
      </c>
      <c r="F156">
        <v>554166</v>
      </c>
      <c r="G156" s="173">
        <f t="shared" si="10"/>
        <v>1.9641288054995602E-2</v>
      </c>
      <c r="H156" s="174">
        <f t="shared" si="11"/>
        <v>23.56954566599472</v>
      </c>
      <c r="I156" s="95">
        <f t="shared" si="12"/>
        <v>23569.545665994719</v>
      </c>
    </row>
    <row r="157" spans="1:9" x14ac:dyDescent="0.25">
      <c r="A157" t="s">
        <v>385</v>
      </c>
      <c r="B157" t="s">
        <v>193</v>
      </c>
      <c r="C157">
        <v>454171</v>
      </c>
      <c r="D157" t="s">
        <v>197</v>
      </c>
      <c r="E157">
        <v>1.5</v>
      </c>
      <c r="F157">
        <v>454171</v>
      </c>
      <c r="G157" s="173">
        <f t="shared" si="10"/>
        <v>7.7531400217087914E-3</v>
      </c>
      <c r="H157" s="174">
        <f t="shared" si="11"/>
        <v>9.30376802605055</v>
      </c>
      <c r="I157" s="95">
        <f t="shared" si="12"/>
        <v>9303.7680260505495</v>
      </c>
    </row>
    <row r="158" spans="1:9" x14ac:dyDescent="0.25">
      <c r="A158" t="s">
        <v>385</v>
      </c>
      <c r="B158" t="s">
        <v>193</v>
      </c>
      <c r="C158">
        <v>554266</v>
      </c>
      <c r="D158" t="s">
        <v>198</v>
      </c>
      <c r="E158">
        <v>3.78</v>
      </c>
      <c r="F158">
        <v>554266</v>
      </c>
      <c r="G158" s="173">
        <f t="shared" si="10"/>
        <v>1.9537912854706151E-2</v>
      </c>
      <c r="H158" s="174">
        <f t="shared" si="11"/>
        <v>23.44549542564738</v>
      </c>
      <c r="I158" s="95">
        <f t="shared" si="12"/>
        <v>23445.495425647379</v>
      </c>
    </row>
    <row r="159" spans="1:9" x14ac:dyDescent="0.25">
      <c r="A159" t="s">
        <v>385</v>
      </c>
      <c r="B159" t="s">
        <v>193</v>
      </c>
      <c r="C159">
        <v>554296</v>
      </c>
      <c r="D159" t="s">
        <v>199</v>
      </c>
      <c r="E159">
        <v>4</v>
      </c>
      <c r="F159">
        <v>554296</v>
      </c>
      <c r="G159" s="173">
        <f t="shared" si="10"/>
        <v>2.0675040057890108E-2</v>
      </c>
      <c r="H159" s="174">
        <f t="shared" si="11"/>
        <v>24.810048069468131</v>
      </c>
      <c r="I159" s="95">
        <f t="shared" si="12"/>
        <v>24810.048069468132</v>
      </c>
    </row>
    <row r="160" spans="1:9" x14ac:dyDescent="0.25">
      <c r="A160" t="s">
        <v>385</v>
      </c>
      <c r="B160" t="s">
        <v>193</v>
      </c>
      <c r="C160">
        <v>554356</v>
      </c>
      <c r="D160" t="s">
        <v>200</v>
      </c>
      <c r="E160">
        <v>3</v>
      </c>
      <c r="F160">
        <v>554356</v>
      </c>
      <c r="G160" s="173">
        <f t="shared" si="10"/>
        <v>1.5506280043417583E-2</v>
      </c>
      <c r="H160" s="174">
        <f t="shared" si="11"/>
        <v>18.6075360521011</v>
      </c>
      <c r="I160" s="95">
        <f t="shared" si="12"/>
        <v>18607.536052101099</v>
      </c>
    </row>
    <row r="161" spans="1:9" x14ac:dyDescent="0.25">
      <c r="A161" t="s">
        <v>385</v>
      </c>
      <c r="B161" t="s">
        <v>193</v>
      </c>
      <c r="C161">
        <v>454426</v>
      </c>
      <c r="D161" t="s">
        <v>201</v>
      </c>
      <c r="E161">
        <v>10.78</v>
      </c>
      <c r="F161">
        <v>454426</v>
      </c>
      <c r="G161" s="173">
        <f t="shared" si="10"/>
        <v>5.5719232956013838E-2</v>
      </c>
      <c r="H161" s="174">
        <f t="shared" si="11"/>
        <v>66.8630795472166</v>
      </c>
      <c r="I161" s="95">
        <f t="shared" si="12"/>
        <v>66863.079547216606</v>
      </c>
    </row>
    <row r="162" spans="1:9" x14ac:dyDescent="0.25">
      <c r="A162" t="s">
        <v>385</v>
      </c>
      <c r="B162" t="s">
        <v>193</v>
      </c>
      <c r="C162">
        <v>554476</v>
      </c>
      <c r="D162" t="s">
        <v>203</v>
      </c>
      <c r="E162">
        <v>1.8</v>
      </c>
      <c r="F162">
        <v>554476</v>
      </c>
      <c r="G162" s="173">
        <f t="shared" si="10"/>
        <v>9.3037680260505493E-3</v>
      </c>
      <c r="H162" s="174">
        <f t="shared" si="11"/>
        <v>11.164521631260659</v>
      </c>
      <c r="I162" s="95">
        <f t="shared" si="12"/>
        <v>11164.521631260659</v>
      </c>
    </row>
    <row r="163" spans="1:9" x14ac:dyDescent="0.25">
      <c r="A163" t="s">
        <v>385</v>
      </c>
      <c r="B163" t="s">
        <v>193</v>
      </c>
      <c r="C163">
        <v>454481</v>
      </c>
      <c r="D163" t="s">
        <v>205</v>
      </c>
      <c r="E163">
        <v>11.19</v>
      </c>
      <c r="F163">
        <v>454481</v>
      </c>
      <c r="G163" s="173">
        <f t="shared" si="10"/>
        <v>5.7838424561947578E-2</v>
      </c>
      <c r="H163" s="174">
        <f t="shared" si="11"/>
        <v>69.4061094743371</v>
      </c>
      <c r="I163" s="95">
        <f t="shared" si="12"/>
        <v>69406.109474337107</v>
      </c>
    </row>
    <row r="164" spans="1:9" x14ac:dyDescent="0.25">
      <c r="A164" t="s">
        <v>385</v>
      </c>
      <c r="B164" t="s">
        <v>193</v>
      </c>
      <c r="C164">
        <v>554486</v>
      </c>
      <c r="D164" t="s">
        <v>206</v>
      </c>
      <c r="E164">
        <v>3.5</v>
      </c>
      <c r="F164">
        <v>554486</v>
      </c>
      <c r="G164" s="173">
        <f t="shared" si="10"/>
        <v>1.8090660050653847E-2</v>
      </c>
      <c r="H164" s="174">
        <f t="shared" si="11"/>
        <v>21.708792060784617</v>
      </c>
      <c r="I164" s="95">
        <f t="shared" si="12"/>
        <v>21708.792060784617</v>
      </c>
    </row>
    <row r="165" spans="1:9" x14ac:dyDescent="0.25">
      <c r="A165" t="s">
        <v>385</v>
      </c>
      <c r="B165" t="s">
        <v>193</v>
      </c>
      <c r="C165">
        <v>554491</v>
      </c>
      <c r="D165" t="s">
        <v>207</v>
      </c>
      <c r="E165">
        <v>5.88</v>
      </c>
      <c r="F165">
        <v>554491</v>
      </c>
      <c r="G165" s="173">
        <f t="shared" si="10"/>
        <v>3.039230888509846E-2</v>
      </c>
      <c r="H165" s="174">
        <f t="shared" si="11"/>
        <v>36.470770662118149</v>
      </c>
      <c r="I165" s="95">
        <f t="shared" si="12"/>
        <v>36470.77066211815</v>
      </c>
    </row>
    <row r="166" spans="1:9" x14ac:dyDescent="0.25">
      <c r="A166" t="s">
        <v>385</v>
      </c>
      <c r="B166" t="s">
        <v>193</v>
      </c>
      <c r="C166">
        <v>554601</v>
      </c>
      <c r="D166" t="s">
        <v>208</v>
      </c>
      <c r="E166">
        <v>4</v>
      </c>
      <c r="F166">
        <v>554601</v>
      </c>
      <c r="G166" s="173">
        <f t="shared" si="10"/>
        <v>2.0675040057890108E-2</v>
      </c>
      <c r="H166" s="174">
        <f t="shared" si="11"/>
        <v>24.810048069468131</v>
      </c>
      <c r="I166" s="95">
        <f t="shared" si="12"/>
        <v>24810.048069468132</v>
      </c>
    </row>
    <row r="167" spans="1:9" x14ac:dyDescent="0.25">
      <c r="A167" t="s">
        <v>385</v>
      </c>
      <c r="B167" t="s">
        <v>193</v>
      </c>
      <c r="C167">
        <v>554611</v>
      </c>
      <c r="D167" t="s">
        <v>209</v>
      </c>
      <c r="E167">
        <v>3</v>
      </c>
      <c r="F167">
        <v>554611</v>
      </c>
      <c r="G167" s="173">
        <f t="shared" si="10"/>
        <v>1.5506280043417583E-2</v>
      </c>
      <c r="H167" s="174">
        <f t="shared" si="11"/>
        <v>18.6075360521011</v>
      </c>
      <c r="I167" s="95">
        <f t="shared" si="12"/>
        <v>18607.536052101099</v>
      </c>
    </row>
    <row r="168" spans="1:9" x14ac:dyDescent="0.25">
      <c r="A168" t="s">
        <v>385</v>
      </c>
      <c r="B168" t="s">
        <v>193</v>
      </c>
      <c r="C168">
        <v>554636</v>
      </c>
      <c r="D168" t="s">
        <v>210</v>
      </c>
      <c r="E168">
        <v>3</v>
      </c>
      <c r="F168">
        <v>554636</v>
      </c>
      <c r="G168" s="173">
        <f t="shared" si="10"/>
        <v>1.5506280043417583E-2</v>
      </c>
      <c r="H168" s="174">
        <f t="shared" si="11"/>
        <v>18.6075360521011</v>
      </c>
      <c r="I168" s="95">
        <f t="shared" si="12"/>
        <v>18607.536052101099</v>
      </c>
    </row>
    <row r="169" spans="1:9" x14ac:dyDescent="0.25">
      <c r="A169" t="s">
        <v>385</v>
      </c>
      <c r="B169" t="s">
        <v>193</v>
      </c>
      <c r="C169">
        <v>454671</v>
      </c>
      <c r="D169" t="s">
        <v>211</v>
      </c>
      <c r="E169">
        <v>3.3</v>
      </c>
      <c r="F169">
        <v>454671</v>
      </c>
      <c r="G169" s="173">
        <f t="shared" si="10"/>
        <v>1.7056908047759341E-2</v>
      </c>
      <c r="H169" s="174">
        <f t="shared" si="11"/>
        <v>20.46828965731121</v>
      </c>
      <c r="I169" s="95">
        <f t="shared" si="12"/>
        <v>20468.289657311212</v>
      </c>
    </row>
    <row r="170" spans="1:9" x14ac:dyDescent="0.25">
      <c r="A170" t="s">
        <v>385</v>
      </c>
      <c r="B170" t="s">
        <v>386</v>
      </c>
      <c r="C170">
        <v>554184</v>
      </c>
      <c r="D170" t="s">
        <v>212</v>
      </c>
      <c r="E170">
        <v>4.78</v>
      </c>
      <c r="F170">
        <v>554184</v>
      </c>
      <c r="G170" s="173">
        <f t="shared" si="10"/>
        <v>2.4706672869178683E-2</v>
      </c>
      <c r="H170" s="174">
        <f t="shared" si="11"/>
        <v>29.648007443014418</v>
      </c>
      <c r="I170" s="95">
        <f t="shared" si="12"/>
        <v>29648.00744301442</v>
      </c>
    </row>
    <row r="171" spans="1:9" x14ac:dyDescent="0.25">
      <c r="A171" t="s">
        <v>385</v>
      </c>
      <c r="B171" t="s">
        <v>386</v>
      </c>
      <c r="C171">
        <v>554506</v>
      </c>
      <c r="D171" t="s">
        <v>213</v>
      </c>
      <c r="E171">
        <v>4</v>
      </c>
      <c r="F171">
        <v>554506</v>
      </c>
      <c r="G171" s="173">
        <f t="shared" si="10"/>
        <v>2.0675040057890108E-2</v>
      </c>
      <c r="H171" s="174">
        <f t="shared" si="11"/>
        <v>24.810048069468131</v>
      </c>
      <c r="I171" s="95">
        <f t="shared" si="12"/>
        <v>24810.048069468132</v>
      </c>
    </row>
    <row r="172" spans="1:9" x14ac:dyDescent="0.25">
      <c r="A172" t="s">
        <v>385</v>
      </c>
      <c r="B172" t="s">
        <v>386</v>
      </c>
      <c r="C172">
        <v>554196</v>
      </c>
      <c r="D172" t="s">
        <v>214</v>
      </c>
      <c r="E172">
        <v>3.56</v>
      </c>
      <c r="F172">
        <v>554196</v>
      </c>
      <c r="G172" s="173">
        <f t="shared" si="10"/>
        <v>1.8400785651522197E-2</v>
      </c>
      <c r="H172" s="174">
        <f t="shared" si="11"/>
        <v>22.080942781826636</v>
      </c>
      <c r="I172" s="95">
        <f t="shared" si="12"/>
        <v>22080.942781826634</v>
      </c>
    </row>
    <row r="173" spans="1:9" x14ac:dyDescent="0.25">
      <c r="A173" t="s">
        <v>385</v>
      </c>
      <c r="B173" t="s">
        <v>386</v>
      </c>
      <c r="C173">
        <v>554257</v>
      </c>
      <c r="D173" t="s">
        <v>215</v>
      </c>
      <c r="E173">
        <v>3.56</v>
      </c>
      <c r="F173">
        <v>554257</v>
      </c>
      <c r="G173" s="173">
        <f t="shared" si="10"/>
        <v>1.8400785651522197E-2</v>
      </c>
      <c r="H173" s="174">
        <f t="shared" si="11"/>
        <v>22.080942781826636</v>
      </c>
      <c r="I173" s="95">
        <f t="shared" si="12"/>
        <v>22080.942781826634</v>
      </c>
    </row>
    <row r="174" spans="1:9" x14ac:dyDescent="0.25">
      <c r="A174" t="s">
        <v>385</v>
      </c>
      <c r="B174" t="s">
        <v>386</v>
      </c>
      <c r="C174">
        <v>554321</v>
      </c>
      <c r="D174" t="s">
        <v>216</v>
      </c>
      <c r="E174">
        <v>2</v>
      </c>
      <c r="F174">
        <v>554321</v>
      </c>
      <c r="G174" s="173">
        <f t="shared" si="10"/>
        <v>1.0337520028945054E-2</v>
      </c>
      <c r="H174" s="174">
        <f t="shared" si="11"/>
        <v>12.405024034734065</v>
      </c>
      <c r="I174" s="95">
        <f t="shared" si="12"/>
        <v>12405.024034734066</v>
      </c>
    </row>
    <row r="175" spans="1:9" x14ac:dyDescent="0.25">
      <c r="A175" t="s">
        <v>385</v>
      </c>
      <c r="B175" t="s">
        <v>386</v>
      </c>
      <c r="C175">
        <v>454355</v>
      </c>
      <c r="D175" t="s">
        <v>217</v>
      </c>
      <c r="E175">
        <v>4.78</v>
      </c>
      <c r="F175">
        <v>454355</v>
      </c>
      <c r="G175" s="173">
        <f t="shared" si="10"/>
        <v>2.4706672869178683E-2</v>
      </c>
      <c r="H175" s="174">
        <f t="shared" si="11"/>
        <v>29.648007443014418</v>
      </c>
      <c r="I175" s="95">
        <f t="shared" si="12"/>
        <v>29648.00744301442</v>
      </c>
    </row>
    <row r="176" spans="1:9" x14ac:dyDescent="0.25">
      <c r="A176" t="s">
        <v>385</v>
      </c>
      <c r="B176" t="s">
        <v>386</v>
      </c>
      <c r="C176">
        <v>554357</v>
      </c>
      <c r="D176" t="s">
        <v>218</v>
      </c>
      <c r="E176">
        <v>3</v>
      </c>
      <c r="F176">
        <v>554357</v>
      </c>
      <c r="G176" s="173">
        <f t="shared" si="10"/>
        <v>1.5506280043417583E-2</v>
      </c>
      <c r="H176" s="174">
        <f t="shared" si="11"/>
        <v>18.6075360521011</v>
      </c>
      <c r="I176" s="95">
        <f t="shared" si="12"/>
        <v>18607.536052101099</v>
      </c>
    </row>
    <row r="177" spans="1:9" x14ac:dyDescent="0.25">
      <c r="A177" t="s">
        <v>246</v>
      </c>
      <c r="B177" t="s">
        <v>247</v>
      </c>
      <c r="C177">
        <v>557105</v>
      </c>
      <c r="D177" t="s">
        <v>248</v>
      </c>
      <c r="E177">
        <v>4</v>
      </c>
      <c r="F177">
        <v>557105</v>
      </c>
      <c r="G177" s="173">
        <f>E177/$O$13</f>
        <v>1.7256255392579811E-2</v>
      </c>
      <c r="H177" s="174">
        <f>G177*$N$13</f>
        <v>41.415012942191545</v>
      </c>
      <c r="I177" s="95">
        <f t="shared" si="12"/>
        <v>41415.012942191548</v>
      </c>
    </row>
    <row r="178" spans="1:9" x14ac:dyDescent="0.25">
      <c r="A178" t="s">
        <v>246</v>
      </c>
      <c r="B178" t="s">
        <v>247</v>
      </c>
      <c r="C178">
        <v>557178</v>
      </c>
      <c r="D178" t="s">
        <v>249</v>
      </c>
      <c r="E178">
        <v>4.2</v>
      </c>
      <c r="F178">
        <v>557178</v>
      </c>
      <c r="G178" s="173">
        <f t="shared" ref="G178:G228" si="13">E178/$O$13</f>
        <v>1.8119068162208801E-2</v>
      </c>
      <c r="H178" s="174">
        <f t="shared" ref="H178:H228" si="14">G178*$N$13</f>
        <v>43.485763589301122</v>
      </c>
      <c r="I178" s="95">
        <f t="shared" si="12"/>
        <v>43485.763589301125</v>
      </c>
    </row>
    <row r="179" spans="1:9" x14ac:dyDescent="0.25">
      <c r="A179" t="s">
        <v>246</v>
      </c>
      <c r="B179" t="s">
        <v>247</v>
      </c>
      <c r="C179">
        <v>557224</v>
      </c>
      <c r="D179" t="s">
        <v>250</v>
      </c>
      <c r="E179">
        <v>3</v>
      </c>
      <c r="F179">
        <v>557224</v>
      </c>
      <c r="G179" s="173">
        <f t="shared" si="13"/>
        <v>1.2942191544434857E-2</v>
      </c>
      <c r="H179" s="174">
        <f t="shared" si="14"/>
        <v>31.061259706643657</v>
      </c>
      <c r="I179" s="95">
        <f t="shared" si="12"/>
        <v>31061.259706643657</v>
      </c>
    </row>
    <row r="180" spans="1:9" x14ac:dyDescent="0.25">
      <c r="A180" t="s">
        <v>246</v>
      </c>
      <c r="B180" t="s">
        <v>247</v>
      </c>
      <c r="C180">
        <v>557432</v>
      </c>
      <c r="D180" t="s">
        <v>251</v>
      </c>
      <c r="E180">
        <v>3.8</v>
      </c>
      <c r="F180">
        <v>557432</v>
      </c>
      <c r="G180" s="173">
        <f t="shared" si="13"/>
        <v>1.6393442622950817E-2</v>
      </c>
      <c r="H180" s="174">
        <f t="shared" si="14"/>
        <v>39.344262295081961</v>
      </c>
      <c r="I180" s="95">
        <f t="shared" si="12"/>
        <v>39344.262295081964</v>
      </c>
    </row>
    <row r="181" spans="1:9" x14ac:dyDescent="0.25">
      <c r="A181" t="s">
        <v>246</v>
      </c>
      <c r="B181" t="s">
        <v>247</v>
      </c>
      <c r="C181">
        <v>557433</v>
      </c>
      <c r="D181" t="s">
        <v>252</v>
      </c>
      <c r="E181">
        <v>3</v>
      </c>
      <c r="F181">
        <v>557433</v>
      </c>
      <c r="G181" s="173">
        <f t="shared" si="13"/>
        <v>1.2942191544434857E-2</v>
      </c>
      <c r="H181" s="174">
        <f t="shared" si="14"/>
        <v>31.061259706643657</v>
      </c>
      <c r="I181" s="95">
        <f t="shared" si="12"/>
        <v>31061.259706643657</v>
      </c>
    </row>
    <row r="182" spans="1:9" x14ac:dyDescent="0.25">
      <c r="A182" t="s">
        <v>246</v>
      </c>
      <c r="B182" t="s">
        <v>247</v>
      </c>
      <c r="C182">
        <v>557434</v>
      </c>
      <c r="D182" t="s">
        <v>253</v>
      </c>
      <c r="E182">
        <v>3.3</v>
      </c>
      <c r="F182">
        <v>557434</v>
      </c>
      <c r="G182" s="173">
        <f t="shared" si="13"/>
        <v>1.4236410698878342E-2</v>
      </c>
      <c r="H182" s="174">
        <f t="shared" si="14"/>
        <v>34.167385677308019</v>
      </c>
      <c r="I182" s="95">
        <f t="shared" si="12"/>
        <v>34167.385677308019</v>
      </c>
    </row>
    <row r="183" spans="1:9" x14ac:dyDescent="0.25">
      <c r="A183" t="s">
        <v>246</v>
      </c>
      <c r="B183" t="s">
        <v>247</v>
      </c>
      <c r="C183">
        <v>557436</v>
      </c>
      <c r="D183" t="s">
        <v>254</v>
      </c>
      <c r="E183">
        <v>4.5</v>
      </c>
      <c r="F183">
        <v>557436</v>
      </c>
      <c r="G183" s="173">
        <f t="shared" si="13"/>
        <v>1.9413287316652286E-2</v>
      </c>
      <c r="H183" s="174">
        <f t="shared" si="14"/>
        <v>46.591889559965487</v>
      </c>
      <c r="I183" s="95">
        <f t="shared" si="12"/>
        <v>46591.889559965486</v>
      </c>
    </row>
    <row r="184" spans="1:9" x14ac:dyDescent="0.25">
      <c r="A184" t="s">
        <v>246</v>
      </c>
      <c r="B184" t="s">
        <v>247</v>
      </c>
      <c r="C184">
        <v>557440</v>
      </c>
      <c r="D184" t="s">
        <v>255</v>
      </c>
      <c r="E184">
        <v>3</v>
      </c>
      <c r="F184">
        <v>557440</v>
      </c>
      <c r="G184" s="173">
        <f t="shared" si="13"/>
        <v>1.2942191544434857E-2</v>
      </c>
      <c r="H184" s="174">
        <f t="shared" si="14"/>
        <v>31.061259706643657</v>
      </c>
      <c r="I184" s="95">
        <f t="shared" si="12"/>
        <v>31061.259706643657</v>
      </c>
    </row>
    <row r="185" spans="1:9" x14ac:dyDescent="0.25">
      <c r="A185" t="s">
        <v>246</v>
      </c>
      <c r="B185" t="s">
        <v>247</v>
      </c>
      <c r="C185">
        <v>557441</v>
      </c>
      <c r="D185" t="s">
        <v>256</v>
      </c>
      <c r="E185">
        <v>3</v>
      </c>
      <c r="F185">
        <v>557441</v>
      </c>
      <c r="G185" s="173">
        <f t="shared" si="13"/>
        <v>1.2942191544434857E-2</v>
      </c>
      <c r="H185" s="174">
        <f t="shared" si="14"/>
        <v>31.061259706643657</v>
      </c>
      <c r="I185" s="95">
        <f t="shared" si="12"/>
        <v>31061.259706643657</v>
      </c>
    </row>
    <row r="186" spans="1:9" x14ac:dyDescent="0.25">
      <c r="A186" t="s">
        <v>246</v>
      </c>
      <c r="B186" t="s">
        <v>247</v>
      </c>
      <c r="C186">
        <v>557439</v>
      </c>
      <c r="D186" t="s">
        <v>257</v>
      </c>
      <c r="E186">
        <v>3.8</v>
      </c>
      <c r="F186">
        <v>557439</v>
      </c>
      <c r="G186" s="173">
        <f t="shared" si="13"/>
        <v>1.6393442622950817E-2</v>
      </c>
      <c r="H186" s="174">
        <f t="shared" si="14"/>
        <v>39.344262295081961</v>
      </c>
      <c r="I186" s="95">
        <f t="shared" si="12"/>
        <v>39344.262295081964</v>
      </c>
    </row>
    <row r="187" spans="1:9" x14ac:dyDescent="0.25">
      <c r="A187" t="s">
        <v>246</v>
      </c>
      <c r="B187" t="s">
        <v>247</v>
      </c>
      <c r="C187">
        <v>457443</v>
      </c>
      <c r="D187" t="s">
        <v>258</v>
      </c>
      <c r="E187">
        <v>4</v>
      </c>
      <c r="F187">
        <v>457443</v>
      </c>
      <c r="G187" s="173">
        <f t="shared" si="13"/>
        <v>1.7256255392579811E-2</v>
      </c>
      <c r="H187" s="174">
        <f t="shared" si="14"/>
        <v>41.415012942191545</v>
      </c>
      <c r="I187" s="95">
        <f t="shared" si="12"/>
        <v>41415.012942191548</v>
      </c>
    </row>
    <row r="188" spans="1:9" x14ac:dyDescent="0.25">
      <c r="A188" t="s">
        <v>246</v>
      </c>
      <c r="B188" t="s">
        <v>247</v>
      </c>
      <c r="C188">
        <v>557445</v>
      </c>
      <c r="D188" t="s">
        <v>259</v>
      </c>
      <c r="E188">
        <v>3</v>
      </c>
      <c r="F188">
        <v>557445</v>
      </c>
      <c r="G188" s="173">
        <f t="shared" si="13"/>
        <v>1.2942191544434857E-2</v>
      </c>
      <c r="H188" s="174">
        <f t="shared" si="14"/>
        <v>31.061259706643657</v>
      </c>
      <c r="I188" s="95">
        <f t="shared" si="12"/>
        <v>31061.259706643657</v>
      </c>
    </row>
    <row r="189" spans="1:9" x14ac:dyDescent="0.25">
      <c r="A189" t="s">
        <v>246</v>
      </c>
      <c r="B189" t="s">
        <v>247</v>
      </c>
      <c r="C189">
        <v>457446</v>
      </c>
      <c r="D189" t="s">
        <v>260</v>
      </c>
      <c r="E189">
        <v>6.8</v>
      </c>
      <c r="F189">
        <v>457446</v>
      </c>
      <c r="G189" s="173">
        <f t="shared" si="13"/>
        <v>2.9335634167385674E-2</v>
      </c>
      <c r="H189" s="174">
        <f t="shared" si="14"/>
        <v>70.405522001725615</v>
      </c>
      <c r="I189" s="95">
        <f t="shared" si="12"/>
        <v>70405.522001725622</v>
      </c>
    </row>
    <row r="190" spans="1:9" x14ac:dyDescent="0.25">
      <c r="A190" t="s">
        <v>246</v>
      </c>
      <c r="B190" t="s">
        <v>247</v>
      </c>
      <c r="C190">
        <v>557447</v>
      </c>
      <c r="D190" t="s">
        <v>261</v>
      </c>
      <c r="E190">
        <v>3</v>
      </c>
      <c r="F190">
        <v>557447</v>
      </c>
      <c r="G190" s="173">
        <f t="shared" si="13"/>
        <v>1.2942191544434857E-2</v>
      </c>
      <c r="H190" s="174">
        <f t="shared" si="14"/>
        <v>31.061259706643657</v>
      </c>
      <c r="I190" s="95">
        <f t="shared" si="12"/>
        <v>31061.259706643657</v>
      </c>
    </row>
    <row r="191" spans="1:9" x14ac:dyDescent="0.25">
      <c r="A191" t="s">
        <v>246</v>
      </c>
      <c r="B191" t="s">
        <v>247</v>
      </c>
      <c r="C191">
        <v>557437</v>
      </c>
      <c r="D191" t="s">
        <v>262</v>
      </c>
      <c r="E191">
        <v>4</v>
      </c>
      <c r="F191">
        <v>557437</v>
      </c>
      <c r="G191" s="173">
        <f t="shared" si="13"/>
        <v>1.7256255392579811E-2</v>
      </c>
      <c r="H191" s="174">
        <f t="shared" si="14"/>
        <v>41.415012942191545</v>
      </c>
      <c r="I191" s="95">
        <f t="shared" si="12"/>
        <v>41415.012942191548</v>
      </c>
    </row>
    <row r="192" spans="1:9" x14ac:dyDescent="0.25">
      <c r="A192" t="s">
        <v>246</v>
      </c>
      <c r="B192" t="s">
        <v>247</v>
      </c>
      <c r="C192">
        <v>457453</v>
      </c>
      <c r="D192" t="s">
        <v>263</v>
      </c>
      <c r="E192">
        <v>7.5</v>
      </c>
      <c r="F192">
        <v>457453</v>
      </c>
      <c r="G192" s="173">
        <f t="shared" si="13"/>
        <v>3.2355478861087139E-2</v>
      </c>
      <c r="H192" s="174">
        <f t="shared" si="14"/>
        <v>77.653149266609134</v>
      </c>
      <c r="I192" s="95">
        <f t="shared" si="12"/>
        <v>77653.149266609136</v>
      </c>
    </row>
    <row r="193" spans="1:9" x14ac:dyDescent="0.25">
      <c r="A193" t="s">
        <v>246</v>
      </c>
      <c r="B193" t="s">
        <v>247</v>
      </c>
      <c r="C193">
        <v>557459</v>
      </c>
      <c r="D193" t="s">
        <v>264</v>
      </c>
      <c r="E193">
        <v>2</v>
      </c>
      <c r="F193">
        <v>557459</v>
      </c>
      <c r="G193" s="173">
        <f t="shared" si="13"/>
        <v>8.6281276962899053E-3</v>
      </c>
      <c r="H193" s="174">
        <f t="shared" si="14"/>
        <v>20.707506471095773</v>
      </c>
      <c r="I193" s="95">
        <f t="shared" si="12"/>
        <v>20707.506471095774</v>
      </c>
    </row>
    <row r="194" spans="1:9" x14ac:dyDescent="0.25">
      <c r="A194" t="s">
        <v>246</v>
      </c>
      <c r="B194" t="s">
        <v>247</v>
      </c>
      <c r="C194">
        <v>557559</v>
      </c>
      <c r="D194" t="s">
        <v>265</v>
      </c>
      <c r="E194">
        <v>4</v>
      </c>
      <c r="F194">
        <v>557559</v>
      </c>
      <c r="G194" s="173">
        <f t="shared" si="13"/>
        <v>1.7256255392579811E-2</v>
      </c>
      <c r="H194" s="174">
        <f t="shared" si="14"/>
        <v>41.415012942191545</v>
      </c>
      <c r="I194" s="95">
        <f t="shared" si="12"/>
        <v>41415.012942191548</v>
      </c>
    </row>
    <row r="195" spans="1:9" x14ac:dyDescent="0.25">
      <c r="A195" t="s">
        <v>246</v>
      </c>
      <c r="B195" t="s">
        <v>247</v>
      </c>
      <c r="C195">
        <v>457574</v>
      </c>
      <c r="D195" t="s">
        <v>266</v>
      </c>
      <c r="E195">
        <v>3.8</v>
      </c>
      <c r="F195">
        <v>457574</v>
      </c>
      <c r="G195" s="173">
        <f t="shared" si="13"/>
        <v>1.6393442622950817E-2</v>
      </c>
      <c r="H195" s="174">
        <f t="shared" si="14"/>
        <v>39.344262295081961</v>
      </c>
      <c r="I195" s="95">
        <f t="shared" ref="I195:I253" si="15">+H195*1000</f>
        <v>39344.262295081964</v>
      </c>
    </row>
    <row r="196" spans="1:9" x14ac:dyDescent="0.25">
      <c r="A196" t="s">
        <v>246</v>
      </c>
      <c r="B196" t="s">
        <v>247</v>
      </c>
      <c r="C196">
        <v>557444</v>
      </c>
      <c r="D196" t="s">
        <v>268</v>
      </c>
      <c r="E196">
        <v>4.8</v>
      </c>
      <c r="F196">
        <v>557444</v>
      </c>
      <c r="G196" s="173">
        <f t="shared" si="13"/>
        <v>2.0707506471095771E-2</v>
      </c>
      <c r="H196" s="174">
        <f t="shared" si="14"/>
        <v>49.698015530629853</v>
      </c>
      <c r="I196" s="95">
        <f t="shared" si="15"/>
        <v>49698.015530629855</v>
      </c>
    </row>
    <row r="197" spans="1:9" x14ac:dyDescent="0.25">
      <c r="A197" t="s">
        <v>246</v>
      </c>
      <c r="B197" t="s">
        <v>247</v>
      </c>
      <c r="C197">
        <v>557612</v>
      </c>
      <c r="D197" t="s">
        <v>267</v>
      </c>
      <c r="E197">
        <v>4</v>
      </c>
      <c r="F197">
        <v>557612</v>
      </c>
      <c r="G197" s="173">
        <f t="shared" si="13"/>
        <v>1.7256255392579811E-2</v>
      </c>
      <c r="H197" s="174">
        <f t="shared" si="14"/>
        <v>41.415012942191545</v>
      </c>
      <c r="I197" s="95">
        <f t="shared" si="15"/>
        <v>41415.012942191548</v>
      </c>
    </row>
    <row r="198" spans="1:9" x14ac:dyDescent="0.25">
      <c r="A198" t="s">
        <v>246</v>
      </c>
      <c r="B198" t="s">
        <v>247</v>
      </c>
      <c r="C198">
        <v>557712</v>
      </c>
      <c r="D198" t="s">
        <v>269</v>
      </c>
      <c r="E198">
        <v>5</v>
      </c>
      <c r="F198">
        <v>557712</v>
      </c>
      <c r="G198" s="173">
        <f t="shared" si="13"/>
        <v>2.1570319240724761E-2</v>
      </c>
      <c r="H198" s="174">
        <f t="shared" si="14"/>
        <v>51.768766177739423</v>
      </c>
      <c r="I198" s="95">
        <f t="shared" si="15"/>
        <v>51768.766177739424</v>
      </c>
    </row>
    <row r="199" spans="1:9" x14ac:dyDescent="0.25">
      <c r="A199" t="s">
        <v>246</v>
      </c>
      <c r="B199" t="s">
        <v>373</v>
      </c>
      <c r="C199">
        <v>457163</v>
      </c>
      <c r="D199" t="s">
        <v>270</v>
      </c>
      <c r="E199">
        <v>2</v>
      </c>
      <c r="F199">
        <v>457163</v>
      </c>
      <c r="G199" s="173">
        <f t="shared" si="13"/>
        <v>8.6281276962899053E-3</v>
      </c>
      <c r="H199" s="174">
        <f t="shared" si="14"/>
        <v>20.707506471095773</v>
      </c>
      <c r="I199" s="95">
        <f t="shared" si="15"/>
        <v>20707.506471095774</v>
      </c>
    </row>
    <row r="200" spans="1:9" x14ac:dyDescent="0.25">
      <c r="A200" t="s">
        <v>246</v>
      </c>
      <c r="B200" t="s">
        <v>373</v>
      </c>
      <c r="C200">
        <v>457165</v>
      </c>
      <c r="D200" t="s">
        <v>271</v>
      </c>
      <c r="E200">
        <v>2.8</v>
      </c>
      <c r="F200">
        <v>457165</v>
      </c>
      <c r="G200" s="173">
        <f t="shared" si="13"/>
        <v>1.2079378774805865E-2</v>
      </c>
      <c r="H200" s="174">
        <f t="shared" si="14"/>
        <v>28.990509059534077</v>
      </c>
      <c r="I200" s="95">
        <f t="shared" si="15"/>
        <v>28990.509059534077</v>
      </c>
    </row>
    <row r="201" spans="1:9" x14ac:dyDescent="0.25">
      <c r="A201" t="s">
        <v>246</v>
      </c>
      <c r="B201" t="s">
        <v>373</v>
      </c>
      <c r="C201">
        <v>557210</v>
      </c>
      <c r="D201" t="s">
        <v>272</v>
      </c>
      <c r="E201">
        <v>3</v>
      </c>
      <c r="F201">
        <v>557210</v>
      </c>
      <c r="G201" s="173">
        <f t="shared" si="13"/>
        <v>1.2942191544434857E-2</v>
      </c>
      <c r="H201" s="174">
        <f t="shared" si="14"/>
        <v>31.061259706643657</v>
      </c>
      <c r="I201" s="95">
        <f t="shared" si="15"/>
        <v>31061.259706643657</v>
      </c>
    </row>
    <row r="202" spans="1:9" x14ac:dyDescent="0.25">
      <c r="A202" t="s">
        <v>246</v>
      </c>
      <c r="B202" t="s">
        <v>373</v>
      </c>
      <c r="C202">
        <v>557250</v>
      </c>
      <c r="D202" t="s">
        <v>273</v>
      </c>
      <c r="E202">
        <v>3</v>
      </c>
      <c r="F202">
        <v>557250</v>
      </c>
      <c r="G202" s="173">
        <f t="shared" si="13"/>
        <v>1.2942191544434857E-2</v>
      </c>
      <c r="H202" s="174">
        <f t="shared" si="14"/>
        <v>31.061259706643657</v>
      </c>
      <c r="I202" s="95">
        <f t="shared" si="15"/>
        <v>31061.259706643657</v>
      </c>
    </row>
    <row r="203" spans="1:9" x14ac:dyDescent="0.25">
      <c r="A203" t="s">
        <v>246</v>
      </c>
      <c r="B203" t="s">
        <v>373</v>
      </c>
      <c r="C203">
        <v>457258</v>
      </c>
      <c r="D203" t="s">
        <v>274</v>
      </c>
      <c r="E203">
        <v>3.8</v>
      </c>
      <c r="F203">
        <v>457258</v>
      </c>
      <c r="G203" s="173">
        <f t="shared" si="13"/>
        <v>1.6393442622950817E-2</v>
      </c>
      <c r="H203" s="174">
        <f t="shared" si="14"/>
        <v>39.344262295081961</v>
      </c>
      <c r="I203" s="95">
        <f t="shared" si="15"/>
        <v>39344.262295081964</v>
      </c>
    </row>
    <row r="204" spans="1:9" x14ac:dyDescent="0.25">
      <c r="A204" t="s">
        <v>246</v>
      </c>
      <c r="B204" t="s">
        <v>373</v>
      </c>
      <c r="C204">
        <v>557305</v>
      </c>
      <c r="D204" t="s">
        <v>275</v>
      </c>
      <c r="E204">
        <v>5</v>
      </c>
      <c r="F204">
        <v>557305</v>
      </c>
      <c r="G204" s="173">
        <f t="shared" si="13"/>
        <v>2.1570319240724761E-2</v>
      </c>
      <c r="H204" s="174">
        <f t="shared" si="14"/>
        <v>51.768766177739423</v>
      </c>
      <c r="I204" s="95">
        <f t="shared" si="15"/>
        <v>51768.766177739424</v>
      </c>
    </row>
    <row r="205" spans="1:9" x14ac:dyDescent="0.25">
      <c r="A205" t="s">
        <v>246</v>
      </c>
      <c r="B205" t="s">
        <v>373</v>
      </c>
      <c r="C205">
        <v>457308</v>
      </c>
      <c r="D205" t="s">
        <v>276</v>
      </c>
      <c r="E205">
        <v>11.56</v>
      </c>
      <c r="F205">
        <v>457308</v>
      </c>
      <c r="G205" s="173">
        <f t="shared" si="13"/>
        <v>4.9870578084555653E-2</v>
      </c>
      <c r="H205" s="174">
        <f t="shared" si="14"/>
        <v>119.68938740293356</v>
      </c>
      <c r="I205" s="95">
        <f t="shared" si="15"/>
        <v>119689.38740293356</v>
      </c>
    </row>
    <row r="206" spans="1:9" x14ac:dyDescent="0.25">
      <c r="A206" t="s">
        <v>246</v>
      </c>
      <c r="B206" t="s">
        <v>373</v>
      </c>
      <c r="C206">
        <v>457435</v>
      </c>
      <c r="D206" t="s">
        <v>279</v>
      </c>
      <c r="E206">
        <v>4.5</v>
      </c>
      <c r="F206">
        <v>457435</v>
      </c>
      <c r="G206" s="173">
        <f t="shared" si="13"/>
        <v>1.9413287316652286E-2</v>
      </c>
      <c r="H206" s="174">
        <f t="shared" si="14"/>
        <v>46.591889559965487</v>
      </c>
      <c r="I206" s="95">
        <f t="shared" si="15"/>
        <v>46591.889559965486</v>
      </c>
    </row>
    <row r="207" spans="1:9" x14ac:dyDescent="0.25">
      <c r="A207" t="s">
        <v>246</v>
      </c>
      <c r="B207" t="s">
        <v>373</v>
      </c>
      <c r="C207">
        <v>557503</v>
      </c>
      <c r="D207" t="s">
        <v>281</v>
      </c>
      <c r="E207">
        <v>3.8</v>
      </c>
      <c r="F207">
        <v>557503</v>
      </c>
      <c r="G207" s="173">
        <f t="shared" si="13"/>
        <v>1.6393442622950817E-2</v>
      </c>
      <c r="H207" s="174">
        <f t="shared" si="14"/>
        <v>39.344262295081961</v>
      </c>
      <c r="I207" s="95">
        <f t="shared" si="15"/>
        <v>39344.262295081964</v>
      </c>
    </row>
    <row r="208" spans="1:9" x14ac:dyDescent="0.25">
      <c r="A208" t="s">
        <v>246</v>
      </c>
      <c r="B208" t="s">
        <v>373</v>
      </c>
      <c r="C208">
        <v>557523</v>
      </c>
      <c r="D208" t="s">
        <v>282</v>
      </c>
      <c r="E208">
        <v>2.5</v>
      </c>
      <c r="F208">
        <v>557523</v>
      </c>
      <c r="G208" s="173">
        <f t="shared" si="13"/>
        <v>1.078515962036238E-2</v>
      </c>
      <c r="H208" s="174">
        <f t="shared" si="14"/>
        <v>25.884383088869711</v>
      </c>
      <c r="I208" s="95">
        <f t="shared" si="15"/>
        <v>25884.383088869712</v>
      </c>
    </row>
    <row r="209" spans="1:9" x14ac:dyDescent="0.25">
      <c r="A209" t="s">
        <v>246</v>
      </c>
      <c r="B209" t="s">
        <v>373</v>
      </c>
      <c r="C209">
        <v>457543</v>
      </c>
      <c r="D209" t="s">
        <v>283</v>
      </c>
      <c r="E209">
        <v>2.9</v>
      </c>
      <c r="F209">
        <v>457543</v>
      </c>
      <c r="G209" s="173">
        <f t="shared" si="13"/>
        <v>1.2510785159620362E-2</v>
      </c>
      <c r="H209" s="174">
        <f t="shared" si="14"/>
        <v>30.025884383088869</v>
      </c>
      <c r="I209" s="95">
        <f t="shared" si="15"/>
        <v>30025.884383088869</v>
      </c>
    </row>
    <row r="210" spans="1:9" x14ac:dyDescent="0.25">
      <c r="A210" t="s">
        <v>246</v>
      </c>
      <c r="B210" t="s">
        <v>373</v>
      </c>
      <c r="C210">
        <v>457583</v>
      </c>
      <c r="D210" t="s">
        <v>284</v>
      </c>
      <c r="E210">
        <v>7.63</v>
      </c>
      <c r="F210">
        <v>457583</v>
      </c>
      <c r="G210" s="173">
        <f t="shared" si="13"/>
        <v>3.2916307161345984E-2</v>
      </c>
      <c r="H210" s="174">
        <f t="shared" si="14"/>
        <v>78.99913718723036</v>
      </c>
      <c r="I210" s="95">
        <f t="shared" si="15"/>
        <v>78999.137187230357</v>
      </c>
    </row>
    <row r="211" spans="1:9" x14ac:dyDescent="0.25">
      <c r="A211" t="s">
        <v>246</v>
      </c>
      <c r="B211" t="s">
        <v>373</v>
      </c>
      <c r="C211">
        <v>457614</v>
      </c>
      <c r="D211" t="s">
        <v>285</v>
      </c>
      <c r="E211">
        <v>9.3000000000000007</v>
      </c>
      <c r="F211">
        <v>457614</v>
      </c>
      <c r="G211" s="173">
        <f t="shared" si="13"/>
        <v>4.0120793787748063E-2</v>
      </c>
      <c r="H211" s="174">
        <f t="shared" si="14"/>
        <v>96.289905090595354</v>
      </c>
      <c r="I211" s="95">
        <f t="shared" si="15"/>
        <v>96289.905090595348</v>
      </c>
    </row>
    <row r="212" spans="1:9" x14ac:dyDescent="0.25">
      <c r="A212" t="s">
        <v>246</v>
      </c>
      <c r="B212" t="s">
        <v>373</v>
      </c>
      <c r="C212">
        <v>457617</v>
      </c>
      <c r="D212" t="s">
        <v>286</v>
      </c>
      <c r="E212">
        <v>8.5</v>
      </c>
      <c r="F212">
        <v>457617</v>
      </c>
      <c r="G212" s="173">
        <f t="shared" si="13"/>
        <v>3.6669542709232096E-2</v>
      </c>
      <c r="H212" s="174">
        <f t="shared" si="14"/>
        <v>88.006902502157033</v>
      </c>
      <c r="I212" s="95">
        <f t="shared" si="15"/>
        <v>88006.902502157027</v>
      </c>
    </row>
    <row r="213" spans="1:9" x14ac:dyDescent="0.25">
      <c r="A213" t="s">
        <v>246</v>
      </c>
      <c r="B213" t="s">
        <v>373</v>
      </c>
      <c r="C213">
        <v>557668</v>
      </c>
      <c r="D213" t="s">
        <v>287</v>
      </c>
      <c r="E213">
        <v>4.45</v>
      </c>
      <c r="F213">
        <v>557668</v>
      </c>
      <c r="G213" s="173">
        <f t="shared" si="13"/>
        <v>1.9197584124245038E-2</v>
      </c>
      <c r="H213" s="174">
        <f t="shared" si="14"/>
        <v>46.074201898188093</v>
      </c>
      <c r="I213" s="95">
        <f t="shared" si="15"/>
        <v>46074.20189818809</v>
      </c>
    </row>
    <row r="214" spans="1:9" x14ac:dyDescent="0.25">
      <c r="A214" t="s">
        <v>246</v>
      </c>
      <c r="B214" t="s">
        <v>374</v>
      </c>
      <c r="C214">
        <v>557113</v>
      </c>
      <c r="D214" t="s">
        <v>288</v>
      </c>
      <c r="E214">
        <v>2</v>
      </c>
      <c r="F214">
        <v>557113</v>
      </c>
      <c r="G214" s="173">
        <f t="shared" si="13"/>
        <v>8.6281276962899053E-3</v>
      </c>
      <c r="H214" s="174">
        <f t="shared" si="14"/>
        <v>20.707506471095773</v>
      </c>
      <c r="I214" s="95">
        <f t="shared" si="15"/>
        <v>20707.506471095774</v>
      </c>
    </row>
    <row r="215" spans="1:9" x14ac:dyDescent="0.25">
      <c r="A215" t="s">
        <v>246</v>
      </c>
      <c r="B215" t="s">
        <v>374</v>
      </c>
      <c r="C215">
        <v>457180</v>
      </c>
      <c r="D215" t="s">
        <v>289</v>
      </c>
      <c r="E215">
        <v>2.8</v>
      </c>
      <c r="F215">
        <v>457180</v>
      </c>
      <c r="G215" s="173">
        <f t="shared" si="13"/>
        <v>1.2079378774805865E-2</v>
      </c>
      <c r="H215" s="174">
        <f t="shared" si="14"/>
        <v>28.990509059534077</v>
      </c>
      <c r="I215" s="95">
        <f t="shared" si="15"/>
        <v>28990.509059534077</v>
      </c>
    </row>
    <row r="216" spans="1:9" x14ac:dyDescent="0.25">
      <c r="A216" t="s">
        <v>246</v>
      </c>
      <c r="B216" t="s">
        <v>374</v>
      </c>
      <c r="C216">
        <v>457192</v>
      </c>
      <c r="D216" t="s">
        <v>291</v>
      </c>
      <c r="E216">
        <v>2.8</v>
      </c>
      <c r="F216">
        <v>457192</v>
      </c>
      <c r="G216" s="173">
        <f t="shared" si="13"/>
        <v>1.2079378774805865E-2</v>
      </c>
      <c r="H216" s="174">
        <f t="shared" si="14"/>
        <v>28.990509059534077</v>
      </c>
      <c r="I216" s="95">
        <f t="shared" si="15"/>
        <v>28990.509059534077</v>
      </c>
    </row>
    <row r="217" spans="1:9" x14ac:dyDescent="0.25">
      <c r="A217" t="s">
        <v>246</v>
      </c>
      <c r="B217" t="s">
        <v>374</v>
      </c>
      <c r="C217">
        <v>557303</v>
      </c>
      <c r="D217" t="s">
        <v>292</v>
      </c>
      <c r="E217">
        <v>2.8</v>
      </c>
      <c r="F217">
        <v>557303</v>
      </c>
      <c r="G217" s="173">
        <f t="shared" si="13"/>
        <v>1.2079378774805865E-2</v>
      </c>
      <c r="H217" s="174">
        <f t="shared" si="14"/>
        <v>28.990509059534077</v>
      </c>
      <c r="I217" s="95">
        <f t="shared" si="15"/>
        <v>28990.509059534077</v>
      </c>
    </row>
    <row r="218" spans="1:9" x14ac:dyDescent="0.25">
      <c r="A218" t="s">
        <v>246</v>
      </c>
      <c r="B218" t="s">
        <v>374</v>
      </c>
      <c r="C218">
        <v>457306</v>
      </c>
      <c r="D218" t="s">
        <v>293</v>
      </c>
      <c r="E218">
        <v>5.6999999999999993</v>
      </c>
      <c r="F218">
        <v>457306</v>
      </c>
      <c r="G218" s="173">
        <f t="shared" si="13"/>
        <v>2.4590163934426226E-2</v>
      </c>
      <c r="H218" s="174">
        <f t="shared" si="14"/>
        <v>59.016393442622942</v>
      </c>
      <c r="I218" s="95">
        <f t="shared" si="15"/>
        <v>59016.393442622939</v>
      </c>
    </row>
    <row r="219" spans="1:9" x14ac:dyDescent="0.25">
      <c r="A219" t="s">
        <v>246</v>
      </c>
      <c r="B219" t="s">
        <v>374</v>
      </c>
      <c r="C219">
        <v>557307</v>
      </c>
      <c r="D219" t="s">
        <v>294</v>
      </c>
      <c r="E219">
        <v>2</v>
      </c>
      <c r="F219">
        <v>557307</v>
      </c>
      <c r="G219" s="173">
        <f t="shared" si="13"/>
        <v>8.6281276962899053E-3</v>
      </c>
      <c r="H219" s="174">
        <f t="shared" si="14"/>
        <v>20.707506471095773</v>
      </c>
      <c r="I219" s="95">
        <f t="shared" si="15"/>
        <v>20707.506471095774</v>
      </c>
    </row>
    <row r="220" spans="1:9" x14ac:dyDescent="0.25">
      <c r="A220" t="s">
        <v>246</v>
      </c>
      <c r="B220" t="s">
        <v>374</v>
      </c>
      <c r="C220">
        <v>557347</v>
      </c>
      <c r="D220" t="s">
        <v>295</v>
      </c>
      <c r="E220">
        <v>6.6</v>
      </c>
      <c r="F220">
        <v>557347</v>
      </c>
      <c r="G220" s="173">
        <f t="shared" si="13"/>
        <v>2.8472821397756684E-2</v>
      </c>
      <c r="H220" s="174">
        <f t="shared" si="14"/>
        <v>68.334771354616038</v>
      </c>
      <c r="I220" s="95">
        <f t="shared" si="15"/>
        <v>68334.771354616038</v>
      </c>
    </row>
    <row r="221" spans="1:9" x14ac:dyDescent="0.25">
      <c r="A221" t="s">
        <v>246</v>
      </c>
      <c r="B221" t="s">
        <v>374</v>
      </c>
      <c r="C221">
        <v>457348</v>
      </c>
      <c r="D221" t="s">
        <v>296</v>
      </c>
      <c r="E221">
        <v>9.51</v>
      </c>
      <c r="F221">
        <v>457348</v>
      </c>
      <c r="G221" s="173">
        <f t="shared" si="13"/>
        <v>4.1026747195858498E-2</v>
      </c>
      <c r="H221" s="174">
        <f t="shared" si="14"/>
        <v>98.464193270060392</v>
      </c>
      <c r="I221" s="95">
        <f t="shared" si="15"/>
        <v>98464.193270060394</v>
      </c>
    </row>
    <row r="222" spans="1:9" x14ac:dyDescent="0.25">
      <c r="A222" t="s">
        <v>246</v>
      </c>
      <c r="B222" t="s">
        <v>374</v>
      </c>
      <c r="C222">
        <v>457350</v>
      </c>
      <c r="D222" t="s">
        <v>297</v>
      </c>
      <c r="E222">
        <v>9</v>
      </c>
      <c r="F222">
        <v>457350</v>
      </c>
      <c r="G222" s="173">
        <f t="shared" si="13"/>
        <v>3.8826574633304571E-2</v>
      </c>
      <c r="H222" s="174">
        <f t="shared" si="14"/>
        <v>93.183779119930975</v>
      </c>
      <c r="I222" s="95">
        <f t="shared" si="15"/>
        <v>93183.779119930972</v>
      </c>
    </row>
    <row r="223" spans="1:9" x14ac:dyDescent="0.25">
      <c r="A223" t="s">
        <v>246</v>
      </c>
      <c r="B223" t="s">
        <v>374</v>
      </c>
      <c r="C223">
        <v>557352</v>
      </c>
      <c r="D223" t="s">
        <v>298</v>
      </c>
      <c r="E223">
        <v>4</v>
      </c>
      <c r="F223">
        <v>557352</v>
      </c>
      <c r="G223" s="173">
        <f t="shared" si="13"/>
        <v>1.7256255392579811E-2</v>
      </c>
      <c r="H223" s="174">
        <f t="shared" si="14"/>
        <v>41.415012942191545</v>
      </c>
      <c r="I223" s="95">
        <f t="shared" si="15"/>
        <v>41415.012942191548</v>
      </c>
    </row>
    <row r="224" spans="1:9" x14ac:dyDescent="0.25">
      <c r="A224" t="s">
        <v>246</v>
      </c>
      <c r="B224" t="s">
        <v>374</v>
      </c>
      <c r="C224">
        <v>557508</v>
      </c>
      <c r="D224" t="s">
        <v>300</v>
      </c>
      <c r="E224">
        <v>2.8</v>
      </c>
      <c r="F224">
        <v>557508</v>
      </c>
      <c r="G224" s="173">
        <f t="shared" si="13"/>
        <v>1.2079378774805865E-2</v>
      </c>
      <c r="H224" s="174">
        <f t="shared" si="14"/>
        <v>28.990509059534077</v>
      </c>
      <c r="I224" s="95">
        <f t="shared" si="15"/>
        <v>28990.509059534077</v>
      </c>
    </row>
    <row r="225" spans="1:9" x14ac:dyDescent="0.25">
      <c r="A225" t="s">
        <v>246</v>
      </c>
      <c r="B225" t="s">
        <v>374</v>
      </c>
      <c r="C225">
        <v>557622</v>
      </c>
      <c r="D225" t="s">
        <v>301</v>
      </c>
      <c r="E225">
        <v>1</v>
      </c>
      <c r="F225">
        <v>557622</v>
      </c>
      <c r="G225" s="173">
        <f t="shared" si="13"/>
        <v>4.3140638481449526E-3</v>
      </c>
      <c r="H225" s="174">
        <f t="shared" si="14"/>
        <v>10.353753235547886</v>
      </c>
      <c r="I225" s="95">
        <f t="shared" si="15"/>
        <v>10353.753235547887</v>
      </c>
    </row>
    <row r="226" spans="1:9" x14ac:dyDescent="0.25">
      <c r="A226" t="s">
        <v>246</v>
      </c>
      <c r="B226" t="s">
        <v>374</v>
      </c>
      <c r="C226">
        <v>457632</v>
      </c>
      <c r="D226" t="s">
        <v>303</v>
      </c>
      <c r="E226">
        <v>12</v>
      </c>
      <c r="F226">
        <v>457632</v>
      </c>
      <c r="G226" s="173">
        <f t="shared" si="13"/>
        <v>5.1768766177739428E-2</v>
      </c>
      <c r="H226" s="174">
        <f t="shared" si="14"/>
        <v>124.24503882657463</v>
      </c>
      <c r="I226" s="95">
        <f t="shared" si="15"/>
        <v>124245.03882657463</v>
      </c>
    </row>
    <row r="227" spans="1:9" x14ac:dyDescent="0.25">
      <c r="A227" t="s">
        <v>246</v>
      </c>
      <c r="B227" t="s">
        <v>374</v>
      </c>
      <c r="C227">
        <v>557660</v>
      </c>
      <c r="D227" t="s">
        <v>306</v>
      </c>
      <c r="E227">
        <v>2</v>
      </c>
      <c r="F227">
        <v>557660</v>
      </c>
      <c r="G227" s="173">
        <f t="shared" si="13"/>
        <v>8.6281276962899053E-3</v>
      </c>
      <c r="H227" s="174">
        <f t="shared" si="14"/>
        <v>20.707506471095773</v>
      </c>
      <c r="I227" s="95">
        <f t="shared" si="15"/>
        <v>20707.506471095774</v>
      </c>
    </row>
    <row r="228" spans="1:9" x14ac:dyDescent="0.25">
      <c r="A228" t="s">
        <v>246</v>
      </c>
      <c r="B228" t="s">
        <v>374</v>
      </c>
      <c r="C228">
        <v>457158</v>
      </c>
      <c r="D228" t="s">
        <v>307</v>
      </c>
      <c r="E228">
        <v>4.55</v>
      </c>
      <c r="F228">
        <v>457158</v>
      </c>
      <c r="G228" s="173">
        <f t="shared" si="13"/>
        <v>1.9628990509059533E-2</v>
      </c>
      <c r="H228" s="174">
        <f t="shared" si="14"/>
        <v>47.109577221742882</v>
      </c>
      <c r="I228" s="95">
        <f t="shared" si="15"/>
        <v>47109.577221742882</v>
      </c>
    </row>
    <row r="229" spans="1:9" x14ac:dyDescent="0.25">
      <c r="A229" t="s">
        <v>308</v>
      </c>
      <c r="B229" t="s">
        <v>309</v>
      </c>
      <c r="C229">
        <v>588201</v>
      </c>
      <c r="D229" t="s">
        <v>310</v>
      </c>
      <c r="E229">
        <v>3.78</v>
      </c>
      <c r="F229">
        <v>588201</v>
      </c>
      <c r="G229" s="173">
        <f>E229/$O$14</f>
        <v>3.3653846153846152E-2</v>
      </c>
      <c r="H229" s="174">
        <f>G229*$N$14</f>
        <v>33.653846153846153</v>
      </c>
      <c r="I229" s="95">
        <f t="shared" si="15"/>
        <v>33653.846153846156</v>
      </c>
    </row>
    <row r="230" spans="1:9" x14ac:dyDescent="0.25">
      <c r="A230" t="s">
        <v>308</v>
      </c>
      <c r="B230" t="s">
        <v>309</v>
      </c>
      <c r="C230">
        <v>588206</v>
      </c>
      <c r="D230" t="s">
        <v>311</v>
      </c>
      <c r="E230">
        <v>2.78</v>
      </c>
      <c r="F230">
        <v>588206</v>
      </c>
      <c r="G230" s="173">
        <f t="shared" ref="G230:G253" si="16">E230/$O$14</f>
        <v>2.4750712250712251E-2</v>
      </c>
      <c r="H230" s="174">
        <f t="shared" ref="H230:H253" si="17">G230*$N$14</f>
        <v>24.750712250712251</v>
      </c>
      <c r="I230" s="95">
        <f t="shared" si="15"/>
        <v>24750.712250712251</v>
      </c>
    </row>
    <row r="231" spans="1:9" x14ac:dyDescent="0.25">
      <c r="A231" t="s">
        <v>308</v>
      </c>
      <c r="B231" t="s">
        <v>309</v>
      </c>
      <c r="C231">
        <v>488256</v>
      </c>
      <c r="D231" t="s">
        <v>313</v>
      </c>
      <c r="E231">
        <v>2</v>
      </c>
      <c r="F231">
        <v>488256</v>
      </c>
      <c r="G231" s="173">
        <f t="shared" si="16"/>
        <v>1.7806267806267807E-2</v>
      </c>
      <c r="H231" s="174">
        <f t="shared" si="17"/>
        <v>17.806267806267808</v>
      </c>
      <c r="I231" s="95">
        <f t="shared" si="15"/>
        <v>17806.26780626781</v>
      </c>
    </row>
    <row r="232" spans="1:9" x14ac:dyDescent="0.25">
      <c r="A232" t="s">
        <v>308</v>
      </c>
      <c r="B232" t="s">
        <v>309</v>
      </c>
      <c r="C232">
        <v>488281</v>
      </c>
      <c r="D232" t="s">
        <v>314</v>
      </c>
      <c r="E232">
        <v>4</v>
      </c>
      <c r="F232">
        <v>488281</v>
      </c>
      <c r="G232" s="173">
        <f t="shared" si="16"/>
        <v>3.5612535612535613E-2</v>
      </c>
      <c r="H232" s="174">
        <f t="shared" si="17"/>
        <v>35.612535612535616</v>
      </c>
      <c r="I232" s="95">
        <f t="shared" si="15"/>
        <v>35612.535612535619</v>
      </c>
    </row>
    <row r="233" spans="1:9" x14ac:dyDescent="0.25">
      <c r="A233" t="s">
        <v>308</v>
      </c>
      <c r="B233" t="s">
        <v>309</v>
      </c>
      <c r="C233">
        <v>488286</v>
      </c>
      <c r="D233" t="s">
        <v>315</v>
      </c>
      <c r="E233">
        <v>7.8</v>
      </c>
      <c r="F233">
        <v>488286</v>
      </c>
      <c r="G233" s="173">
        <f t="shared" si="16"/>
        <v>6.9444444444444448E-2</v>
      </c>
      <c r="H233" s="174">
        <f t="shared" si="17"/>
        <v>69.444444444444443</v>
      </c>
      <c r="I233" s="95">
        <f t="shared" si="15"/>
        <v>69444.444444444438</v>
      </c>
    </row>
    <row r="234" spans="1:9" x14ac:dyDescent="0.25">
      <c r="A234" t="s">
        <v>308</v>
      </c>
      <c r="B234" t="s">
        <v>309</v>
      </c>
      <c r="C234">
        <v>488291</v>
      </c>
      <c r="D234" t="s">
        <v>316</v>
      </c>
      <c r="E234">
        <v>1.78</v>
      </c>
      <c r="F234">
        <v>488291</v>
      </c>
      <c r="G234" s="173">
        <f t="shared" si="16"/>
        <v>1.5847578347578349E-2</v>
      </c>
      <c r="H234" s="174">
        <f t="shared" si="17"/>
        <v>15.847578347578349</v>
      </c>
      <c r="I234" s="95">
        <f t="shared" si="15"/>
        <v>15847.578347578348</v>
      </c>
    </row>
    <row r="235" spans="1:9" x14ac:dyDescent="0.25">
      <c r="A235" t="s">
        <v>308</v>
      </c>
      <c r="B235" t="s">
        <v>309</v>
      </c>
      <c r="C235">
        <v>488288</v>
      </c>
      <c r="D235" t="s">
        <v>317</v>
      </c>
      <c r="E235">
        <v>2</v>
      </c>
      <c r="F235">
        <v>488288</v>
      </c>
      <c r="G235" s="173">
        <f t="shared" si="16"/>
        <v>1.7806267806267807E-2</v>
      </c>
      <c r="H235" s="174">
        <f t="shared" si="17"/>
        <v>17.806267806267808</v>
      </c>
      <c r="I235" s="95">
        <f t="shared" si="15"/>
        <v>17806.26780626781</v>
      </c>
    </row>
    <row r="236" spans="1:9" x14ac:dyDescent="0.25">
      <c r="A236" t="s">
        <v>308</v>
      </c>
      <c r="B236" t="s">
        <v>309</v>
      </c>
      <c r="C236">
        <v>588336</v>
      </c>
      <c r="D236" t="s">
        <v>318</v>
      </c>
      <c r="E236">
        <v>3</v>
      </c>
      <c r="F236">
        <v>588336</v>
      </c>
      <c r="G236" s="173">
        <f t="shared" si="16"/>
        <v>2.6709401709401712E-2</v>
      </c>
      <c r="H236" s="174">
        <f t="shared" si="17"/>
        <v>26.70940170940171</v>
      </c>
      <c r="I236" s="95">
        <f t="shared" si="15"/>
        <v>26709.401709401711</v>
      </c>
    </row>
    <row r="237" spans="1:9" x14ac:dyDescent="0.25">
      <c r="A237" t="s">
        <v>308</v>
      </c>
      <c r="B237" t="s">
        <v>309</v>
      </c>
      <c r="C237">
        <v>588396</v>
      </c>
      <c r="D237" t="s">
        <v>319</v>
      </c>
      <c r="E237">
        <v>3</v>
      </c>
      <c r="F237">
        <v>588396</v>
      </c>
      <c r="G237" s="173">
        <f t="shared" si="16"/>
        <v>2.6709401709401712E-2</v>
      </c>
      <c r="H237" s="174">
        <f t="shared" si="17"/>
        <v>26.70940170940171</v>
      </c>
      <c r="I237" s="95">
        <f t="shared" si="15"/>
        <v>26709.401709401711</v>
      </c>
    </row>
    <row r="238" spans="1:9" x14ac:dyDescent="0.25">
      <c r="A238" t="s">
        <v>308</v>
      </c>
      <c r="B238" t="s">
        <v>309</v>
      </c>
      <c r="C238">
        <v>488451</v>
      </c>
      <c r="D238" t="s">
        <v>320</v>
      </c>
      <c r="E238">
        <v>5</v>
      </c>
      <c r="F238">
        <v>488451</v>
      </c>
      <c r="G238" s="173">
        <f t="shared" si="16"/>
        <v>4.4515669515669522E-2</v>
      </c>
      <c r="H238" s="174">
        <f t="shared" si="17"/>
        <v>44.515669515669522</v>
      </c>
      <c r="I238" s="95">
        <f t="shared" si="15"/>
        <v>44515.66951566952</v>
      </c>
    </row>
    <row r="239" spans="1:9" x14ac:dyDescent="0.25">
      <c r="A239" t="s">
        <v>308</v>
      </c>
      <c r="B239" t="s">
        <v>309</v>
      </c>
      <c r="C239">
        <v>588501</v>
      </c>
      <c r="D239" t="s">
        <v>321</v>
      </c>
      <c r="E239">
        <v>5</v>
      </c>
      <c r="F239">
        <v>588501</v>
      </c>
      <c r="G239" s="173">
        <f t="shared" si="16"/>
        <v>4.4515669515669522E-2</v>
      </c>
      <c r="H239" s="174">
        <f t="shared" si="17"/>
        <v>44.515669515669522</v>
      </c>
      <c r="I239" s="95">
        <f t="shared" si="15"/>
        <v>44515.66951566952</v>
      </c>
    </row>
    <row r="240" spans="1:9" x14ac:dyDescent="0.25">
      <c r="A240" t="s">
        <v>308</v>
      </c>
      <c r="B240" t="s">
        <v>309</v>
      </c>
      <c r="C240">
        <v>488561</v>
      </c>
      <c r="D240" t="s">
        <v>322</v>
      </c>
      <c r="E240">
        <v>7.78</v>
      </c>
      <c r="F240">
        <v>488561</v>
      </c>
      <c r="G240" s="173">
        <f t="shared" si="16"/>
        <v>6.9266381766381779E-2</v>
      </c>
      <c r="H240" s="174">
        <f t="shared" si="17"/>
        <v>69.266381766381784</v>
      </c>
      <c r="I240" s="95">
        <f t="shared" si="15"/>
        <v>69266.38176638179</v>
      </c>
    </row>
    <row r="241" spans="1:9" x14ac:dyDescent="0.25">
      <c r="A241" t="s">
        <v>308</v>
      </c>
      <c r="B241" t="s">
        <v>309</v>
      </c>
      <c r="C241">
        <v>588631</v>
      </c>
      <c r="D241" t="s">
        <v>323</v>
      </c>
      <c r="E241">
        <v>5.5</v>
      </c>
      <c r="F241">
        <v>588631</v>
      </c>
      <c r="G241" s="173">
        <f t="shared" si="16"/>
        <v>4.8967236467236469E-2</v>
      </c>
      <c r="H241" s="174">
        <f t="shared" si="17"/>
        <v>48.967236467236468</v>
      </c>
      <c r="I241" s="95">
        <f t="shared" si="15"/>
        <v>48967.236467236471</v>
      </c>
    </row>
    <row r="242" spans="1:9" x14ac:dyDescent="0.25">
      <c r="A242" t="s">
        <v>308</v>
      </c>
      <c r="B242" t="s">
        <v>309</v>
      </c>
      <c r="C242">
        <v>488706</v>
      </c>
      <c r="D242" t="s">
        <v>324</v>
      </c>
      <c r="E242">
        <v>3.9</v>
      </c>
      <c r="F242">
        <v>488706</v>
      </c>
      <c r="G242" s="173">
        <f t="shared" si="16"/>
        <v>3.4722222222222224E-2</v>
      </c>
      <c r="H242" s="174">
        <f t="shared" si="17"/>
        <v>34.722222222222221</v>
      </c>
      <c r="I242" s="95">
        <f t="shared" si="15"/>
        <v>34722.222222222219</v>
      </c>
    </row>
    <row r="243" spans="1:9" x14ac:dyDescent="0.25">
      <c r="A243" t="s">
        <v>308</v>
      </c>
      <c r="B243" t="s">
        <v>309</v>
      </c>
      <c r="C243">
        <v>588716</v>
      </c>
      <c r="D243" t="s">
        <v>325</v>
      </c>
      <c r="E243">
        <v>3</v>
      </c>
      <c r="F243">
        <v>588716</v>
      </c>
      <c r="G243" s="173">
        <f t="shared" si="16"/>
        <v>2.6709401709401712E-2</v>
      </c>
      <c r="H243" s="174">
        <f t="shared" si="17"/>
        <v>26.70940170940171</v>
      </c>
      <c r="I243" s="95">
        <f t="shared" si="15"/>
        <v>26709.401709401711</v>
      </c>
    </row>
    <row r="244" spans="1:9" x14ac:dyDescent="0.25">
      <c r="A244" t="s">
        <v>308</v>
      </c>
      <c r="B244" t="s">
        <v>375</v>
      </c>
      <c r="C244">
        <v>588186</v>
      </c>
      <c r="D244" t="s">
        <v>327</v>
      </c>
      <c r="E244">
        <v>3.78</v>
      </c>
      <c r="F244">
        <v>588186</v>
      </c>
      <c r="G244" s="173">
        <f t="shared" si="16"/>
        <v>3.3653846153846152E-2</v>
      </c>
      <c r="H244" s="174">
        <f t="shared" si="17"/>
        <v>33.653846153846153</v>
      </c>
      <c r="I244" s="95">
        <f t="shared" si="15"/>
        <v>33653.846153846156</v>
      </c>
    </row>
    <row r="245" spans="1:9" x14ac:dyDescent="0.25">
      <c r="A245" t="s">
        <v>308</v>
      </c>
      <c r="B245" t="s">
        <v>375</v>
      </c>
      <c r="C245">
        <v>488246</v>
      </c>
      <c r="D245" t="s">
        <v>328</v>
      </c>
      <c r="E245">
        <v>3</v>
      </c>
      <c r="F245">
        <v>488246</v>
      </c>
      <c r="G245" s="173">
        <f t="shared" si="16"/>
        <v>2.6709401709401712E-2</v>
      </c>
      <c r="H245" s="174">
        <f t="shared" si="17"/>
        <v>26.70940170940171</v>
      </c>
      <c r="I245" s="95">
        <f t="shared" si="15"/>
        <v>26709.401709401711</v>
      </c>
    </row>
    <row r="246" spans="1:9" x14ac:dyDescent="0.25">
      <c r="A246" t="s">
        <v>308</v>
      </c>
      <c r="B246" t="s">
        <v>375</v>
      </c>
      <c r="C246">
        <v>588316</v>
      </c>
      <c r="D246" t="s">
        <v>329</v>
      </c>
      <c r="E246">
        <v>4</v>
      </c>
      <c r="F246">
        <v>588316</v>
      </c>
      <c r="G246" s="173">
        <f t="shared" si="16"/>
        <v>3.5612535612535613E-2</v>
      </c>
      <c r="H246" s="174">
        <f t="shared" si="17"/>
        <v>35.612535612535616</v>
      </c>
      <c r="I246" s="95">
        <f t="shared" si="15"/>
        <v>35612.535612535619</v>
      </c>
    </row>
    <row r="247" spans="1:9" x14ac:dyDescent="0.25">
      <c r="A247" t="s">
        <v>308</v>
      </c>
      <c r="B247" t="s">
        <v>375</v>
      </c>
      <c r="C247">
        <v>488326</v>
      </c>
      <c r="D247" t="s">
        <v>330</v>
      </c>
      <c r="E247">
        <v>5</v>
      </c>
      <c r="F247">
        <v>488326</v>
      </c>
      <c r="G247" s="173">
        <f t="shared" si="16"/>
        <v>4.4515669515669522E-2</v>
      </c>
      <c r="H247" s="174">
        <f t="shared" si="17"/>
        <v>44.515669515669522</v>
      </c>
      <c r="I247" s="95">
        <f t="shared" si="15"/>
        <v>44515.66951566952</v>
      </c>
    </row>
    <row r="248" spans="1:9" x14ac:dyDescent="0.25">
      <c r="A248" t="s">
        <v>308</v>
      </c>
      <c r="B248" t="s">
        <v>375</v>
      </c>
      <c r="C248">
        <v>588386</v>
      </c>
      <c r="D248" t="s">
        <v>332</v>
      </c>
      <c r="E248">
        <v>2</v>
      </c>
      <c r="F248">
        <v>588386</v>
      </c>
      <c r="G248" s="173">
        <f t="shared" si="16"/>
        <v>1.7806267806267807E-2</v>
      </c>
      <c r="H248" s="174">
        <f t="shared" si="17"/>
        <v>17.806267806267808</v>
      </c>
      <c r="I248" s="95">
        <f t="shared" si="15"/>
        <v>17806.26780626781</v>
      </c>
    </row>
    <row r="249" spans="1:9" x14ac:dyDescent="0.25">
      <c r="A249" t="s">
        <v>308</v>
      </c>
      <c r="B249" t="s">
        <v>375</v>
      </c>
      <c r="C249">
        <v>588461</v>
      </c>
      <c r="D249" t="s">
        <v>333</v>
      </c>
      <c r="E249">
        <v>5.8</v>
      </c>
      <c r="F249">
        <v>588461</v>
      </c>
      <c r="G249" s="173">
        <f t="shared" si="16"/>
        <v>5.1638176638176637E-2</v>
      </c>
      <c r="H249" s="174">
        <f t="shared" si="17"/>
        <v>51.638176638176638</v>
      </c>
      <c r="I249" s="95">
        <f t="shared" si="15"/>
        <v>51638.176638176636</v>
      </c>
    </row>
    <row r="250" spans="1:9" x14ac:dyDescent="0.25">
      <c r="A250" t="s">
        <v>308</v>
      </c>
      <c r="B250" t="s">
        <v>375</v>
      </c>
      <c r="C250">
        <v>588551</v>
      </c>
      <c r="D250" t="s">
        <v>334</v>
      </c>
      <c r="E250">
        <v>4</v>
      </c>
      <c r="F250">
        <v>588551</v>
      </c>
      <c r="G250" s="173">
        <f t="shared" si="16"/>
        <v>3.5612535612535613E-2</v>
      </c>
      <c r="H250" s="174">
        <f t="shared" si="17"/>
        <v>35.612535612535616</v>
      </c>
      <c r="I250" s="95">
        <f t="shared" si="15"/>
        <v>35612.535612535619</v>
      </c>
    </row>
    <row r="251" spans="1:9" x14ac:dyDescent="0.25">
      <c r="A251" t="s">
        <v>308</v>
      </c>
      <c r="B251" t="s">
        <v>375</v>
      </c>
      <c r="C251">
        <v>488556</v>
      </c>
      <c r="D251" t="s">
        <v>335</v>
      </c>
      <c r="E251">
        <v>3.76</v>
      </c>
      <c r="F251">
        <v>488556</v>
      </c>
      <c r="G251" s="173">
        <f t="shared" si="16"/>
        <v>3.3475783475783477E-2</v>
      </c>
      <c r="H251" s="174">
        <f t="shared" si="17"/>
        <v>33.47578347578348</v>
      </c>
      <c r="I251" s="95">
        <f t="shared" si="15"/>
        <v>33475.783475783479</v>
      </c>
    </row>
    <row r="252" spans="1:9" x14ac:dyDescent="0.25">
      <c r="A252" t="s">
        <v>308</v>
      </c>
      <c r="B252" t="s">
        <v>375</v>
      </c>
      <c r="C252">
        <v>488586</v>
      </c>
      <c r="D252" t="s">
        <v>326</v>
      </c>
      <c r="E252">
        <v>16.66</v>
      </c>
      <c r="F252">
        <v>488586</v>
      </c>
      <c r="G252" s="173">
        <f t="shared" si="16"/>
        <v>0.14832621082621084</v>
      </c>
      <c r="H252" s="174">
        <f t="shared" si="17"/>
        <v>148.32621082621083</v>
      </c>
      <c r="I252" s="95">
        <f t="shared" si="15"/>
        <v>148326.21082621082</v>
      </c>
    </row>
    <row r="253" spans="1:9" x14ac:dyDescent="0.25">
      <c r="A253" t="s">
        <v>308</v>
      </c>
      <c r="B253" t="s">
        <v>375</v>
      </c>
      <c r="C253">
        <v>588666</v>
      </c>
      <c r="D253" t="s">
        <v>338</v>
      </c>
      <c r="E253">
        <v>4</v>
      </c>
      <c r="F253">
        <v>588666</v>
      </c>
      <c r="G253" s="173">
        <f t="shared" si="16"/>
        <v>3.5612535612535613E-2</v>
      </c>
      <c r="H253" s="174">
        <f t="shared" si="17"/>
        <v>35.612535612535616</v>
      </c>
      <c r="I253" s="95">
        <f t="shared" si="15"/>
        <v>35612.535612535619</v>
      </c>
    </row>
  </sheetData>
  <autoFilter ref="A1:F253" xr:uid="{00000000-0009-0000-0000-00000F000000}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BF280-2C17-4A02-92D1-26EB68EE3F16}">
  <sheetPr codeName="Feuil18">
    <tabColor theme="2" tint="-0.499984740745262"/>
  </sheetPr>
  <dimension ref="A1:N253"/>
  <sheetViews>
    <sheetView zoomScale="85" zoomScaleNormal="85" workbookViewId="0">
      <selection activeCell="E6" sqref="E6"/>
    </sheetView>
  </sheetViews>
  <sheetFormatPr baseColWidth="10" defaultRowHeight="15" x14ac:dyDescent="0.25"/>
  <cols>
    <col min="1" max="1" width="25.140625" bestFit="1" customWidth="1"/>
    <col min="2" max="2" width="22" customWidth="1"/>
    <col min="3" max="3" width="12.85546875" customWidth="1"/>
    <col min="4" max="4" width="31.28515625" customWidth="1"/>
    <col min="6" max="6" width="8.85546875" style="38" bestFit="1" customWidth="1"/>
    <col min="7" max="7" width="16" customWidth="1"/>
    <col min="11" max="11" width="57" bestFit="1" customWidth="1"/>
    <col min="12" max="12" width="17.7109375" bestFit="1" customWidth="1"/>
  </cols>
  <sheetData>
    <row r="1" spans="1:14" x14ac:dyDescent="0.25">
      <c r="A1" s="80" t="s">
        <v>14</v>
      </c>
      <c r="B1" s="80" t="s">
        <v>15</v>
      </c>
      <c r="C1" s="80" t="s">
        <v>371</v>
      </c>
      <c r="D1" s="80" t="s">
        <v>3</v>
      </c>
      <c r="E1" s="80" t="s">
        <v>372</v>
      </c>
      <c r="F1" s="80" t="s">
        <v>371</v>
      </c>
      <c r="G1" s="81"/>
    </row>
    <row r="2" spans="1:14" x14ac:dyDescent="0.25">
      <c r="A2" t="s">
        <v>376</v>
      </c>
      <c r="B2" t="s">
        <v>0</v>
      </c>
      <c r="C2">
        <v>410566</v>
      </c>
      <c r="D2" t="s">
        <v>34</v>
      </c>
      <c r="E2">
        <v>9</v>
      </c>
      <c r="F2">
        <v>410566</v>
      </c>
    </row>
    <row r="3" spans="1:14" x14ac:dyDescent="0.25">
      <c r="A3" t="s">
        <v>376</v>
      </c>
      <c r="B3" t="s">
        <v>0</v>
      </c>
      <c r="C3">
        <v>510590</v>
      </c>
      <c r="D3" t="s">
        <v>35</v>
      </c>
      <c r="E3">
        <v>5.5</v>
      </c>
      <c r="F3">
        <v>510590</v>
      </c>
    </row>
    <row r="4" spans="1:14" x14ac:dyDescent="0.25">
      <c r="A4" t="s">
        <v>376</v>
      </c>
      <c r="B4" t="s">
        <v>0</v>
      </c>
      <c r="C4">
        <v>451154</v>
      </c>
      <c r="D4" t="s">
        <v>36</v>
      </c>
      <c r="E4">
        <v>2</v>
      </c>
      <c r="F4">
        <v>451154</v>
      </c>
    </row>
    <row r="5" spans="1:14" x14ac:dyDescent="0.25">
      <c r="A5" t="s">
        <v>376</v>
      </c>
      <c r="B5" t="s">
        <v>0</v>
      </c>
      <c r="C5">
        <v>410541</v>
      </c>
      <c r="D5" t="s">
        <v>37</v>
      </c>
      <c r="E5">
        <v>9.7800000000000011</v>
      </c>
      <c r="F5">
        <v>410541</v>
      </c>
      <c r="G5" s="19"/>
      <c r="H5" s="19"/>
      <c r="I5" s="19"/>
      <c r="J5" s="19"/>
      <c r="K5" s="19"/>
      <c r="L5" s="19"/>
      <c r="M5" s="19"/>
      <c r="N5" s="19"/>
    </row>
    <row r="6" spans="1:14" x14ac:dyDescent="0.25">
      <c r="A6" t="s">
        <v>376</v>
      </c>
      <c r="B6" t="s">
        <v>0</v>
      </c>
      <c r="C6">
        <v>451156</v>
      </c>
      <c r="D6" t="s">
        <v>39</v>
      </c>
      <c r="E6" s="174">
        <v>8.68</v>
      </c>
      <c r="F6">
        <v>451156</v>
      </c>
      <c r="G6" s="26"/>
      <c r="H6" s="19"/>
      <c r="I6" s="26"/>
      <c r="J6" s="19"/>
      <c r="K6" s="19"/>
      <c r="L6" s="19"/>
      <c r="M6" s="26"/>
      <c r="N6" s="19"/>
    </row>
    <row r="7" spans="1:14" x14ac:dyDescent="0.25">
      <c r="A7" t="s">
        <v>376</v>
      </c>
      <c r="B7" t="s">
        <v>0</v>
      </c>
      <c r="C7">
        <v>451151</v>
      </c>
      <c r="D7" t="s">
        <v>41</v>
      </c>
      <c r="E7">
        <v>2</v>
      </c>
      <c r="F7">
        <v>451151</v>
      </c>
      <c r="G7" s="26"/>
      <c r="H7" s="19"/>
      <c r="I7" s="26"/>
      <c r="J7" s="19"/>
      <c r="N7" s="26"/>
    </row>
    <row r="8" spans="1:14" x14ac:dyDescent="0.25">
      <c r="A8" t="s">
        <v>376</v>
      </c>
      <c r="B8" t="s">
        <v>42</v>
      </c>
      <c r="C8">
        <v>510530</v>
      </c>
      <c r="D8" t="s">
        <v>43</v>
      </c>
      <c r="E8">
        <v>4</v>
      </c>
      <c r="F8">
        <v>510530</v>
      </c>
    </row>
    <row r="9" spans="1:14" x14ac:dyDescent="0.25">
      <c r="A9" t="s">
        <v>376</v>
      </c>
      <c r="B9" t="s">
        <v>42</v>
      </c>
      <c r="C9">
        <v>410550</v>
      </c>
      <c r="D9" t="s">
        <v>44</v>
      </c>
      <c r="E9">
        <v>6</v>
      </c>
      <c r="F9">
        <v>410550</v>
      </c>
    </row>
    <row r="10" spans="1:14" x14ac:dyDescent="0.25">
      <c r="A10" t="s">
        <v>376</v>
      </c>
      <c r="B10" t="s">
        <v>42</v>
      </c>
      <c r="C10">
        <v>510556</v>
      </c>
      <c r="D10" t="s">
        <v>45</v>
      </c>
      <c r="E10">
        <v>3.78</v>
      </c>
      <c r="F10">
        <v>510556</v>
      </c>
    </row>
    <row r="11" spans="1:14" x14ac:dyDescent="0.25">
      <c r="A11" t="s">
        <v>376</v>
      </c>
      <c r="B11" t="s">
        <v>42</v>
      </c>
      <c r="C11">
        <v>510523</v>
      </c>
      <c r="D11" t="s">
        <v>47</v>
      </c>
      <c r="E11">
        <v>5.88</v>
      </c>
      <c r="F11">
        <v>510523</v>
      </c>
    </row>
    <row r="12" spans="1:14" x14ac:dyDescent="0.25">
      <c r="A12" t="s">
        <v>376</v>
      </c>
      <c r="B12" t="s">
        <v>42</v>
      </c>
      <c r="C12">
        <v>510570</v>
      </c>
      <c r="D12" t="s">
        <v>48</v>
      </c>
      <c r="E12">
        <v>4.78</v>
      </c>
      <c r="F12">
        <v>510570</v>
      </c>
    </row>
    <row r="13" spans="1:14" x14ac:dyDescent="0.25">
      <c r="A13" t="s">
        <v>376</v>
      </c>
      <c r="B13" t="s">
        <v>42</v>
      </c>
      <c r="C13">
        <v>410571</v>
      </c>
      <c r="D13" t="s">
        <v>49</v>
      </c>
      <c r="E13">
        <v>7.88</v>
      </c>
      <c r="F13">
        <v>410571</v>
      </c>
    </row>
    <row r="14" spans="1:14" x14ac:dyDescent="0.25">
      <c r="A14" t="s">
        <v>376</v>
      </c>
      <c r="B14" t="s">
        <v>42</v>
      </c>
      <c r="C14">
        <v>510520</v>
      </c>
      <c r="D14" t="s">
        <v>50</v>
      </c>
      <c r="E14">
        <v>4</v>
      </c>
      <c r="F14">
        <v>510520</v>
      </c>
    </row>
    <row r="15" spans="1:14" x14ac:dyDescent="0.25">
      <c r="A15" t="s">
        <v>376</v>
      </c>
      <c r="B15" t="s">
        <v>42</v>
      </c>
      <c r="C15">
        <v>410524</v>
      </c>
      <c r="D15" t="s">
        <v>52</v>
      </c>
      <c r="E15">
        <v>5</v>
      </c>
      <c r="F15">
        <v>410524</v>
      </c>
    </row>
    <row r="16" spans="1:14" x14ac:dyDescent="0.25">
      <c r="A16" t="s">
        <v>376</v>
      </c>
      <c r="B16" t="s">
        <v>42</v>
      </c>
      <c r="C16">
        <v>410521</v>
      </c>
      <c r="D16" t="s">
        <v>51</v>
      </c>
      <c r="E16">
        <v>5</v>
      </c>
      <c r="F16">
        <v>410521</v>
      </c>
    </row>
    <row r="17" spans="1:6" x14ac:dyDescent="0.25">
      <c r="A17" t="s">
        <v>376</v>
      </c>
      <c r="B17" t="s">
        <v>42</v>
      </c>
      <c r="C17">
        <v>510513</v>
      </c>
      <c r="D17" t="s">
        <v>53</v>
      </c>
      <c r="E17">
        <v>3</v>
      </c>
      <c r="F17">
        <v>510513</v>
      </c>
    </row>
    <row r="18" spans="1:6" x14ac:dyDescent="0.25">
      <c r="A18" t="s">
        <v>376</v>
      </c>
      <c r="B18" t="s">
        <v>42</v>
      </c>
      <c r="C18">
        <v>510522</v>
      </c>
      <c r="D18" t="s">
        <v>55</v>
      </c>
      <c r="E18">
        <v>3</v>
      </c>
      <c r="F18">
        <v>510522</v>
      </c>
    </row>
    <row r="19" spans="1:6" x14ac:dyDescent="0.25">
      <c r="A19" t="s">
        <v>376</v>
      </c>
      <c r="B19" t="s">
        <v>42</v>
      </c>
      <c r="C19">
        <v>410510</v>
      </c>
      <c r="D19" t="s">
        <v>56</v>
      </c>
      <c r="E19">
        <v>10</v>
      </c>
      <c r="F19">
        <v>410510</v>
      </c>
    </row>
    <row r="20" spans="1:6" x14ac:dyDescent="0.25">
      <c r="A20" t="s">
        <v>376</v>
      </c>
      <c r="B20" t="s">
        <v>42</v>
      </c>
      <c r="C20">
        <v>410512</v>
      </c>
      <c r="D20" t="s">
        <v>57</v>
      </c>
      <c r="E20">
        <v>5</v>
      </c>
      <c r="F20">
        <v>410512</v>
      </c>
    </row>
    <row r="21" spans="1:6" x14ac:dyDescent="0.25">
      <c r="A21" t="s">
        <v>380</v>
      </c>
      <c r="B21" t="s">
        <v>58</v>
      </c>
      <c r="C21">
        <v>4057</v>
      </c>
      <c r="D21" t="s">
        <v>59</v>
      </c>
      <c r="E21">
        <v>5.7799999999999994</v>
      </c>
      <c r="F21">
        <v>4057</v>
      </c>
    </row>
    <row r="22" spans="1:6" x14ac:dyDescent="0.25">
      <c r="A22" t="s">
        <v>380</v>
      </c>
      <c r="B22" t="s">
        <v>58</v>
      </c>
      <c r="C22">
        <v>4082</v>
      </c>
      <c r="D22" t="s">
        <v>60</v>
      </c>
      <c r="E22">
        <v>3</v>
      </c>
      <c r="F22">
        <v>4082</v>
      </c>
    </row>
    <row r="23" spans="1:6" x14ac:dyDescent="0.25">
      <c r="A23" t="s">
        <v>380</v>
      </c>
      <c r="B23" t="s">
        <v>58</v>
      </c>
      <c r="C23">
        <v>4030</v>
      </c>
      <c r="D23" t="s">
        <v>61</v>
      </c>
      <c r="E23">
        <v>5.3</v>
      </c>
      <c r="F23">
        <v>4030</v>
      </c>
    </row>
    <row r="24" spans="1:6" x14ac:dyDescent="0.25">
      <c r="A24" t="s">
        <v>380</v>
      </c>
      <c r="B24" t="s">
        <v>58</v>
      </c>
      <c r="C24">
        <v>4060</v>
      </c>
      <c r="D24" t="s">
        <v>62</v>
      </c>
      <c r="E24">
        <v>9.68</v>
      </c>
      <c r="F24">
        <v>4060</v>
      </c>
    </row>
    <row r="25" spans="1:6" x14ac:dyDescent="0.25">
      <c r="A25" t="s">
        <v>380</v>
      </c>
      <c r="B25" t="s">
        <v>58</v>
      </c>
      <c r="C25">
        <v>4092</v>
      </c>
      <c r="D25" t="s">
        <v>64</v>
      </c>
      <c r="E25">
        <v>2.6</v>
      </c>
      <c r="F25">
        <v>4092</v>
      </c>
    </row>
    <row r="26" spans="1:6" x14ac:dyDescent="0.25">
      <c r="A26" t="s">
        <v>380</v>
      </c>
      <c r="B26" t="s">
        <v>58</v>
      </c>
      <c r="C26">
        <v>4041</v>
      </c>
      <c r="D26" t="s">
        <v>65</v>
      </c>
      <c r="E26">
        <v>1.8</v>
      </c>
      <c r="F26">
        <v>4041</v>
      </c>
    </row>
    <row r="27" spans="1:6" x14ac:dyDescent="0.25">
      <c r="A27" t="s">
        <v>380</v>
      </c>
      <c r="B27" t="s">
        <v>58</v>
      </c>
      <c r="C27">
        <v>4085</v>
      </c>
      <c r="D27" t="s">
        <v>66</v>
      </c>
      <c r="E27">
        <v>3.64</v>
      </c>
      <c r="F27">
        <v>4085</v>
      </c>
    </row>
    <row r="28" spans="1:6" x14ac:dyDescent="0.25">
      <c r="A28" t="s">
        <v>380</v>
      </c>
      <c r="B28" t="s">
        <v>58</v>
      </c>
      <c r="C28">
        <v>4066</v>
      </c>
      <c r="D28" t="s">
        <v>67</v>
      </c>
      <c r="E28">
        <v>8.35</v>
      </c>
      <c r="F28">
        <v>4066</v>
      </c>
    </row>
    <row r="29" spans="1:6" x14ac:dyDescent="0.25">
      <c r="A29" t="s">
        <v>380</v>
      </c>
      <c r="B29" t="s">
        <v>58</v>
      </c>
      <c r="C29">
        <v>4067</v>
      </c>
      <c r="D29" t="s">
        <v>68</v>
      </c>
      <c r="E29">
        <v>1.75</v>
      </c>
      <c r="F29">
        <v>4067</v>
      </c>
    </row>
    <row r="30" spans="1:6" x14ac:dyDescent="0.25">
      <c r="A30" t="s">
        <v>380</v>
      </c>
      <c r="B30" t="s">
        <v>58</v>
      </c>
      <c r="C30">
        <v>4095</v>
      </c>
      <c r="D30" t="s">
        <v>69</v>
      </c>
      <c r="E30">
        <v>4.3</v>
      </c>
      <c r="F30">
        <v>4095</v>
      </c>
    </row>
    <row r="31" spans="1:6" x14ac:dyDescent="0.25">
      <c r="A31" t="s">
        <v>380</v>
      </c>
      <c r="B31" t="s">
        <v>58</v>
      </c>
      <c r="C31">
        <v>4087</v>
      </c>
      <c r="D31" t="s">
        <v>70</v>
      </c>
      <c r="E31">
        <v>7.9</v>
      </c>
      <c r="F31">
        <v>4087</v>
      </c>
    </row>
    <row r="32" spans="1:6" x14ac:dyDescent="0.25">
      <c r="A32" t="s">
        <v>380</v>
      </c>
      <c r="B32" t="s">
        <v>58</v>
      </c>
      <c r="C32">
        <v>4079</v>
      </c>
      <c r="D32" t="s">
        <v>73</v>
      </c>
      <c r="E32">
        <v>1.8</v>
      </c>
      <c r="F32">
        <v>4079</v>
      </c>
    </row>
    <row r="33" spans="1:6" x14ac:dyDescent="0.25">
      <c r="A33" t="s">
        <v>380</v>
      </c>
      <c r="B33" t="s">
        <v>58</v>
      </c>
      <c r="C33">
        <v>4031</v>
      </c>
      <c r="D33" t="s">
        <v>74</v>
      </c>
      <c r="E33">
        <v>2.73</v>
      </c>
      <c r="F33">
        <v>4031</v>
      </c>
    </row>
    <row r="34" spans="1:6" x14ac:dyDescent="0.25">
      <c r="A34" t="s">
        <v>380</v>
      </c>
      <c r="B34" t="s">
        <v>58</v>
      </c>
      <c r="C34">
        <v>4071</v>
      </c>
      <c r="D34" t="s">
        <v>75</v>
      </c>
      <c r="E34">
        <v>8.68</v>
      </c>
      <c r="F34">
        <v>4071</v>
      </c>
    </row>
    <row r="35" spans="1:6" x14ac:dyDescent="0.25">
      <c r="A35" t="s">
        <v>380</v>
      </c>
      <c r="B35" t="s">
        <v>77</v>
      </c>
      <c r="C35">
        <v>4113</v>
      </c>
      <c r="D35" t="s">
        <v>78</v>
      </c>
      <c r="E35">
        <v>3</v>
      </c>
      <c r="F35">
        <v>4113</v>
      </c>
    </row>
    <row r="36" spans="1:6" x14ac:dyDescent="0.25">
      <c r="A36" t="s">
        <v>380</v>
      </c>
      <c r="B36" t="s">
        <v>77</v>
      </c>
      <c r="C36">
        <v>4111</v>
      </c>
      <c r="D36" t="s">
        <v>79</v>
      </c>
      <c r="E36">
        <v>4</v>
      </c>
      <c r="F36">
        <v>4111</v>
      </c>
    </row>
    <row r="37" spans="1:6" x14ac:dyDescent="0.25">
      <c r="A37" t="s">
        <v>380</v>
      </c>
      <c r="B37" t="s">
        <v>77</v>
      </c>
      <c r="C37">
        <v>4104</v>
      </c>
      <c r="D37" t="s">
        <v>80</v>
      </c>
      <c r="E37">
        <v>4.68</v>
      </c>
      <c r="F37">
        <v>4104</v>
      </c>
    </row>
    <row r="38" spans="1:6" x14ac:dyDescent="0.25">
      <c r="A38" t="s">
        <v>380</v>
      </c>
      <c r="B38" t="s">
        <v>77</v>
      </c>
      <c r="C38">
        <v>4008</v>
      </c>
      <c r="D38" t="s">
        <v>81</v>
      </c>
      <c r="E38">
        <v>3</v>
      </c>
      <c r="F38">
        <v>4008</v>
      </c>
    </row>
    <row r="39" spans="1:6" x14ac:dyDescent="0.25">
      <c r="A39" t="s">
        <v>380</v>
      </c>
      <c r="B39" t="s">
        <v>77</v>
      </c>
      <c r="C39">
        <v>4007</v>
      </c>
      <c r="D39" t="s">
        <v>82</v>
      </c>
      <c r="E39">
        <v>7</v>
      </c>
      <c r="F39">
        <v>4007</v>
      </c>
    </row>
    <row r="40" spans="1:6" x14ac:dyDescent="0.25">
      <c r="A40" t="s">
        <v>380</v>
      </c>
      <c r="B40" t="s">
        <v>77</v>
      </c>
      <c r="C40">
        <v>4015</v>
      </c>
      <c r="D40" t="s">
        <v>83</v>
      </c>
      <c r="E40">
        <v>3.8</v>
      </c>
      <c r="F40">
        <v>4015</v>
      </c>
    </row>
    <row r="41" spans="1:6" x14ac:dyDescent="0.25">
      <c r="A41" t="s">
        <v>380</v>
      </c>
      <c r="B41" t="s">
        <v>77</v>
      </c>
      <c r="C41">
        <v>4109</v>
      </c>
      <c r="D41" t="s">
        <v>84</v>
      </c>
      <c r="E41">
        <v>2</v>
      </c>
      <c r="F41">
        <v>4109</v>
      </c>
    </row>
    <row r="42" spans="1:6" x14ac:dyDescent="0.25">
      <c r="A42" t="s">
        <v>380</v>
      </c>
      <c r="B42" t="s">
        <v>77</v>
      </c>
      <c r="C42">
        <v>4116</v>
      </c>
      <c r="D42" t="s">
        <v>86</v>
      </c>
      <c r="E42">
        <v>5.24</v>
      </c>
      <c r="F42">
        <v>4116</v>
      </c>
    </row>
    <row r="43" spans="1:6" x14ac:dyDescent="0.25">
      <c r="A43" t="s">
        <v>380</v>
      </c>
      <c r="B43" t="s">
        <v>77</v>
      </c>
      <c r="C43">
        <v>4126</v>
      </c>
      <c r="D43" t="s">
        <v>87</v>
      </c>
      <c r="E43">
        <v>3</v>
      </c>
      <c r="F43">
        <v>4126</v>
      </c>
    </row>
    <row r="44" spans="1:6" x14ac:dyDescent="0.25">
      <c r="A44" t="s">
        <v>380</v>
      </c>
      <c r="B44" t="s">
        <v>77</v>
      </c>
      <c r="C44">
        <v>4119</v>
      </c>
      <c r="D44" t="s">
        <v>88</v>
      </c>
      <c r="E44">
        <v>3.5</v>
      </c>
      <c r="F44">
        <v>4119</v>
      </c>
    </row>
    <row r="45" spans="1:6" x14ac:dyDescent="0.25">
      <c r="A45" t="s">
        <v>380</v>
      </c>
      <c r="B45" t="s">
        <v>77</v>
      </c>
      <c r="C45">
        <v>4127</v>
      </c>
      <c r="D45" t="s">
        <v>89</v>
      </c>
      <c r="E45">
        <v>2</v>
      </c>
      <c r="F45">
        <v>4127</v>
      </c>
    </row>
    <row r="46" spans="1:6" x14ac:dyDescent="0.25">
      <c r="A46" t="s">
        <v>380</v>
      </c>
      <c r="B46" t="s">
        <v>77</v>
      </c>
      <c r="C46">
        <v>4121</v>
      </c>
      <c r="D46" t="s">
        <v>90</v>
      </c>
      <c r="E46">
        <v>3</v>
      </c>
      <c r="F46">
        <v>4121</v>
      </c>
    </row>
    <row r="47" spans="1:6" x14ac:dyDescent="0.25">
      <c r="A47" t="s">
        <v>380</v>
      </c>
      <c r="B47" t="s">
        <v>77</v>
      </c>
      <c r="C47">
        <v>4101</v>
      </c>
      <c r="D47" t="s">
        <v>91</v>
      </c>
      <c r="E47">
        <v>9</v>
      </c>
      <c r="F47">
        <v>4101</v>
      </c>
    </row>
    <row r="48" spans="1:6" x14ac:dyDescent="0.25">
      <c r="A48" t="s">
        <v>380</v>
      </c>
      <c r="B48" t="s">
        <v>77</v>
      </c>
      <c r="C48">
        <v>4107</v>
      </c>
      <c r="D48" t="s">
        <v>93</v>
      </c>
      <c r="E48">
        <v>3</v>
      </c>
      <c r="F48">
        <v>4107</v>
      </c>
    </row>
    <row r="49" spans="1:6" x14ac:dyDescent="0.25">
      <c r="A49" t="s">
        <v>380</v>
      </c>
      <c r="B49" t="s">
        <v>77</v>
      </c>
      <c r="C49">
        <v>4120</v>
      </c>
      <c r="D49" t="s">
        <v>94</v>
      </c>
      <c r="E49">
        <v>4.7300000000000004</v>
      </c>
      <c r="F49">
        <v>4120</v>
      </c>
    </row>
    <row r="50" spans="1:6" x14ac:dyDescent="0.25">
      <c r="A50" t="s">
        <v>380</v>
      </c>
      <c r="B50" t="s">
        <v>95</v>
      </c>
      <c r="C50">
        <v>4028</v>
      </c>
      <c r="D50" t="s">
        <v>96</v>
      </c>
      <c r="E50">
        <v>3.7</v>
      </c>
      <c r="F50">
        <v>4028</v>
      </c>
    </row>
    <row r="51" spans="1:6" x14ac:dyDescent="0.25">
      <c r="A51" t="s">
        <v>380</v>
      </c>
      <c r="B51" t="s">
        <v>95</v>
      </c>
      <c r="C51">
        <v>4037</v>
      </c>
      <c r="D51" t="s">
        <v>98</v>
      </c>
      <c r="E51">
        <v>3.75</v>
      </c>
      <c r="F51">
        <v>4037</v>
      </c>
    </row>
    <row r="52" spans="1:6" x14ac:dyDescent="0.25">
      <c r="A52" t="s">
        <v>380</v>
      </c>
      <c r="B52" t="s">
        <v>95</v>
      </c>
      <c r="C52">
        <v>4038</v>
      </c>
      <c r="D52" t="s">
        <v>99</v>
      </c>
      <c r="E52">
        <v>4.2</v>
      </c>
      <c r="F52">
        <v>4038</v>
      </c>
    </row>
    <row r="53" spans="1:6" x14ac:dyDescent="0.25">
      <c r="A53" t="s">
        <v>380</v>
      </c>
      <c r="B53" t="s">
        <v>95</v>
      </c>
      <c r="C53">
        <v>4039</v>
      </c>
      <c r="D53" t="s">
        <v>100</v>
      </c>
      <c r="E53">
        <v>1.65</v>
      </c>
      <c r="F53">
        <v>4039</v>
      </c>
    </row>
    <row r="54" spans="1:6" x14ac:dyDescent="0.25">
      <c r="A54" t="s">
        <v>380</v>
      </c>
      <c r="B54" t="s">
        <v>95</v>
      </c>
      <c r="C54">
        <v>4027</v>
      </c>
      <c r="D54" t="s">
        <v>101</v>
      </c>
      <c r="E54">
        <v>3.9</v>
      </c>
      <c r="F54">
        <v>4027</v>
      </c>
    </row>
    <row r="55" spans="1:6" x14ac:dyDescent="0.25">
      <c r="A55" t="s">
        <v>380</v>
      </c>
      <c r="B55" t="s">
        <v>95</v>
      </c>
      <c r="C55">
        <v>4029</v>
      </c>
      <c r="D55" t="s">
        <v>102</v>
      </c>
      <c r="E55">
        <v>2</v>
      </c>
      <c r="F55">
        <v>4029</v>
      </c>
    </row>
    <row r="56" spans="1:6" x14ac:dyDescent="0.25">
      <c r="A56" t="s">
        <v>380</v>
      </c>
      <c r="B56" t="s">
        <v>95</v>
      </c>
      <c r="C56">
        <v>4019</v>
      </c>
      <c r="D56" t="s">
        <v>103</v>
      </c>
      <c r="E56">
        <v>5.4</v>
      </c>
      <c r="F56">
        <v>4019</v>
      </c>
    </row>
    <row r="57" spans="1:6" x14ac:dyDescent="0.25">
      <c r="A57" t="s">
        <v>380</v>
      </c>
      <c r="B57" t="s">
        <v>95</v>
      </c>
      <c r="C57">
        <v>4024</v>
      </c>
      <c r="D57" t="s">
        <v>104</v>
      </c>
      <c r="E57">
        <v>3</v>
      </c>
      <c r="F57">
        <v>4024</v>
      </c>
    </row>
    <row r="58" spans="1:6" x14ac:dyDescent="0.25">
      <c r="A58" t="s">
        <v>380</v>
      </c>
      <c r="B58" t="s">
        <v>95</v>
      </c>
      <c r="C58">
        <v>4047</v>
      </c>
      <c r="D58" t="s">
        <v>105</v>
      </c>
      <c r="E58">
        <v>3.6</v>
      </c>
      <c r="F58">
        <v>4047</v>
      </c>
    </row>
    <row r="59" spans="1:6" x14ac:dyDescent="0.25">
      <c r="A59" t="s">
        <v>380</v>
      </c>
      <c r="B59" t="s">
        <v>95</v>
      </c>
      <c r="C59">
        <v>4026</v>
      </c>
      <c r="D59" t="s">
        <v>106</v>
      </c>
      <c r="E59">
        <v>5</v>
      </c>
      <c r="F59">
        <v>4026</v>
      </c>
    </row>
    <row r="60" spans="1:6" x14ac:dyDescent="0.25">
      <c r="A60" t="s">
        <v>380</v>
      </c>
      <c r="B60" t="s">
        <v>95</v>
      </c>
      <c r="C60">
        <v>4045</v>
      </c>
      <c r="D60" t="s">
        <v>107</v>
      </c>
      <c r="E60">
        <v>4.2</v>
      </c>
      <c r="F60">
        <v>4045</v>
      </c>
    </row>
    <row r="61" spans="1:6" x14ac:dyDescent="0.25">
      <c r="A61" t="s">
        <v>380</v>
      </c>
      <c r="B61" t="s">
        <v>95</v>
      </c>
      <c r="C61">
        <v>4043</v>
      </c>
      <c r="D61" t="s">
        <v>108</v>
      </c>
      <c r="E61" s="167">
        <v>7.4</v>
      </c>
      <c r="F61">
        <v>4043</v>
      </c>
    </row>
    <row r="62" spans="1:6" x14ac:dyDescent="0.25">
      <c r="A62" t="s">
        <v>380</v>
      </c>
      <c r="B62" t="s">
        <v>95</v>
      </c>
      <c r="C62">
        <v>4048</v>
      </c>
      <c r="D62" t="s">
        <v>109</v>
      </c>
      <c r="E62">
        <v>2.75</v>
      </c>
      <c r="F62">
        <v>4048</v>
      </c>
    </row>
    <row r="63" spans="1:6" x14ac:dyDescent="0.25">
      <c r="A63" t="s">
        <v>380</v>
      </c>
      <c r="B63" t="s">
        <v>95</v>
      </c>
      <c r="C63">
        <v>4010</v>
      </c>
      <c r="D63" t="s">
        <v>110</v>
      </c>
      <c r="E63">
        <v>3</v>
      </c>
      <c r="F63">
        <v>4010</v>
      </c>
    </row>
    <row r="64" spans="1:6" x14ac:dyDescent="0.25">
      <c r="A64" t="s">
        <v>380</v>
      </c>
      <c r="B64" t="s">
        <v>95</v>
      </c>
      <c r="C64">
        <v>4054</v>
      </c>
      <c r="D64" t="s">
        <v>111</v>
      </c>
      <c r="E64">
        <v>3</v>
      </c>
      <c r="F64">
        <v>4054</v>
      </c>
    </row>
    <row r="65" spans="1:6" x14ac:dyDescent="0.25">
      <c r="A65" t="s">
        <v>380</v>
      </c>
      <c r="B65" t="s">
        <v>95</v>
      </c>
      <c r="C65">
        <v>4006</v>
      </c>
      <c r="D65" t="s">
        <v>112</v>
      </c>
      <c r="E65">
        <v>7.6</v>
      </c>
      <c r="F65">
        <v>4006</v>
      </c>
    </row>
    <row r="66" spans="1:6" x14ac:dyDescent="0.25">
      <c r="A66" t="s">
        <v>380</v>
      </c>
      <c r="B66" t="s">
        <v>95</v>
      </c>
      <c r="C66">
        <v>4020</v>
      </c>
      <c r="D66" t="s">
        <v>113</v>
      </c>
      <c r="E66">
        <v>6.6</v>
      </c>
      <c r="F66">
        <v>4020</v>
      </c>
    </row>
    <row r="67" spans="1:6" x14ac:dyDescent="0.25">
      <c r="A67" t="s">
        <v>380</v>
      </c>
      <c r="B67" t="s">
        <v>95</v>
      </c>
      <c r="C67">
        <v>4023</v>
      </c>
      <c r="D67" t="s">
        <v>115</v>
      </c>
      <c r="E67">
        <v>3.1</v>
      </c>
      <c r="F67">
        <v>4023</v>
      </c>
    </row>
    <row r="68" spans="1:6" x14ac:dyDescent="0.25">
      <c r="A68" t="s">
        <v>381</v>
      </c>
      <c r="B68" t="s">
        <v>116</v>
      </c>
      <c r="C68">
        <v>4132</v>
      </c>
      <c r="D68" t="s">
        <v>117</v>
      </c>
      <c r="E68">
        <v>4.5</v>
      </c>
      <c r="F68">
        <v>4132</v>
      </c>
    </row>
    <row r="69" spans="1:6" x14ac:dyDescent="0.25">
      <c r="A69" t="s">
        <v>381</v>
      </c>
      <c r="B69" t="s">
        <v>116</v>
      </c>
      <c r="C69">
        <v>4130</v>
      </c>
      <c r="D69" t="s">
        <v>118</v>
      </c>
      <c r="E69">
        <v>7.74</v>
      </c>
      <c r="F69">
        <v>4130</v>
      </c>
    </row>
    <row r="70" spans="1:6" x14ac:dyDescent="0.25">
      <c r="A70" t="s">
        <v>381</v>
      </c>
      <c r="B70" t="s">
        <v>116</v>
      </c>
      <c r="C70">
        <v>4135</v>
      </c>
      <c r="D70" t="s">
        <v>119</v>
      </c>
      <c r="E70">
        <v>6.8</v>
      </c>
      <c r="F70">
        <v>4135</v>
      </c>
    </row>
    <row r="71" spans="1:6" x14ac:dyDescent="0.25">
      <c r="A71" t="s">
        <v>381</v>
      </c>
      <c r="B71" t="s">
        <v>116</v>
      </c>
      <c r="C71">
        <v>4162</v>
      </c>
      <c r="D71" t="s">
        <v>122</v>
      </c>
      <c r="E71">
        <v>2.78</v>
      </c>
      <c r="F71">
        <v>4162</v>
      </c>
    </row>
    <row r="72" spans="1:6" x14ac:dyDescent="0.25">
      <c r="A72" t="s">
        <v>381</v>
      </c>
      <c r="B72" t="s">
        <v>116</v>
      </c>
      <c r="C72">
        <v>4147</v>
      </c>
      <c r="D72" t="s">
        <v>123</v>
      </c>
      <c r="E72">
        <v>4.9000000000000004</v>
      </c>
      <c r="F72">
        <v>4147</v>
      </c>
    </row>
    <row r="73" spans="1:6" x14ac:dyDescent="0.25">
      <c r="A73" t="s">
        <v>381</v>
      </c>
      <c r="B73" t="s">
        <v>116</v>
      </c>
      <c r="C73">
        <v>4141</v>
      </c>
      <c r="D73" t="s">
        <v>124</v>
      </c>
      <c r="E73">
        <v>4</v>
      </c>
      <c r="F73">
        <v>4141</v>
      </c>
    </row>
    <row r="74" spans="1:6" x14ac:dyDescent="0.25">
      <c r="A74" t="s">
        <v>381</v>
      </c>
      <c r="B74" t="s">
        <v>116</v>
      </c>
      <c r="C74">
        <v>4139</v>
      </c>
      <c r="D74" t="s">
        <v>125</v>
      </c>
      <c r="E74">
        <v>5.41</v>
      </c>
      <c r="F74">
        <v>4139</v>
      </c>
    </row>
    <row r="75" spans="1:6" x14ac:dyDescent="0.25">
      <c r="A75" t="s">
        <v>381</v>
      </c>
      <c r="B75" t="s">
        <v>116</v>
      </c>
      <c r="C75">
        <v>4143</v>
      </c>
      <c r="D75" t="s">
        <v>126</v>
      </c>
      <c r="E75">
        <v>4</v>
      </c>
      <c r="F75">
        <v>4143</v>
      </c>
    </row>
    <row r="76" spans="1:6" x14ac:dyDescent="0.25">
      <c r="A76" t="s">
        <v>381</v>
      </c>
      <c r="B76" t="s">
        <v>116</v>
      </c>
      <c r="C76">
        <v>4157</v>
      </c>
      <c r="D76" t="s">
        <v>128</v>
      </c>
      <c r="E76">
        <v>3.5</v>
      </c>
      <c r="F76">
        <v>4157</v>
      </c>
    </row>
    <row r="77" spans="1:6" x14ac:dyDescent="0.25">
      <c r="A77" t="s">
        <v>381</v>
      </c>
      <c r="B77" t="s">
        <v>116</v>
      </c>
      <c r="C77">
        <v>4148</v>
      </c>
      <c r="D77" t="s">
        <v>129</v>
      </c>
      <c r="E77">
        <v>4.4000000000000004</v>
      </c>
      <c r="F77">
        <v>4148</v>
      </c>
    </row>
    <row r="78" spans="1:6" x14ac:dyDescent="0.25">
      <c r="A78" t="s">
        <v>381</v>
      </c>
      <c r="B78" t="s">
        <v>116</v>
      </c>
      <c r="C78">
        <v>4144</v>
      </c>
      <c r="D78" t="s">
        <v>130</v>
      </c>
      <c r="E78">
        <v>3.8</v>
      </c>
      <c r="F78">
        <v>4144</v>
      </c>
    </row>
    <row r="79" spans="1:6" x14ac:dyDescent="0.25">
      <c r="A79" t="s">
        <v>381</v>
      </c>
      <c r="B79" t="s">
        <v>116</v>
      </c>
      <c r="C79">
        <v>4153</v>
      </c>
      <c r="D79" t="s">
        <v>131</v>
      </c>
      <c r="E79">
        <v>3.2</v>
      </c>
      <c r="F79">
        <v>4153</v>
      </c>
    </row>
    <row r="80" spans="1:6" x14ac:dyDescent="0.25">
      <c r="A80" t="s">
        <v>381</v>
      </c>
      <c r="B80" t="s">
        <v>134</v>
      </c>
      <c r="C80">
        <v>4189</v>
      </c>
      <c r="D80" t="s">
        <v>135</v>
      </c>
      <c r="E80">
        <v>7.7799999999999994</v>
      </c>
      <c r="F80">
        <v>4189</v>
      </c>
    </row>
    <row r="81" spans="1:6" x14ac:dyDescent="0.25">
      <c r="A81" t="s">
        <v>381</v>
      </c>
      <c r="B81" t="s">
        <v>134</v>
      </c>
      <c r="C81">
        <v>4174</v>
      </c>
      <c r="D81" t="s">
        <v>140</v>
      </c>
      <c r="E81">
        <v>5.8</v>
      </c>
      <c r="F81">
        <v>4174</v>
      </c>
    </row>
    <row r="82" spans="1:6" x14ac:dyDescent="0.25">
      <c r="A82" t="s">
        <v>381</v>
      </c>
      <c r="B82" t="s">
        <v>134</v>
      </c>
      <c r="C82">
        <v>4170</v>
      </c>
      <c r="D82" t="s">
        <v>141</v>
      </c>
      <c r="E82">
        <v>10.57</v>
      </c>
      <c r="F82">
        <v>4170</v>
      </c>
    </row>
    <row r="83" spans="1:6" x14ac:dyDescent="0.25">
      <c r="A83" t="s">
        <v>381</v>
      </c>
      <c r="B83" t="s">
        <v>134</v>
      </c>
      <c r="C83">
        <v>4188</v>
      </c>
      <c r="D83" t="s">
        <v>143</v>
      </c>
      <c r="E83">
        <v>3.8</v>
      </c>
      <c r="F83">
        <v>4188</v>
      </c>
    </row>
    <row r="84" spans="1:6" x14ac:dyDescent="0.25">
      <c r="A84" t="s">
        <v>381</v>
      </c>
      <c r="B84" t="s">
        <v>134</v>
      </c>
      <c r="C84">
        <v>4180</v>
      </c>
      <c r="D84" t="s">
        <v>144</v>
      </c>
      <c r="E84">
        <v>3.78</v>
      </c>
      <c r="F84">
        <v>4180</v>
      </c>
    </row>
    <row r="85" spans="1:6" x14ac:dyDescent="0.25">
      <c r="A85" t="s">
        <v>381</v>
      </c>
      <c r="B85" t="s">
        <v>134</v>
      </c>
      <c r="C85">
        <v>4185</v>
      </c>
      <c r="D85" t="s">
        <v>145</v>
      </c>
      <c r="E85">
        <v>2.78</v>
      </c>
      <c r="F85">
        <v>4185</v>
      </c>
    </row>
    <row r="86" spans="1:6" x14ac:dyDescent="0.25">
      <c r="A86" t="s">
        <v>381</v>
      </c>
      <c r="B86" t="s">
        <v>134</v>
      </c>
      <c r="C86">
        <v>4178</v>
      </c>
      <c r="D86" t="s">
        <v>146</v>
      </c>
      <c r="E86">
        <v>7.2</v>
      </c>
      <c r="F86">
        <v>4178</v>
      </c>
    </row>
    <row r="87" spans="1:6" x14ac:dyDescent="0.25">
      <c r="A87" t="s">
        <v>381</v>
      </c>
      <c r="B87" t="s">
        <v>134</v>
      </c>
      <c r="C87">
        <v>4194</v>
      </c>
      <c r="D87" t="s">
        <v>147</v>
      </c>
      <c r="E87">
        <v>9.9500000000000011</v>
      </c>
      <c r="F87">
        <v>4194</v>
      </c>
    </row>
    <row r="88" spans="1:6" x14ac:dyDescent="0.25">
      <c r="A88" t="s">
        <v>381</v>
      </c>
      <c r="B88" t="s">
        <v>134</v>
      </c>
      <c r="C88">
        <v>4181</v>
      </c>
      <c r="D88" t="s">
        <v>148</v>
      </c>
      <c r="E88">
        <v>3.56</v>
      </c>
      <c r="F88">
        <v>4181</v>
      </c>
    </row>
    <row r="89" spans="1:6" x14ac:dyDescent="0.25">
      <c r="A89" t="s">
        <v>381</v>
      </c>
      <c r="B89" t="s">
        <v>134</v>
      </c>
      <c r="C89">
        <v>4183</v>
      </c>
      <c r="D89" t="s">
        <v>149</v>
      </c>
      <c r="E89">
        <v>5</v>
      </c>
      <c r="F89">
        <v>4183</v>
      </c>
    </row>
    <row r="90" spans="1:6" x14ac:dyDescent="0.25">
      <c r="A90" t="s">
        <v>382</v>
      </c>
      <c r="B90" t="s">
        <v>383</v>
      </c>
      <c r="C90">
        <v>551110</v>
      </c>
      <c r="D90" t="s">
        <v>150</v>
      </c>
      <c r="E90">
        <v>6</v>
      </c>
      <c r="F90">
        <v>551110</v>
      </c>
    </row>
    <row r="91" spans="1:6" x14ac:dyDescent="0.25">
      <c r="A91" t="s">
        <v>382</v>
      </c>
      <c r="B91" t="s">
        <v>383</v>
      </c>
      <c r="C91">
        <v>451101</v>
      </c>
      <c r="D91" t="s">
        <v>151</v>
      </c>
      <c r="E91">
        <v>10.31</v>
      </c>
      <c r="F91">
        <v>451101</v>
      </c>
    </row>
    <row r="92" spans="1:6" x14ac:dyDescent="0.25">
      <c r="A92" t="s">
        <v>382</v>
      </c>
      <c r="B92" t="s">
        <v>383</v>
      </c>
      <c r="C92">
        <v>551103</v>
      </c>
      <c r="D92" t="s">
        <v>152</v>
      </c>
      <c r="E92">
        <v>4</v>
      </c>
      <c r="F92">
        <v>551103</v>
      </c>
    </row>
    <row r="93" spans="1:6" x14ac:dyDescent="0.25">
      <c r="A93" t="s">
        <v>382</v>
      </c>
      <c r="B93" t="s">
        <v>383</v>
      </c>
      <c r="C93">
        <v>551330</v>
      </c>
      <c r="D93" t="s">
        <v>153</v>
      </c>
      <c r="E93">
        <v>3</v>
      </c>
      <c r="F93">
        <v>551330</v>
      </c>
    </row>
    <row r="94" spans="1:6" x14ac:dyDescent="0.25">
      <c r="A94" t="s">
        <v>382</v>
      </c>
      <c r="B94" t="s">
        <v>383</v>
      </c>
      <c r="C94">
        <v>451115</v>
      </c>
      <c r="D94" t="s">
        <v>154</v>
      </c>
      <c r="E94">
        <v>3</v>
      </c>
      <c r="F94">
        <v>451115</v>
      </c>
    </row>
    <row r="95" spans="1:6" x14ac:dyDescent="0.25">
      <c r="A95" t="s">
        <v>382</v>
      </c>
      <c r="B95" t="s">
        <v>383</v>
      </c>
      <c r="C95">
        <v>551128</v>
      </c>
      <c r="D95" t="s">
        <v>155</v>
      </c>
      <c r="E95">
        <v>4</v>
      </c>
      <c r="F95">
        <v>551128</v>
      </c>
    </row>
    <row r="96" spans="1:6" x14ac:dyDescent="0.25">
      <c r="A96" t="s">
        <v>382</v>
      </c>
      <c r="B96" t="s">
        <v>383</v>
      </c>
      <c r="C96">
        <v>451120</v>
      </c>
      <c r="D96" t="s">
        <v>156</v>
      </c>
      <c r="E96">
        <v>2.5</v>
      </c>
      <c r="F96">
        <v>451120</v>
      </c>
    </row>
    <row r="97" spans="1:6" x14ac:dyDescent="0.25">
      <c r="A97" t="s">
        <v>382</v>
      </c>
      <c r="B97" t="s">
        <v>383</v>
      </c>
      <c r="C97">
        <v>451381</v>
      </c>
      <c r="D97" t="s">
        <v>157</v>
      </c>
      <c r="E97">
        <v>6.66</v>
      </c>
      <c r="F97">
        <v>451381</v>
      </c>
    </row>
    <row r="98" spans="1:6" x14ac:dyDescent="0.25">
      <c r="A98" t="s">
        <v>382</v>
      </c>
      <c r="B98" t="s">
        <v>383</v>
      </c>
      <c r="C98">
        <v>551354</v>
      </c>
      <c r="D98" t="s">
        <v>158</v>
      </c>
      <c r="E98">
        <v>2.54</v>
      </c>
      <c r="F98">
        <v>551354</v>
      </c>
    </row>
    <row r="99" spans="1:6" x14ac:dyDescent="0.25">
      <c r="A99" t="s">
        <v>382</v>
      </c>
      <c r="B99" t="s">
        <v>383</v>
      </c>
      <c r="C99">
        <v>451166</v>
      </c>
      <c r="D99" t="s">
        <v>159</v>
      </c>
      <c r="E99">
        <v>7.35</v>
      </c>
      <c r="F99">
        <v>451166</v>
      </c>
    </row>
    <row r="100" spans="1:6" x14ac:dyDescent="0.25">
      <c r="A100" t="s">
        <v>382</v>
      </c>
      <c r="B100" t="s">
        <v>384</v>
      </c>
      <c r="C100">
        <v>508815</v>
      </c>
      <c r="D100" t="s">
        <v>161</v>
      </c>
      <c r="E100">
        <v>3</v>
      </c>
      <c r="F100">
        <v>508815</v>
      </c>
    </row>
    <row r="101" spans="1:6" x14ac:dyDescent="0.25">
      <c r="A101" t="s">
        <v>382</v>
      </c>
      <c r="B101" t="s">
        <v>384</v>
      </c>
      <c r="C101">
        <v>408801</v>
      </c>
      <c r="D101" t="s">
        <v>162</v>
      </c>
      <c r="E101">
        <v>9.7799999999999994</v>
      </c>
      <c r="F101">
        <v>408801</v>
      </c>
    </row>
    <row r="102" spans="1:6" x14ac:dyDescent="0.25">
      <c r="A102" t="s">
        <v>382</v>
      </c>
      <c r="B102" t="s">
        <v>384</v>
      </c>
      <c r="C102">
        <v>408822</v>
      </c>
      <c r="D102" t="s">
        <v>160</v>
      </c>
      <c r="E102">
        <v>4.5</v>
      </c>
      <c r="F102">
        <v>408822</v>
      </c>
    </row>
    <row r="103" spans="1:6" x14ac:dyDescent="0.25">
      <c r="A103" t="s">
        <v>382</v>
      </c>
      <c r="B103" t="s">
        <v>384</v>
      </c>
      <c r="C103">
        <v>508817</v>
      </c>
      <c r="D103" t="s">
        <v>163</v>
      </c>
      <c r="E103">
        <v>3.5</v>
      </c>
      <c r="F103">
        <v>508817</v>
      </c>
    </row>
    <row r="104" spans="1:6" x14ac:dyDescent="0.25">
      <c r="A104" t="s">
        <v>382</v>
      </c>
      <c r="B104" t="s">
        <v>384</v>
      </c>
      <c r="C104">
        <v>508802</v>
      </c>
      <c r="D104" t="s">
        <v>164</v>
      </c>
      <c r="E104">
        <v>3</v>
      </c>
      <c r="F104">
        <v>508802</v>
      </c>
    </row>
    <row r="105" spans="1:6" x14ac:dyDescent="0.25">
      <c r="A105" t="s">
        <v>382</v>
      </c>
      <c r="B105" t="s">
        <v>384</v>
      </c>
      <c r="C105">
        <v>508839</v>
      </c>
      <c r="D105" t="s">
        <v>165</v>
      </c>
      <c r="E105">
        <v>3.78</v>
      </c>
      <c r="F105">
        <v>508839</v>
      </c>
    </row>
    <row r="106" spans="1:6" x14ac:dyDescent="0.25">
      <c r="A106" t="s">
        <v>382</v>
      </c>
      <c r="B106" t="s">
        <v>384</v>
      </c>
      <c r="C106">
        <v>508819</v>
      </c>
      <c r="D106" t="s">
        <v>166</v>
      </c>
      <c r="E106">
        <v>2</v>
      </c>
      <c r="F106">
        <v>508819</v>
      </c>
    </row>
    <row r="107" spans="1:6" x14ac:dyDescent="0.25">
      <c r="A107" t="s">
        <v>382</v>
      </c>
      <c r="B107" t="s">
        <v>384</v>
      </c>
      <c r="C107">
        <v>408840</v>
      </c>
      <c r="D107" t="s">
        <v>167</v>
      </c>
      <c r="E107">
        <v>6</v>
      </c>
      <c r="F107">
        <v>408840</v>
      </c>
    </row>
    <row r="108" spans="1:6" x14ac:dyDescent="0.25">
      <c r="A108" t="s">
        <v>382</v>
      </c>
      <c r="B108" t="s">
        <v>384</v>
      </c>
      <c r="C108">
        <v>408862</v>
      </c>
      <c r="D108" t="s">
        <v>168</v>
      </c>
      <c r="E108">
        <v>4</v>
      </c>
      <c r="F108">
        <v>408862</v>
      </c>
    </row>
    <row r="109" spans="1:6" x14ac:dyDescent="0.25">
      <c r="A109" t="s">
        <v>382</v>
      </c>
      <c r="B109" t="s">
        <v>384</v>
      </c>
      <c r="C109">
        <v>508860</v>
      </c>
      <c r="D109" t="s">
        <v>169</v>
      </c>
      <c r="E109">
        <v>3.66</v>
      </c>
      <c r="F109">
        <v>508860</v>
      </c>
    </row>
    <row r="110" spans="1:6" x14ac:dyDescent="0.25">
      <c r="A110" t="s">
        <v>382</v>
      </c>
      <c r="B110" t="s">
        <v>384</v>
      </c>
      <c r="C110">
        <v>408806</v>
      </c>
      <c r="D110" t="s">
        <v>170</v>
      </c>
      <c r="E110">
        <v>10</v>
      </c>
      <c r="F110">
        <v>408806</v>
      </c>
    </row>
    <row r="111" spans="1:6" x14ac:dyDescent="0.25">
      <c r="A111" t="s">
        <v>382</v>
      </c>
      <c r="B111" t="s">
        <v>384</v>
      </c>
      <c r="C111">
        <v>508833</v>
      </c>
      <c r="D111" t="s">
        <v>171</v>
      </c>
      <c r="E111">
        <v>3.78</v>
      </c>
      <c r="F111">
        <v>508833</v>
      </c>
    </row>
    <row r="112" spans="1:6" x14ac:dyDescent="0.25">
      <c r="A112" t="s">
        <v>382</v>
      </c>
      <c r="B112" t="s">
        <v>384</v>
      </c>
      <c r="C112">
        <v>508820</v>
      </c>
      <c r="D112" t="s">
        <v>172</v>
      </c>
      <c r="E112">
        <v>3</v>
      </c>
      <c r="F112">
        <v>508820</v>
      </c>
    </row>
    <row r="113" spans="1:6" x14ac:dyDescent="0.25">
      <c r="A113" t="s">
        <v>382</v>
      </c>
      <c r="B113" t="s">
        <v>174</v>
      </c>
      <c r="C113">
        <v>551367</v>
      </c>
      <c r="D113" t="s">
        <v>175</v>
      </c>
      <c r="E113">
        <v>3</v>
      </c>
      <c r="F113">
        <v>551367</v>
      </c>
    </row>
    <row r="114" spans="1:6" x14ac:dyDescent="0.25">
      <c r="A114" t="s">
        <v>382</v>
      </c>
      <c r="B114" t="s">
        <v>174</v>
      </c>
      <c r="C114">
        <v>551340</v>
      </c>
      <c r="D114" t="s">
        <v>176</v>
      </c>
      <c r="E114">
        <v>3</v>
      </c>
      <c r="F114">
        <v>551340</v>
      </c>
    </row>
    <row r="115" spans="1:6" x14ac:dyDescent="0.25">
      <c r="A115" t="s">
        <v>382</v>
      </c>
      <c r="B115" t="s">
        <v>174</v>
      </c>
      <c r="C115">
        <v>551369</v>
      </c>
      <c r="D115" t="s">
        <v>177</v>
      </c>
      <c r="E115">
        <v>3</v>
      </c>
      <c r="F115">
        <v>551369</v>
      </c>
    </row>
    <row r="116" spans="1:6" x14ac:dyDescent="0.25">
      <c r="A116" t="s">
        <v>382</v>
      </c>
      <c r="B116" t="s">
        <v>174</v>
      </c>
      <c r="C116">
        <v>551365</v>
      </c>
      <c r="D116" t="s">
        <v>178</v>
      </c>
      <c r="E116">
        <v>3</v>
      </c>
      <c r="F116">
        <v>551365</v>
      </c>
    </row>
    <row r="117" spans="1:6" x14ac:dyDescent="0.25">
      <c r="A117" t="s">
        <v>382</v>
      </c>
      <c r="B117" t="s">
        <v>174</v>
      </c>
      <c r="C117">
        <v>451370</v>
      </c>
      <c r="D117" t="s">
        <v>179</v>
      </c>
      <c r="E117">
        <v>12.75</v>
      </c>
      <c r="F117">
        <v>451370</v>
      </c>
    </row>
    <row r="118" spans="1:6" x14ac:dyDescent="0.25">
      <c r="A118" t="s">
        <v>382</v>
      </c>
      <c r="B118" t="s">
        <v>174</v>
      </c>
      <c r="C118">
        <v>551314</v>
      </c>
      <c r="D118" t="s">
        <v>180</v>
      </c>
      <c r="E118">
        <v>3</v>
      </c>
      <c r="F118">
        <v>551314</v>
      </c>
    </row>
    <row r="119" spans="1:6" x14ac:dyDescent="0.25">
      <c r="A119" t="s">
        <v>382</v>
      </c>
      <c r="B119" t="s">
        <v>174</v>
      </c>
      <c r="C119">
        <v>451361</v>
      </c>
      <c r="D119" t="s">
        <v>181</v>
      </c>
      <c r="E119">
        <v>2</v>
      </c>
      <c r="F119">
        <v>451361</v>
      </c>
    </row>
    <row r="120" spans="1:6" x14ac:dyDescent="0.25">
      <c r="A120" t="s">
        <v>382</v>
      </c>
      <c r="B120" t="s">
        <v>174</v>
      </c>
      <c r="C120">
        <v>451350</v>
      </c>
      <c r="D120" t="s">
        <v>182</v>
      </c>
      <c r="E120">
        <v>6.78</v>
      </c>
      <c r="F120">
        <v>451350</v>
      </c>
    </row>
    <row r="121" spans="1:6" x14ac:dyDescent="0.25">
      <c r="A121" t="s">
        <v>382</v>
      </c>
      <c r="B121" t="s">
        <v>174</v>
      </c>
      <c r="C121">
        <v>551310</v>
      </c>
      <c r="D121" t="s">
        <v>183</v>
      </c>
      <c r="E121">
        <v>4.78</v>
      </c>
      <c r="F121">
        <v>551310</v>
      </c>
    </row>
    <row r="122" spans="1:6" x14ac:dyDescent="0.25">
      <c r="A122" t="s">
        <v>382</v>
      </c>
      <c r="B122" t="s">
        <v>174</v>
      </c>
      <c r="C122">
        <v>551309</v>
      </c>
      <c r="D122" t="s">
        <v>184</v>
      </c>
      <c r="E122">
        <v>3</v>
      </c>
      <c r="F122">
        <v>551309</v>
      </c>
    </row>
    <row r="123" spans="1:6" x14ac:dyDescent="0.25">
      <c r="A123" t="s">
        <v>382</v>
      </c>
      <c r="B123" t="s">
        <v>174</v>
      </c>
      <c r="C123">
        <v>551305</v>
      </c>
      <c r="D123" t="s">
        <v>185</v>
      </c>
      <c r="E123">
        <v>8.33</v>
      </c>
      <c r="F123">
        <v>551305</v>
      </c>
    </row>
    <row r="124" spans="1:6" x14ac:dyDescent="0.25">
      <c r="A124" t="s">
        <v>382</v>
      </c>
      <c r="B124" t="s">
        <v>174</v>
      </c>
      <c r="C124">
        <v>451301</v>
      </c>
      <c r="D124" t="s">
        <v>186</v>
      </c>
      <c r="E124">
        <v>8.1</v>
      </c>
      <c r="F124">
        <v>451301</v>
      </c>
    </row>
    <row r="125" spans="1:6" x14ac:dyDescent="0.25">
      <c r="A125" t="s">
        <v>382</v>
      </c>
      <c r="B125" t="s">
        <v>174</v>
      </c>
      <c r="C125">
        <v>551341</v>
      </c>
      <c r="D125" t="s">
        <v>187</v>
      </c>
      <c r="E125">
        <v>5</v>
      </c>
      <c r="F125">
        <v>551341</v>
      </c>
    </row>
    <row r="126" spans="1:6" x14ac:dyDescent="0.25">
      <c r="A126" t="s">
        <v>382</v>
      </c>
      <c r="B126" t="s">
        <v>174</v>
      </c>
      <c r="C126">
        <v>551306</v>
      </c>
      <c r="D126" t="s">
        <v>189</v>
      </c>
      <c r="E126">
        <v>4</v>
      </c>
      <c r="F126">
        <v>551306</v>
      </c>
    </row>
    <row r="127" spans="1:6" x14ac:dyDescent="0.25">
      <c r="A127" t="s">
        <v>382</v>
      </c>
      <c r="B127" t="s">
        <v>174</v>
      </c>
      <c r="C127">
        <v>551349</v>
      </c>
      <c r="D127" t="s">
        <v>190</v>
      </c>
      <c r="E127">
        <v>3</v>
      </c>
      <c r="F127">
        <v>551349</v>
      </c>
    </row>
    <row r="128" spans="1:6" x14ac:dyDescent="0.25">
      <c r="A128" t="s">
        <v>382</v>
      </c>
      <c r="B128" t="s">
        <v>174</v>
      </c>
      <c r="C128">
        <v>451308</v>
      </c>
      <c r="D128" t="s">
        <v>191</v>
      </c>
      <c r="E128">
        <v>9</v>
      </c>
      <c r="F128">
        <v>451308</v>
      </c>
    </row>
    <row r="129" spans="1:6" x14ac:dyDescent="0.25">
      <c r="A129" t="s">
        <v>382</v>
      </c>
      <c r="B129" t="s">
        <v>174</v>
      </c>
      <c r="C129">
        <v>451336</v>
      </c>
      <c r="D129" t="s">
        <v>192</v>
      </c>
      <c r="E129">
        <v>6</v>
      </c>
      <c r="F129">
        <v>451336</v>
      </c>
    </row>
    <row r="130" spans="1:6" x14ac:dyDescent="0.25">
      <c r="A130" t="s">
        <v>385</v>
      </c>
      <c r="B130" t="s">
        <v>386</v>
      </c>
      <c r="C130">
        <v>554381</v>
      </c>
      <c r="D130" t="s">
        <v>219</v>
      </c>
      <c r="E130">
        <v>3.78</v>
      </c>
      <c r="F130">
        <v>554381</v>
      </c>
    </row>
    <row r="131" spans="1:6" x14ac:dyDescent="0.25">
      <c r="A131" t="s">
        <v>385</v>
      </c>
      <c r="B131" t="s">
        <v>386</v>
      </c>
      <c r="C131">
        <v>554376</v>
      </c>
      <c r="D131" t="s">
        <v>477</v>
      </c>
      <c r="E131">
        <v>3.5</v>
      </c>
      <c r="F131">
        <v>554376</v>
      </c>
    </row>
    <row r="132" spans="1:6" x14ac:dyDescent="0.25">
      <c r="A132" t="s">
        <v>385</v>
      </c>
      <c r="B132" t="s">
        <v>386</v>
      </c>
      <c r="C132">
        <v>554416</v>
      </c>
      <c r="D132" t="s">
        <v>221</v>
      </c>
      <c r="E132">
        <v>4</v>
      </c>
      <c r="F132">
        <v>554416</v>
      </c>
    </row>
    <row r="133" spans="1:6" x14ac:dyDescent="0.25">
      <c r="A133" t="s">
        <v>385</v>
      </c>
      <c r="B133" t="s">
        <v>386</v>
      </c>
      <c r="C133">
        <v>554496</v>
      </c>
      <c r="D133" t="s">
        <v>223</v>
      </c>
      <c r="E133">
        <v>2</v>
      </c>
      <c r="F133">
        <v>554496</v>
      </c>
    </row>
    <row r="134" spans="1:6" x14ac:dyDescent="0.25">
      <c r="A134" t="s">
        <v>385</v>
      </c>
      <c r="B134" t="s">
        <v>386</v>
      </c>
      <c r="C134">
        <v>554516</v>
      </c>
      <c r="D134" t="s">
        <v>224</v>
      </c>
      <c r="E134">
        <v>3</v>
      </c>
      <c r="F134">
        <v>554516</v>
      </c>
    </row>
    <row r="135" spans="1:6" x14ac:dyDescent="0.25">
      <c r="A135" t="s">
        <v>385</v>
      </c>
      <c r="B135" t="s">
        <v>386</v>
      </c>
      <c r="C135">
        <v>554531</v>
      </c>
      <c r="D135" t="s">
        <v>225</v>
      </c>
      <c r="E135">
        <v>3</v>
      </c>
      <c r="F135">
        <v>554531</v>
      </c>
    </row>
    <row r="136" spans="1:6" x14ac:dyDescent="0.25">
      <c r="A136" t="s">
        <v>385</v>
      </c>
      <c r="B136" t="s">
        <v>386</v>
      </c>
      <c r="C136">
        <v>554533</v>
      </c>
      <c r="D136" t="s">
        <v>226</v>
      </c>
      <c r="E136">
        <v>2</v>
      </c>
      <c r="F136">
        <v>554533</v>
      </c>
    </row>
    <row r="137" spans="1:6" x14ac:dyDescent="0.25">
      <c r="A137" t="s">
        <v>385</v>
      </c>
      <c r="B137" t="s">
        <v>386</v>
      </c>
      <c r="C137">
        <v>454535</v>
      </c>
      <c r="D137" t="s">
        <v>227</v>
      </c>
      <c r="E137">
        <v>7.9</v>
      </c>
      <c r="F137">
        <v>454535</v>
      </c>
    </row>
    <row r="138" spans="1:6" x14ac:dyDescent="0.25">
      <c r="A138" t="s">
        <v>385</v>
      </c>
      <c r="B138" t="s">
        <v>386</v>
      </c>
      <c r="C138">
        <v>454651</v>
      </c>
      <c r="D138" t="s">
        <v>228</v>
      </c>
      <c r="E138">
        <v>10.78</v>
      </c>
      <c r="F138">
        <v>454651</v>
      </c>
    </row>
    <row r="139" spans="1:6" x14ac:dyDescent="0.25">
      <c r="A139" t="s">
        <v>385</v>
      </c>
      <c r="B139" t="s">
        <v>386</v>
      </c>
      <c r="C139">
        <v>554686</v>
      </c>
      <c r="D139" t="s">
        <v>229</v>
      </c>
      <c r="E139">
        <v>2</v>
      </c>
      <c r="F139">
        <v>554686</v>
      </c>
    </row>
    <row r="140" spans="1:6" x14ac:dyDescent="0.25">
      <c r="A140" t="s">
        <v>385</v>
      </c>
      <c r="B140" t="s">
        <v>386</v>
      </c>
      <c r="C140">
        <v>454696</v>
      </c>
      <c r="D140" t="s">
        <v>230</v>
      </c>
      <c r="E140">
        <v>5.78</v>
      </c>
      <c r="F140">
        <v>454696</v>
      </c>
    </row>
    <row r="141" spans="1:6" x14ac:dyDescent="0.25">
      <c r="A141" t="s">
        <v>385</v>
      </c>
      <c r="B141" t="s">
        <v>231</v>
      </c>
      <c r="C141">
        <v>455151</v>
      </c>
      <c r="D141" t="s">
        <v>232</v>
      </c>
      <c r="E141">
        <v>9.1</v>
      </c>
      <c r="F141">
        <v>455151</v>
      </c>
    </row>
    <row r="142" spans="1:6" x14ac:dyDescent="0.25">
      <c r="A142" t="s">
        <v>385</v>
      </c>
      <c r="B142" t="s">
        <v>231</v>
      </c>
      <c r="C142">
        <v>455231</v>
      </c>
      <c r="D142" t="s">
        <v>233</v>
      </c>
      <c r="E142">
        <v>4</v>
      </c>
      <c r="F142">
        <v>455231</v>
      </c>
    </row>
    <row r="143" spans="1:6" x14ac:dyDescent="0.25">
      <c r="A143" t="s">
        <v>385</v>
      </c>
      <c r="B143" t="s">
        <v>231</v>
      </c>
      <c r="C143">
        <v>455298</v>
      </c>
      <c r="D143" t="s">
        <v>234</v>
      </c>
      <c r="E143">
        <v>2</v>
      </c>
      <c r="F143">
        <v>455298</v>
      </c>
    </row>
    <row r="144" spans="1:6" x14ac:dyDescent="0.25">
      <c r="A144" t="s">
        <v>385</v>
      </c>
      <c r="B144" t="s">
        <v>231</v>
      </c>
      <c r="C144">
        <v>555406</v>
      </c>
      <c r="D144" t="s">
        <v>235</v>
      </c>
      <c r="E144">
        <v>3</v>
      </c>
      <c r="F144">
        <v>555406</v>
      </c>
    </row>
    <row r="145" spans="1:6" x14ac:dyDescent="0.25">
      <c r="A145" t="s">
        <v>385</v>
      </c>
      <c r="B145" t="s">
        <v>231</v>
      </c>
      <c r="C145">
        <v>554412</v>
      </c>
      <c r="D145" t="s">
        <v>236</v>
      </c>
      <c r="E145">
        <v>3</v>
      </c>
      <c r="F145">
        <v>554412</v>
      </c>
    </row>
    <row r="146" spans="1:6" x14ac:dyDescent="0.25">
      <c r="A146" t="s">
        <v>385</v>
      </c>
      <c r="B146" t="s">
        <v>231</v>
      </c>
      <c r="C146">
        <v>554413</v>
      </c>
      <c r="D146" t="s">
        <v>237</v>
      </c>
      <c r="E146">
        <v>4</v>
      </c>
      <c r="F146">
        <v>554413</v>
      </c>
    </row>
    <row r="147" spans="1:6" x14ac:dyDescent="0.25">
      <c r="A147" t="s">
        <v>385</v>
      </c>
      <c r="B147" t="s">
        <v>231</v>
      </c>
      <c r="C147">
        <v>454414</v>
      </c>
      <c r="D147" t="s">
        <v>238</v>
      </c>
      <c r="E147">
        <v>3</v>
      </c>
      <c r="F147">
        <v>454414</v>
      </c>
    </row>
    <row r="148" spans="1:6" x14ac:dyDescent="0.25">
      <c r="A148" t="s">
        <v>385</v>
      </c>
      <c r="B148" t="s">
        <v>231</v>
      </c>
      <c r="C148">
        <v>455456</v>
      </c>
      <c r="D148" t="s">
        <v>239</v>
      </c>
      <c r="E148">
        <v>1.4</v>
      </c>
      <c r="F148">
        <v>455456</v>
      </c>
    </row>
    <row r="149" spans="1:6" x14ac:dyDescent="0.25">
      <c r="A149" t="s">
        <v>385</v>
      </c>
      <c r="B149" t="s">
        <v>231</v>
      </c>
      <c r="C149">
        <v>455566</v>
      </c>
      <c r="D149" t="s">
        <v>240</v>
      </c>
      <c r="E149">
        <v>3</v>
      </c>
      <c r="F149">
        <v>455566</v>
      </c>
    </row>
    <row r="150" spans="1:6" x14ac:dyDescent="0.25">
      <c r="A150" t="s">
        <v>385</v>
      </c>
      <c r="B150" t="s">
        <v>231</v>
      </c>
      <c r="C150">
        <v>555624</v>
      </c>
      <c r="D150" t="s">
        <v>241</v>
      </c>
      <c r="E150">
        <v>3</v>
      </c>
      <c r="F150">
        <v>555624</v>
      </c>
    </row>
    <row r="151" spans="1:6" x14ac:dyDescent="0.25">
      <c r="A151" t="s">
        <v>385</v>
      </c>
      <c r="B151" t="s">
        <v>231</v>
      </c>
      <c r="C151">
        <v>455676</v>
      </c>
      <c r="D151" t="s">
        <v>242</v>
      </c>
      <c r="E151">
        <v>2</v>
      </c>
      <c r="F151">
        <v>455676</v>
      </c>
    </row>
    <row r="152" spans="1:6" x14ac:dyDescent="0.25">
      <c r="A152" t="s">
        <v>385</v>
      </c>
      <c r="B152" t="s">
        <v>231</v>
      </c>
      <c r="C152">
        <v>455678</v>
      </c>
      <c r="D152" t="s">
        <v>243</v>
      </c>
      <c r="E152">
        <v>10.32</v>
      </c>
      <c r="F152">
        <v>455678</v>
      </c>
    </row>
    <row r="153" spans="1:6" x14ac:dyDescent="0.25">
      <c r="A153" t="s">
        <v>385</v>
      </c>
      <c r="B153" t="s">
        <v>231</v>
      </c>
      <c r="C153">
        <v>555679</v>
      </c>
      <c r="D153" t="s">
        <v>244</v>
      </c>
      <c r="E153">
        <v>4</v>
      </c>
      <c r="F153">
        <v>555679</v>
      </c>
    </row>
    <row r="154" spans="1:6" x14ac:dyDescent="0.25">
      <c r="A154" t="s">
        <v>385</v>
      </c>
      <c r="B154" t="s">
        <v>231</v>
      </c>
      <c r="C154">
        <v>554700</v>
      </c>
      <c r="D154" t="s">
        <v>245</v>
      </c>
      <c r="E154">
        <v>2.7</v>
      </c>
      <c r="F154">
        <v>554700</v>
      </c>
    </row>
    <row r="155" spans="1:6" x14ac:dyDescent="0.25">
      <c r="A155" t="s">
        <v>385</v>
      </c>
      <c r="B155" t="s">
        <v>193</v>
      </c>
      <c r="C155">
        <v>554116</v>
      </c>
      <c r="D155" t="s">
        <v>194</v>
      </c>
      <c r="E155">
        <v>3</v>
      </c>
      <c r="F155">
        <v>554116</v>
      </c>
    </row>
    <row r="156" spans="1:6" x14ac:dyDescent="0.25">
      <c r="A156" t="s">
        <v>385</v>
      </c>
      <c r="B156" t="s">
        <v>193</v>
      </c>
      <c r="C156">
        <v>554166</v>
      </c>
      <c r="D156" t="s">
        <v>196</v>
      </c>
      <c r="E156">
        <v>3.8</v>
      </c>
      <c r="F156">
        <v>554166</v>
      </c>
    </row>
    <row r="157" spans="1:6" x14ac:dyDescent="0.25">
      <c r="A157" t="s">
        <v>385</v>
      </c>
      <c r="B157" t="s">
        <v>193</v>
      </c>
      <c r="C157">
        <v>454171</v>
      </c>
      <c r="D157" t="s">
        <v>197</v>
      </c>
      <c r="E157">
        <v>1.5</v>
      </c>
      <c r="F157">
        <v>454171</v>
      </c>
    </row>
    <row r="158" spans="1:6" x14ac:dyDescent="0.25">
      <c r="A158" t="s">
        <v>385</v>
      </c>
      <c r="B158" t="s">
        <v>193</v>
      </c>
      <c r="C158">
        <v>554266</v>
      </c>
      <c r="D158" t="s">
        <v>198</v>
      </c>
      <c r="E158">
        <v>3.78</v>
      </c>
      <c r="F158">
        <v>554266</v>
      </c>
    </row>
    <row r="159" spans="1:6" x14ac:dyDescent="0.25">
      <c r="A159" t="s">
        <v>385</v>
      </c>
      <c r="B159" t="s">
        <v>193</v>
      </c>
      <c r="C159">
        <v>554296</v>
      </c>
      <c r="D159" t="s">
        <v>199</v>
      </c>
      <c r="E159">
        <v>4</v>
      </c>
      <c r="F159">
        <v>554296</v>
      </c>
    </row>
    <row r="160" spans="1:6" x14ac:dyDescent="0.25">
      <c r="A160" t="s">
        <v>385</v>
      </c>
      <c r="B160" t="s">
        <v>193</v>
      </c>
      <c r="C160">
        <v>554356</v>
      </c>
      <c r="D160" t="s">
        <v>200</v>
      </c>
      <c r="E160">
        <v>3</v>
      </c>
      <c r="F160">
        <v>554356</v>
      </c>
    </row>
    <row r="161" spans="1:6" x14ac:dyDescent="0.25">
      <c r="A161" t="s">
        <v>385</v>
      </c>
      <c r="B161" t="s">
        <v>193</v>
      </c>
      <c r="C161">
        <v>454426</v>
      </c>
      <c r="D161" t="s">
        <v>201</v>
      </c>
      <c r="E161">
        <v>10.78</v>
      </c>
      <c r="F161">
        <v>454426</v>
      </c>
    </row>
    <row r="162" spans="1:6" x14ac:dyDescent="0.25">
      <c r="A162" t="s">
        <v>385</v>
      </c>
      <c r="B162" t="s">
        <v>193</v>
      </c>
      <c r="C162">
        <v>554476</v>
      </c>
      <c r="D162" t="s">
        <v>203</v>
      </c>
      <c r="E162">
        <v>1.8</v>
      </c>
      <c r="F162">
        <v>554476</v>
      </c>
    </row>
    <row r="163" spans="1:6" x14ac:dyDescent="0.25">
      <c r="A163" t="s">
        <v>385</v>
      </c>
      <c r="B163" t="s">
        <v>193</v>
      </c>
      <c r="C163">
        <v>454481</v>
      </c>
      <c r="D163" t="s">
        <v>205</v>
      </c>
      <c r="E163">
        <v>11.19</v>
      </c>
      <c r="F163">
        <v>454481</v>
      </c>
    </row>
    <row r="164" spans="1:6" x14ac:dyDescent="0.25">
      <c r="A164" t="s">
        <v>385</v>
      </c>
      <c r="B164" t="s">
        <v>193</v>
      </c>
      <c r="C164">
        <v>554486</v>
      </c>
      <c r="D164" t="s">
        <v>206</v>
      </c>
      <c r="E164">
        <v>3.5</v>
      </c>
      <c r="F164">
        <v>554486</v>
      </c>
    </row>
    <row r="165" spans="1:6" x14ac:dyDescent="0.25">
      <c r="A165" t="s">
        <v>385</v>
      </c>
      <c r="B165" t="s">
        <v>193</v>
      </c>
      <c r="C165">
        <v>554491</v>
      </c>
      <c r="D165" t="s">
        <v>207</v>
      </c>
      <c r="E165">
        <v>5.88</v>
      </c>
      <c r="F165">
        <v>554491</v>
      </c>
    </row>
    <row r="166" spans="1:6" x14ac:dyDescent="0.25">
      <c r="A166" t="s">
        <v>385</v>
      </c>
      <c r="B166" t="s">
        <v>193</v>
      </c>
      <c r="C166">
        <v>554601</v>
      </c>
      <c r="D166" t="s">
        <v>208</v>
      </c>
      <c r="E166">
        <v>4</v>
      </c>
      <c r="F166">
        <v>554601</v>
      </c>
    </row>
    <row r="167" spans="1:6" x14ac:dyDescent="0.25">
      <c r="A167" t="s">
        <v>385</v>
      </c>
      <c r="B167" t="s">
        <v>193</v>
      </c>
      <c r="C167">
        <v>554611</v>
      </c>
      <c r="D167" t="s">
        <v>209</v>
      </c>
      <c r="E167">
        <v>3</v>
      </c>
      <c r="F167">
        <v>554611</v>
      </c>
    </row>
    <row r="168" spans="1:6" x14ac:dyDescent="0.25">
      <c r="A168" t="s">
        <v>385</v>
      </c>
      <c r="B168" t="s">
        <v>193</v>
      </c>
      <c r="C168">
        <v>554636</v>
      </c>
      <c r="D168" t="s">
        <v>210</v>
      </c>
      <c r="E168">
        <v>3</v>
      </c>
      <c r="F168">
        <v>554636</v>
      </c>
    </row>
    <row r="169" spans="1:6" x14ac:dyDescent="0.25">
      <c r="A169" t="s">
        <v>385</v>
      </c>
      <c r="B169" t="s">
        <v>193</v>
      </c>
      <c r="C169">
        <v>454671</v>
      </c>
      <c r="D169" t="s">
        <v>211</v>
      </c>
      <c r="E169">
        <v>3.3</v>
      </c>
      <c r="F169">
        <v>454671</v>
      </c>
    </row>
    <row r="170" spans="1:6" x14ac:dyDescent="0.25">
      <c r="A170" t="s">
        <v>385</v>
      </c>
      <c r="B170" t="s">
        <v>386</v>
      </c>
      <c r="C170">
        <v>554184</v>
      </c>
      <c r="D170" t="s">
        <v>212</v>
      </c>
      <c r="E170">
        <v>4.78</v>
      </c>
      <c r="F170">
        <v>554184</v>
      </c>
    </row>
    <row r="171" spans="1:6" x14ac:dyDescent="0.25">
      <c r="A171" t="s">
        <v>385</v>
      </c>
      <c r="B171" t="s">
        <v>386</v>
      </c>
      <c r="C171">
        <v>554506</v>
      </c>
      <c r="D171" t="s">
        <v>213</v>
      </c>
      <c r="E171">
        <v>4</v>
      </c>
      <c r="F171">
        <v>554506</v>
      </c>
    </row>
    <row r="172" spans="1:6" x14ac:dyDescent="0.25">
      <c r="A172" t="s">
        <v>385</v>
      </c>
      <c r="B172" t="s">
        <v>386</v>
      </c>
      <c r="C172">
        <v>554196</v>
      </c>
      <c r="D172" t="s">
        <v>214</v>
      </c>
      <c r="E172">
        <v>3.56</v>
      </c>
      <c r="F172">
        <v>554196</v>
      </c>
    </row>
    <row r="173" spans="1:6" x14ac:dyDescent="0.25">
      <c r="A173" t="s">
        <v>385</v>
      </c>
      <c r="B173" t="s">
        <v>386</v>
      </c>
      <c r="C173">
        <v>554257</v>
      </c>
      <c r="D173" t="s">
        <v>215</v>
      </c>
      <c r="E173">
        <v>3.56</v>
      </c>
      <c r="F173">
        <v>554257</v>
      </c>
    </row>
    <row r="174" spans="1:6" x14ac:dyDescent="0.25">
      <c r="A174" t="s">
        <v>385</v>
      </c>
      <c r="B174" t="s">
        <v>386</v>
      </c>
      <c r="C174">
        <v>554321</v>
      </c>
      <c r="D174" t="s">
        <v>216</v>
      </c>
      <c r="E174">
        <v>2</v>
      </c>
      <c r="F174">
        <v>554321</v>
      </c>
    </row>
    <row r="175" spans="1:6" x14ac:dyDescent="0.25">
      <c r="A175" t="s">
        <v>385</v>
      </c>
      <c r="B175" t="s">
        <v>386</v>
      </c>
      <c r="C175">
        <v>454355</v>
      </c>
      <c r="D175" t="s">
        <v>217</v>
      </c>
      <c r="E175">
        <v>4.78</v>
      </c>
      <c r="F175">
        <v>454355</v>
      </c>
    </row>
    <row r="176" spans="1:6" x14ac:dyDescent="0.25">
      <c r="A176" t="s">
        <v>385</v>
      </c>
      <c r="B176" t="s">
        <v>386</v>
      </c>
      <c r="C176">
        <v>554357</v>
      </c>
      <c r="D176" t="s">
        <v>218</v>
      </c>
      <c r="E176">
        <v>3</v>
      </c>
      <c r="F176">
        <v>554357</v>
      </c>
    </row>
    <row r="177" spans="1:6" x14ac:dyDescent="0.25">
      <c r="A177" t="s">
        <v>246</v>
      </c>
      <c r="B177" t="s">
        <v>247</v>
      </c>
      <c r="C177">
        <v>557105</v>
      </c>
      <c r="D177" t="s">
        <v>248</v>
      </c>
      <c r="E177">
        <v>4</v>
      </c>
      <c r="F177">
        <v>557105</v>
      </c>
    </row>
    <row r="178" spans="1:6" x14ac:dyDescent="0.25">
      <c r="A178" t="s">
        <v>246</v>
      </c>
      <c r="B178" t="s">
        <v>247</v>
      </c>
      <c r="C178">
        <v>557178</v>
      </c>
      <c r="D178" t="s">
        <v>249</v>
      </c>
      <c r="E178">
        <v>4.2</v>
      </c>
      <c r="F178">
        <v>557178</v>
      </c>
    </row>
    <row r="179" spans="1:6" x14ac:dyDescent="0.25">
      <c r="A179" t="s">
        <v>246</v>
      </c>
      <c r="B179" t="s">
        <v>247</v>
      </c>
      <c r="C179">
        <v>557224</v>
      </c>
      <c r="D179" t="s">
        <v>250</v>
      </c>
      <c r="E179">
        <v>3</v>
      </c>
      <c r="F179">
        <v>557224</v>
      </c>
    </row>
    <row r="180" spans="1:6" x14ac:dyDescent="0.25">
      <c r="A180" t="s">
        <v>246</v>
      </c>
      <c r="B180" t="s">
        <v>247</v>
      </c>
      <c r="C180">
        <v>557432</v>
      </c>
      <c r="D180" t="s">
        <v>251</v>
      </c>
      <c r="E180">
        <v>3.8</v>
      </c>
      <c r="F180">
        <v>557432</v>
      </c>
    </row>
    <row r="181" spans="1:6" x14ac:dyDescent="0.25">
      <c r="A181" t="s">
        <v>246</v>
      </c>
      <c r="B181" t="s">
        <v>247</v>
      </c>
      <c r="C181">
        <v>557433</v>
      </c>
      <c r="D181" t="s">
        <v>252</v>
      </c>
      <c r="E181">
        <v>3</v>
      </c>
      <c r="F181">
        <v>557433</v>
      </c>
    </row>
    <row r="182" spans="1:6" x14ac:dyDescent="0.25">
      <c r="A182" t="s">
        <v>246</v>
      </c>
      <c r="B182" t="s">
        <v>247</v>
      </c>
      <c r="C182">
        <v>557434</v>
      </c>
      <c r="D182" t="s">
        <v>253</v>
      </c>
      <c r="E182">
        <v>3.3</v>
      </c>
      <c r="F182">
        <v>557434</v>
      </c>
    </row>
    <row r="183" spans="1:6" x14ac:dyDescent="0.25">
      <c r="A183" t="s">
        <v>246</v>
      </c>
      <c r="B183" t="s">
        <v>247</v>
      </c>
      <c r="C183">
        <v>557436</v>
      </c>
      <c r="D183" t="s">
        <v>254</v>
      </c>
      <c r="E183">
        <v>4.5</v>
      </c>
      <c r="F183">
        <v>557436</v>
      </c>
    </row>
    <row r="184" spans="1:6" x14ac:dyDescent="0.25">
      <c r="A184" t="s">
        <v>246</v>
      </c>
      <c r="B184" t="s">
        <v>247</v>
      </c>
      <c r="C184">
        <v>557440</v>
      </c>
      <c r="D184" t="s">
        <v>255</v>
      </c>
      <c r="E184">
        <v>3</v>
      </c>
      <c r="F184">
        <v>557440</v>
      </c>
    </row>
    <row r="185" spans="1:6" x14ac:dyDescent="0.25">
      <c r="A185" t="s">
        <v>246</v>
      </c>
      <c r="B185" t="s">
        <v>247</v>
      </c>
      <c r="C185">
        <v>557441</v>
      </c>
      <c r="D185" t="s">
        <v>256</v>
      </c>
      <c r="E185">
        <v>3</v>
      </c>
      <c r="F185">
        <v>557441</v>
      </c>
    </row>
    <row r="186" spans="1:6" x14ac:dyDescent="0.25">
      <c r="A186" t="s">
        <v>246</v>
      </c>
      <c r="B186" t="s">
        <v>247</v>
      </c>
      <c r="C186">
        <v>557439</v>
      </c>
      <c r="D186" t="s">
        <v>257</v>
      </c>
      <c r="E186">
        <v>3.8</v>
      </c>
      <c r="F186">
        <v>557439</v>
      </c>
    </row>
    <row r="187" spans="1:6" x14ac:dyDescent="0.25">
      <c r="A187" t="s">
        <v>246</v>
      </c>
      <c r="B187" t="s">
        <v>247</v>
      </c>
      <c r="C187">
        <v>457443</v>
      </c>
      <c r="D187" t="s">
        <v>258</v>
      </c>
      <c r="E187">
        <v>4</v>
      </c>
      <c r="F187">
        <v>457443</v>
      </c>
    </row>
    <row r="188" spans="1:6" x14ac:dyDescent="0.25">
      <c r="A188" t="s">
        <v>246</v>
      </c>
      <c r="B188" t="s">
        <v>247</v>
      </c>
      <c r="C188">
        <v>557445</v>
      </c>
      <c r="D188" t="s">
        <v>259</v>
      </c>
      <c r="E188">
        <v>3</v>
      </c>
      <c r="F188">
        <v>557445</v>
      </c>
    </row>
    <row r="189" spans="1:6" x14ac:dyDescent="0.25">
      <c r="A189" t="s">
        <v>246</v>
      </c>
      <c r="B189" t="s">
        <v>247</v>
      </c>
      <c r="C189">
        <v>457446</v>
      </c>
      <c r="D189" t="s">
        <v>260</v>
      </c>
      <c r="E189">
        <v>6.8</v>
      </c>
      <c r="F189">
        <v>457446</v>
      </c>
    </row>
    <row r="190" spans="1:6" x14ac:dyDescent="0.25">
      <c r="A190" t="s">
        <v>246</v>
      </c>
      <c r="B190" t="s">
        <v>247</v>
      </c>
      <c r="C190">
        <v>557447</v>
      </c>
      <c r="D190" t="s">
        <v>261</v>
      </c>
      <c r="E190">
        <v>3</v>
      </c>
      <c r="F190">
        <v>557447</v>
      </c>
    </row>
    <row r="191" spans="1:6" x14ac:dyDescent="0.25">
      <c r="A191" t="s">
        <v>246</v>
      </c>
      <c r="B191" t="s">
        <v>247</v>
      </c>
      <c r="C191">
        <v>557437</v>
      </c>
      <c r="D191" t="s">
        <v>262</v>
      </c>
      <c r="E191">
        <v>4</v>
      </c>
      <c r="F191">
        <v>557437</v>
      </c>
    </row>
    <row r="192" spans="1:6" x14ac:dyDescent="0.25">
      <c r="A192" t="s">
        <v>246</v>
      </c>
      <c r="B192" t="s">
        <v>247</v>
      </c>
      <c r="C192">
        <v>457453</v>
      </c>
      <c r="D192" t="s">
        <v>263</v>
      </c>
      <c r="E192">
        <v>7.5</v>
      </c>
      <c r="F192">
        <v>457453</v>
      </c>
    </row>
    <row r="193" spans="1:6" x14ac:dyDescent="0.25">
      <c r="A193" t="s">
        <v>246</v>
      </c>
      <c r="B193" t="s">
        <v>247</v>
      </c>
      <c r="C193">
        <v>557459</v>
      </c>
      <c r="D193" t="s">
        <v>264</v>
      </c>
      <c r="E193">
        <v>2</v>
      </c>
      <c r="F193">
        <v>557459</v>
      </c>
    </row>
    <row r="194" spans="1:6" x14ac:dyDescent="0.25">
      <c r="A194" t="s">
        <v>246</v>
      </c>
      <c r="B194" t="s">
        <v>247</v>
      </c>
      <c r="C194">
        <v>557559</v>
      </c>
      <c r="D194" t="s">
        <v>265</v>
      </c>
      <c r="E194">
        <v>4</v>
      </c>
      <c r="F194">
        <v>557559</v>
      </c>
    </row>
    <row r="195" spans="1:6" x14ac:dyDescent="0.25">
      <c r="A195" t="s">
        <v>246</v>
      </c>
      <c r="B195" t="s">
        <v>247</v>
      </c>
      <c r="C195">
        <v>457574</v>
      </c>
      <c r="D195" t="s">
        <v>266</v>
      </c>
      <c r="E195">
        <v>3.8</v>
      </c>
      <c r="F195">
        <v>457574</v>
      </c>
    </row>
    <row r="196" spans="1:6" x14ac:dyDescent="0.25">
      <c r="A196" t="s">
        <v>246</v>
      </c>
      <c r="B196" t="s">
        <v>247</v>
      </c>
      <c r="C196">
        <v>557444</v>
      </c>
      <c r="D196" t="s">
        <v>268</v>
      </c>
      <c r="E196">
        <v>4.8</v>
      </c>
      <c r="F196">
        <v>557444</v>
      </c>
    </row>
    <row r="197" spans="1:6" x14ac:dyDescent="0.25">
      <c r="A197" t="s">
        <v>246</v>
      </c>
      <c r="B197" t="s">
        <v>247</v>
      </c>
      <c r="C197">
        <v>557612</v>
      </c>
      <c r="D197" t="s">
        <v>267</v>
      </c>
      <c r="E197">
        <v>4</v>
      </c>
      <c r="F197">
        <v>557612</v>
      </c>
    </row>
    <row r="198" spans="1:6" x14ac:dyDescent="0.25">
      <c r="A198" t="s">
        <v>246</v>
      </c>
      <c r="B198" t="s">
        <v>247</v>
      </c>
      <c r="C198">
        <v>557712</v>
      </c>
      <c r="D198" t="s">
        <v>269</v>
      </c>
      <c r="E198">
        <v>5</v>
      </c>
      <c r="F198">
        <v>557712</v>
      </c>
    </row>
    <row r="199" spans="1:6" x14ac:dyDescent="0.25">
      <c r="A199" t="s">
        <v>246</v>
      </c>
      <c r="B199" t="s">
        <v>373</v>
      </c>
      <c r="C199">
        <v>457163</v>
      </c>
      <c r="D199" t="s">
        <v>270</v>
      </c>
      <c r="E199">
        <v>2</v>
      </c>
      <c r="F199">
        <v>457163</v>
      </c>
    </row>
    <row r="200" spans="1:6" x14ac:dyDescent="0.25">
      <c r="A200" t="s">
        <v>246</v>
      </c>
      <c r="B200" t="s">
        <v>373</v>
      </c>
      <c r="C200">
        <v>457165</v>
      </c>
      <c r="D200" t="s">
        <v>271</v>
      </c>
      <c r="E200">
        <v>2.8</v>
      </c>
      <c r="F200">
        <v>457165</v>
      </c>
    </row>
    <row r="201" spans="1:6" x14ac:dyDescent="0.25">
      <c r="A201" t="s">
        <v>246</v>
      </c>
      <c r="B201" t="s">
        <v>373</v>
      </c>
      <c r="C201">
        <v>557210</v>
      </c>
      <c r="D201" t="s">
        <v>272</v>
      </c>
      <c r="E201">
        <v>3</v>
      </c>
      <c r="F201">
        <v>557210</v>
      </c>
    </row>
    <row r="202" spans="1:6" x14ac:dyDescent="0.25">
      <c r="A202" t="s">
        <v>246</v>
      </c>
      <c r="B202" t="s">
        <v>373</v>
      </c>
      <c r="C202">
        <v>557250</v>
      </c>
      <c r="D202" t="s">
        <v>273</v>
      </c>
      <c r="E202">
        <v>3</v>
      </c>
      <c r="F202">
        <v>557250</v>
      </c>
    </row>
    <row r="203" spans="1:6" x14ac:dyDescent="0.25">
      <c r="A203" t="s">
        <v>246</v>
      </c>
      <c r="B203" t="s">
        <v>373</v>
      </c>
      <c r="C203">
        <v>457258</v>
      </c>
      <c r="D203" t="s">
        <v>274</v>
      </c>
      <c r="E203">
        <v>3.8</v>
      </c>
      <c r="F203">
        <v>457258</v>
      </c>
    </row>
    <row r="204" spans="1:6" x14ac:dyDescent="0.25">
      <c r="A204" t="s">
        <v>246</v>
      </c>
      <c r="B204" t="s">
        <v>373</v>
      </c>
      <c r="C204">
        <v>557305</v>
      </c>
      <c r="D204" t="s">
        <v>275</v>
      </c>
      <c r="E204">
        <v>5</v>
      </c>
      <c r="F204">
        <v>557305</v>
      </c>
    </row>
    <row r="205" spans="1:6" x14ac:dyDescent="0.25">
      <c r="A205" t="s">
        <v>246</v>
      </c>
      <c r="B205" t="s">
        <v>373</v>
      </c>
      <c r="C205">
        <v>457308</v>
      </c>
      <c r="D205" t="s">
        <v>276</v>
      </c>
      <c r="E205">
        <v>11.56</v>
      </c>
      <c r="F205">
        <v>457308</v>
      </c>
    </row>
    <row r="206" spans="1:6" x14ac:dyDescent="0.25">
      <c r="A206" t="s">
        <v>246</v>
      </c>
      <c r="B206" t="s">
        <v>373</v>
      </c>
      <c r="C206">
        <v>457435</v>
      </c>
      <c r="D206" t="s">
        <v>279</v>
      </c>
      <c r="E206">
        <v>4.5</v>
      </c>
      <c r="F206">
        <v>457435</v>
      </c>
    </row>
    <row r="207" spans="1:6" x14ac:dyDescent="0.25">
      <c r="A207" t="s">
        <v>246</v>
      </c>
      <c r="B207" t="s">
        <v>373</v>
      </c>
      <c r="C207">
        <v>557503</v>
      </c>
      <c r="D207" t="s">
        <v>281</v>
      </c>
      <c r="E207">
        <v>3.8</v>
      </c>
      <c r="F207">
        <v>557503</v>
      </c>
    </row>
    <row r="208" spans="1:6" x14ac:dyDescent="0.25">
      <c r="A208" t="s">
        <v>246</v>
      </c>
      <c r="B208" t="s">
        <v>373</v>
      </c>
      <c r="C208">
        <v>557523</v>
      </c>
      <c r="D208" t="s">
        <v>282</v>
      </c>
      <c r="E208">
        <v>2.5</v>
      </c>
      <c r="F208">
        <v>557523</v>
      </c>
    </row>
    <row r="209" spans="1:6" x14ac:dyDescent="0.25">
      <c r="A209" t="s">
        <v>246</v>
      </c>
      <c r="B209" t="s">
        <v>373</v>
      </c>
      <c r="C209">
        <v>457543</v>
      </c>
      <c r="D209" t="s">
        <v>283</v>
      </c>
      <c r="E209">
        <v>2.9</v>
      </c>
      <c r="F209">
        <v>457543</v>
      </c>
    </row>
    <row r="210" spans="1:6" x14ac:dyDescent="0.25">
      <c r="A210" t="s">
        <v>246</v>
      </c>
      <c r="B210" t="s">
        <v>373</v>
      </c>
      <c r="C210">
        <v>457583</v>
      </c>
      <c r="D210" t="s">
        <v>284</v>
      </c>
      <c r="E210">
        <v>7.63</v>
      </c>
      <c r="F210">
        <v>457583</v>
      </c>
    </row>
    <row r="211" spans="1:6" x14ac:dyDescent="0.25">
      <c r="A211" t="s">
        <v>246</v>
      </c>
      <c r="B211" t="s">
        <v>373</v>
      </c>
      <c r="C211">
        <v>457614</v>
      </c>
      <c r="D211" t="s">
        <v>285</v>
      </c>
      <c r="E211">
        <v>9.3000000000000007</v>
      </c>
      <c r="F211">
        <v>457614</v>
      </c>
    </row>
    <row r="212" spans="1:6" x14ac:dyDescent="0.25">
      <c r="A212" t="s">
        <v>246</v>
      </c>
      <c r="B212" t="s">
        <v>373</v>
      </c>
      <c r="C212">
        <v>457617</v>
      </c>
      <c r="D212" t="s">
        <v>286</v>
      </c>
      <c r="E212">
        <v>8.5</v>
      </c>
      <c r="F212">
        <v>457617</v>
      </c>
    </row>
    <row r="213" spans="1:6" x14ac:dyDescent="0.25">
      <c r="A213" t="s">
        <v>246</v>
      </c>
      <c r="B213" t="s">
        <v>373</v>
      </c>
      <c r="C213">
        <v>557668</v>
      </c>
      <c r="D213" t="s">
        <v>287</v>
      </c>
      <c r="E213">
        <v>4.45</v>
      </c>
      <c r="F213">
        <v>557668</v>
      </c>
    </row>
    <row r="214" spans="1:6" x14ac:dyDescent="0.25">
      <c r="A214" t="s">
        <v>246</v>
      </c>
      <c r="B214" t="s">
        <v>374</v>
      </c>
      <c r="C214">
        <v>557113</v>
      </c>
      <c r="D214" t="s">
        <v>288</v>
      </c>
      <c r="E214">
        <v>2</v>
      </c>
      <c r="F214">
        <v>557113</v>
      </c>
    </row>
    <row r="215" spans="1:6" x14ac:dyDescent="0.25">
      <c r="A215" t="s">
        <v>246</v>
      </c>
      <c r="B215" t="s">
        <v>374</v>
      </c>
      <c r="C215">
        <v>457180</v>
      </c>
      <c r="D215" t="s">
        <v>289</v>
      </c>
      <c r="E215">
        <v>2.8</v>
      </c>
      <c r="F215">
        <v>457180</v>
      </c>
    </row>
    <row r="216" spans="1:6" x14ac:dyDescent="0.25">
      <c r="A216" t="s">
        <v>246</v>
      </c>
      <c r="B216" t="s">
        <v>374</v>
      </c>
      <c r="C216">
        <v>457192</v>
      </c>
      <c r="D216" t="s">
        <v>291</v>
      </c>
      <c r="E216">
        <v>2.8</v>
      </c>
      <c r="F216">
        <v>457192</v>
      </c>
    </row>
    <row r="217" spans="1:6" x14ac:dyDescent="0.25">
      <c r="A217" t="s">
        <v>246</v>
      </c>
      <c r="B217" t="s">
        <v>374</v>
      </c>
      <c r="C217">
        <v>557303</v>
      </c>
      <c r="D217" t="s">
        <v>292</v>
      </c>
      <c r="E217">
        <v>2.8</v>
      </c>
      <c r="F217">
        <v>557303</v>
      </c>
    </row>
    <row r="218" spans="1:6" x14ac:dyDescent="0.25">
      <c r="A218" t="s">
        <v>246</v>
      </c>
      <c r="B218" t="s">
        <v>374</v>
      </c>
      <c r="C218">
        <v>457306</v>
      </c>
      <c r="D218" t="s">
        <v>293</v>
      </c>
      <c r="E218">
        <v>5.6999999999999993</v>
      </c>
      <c r="F218">
        <v>457306</v>
      </c>
    </row>
    <row r="219" spans="1:6" x14ac:dyDescent="0.25">
      <c r="A219" t="s">
        <v>246</v>
      </c>
      <c r="B219" t="s">
        <v>374</v>
      </c>
      <c r="C219">
        <v>557307</v>
      </c>
      <c r="D219" t="s">
        <v>294</v>
      </c>
      <c r="E219">
        <v>2</v>
      </c>
      <c r="F219">
        <v>557307</v>
      </c>
    </row>
    <row r="220" spans="1:6" x14ac:dyDescent="0.25">
      <c r="A220" t="s">
        <v>246</v>
      </c>
      <c r="B220" t="s">
        <v>374</v>
      </c>
      <c r="C220">
        <v>557347</v>
      </c>
      <c r="D220" t="s">
        <v>295</v>
      </c>
      <c r="E220">
        <v>6.6</v>
      </c>
      <c r="F220">
        <v>557347</v>
      </c>
    </row>
    <row r="221" spans="1:6" x14ac:dyDescent="0.25">
      <c r="A221" t="s">
        <v>246</v>
      </c>
      <c r="B221" t="s">
        <v>374</v>
      </c>
      <c r="C221">
        <v>457348</v>
      </c>
      <c r="D221" t="s">
        <v>296</v>
      </c>
      <c r="E221">
        <v>9.51</v>
      </c>
      <c r="F221">
        <v>457348</v>
      </c>
    </row>
    <row r="222" spans="1:6" x14ac:dyDescent="0.25">
      <c r="A222" t="s">
        <v>246</v>
      </c>
      <c r="B222" t="s">
        <v>374</v>
      </c>
      <c r="C222">
        <v>457350</v>
      </c>
      <c r="D222" t="s">
        <v>297</v>
      </c>
      <c r="E222">
        <v>9</v>
      </c>
      <c r="F222">
        <v>457350</v>
      </c>
    </row>
    <row r="223" spans="1:6" x14ac:dyDescent="0.25">
      <c r="A223" t="s">
        <v>246</v>
      </c>
      <c r="B223" t="s">
        <v>374</v>
      </c>
      <c r="C223">
        <v>557352</v>
      </c>
      <c r="D223" t="s">
        <v>298</v>
      </c>
      <c r="E223">
        <v>4</v>
      </c>
      <c r="F223">
        <v>557352</v>
      </c>
    </row>
    <row r="224" spans="1:6" x14ac:dyDescent="0.25">
      <c r="A224" t="s">
        <v>246</v>
      </c>
      <c r="B224" t="s">
        <v>374</v>
      </c>
      <c r="C224">
        <v>557508</v>
      </c>
      <c r="D224" t="s">
        <v>300</v>
      </c>
      <c r="E224">
        <v>2.8</v>
      </c>
      <c r="F224">
        <v>557508</v>
      </c>
    </row>
    <row r="225" spans="1:6" x14ac:dyDescent="0.25">
      <c r="A225" t="s">
        <v>246</v>
      </c>
      <c r="B225" t="s">
        <v>374</v>
      </c>
      <c r="C225">
        <v>557622</v>
      </c>
      <c r="D225" t="s">
        <v>301</v>
      </c>
      <c r="E225">
        <v>1</v>
      </c>
      <c r="F225">
        <v>557622</v>
      </c>
    </row>
    <row r="226" spans="1:6" x14ac:dyDescent="0.25">
      <c r="A226" t="s">
        <v>246</v>
      </c>
      <c r="B226" t="s">
        <v>374</v>
      </c>
      <c r="C226">
        <v>457632</v>
      </c>
      <c r="D226" t="s">
        <v>303</v>
      </c>
      <c r="E226">
        <v>12</v>
      </c>
      <c r="F226">
        <v>457632</v>
      </c>
    </row>
    <row r="227" spans="1:6" x14ac:dyDescent="0.25">
      <c r="A227" t="s">
        <v>246</v>
      </c>
      <c r="B227" t="s">
        <v>374</v>
      </c>
      <c r="C227">
        <v>557660</v>
      </c>
      <c r="D227" t="s">
        <v>306</v>
      </c>
      <c r="E227">
        <v>2</v>
      </c>
      <c r="F227">
        <v>557660</v>
      </c>
    </row>
    <row r="228" spans="1:6" x14ac:dyDescent="0.25">
      <c r="A228" t="s">
        <v>246</v>
      </c>
      <c r="B228" t="s">
        <v>374</v>
      </c>
      <c r="C228">
        <v>457158</v>
      </c>
      <c r="D228" t="s">
        <v>307</v>
      </c>
      <c r="E228">
        <v>4.55</v>
      </c>
      <c r="F228">
        <v>457158</v>
      </c>
    </row>
    <row r="229" spans="1:6" x14ac:dyDescent="0.25">
      <c r="A229" t="s">
        <v>308</v>
      </c>
      <c r="B229" t="s">
        <v>309</v>
      </c>
      <c r="C229">
        <v>588201</v>
      </c>
      <c r="D229" t="s">
        <v>310</v>
      </c>
      <c r="E229">
        <v>3.78</v>
      </c>
      <c r="F229">
        <v>588201</v>
      </c>
    </row>
    <row r="230" spans="1:6" x14ac:dyDescent="0.25">
      <c r="A230" t="s">
        <v>308</v>
      </c>
      <c r="B230" t="s">
        <v>309</v>
      </c>
      <c r="C230">
        <v>588206</v>
      </c>
      <c r="D230" t="s">
        <v>311</v>
      </c>
      <c r="E230">
        <v>2.78</v>
      </c>
      <c r="F230">
        <v>588206</v>
      </c>
    </row>
    <row r="231" spans="1:6" x14ac:dyDescent="0.25">
      <c r="A231" t="s">
        <v>308</v>
      </c>
      <c r="B231" t="s">
        <v>309</v>
      </c>
      <c r="C231">
        <v>488256</v>
      </c>
      <c r="D231" t="s">
        <v>313</v>
      </c>
      <c r="E231">
        <v>2</v>
      </c>
      <c r="F231">
        <v>488256</v>
      </c>
    </row>
    <row r="232" spans="1:6" x14ac:dyDescent="0.25">
      <c r="A232" t="s">
        <v>308</v>
      </c>
      <c r="B232" t="s">
        <v>309</v>
      </c>
      <c r="C232">
        <v>488281</v>
      </c>
      <c r="D232" t="s">
        <v>314</v>
      </c>
      <c r="E232">
        <v>4</v>
      </c>
      <c r="F232">
        <v>488281</v>
      </c>
    </row>
    <row r="233" spans="1:6" x14ac:dyDescent="0.25">
      <c r="A233" t="s">
        <v>308</v>
      </c>
      <c r="B233" t="s">
        <v>309</v>
      </c>
      <c r="C233">
        <v>488286</v>
      </c>
      <c r="D233" t="s">
        <v>315</v>
      </c>
      <c r="E233">
        <v>7.8</v>
      </c>
      <c r="F233">
        <v>488286</v>
      </c>
    </row>
    <row r="234" spans="1:6" x14ac:dyDescent="0.25">
      <c r="A234" t="s">
        <v>308</v>
      </c>
      <c r="B234" t="s">
        <v>309</v>
      </c>
      <c r="C234">
        <v>488291</v>
      </c>
      <c r="D234" t="s">
        <v>316</v>
      </c>
      <c r="E234">
        <v>1.78</v>
      </c>
      <c r="F234">
        <v>488291</v>
      </c>
    </row>
    <row r="235" spans="1:6" x14ac:dyDescent="0.25">
      <c r="A235" t="s">
        <v>308</v>
      </c>
      <c r="B235" t="s">
        <v>309</v>
      </c>
      <c r="C235">
        <v>488288</v>
      </c>
      <c r="D235" t="s">
        <v>317</v>
      </c>
      <c r="E235">
        <v>2</v>
      </c>
      <c r="F235">
        <v>488288</v>
      </c>
    </row>
    <row r="236" spans="1:6" x14ac:dyDescent="0.25">
      <c r="A236" t="s">
        <v>308</v>
      </c>
      <c r="B236" t="s">
        <v>309</v>
      </c>
      <c r="C236">
        <v>588336</v>
      </c>
      <c r="D236" t="s">
        <v>318</v>
      </c>
      <c r="E236">
        <v>3</v>
      </c>
      <c r="F236">
        <v>588336</v>
      </c>
    </row>
    <row r="237" spans="1:6" x14ac:dyDescent="0.25">
      <c r="A237" t="s">
        <v>308</v>
      </c>
      <c r="B237" t="s">
        <v>309</v>
      </c>
      <c r="C237">
        <v>588396</v>
      </c>
      <c r="D237" t="s">
        <v>319</v>
      </c>
      <c r="E237">
        <v>3</v>
      </c>
      <c r="F237">
        <v>588396</v>
      </c>
    </row>
    <row r="238" spans="1:6" x14ac:dyDescent="0.25">
      <c r="A238" t="s">
        <v>308</v>
      </c>
      <c r="B238" t="s">
        <v>309</v>
      </c>
      <c r="C238">
        <v>488451</v>
      </c>
      <c r="D238" t="s">
        <v>320</v>
      </c>
      <c r="E238">
        <v>5</v>
      </c>
      <c r="F238">
        <v>488451</v>
      </c>
    </row>
    <row r="239" spans="1:6" x14ac:dyDescent="0.25">
      <c r="A239" t="s">
        <v>308</v>
      </c>
      <c r="B239" t="s">
        <v>309</v>
      </c>
      <c r="C239">
        <v>588501</v>
      </c>
      <c r="D239" t="s">
        <v>321</v>
      </c>
      <c r="E239">
        <v>5</v>
      </c>
      <c r="F239">
        <v>588501</v>
      </c>
    </row>
    <row r="240" spans="1:6" x14ac:dyDescent="0.25">
      <c r="A240" t="s">
        <v>308</v>
      </c>
      <c r="B240" t="s">
        <v>309</v>
      </c>
      <c r="C240">
        <v>488561</v>
      </c>
      <c r="D240" t="s">
        <v>322</v>
      </c>
      <c r="E240">
        <v>7.78</v>
      </c>
      <c r="F240">
        <v>488561</v>
      </c>
    </row>
    <row r="241" spans="1:6" x14ac:dyDescent="0.25">
      <c r="A241" t="s">
        <v>308</v>
      </c>
      <c r="B241" t="s">
        <v>309</v>
      </c>
      <c r="C241">
        <v>588631</v>
      </c>
      <c r="D241" t="s">
        <v>323</v>
      </c>
      <c r="E241">
        <v>5.5</v>
      </c>
      <c r="F241">
        <v>588631</v>
      </c>
    </row>
    <row r="242" spans="1:6" x14ac:dyDescent="0.25">
      <c r="A242" t="s">
        <v>308</v>
      </c>
      <c r="B242" t="s">
        <v>309</v>
      </c>
      <c r="C242">
        <v>488706</v>
      </c>
      <c r="D242" t="s">
        <v>324</v>
      </c>
      <c r="E242">
        <v>3.9</v>
      </c>
      <c r="F242">
        <v>488706</v>
      </c>
    </row>
    <row r="243" spans="1:6" x14ac:dyDescent="0.25">
      <c r="A243" t="s">
        <v>308</v>
      </c>
      <c r="B243" t="s">
        <v>309</v>
      </c>
      <c r="C243">
        <v>588716</v>
      </c>
      <c r="D243" t="s">
        <v>325</v>
      </c>
      <c r="E243">
        <v>3</v>
      </c>
      <c r="F243">
        <v>588716</v>
      </c>
    </row>
    <row r="244" spans="1:6" x14ac:dyDescent="0.25">
      <c r="A244" t="s">
        <v>308</v>
      </c>
      <c r="B244" t="s">
        <v>375</v>
      </c>
      <c r="C244">
        <v>588186</v>
      </c>
      <c r="D244" t="s">
        <v>327</v>
      </c>
      <c r="E244">
        <v>3.78</v>
      </c>
      <c r="F244">
        <v>588186</v>
      </c>
    </row>
    <row r="245" spans="1:6" x14ac:dyDescent="0.25">
      <c r="A245" t="s">
        <v>308</v>
      </c>
      <c r="B245" t="s">
        <v>375</v>
      </c>
      <c r="C245">
        <v>488246</v>
      </c>
      <c r="D245" t="s">
        <v>328</v>
      </c>
      <c r="E245">
        <v>3</v>
      </c>
      <c r="F245">
        <v>488246</v>
      </c>
    </row>
    <row r="246" spans="1:6" x14ac:dyDescent="0.25">
      <c r="A246" t="s">
        <v>308</v>
      </c>
      <c r="B246" t="s">
        <v>375</v>
      </c>
      <c r="C246">
        <v>588316</v>
      </c>
      <c r="D246" t="s">
        <v>329</v>
      </c>
      <c r="E246">
        <v>4</v>
      </c>
      <c r="F246">
        <v>588316</v>
      </c>
    </row>
    <row r="247" spans="1:6" x14ac:dyDescent="0.25">
      <c r="A247" t="s">
        <v>308</v>
      </c>
      <c r="B247" t="s">
        <v>375</v>
      </c>
      <c r="C247">
        <v>488326</v>
      </c>
      <c r="D247" t="s">
        <v>330</v>
      </c>
      <c r="E247">
        <v>5</v>
      </c>
      <c r="F247">
        <v>488326</v>
      </c>
    </row>
    <row r="248" spans="1:6" x14ac:dyDescent="0.25">
      <c r="A248" t="s">
        <v>308</v>
      </c>
      <c r="B248" t="s">
        <v>375</v>
      </c>
      <c r="C248">
        <v>588386</v>
      </c>
      <c r="D248" t="s">
        <v>332</v>
      </c>
      <c r="E248">
        <v>2</v>
      </c>
      <c r="F248">
        <v>588386</v>
      </c>
    </row>
    <row r="249" spans="1:6" x14ac:dyDescent="0.25">
      <c r="A249" t="s">
        <v>308</v>
      </c>
      <c r="B249" t="s">
        <v>375</v>
      </c>
      <c r="C249">
        <v>588461</v>
      </c>
      <c r="D249" t="s">
        <v>333</v>
      </c>
      <c r="E249">
        <v>5.8</v>
      </c>
      <c r="F249">
        <v>588461</v>
      </c>
    </row>
    <row r="250" spans="1:6" x14ac:dyDescent="0.25">
      <c r="A250" t="s">
        <v>308</v>
      </c>
      <c r="B250" t="s">
        <v>375</v>
      </c>
      <c r="C250">
        <v>588551</v>
      </c>
      <c r="D250" t="s">
        <v>334</v>
      </c>
      <c r="E250">
        <v>4</v>
      </c>
      <c r="F250">
        <v>588551</v>
      </c>
    </row>
    <row r="251" spans="1:6" x14ac:dyDescent="0.25">
      <c r="A251" t="s">
        <v>308</v>
      </c>
      <c r="B251" t="s">
        <v>375</v>
      </c>
      <c r="C251">
        <v>488556</v>
      </c>
      <c r="D251" t="s">
        <v>335</v>
      </c>
      <c r="E251">
        <v>3.76</v>
      </c>
      <c r="F251">
        <v>488556</v>
      </c>
    </row>
    <row r="252" spans="1:6" x14ac:dyDescent="0.25">
      <c r="A252" t="s">
        <v>308</v>
      </c>
      <c r="B252" t="s">
        <v>375</v>
      </c>
      <c r="C252">
        <v>488586</v>
      </c>
      <c r="D252" t="s">
        <v>326</v>
      </c>
      <c r="E252">
        <v>16.66</v>
      </c>
      <c r="F252">
        <v>488586</v>
      </c>
    </row>
    <row r="253" spans="1:6" x14ac:dyDescent="0.25">
      <c r="A253" t="s">
        <v>308</v>
      </c>
      <c r="B253" t="s">
        <v>375</v>
      </c>
      <c r="C253">
        <v>588666</v>
      </c>
      <c r="D253" t="s">
        <v>338</v>
      </c>
      <c r="E253">
        <v>4</v>
      </c>
      <c r="F253">
        <v>588666</v>
      </c>
    </row>
  </sheetData>
  <autoFilter ref="A1:F253" xr:uid="{00000000-0009-0000-0000-00000F000000}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Feuil19">
    <tabColor theme="2" tint="-0.499984740745262"/>
  </sheetPr>
  <dimension ref="A1:N265"/>
  <sheetViews>
    <sheetView zoomScale="85" zoomScaleNormal="85" workbookViewId="0">
      <selection activeCell="D1" sqref="D1"/>
    </sheetView>
  </sheetViews>
  <sheetFormatPr baseColWidth="10" defaultRowHeight="15" x14ac:dyDescent="0.25"/>
  <cols>
    <col min="1" max="1" width="29" bestFit="1" customWidth="1"/>
    <col min="2" max="2" width="24.5703125" bestFit="1" customWidth="1"/>
    <col min="3" max="3" width="12.42578125" bestFit="1" customWidth="1"/>
    <col min="4" max="4" width="31.28515625" bestFit="1" customWidth="1"/>
    <col min="5" max="5" width="17.7109375" style="174" bestFit="1" customWidth="1"/>
    <col min="6" max="6" width="12.42578125" bestFit="1" customWidth="1"/>
    <col min="7" max="7" width="16" customWidth="1"/>
    <col min="11" max="11" width="57" bestFit="1" customWidth="1"/>
    <col min="12" max="12" width="17.7109375" bestFit="1" customWidth="1"/>
  </cols>
  <sheetData>
    <row r="1" spans="1:14" x14ac:dyDescent="0.25">
      <c r="A1" t="s">
        <v>1</v>
      </c>
      <c r="B1" t="s">
        <v>2</v>
      </c>
      <c r="C1" t="s">
        <v>606</v>
      </c>
      <c r="D1" t="s">
        <v>3</v>
      </c>
      <c r="E1" s="174" t="s">
        <v>609</v>
      </c>
      <c r="F1" t="s">
        <v>606</v>
      </c>
      <c r="G1" s="81"/>
    </row>
    <row r="2" spans="1:14" x14ac:dyDescent="0.25">
      <c r="A2" t="s">
        <v>376</v>
      </c>
      <c r="B2" t="s">
        <v>42</v>
      </c>
      <c r="C2">
        <v>410550</v>
      </c>
      <c r="D2" t="s">
        <v>44</v>
      </c>
      <c r="E2" s="174">
        <v>5.9289893300000003</v>
      </c>
      <c r="F2">
        <v>554412</v>
      </c>
    </row>
    <row r="3" spans="1:14" x14ac:dyDescent="0.25">
      <c r="A3" t="s">
        <v>376</v>
      </c>
      <c r="B3" t="s">
        <v>42</v>
      </c>
      <c r="C3">
        <v>510522</v>
      </c>
      <c r="D3" t="s">
        <v>55</v>
      </c>
      <c r="E3" s="174">
        <v>2.81121088</v>
      </c>
      <c r="F3">
        <v>457163</v>
      </c>
    </row>
    <row r="4" spans="1:14" x14ac:dyDescent="0.25">
      <c r="A4" t="s">
        <v>376</v>
      </c>
      <c r="B4" t="s">
        <v>42</v>
      </c>
      <c r="C4">
        <v>510513</v>
      </c>
      <c r="D4" t="s">
        <v>53</v>
      </c>
      <c r="E4" s="174">
        <v>3.3066029700000001</v>
      </c>
      <c r="F4">
        <v>588631</v>
      </c>
    </row>
    <row r="5" spans="1:14" x14ac:dyDescent="0.25">
      <c r="A5" t="s">
        <v>376</v>
      </c>
      <c r="B5" t="s">
        <v>0</v>
      </c>
      <c r="C5">
        <v>410541</v>
      </c>
      <c r="D5" t="s">
        <v>37</v>
      </c>
      <c r="E5" s="174">
        <v>8.9870805199999992</v>
      </c>
      <c r="F5">
        <v>555679</v>
      </c>
      <c r="G5" s="19"/>
      <c r="H5" s="19"/>
      <c r="I5" s="19"/>
      <c r="J5" s="19"/>
      <c r="K5" s="19"/>
      <c r="L5" s="19"/>
      <c r="M5" s="19"/>
      <c r="N5" s="19"/>
    </row>
    <row r="6" spans="1:14" x14ac:dyDescent="0.25">
      <c r="A6" t="s">
        <v>376</v>
      </c>
      <c r="B6" t="s">
        <v>0</v>
      </c>
      <c r="C6">
        <v>451154</v>
      </c>
      <c r="D6" t="s">
        <v>36</v>
      </c>
      <c r="E6" s="174">
        <v>1.8669392300000001</v>
      </c>
      <c r="F6">
        <v>557307</v>
      </c>
      <c r="G6" s="26"/>
      <c r="H6" s="19"/>
      <c r="I6" s="26"/>
      <c r="J6" s="19"/>
      <c r="K6" s="19"/>
      <c r="L6" s="19"/>
      <c r="M6" s="26"/>
      <c r="N6" s="19"/>
    </row>
    <row r="7" spans="1:14" x14ac:dyDescent="0.25">
      <c r="A7" t="s">
        <v>376</v>
      </c>
      <c r="B7" t="s">
        <v>42</v>
      </c>
      <c r="C7">
        <v>510530</v>
      </c>
      <c r="D7" t="s">
        <v>43</v>
      </c>
      <c r="E7" s="174">
        <v>3.8366682700000001</v>
      </c>
      <c r="F7">
        <v>551340</v>
      </c>
      <c r="G7" s="26"/>
      <c r="H7" s="19"/>
      <c r="I7" s="26"/>
      <c r="J7" s="19"/>
      <c r="N7" s="26"/>
    </row>
    <row r="8" spans="1:14" x14ac:dyDescent="0.25">
      <c r="A8" t="s">
        <v>376</v>
      </c>
      <c r="B8" t="s">
        <v>0</v>
      </c>
      <c r="C8">
        <v>451151</v>
      </c>
      <c r="D8" t="s">
        <v>41</v>
      </c>
      <c r="E8" s="174">
        <v>1.95917874</v>
      </c>
      <c r="F8">
        <v>455676</v>
      </c>
    </row>
    <row r="9" spans="1:14" x14ac:dyDescent="0.25">
      <c r="A9" t="s">
        <v>376</v>
      </c>
      <c r="B9" t="s">
        <v>42</v>
      </c>
      <c r="C9">
        <v>510511</v>
      </c>
      <c r="D9" t="s">
        <v>54</v>
      </c>
      <c r="E9" s="174">
        <v>1.7748491099999999</v>
      </c>
      <c r="F9">
        <v>4047</v>
      </c>
    </row>
    <row r="10" spans="1:14" x14ac:dyDescent="0.25">
      <c r="A10" t="s">
        <v>376</v>
      </c>
      <c r="B10" t="s">
        <v>42</v>
      </c>
      <c r="C10">
        <v>410512</v>
      </c>
      <c r="D10" t="s">
        <v>57</v>
      </c>
      <c r="E10" s="174">
        <v>4.7812116099999997</v>
      </c>
      <c r="F10">
        <v>4067</v>
      </c>
    </row>
    <row r="11" spans="1:14" x14ac:dyDescent="0.25">
      <c r="A11" t="s">
        <v>376</v>
      </c>
      <c r="B11" t="s">
        <v>42</v>
      </c>
      <c r="C11">
        <v>410524</v>
      </c>
      <c r="D11" t="s">
        <v>52</v>
      </c>
      <c r="E11" s="174">
        <v>4.67334637</v>
      </c>
      <c r="F11">
        <v>588316</v>
      </c>
    </row>
    <row r="12" spans="1:14" x14ac:dyDescent="0.25">
      <c r="A12" t="s">
        <v>376</v>
      </c>
      <c r="B12" t="s">
        <v>42</v>
      </c>
      <c r="C12">
        <v>510556</v>
      </c>
      <c r="D12" t="s">
        <v>45</v>
      </c>
      <c r="E12" s="174">
        <v>3.54501211</v>
      </c>
      <c r="F12">
        <v>4028</v>
      </c>
    </row>
    <row r="13" spans="1:14" x14ac:dyDescent="0.25">
      <c r="A13" t="s">
        <v>376</v>
      </c>
      <c r="B13" t="s">
        <v>42</v>
      </c>
      <c r="C13">
        <v>510523</v>
      </c>
      <c r="D13" t="s">
        <v>47</v>
      </c>
      <c r="E13" s="174">
        <v>5.7009774499999999</v>
      </c>
      <c r="F13">
        <v>554531</v>
      </c>
    </row>
    <row r="14" spans="1:14" x14ac:dyDescent="0.25">
      <c r="A14" t="s">
        <v>376</v>
      </c>
      <c r="B14" t="s">
        <v>42</v>
      </c>
      <c r="C14">
        <v>410571</v>
      </c>
      <c r="D14" t="s">
        <v>49</v>
      </c>
      <c r="E14" s="174">
        <v>7.3932170099999999</v>
      </c>
      <c r="F14">
        <v>555624</v>
      </c>
    </row>
    <row r="15" spans="1:14" x14ac:dyDescent="0.25">
      <c r="A15" t="s">
        <v>376</v>
      </c>
      <c r="B15" t="s">
        <v>42</v>
      </c>
      <c r="C15">
        <v>410510</v>
      </c>
      <c r="D15" t="s">
        <v>56</v>
      </c>
      <c r="E15" s="174">
        <v>9.7134439599999993</v>
      </c>
      <c r="F15">
        <v>4113</v>
      </c>
    </row>
    <row r="16" spans="1:14" x14ac:dyDescent="0.25">
      <c r="A16" t="s">
        <v>376</v>
      </c>
      <c r="B16" t="s">
        <v>42</v>
      </c>
      <c r="C16">
        <v>410521</v>
      </c>
      <c r="D16" t="s">
        <v>51</v>
      </c>
      <c r="E16" s="174">
        <v>5.4513149900000002</v>
      </c>
      <c r="F16">
        <v>4006</v>
      </c>
    </row>
    <row r="17" spans="1:6" x14ac:dyDescent="0.25">
      <c r="A17" t="s">
        <v>376</v>
      </c>
      <c r="B17" t="s">
        <v>42</v>
      </c>
      <c r="C17">
        <v>510570</v>
      </c>
      <c r="D17" t="s">
        <v>48</v>
      </c>
      <c r="E17" s="174">
        <v>4.6800009600000001</v>
      </c>
      <c r="F17">
        <v>508860</v>
      </c>
    </row>
    <row r="18" spans="1:6" x14ac:dyDescent="0.25">
      <c r="A18" t="s">
        <v>376</v>
      </c>
      <c r="B18" t="s">
        <v>0</v>
      </c>
      <c r="C18">
        <v>510590</v>
      </c>
      <c r="D18" t="s">
        <v>35</v>
      </c>
      <c r="E18" s="174">
        <v>4.8367767400000004</v>
      </c>
      <c r="F18">
        <v>4057</v>
      </c>
    </row>
    <row r="19" spans="1:6" x14ac:dyDescent="0.25">
      <c r="A19" t="s">
        <v>376</v>
      </c>
      <c r="B19" t="s">
        <v>0</v>
      </c>
      <c r="C19">
        <v>410566</v>
      </c>
      <c r="D19" t="s">
        <v>34</v>
      </c>
      <c r="E19" s="174">
        <v>7.8178202900000002</v>
      </c>
      <c r="F19">
        <v>4010</v>
      </c>
    </row>
    <row r="20" spans="1:6" x14ac:dyDescent="0.25">
      <c r="A20" t="s">
        <v>376</v>
      </c>
      <c r="B20" t="s">
        <v>42</v>
      </c>
      <c r="C20">
        <v>510520</v>
      </c>
      <c r="D20" t="s">
        <v>50</v>
      </c>
      <c r="E20" s="174">
        <v>3.86113068</v>
      </c>
      <c r="F20">
        <v>557250</v>
      </c>
    </row>
    <row r="21" spans="1:6" x14ac:dyDescent="0.25">
      <c r="A21" t="s">
        <v>376</v>
      </c>
      <c r="B21" t="s">
        <v>0</v>
      </c>
      <c r="C21">
        <v>451156</v>
      </c>
      <c r="D21" t="s">
        <v>39</v>
      </c>
      <c r="E21" s="174">
        <v>9.0833675399999994</v>
      </c>
      <c r="F21">
        <v>4180</v>
      </c>
    </row>
    <row r="22" spans="1:6" x14ac:dyDescent="0.25">
      <c r="A22" t="s">
        <v>380</v>
      </c>
      <c r="B22" t="s">
        <v>95</v>
      </c>
      <c r="C22">
        <v>4047</v>
      </c>
      <c r="D22" t="s">
        <v>105</v>
      </c>
      <c r="E22" s="174">
        <v>4.8642477800000004</v>
      </c>
      <c r="F22">
        <v>557612</v>
      </c>
    </row>
    <row r="23" spans="1:6" x14ac:dyDescent="0.25">
      <c r="A23" t="s">
        <v>380</v>
      </c>
      <c r="B23" t="s">
        <v>58</v>
      </c>
      <c r="C23">
        <v>4067</v>
      </c>
      <c r="D23" t="s">
        <v>68</v>
      </c>
      <c r="E23" s="174">
        <v>2.5249370299999998</v>
      </c>
      <c r="F23">
        <v>588396</v>
      </c>
    </row>
    <row r="24" spans="1:6" x14ac:dyDescent="0.25">
      <c r="A24" t="s">
        <v>380</v>
      </c>
      <c r="B24" t="s">
        <v>95</v>
      </c>
      <c r="C24">
        <v>4028</v>
      </c>
      <c r="D24" t="s">
        <v>96</v>
      </c>
      <c r="E24" s="174">
        <v>3.4333982399999998</v>
      </c>
      <c r="F24">
        <v>588461</v>
      </c>
    </row>
    <row r="25" spans="1:6" x14ac:dyDescent="0.25">
      <c r="A25" t="s">
        <v>380</v>
      </c>
      <c r="B25" t="s">
        <v>77</v>
      </c>
      <c r="C25">
        <v>4113</v>
      </c>
      <c r="D25" t="s">
        <v>78</v>
      </c>
      <c r="E25" s="174">
        <v>2.9650793700000002</v>
      </c>
      <c r="F25">
        <v>4194</v>
      </c>
    </row>
    <row r="26" spans="1:6" x14ac:dyDescent="0.25">
      <c r="A26" t="s">
        <v>380</v>
      </c>
      <c r="B26" t="s">
        <v>95</v>
      </c>
      <c r="C26">
        <v>4006</v>
      </c>
      <c r="D26" t="s">
        <v>112</v>
      </c>
      <c r="E26" s="174">
        <v>8.5089538000000005</v>
      </c>
      <c r="F26">
        <v>551354</v>
      </c>
    </row>
    <row r="27" spans="1:6" x14ac:dyDescent="0.25">
      <c r="A27" t="s">
        <v>380</v>
      </c>
      <c r="B27" t="s">
        <v>58</v>
      </c>
      <c r="C27">
        <v>4057</v>
      </c>
      <c r="D27" t="s">
        <v>59</v>
      </c>
      <c r="E27" s="174">
        <v>6.8892147499999998</v>
      </c>
      <c r="F27">
        <v>4043</v>
      </c>
    </row>
    <row r="28" spans="1:6" x14ac:dyDescent="0.25">
      <c r="A28" t="s">
        <v>380</v>
      </c>
      <c r="B28" t="s">
        <v>95</v>
      </c>
      <c r="C28">
        <v>4010</v>
      </c>
      <c r="D28" t="s">
        <v>110</v>
      </c>
      <c r="E28" s="174">
        <v>3.39427609</v>
      </c>
      <c r="F28">
        <v>4143</v>
      </c>
    </row>
    <row r="29" spans="1:6" x14ac:dyDescent="0.25">
      <c r="A29" t="s">
        <v>380</v>
      </c>
      <c r="B29" t="s">
        <v>95</v>
      </c>
      <c r="C29">
        <v>4043</v>
      </c>
      <c r="D29" t="s">
        <v>108</v>
      </c>
      <c r="E29" s="174">
        <v>7.9364295599999997</v>
      </c>
      <c r="F29">
        <v>557347</v>
      </c>
    </row>
    <row r="30" spans="1:6" x14ac:dyDescent="0.25">
      <c r="A30" t="s">
        <v>380</v>
      </c>
      <c r="B30" t="s">
        <v>58</v>
      </c>
      <c r="C30">
        <v>4060</v>
      </c>
      <c r="D30" t="s">
        <v>62</v>
      </c>
      <c r="E30" s="174">
        <v>10.383830400000001</v>
      </c>
      <c r="F30">
        <v>454426</v>
      </c>
    </row>
    <row r="31" spans="1:6" x14ac:dyDescent="0.25">
      <c r="A31" t="s">
        <v>380</v>
      </c>
      <c r="B31" t="s">
        <v>95</v>
      </c>
      <c r="C31">
        <v>4039</v>
      </c>
      <c r="D31" t="s">
        <v>100</v>
      </c>
      <c r="E31" s="174">
        <v>1.59771255</v>
      </c>
      <c r="F31">
        <v>4060</v>
      </c>
    </row>
    <row r="32" spans="1:6" x14ac:dyDescent="0.25">
      <c r="A32" t="s">
        <v>380</v>
      </c>
      <c r="B32" t="s">
        <v>77</v>
      </c>
      <c r="C32">
        <v>4107</v>
      </c>
      <c r="D32" t="s">
        <v>93</v>
      </c>
      <c r="E32" s="174">
        <v>2.88608047</v>
      </c>
      <c r="F32">
        <v>554184</v>
      </c>
    </row>
    <row r="33" spans="1:6" x14ac:dyDescent="0.25">
      <c r="A33" t="s">
        <v>380</v>
      </c>
      <c r="B33" t="s">
        <v>95</v>
      </c>
      <c r="C33">
        <v>4048</v>
      </c>
      <c r="D33" t="s">
        <v>109</v>
      </c>
      <c r="E33" s="174">
        <v>2.1174603200000002</v>
      </c>
      <c r="F33">
        <v>4039</v>
      </c>
    </row>
    <row r="34" spans="1:6" x14ac:dyDescent="0.25">
      <c r="A34" t="s">
        <v>380</v>
      </c>
      <c r="B34" t="s">
        <v>58</v>
      </c>
      <c r="C34">
        <v>4087</v>
      </c>
      <c r="D34" t="s">
        <v>70</v>
      </c>
      <c r="E34" s="174">
        <v>7.9626680500000004</v>
      </c>
      <c r="F34">
        <v>588551</v>
      </c>
    </row>
    <row r="35" spans="1:6" x14ac:dyDescent="0.25">
      <c r="A35" t="s">
        <v>380</v>
      </c>
      <c r="B35" t="s">
        <v>95</v>
      </c>
      <c r="C35">
        <v>4024</v>
      </c>
      <c r="D35" t="s">
        <v>104</v>
      </c>
      <c r="E35" s="174">
        <v>2.3558051099999999</v>
      </c>
      <c r="F35">
        <v>410550</v>
      </c>
    </row>
    <row r="36" spans="1:6" x14ac:dyDescent="0.25">
      <c r="A36" t="s">
        <v>380</v>
      </c>
      <c r="B36" t="s">
        <v>95</v>
      </c>
      <c r="C36">
        <v>4027</v>
      </c>
      <c r="D36" t="s">
        <v>101</v>
      </c>
      <c r="E36" s="174">
        <v>3.5664126999999999</v>
      </c>
      <c r="F36">
        <v>510522</v>
      </c>
    </row>
    <row r="37" spans="1:6" x14ac:dyDescent="0.25">
      <c r="A37" t="s">
        <v>380</v>
      </c>
      <c r="B37" t="s">
        <v>77</v>
      </c>
      <c r="C37">
        <v>4119</v>
      </c>
      <c r="D37" t="s">
        <v>88</v>
      </c>
      <c r="E37" s="174">
        <v>3.6495165699999998</v>
      </c>
      <c r="F37">
        <v>557459</v>
      </c>
    </row>
    <row r="38" spans="1:6" x14ac:dyDescent="0.25">
      <c r="A38" t="s">
        <v>380</v>
      </c>
      <c r="B38" t="s">
        <v>77</v>
      </c>
      <c r="C38">
        <v>4127</v>
      </c>
      <c r="D38" t="s">
        <v>89</v>
      </c>
      <c r="E38" s="174">
        <v>1.9718257800000001</v>
      </c>
      <c r="F38">
        <v>554266</v>
      </c>
    </row>
    <row r="39" spans="1:6" x14ac:dyDescent="0.25">
      <c r="A39" t="s">
        <v>380</v>
      </c>
      <c r="B39" t="s">
        <v>58</v>
      </c>
      <c r="C39">
        <v>4031</v>
      </c>
      <c r="D39" t="s">
        <v>74</v>
      </c>
      <c r="E39" s="174">
        <v>2.91143178</v>
      </c>
      <c r="F39">
        <v>557437</v>
      </c>
    </row>
    <row r="40" spans="1:6" x14ac:dyDescent="0.25">
      <c r="A40" t="s">
        <v>380</v>
      </c>
      <c r="B40" t="s">
        <v>58</v>
      </c>
      <c r="C40">
        <v>4071</v>
      </c>
      <c r="D40" t="s">
        <v>75</v>
      </c>
      <c r="E40" s="174">
        <v>8.3768087100000006</v>
      </c>
      <c r="F40">
        <v>4107</v>
      </c>
    </row>
    <row r="41" spans="1:6" x14ac:dyDescent="0.25">
      <c r="A41" t="s">
        <v>380</v>
      </c>
      <c r="B41" t="s">
        <v>77</v>
      </c>
      <c r="C41">
        <v>4120</v>
      </c>
      <c r="D41" t="s">
        <v>94</v>
      </c>
      <c r="E41" s="174">
        <v>4.5130608700000003</v>
      </c>
      <c r="F41">
        <v>557224</v>
      </c>
    </row>
    <row r="42" spans="1:6" x14ac:dyDescent="0.25">
      <c r="A42" t="s">
        <v>380</v>
      </c>
      <c r="B42" t="s">
        <v>77</v>
      </c>
      <c r="C42">
        <v>4104</v>
      </c>
      <c r="D42" t="s">
        <v>80</v>
      </c>
      <c r="E42" s="174">
        <v>4.3036506699999997</v>
      </c>
      <c r="F42">
        <v>557433</v>
      </c>
    </row>
    <row r="43" spans="1:6" x14ac:dyDescent="0.25">
      <c r="A43" t="s">
        <v>380</v>
      </c>
      <c r="B43" t="s">
        <v>77</v>
      </c>
      <c r="C43">
        <v>4121</v>
      </c>
      <c r="D43" t="s">
        <v>90</v>
      </c>
      <c r="E43" s="174">
        <v>3.0909571900000001</v>
      </c>
      <c r="F43">
        <v>457258</v>
      </c>
    </row>
    <row r="44" spans="1:6" x14ac:dyDescent="0.25">
      <c r="A44" t="s">
        <v>380</v>
      </c>
      <c r="B44" t="s">
        <v>77</v>
      </c>
      <c r="C44">
        <v>4116</v>
      </c>
      <c r="D44" t="s">
        <v>86</v>
      </c>
      <c r="E44" s="174">
        <v>5.0620890999999997</v>
      </c>
      <c r="F44">
        <v>510513</v>
      </c>
    </row>
    <row r="45" spans="1:6" x14ac:dyDescent="0.25">
      <c r="A45" t="s">
        <v>380</v>
      </c>
      <c r="B45" t="s">
        <v>77</v>
      </c>
      <c r="C45">
        <v>4101</v>
      </c>
      <c r="D45" t="s">
        <v>91</v>
      </c>
      <c r="E45" s="174">
        <v>8.3391041399999999</v>
      </c>
      <c r="F45">
        <v>4048</v>
      </c>
    </row>
    <row r="46" spans="1:6" x14ac:dyDescent="0.25">
      <c r="A46" t="s">
        <v>380</v>
      </c>
      <c r="B46" t="s">
        <v>95</v>
      </c>
      <c r="C46">
        <v>4045</v>
      </c>
      <c r="D46" t="s">
        <v>107</v>
      </c>
      <c r="E46" s="174">
        <v>4.6711097600000002</v>
      </c>
      <c r="F46">
        <v>4141</v>
      </c>
    </row>
    <row r="47" spans="1:6" x14ac:dyDescent="0.25">
      <c r="A47" t="s">
        <v>380</v>
      </c>
      <c r="B47" t="s">
        <v>77</v>
      </c>
      <c r="C47">
        <v>4015</v>
      </c>
      <c r="D47" t="s">
        <v>83</v>
      </c>
      <c r="E47" s="174">
        <v>4.2127837899999996</v>
      </c>
      <c r="F47">
        <v>457614</v>
      </c>
    </row>
    <row r="48" spans="1:6" x14ac:dyDescent="0.25">
      <c r="A48" t="s">
        <v>380</v>
      </c>
      <c r="B48" t="s">
        <v>58</v>
      </c>
      <c r="C48">
        <v>4079</v>
      </c>
      <c r="D48" t="s">
        <v>73</v>
      </c>
      <c r="E48" s="174">
        <v>2.11825223</v>
      </c>
      <c r="F48">
        <v>410541</v>
      </c>
    </row>
    <row r="49" spans="1:6" x14ac:dyDescent="0.25">
      <c r="A49" t="s">
        <v>380</v>
      </c>
      <c r="B49" t="s">
        <v>58</v>
      </c>
      <c r="C49">
        <v>4066</v>
      </c>
      <c r="D49" t="s">
        <v>67</v>
      </c>
      <c r="E49" s="174">
        <v>7.78492462</v>
      </c>
      <c r="F49">
        <v>4153</v>
      </c>
    </row>
    <row r="50" spans="1:6" x14ac:dyDescent="0.25">
      <c r="A50" t="s">
        <v>380</v>
      </c>
      <c r="B50" t="s">
        <v>77</v>
      </c>
      <c r="C50">
        <v>4007</v>
      </c>
      <c r="D50" t="s">
        <v>82</v>
      </c>
      <c r="E50" s="174">
        <v>7.2559452699999998</v>
      </c>
      <c r="F50">
        <v>557622</v>
      </c>
    </row>
    <row r="51" spans="1:6" x14ac:dyDescent="0.25">
      <c r="A51" t="s">
        <v>380</v>
      </c>
      <c r="B51" t="s">
        <v>95</v>
      </c>
      <c r="C51">
        <v>4038</v>
      </c>
      <c r="D51" t="s">
        <v>99</v>
      </c>
      <c r="E51" s="174">
        <v>4.8459355500000001</v>
      </c>
      <c r="F51">
        <v>451154</v>
      </c>
    </row>
    <row r="52" spans="1:6" x14ac:dyDescent="0.25">
      <c r="A52" t="s">
        <v>380</v>
      </c>
      <c r="B52" t="s">
        <v>58</v>
      </c>
      <c r="C52">
        <v>4095</v>
      </c>
      <c r="D52" t="s">
        <v>69</v>
      </c>
      <c r="E52" s="174">
        <v>4.8022213599999999</v>
      </c>
      <c r="F52">
        <v>4087</v>
      </c>
    </row>
    <row r="53" spans="1:6" x14ac:dyDescent="0.25">
      <c r="A53" t="s">
        <v>380</v>
      </c>
      <c r="B53" t="s">
        <v>77</v>
      </c>
      <c r="C53">
        <v>4111</v>
      </c>
      <c r="D53" t="s">
        <v>79</v>
      </c>
      <c r="E53" s="174">
        <v>4.1628521200000002</v>
      </c>
      <c r="F53">
        <v>4135</v>
      </c>
    </row>
    <row r="54" spans="1:6" x14ac:dyDescent="0.25">
      <c r="A54" t="s">
        <v>380</v>
      </c>
      <c r="B54" t="s">
        <v>58</v>
      </c>
      <c r="C54">
        <v>4092</v>
      </c>
      <c r="D54" t="s">
        <v>64</v>
      </c>
      <c r="E54" s="174">
        <v>2.3642739000000002</v>
      </c>
      <c r="F54">
        <v>557436</v>
      </c>
    </row>
    <row r="55" spans="1:6" x14ac:dyDescent="0.25">
      <c r="A55" t="s">
        <v>380</v>
      </c>
      <c r="B55" t="s">
        <v>77</v>
      </c>
      <c r="C55">
        <v>4109</v>
      </c>
      <c r="D55" t="s">
        <v>84</v>
      </c>
      <c r="E55" s="174">
        <v>2.67575758</v>
      </c>
      <c r="F55">
        <v>454696</v>
      </c>
    </row>
    <row r="56" spans="1:6" x14ac:dyDescent="0.25">
      <c r="A56" t="s">
        <v>380</v>
      </c>
      <c r="B56" t="s">
        <v>58</v>
      </c>
      <c r="C56">
        <v>4082</v>
      </c>
      <c r="D56" t="s">
        <v>60</v>
      </c>
      <c r="E56" s="174">
        <v>2.65653359</v>
      </c>
      <c r="F56">
        <v>4024</v>
      </c>
    </row>
    <row r="57" spans="1:6" x14ac:dyDescent="0.25">
      <c r="A57" t="s">
        <v>380</v>
      </c>
      <c r="B57" t="s">
        <v>95</v>
      </c>
      <c r="C57">
        <v>4023</v>
      </c>
      <c r="D57" t="s">
        <v>115</v>
      </c>
      <c r="E57" s="174">
        <v>3.2863747999999999</v>
      </c>
      <c r="F57">
        <v>554166</v>
      </c>
    </row>
    <row r="58" spans="1:6" x14ac:dyDescent="0.25">
      <c r="A58" t="s">
        <v>380</v>
      </c>
      <c r="B58" t="s">
        <v>58</v>
      </c>
      <c r="C58">
        <v>4041</v>
      </c>
      <c r="D58" t="s">
        <v>65</v>
      </c>
      <c r="E58" s="174">
        <v>1.87463186</v>
      </c>
      <c r="F58">
        <v>557434</v>
      </c>
    </row>
    <row r="59" spans="1:6" x14ac:dyDescent="0.25">
      <c r="A59" t="s">
        <v>380</v>
      </c>
      <c r="B59" t="s">
        <v>95</v>
      </c>
      <c r="C59">
        <v>4026</v>
      </c>
      <c r="D59" t="s">
        <v>106</v>
      </c>
      <c r="E59" s="174">
        <v>4.5506157299999996</v>
      </c>
      <c r="F59">
        <v>4130</v>
      </c>
    </row>
    <row r="60" spans="1:6" x14ac:dyDescent="0.25">
      <c r="A60" t="s">
        <v>380</v>
      </c>
      <c r="B60" t="s">
        <v>77</v>
      </c>
      <c r="C60">
        <v>4008</v>
      </c>
      <c r="D60" t="s">
        <v>81</v>
      </c>
      <c r="E60" s="174">
        <v>2.6566742699999999</v>
      </c>
      <c r="F60">
        <v>4139</v>
      </c>
    </row>
    <row r="61" spans="1:6" x14ac:dyDescent="0.25">
      <c r="A61" t="s">
        <v>380</v>
      </c>
      <c r="B61" t="s">
        <v>95</v>
      </c>
      <c r="C61">
        <v>4029</v>
      </c>
      <c r="D61" t="s">
        <v>102</v>
      </c>
      <c r="E61" s="174">
        <v>2.9719175899999999</v>
      </c>
      <c r="F61">
        <v>510530</v>
      </c>
    </row>
    <row r="62" spans="1:6" x14ac:dyDescent="0.25">
      <c r="A62" t="s">
        <v>380</v>
      </c>
      <c r="B62" t="s">
        <v>95</v>
      </c>
      <c r="C62">
        <v>4037</v>
      </c>
      <c r="D62" t="s">
        <v>98</v>
      </c>
      <c r="E62" s="174">
        <v>4.00581209</v>
      </c>
      <c r="F62">
        <v>508817</v>
      </c>
    </row>
    <row r="63" spans="1:6" x14ac:dyDescent="0.25">
      <c r="A63" t="s">
        <v>380</v>
      </c>
      <c r="B63" t="s">
        <v>95</v>
      </c>
      <c r="C63">
        <v>4054</v>
      </c>
      <c r="D63" t="s">
        <v>111</v>
      </c>
      <c r="E63" s="174">
        <v>2.3537269799999998</v>
      </c>
      <c r="F63">
        <v>554611</v>
      </c>
    </row>
    <row r="64" spans="1:6" x14ac:dyDescent="0.25">
      <c r="A64" t="s">
        <v>380</v>
      </c>
      <c r="B64" t="s">
        <v>95</v>
      </c>
      <c r="C64">
        <v>4020</v>
      </c>
      <c r="D64" t="s">
        <v>113</v>
      </c>
      <c r="E64" s="174">
        <v>6.5057600300000002</v>
      </c>
      <c r="F64">
        <v>588666</v>
      </c>
    </row>
    <row r="65" spans="1:6" x14ac:dyDescent="0.25">
      <c r="A65" t="s">
        <v>380</v>
      </c>
      <c r="B65" t="s">
        <v>95</v>
      </c>
      <c r="C65">
        <v>4019</v>
      </c>
      <c r="D65" t="s">
        <v>103</v>
      </c>
      <c r="E65" s="174">
        <v>4.4581730400000001</v>
      </c>
      <c r="F65">
        <v>554376</v>
      </c>
    </row>
    <row r="66" spans="1:6" x14ac:dyDescent="0.25">
      <c r="A66" t="s">
        <v>380</v>
      </c>
      <c r="B66" t="s">
        <v>58</v>
      </c>
      <c r="C66">
        <v>4030</v>
      </c>
      <c r="D66" t="s">
        <v>61</v>
      </c>
      <c r="E66" s="174">
        <v>5.3927397099999999</v>
      </c>
      <c r="F66">
        <v>4027</v>
      </c>
    </row>
    <row r="67" spans="1:6" x14ac:dyDescent="0.25">
      <c r="A67" t="s">
        <v>380</v>
      </c>
      <c r="B67" t="s">
        <v>58</v>
      </c>
      <c r="C67">
        <v>4085</v>
      </c>
      <c r="D67" t="s">
        <v>66</v>
      </c>
      <c r="E67" s="174">
        <v>3.14659135</v>
      </c>
      <c r="F67">
        <v>454355</v>
      </c>
    </row>
    <row r="68" spans="1:6" x14ac:dyDescent="0.25">
      <c r="A68" t="s">
        <v>380</v>
      </c>
      <c r="B68" t="s">
        <v>77</v>
      </c>
      <c r="C68">
        <v>4126</v>
      </c>
      <c r="D68" t="s">
        <v>87</v>
      </c>
      <c r="E68" s="174">
        <v>2.2861992</v>
      </c>
      <c r="F68">
        <v>554496</v>
      </c>
    </row>
    <row r="69" spans="1:6" x14ac:dyDescent="0.25">
      <c r="A69" t="s">
        <v>381</v>
      </c>
      <c r="B69" t="s">
        <v>134</v>
      </c>
      <c r="C69">
        <v>4180</v>
      </c>
      <c r="D69" t="s">
        <v>144</v>
      </c>
      <c r="E69" s="174">
        <v>3.5086654799999999</v>
      </c>
      <c r="F69">
        <v>457453</v>
      </c>
    </row>
    <row r="70" spans="1:6" x14ac:dyDescent="0.25">
      <c r="A70" t="s">
        <v>381</v>
      </c>
      <c r="B70" t="s">
        <v>134</v>
      </c>
      <c r="C70">
        <v>4194</v>
      </c>
      <c r="D70" t="s">
        <v>147</v>
      </c>
      <c r="E70" s="174">
        <v>11.573048</v>
      </c>
      <c r="F70">
        <v>457192</v>
      </c>
    </row>
    <row r="71" spans="1:6" x14ac:dyDescent="0.25">
      <c r="A71" t="s">
        <v>381</v>
      </c>
      <c r="B71" t="s">
        <v>116</v>
      </c>
      <c r="C71">
        <v>4143</v>
      </c>
      <c r="D71" t="s">
        <v>126</v>
      </c>
      <c r="E71" s="174">
        <v>4.87851531</v>
      </c>
      <c r="F71">
        <v>588216</v>
      </c>
    </row>
    <row r="72" spans="1:6" x14ac:dyDescent="0.25">
      <c r="A72" t="s">
        <v>381</v>
      </c>
      <c r="B72" t="s">
        <v>116</v>
      </c>
      <c r="C72">
        <v>4141</v>
      </c>
      <c r="D72" t="s">
        <v>124</v>
      </c>
      <c r="E72" s="174">
        <v>5.8590003399999997</v>
      </c>
      <c r="F72">
        <v>488326</v>
      </c>
    </row>
    <row r="73" spans="1:6" x14ac:dyDescent="0.25">
      <c r="A73" t="s">
        <v>381</v>
      </c>
      <c r="B73" t="s">
        <v>116</v>
      </c>
      <c r="C73">
        <v>4153</v>
      </c>
      <c r="D73" t="s">
        <v>131</v>
      </c>
      <c r="E73" s="174">
        <v>3.6932241800000001</v>
      </c>
      <c r="F73">
        <v>451151</v>
      </c>
    </row>
    <row r="74" spans="1:6" x14ac:dyDescent="0.25">
      <c r="A74" t="s">
        <v>381</v>
      </c>
      <c r="B74" t="s">
        <v>116</v>
      </c>
      <c r="C74">
        <v>4135</v>
      </c>
      <c r="D74" t="s">
        <v>119</v>
      </c>
      <c r="E74" s="174">
        <v>7.05054275</v>
      </c>
      <c r="F74">
        <v>408806</v>
      </c>
    </row>
    <row r="75" spans="1:6" x14ac:dyDescent="0.25">
      <c r="A75" t="s">
        <v>381</v>
      </c>
      <c r="B75" t="s">
        <v>116</v>
      </c>
      <c r="C75">
        <v>4130</v>
      </c>
      <c r="D75" t="s">
        <v>118</v>
      </c>
      <c r="E75" s="174">
        <v>7.9590446400000001</v>
      </c>
      <c r="F75">
        <v>451361</v>
      </c>
    </row>
    <row r="76" spans="1:6" x14ac:dyDescent="0.25">
      <c r="A76" t="s">
        <v>381</v>
      </c>
      <c r="B76" t="s">
        <v>116</v>
      </c>
      <c r="C76">
        <v>4139</v>
      </c>
      <c r="D76" t="s">
        <v>125</v>
      </c>
      <c r="E76" s="174">
        <v>5.5539344799999997</v>
      </c>
      <c r="F76">
        <v>454481</v>
      </c>
    </row>
    <row r="77" spans="1:6" x14ac:dyDescent="0.25">
      <c r="A77" t="s">
        <v>381</v>
      </c>
      <c r="B77" t="s">
        <v>134</v>
      </c>
      <c r="C77">
        <v>4174</v>
      </c>
      <c r="D77" t="s">
        <v>140</v>
      </c>
      <c r="E77" s="174">
        <v>5.1483945200000001</v>
      </c>
      <c r="F77">
        <v>4119</v>
      </c>
    </row>
    <row r="78" spans="1:6" x14ac:dyDescent="0.25">
      <c r="A78" t="s">
        <v>381</v>
      </c>
      <c r="B78" t="s">
        <v>116</v>
      </c>
      <c r="C78">
        <v>4148</v>
      </c>
      <c r="D78" t="s">
        <v>129</v>
      </c>
      <c r="E78" s="174">
        <v>5.0163980800000001</v>
      </c>
      <c r="F78">
        <v>4127</v>
      </c>
    </row>
    <row r="79" spans="1:6" x14ac:dyDescent="0.25">
      <c r="A79" t="s">
        <v>381</v>
      </c>
      <c r="B79" t="s">
        <v>134</v>
      </c>
      <c r="C79">
        <v>4181</v>
      </c>
      <c r="D79" t="s">
        <v>148</v>
      </c>
      <c r="E79" s="174">
        <v>3.3917039600000001</v>
      </c>
      <c r="F79">
        <v>457308</v>
      </c>
    </row>
    <row r="80" spans="1:6" x14ac:dyDescent="0.25">
      <c r="A80" t="s">
        <v>381</v>
      </c>
      <c r="B80" t="s">
        <v>134</v>
      </c>
      <c r="C80">
        <v>4188</v>
      </c>
      <c r="D80" t="s">
        <v>143</v>
      </c>
      <c r="E80" s="174">
        <v>3.3199164099999998</v>
      </c>
      <c r="F80">
        <v>4174</v>
      </c>
    </row>
    <row r="81" spans="1:6" x14ac:dyDescent="0.25">
      <c r="A81" t="s">
        <v>381</v>
      </c>
      <c r="B81" t="s">
        <v>116</v>
      </c>
      <c r="C81">
        <v>4162</v>
      </c>
      <c r="D81" t="s">
        <v>122</v>
      </c>
      <c r="E81" s="174">
        <v>2.9588746100000001</v>
      </c>
      <c r="F81">
        <v>4031</v>
      </c>
    </row>
    <row r="82" spans="1:6" x14ac:dyDescent="0.25">
      <c r="A82" t="s">
        <v>381</v>
      </c>
      <c r="B82" t="s">
        <v>134</v>
      </c>
      <c r="C82">
        <v>4178</v>
      </c>
      <c r="D82" t="s">
        <v>146</v>
      </c>
      <c r="E82" s="174">
        <v>7.4237973400000001</v>
      </c>
      <c r="F82">
        <v>4148</v>
      </c>
    </row>
    <row r="83" spans="1:6" x14ac:dyDescent="0.25">
      <c r="A83" t="s">
        <v>381</v>
      </c>
      <c r="B83" t="s">
        <v>134</v>
      </c>
      <c r="C83">
        <v>4185</v>
      </c>
      <c r="D83" t="s">
        <v>145</v>
      </c>
      <c r="E83" s="174">
        <v>2.81060584</v>
      </c>
      <c r="F83">
        <v>551310</v>
      </c>
    </row>
    <row r="84" spans="1:6" x14ac:dyDescent="0.25">
      <c r="A84" t="s">
        <v>381</v>
      </c>
      <c r="B84" t="s">
        <v>116</v>
      </c>
      <c r="C84">
        <v>4147</v>
      </c>
      <c r="D84" t="s">
        <v>123</v>
      </c>
      <c r="E84" s="174">
        <v>5.5406124700000001</v>
      </c>
      <c r="F84">
        <v>551309</v>
      </c>
    </row>
    <row r="85" spans="1:6" x14ac:dyDescent="0.25">
      <c r="A85" t="s">
        <v>381</v>
      </c>
      <c r="B85" t="s">
        <v>134</v>
      </c>
      <c r="C85">
        <v>4170</v>
      </c>
      <c r="D85" t="s">
        <v>141</v>
      </c>
      <c r="E85" s="174">
        <v>10.9937349</v>
      </c>
      <c r="F85">
        <v>451301</v>
      </c>
    </row>
    <row r="86" spans="1:6" x14ac:dyDescent="0.25">
      <c r="A86" t="s">
        <v>381</v>
      </c>
      <c r="B86" t="s">
        <v>134</v>
      </c>
      <c r="C86">
        <v>4183</v>
      </c>
      <c r="D86" t="s">
        <v>149</v>
      </c>
      <c r="E86" s="174">
        <v>5.4532972099999997</v>
      </c>
      <c r="F86">
        <v>451120</v>
      </c>
    </row>
    <row r="87" spans="1:6" x14ac:dyDescent="0.25">
      <c r="A87" t="s">
        <v>381</v>
      </c>
      <c r="B87" t="s">
        <v>116</v>
      </c>
      <c r="C87">
        <v>4157</v>
      </c>
      <c r="D87" t="s">
        <v>128</v>
      </c>
      <c r="E87" s="174">
        <v>3.5880949900000001</v>
      </c>
      <c r="F87">
        <v>451370</v>
      </c>
    </row>
    <row r="88" spans="1:6" x14ac:dyDescent="0.25">
      <c r="A88" t="s">
        <v>381</v>
      </c>
      <c r="B88" t="s">
        <v>116</v>
      </c>
      <c r="C88">
        <v>4132</v>
      </c>
      <c r="D88" t="s">
        <v>117</v>
      </c>
      <c r="E88" s="174">
        <v>4.6677861199999997</v>
      </c>
      <c r="F88">
        <v>4071</v>
      </c>
    </row>
    <row r="89" spans="1:6" x14ac:dyDescent="0.25">
      <c r="A89" t="s">
        <v>381</v>
      </c>
      <c r="B89" t="s">
        <v>134</v>
      </c>
      <c r="C89">
        <v>4189</v>
      </c>
      <c r="D89" t="s">
        <v>135</v>
      </c>
      <c r="E89" s="174">
        <v>7.7764141100000002</v>
      </c>
      <c r="F89">
        <v>557660</v>
      </c>
    </row>
    <row r="90" spans="1:6" x14ac:dyDescent="0.25">
      <c r="A90" t="s">
        <v>381</v>
      </c>
      <c r="B90" t="s">
        <v>116</v>
      </c>
      <c r="C90">
        <v>4144</v>
      </c>
      <c r="D90" t="s">
        <v>130</v>
      </c>
      <c r="E90" s="174">
        <v>4.9251896799999999</v>
      </c>
      <c r="F90">
        <v>508820</v>
      </c>
    </row>
    <row r="91" spans="1:6" x14ac:dyDescent="0.25">
      <c r="A91" t="s">
        <v>382</v>
      </c>
      <c r="B91" t="s">
        <v>174</v>
      </c>
      <c r="C91">
        <v>551340</v>
      </c>
      <c r="D91" t="s">
        <v>176</v>
      </c>
      <c r="E91" s="174">
        <v>2.9722222199999999</v>
      </c>
      <c r="F91">
        <v>554257</v>
      </c>
    </row>
    <row r="92" spans="1:6" x14ac:dyDescent="0.25">
      <c r="A92" t="s">
        <v>382</v>
      </c>
      <c r="B92" t="s">
        <v>384</v>
      </c>
      <c r="C92">
        <v>508860</v>
      </c>
      <c r="D92" t="s">
        <v>169</v>
      </c>
      <c r="E92" s="174">
        <v>3.20680063</v>
      </c>
      <c r="F92">
        <v>510511</v>
      </c>
    </row>
    <row r="93" spans="1:6" x14ac:dyDescent="0.25">
      <c r="A93" t="s">
        <v>382</v>
      </c>
      <c r="B93" t="s">
        <v>383</v>
      </c>
      <c r="C93">
        <v>551354</v>
      </c>
      <c r="D93" t="s">
        <v>158</v>
      </c>
      <c r="E93" s="174">
        <v>2.4927789900000001</v>
      </c>
      <c r="F93">
        <v>557523</v>
      </c>
    </row>
    <row r="94" spans="1:6" x14ac:dyDescent="0.25">
      <c r="A94" t="s">
        <v>382</v>
      </c>
      <c r="B94" t="s">
        <v>384</v>
      </c>
      <c r="C94">
        <v>508817</v>
      </c>
      <c r="D94" t="s">
        <v>163</v>
      </c>
      <c r="E94" s="174">
        <v>3.3746069099999998</v>
      </c>
      <c r="F94">
        <v>551365</v>
      </c>
    </row>
    <row r="95" spans="1:6" x14ac:dyDescent="0.25">
      <c r="A95" t="s">
        <v>382</v>
      </c>
      <c r="B95" t="s">
        <v>384</v>
      </c>
      <c r="C95">
        <v>408806</v>
      </c>
      <c r="D95" t="s">
        <v>170</v>
      </c>
      <c r="E95" s="174">
        <v>9.4290395300000007</v>
      </c>
      <c r="F95">
        <v>488451</v>
      </c>
    </row>
    <row r="96" spans="1:6" x14ac:dyDescent="0.25">
      <c r="A96" t="s">
        <v>382</v>
      </c>
      <c r="B96" t="s">
        <v>174</v>
      </c>
      <c r="C96">
        <v>451361</v>
      </c>
      <c r="D96" t="s">
        <v>181</v>
      </c>
      <c r="E96" s="174">
        <v>1.9140096600000001</v>
      </c>
      <c r="F96">
        <v>554476</v>
      </c>
    </row>
    <row r="97" spans="1:6" x14ac:dyDescent="0.25">
      <c r="A97" t="s">
        <v>382</v>
      </c>
      <c r="B97" t="s">
        <v>174</v>
      </c>
      <c r="C97">
        <v>551310</v>
      </c>
      <c r="D97" t="s">
        <v>183</v>
      </c>
      <c r="E97" s="174">
        <v>4.0641848600000001</v>
      </c>
      <c r="F97">
        <v>588336</v>
      </c>
    </row>
    <row r="98" spans="1:6" x14ac:dyDescent="0.25">
      <c r="A98" t="s">
        <v>382</v>
      </c>
      <c r="B98" t="s">
        <v>174</v>
      </c>
      <c r="C98">
        <v>551309</v>
      </c>
      <c r="D98" t="s">
        <v>184</v>
      </c>
      <c r="E98" s="174">
        <v>2.7537829399999998</v>
      </c>
      <c r="F98">
        <v>557305</v>
      </c>
    </row>
    <row r="99" spans="1:6" x14ac:dyDescent="0.25">
      <c r="A99" t="s">
        <v>382</v>
      </c>
      <c r="B99" t="s">
        <v>174</v>
      </c>
      <c r="C99">
        <v>451301</v>
      </c>
      <c r="D99" t="s">
        <v>186</v>
      </c>
      <c r="E99" s="174">
        <v>8.2147194799999994</v>
      </c>
      <c r="F99">
        <v>4120</v>
      </c>
    </row>
    <row r="100" spans="1:6" x14ac:dyDescent="0.25">
      <c r="A100" t="s">
        <v>382</v>
      </c>
      <c r="B100" t="s">
        <v>383</v>
      </c>
      <c r="C100">
        <v>451120</v>
      </c>
      <c r="D100" t="s">
        <v>156</v>
      </c>
      <c r="E100" s="174">
        <v>2.5011000000000001</v>
      </c>
      <c r="F100">
        <v>488561</v>
      </c>
    </row>
    <row r="101" spans="1:6" x14ac:dyDescent="0.25">
      <c r="A101" t="s">
        <v>382</v>
      </c>
      <c r="B101" t="s">
        <v>174</v>
      </c>
      <c r="C101">
        <v>451370</v>
      </c>
      <c r="D101" t="s">
        <v>179</v>
      </c>
      <c r="E101" s="174">
        <v>11.4329929</v>
      </c>
      <c r="F101">
        <v>554491</v>
      </c>
    </row>
    <row r="102" spans="1:6" x14ac:dyDescent="0.25">
      <c r="A102" t="s">
        <v>382</v>
      </c>
      <c r="B102" t="s">
        <v>384</v>
      </c>
      <c r="C102">
        <v>508820</v>
      </c>
      <c r="D102" t="s">
        <v>172</v>
      </c>
      <c r="E102" s="174">
        <v>2.9376414199999998</v>
      </c>
      <c r="F102">
        <v>4104</v>
      </c>
    </row>
    <row r="103" spans="1:6" x14ac:dyDescent="0.25">
      <c r="A103" t="s">
        <v>382</v>
      </c>
      <c r="B103" t="s">
        <v>174</v>
      </c>
      <c r="C103">
        <v>551365</v>
      </c>
      <c r="D103" t="s">
        <v>178</v>
      </c>
      <c r="E103" s="174">
        <v>2.45807105</v>
      </c>
      <c r="F103">
        <v>557113</v>
      </c>
    </row>
    <row r="104" spans="1:6" x14ac:dyDescent="0.25">
      <c r="A104" t="s">
        <v>382</v>
      </c>
      <c r="B104" t="s">
        <v>174</v>
      </c>
      <c r="C104">
        <v>551341</v>
      </c>
      <c r="D104" t="s">
        <v>187</v>
      </c>
      <c r="E104" s="174">
        <v>4.2623949100000003</v>
      </c>
      <c r="F104">
        <v>557352</v>
      </c>
    </row>
    <row r="105" spans="1:6" x14ac:dyDescent="0.25">
      <c r="A105" t="s">
        <v>382</v>
      </c>
      <c r="B105" t="s">
        <v>174</v>
      </c>
      <c r="C105">
        <v>551306</v>
      </c>
      <c r="D105" t="s">
        <v>189</v>
      </c>
      <c r="E105" s="174">
        <v>4.6556036599999997</v>
      </c>
      <c r="F105">
        <v>4181</v>
      </c>
    </row>
    <row r="106" spans="1:6" x14ac:dyDescent="0.25">
      <c r="A106" t="s">
        <v>382</v>
      </c>
      <c r="B106" t="s">
        <v>383</v>
      </c>
      <c r="C106">
        <v>451381</v>
      </c>
      <c r="D106" t="s">
        <v>157</v>
      </c>
      <c r="E106" s="174">
        <v>6.5518558200000001</v>
      </c>
      <c r="F106">
        <v>454466</v>
      </c>
    </row>
    <row r="107" spans="1:6" x14ac:dyDescent="0.25">
      <c r="A107" t="s">
        <v>382</v>
      </c>
      <c r="B107" t="s">
        <v>384</v>
      </c>
      <c r="C107">
        <v>408822</v>
      </c>
      <c r="D107" t="s">
        <v>160</v>
      </c>
      <c r="E107" s="174">
        <v>3.6198500400000002</v>
      </c>
      <c r="F107">
        <v>457165</v>
      </c>
    </row>
    <row r="108" spans="1:6" x14ac:dyDescent="0.25">
      <c r="A108" t="s">
        <v>382</v>
      </c>
      <c r="B108" t="s">
        <v>174</v>
      </c>
      <c r="C108">
        <v>551367</v>
      </c>
      <c r="D108" t="s">
        <v>175</v>
      </c>
      <c r="E108" s="174">
        <v>2.4531505500000002</v>
      </c>
      <c r="F108">
        <v>410512</v>
      </c>
    </row>
    <row r="109" spans="1:6" x14ac:dyDescent="0.25">
      <c r="A109" t="s">
        <v>382</v>
      </c>
      <c r="B109" t="s">
        <v>384</v>
      </c>
      <c r="C109">
        <v>508815</v>
      </c>
      <c r="D109" t="s">
        <v>161</v>
      </c>
      <c r="E109" s="174">
        <v>2.7744411000000002</v>
      </c>
      <c r="F109">
        <v>4121</v>
      </c>
    </row>
    <row r="110" spans="1:6" x14ac:dyDescent="0.25">
      <c r="A110" t="s">
        <v>382</v>
      </c>
      <c r="B110" t="s">
        <v>384</v>
      </c>
      <c r="C110">
        <v>408801</v>
      </c>
      <c r="D110" t="s">
        <v>162</v>
      </c>
      <c r="E110" s="174">
        <v>9.4982833299999996</v>
      </c>
      <c r="F110">
        <v>4188</v>
      </c>
    </row>
    <row r="111" spans="1:6" x14ac:dyDescent="0.25">
      <c r="A111" t="s">
        <v>382</v>
      </c>
      <c r="B111" t="s">
        <v>384</v>
      </c>
      <c r="C111">
        <v>508833</v>
      </c>
      <c r="D111" t="s">
        <v>171</v>
      </c>
      <c r="E111" s="174">
        <v>3.6511770100000001</v>
      </c>
      <c r="F111">
        <v>557441</v>
      </c>
    </row>
    <row r="112" spans="1:6" x14ac:dyDescent="0.25">
      <c r="A112" t="s">
        <v>382</v>
      </c>
      <c r="B112" t="s">
        <v>174</v>
      </c>
      <c r="C112">
        <v>451308</v>
      </c>
      <c r="D112" t="s">
        <v>191</v>
      </c>
      <c r="E112" s="174">
        <v>7.4745092399999997</v>
      </c>
      <c r="F112">
        <v>551341</v>
      </c>
    </row>
    <row r="113" spans="1:6" x14ac:dyDescent="0.25">
      <c r="A113" t="s">
        <v>382</v>
      </c>
      <c r="B113" t="s">
        <v>174</v>
      </c>
      <c r="C113">
        <v>551314</v>
      </c>
      <c r="D113" t="s">
        <v>180</v>
      </c>
      <c r="E113" s="174">
        <v>2.9058898200000001</v>
      </c>
      <c r="F113">
        <v>551306</v>
      </c>
    </row>
    <row r="114" spans="1:6" x14ac:dyDescent="0.25">
      <c r="A114" t="s">
        <v>382</v>
      </c>
      <c r="B114" t="s">
        <v>384</v>
      </c>
      <c r="C114">
        <v>508839</v>
      </c>
      <c r="D114" t="s">
        <v>165</v>
      </c>
      <c r="E114" s="174">
        <v>3.5781069400000001</v>
      </c>
      <c r="F114">
        <v>4162</v>
      </c>
    </row>
    <row r="115" spans="1:6" x14ac:dyDescent="0.25">
      <c r="A115" t="s">
        <v>382</v>
      </c>
      <c r="B115" t="s">
        <v>174</v>
      </c>
      <c r="C115">
        <v>551349</v>
      </c>
      <c r="D115" t="s">
        <v>190</v>
      </c>
      <c r="E115" s="174">
        <v>2.9848484800000001</v>
      </c>
      <c r="F115">
        <v>451381</v>
      </c>
    </row>
    <row r="116" spans="1:6" x14ac:dyDescent="0.25">
      <c r="A116" t="s">
        <v>382</v>
      </c>
      <c r="B116" t="s">
        <v>174</v>
      </c>
      <c r="C116">
        <v>451336</v>
      </c>
      <c r="D116" t="s">
        <v>192</v>
      </c>
      <c r="E116" s="174">
        <v>5.8164502200000001</v>
      </c>
      <c r="F116">
        <v>554506</v>
      </c>
    </row>
    <row r="117" spans="1:6" x14ac:dyDescent="0.25">
      <c r="A117" t="s">
        <v>382</v>
      </c>
      <c r="B117" t="s">
        <v>384</v>
      </c>
      <c r="C117">
        <v>408840</v>
      </c>
      <c r="D117" t="s">
        <v>167</v>
      </c>
      <c r="E117" s="174">
        <v>5.74964692</v>
      </c>
      <c r="F117">
        <v>457443</v>
      </c>
    </row>
    <row r="118" spans="1:6" x14ac:dyDescent="0.25">
      <c r="A118" t="s">
        <v>382</v>
      </c>
      <c r="B118" t="s">
        <v>383</v>
      </c>
      <c r="C118">
        <v>551103</v>
      </c>
      <c r="D118" t="s">
        <v>152</v>
      </c>
      <c r="E118" s="174">
        <v>3.1437777699999998</v>
      </c>
      <c r="F118">
        <v>457583</v>
      </c>
    </row>
    <row r="119" spans="1:6" x14ac:dyDescent="0.25">
      <c r="A119" t="s">
        <v>382</v>
      </c>
      <c r="B119" t="s">
        <v>383</v>
      </c>
      <c r="C119">
        <v>451115</v>
      </c>
      <c r="D119" t="s">
        <v>154</v>
      </c>
      <c r="E119" s="174">
        <v>2.9007134799999998</v>
      </c>
      <c r="F119">
        <v>4178</v>
      </c>
    </row>
    <row r="120" spans="1:6" x14ac:dyDescent="0.25">
      <c r="A120" t="s">
        <v>382</v>
      </c>
      <c r="B120" t="s">
        <v>174</v>
      </c>
      <c r="C120">
        <v>551305</v>
      </c>
      <c r="D120" t="s">
        <v>185</v>
      </c>
      <c r="E120" s="174">
        <v>5.7744971100000004</v>
      </c>
      <c r="F120">
        <v>408822</v>
      </c>
    </row>
    <row r="121" spans="1:6" x14ac:dyDescent="0.25">
      <c r="A121" t="s">
        <v>382</v>
      </c>
      <c r="B121" t="s">
        <v>174</v>
      </c>
      <c r="C121">
        <v>551369</v>
      </c>
      <c r="D121" t="s">
        <v>177</v>
      </c>
      <c r="E121" s="174">
        <v>2.2077294699999999</v>
      </c>
      <c r="F121">
        <v>4116</v>
      </c>
    </row>
    <row r="122" spans="1:6" x14ac:dyDescent="0.25">
      <c r="A122" t="s">
        <v>382</v>
      </c>
      <c r="B122" t="s">
        <v>384</v>
      </c>
      <c r="C122">
        <v>408862</v>
      </c>
      <c r="D122" t="s">
        <v>168</v>
      </c>
      <c r="E122" s="174">
        <v>4.2173521300000001</v>
      </c>
      <c r="F122">
        <v>4185</v>
      </c>
    </row>
    <row r="123" spans="1:6" x14ac:dyDescent="0.25">
      <c r="A123" t="s">
        <v>382</v>
      </c>
      <c r="B123" t="s">
        <v>174</v>
      </c>
      <c r="C123">
        <v>451350</v>
      </c>
      <c r="D123" t="s">
        <v>182</v>
      </c>
      <c r="E123" s="174">
        <v>7.3850812799999996</v>
      </c>
      <c r="F123">
        <v>488556</v>
      </c>
    </row>
    <row r="124" spans="1:6" x14ac:dyDescent="0.25">
      <c r="A124" t="s">
        <v>382</v>
      </c>
      <c r="B124" t="s">
        <v>383</v>
      </c>
      <c r="C124">
        <v>451166</v>
      </c>
      <c r="D124" t="s">
        <v>159</v>
      </c>
      <c r="E124" s="174">
        <v>6.3875329900000004</v>
      </c>
      <c r="F124">
        <v>4101</v>
      </c>
    </row>
    <row r="125" spans="1:6" x14ac:dyDescent="0.25">
      <c r="A125" t="s">
        <v>382</v>
      </c>
      <c r="B125" t="s">
        <v>384</v>
      </c>
      <c r="C125">
        <v>508802</v>
      </c>
      <c r="D125" t="s">
        <v>164</v>
      </c>
      <c r="E125" s="174">
        <v>3.0118807099999998</v>
      </c>
      <c r="F125">
        <v>554533</v>
      </c>
    </row>
    <row r="126" spans="1:6" x14ac:dyDescent="0.25">
      <c r="A126" t="s">
        <v>382</v>
      </c>
      <c r="B126" t="s">
        <v>383</v>
      </c>
      <c r="C126">
        <v>551330</v>
      </c>
      <c r="D126" t="s">
        <v>153</v>
      </c>
      <c r="E126" s="174">
        <v>2.9191919199999998</v>
      </c>
      <c r="F126">
        <v>4045</v>
      </c>
    </row>
    <row r="127" spans="1:6" x14ac:dyDescent="0.25">
      <c r="A127" t="s">
        <v>382</v>
      </c>
      <c r="B127" t="s">
        <v>383</v>
      </c>
      <c r="C127">
        <v>551110</v>
      </c>
      <c r="D127" t="s">
        <v>150</v>
      </c>
      <c r="E127" s="174">
        <v>5.0076980999999998</v>
      </c>
      <c r="F127">
        <v>551367</v>
      </c>
    </row>
    <row r="128" spans="1:6" x14ac:dyDescent="0.25">
      <c r="A128" t="s">
        <v>382</v>
      </c>
      <c r="B128" t="s">
        <v>383</v>
      </c>
      <c r="C128">
        <v>451101</v>
      </c>
      <c r="D128" t="s">
        <v>151</v>
      </c>
      <c r="E128" s="174">
        <v>9.8045207800000007</v>
      </c>
      <c r="F128">
        <v>508815</v>
      </c>
    </row>
    <row r="129" spans="1:6" x14ac:dyDescent="0.25">
      <c r="A129" t="s">
        <v>382</v>
      </c>
      <c r="B129" t="s">
        <v>384</v>
      </c>
      <c r="C129">
        <v>508819</v>
      </c>
      <c r="D129" t="s">
        <v>166</v>
      </c>
      <c r="E129" s="174">
        <v>1.9797979800000001</v>
      </c>
      <c r="F129">
        <v>554516</v>
      </c>
    </row>
    <row r="130" spans="1:6" x14ac:dyDescent="0.25">
      <c r="A130" t="s">
        <v>382</v>
      </c>
      <c r="B130" t="s">
        <v>383</v>
      </c>
      <c r="C130">
        <v>551128</v>
      </c>
      <c r="D130" t="s">
        <v>155</v>
      </c>
      <c r="E130" s="174">
        <v>3.1829016000000001</v>
      </c>
      <c r="F130">
        <v>410524</v>
      </c>
    </row>
    <row r="131" spans="1:6" x14ac:dyDescent="0.25">
      <c r="A131" t="s">
        <v>385</v>
      </c>
      <c r="B131" t="s">
        <v>231</v>
      </c>
      <c r="C131">
        <v>554412</v>
      </c>
      <c r="D131" t="s">
        <v>236</v>
      </c>
      <c r="E131" s="174">
        <v>2.8095311299999999</v>
      </c>
      <c r="F131">
        <v>4015</v>
      </c>
    </row>
    <row r="132" spans="1:6" x14ac:dyDescent="0.25">
      <c r="A132" t="s">
        <v>385</v>
      </c>
      <c r="B132" t="s">
        <v>231</v>
      </c>
      <c r="C132">
        <v>555679</v>
      </c>
      <c r="D132" t="s">
        <v>244</v>
      </c>
      <c r="E132" s="174">
        <v>3.87598566</v>
      </c>
      <c r="F132">
        <v>588201</v>
      </c>
    </row>
    <row r="133" spans="1:6" x14ac:dyDescent="0.25">
      <c r="A133" t="s">
        <v>385</v>
      </c>
      <c r="B133" t="s">
        <v>231</v>
      </c>
      <c r="C133">
        <v>455676</v>
      </c>
      <c r="D133" t="s">
        <v>242</v>
      </c>
      <c r="E133" s="174">
        <v>1.77202982</v>
      </c>
      <c r="F133">
        <v>455231</v>
      </c>
    </row>
    <row r="134" spans="1:6" x14ac:dyDescent="0.25">
      <c r="A134" t="s">
        <v>385</v>
      </c>
      <c r="B134" t="s">
        <v>386</v>
      </c>
      <c r="C134">
        <v>554531</v>
      </c>
      <c r="D134" t="s">
        <v>225</v>
      </c>
      <c r="E134" s="174">
        <v>2.6327641499999999</v>
      </c>
      <c r="F134">
        <v>4079</v>
      </c>
    </row>
    <row r="135" spans="1:6" x14ac:dyDescent="0.25">
      <c r="A135" t="s">
        <v>385</v>
      </c>
      <c r="B135" t="s">
        <v>231</v>
      </c>
      <c r="C135">
        <v>555624</v>
      </c>
      <c r="D135" t="s">
        <v>241</v>
      </c>
      <c r="E135" s="174">
        <v>2.80622222</v>
      </c>
      <c r="F135">
        <v>554416</v>
      </c>
    </row>
    <row r="136" spans="1:6" x14ac:dyDescent="0.25">
      <c r="A136" t="s">
        <v>385</v>
      </c>
      <c r="B136" t="s">
        <v>193</v>
      </c>
      <c r="C136">
        <v>454426</v>
      </c>
      <c r="D136" t="s">
        <v>201</v>
      </c>
      <c r="E136" s="174">
        <v>9.9631956699999993</v>
      </c>
      <c r="F136">
        <v>557508</v>
      </c>
    </row>
    <row r="137" spans="1:6" x14ac:dyDescent="0.25">
      <c r="A137" t="s">
        <v>385</v>
      </c>
      <c r="B137" t="s">
        <v>386</v>
      </c>
      <c r="C137">
        <v>554184</v>
      </c>
      <c r="D137" t="s">
        <v>212</v>
      </c>
      <c r="E137" s="174">
        <v>4.6634968900000002</v>
      </c>
      <c r="F137">
        <v>557447</v>
      </c>
    </row>
    <row r="138" spans="1:6" x14ac:dyDescent="0.25">
      <c r="A138" t="s">
        <v>385</v>
      </c>
      <c r="B138" t="s">
        <v>193</v>
      </c>
      <c r="C138">
        <v>554266</v>
      </c>
      <c r="D138" t="s">
        <v>198</v>
      </c>
      <c r="E138" s="174">
        <v>3.6574690400000001</v>
      </c>
      <c r="F138">
        <v>4066</v>
      </c>
    </row>
    <row r="139" spans="1:6" x14ac:dyDescent="0.25">
      <c r="A139" t="s">
        <v>385</v>
      </c>
      <c r="B139" t="s">
        <v>386</v>
      </c>
      <c r="C139">
        <v>454696</v>
      </c>
      <c r="D139" t="s">
        <v>230</v>
      </c>
      <c r="E139" s="174">
        <v>6.04568818</v>
      </c>
      <c r="F139">
        <v>488286</v>
      </c>
    </row>
    <row r="140" spans="1:6" x14ac:dyDescent="0.25">
      <c r="A140" t="s">
        <v>385</v>
      </c>
      <c r="B140" t="s">
        <v>193</v>
      </c>
      <c r="C140">
        <v>554166</v>
      </c>
      <c r="D140" t="s">
        <v>196</v>
      </c>
      <c r="E140" s="174">
        <v>3.3126850600000002</v>
      </c>
      <c r="F140">
        <v>4017</v>
      </c>
    </row>
    <row r="141" spans="1:6" x14ac:dyDescent="0.25">
      <c r="A141" t="s">
        <v>385</v>
      </c>
      <c r="B141" t="s">
        <v>193</v>
      </c>
      <c r="C141">
        <v>554611</v>
      </c>
      <c r="D141" t="s">
        <v>209</v>
      </c>
      <c r="E141" s="174">
        <v>2.8863636399999999</v>
      </c>
      <c r="F141">
        <v>510556</v>
      </c>
    </row>
    <row r="142" spans="1:6" x14ac:dyDescent="0.25">
      <c r="A142" t="s">
        <v>385</v>
      </c>
      <c r="B142" t="s">
        <v>386</v>
      </c>
      <c r="C142">
        <v>554376</v>
      </c>
      <c r="D142" t="s">
        <v>477</v>
      </c>
      <c r="E142" s="174">
        <v>3.1858167599999998</v>
      </c>
      <c r="F142">
        <v>454171</v>
      </c>
    </row>
    <row r="143" spans="1:6" x14ac:dyDescent="0.25">
      <c r="A143" t="s">
        <v>385</v>
      </c>
      <c r="B143" t="s">
        <v>386</v>
      </c>
      <c r="C143">
        <v>454355</v>
      </c>
      <c r="D143" t="s">
        <v>217</v>
      </c>
      <c r="E143" s="174">
        <v>4.8964904000000002</v>
      </c>
      <c r="F143">
        <v>488288</v>
      </c>
    </row>
    <row r="144" spans="1:6" x14ac:dyDescent="0.25">
      <c r="A144" t="s">
        <v>385</v>
      </c>
      <c r="B144" t="s">
        <v>386</v>
      </c>
      <c r="C144">
        <v>554496</v>
      </c>
      <c r="D144" t="s">
        <v>223</v>
      </c>
      <c r="E144" s="174">
        <v>2.7446092800000002</v>
      </c>
      <c r="F144">
        <v>454414</v>
      </c>
    </row>
    <row r="145" spans="1:6" x14ac:dyDescent="0.25">
      <c r="A145" t="s">
        <v>385</v>
      </c>
      <c r="B145" t="s">
        <v>193</v>
      </c>
      <c r="C145">
        <v>454481</v>
      </c>
      <c r="D145" t="s">
        <v>205</v>
      </c>
      <c r="E145" s="174">
        <v>11.4250822</v>
      </c>
      <c r="F145">
        <v>557444</v>
      </c>
    </row>
    <row r="146" spans="1:6" x14ac:dyDescent="0.25">
      <c r="A146" t="s">
        <v>385</v>
      </c>
      <c r="B146" t="s">
        <v>386</v>
      </c>
      <c r="C146">
        <v>554257</v>
      </c>
      <c r="D146" t="s">
        <v>215</v>
      </c>
      <c r="E146" s="174">
        <v>3.4197320599999999</v>
      </c>
      <c r="F146">
        <v>510523</v>
      </c>
    </row>
    <row r="147" spans="1:6" x14ac:dyDescent="0.25">
      <c r="A147" t="s">
        <v>385</v>
      </c>
      <c r="B147" t="s">
        <v>193</v>
      </c>
      <c r="C147">
        <v>554476</v>
      </c>
      <c r="D147" t="s">
        <v>203</v>
      </c>
      <c r="E147" s="174">
        <v>2.5343916900000001</v>
      </c>
      <c r="F147">
        <v>408801</v>
      </c>
    </row>
    <row r="148" spans="1:6" x14ac:dyDescent="0.25">
      <c r="A148" t="s">
        <v>385</v>
      </c>
      <c r="B148" t="s">
        <v>193</v>
      </c>
      <c r="C148">
        <v>554491</v>
      </c>
      <c r="D148" t="s">
        <v>207</v>
      </c>
      <c r="E148" s="174">
        <v>5.2236563699999996</v>
      </c>
      <c r="F148">
        <v>555406</v>
      </c>
    </row>
    <row r="149" spans="1:6" x14ac:dyDescent="0.25">
      <c r="A149" t="s">
        <v>385</v>
      </c>
      <c r="B149" t="s">
        <v>386</v>
      </c>
      <c r="C149">
        <v>454466</v>
      </c>
      <c r="D149" t="s">
        <v>222</v>
      </c>
      <c r="E149" s="174">
        <v>1.10394265</v>
      </c>
      <c r="F149">
        <v>457435</v>
      </c>
    </row>
    <row r="150" spans="1:6" x14ac:dyDescent="0.25">
      <c r="A150" t="s">
        <v>385</v>
      </c>
      <c r="B150" t="s">
        <v>386</v>
      </c>
      <c r="C150">
        <v>554506</v>
      </c>
      <c r="D150" t="s">
        <v>213</v>
      </c>
      <c r="E150" s="174">
        <v>3.7516059199999998</v>
      </c>
      <c r="F150">
        <v>4147</v>
      </c>
    </row>
    <row r="151" spans="1:6" x14ac:dyDescent="0.25">
      <c r="A151" t="s">
        <v>385</v>
      </c>
      <c r="B151" t="s">
        <v>386</v>
      </c>
      <c r="C151">
        <v>554533</v>
      </c>
      <c r="D151" t="s">
        <v>226</v>
      </c>
      <c r="E151" s="174">
        <v>2.5551501999999999</v>
      </c>
      <c r="F151">
        <v>508833</v>
      </c>
    </row>
    <row r="152" spans="1:6" x14ac:dyDescent="0.25">
      <c r="A152" t="s">
        <v>385</v>
      </c>
      <c r="B152" t="s">
        <v>386</v>
      </c>
      <c r="C152">
        <v>554516</v>
      </c>
      <c r="D152" t="s">
        <v>224</v>
      </c>
      <c r="E152" s="174">
        <v>2.79793205</v>
      </c>
      <c r="F152">
        <v>451308</v>
      </c>
    </row>
    <row r="153" spans="1:6" x14ac:dyDescent="0.25">
      <c r="A153" t="s">
        <v>385</v>
      </c>
      <c r="B153" t="s">
        <v>231</v>
      </c>
      <c r="C153">
        <v>455231</v>
      </c>
      <c r="D153" t="s">
        <v>233</v>
      </c>
      <c r="E153" s="174">
        <v>4.6499736199999999</v>
      </c>
      <c r="F153">
        <v>588206</v>
      </c>
    </row>
    <row r="154" spans="1:6" x14ac:dyDescent="0.25">
      <c r="A154" t="s">
        <v>385</v>
      </c>
      <c r="B154" t="s">
        <v>386</v>
      </c>
      <c r="C154">
        <v>554416</v>
      </c>
      <c r="D154" t="s">
        <v>221</v>
      </c>
      <c r="E154" s="174">
        <v>3.8422318400000002</v>
      </c>
      <c r="F154">
        <v>454671</v>
      </c>
    </row>
    <row r="155" spans="1:6" x14ac:dyDescent="0.25">
      <c r="A155" t="s">
        <v>385</v>
      </c>
      <c r="B155" t="s">
        <v>193</v>
      </c>
      <c r="C155">
        <v>454171</v>
      </c>
      <c r="D155" t="s">
        <v>197</v>
      </c>
      <c r="E155" s="174">
        <v>1.55082247</v>
      </c>
      <c r="F155">
        <v>455678</v>
      </c>
    </row>
    <row r="156" spans="1:6" x14ac:dyDescent="0.25">
      <c r="A156" t="s">
        <v>385</v>
      </c>
      <c r="B156" t="s">
        <v>231</v>
      </c>
      <c r="C156">
        <v>454414</v>
      </c>
      <c r="D156" t="s">
        <v>238</v>
      </c>
      <c r="E156" s="174">
        <v>3.6793334799999999</v>
      </c>
      <c r="F156">
        <v>410571</v>
      </c>
    </row>
    <row r="157" spans="1:6" x14ac:dyDescent="0.25">
      <c r="A157" t="s">
        <v>385</v>
      </c>
      <c r="B157" t="s">
        <v>231</v>
      </c>
      <c r="C157">
        <v>555406</v>
      </c>
      <c r="D157" t="s">
        <v>235</v>
      </c>
      <c r="E157" s="174">
        <v>2.8776006399999998</v>
      </c>
      <c r="F157">
        <v>588386</v>
      </c>
    </row>
    <row r="158" spans="1:6" x14ac:dyDescent="0.25">
      <c r="A158" t="s">
        <v>385</v>
      </c>
      <c r="B158" t="s">
        <v>193</v>
      </c>
      <c r="C158">
        <v>454671</v>
      </c>
      <c r="D158" t="s">
        <v>211</v>
      </c>
      <c r="E158" s="174">
        <v>4.3847949799999997</v>
      </c>
      <c r="F158">
        <v>557439</v>
      </c>
    </row>
    <row r="159" spans="1:6" x14ac:dyDescent="0.25">
      <c r="A159" t="s">
        <v>385</v>
      </c>
      <c r="B159" t="s">
        <v>231</v>
      </c>
      <c r="C159">
        <v>455678</v>
      </c>
      <c r="D159" t="s">
        <v>243</v>
      </c>
      <c r="E159" s="174">
        <v>10.5245786</v>
      </c>
      <c r="F159">
        <v>457158</v>
      </c>
    </row>
    <row r="160" spans="1:6" x14ac:dyDescent="0.25">
      <c r="A160" t="s">
        <v>385</v>
      </c>
      <c r="B160" t="s">
        <v>386</v>
      </c>
      <c r="C160">
        <v>554357</v>
      </c>
      <c r="D160" t="s">
        <v>218</v>
      </c>
      <c r="E160" s="174">
        <v>3.79337021</v>
      </c>
      <c r="F160">
        <v>488281</v>
      </c>
    </row>
    <row r="161" spans="1:6" x14ac:dyDescent="0.25">
      <c r="A161" t="s">
        <v>385</v>
      </c>
      <c r="B161" t="s">
        <v>231</v>
      </c>
      <c r="C161">
        <v>455298</v>
      </c>
      <c r="D161" t="s">
        <v>234</v>
      </c>
      <c r="E161" s="174">
        <v>1.44208081</v>
      </c>
      <c r="F161">
        <v>557303</v>
      </c>
    </row>
    <row r="162" spans="1:6" x14ac:dyDescent="0.25">
      <c r="A162" t="s">
        <v>385</v>
      </c>
      <c r="B162" t="s">
        <v>193</v>
      </c>
      <c r="C162">
        <v>554116</v>
      </c>
      <c r="D162" t="s">
        <v>194</v>
      </c>
      <c r="E162" s="174">
        <v>2.7217334599999998</v>
      </c>
      <c r="F162">
        <v>488291</v>
      </c>
    </row>
    <row r="163" spans="1:6" x14ac:dyDescent="0.25">
      <c r="A163" t="s">
        <v>385</v>
      </c>
      <c r="B163" t="s">
        <v>193</v>
      </c>
      <c r="C163">
        <v>554486</v>
      </c>
      <c r="D163" t="s">
        <v>206</v>
      </c>
      <c r="E163" s="174">
        <v>4.0800280200000003</v>
      </c>
      <c r="F163">
        <v>554357</v>
      </c>
    </row>
    <row r="164" spans="1:6" x14ac:dyDescent="0.25">
      <c r="A164" t="s">
        <v>385</v>
      </c>
      <c r="B164" t="s">
        <v>193</v>
      </c>
      <c r="C164">
        <v>554636</v>
      </c>
      <c r="D164" t="s">
        <v>210</v>
      </c>
      <c r="E164" s="174">
        <v>2.6953904099999999</v>
      </c>
      <c r="F164">
        <v>4007</v>
      </c>
    </row>
    <row r="165" spans="1:6" x14ac:dyDescent="0.25">
      <c r="A165" t="s">
        <v>385</v>
      </c>
      <c r="B165" t="s">
        <v>231</v>
      </c>
      <c r="C165">
        <v>455151</v>
      </c>
      <c r="D165" t="s">
        <v>232</v>
      </c>
      <c r="E165" s="174">
        <v>9.0672106800000005</v>
      </c>
      <c r="F165">
        <v>588186</v>
      </c>
    </row>
    <row r="166" spans="1:6" x14ac:dyDescent="0.25">
      <c r="A166" t="s">
        <v>385</v>
      </c>
      <c r="B166" t="s">
        <v>193</v>
      </c>
      <c r="C166">
        <v>554601</v>
      </c>
      <c r="D166" t="s">
        <v>208</v>
      </c>
      <c r="E166" s="174">
        <v>3.9957692900000001</v>
      </c>
      <c r="F166">
        <v>557178</v>
      </c>
    </row>
    <row r="167" spans="1:6" x14ac:dyDescent="0.25">
      <c r="A167" t="s">
        <v>385</v>
      </c>
      <c r="B167" t="s">
        <v>386</v>
      </c>
      <c r="C167">
        <v>554686</v>
      </c>
      <c r="D167" t="s">
        <v>229</v>
      </c>
      <c r="E167" s="174">
        <v>1.9747474700000001</v>
      </c>
      <c r="F167">
        <v>4038</v>
      </c>
    </row>
    <row r="168" spans="1:6" x14ac:dyDescent="0.25">
      <c r="A168" t="s">
        <v>385</v>
      </c>
      <c r="B168" t="s">
        <v>386</v>
      </c>
      <c r="C168">
        <v>554321</v>
      </c>
      <c r="D168" t="s">
        <v>216</v>
      </c>
      <c r="E168" s="174">
        <v>2.88888889</v>
      </c>
      <c r="F168">
        <v>4095</v>
      </c>
    </row>
    <row r="169" spans="1:6" x14ac:dyDescent="0.25">
      <c r="A169" t="s">
        <v>385</v>
      </c>
      <c r="B169" t="s">
        <v>231</v>
      </c>
      <c r="C169">
        <v>455566</v>
      </c>
      <c r="D169" t="s">
        <v>240</v>
      </c>
      <c r="E169" s="174">
        <v>3.1835253899999998</v>
      </c>
      <c r="F169">
        <v>455298</v>
      </c>
    </row>
    <row r="170" spans="1:6" x14ac:dyDescent="0.25">
      <c r="A170" t="s">
        <v>385</v>
      </c>
      <c r="B170" t="s">
        <v>386</v>
      </c>
      <c r="C170">
        <v>554196</v>
      </c>
      <c r="D170" t="s">
        <v>214</v>
      </c>
      <c r="E170" s="174">
        <v>3.6148657499999999</v>
      </c>
      <c r="F170">
        <v>557559</v>
      </c>
    </row>
    <row r="171" spans="1:6" x14ac:dyDescent="0.25">
      <c r="A171" t="s">
        <v>385</v>
      </c>
      <c r="B171" t="s">
        <v>386</v>
      </c>
      <c r="C171">
        <v>454535</v>
      </c>
      <c r="D171" t="s">
        <v>227</v>
      </c>
      <c r="E171" s="174">
        <v>7.63134625</v>
      </c>
      <c r="F171">
        <v>4111</v>
      </c>
    </row>
    <row r="172" spans="1:6" x14ac:dyDescent="0.25">
      <c r="A172" t="s">
        <v>385</v>
      </c>
      <c r="B172" t="s">
        <v>231</v>
      </c>
      <c r="C172">
        <v>455456</v>
      </c>
      <c r="D172" t="s">
        <v>239</v>
      </c>
      <c r="E172" s="174">
        <v>1.7548989399999999</v>
      </c>
      <c r="F172">
        <v>551314</v>
      </c>
    </row>
    <row r="173" spans="1:6" x14ac:dyDescent="0.25">
      <c r="A173" t="s">
        <v>385</v>
      </c>
      <c r="B173" t="s">
        <v>386</v>
      </c>
      <c r="C173">
        <v>454651</v>
      </c>
      <c r="D173" t="s">
        <v>228</v>
      </c>
      <c r="E173" s="174">
        <v>10.8321972</v>
      </c>
      <c r="F173">
        <v>410510</v>
      </c>
    </row>
    <row r="174" spans="1:6" x14ac:dyDescent="0.25">
      <c r="A174" t="s">
        <v>385</v>
      </c>
      <c r="B174" t="s">
        <v>193</v>
      </c>
      <c r="C174">
        <v>554296</v>
      </c>
      <c r="D174" t="s">
        <v>199</v>
      </c>
      <c r="E174" s="174">
        <v>3.9261838500000001</v>
      </c>
      <c r="F174">
        <v>4092</v>
      </c>
    </row>
    <row r="175" spans="1:6" x14ac:dyDescent="0.25">
      <c r="A175" t="s">
        <v>385</v>
      </c>
      <c r="B175" t="s">
        <v>231</v>
      </c>
      <c r="C175">
        <v>554700</v>
      </c>
      <c r="D175" t="s">
        <v>245</v>
      </c>
      <c r="E175" s="174">
        <v>2.7972150199999999</v>
      </c>
      <c r="F175">
        <v>4109</v>
      </c>
    </row>
    <row r="176" spans="1:6" x14ac:dyDescent="0.25">
      <c r="A176" t="s">
        <v>385</v>
      </c>
      <c r="B176" t="s">
        <v>386</v>
      </c>
      <c r="C176">
        <v>554381</v>
      </c>
      <c r="D176" t="s">
        <v>219</v>
      </c>
      <c r="E176" s="174">
        <v>3.9038862499999998</v>
      </c>
      <c r="F176">
        <v>457446</v>
      </c>
    </row>
    <row r="177" spans="1:6" x14ac:dyDescent="0.25">
      <c r="A177" t="s">
        <v>385</v>
      </c>
      <c r="B177" t="s">
        <v>193</v>
      </c>
      <c r="C177">
        <v>554356</v>
      </c>
      <c r="D177" t="s">
        <v>200</v>
      </c>
      <c r="E177" s="174">
        <v>3.3504192700000002</v>
      </c>
      <c r="F177">
        <v>4170</v>
      </c>
    </row>
    <row r="178" spans="1:6" x14ac:dyDescent="0.25">
      <c r="A178" t="s">
        <v>385</v>
      </c>
      <c r="B178" t="s">
        <v>231</v>
      </c>
      <c r="C178">
        <v>554413</v>
      </c>
      <c r="D178" t="s">
        <v>237</v>
      </c>
      <c r="E178" s="174">
        <v>3.73387446</v>
      </c>
      <c r="F178">
        <v>508839</v>
      </c>
    </row>
    <row r="179" spans="1:6" x14ac:dyDescent="0.25">
      <c r="A179" t="s">
        <v>246</v>
      </c>
      <c r="B179" t="s">
        <v>373</v>
      </c>
      <c r="C179">
        <v>457163</v>
      </c>
      <c r="D179" t="s">
        <v>270</v>
      </c>
      <c r="E179" s="174">
        <v>2.2172783699999998</v>
      </c>
      <c r="F179">
        <v>551349</v>
      </c>
    </row>
    <row r="180" spans="1:6" x14ac:dyDescent="0.25">
      <c r="A180" t="s">
        <v>246</v>
      </c>
      <c r="B180" t="s">
        <v>374</v>
      </c>
      <c r="C180">
        <v>557307</v>
      </c>
      <c r="D180" t="s">
        <v>294</v>
      </c>
      <c r="E180" s="174">
        <v>1.95916376</v>
      </c>
      <c r="F180">
        <v>451336</v>
      </c>
    </row>
    <row r="181" spans="1:6" x14ac:dyDescent="0.25">
      <c r="A181" t="s">
        <v>246</v>
      </c>
      <c r="B181" t="s">
        <v>373</v>
      </c>
      <c r="C181">
        <v>557250</v>
      </c>
      <c r="D181" t="s">
        <v>273</v>
      </c>
      <c r="E181" s="174">
        <v>2.64429698</v>
      </c>
      <c r="F181">
        <v>4082</v>
      </c>
    </row>
    <row r="182" spans="1:6" x14ac:dyDescent="0.25">
      <c r="A182" t="s">
        <v>246</v>
      </c>
      <c r="B182" t="s">
        <v>247</v>
      </c>
      <c r="C182">
        <v>557612</v>
      </c>
      <c r="D182" t="s">
        <v>267</v>
      </c>
      <c r="E182" s="174">
        <v>3.9943592099999998</v>
      </c>
      <c r="F182">
        <v>4023</v>
      </c>
    </row>
    <row r="183" spans="1:6" x14ac:dyDescent="0.25">
      <c r="A183" t="s">
        <v>246</v>
      </c>
      <c r="B183" t="s">
        <v>374</v>
      </c>
      <c r="C183">
        <v>557347</v>
      </c>
      <c r="D183" t="s">
        <v>295</v>
      </c>
      <c r="E183" s="174">
        <v>5.3822129800000003</v>
      </c>
      <c r="F183">
        <v>408840</v>
      </c>
    </row>
    <row r="184" spans="1:6" x14ac:dyDescent="0.25">
      <c r="A184" t="s">
        <v>246</v>
      </c>
      <c r="B184" t="s">
        <v>247</v>
      </c>
      <c r="C184">
        <v>557459</v>
      </c>
      <c r="D184" t="s">
        <v>264</v>
      </c>
      <c r="E184" s="174">
        <v>2.6266423699999999</v>
      </c>
      <c r="F184">
        <v>410521</v>
      </c>
    </row>
    <row r="185" spans="1:6" x14ac:dyDescent="0.25">
      <c r="A185" t="s">
        <v>246</v>
      </c>
      <c r="B185" t="s">
        <v>247</v>
      </c>
      <c r="C185">
        <v>557437</v>
      </c>
      <c r="D185" t="s">
        <v>262</v>
      </c>
      <c r="E185" s="174">
        <v>3.9135810800000002</v>
      </c>
      <c r="F185">
        <v>510570</v>
      </c>
    </row>
    <row r="186" spans="1:6" x14ac:dyDescent="0.25">
      <c r="A186" t="s">
        <v>246</v>
      </c>
      <c r="B186" t="s">
        <v>247</v>
      </c>
      <c r="C186">
        <v>557224</v>
      </c>
      <c r="D186" t="s">
        <v>250</v>
      </c>
      <c r="E186" s="174">
        <v>2.66116083</v>
      </c>
      <c r="F186">
        <v>4183</v>
      </c>
    </row>
    <row r="187" spans="1:6" x14ac:dyDescent="0.25">
      <c r="A187" t="s">
        <v>246</v>
      </c>
      <c r="B187" t="s">
        <v>247</v>
      </c>
      <c r="C187">
        <v>557433</v>
      </c>
      <c r="D187" t="s">
        <v>252</v>
      </c>
      <c r="E187" s="174">
        <v>2.75387746</v>
      </c>
      <c r="F187">
        <v>551103</v>
      </c>
    </row>
    <row r="188" spans="1:6" x14ac:dyDescent="0.25">
      <c r="A188" t="s">
        <v>246</v>
      </c>
      <c r="B188" t="s">
        <v>373</v>
      </c>
      <c r="C188">
        <v>457258</v>
      </c>
      <c r="D188" t="s">
        <v>274</v>
      </c>
      <c r="E188" s="174">
        <v>3.3041643299999999</v>
      </c>
      <c r="F188">
        <v>451115</v>
      </c>
    </row>
    <row r="189" spans="1:6" x14ac:dyDescent="0.25">
      <c r="A189" t="s">
        <v>246</v>
      </c>
      <c r="B189" t="s">
        <v>373</v>
      </c>
      <c r="C189">
        <v>457614</v>
      </c>
      <c r="D189" t="s">
        <v>285</v>
      </c>
      <c r="E189" s="174">
        <v>8.9594682700000003</v>
      </c>
      <c r="F189">
        <v>551305</v>
      </c>
    </row>
    <row r="190" spans="1:6" x14ac:dyDescent="0.25">
      <c r="A190" t="s">
        <v>246</v>
      </c>
      <c r="B190" t="s">
        <v>374</v>
      </c>
      <c r="C190">
        <v>557622</v>
      </c>
      <c r="D190" t="s">
        <v>301</v>
      </c>
      <c r="E190" s="174">
        <v>1.17641003</v>
      </c>
      <c r="F190">
        <v>554116</v>
      </c>
    </row>
    <row r="191" spans="1:6" x14ac:dyDescent="0.25">
      <c r="A191" t="s">
        <v>246</v>
      </c>
      <c r="B191" t="s">
        <v>247</v>
      </c>
      <c r="C191">
        <v>557436</v>
      </c>
      <c r="D191" t="s">
        <v>254</v>
      </c>
      <c r="E191" s="174">
        <v>4.7469835800000002</v>
      </c>
      <c r="F191">
        <v>4041</v>
      </c>
    </row>
    <row r="192" spans="1:6" x14ac:dyDescent="0.25">
      <c r="A192" t="s">
        <v>246</v>
      </c>
      <c r="B192" t="s">
        <v>247</v>
      </c>
      <c r="C192">
        <v>557434</v>
      </c>
      <c r="D192" t="s">
        <v>253</v>
      </c>
      <c r="E192" s="174">
        <v>3.6626016099999998</v>
      </c>
      <c r="F192">
        <v>457574</v>
      </c>
    </row>
    <row r="193" spans="1:6" x14ac:dyDescent="0.25">
      <c r="A193" t="s">
        <v>246</v>
      </c>
      <c r="B193" t="s">
        <v>247</v>
      </c>
      <c r="C193">
        <v>457453</v>
      </c>
      <c r="D193" t="s">
        <v>263</v>
      </c>
      <c r="E193" s="174">
        <v>7.7894218799999999</v>
      </c>
      <c r="F193">
        <v>510590</v>
      </c>
    </row>
    <row r="194" spans="1:6" x14ac:dyDescent="0.25">
      <c r="A194" t="s">
        <v>246</v>
      </c>
      <c r="B194" t="s">
        <v>374</v>
      </c>
      <c r="C194">
        <v>457192</v>
      </c>
      <c r="D194" t="s">
        <v>291</v>
      </c>
      <c r="E194" s="174">
        <v>2.84770184</v>
      </c>
      <c r="F194">
        <v>488586</v>
      </c>
    </row>
    <row r="195" spans="1:6" x14ac:dyDescent="0.25">
      <c r="A195" t="s">
        <v>246</v>
      </c>
      <c r="B195" t="s">
        <v>373</v>
      </c>
      <c r="C195">
        <v>457308</v>
      </c>
      <c r="D195" t="s">
        <v>276</v>
      </c>
      <c r="E195" s="174">
        <v>11.070286599999999</v>
      </c>
      <c r="F195">
        <v>554486</v>
      </c>
    </row>
    <row r="196" spans="1:6" x14ac:dyDescent="0.25">
      <c r="A196" t="s">
        <v>246</v>
      </c>
      <c r="B196" t="s">
        <v>374</v>
      </c>
      <c r="C196">
        <v>557660</v>
      </c>
      <c r="D196" t="s">
        <v>306</v>
      </c>
      <c r="E196" s="174">
        <v>1.87860922</v>
      </c>
      <c r="F196">
        <v>554636</v>
      </c>
    </row>
    <row r="197" spans="1:6" x14ac:dyDescent="0.25">
      <c r="A197" t="s">
        <v>246</v>
      </c>
      <c r="B197" t="s">
        <v>373</v>
      </c>
      <c r="C197">
        <v>557523</v>
      </c>
      <c r="D197" t="s">
        <v>282</v>
      </c>
      <c r="E197" s="174">
        <v>2.2414874600000001</v>
      </c>
      <c r="F197">
        <v>4026</v>
      </c>
    </row>
    <row r="198" spans="1:6" x14ac:dyDescent="0.25">
      <c r="A198" t="s">
        <v>246</v>
      </c>
      <c r="B198" t="s">
        <v>373</v>
      </c>
      <c r="C198">
        <v>557305</v>
      </c>
      <c r="D198" t="s">
        <v>275</v>
      </c>
      <c r="E198" s="174">
        <v>4.6618358400000002</v>
      </c>
      <c r="F198">
        <v>455151</v>
      </c>
    </row>
    <row r="199" spans="1:6" x14ac:dyDescent="0.25">
      <c r="A199" t="s">
        <v>246</v>
      </c>
      <c r="B199" t="s">
        <v>374</v>
      </c>
      <c r="C199">
        <v>557113</v>
      </c>
      <c r="D199" t="s">
        <v>288</v>
      </c>
      <c r="E199" s="174">
        <v>1.96385199</v>
      </c>
      <c r="F199">
        <v>554601</v>
      </c>
    </row>
    <row r="200" spans="1:6" x14ac:dyDescent="0.25">
      <c r="A200" t="s">
        <v>246</v>
      </c>
      <c r="B200" t="s">
        <v>374</v>
      </c>
      <c r="C200">
        <v>557352</v>
      </c>
      <c r="D200" t="s">
        <v>298</v>
      </c>
      <c r="E200" s="174">
        <v>4.0678803200000004</v>
      </c>
      <c r="F200">
        <v>457350</v>
      </c>
    </row>
    <row r="201" spans="1:6" x14ac:dyDescent="0.25">
      <c r="A201" t="s">
        <v>246</v>
      </c>
      <c r="B201" t="s">
        <v>373</v>
      </c>
      <c r="C201">
        <v>457165</v>
      </c>
      <c r="D201" t="s">
        <v>271</v>
      </c>
      <c r="E201" s="174">
        <v>2.2554520299999998</v>
      </c>
      <c r="F201">
        <v>554686</v>
      </c>
    </row>
    <row r="202" spans="1:6" x14ac:dyDescent="0.25">
      <c r="A202" t="s">
        <v>246</v>
      </c>
      <c r="B202" t="s">
        <v>247</v>
      </c>
      <c r="C202">
        <v>557441</v>
      </c>
      <c r="D202" t="s">
        <v>256</v>
      </c>
      <c r="E202" s="174">
        <v>3.0854458199999999</v>
      </c>
      <c r="F202">
        <v>551369</v>
      </c>
    </row>
    <row r="203" spans="1:6" x14ac:dyDescent="0.25">
      <c r="A203" t="s">
        <v>246</v>
      </c>
      <c r="B203" t="s">
        <v>247</v>
      </c>
      <c r="C203">
        <v>457443</v>
      </c>
      <c r="D203" t="s">
        <v>258</v>
      </c>
      <c r="E203" s="174">
        <v>4.0950951900000003</v>
      </c>
      <c r="F203">
        <v>4157</v>
      </c>
    </row>
    <row r="204" spans="1:6" x14ac:dyDescent="0.25">
      <c r="A204" t="s">
        <v>246</v>
      </c>
      <c r="B204" t="s">
        <v>373</v>
      </c>
      <c r="C204">
        <v>457583</v>
      </c>
      <c r="D204" t="s">
        <v>284</v>
      </c>
      <c r="E204" s="174">
        <v>7.58598456</v>
      </c>
      <c r="F204">
        <v>457348</v>
      </c>
    </row>
    <row r="205" spans="1:6" x14ac:dyDescent="0.25">
      <c r="A205" t="s">
        <v>246</v>
      </c>
      <c r="B205" t="s">
        <v>374</v>
      </c>
      <c r="C205">
        <v>557508</v>
      </c>
      <c r="D205" t="s">
        <v>300</v>
      </c>
      <c r="E205" s="174">
        <v>2.6246019199999999</v>
      </c>
      <c r="F205">
        <v>554321</v>
      </c>
    </row>
    <row r="206" spans="1:6" x14ac:dyDescent="0.25">
      <c r="A206" t="s">
        <v>246</v>
      </c>
      <c r="B206" t="s">
        <v>247</v>
      </c>
      <c r="C206">
        <v>557447</v>
      </c>
      <c r="D206" t="s">
        <v>261</v>
      </c>
      <c r="E206" s="174">
        <v>2.96829272</v>
      </c>
      <c r="F206">
        <v>455566</v>
      </c>
    </row>
    <row r="207" spans="1:6" x14ac:dyDescent="0.25">
      <c r="A207" t="s">
        <v>246</v>
      </c>
      <c r="B207" t="s">
        <v>247</v>
      </c>
      <c r="C207">
        <v>557444</v>
      </c>
      <c r="D207" t="s">
        <v>268</v>
      </c>
      <c r="E207" s="174">
        <v>4.8516961199999997</v>
      </c>
      <c r="F207">
        <v>4008</v>
      </c>
    </row>
    <row r="208" spans="1:6" x14ac:dyDescent="0.25">
      <c r="A208" t="s">
        <v>246</v>
      </c>
      <c r="B208" t="s">
        <v>373</v>
      </c>
      <c r="C208">
        <v>457435</v>
      </c>
      <c r="D208" t="s">
        <v>279</v>
      </c>
      <c r="E208" s="174">
        <v>3.9202090799999998</v>
      </c>
      <c r="F208">
        <v>408862</v>
      </c>
    </row>
    <row r="209" spans="1:6" x14ac:dyDescent="0.25">
      <c r="A209" t="s">
        <v>246</v>
      </c>
      <c r="B209" t="s">
        <v>247</v>
      </c>
      <c r="C209">
        <v>557439</v>
      </c>
      <c r="D209" t="s">
        <v>257</v>
      </c>
      <c r="E209" s="174">
        <v>3.88875963</v>
      </c>
      <c r="F209">
        <v>410566</v>
      </c>
    </row>
    <row r="210" spans="1:6" x14ac:dyDescent="0.25">
      <c r="A210" t="s">
        <v>246</v>
      </c>
      <c r="B210" t="s">
        <v>374</v>
      </c>
      <c r="C210">
        <v>457158</v>
      </c>
      <c r="D210" t="s">
        <v>307</v>
      </c>
      <c r="E210" s="174">
        <v>4.5777037600000003</v>
      </c>
      <c r="F210">
        <v>557105</v>
      </c>
    </row>
    <row r="211" spans="1:6" x14ac:dyDescent="0.25">
      <c r="A211" t="s">
        <v>246</v>
      </c>
      <c r="B211" t="s">
        <v>374</v>
      </c>
      <c r="C211">
        <v>557303</v>
      </c>
      <c r="D211" t="s">
        <v>292</v>
      </c>
      <c r="E211" s="174">
        <v>2.8944075300000001</v>
      </c>
      <c r="F211">
        <v>451350</v>
      </c>
    </row>
    <row r="212" spans="1:6" x14ac:dyDescent="0.25">
      <c r="A212" t="s">
        <v>246</v>
      </c>
      <c r="B212" t="s">
        <v>247</v>
      </c>
      <c r="C212">
        <v>557178</v>
      </c>
      <c r="D212" t="s">
        <v>249</v>
      </c>
      <c r="E212" s="174">
        <v>3.9896986000000001</v>
      </c>
      <c r="F212">
        <v>554196</v>
      </c>
    </row>
    <row r="213" spans="1:6" x14ac:dyDescent="0.25">
      <c r="A213" t="s">
        <v>246</v>
      </c>
      <c r="B213" t="s">
        <v>247</v>
      </c>
      <c r="C213">
        <v>557559</v>
      </c>
      <c r="D213" t="s">
        <v>265</v>
      </c>
      <c r="E213" s="174">
        <v>4.0835714000000003</v>
      </c>
      <c r="F213">
        <v>457306</v>
      </c>
    </row>
    <row r="214" spans="1:6" x14ac:dyDescent="0.25">
      <c r="A214" t="s">
        <v>246</v>
      </c>
      <c r="B214" t="s">
        <v>247</v>
      </c>
      <c r="C214">
        <v>457446</v>
      </c>
      <c r="D214" t="s">
        <v>260</v>
      </c>
      <c r="E214" s="174">
        <v>6.7691988399999996</v>
      </c>
      <c r="F214">
        <v>451166</v>
      </c>
    </row>
    <row r="215" spans="1:6" x14ac:dyDescent="0.25">
      <c r="A215" t="s">
        <v>246</v>
      </c>
      <c r="B215" t="s">
        <v>247</v>
      </c>
      <c r="C215">
        <v>457574</v>
      </c>
      <c r="D215" t="s">
        <v>266</v>
      </c>
      <c r="E215" s="174">
        <v>3.2935699000000001</v>
      </c>
      <c r="F215">
        <v>488246</v>
      </c>
    </row>
    <row r="216" spans="1:6" x14ac:dyDescent="0.25">
      <c r="A216" t="s">
        <v>246</v>
      </c>
      <c r="B216" t="s">
        <v>374</v>
      </c>
      <c r="C216">
        <v>457350</v>
      </c>
      <c r="D216" t="s">
        <v>297</v>
      </c>
      <c r="E216" s="174">
        <v>7.44524075</v>
      </c>
      <c r="F216">
        <v>510520</v>
      </c>
    </row>
    <row r="217" spans="1:6" x14ac:dyDescent="0.25">
      <c r="A217" t="s">
        <v>246</v>
      </c>
      <c r="B217" t="s">
        <v>374</v>
      </c>
      <c r="C217">
        <v>457348</v>
      </c>
      <c r="D217" t="s">
        <v>296</v>
      </c>
      <c r="E217" s="174">
        <v>9.1209091200000003</v>
      </c>
      <c r="F217">
        <v>4029</v>
      </c>
    </row>
    <row r="218" spans="1:6" x14ac:dyDescent="0.25">
      <c r="A218" t="s">
        <v>246</v>
      </c>
      <c r="B218" t="s">
        <v>247</v>
      </c>
      <c r="C218">
        <v>557105</v>
      </c>
      <c r="D218" t="s">
        <v>248</v>
      </c>
      <c r="E218" s="174">
        <v>3.41602878</v>
      </c>
      <c r="F218">
        <v>451156</v>
      </c>
    </row>
    <row r="219" spans="1:6" x14ac:dyDescent="0.25">
      <c r="A219" t="s">
        <v>246</v>
      </c>
      <c r="B219" t="s">
        <v>374</v>
      </c>
      <c r="C219">
        <v>457306</v>
      </c>
      <c r="D219" t="s">
        <v>293</v>
      </c>
      <c r="E219" s="174">
        <v>5.50790165</v>
      </c>
      <c r="F219">
        <v>557712</v>
      </c>
    </row>
    <row r="220" spans="1:6" x14ac:dyDescent="0.25">
      <c r="A220" t="s">
        <v>246</v>
      </c>
      <c r="B220" t="s">
        <v>247</v>
      </c>
      <c r="C220">
        <v>557712</v>
      </c>
      <c r="D220" t="s">
        <v>269</v>
      </c>
      <c r="E220" s="174">
        <v>5.0354185200000003</v>
      </c>
      <c r="F220">
        <v>4022</v>
      </c>
    </row>
    <row r="221" spans="1:6" x14ac:dyDescent="0.25">
      <c r="A221" t="s">
        <v>246</v>
      </c>
      <c r="B221" t="s">
        <v>247</v>
      </c>
      <c r="C221">
        <v>557432</v>
      </c>
      <c r="D221" t="s">
        <v>251</v>
      </c>
      <c r="E221" s="174">
        <v>3.7347956899999999</v>
      </c>
      <c r="F221">
        <v>557432</v>
      </c>
    </row>
    <row r="222" spans="1:6" x14ac:dyDescent="0.25">
      <c r="A222" t="s">
        <v>246</v>
      </c>
      <c r="B222" t="s">
        <v>373</v>
      </c>
      <c r="C222">
        <v>557503</v>
      </c>
      <c r="D222" t="s">
        <v>281</v>
      </c>
      <c r="E222" s="174">
        <v>3.8409492200000002</v>
      </c>
      <c r="F222">
        <v>557503</v>
      </c>
    </row>
    <row r="223" spans="1:6" x14ac:dyDescent="0.25">
      <c r="A223" t="s">
        <v>246</v>
      </c>
      <c r="B223" t="s">
        <v>373</v>
      </c>
      <c r="C223">
        <v>457617</v>
      </c>
      <c r="D223" t="s">
        <v>286</v>
      </c>
      <c r="E223" s="174">
        <v>8.0775934500000002</v>
      </c>
      <c r="F223">
        <v>457617</v>
      </c>
    </row>
    <row r="224" spans="1:6" x14ac:dyDescent="0.25">
      <c r="A224" t="s">
        <v>246</v>
      </c>
      <c r="B224" t="s">
        <v>373</v>
      </c>
      <c r="C224">
        <v>557210</v>
      </c>
      <c r="D224" t="s">
        <v>272</v>
      </c>
      <c r="E224" s="174">
        <v>2.6658372899999998</v>
      </c>
      <c r="F224">
        <v>508802</v>
      </c>
    </row>
    <row r="225" spans="1:6" x14ac:dyDescent="0.25">
      <c r="A225" t="s">
        <v>246</v>
      </c>
      <c r="B225" t="s">
        <v>373</v>
      </c>
      <c r="C225">
        <v>557668</v>
      </c>
      <c r="D225" t="s">
        <v>287</v>
      </c>
      <c r="E225" s="174">
        <v>4.4826516400000003</v>
      </c>
      <c r="F225">
        <v>557210</v>
      </c>
    </row>
    <row r="226" spans="1:6" x14ac:dyDescent="0.25">
      <c r="A226" t="s">
        <v>246</v>
      </c>
      <c r="B226" t="s">
        <v>247</v>
      </c>
      <c r="C226">
        <v>557440</v>
      </c>
      <c r="D226" t="s">
        <v>255</v>
      </c>
      <c r="E226" s="174">
        <v>2.8603574100000002</v>
      </c>
      <c r="F226">
        <v>4037</v>
      </c>
    </row>
    <row r="227" spans="1:6" x14ac:dyDescent="0.25">
      <c r="A227" t="s">
        <v>246</v>
      </c>
      <c r="B227" t="s">
        <v>373</v>
      </c>
      <c r="C227">
        <v>457543</v>
      </c>
      <c r="D227" t="s">
        <v>283</v>
      </c>
      <c r="E227" s="174">
        <v>2.6404830100000001</v>
      </c>
      <c r="F227">
        <v>4054</v>
      </c>
    </row>
    <row r="228" spans="1:6" x14ac:dyDescent="0.25">
      <c r="A228" t="s">
        <v>246</v>
      </c>
      <c r="B228" t="s">
        <v>247</v>
      </c>
      <c r="C228">
        <v>557445</v>
      </c>
      <c r="D228" t="s">
        <v>259</v>
      </c>
      <c r="E228" s="174">
        <v>2.8735632899999999</v>
      </c>
      <c r="F228">
        <v>551330</v>
      </c>
    </row>
    <row r="229" spans="1:6" x14ac:dyDescent="0.25">
      <c r="A229" t="s">
        <v>246</v>
      </c>
      <c r="B229" t="s">
        <v>374</v>
      </c>
      <c r="C229">
        <v>457632</v>
      </c>
      <c r="D229" t="s">
        <v>303</v>
      </c>
      <c r="E229" s="174">
        <v>11.8298089</v>
      </c>
      <c r="F229">
        <v>551110</v>
      </c>
    </row>
    <row r="230" spans="1:6" x14ac:dyDescent="0.25">
      <c r="A230" t="s">
        <v>246</v>
      </c>
      <c r="B230" t="s">
        <v>374</v>
      </c>
      <c r="C230">
        <v>457180</v>
      </c>
      <c r="D230" t="s">
        <v>289</v>
      </c>
      <c r="E230" s="174">
        <v>2.5157127199999998</v>
      </c>
      <c r="F230">
        <v>488256</v>
      </c>
    </row>
    <row r="231" spans="1:6" x14ac:dyDescent="0.25">
      <c r="A231" t="s">
        <v>393</v>
      </c>
      <c r="B231" t="s">
        <v>379</v>
      </c>
      <c r="C231">
        <v>4017</v>
      </c>
      <c r="D231" t="s">
        <v>607</v>
      </c>
      <c r="E231" s="174">
        <v>10.0494811</v>
      </c>
      <c r="F231">
        <v>4020</v>
      </c>
    </row>
    <row r="232" spans="1:6" x14ac:dyDescent="0.25">
      <c r="A232" t="s">
        <v>393</v>
      </c>
      <c r="B232" t="s">
        <v>379</v>
      </c>
      <c r="C232">
        <v>4022</v>
      </c>
      <c r="D232" t="s">
        <v>608</v>
      </c>
      <c r="E232" s="174">
        <v>4.86179337</v>
      </c>
      <c r="F232">
        <v>451101</v>
      </c>
    </row>
    <row r="233" spans="1:6" x14ac:dyDescent="0.25">
      <c r="A233" t="s">
        <v>308</v>
      </c>
      <c r="B233" t="s">
        <v>309</v>
      </c>
      <c r="C233">
        <v>588631</v>
      </c>
      <c r="D233" t="s">
        <v>323</v>
      </c>
      <c r="E233" s="174">
        <v>5.4197758499999997</v>
      </c>
      <c r="F233">
        <v>454535</v>
      </c>
    </row>
    <row r="234" spans="1:6" x14ac:dyDescent="0.25">
      <c r="A234" t="s">
        <v>308</v>
      </c>
      <c r="B234" t="s">
        <v>375</v>
      </c>
      <c r="C234">
        <v>588316</v>
      </c>
      <c r="D234" t="s">
        <v>329</v>
      </c>
      <c r="E234" s="174">
        <v>3.58734091</v>
      </c>
      <c r="F234">
        <v>557668</v>
      </c>
    </row>
    <row r="235" spans="1:6" x14ac:dyDescent="0.25">
      <c r="A235" t="s">
        <v>308</v>
      </c>
      <c r="B235" t="s">
        <v>309</v>
      </c>
      <c r="C235">
        <v>588396</v>
      </c>
      <c r="D235" t="s">
        <v>319</v>
      </c>
      <c r="E235" s="174">
        <v>2.9485169199999999</v>
      </c>
      <c r="F235">
        <v>4019</v>
      </c>
    </row>
    <row r="236" spans="1:6" x14ac:dyDescent="0.25">
      <c r="A236" t="s">
        <v>308</v>
      </c>
      <c r="B236" t="s">
        <v>375</v>
      </c>
      <c r="C236">
        <v>588461</v>
      </c>
      <c r="D236" t="s">
        <v>333</v>
      </c>
      <c r="E236" s="174">
        <v>4.3469709400000003</v>
      </c>
      <c r="F236">
        <v>4132</v>
      </c>
    </row>
    <row r="237" spans="1:6" x14ac:dyDescent="0.25">
      <c r="A237" t="s">
        <v>308</v>
      </c>
      <c r="B237" t="s">
        <v>375</v>
      </c>
      <c r="C237">
        <v>588551</v>
      </c>
      <c r="D237" t="s">
        <v>334</v>
      </c>
      <c r="E237" s="174">
        <v>3.3579461400000001</v>
      </c>
      <c r="F237">
        <v>488706</v>
      </c>
    </row>
    <row r="238" spans="1:6" x14ac:dyDescent="0.25">
      <c r="A238" t="s">
        <v>308</v>
      </c>
      <c r="B238" t="s">
        <v>375</v>
      </c>
      <c r="C238">
        <v>588666</v>
      </c>
      <c r="D238" t="s">
        <v>338</v>
      </c>
      <c r="E238" s="174">
        <v>3.9128908099999999</v>
      </c>
      <c r="F238">
        <v>508819</v>
      </c>
    </row>
    <row r="239" spans="1:6" x14ac:dyDescent="0.25">
      <c r="A239" t="s">
        <v>308</v>
      </c>
      <c r="B239" t="s">
        <v>309</v>
      </c>
      <c r="C239">
        <v>588216</v>
      </c>
      <c r="D239" t="s">
        <v>312</v>
      </c>
      <c r="E239" s="174">
        <v>0.55197132599999998</v>
      </c>
      <c r="F239">
        <v>4030</v>
      </c>
    </row>
    <row r="240" spans="1:6" x14ac:dyDescent="0.25">
      <c r="A240" t="s">
        <v>308</v>
      </c>
      <c r="B240" t="s">
        <v>375</v>
      </c>
      <c r="C240">
        <v>488326</v>
      </c>
      <c r="D240" t="s">
        <v>330</v>
      </c>
      <c r="E240" s="174">
        <v>5.0594035599999998</v>
      </c>
      <c r="F240">
        <v>4189</v>
      </c>
    </row>
    <row r="241" spans="1:6" x14ac:dyDescent="0.25">
      <c r="A241" t="s">
        <v>308</v>
      </c>
      <c r="B241" t="s">
        <v>309</v>
      </c>
      <c r="C241">
        <v>488451</v>
      </c>
      <c r="D241" t="s">
        <v>320</v>
      </c>
      <c r="E241" s="174">
        <v>4.5084291500000004</v>
      </c>
      <c r="F241">
        <v>4085</v>
      </c>
    </row>
    <row r="242" spans="1:6" x14ac:dyDescent="0.25">
      <c r="A242" t="s">
        <v>308</v>
      </c>
      <c r="B242" t="s">
        <v>309</v>
      </c>
      <c r="C242">
        <v>588336</v>
      </c>
      <c r="D242" t="s">
        <v>318</v>
      </c>
      <c r="E242" s="174">
        <v>2.9480474399999999</v>
      </c>
      <c r="F242">
        <v>455456</v>
      </c>
    </row>
    <row r="243" spans="1:6" x14ac:dyDescent="0.25">
      <c r="A243" t="s">
        <v>308</v>
      </c>
      <c r="B243" t="s">
        <v>309</v>
      </c>
      <c r="C243">
        <v>488561</v>
      </c>
      <c r="D243" t="s">
        <v>322</v>
      </c>
      <c r="E243" s="174">
        <v>7.0270932500000001</v>
      </c>
      <c r="F243">
        <v>588716</v>
      </c>
    </row>
    <row r="244" spans="1:6" x14ac:dyDescent="0.25">
      <c r="A244" t="s">
        <v>308</v>
      </c>
      <c r="B244" t="s">
        <v>375</v>
      </c>
      <c r="C244">
        <v>488556</v>
      </c>
      <c r="D244" t="s">
        <v>335</v>
      </c>
      <c r="E244" s="174">
        <v>3.0955910100000001</v>
      </c>
      <c r="F244">
        <v>557440</v>
      </c>
    </row>
    <row r="245" spans="1:6" x14ac:dyDescent="0.25">
      <c r="A245" t="s">
        <v>308</v>
      </c>
      <c r="B245" t="s">
        <v>309</v>
      </c>
      <c r="C245">
        <v>588201</v>
      </c>
      <c r="D245" t="s">
        <v>310</v>
      </c>
      <c r="E245" s="174">
        <v>3.5590595999999999</v>
      </c>
      <c r="F245">
        <v>457543</v>
      </c>
    </row>
    <row r="246" spans="1:6" x14ac:dyDescent="0.25">
      <c r="A246" t="s">
        <v>308</v>
      </c>
      <c r="B246" t="s">
        <v>309</v>
      </c>
      <c r="C246">
        <v>488286</v>
      </c>
      <c r="D246" t="s">
        <v>315</v>
      </c>
      <c r="E246" s="174">
        <v>8.9672949000000006</v>
      </c>
      <c r="F246">
        <v>588501</v>
      </c>
    </row>
    <row r="247" spans="1:6" x14ac:dyDescent="0.25">
      <c r="A247" t="s">
        <v>308</v>
      </c>
      <c r="B247" t="s">
        <v>309</v>
      </c>
      <c r="C247">
        <v>488288</v>
      </c>
      <c r="D247" t="s">
        <v>317</v>
      </c>
      <c r="E247" s="174">
        <v>1.96969697</v>
      </c>
      <c r="F247">
        <v>4126</v>
      </c>
    </row>
    <row r="248" spans="1:6" x14ac:dyDescent="0.25">
      <c r="A248" t="s">
        <v>308</v>
      </c>
      <c r="B248" t="s">
        <v>309</v>
      </c>
      <c r="C248">
        <v>588206</v>
      </c>
      <c r="D248" t="s">
        <v>311</v>
      </c>
      <c r="E248" s="174">
        <v>2.7713939399999998</v>
      </c>
      <c r="F248">
        <v>454651</v>
      </c>
    </row>
    <row r="249" spans="1:6" x14ac:dyDescent="0.25">
      <c r="A249" t="s">
        <v>308</v>
      </c>
      <c r="B249" t="s">
        <v>375</v>
      </c>
      <c r="C249">
        <v>588386</v>
      </c>
      <c r="D249" t="s">
        <v>332</v>
      </c>
      <c r="E249" s="174">
        <v>2.55670763</v>
      </c>
      <c r="F249">
        <v>554296</v>
      </c>
    </row>
    <row r="250" spans="1:6" x14ac:dyDescent="0.25">
      <c r="A250" t="s">
        <v>308</v>
      </c>
      <c r="B250" t="s">
        <v>309</v>
      </c>
      <c r="C250">
        <v>488281</v>
      </c>
      <c r="D250" t="s">
        <v>314</v>
      </c>
      <c r="E250" s="174">
        <v>4.5248495599999998</v>
      </c>
      <c r="F250">
        <v>4144</v>
      </c>
    </row>
    <row r="251" spans="1:6" x14ac:dyDescent="0.25">
      <c r="A251" t="s">
        <v>308</v>
      </c>
      <c r="B251" t="s">
        <v>309</v>
      </c>
      <c r="C251">
        <v>488291</v>
      </c>
      <c r="D251" t="s">
        <v>316</v>
      </c>
      <c r="E251" s="174">
        <v>1.7767089899999999</v>
      </c>
      <c r="F251">
        <v>554700</v>
      </c>
    </row>
    <row r="252" spans="1:6" x14ac:dyDescent="0.25">
      <c r="A252" t="s">
        <v>308</v>
      </c>
      <c r="B252" t="s">
        <v>375</v>
      </c>
      <c r="C252">
        <v>588186</v>
      </c>
      <c r="D252" t="s">
        <v>327</v>
      </c>
      <c r="E252" s="174">
        <v>3.7492388999999999</v>
      </c>
      <c r="F252">
        <v>554381</v>
      </c>
    </row>
    <row r="253" spans="1:6" x14ac:dyDescent="0.25">
      <c r="A253" t="s">
        <v>308</v>
      </c>
      <c r="B253" t="s">
        <v>375</v>
      </c>
      <c r="C253">
        <v>488586</v>
      </c>
      <c r="D253" t="s">
        <v>326</v>
      </c>
      <c r="E253" s="174">
        <v>13.880362699999999</v>
      </c>
      <c r="F253">
        <v>557445</v>
      </c>
    </row>
    <row r="254" spans="1:6" x14ac:dyDescent="0.25">
      <c r="A254" t="s">
        <v>308</v>
      </c>
      <c r="B254" t="s">
        <v>375</v>
      </c>
      <c r="C254">
        <v>488246</v>
      </c>
      <c r="D254" t="s">
        <v>328</v>
      </c>
      <c r="E254" s="174">
        <v>2.8067423300000001</v>
      </c>
      <c r="F254">
        <v>457632</v>
      </c>
    </row>
    <row r="255" spans="1:6" x14ac:dyDescent="0.25">
      <c r="A255" t="s">
        <v>308</v>
      </c>
      <c r="B255" t="s">
        <v>309</v>
      </c>
      <c r="C255">
        <v>488256</v>
      </c>
      <c r="D255" t="s">
        <v>313</v>
      </c>
      <c r="E255" s="174">
        <v>1.9948853600000001</v>
      </c>
      <c r="F255">
        <v>551128</v>
      </c>
    </row>
    <row r="256" spans="1:6" x14ac:dyDescent="0.25">
      <c r="A256" t="s">
        <v>308</v>
      </c>
      <c r="B256" t="s">
        <v>309</v>
      </c>
      <c r="C256">
        <v>488706</v>
      </c>
      <c r="D256" t="s">
        <v>324</v>
      </c>
      <c r="E256" s="174">
        <v>3.4306884100000001</v>
      </c>
      <c r="F256">
        <v>554356</v>
      </c>
    </row>
    <row r="257" spans="1:6" x14ac:dyDescent="0.25">
      <c r="A257" t="s">
        <v>308</v>
      </c>
      <c r="B257" t="s">
        <v>309</v>
      </c>
      <c r="C257">
        <v>588716</v>
      </c>
      <c r="D257" t="s">
        <v>325</v>
      </c>
      <c r="E257" s="174">
        <v>2.9231345700000002</v>
      </c>
      <c r="F257">
        <v>554413</v>
      </c>
    </row>
    <row r="258" spans="1:6" x14ac:dyDescent="0.25">
      <c r="A258" t="s">
        <v>308</v>
      </c>
      <c r="B258" t="s">
        <v>309</v>
      </c>
      <c r="C258">
        <v>588501</v>
      </c>
      <c r="D258" t="s">
        <v>321</v>
      </c>
      <c r="E258" s="174">
        <v>5.36844637</v>
      </c>
      <c r="F258">
        <v>457180</v>
      </c>
    </row>
    <row r="259" spans="1:6" x14ac:dyDescent="0.25">
      <c r="A259" t="s">
        <v>376</v>
      </c>
    </row>
    <row r="260" spans="1:6" x14ac:dyDescent="0.25">
      <c r="A260" t="s">
        <v>380</v>
      </c>
    </row>
    <row r="261" spans="1:6" x14ac:dyDescent="0.25">
      <c r="A261" t="s">
        <v>381</v>
      </c>
    </row>
    <row r="262" spans="1:6" x14ac:dyDescent="0.25">
      <c r="A262" t="s">
        <v>382</v>
      </c>
    </row>
    <row r="263" spans="1:6" x14ac:dyDescent="0.25">
      <c r="A263" t="s">
        <v>385</v>
      </c>
    </row>
    <row r="264" spans="1:6" x14ac:dyDescent="0.25">
      <c r="A264" t="s">
        <v>246</v>
      </c>
    </row>
    <row r="265" spans="1:6" x14ac:dyDescent="0.25">
      <c r="A265" t="s">
        <v>308</v>
      </c>
    </row>
  </sheetData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Feuil20">
    <tabColor theme="1" tint="0.499984740745262"/>
  </sheetPr>
  <dimension ref="A1:AD62"/>
  <sheetViews>
    <sheetView workbookViewId="0">
      <selection activeCell="C2" sqref="C2"/>
    </sheetView>
  </sheetViews>
  <sheetFormatPr baseColWidth="10" defaultRowHeight="15" x14ac:dyDescent="0.25"/>
  <cols>
    <col min="1" max="1" width="36.85546875" customWidth="1"/>
    <col min="3" max="3" width="16.5703125" customWidth="1"/>
    <col min="4" max="4" width="15.42578125" customWidth="1"/>
    <col min="6" max="6" width="21" customWidth="1"/>
    <col min="7" max="7" width="25.140625" bestFit="1" customWidth="1"/>
    <col min="8" max="8" width="12.85546875" customWidth="1"/>
    <col min="10" max="10" width="22.28515625" customWidth="1"/>
    <col min="13" max="13" width="30.5703125" customWidth="1"/>
    <col min="14" max="14" width="21.28515625" customWidth="1"/>
    <col min="15" max="15" width="23.5703125" customWidth="1"/>
    <col min="16" max="16" width="17" customWidth="1"/>
    <col min="17" max="17" width="27.42578125" customWidth="1"/>
    <col min="18" max="18" width="20.85546875" customWidth="1"/>
    <col min="19" max="19" width="19" customWidth="1"/>
    <col min="20" max="20" width="22" customWidth="1"/>
    <col min="21" max="22" width="20.5703125" customWidth="1"/>
    <col min="23" max="23" width="20.85546875" customWidth="1"/>
    <col min="24" max="24" width="23.42578125" customWidth="1"/>
    <col min="25" max="25" width="17.7109375" customWidth="1"/>
    <col min="26" max="26" width="21.85546875" customWidth="1"/>
    <col min="27" max="27" width="18.28515625" customWidth="1"/>
    <col min="28" max="28" width="23.140625" customWidth="1"/>
    <col min="29" max="29" width="20" customWidth="1"/>
    <col min="30" max="30" width="19" customWidth="1"/>
  </cols>
  <sheetData>
    <row r="1" spans="1:30" x14ac:dyDescent="0.25">
      <c r="C1" s="336" t="s">
        <v>2</v>
      </c>
      <c r="D1" s="336"/>
      <c r="E1" s="336"/>
      <c r="F1" s="336"/>
      <c r="G1" s="336"/>
      <c r="H1" s="336"/>
      <c r="I1" s="336"/>
      <c r="J1" s="336"/>
      <c r="K1" s="336"/>
      <c r="M1" s="337" t="s">
        <v>3</v>
      </c>
      <c r="N1" s="337"/>
      <c r="O1" s="337"/>
      <c r="P1" s="337"/>
      <c r="Q1" s="337"/>
      <c r="R1" s="337"/>
      <c r="S1" s="337"/>
      <c r="T1" s="337"/>
      <c r="U1" s="337"/>
      <c r="V1" s="337"/>
      <c r="W1" s="337"/>
      <c r="X1" s="337"/>
      <c r="Y1" s="337"/>
      <c r="Z1" s="337"/>
      <c r="AA1" s="337"/>
      <c r="AB1" s="337"/>
      <c r="AC1" s="337"/>
      <c r="AD1" s="337"/>
    </row>
    <row r="2" spans="1:30" x14ac:dyDescent="0.25">
      <c r="A2" s="41" t="s">
        <v>1</v>
      </c>
      <c r="C2" s="42" t="s">
        <v>376</v>
      </c>
      <c r="D2" s="42" t="s">
        <v>380</v>
      </c>
      <c r="E2" s="42" t="s">
        <v>381</v>
      </c>
      <c r="F2" s="42" t="s">
        <v>382</v>
      </c>
      <c r="G2" s="42" t="s">
        <v>385</v>
      </c>
      <c r="H2" s="42" t="s">
        <v>246</v>
      </c>
      <c r="I2" s="42" t="s">
        <v>308</v>
      </c>
      <c r="J2" s="42" t="s">
        <v>393</v>
      </c>
      <c r="K2" s="42" t="s">
        <v>394</v>
      </c>
      <c r="M2" s="43" t="s">
        <v>0</v>
      </c>
      <c r="N2" s="43" t="s">
        <v>42</v>
      </c>
      <c r="O2" s="43" t="s">
        <v>58</v>
      </c>
      <c r="P2" s="43" t="s">
        <v>77</v>
      </c>
      <c r="Q2" s="43" t="s">
        <v>95</v>
      </c>
      <c r="R2" s="43" t="s">
        <v>116</v>
      </c>
      <c r="S2" s="43" t="s">
        <v>134</v>
      </c>
      <c r="T2" s="43" t="s">
        <v>383</v>
      </c>
      <c r="U2" s="43" t="s">
        <v>384</v>
      </c>
      <c r="V2" s="43" t="s">
        <v>174</v>
      </c>
      <c r="W2" s="43" t="s">
        <v>193</v>
      </c>
      <c r="X2" s="43" t="s">
        <v>386</v>
      </c>
      <c r="Y2" s="43" t="s">
        <v>231</v>
      </c>
      <c r="Z2" s="43" t="s">
        <v>247</v>
      </c>
      <c r="AA2" s="43" t="s">
        <v>373</v>
      </c>
      <c r="AB2" s="43" t="s">
        <v>374</v>
      </c>
      <c r="AC2" s="43" t="s">
        <v>309</v>
      </c>
      <c r="AD2" s="43" t="s">
        <v>375</v>
      </c>
    </row>
    <row r="3" spans="1:30" x14ac:dyDescent="0.25">
      <c r="A3" s="19" t="s">
        <v>376</v>
      </c>
      <c r="C3" s="19" t="s">
        <v>0</v>
      </c>
      <c r="D3" s="19" t="s">
        <v>58</v>
      </c>
      <c r="E3" s="19" t="s">
        <v>116</v>
      </c>
      <c r="F3" s="19" t="s">
        <v>383</v>
      </c>
      <c r="G3" s="19" t="s">
        <v>193</v>
      </c>
      <c r="H3" s="19" t="s">
        <v>247</v>
      </c>
      <c r="I3" s="19" t="s">
        <v>309</v>
      </c>
      <c r="J3" s="19" t="s">
        <v>377</v>
      </c>
      <c r="M3" s="44" t="s">
        <v>34</v>
      </c>
      <c r="N3" s="44" t="s">
        <v>43</v>
      </c>
      <c r="O3" s="44" t="s">
        <v>59</v>
      </c>
      <c r="P3" s="44" t="s">
        <v>78</v>
      </c>
      <c r="Q3" s="44" t="s">
        <v>96</v>
      </c>
      <c r="R3" s="44" t="s">
        <v>117</v>
      </c>
      <c r="S3" s="44" t="s">
        <v>135</v>
      </c>
      <c r="T3" s="44" t="s">
        <v>150</v>
      </c>
      <c r="U3" s="44" t="s">
        <v>161</v>
      </c>
      <c r="V3" s="44" t="s">
        <v>175</v>
      </c>
      <c r="W3" s="44" t="s">
        <v>194</v>
      </c>
      <c r="X3" s="44" t="s">
        <v>212</v>
      </c>
      <c r="Y3" s="44" t="s">
        <v>232</v>
      </c>
      <c r="Z3" s="44" t="s">
        <v>248</v>
      </c>
      <c r="AA3" s="44" t="s">
        <v>270</v>
      </c>
      <c r="AB3" s="44" t="s">
        <v>288</v>
      </c>
      <c r="AC3" s="44" t="s">
        <v>310</v>
      </c>
      <c r="AD3" s="44" t="s">
        <v>327</v>
      </c>
    </row>
    <row r="4" spans="1:30" x14ac:dyDescent="0.25">
      <c r="A4" s="19" t="s">
        <v>380</v>
      </c>
      <c r="C4" s="26" t="s">
        <v>42</v>
      </c>
      <c r="D4" s="19" t="s">
        <v>77</v>
      </c>
      <c r="E4" s="26" t="s">
        <v>134</v>
      </c>
      <c r="F4" s="19" t="s">
        <v>384</v>
      </c>
      <c r="G4" s="19" t="s">
        <v>386</v>
      </c>
      <c r="H4" s="19" t="s">
        <v>373</v>
      </c>
      <c r="I4" s="26" t="s">
        <v>375</v>
      </c>
      <c r="J4" s="19" t="s">
        <v>379</v>
      </c>
      <c r="M4" s="79" t="s">
        <v>35</v>
      </c>
      <c r="N4" s="44" t="s">
        <v>44</v>
      </c>
      <c r="O4" s="44" t="s">
        <v>60</v>
      </c>
      <c r="P4" s="44" t="s">
        <v>79</v>
      </c>
      <c r="Q4" s="44" t="s">
        <v>98</v>
      </c>
      <c r="R4" s="44" t="s">
        <v>118</v>
      </c>
      <c r="S4" s="44" t="s">
        <v>140</v>
      </c>
      <c r="T4" s="44" t="s">
        <v>151</v>
      </c>
      <c r="U4" s="44" t="s">
        <v>162</v>
      </c>
      <c r="V4" s="44" t="s">
        <v>176</v>
      </c>
      <c r="W4" s="44" t="s">
        <v>196</v>
      </c>
      <c r="X4" s="44" t="s">
        <v>213</v>
      </c>
      <c r="Y4" s="44" t="s">
        <v>233</v>
      </c>
      <c r="Z4" s="44" t="s">
        <v>249</v>
      </c>
      <c r="AA4" s="44" t="s">
        <v>271</v>
      </c>
      <c r="AB4" s="44" t="s">
        <v>289</v>
      </c>
      <c r="AC4" s="44" t="s">
        <v>311</v>
      </c>
      <c r="AD4" s="44" t="s">
        <v>328</v>
      </c>
    </row>
    <row r="5" spans="1:30" x14ac:dyDescent="0.25">
      <c r="A5" s="19" t="s">
        <v>381</v>
      </c>
      <c r="C5" s="26"/>
      <c r="D5" s="19" t="s">
        <v>95</v>
      </c>
      <c r="E5" s="26"/>
      <c r="F5" s="19" t="s">
        <v>174</v>
      </c>
      <c r="G5" s="19" t="s">
        <v>231</v>
      </c>
      <c r="H5" s="19" t="s">
        <v>374</v>
      </c>
      <c r="I5" s="26"/>
      <c r="J5" s="26"/>
      <c r="K5" s="26"/>
      <c r="M5" s="79" t="s">
        <v>36</v>
      </c>
      <c r="N5" s="44" t="s">
        <v>45</v>
      </c>
      <c r="O5" s="44" t="s">
        <v>61</v>
      </c>
      <c r="P5" s="44" t="s">
        <v>80</v>
      </c>
      <c r="Q5" s="44" t="s">
        <v>99</v>
      </c>
      <c r="R5" s="44" t="s">
        <v>119</v>
      </c>
      <c r="S5" s="44" t="s">
        <v>141</v>
      </c>
      <c r="T5" s="44" t="s">
        <v>152</v>
      </c>
      <c r="U5" s="44" t="s">
        <v>160</v>
      </c>
      <c r="V5" s="44" t="s">
        <v>177</v>
      </c>
      <c r="W5" s="44" t="s">
        <v>197</v>
      </c>
      <c r="X5" s="44" t="s">
        <v>214</v>
      </c>
      <c r="Y5" s="44" t="s">
        <v>234</v>
      </c>
      <c r="Z5" s="44" t="s">
        <v>250</v>
      </c>
      <c r="AA5" s="44" t="s">
        <v>272</v>
      </c>
      <c r="AB5" s="44" t="s">
        <v>291</v>
      </c>
      <c r="AC5" s="44" t="s">
        <v>313</v>
      </c>
      <c r="AD5" s="44" t="s">
        <v>329</v>
      </c>
    </row>
    <row r="6" spans="1:30" x14ac:dyDescent="0.25">
      <c r="A6" s="19" t="s">
        <v>382</v>
      </c>
      <c r="M6" s="79" t="s">
        <v>37</v>
      </c>
      <c r="N6" s="44" t="s">
        <v>47</v>
      </c>
      <c r="O6" s="44" t="s">
        <v>62</v>
      </c>
      <c r="P6" s="44" t="s">
        <v>81</v>
      </c>
      <c r="Q6" s="44" t="s">
        <v>100</v>
      </c>
      <c r="R6" s="44" t="s">
        <v>122</v>
      </c>
      <c r="S6" s="44" t="s">
        <v>143</v>
      </c>
      <c r="T6" s="44" t="s">
        <v>153</v>
      </c>
      <c r="U6" s="44" t="s">
        <v>163</v>
      </c>
      <c r="V6" s="44" t="s">
        <v>178</v>
      </c>
      <c r="W6" s="44" t="s">
        <v>198</v>
      </c>
      <c r="X6" s="44" t="s">
        <v>215</v>
      </c>
      <c r="Y6" s="44" t="s">
        <v>235</v>
      </c>
      <c r="Z6" s="44" t="s">
        <v>251</v>
      </c>
      <c r="AA6" s="44" t="s">
        <v>273</v>
      </c>
      <c r="AB6" s="44" t="s">
        <v>292</v>
      </c>
      <c r="AC6" s="44" t="s">
        <v>314</v>
      </c>
      <c r="AD6" s="44" t="s">
        <v>330</v>
      </c>
    </row>
    <row r="7" spans="1:30" x14ac:dyDescent="0.25">
      <c r="A7" s="19" t="s">
        <v>385</v>
      </c>
      <c r="M7" s="79" t="s">
        <v>39</v>
      </c>
      <c r="N7" s="44" t="s">
        <v>48</v>
      </c>
      <c r="O7" s="44" t="s">
        <v>64</v>
      </c>
      <c r="P7" s="44" t="s">
        <v>82</v>
      </c>
      <c r="Q7" s="44" t="s">
        <v>101</v>
      </c>
      <c r="R7" s="44" t="s">
        <v>123</v>
      </c>
      <c r="S7" s="44" t="s">
        <v>144</v>
      </c>
      <c r="T7" s="44" t="s">
        <v>154</v>
      </c>
      <c r="U7" s="44" t="s">
        <v>164</v>
      </c>
      <c r="V7" s="44" t="s">
        <v>179</v>
      </c>
      <c r="W7" s="44" t="s">
        <v>199</v>
      </c>
      <c r="X7" s="44" t="s">
        <v>216</v>
      </c>
      <c r="Y7" s="44" t="s">
        <v>236</v>
      </c>
      <c r="Z7" s="44" t="s">
        <v>252</v>
      </c>
      <c r="AA7" s="44" t="s">
        <v>274</v>
      </c>
      <c r="AB7" s="44" t="s">
        <v>293</v>
      </c>
      <c r="AC7" s="44" t="s">
        <v>315</v>
      </c>
      <c r="AD7" s="44" t="s">
        <v>332</v>
      </c>
    </row>
    <row r="8" spans="1:30" x14ac:dyDescent="0.25">
      <c r="A8" s="19" t="s">
        <v>246</v>
      </c>
      <c r="M8" s="79" t="s">
        <v>41</v>
      </c>
      <c r="N8" s="44" t="s">
        <v>49</v>
      </c>
      <c r="O8" s="44" t="s">
        <v>65</v>
      </c>
      <c r="P8" s="44" t="s">
        <v>83</v>
      </c>
      <c r="Q8" s="44" t="s">
        <v>102</v>
      </c>
      <c r="R8" s="44" t="s">
        <v>124</v>
      </c>
      <c r="S8" s="44" t="s">
        <v>145</v>
      </c>
      <c r="T8" s="44" t="s">
        <v>155</v>
      </c>
      <c r="U8" s="44" t="s">
        <v>165</v>
      </c>
      <c r="V8" s="44" t="s">
        <v>180</v>
      </c>
      <c r="W8" s="44" t="s">
        <v>200</v>
      </c>
      <c r="X8" s="44" t="s">
        <v>217</v>
      </c>
      <c r="Y8" s="44" t="s">
        <v>237</v>
      </c>
      <c r="Z8" s="44" t="s">
        <v>253</v>
      </c>
      <c r="AA8" s="44" t="s">
        <v>275</v>
      </c>
      <c r="AB8" s="44" t="s">
        <v>294</v>
      </c>
      <c r="AC8" s="44" t="s">
        <v>316</v>
      </c>
      <c r="AD8" s="44" t="s">
        <v>333</v>
      </c>
    </row>
    <row r="9" spans="1:30" x14ac:dyDescent="0.25">
      <c r="A9" s="19" t="s">
        <v>308</v>
      </c>
      <c r="M9" s="79"/>
      <c r="N9" s="44" t="s">
        <v>50</v>
      </c>
      <c r="O9" s="44" t="s">
        <v>66</v>
      </c>
      <c r="P9" s="44" t="s">
        <v>84</v>
      </c>
      <c r="Q9" s="44" t="s">
        <v>103</v>
      </c>
      <c r="R9" s="44" t="s">
        <v>125</v>
      </c>
      <c r="S9" s="44" t="s">
        <v>146</v>
      </c>
      <c r="T9" s="44" t="s">
        <v>156</v>
      </c>
      <c r="U9" s="44" t="s">
        <v>166</v>
      </c>
      <c r="V9" s="44" t="s">
        <v>181</v>
      </c>
      <c r="W9" s="44" t="s">
        <v>201</v>
      </c>
      <c r="X9" s="44" t="s">
        <v>218</v>
      </c>
      <c r="Y9" s="44" t="s">
        <v>238</v>
      </c>
      <c r="Z9" s="44" t="s">
        <v>254</v>
      </c>
      <c r="AA9" s="44" t="s">
        <v>276</v>
      </c>
      <c r="AB9" s="44" t="s">
        <v>295</v>
      </c>
      <c r="AC9" s="44" t="s">
        <v>317</v>
      </c>
      <c r="AD9" s="44" t="s">
        <v>334</v>
      </c>
    </row>
    <row r="10" spans="1:30" x14ac:dyDescent="0.25">
      <c r="A10" s="19" t="s">
        <v>394</v>
      </c>
      <c r="M10" s="79"/>
      <c r="N10" s="44" t="s">
        <v>52</v>
      </c>
      <c r="O10" s="44" t="s">
        <v>67</v>
      </c>
      <c r="P10" s="44" t="s">
        <v>86</v>
      </c>
      <c r="Q10" s="44" t="s">
        <v>104</v>
      </c>
      <c r="R10" s="44" t="s">
        <v>126</v>
      </c>
      <c r="S10" s="44" t="s">
        <v>147</v>
      </c>
      <c r="T10" s="44" t="s">
        <v>157</v>
      </c>
      <c r="U10" s="44" t="s">
        <v>167</v>
      </c>
      <c r="V10" s="44" t="s">
        <v>182</v>
      </c>
      <c r="W10" s="44" t="s">
        <v>203</v>
      </c>
      <c r="X10" s="44" t="s">
        <v>219</v>
      </c>
      <c r="Y10" s="44" t="s">
        <v>239</v>
      </c>
      <c r="Z10" s="44" t="s">
        <v>255</v>
      </c>
      <c r="AA10" s="44" t="s">
        <v>279</v>
      </c>
      <c r="AB10" s="44" t="s">
        <v>296</v>
      </c>
      <c r="AC10" s="44" t="s">
        <v>318</v>
      </c>
      <c r="AD10" s="44" t="s">
        <v>335</v>
      </c>
    </row>
    <row r="11" spans="1:30" x14ac:dyDescent="0.25">
      <c r="M11" s="79"/>
      <c r="N11" s="44" t="s">
        <v>51</v>
      </c>
      <c r="O11" s="44" t="s">
        <v>68</v>
      </c>
      <c r="P11" s="44" t="s">
        <v>87</v>
      </c>
      <c r="Q11" s="44" t="s">
        <v>105</v>
      </c>
      <c r="R11" s="44" t="s">
        <v>128</v>
      </c>
      <c r="S11" s="44" t="s">
        <v>148</v>
      </c>
      <c r="T11" s="44" t="s">
        <v>158</v>
      </c>
      <c r="U11" s="44" t="s">
        <v>168</v>
      </c>
      <c r="V11" s="44" t="s">
        <v>183</v>
      </c>
      <c r="W11" s="44" t="s">
        <v>205</v>
      </c>
      <c r="X11" s="44" t="s">
        <v>477</v>
      </c>
      <c r="Y11" s="44" t="s">
        <v>240</v>
      </c>
      <c r="Z11" s="44" t="s">
        <v>256</v>
      </c>
      <c r="AA11" s="44" t="s">
        <v>281</v>
      </c>
      <c r="AB11" s="44" t="s">
        <v>297</v>
      </c>
      <c r="AC11" s="44" t="s">
        <v>319</v>
      </c>
      <c r="AD11" s="44" t="s">
        <v>326</v>
      </c>
    </row>
    <row r="12" spans="1:30" x14ac:dyDescent="0.25">
      <c r="N12" s="44" t="s">
        <v>53</v>
      </c>
      <c r="O12" s="44" t="s">
        <v>69</v>
      </c>
      <c r="P12" s="44" t="s">
        <v>88</v>
      </c>
      <c r="Q12" s="44" t="s">
        <v>106</v>
      </c>
      <c r="R12" s="44" t="s">
        <v>129</v>
      </c>
      <c r="S12" s="44" t="s">
        <v>149</v>
      </c>
      <c r="T12" s="44" t="s">
        <v>159</v>
      </c>
      <c r="U12" s="44" t="s">
        <v>169</v>
      </c>
      <c r="V12" s="44" t="s">
        <v>184</v>
      </c>
      <c r="W12" s="44" t="s">
        <v>206</v>
      </c>
      <c r="X12" s="44" t="s">
        <v>221</v>
      </c>
      <c r="Y12" s="44" t="s">
        <v>241</v>
      </c>
      <c r="Z12" s="44" t="s">
        <v>257</v>
      </c>
      <c r="AA12" s="44" t="s">
        <v>282</v>
      </c>
      <c r="AB12" s="44" t="s">
        <v>298</v>
      </c>
      <c r="AC12" s="44" t="s">
        <v>320</v>
      </c>
      <c r="AD12" s="44" t="s">
        <v>338</v>
      </c>
    </row>
    <row r="13" spans="1:30" x14ac:dyDescent="0.25">
      <c r="N13" s="44" t="s">
        <v>55</v>
      </c>
      <c r="O13" s="44" t="s">
        <v>70</v>
      </c>
      <c r="P13" s="44" t="s">
        <v>89</v>
      </c>
      <c r="Q13" s="44" t="s">
        <v>107</v>
      </c>
      <c r="R13" s="44" t="s">
        <v>130</v>
      </c>
      <c r="S13" s="44"/>
      <c r="U13" s="44" t="s">
        <v>170</v>
      </c>
      <c r="V13" s="44" t="s">
        <v>185</v>
      </c>
      <c r="W13" s="44" t="s">
        <v>207</v>
      </c>
      <c r="X13" s="44" t="s">
        <v>223</v>
      </c>
      <c r="Y13" s="44" t="s">
        <v>242</v>
      </c>
      <c r="Z13" s="44" t="s">
        <v>258</v>
      </c>
      <c r="AA13" s="44" t="s">
        <v>283</v>
      </c>
      <c r="AB13" s="44" t="s">
        <v>300</v>
      </c>
      <c r="AC13" s="44" t="s">
        <v>321</v>
      </c>
      <c r="AD13" s="44"/>
    </row>
    <row r="14" spans="1:30" x14ac:dyDescent="0.25">
      <c r="N14" s="44" t="s">
        <v>56</v>
      </c>
      <c r="O14" s="44" t="s">
        <v>73</v>
      </c>
      <c r="P14" s="44" t="s">
        <v>90</v>
      </c>
      <c r="Q14" s="44" t="s">
        <v>108</v>
      </c>
      <c r="R14" s="44" t="s">
        <v>131</v>
      </c>
      <c r="S14" s="44"/>
      <c r="U14" s="44" t="s">
        <v>171</v>
      </c>
      <c r="V14" s="44" t="s">
        <v>186</v>
      </c>
      <c r="W14" s="44" t="s">
        <v>208</v>
      </c>
      <c r="X14" s="44" t="s">
        <v>224</v>
      </c>
      <c r="Y14" s="44" t="s">
        <v>243</v>
      </c>
      <c r="Z14" s="44" t="s">
        <v>259</v>
      </c>
      <c r="AA14" s="44" t="s">
        <v>284</v>
      </c>
      <c r="AB14" s="44" t="s">
        <v>301</v>
      </c>
      <c r="AC14" s="44" t="s">
        <v>322</v>
      </c>
      <c r="AD14" s="44"/>
    </row>
    <row r="15" spans="1:30" x14ac:dyDescent="0.25">
      <c r="N15" s="44" t="s">
        <v>57</v>
      </c>
      <c r="O15" s="44" t="s">
        <v>74</v>
      </c>
      <c r="P15" s="44" t="s">
        <v>91</v>
      </c>
      <c r="Q15" s="44" t="s">
        <v>109</v>
      </c>
      <c r="R15" s="44"/>
      <c r="S15" s="44"/>
      <c r="U15" s="44" t="s">
        <v>172</v>
      </c>
      <c r="V15" s="44" t="s">
        <v>187</v>
      </c>
      <c r="W15" s="44" t="s">
        <v>209</v>
      </c>
      <c r="X15" s="44" t="s">
        <v>225</v>
      </c>
      <c r="Y15" s="44" t="s">
        <v>244</v>
      </c>
      <c r="Z15" s="44" t="s">
        <v>260</v>
      </c>
      <c r="AA15" s="44" t="s">
        <v>285</v>
      </c>
      <c r="AB15" s="44" t="s">
        <v>303</v>
      </c>
      <c r="AC15" s="44" t="s">
        <v>323</v>
      </c>
    </row>
    <row r="16" spans="1:30" x14ac:dyDescent="0.25">
      <c r="N16" s="44"/>
      <c r="O16" s="44" t="s">
        <v>75</v>
      </c>
      <c r="P16" s="44" t="s">
        <v>93</v>
      </c>
      <c r="Q16" s="44" t="s">
        <v>110</v>
      </c>
      <c r="R16" s="44"/>
      <c r="S16" s="44"/>
      <c r="U16" s="44"/>
      <c r="V16" s="44" t="s">
        <v>189</v>
      </c>
      <c r="W16" s="44" t="s">
        <v>210</v>
      </c>
      <c r="X16" s="44" t="s">
        <v>226</v>
      </c>
      <c r="Y16" s="44" t="s">
        <v>245</v>
      </c>
      <c r="Z16" s="44" t="s">
        <v>261</v>
      </c>
      <c r="AA16" s="44" t="s">
        <v>286</v>
      </c>
      <c r="AB16" s="44" t="s">
        <v>306</v>
      </c>
      <c r="AC16" s="44" t="s">
        <v>324</v>
      </c>
    </row>
    <row r="17" spans="13:30" x14ac:dyDescent="0.25">
      <c r="N17" s="44"/>
      <c r="O17" s="44"/>
      <c r="P17" s="44" t="s">
        <v>94</v>
      </c>
      <c r="Q17" s="44" t="s">
        <v>111</v>
      </c>
      <c r="R17" s="44"/>
      <c r="S17" s="44"/>
      <c r="V17" s="44" t="s">
        <v>190</v>
      </c>
      <c r="W17" s="44" t="s">
        <v>211</v>
      </c>
      <c r="X17" s="44" t="s">
        <v>227</v>
      </c>
      <c r="Z17" s="44" t="s">
        <v>262</v>
      </c>
      <c r="AA17" s="44" t="s">
        <v>287</v>
      </c>
      <c r="AB17" s="44" t="s">
        <v>307</v>
      </c>
      <c r="AC17" s="44" t="s">
        <v>325</v>
      </c>
    </row>
    <row r="18" spans="13:30" x14ac:dyDescent="0.25">
      <c r="O18" s="44"/>
      <c r="P18" s="44"/>
      <c r="Q18" s="44" t="s">
        <v>112</v>
      </c>
      <c r="V18" s="44" t="s">
        <v>191</v>
      </c>
      <c r="W18" s="44"/>
      <c r="X18" s="44" t="s">
        <v>228</v>
      </c>
      <c r="Z18" s="44" t="s">
        <v>263</v>
      </c>
      <c r="AA18" s="44"/>
      <c r="AB18" s="44"/>
      <c r="AC18" s="44"/>
    </row>
    <row r="19" spans="13:30" x14ac:dyDescent="0.25">
      <c r="O19" s="44"/>
      <c r="P19" s="44"/>
      <c r="Q19" s="44" t="s">
        <v>113</v>
      </c>
      <c r="V19" s="44" t="s">
        <v>192</v>
      </c>
      <c r="W19" s="44"/>
      <c r="X19" s="44" t="s">
        <v>229</v>
      </c>
      <c r="Z19" s="44" t="s">
        <v>264</v>
      </c>
      <c r="AA19" s="44"/>
      <c r="AB19" s="44"/>
    </row>
    <row r="20" spans="13:30" x14ac:dyDescent="0.25">
      <c r="O20" s="44"/>
      <c r="Q20" s="44" t="s">
        <v>115</v>
      </c>
      <c r="R20" s="44"/>
      <c r="V20" s="44"/>
      <c r="X20" s="44" t="s">
        <v>230</v>
      </c>
      <c r="Z20" s="44" t="s">
        <v>265</v>
      </c>
      <c r="AB20" s="44"/>
    </row>
    <row r="21" spans="13:30" x14ac:dyDescent="0.25">
      <c r="Q21" s="44"/>
      <c r="R21" s="44"/>
      <c r="X21" s="44"/>
      <c r="Z21" s="44" t="s">
        <v>266</v>
      </c>
      <c r="AB21" s="44"/>
    </row>
    <row r="22" spans="13:30" x14ac:dyDescent="0.25">
      <c r="Q22" s="44"/>
      <c r="R22" s="44"/>
      <c r="Z22" s="44" t="s">
        <v>268</v>
      </c>
    </row>
    <row r="23" spans="13:30" x14ac:dyDescent="0.25">
      <c r="Z23" s="44" t="s">
        <v>267</v>
      </c>
    </row>
    <row r="24" spans="13:30" x14ac:dyDescent="0.25">
      <c r="Z24" s="44" t="s">
        <v>269</v>
      </c>
    </row>
    <row r="32" spans="13:30" x14ac:dyDescent="0.25">
      <c r="M32" s="337" t="s">
        <v>395</v>
      </c>
      <c r="N32" s="337"/>
      <c r="O32" s="337"/>
      <c r="P32" s="337"/>
      <c r="Q32" s="337"/>
      <c r="R32" s="337"/>
      <c r="S32" s="337"/>
      <c r="T32" s="337"/>
      <c r="U32" s="337"/>
      <c r="V32" s="337"/>
      <c r="W32" s="337"/>
      <c r="X32" s="337"/>
      <c r="Y32" s="337"/>
      <c r="Z32" s="337"/>
      <c r="AA32" s="337"/>
      <c r="AB32" s="337"/>
      <c r="AC32" s="337"/>
      <c r="AD32" s="337"/>
    </row>
    <row r="33" spans="13:30" x14ac:dyDescent="0.25">
      <c r="M33" s="43" t="s">
        <v>0</v>
      </c>
      <c r="N33" s="43" t="s">
        <v>42</v>
      </c>
      <c r="O33" s="43" t="s">
        <v>58</v>
      </c>
      <c r="P33" s="43" t="s">
        <v>77</v>
      </c>
      <c r="Q33" s="43" t="s">
        <v>95</v>
      </c>
      <c r="R33" s="43" t="s">
        <v>116</v>
      </c>
      <c r="S33" s="43" t="s">
        <v>134</v>
      </c>
      <c r="T33" s="43" t="s">
        <v>383</v>
      </c>
      <c r="U33" s="43" t="s">
        <v>384</v>
      </c>
      <c r="V33" s="43" t="s">
        <v>174</v>
      </c>
      <c r="W33" s="43" t="s">
        <v>193</v>
      </c>
      <c r="X33" s="43" t="s">
        <v>386</v>
      </c>
      <c r="Y33" s="43" t="s">
        <v>231</v>
      </c>
      <c r="Z33" s="43" t="s">
        <v>247</v>
      </c>
      <c r="AA33" s="43" t="s">
        <v>373</v>
      </c>
      <c r="AB33" s="43" t="s">
        <v>374</v>
      </c>
      <c r="AC33" s="43" t="s">
        <v>309</v>
      </c>
      <c r="AD33" s="43" t="s">
        <v>396</v>
      </c>
    </row>
    <row r="34" spans="13:30" x14ac:dyDescent="0.25">
      <c r="M34" s="45" t="s">
        <v>4</v>
      </c>
      <c r="N34" s="45" t="s">
        <v>397</v>
      </c>
      <c r="O34" s="45" t="s">
        <v>59</v>
      </c>
      <c r="P34" s="45" t="s">
        <v>78</v>
      </c>
      <c r="Q34" s="45" t="s">
        <v>96</v>
      </c>
      <c r="R34" s="45" t="s">
        <v>117</v>
      </c>
      <c r="S34" s="45" t="s">
        <v>135</v>
      </c>
      <c r="T34" s="45" t="s">
        <v>150</v>
      </c>
      <c r="U34" s="45" t="s">
        <v>161</v>
      </c>
      <c r="V34" s="45" t="s">
        <v>175</v>
      </c>
      <c r="W34" s="45" t="s">
        <v>194</v>
      </c>
      <c r="X34" s="45" t="s">
        <v>212</v>
      </c>
      <c r="Y34" s="45" t="s">
        <v>232</v>
      </c>
      <c r="Z34" s="45" t="s">
        <v>248</v>
      </c>
      <c r="AA34" s="45" t="s">
        <v>270</v>
      </c>
      <c r="AB34" s="45" t="s">
        <v>288</v>
      </c>
      <c r="AC34" s="45" t="s">
        <v>310</v>
      </c>
      <c r="AD34" s="45" t="s">
        <v>327</v>
      </c>
    </row>
    <row r="35" spans="13:30" x14ac:dyDescent="0.25">
      <c r="M35" s="45" t="s">
        <v>398</v>
      </c>
      <c r="N35" s="45" t="s">
        <v>43</v>
      </c>
      <c r="O35" s="45" t="s">
        <v>399</v>
      </c>
      <c r="P35" s="45" t="s">
        <v>79</v>
      </c>
      <c r="Q35" s="45" t="s">
        <v>97</v>
      </c>
      <c r="R35" s="45" t="s">
        <v>118</v>
      </c>
      <c r="S35" s="45" t="s">
        <v>400</v>
      </c>
      <c r="T35" s="45" t="s">
        <v>151</v>
      </c>
      <c r="U35" s="45" t="s">
        <v>162</v>
      </c>
      <c r="V35" s="45" t="s">
        <v>176</v>
      </c>
      <c r="W35" s="45" t="s">
        <v>195</v>
      </c>
      <c r="X35" s="45" t="s">
        <v>213</v>
      </c>
      <c r="Y35" s="45" t="s">
        <v>233</v>
      </c>
      <c r="Z35" s="45" t="s">
        <v>249</v>
      </c>
      <c r="AA35" s="45" t="s">
        <v>271</v>
      </c>
      <c r="AB35" s="45" t="s">
        <v>289</v>
      </c>
      <c r="AC35" s="45" t="s">
        <v>311</v>
      </c>
      <c r="AD35" s="45" t="s">
        <v>328</v>
      </c>
    </row>
    <row r="36" spans="13:30" x14ac:dyDescent="0.25">
      <c r="M36" s="45" t="s">
        <v>401</v>
      </c>
      <c r="N36" s="45" t="s">
        <v>44</v>
      </c>
      <c r="O36" s="45" t="s">
        <v>402</v>
      </c>
      <c r="P36" s="45" t="s">
        <v>80</v>
      </c>
      <c r="Q36" s="45" t="s">
        <v>403</v>
      </c>
      <c r="R36" s="45" t="s">
        <v>120</v>
      </c>
      <c r="S36" s="45" t="s">
        <v>404</v>
      </c>
      <c r="T36" s="45" t="s">
        <v>152</v>
      </c>
      <c r="U36" s="45" t="s">
        <v>160</v>
      </c>
      <c r="V36" s="45" t="s">
        <v>177</v>
      </c>
      <c r="W36" s="45" t="s">
        <v>196</v>
      </c>
      <c r="X36" s="45" t="s">
        <v>214</v>
      </c>
      <c r="Y36" s="45" t="s">
        <v>234</v>
      </c>
      <c r="Z36" s="45" t="s">
        <v>250</v>
      </c>
      <c r="AA36" s="45" t="s">
        <v>272</v>
      </c>
      <c r="AB36" s="45" t="s">
        <v>290</v>
      </c>
      <c r="AC36" s="45" t="s">
        <v>312</v>
      </c>
      <c r="AD36" s="45" t="s">
        <v>329</v>
      </c>
    </row>
    <row r="37" spans="13:30" x14ac:dyDescent="0.25">
      <c r="M37" s="45" t="s">
        <v>34</v>
      </c>
      <c r="N37" s="45" t="s">
        <v>45</v>
      </c>
      <c r="O37" s="45" t="s">
        <v>60</v>
      </c>
      <c r="P37" s="45" t="s">
        <v>81</v>
      </c>
      <c r="Q37" s="45" t="s">
        <v>98</v>
      </c>
      <c r="R37" s="45" t="s">
        <v>119</v>
      </c>
      <c r="S37" s="45" t="s">
        <v>136</v>
      </c>
      <c r="T37" s="45" t="s">
        <v>153</v>
      </c>
      <c r="U37" s="45" t="s">
        <v>163</v>
      </c>
      <c r="V37" s="45" t="s">
        <v>178</v>
      </c>
      <c r="W37" s="45" t="s">
        <v>197</v>
      </c>
      <c r="X37" s="45" t="s">
        <v>215</v>
      </c>
      <c r="Y37" s="45" t="s">
        <v>235</v>
      </c>
      <c r="Z37" s="45" t="s">
        <v>251</v>
      </c>
      <c r="AA37" s="45" t="s">
        <v>273</v>
      </c>
      <c r="AB37" s="45" t="s">
        <v>291</v>
      </c>
      <c r="AC37" s="45" t="s">
        <v>313</v>
      </c>
      <c r="AD37" s="45" t="s">
        <v>330</v>
      </c>
    </row>
    <row r="38" spans="13:30" x14ac:dyDescent="0.25">
      <c r="M38" s="45" t="s">
        <v>35</v>
      </c>
      <c r="N38" s="45" t="s">
        <v>46</v>
      </c>
      <c r="O38" s="45" t="s">
        <v>61</v>
      </c>
      <c r="P38" s="45" t="s">
        <v>82</v>
      </c>
      <c r="Q38" s="45" t="s">
        <v>99</v>
      </c>
      <c r="R38" s="45" t="s">
        <v>121</v>
      </c>
      <c r="S38" s="45" t="s">
        <v>405</v>
      </c>
      <c r="T38" s="45" t="s">
        <v>406</v>
      </c>
      <c r="U38" s="45" t="s">
        <v>164</v>
      </c>
      <c r="V38" s="45" t="s">
        <v>179</v>
      </c>
      <c r="W38" s="45" t="s">
        <v>198</v>
      </c>
      <c r="X38" s="45" t="s">
        <v>216</v>
      </c>
      <c r="Y38" s="45" t="s">
        <v>236</v>
      </c>
      <c r="Z38" s="45" t="s">
        <v>252</v>
      </c>
      <c r="AA38" s="45" t="s">
        <v>274</v>
      </c>
      <c r="AB38" s="45" t="s">
        <v>292</v>
      </c>
      <c r="AC38" s="45" t="s">
        <v>407</v>
      </c>
      <c r="AD38" s="45" t="s">
        <v>331</v>
      </c>
    </row>
    <row r="39" spans="13:30" x14ac:dyDescent="0.25">
      <c r="M39" s="45" t="s">
        <v>36</v>
      </c>
      <c r="N39" s="45" t="s">
        <v>47</v>
      </c>
      <c r="O39" s="45" t="s">
        <v>408</v>
      </c>
      <c r="P39" s="45" t="s">
        <v>409</v>
      </c>
      <c r="Q39" s="45" t="s">
        <v>100</v>
      </c>
      <c r="R39" s="45" t="s">
        <v>122</v>
      </c>
      <c r="S39" s="45" t="s">
        <v>137</v>
      </c>
      <c r="T39" s="45" t="s">
        <v>154</v>
      </c>
      <c r="U39" s="45" t="s">
        <v>165</v>
      </c>
      <c r="V39" s="45" t="s">
        <v>180</v>
      </c>
      <c r="W39" s="45" t="s">
        <v>199</v>
      </c>
      <c r="X39" s="45" t="s">
        <v>217</v>
      </c>
      <c r="Y39" s="45" t="s">
        <v>237</v>
      </c>
      <c r="Z39" s="45" t="s">
        <v>253</v>
      </c>
      <c r="AA39" s="45" t="s">
        <v>275</v>
      </c>
      <c r="AB39" s="45" t="s">
        <v>293</v>
      </c>
      <c r="AC39" s="45" t="s">
        <v>314</v>
      </c>
      <c r="AD39" s="45" t="s">
        <v>332</v>
      </c>
    </row>
    <row r="40" spans="13:30" x14ac:dyDescent="0.25">
      <c r="M40" s="45" t="s">
        <v>37</v>
      </c>
      <c r="N40" s="45" t="s">
        <v>48</v>
      </c>
      <c r="O40" s="45" t="s">
        <v>62</v>
      </c>
      <c r="P40" s="45" t="s">
        <v>410</v>
      </c>
      <c r="Q40" s="45" t="s">
        <v>101</v>
      </c>
      <c r="R40" s="45" t="s">
        <v>411</v>
      </c>
      <c r="S40" s="45" t="s">
        <v>138</v>
      </c>
      <c r="T40" s="45" t="s">
        <v>155</v>
      </c>
      <c r="U40" s="45" t="s">
        <v>166</v>
      </c>
      <c r="V40" s="45" t="s">
        <v>181</v>
      </c>
      <c r="W40" s="45" t="s">
        <v>200</v>
      </c>
      <c r="X40" s="45" t="s">
        <v>218</v>
      </c>
      <c r="Y40" s="45" t="s">
        <v>238</v>
      </c>
      <c r="Z40" s="45" t="s">
        <v>254</v>
      </c>
      <c r="AA40" s="45" t="s">
        <v>276</v>
      </c>
      <c r="AB40" s="45" t="s">
        <v>294</v>
      </c>
      <c r="AC40" s="45" t="s">
        <v>315</v>
      </c>
      <c r="AD40" s="45" t="s">
        <v>333</v>
      </c>
    </row>
    <row r="41" spans="13:30" x14ac:dyDescent="0.25">
      <c r="M41" s="45" t="s">
        <v>38</v>
      </c>
      <c r="N41" s="45" t="s">
        <v>49</v>
      </c>
      <c r="O41" s="45" t="s">
        <v>63</v>
      </c>
      <c r="P41" s="45" t="s">
        <v>83</v>
      </c>
      <c r="Q41" s="45" t="s">
        <v>102</v>
      </c>
      <c r="R41" s="45" t="s">
        <v>123</v>
      </c>
      <c r="S41" s="45" t="s">
        <v>139</v>
      </c>
      <c r="T41" s="45" t="s">
        <v>156</v>
      </c>
      <c r="U41" s="45" t="s">
        <v>167</v>
      </c>
      <c r="V41" s="45" t="s">
        <v>182</v>
      </c>
      <c r="W41" s="45" t="s">
        <v>201</v>
      </c>
      <c r="X41" s="45" t="s">
        <v>219</v>
      </c>
      <c r="Y41" s="45" t="s">
        <v>239</v>
      </c>
      <c r="Z41" s="45" t="s">
        <v>255</v>
      </c>
      <c r="AA41" s="45" t="s">
        <v>277</v>
      </c>
      <c r="AB41" s="45" t="s">
        <v>295</v>
      </c>
      <c r="AC41" s="45" t="s">
        <v>316</v>
      </c>
      <c r="AD41" s="45" t="s">
        <v>334</v>
      </c>
    </row>
    <row r="42" spans="13:30" x14ac:dyDescent="0.25">
      <c r="M42" s="45" t="s">
        <v>39</v>
      </c>
      <c r="N42" s="45" t="s">
        <v>50</v>
      </c>
      <c r="O42" s="45" t="s">
        <v>64</v>
      </c>
      <c r="P42" s="45" t="s">
        <v>84</v>
      </c>
      <c r="Q42" s="45" t="s">
        <v>103</v>
      </c>
      <c r="R42" s="45" t="s">
        <v>124</v>
      </c>
      <c r="S42" s="45" t="s">
        <v>140</v>
      </c>
      <c r="T42" s="45" t="s">
        <v>157</v>
      </c>
      <c r="U42" s="45" t="s">
        <v>168</v>
      </c>
      <c r="V42" s="45" t="s">
        <v>183</v>
      </c>
      <c r="W42" s="45" t="s">
        <v>202</v>
      </c>
      <c r="X42" s="45" t="s">
        <v>220</v>
      </c>
      <c r="Y42" s="45" t="s">
        <v>240</v>
      </c>
      <c r="Z42" s="45" t="s">
        <v>256</v>
      </c>
      <c r="AA42" s="45" t="s">
        <v>278</v>
      </c>
      <c r="AB42" s="45" t="s">
        <v>296</v>
      </c>
      <c r="AC42" s="45" t="s">
        <v>317</v>
      </c>
      <c r="AD42" s="45" t="s">
        <v>335</v>
      </c>
    </row>
    <row r="43" spans="13:30" x14ac:dyDescent="0.25">
      <c r="M43" s="45" t="s">
        <v>40</v>
      </c>
      <c r="N43" s="45" t="s">
        <v>52</v>
      </c>
      <c r="O43" s="45" t="s">
        <v>65</v>
      </c>
      <c r="P43" s="45" t="s">
        <v>85</v>
      </c>
      <c r="Q43" s="45" t="s">
        <v>104</v>
      </c>
      <c r="R43" s="45" t="s">
        <v>125</v>
      </c>
      <c r="S43" s="45" t="s">
        <v>141</v>
      </c>
      <c r="T43" s="45" t="s">
        <v>158</v>
      </c>
      <c r="U43" s="45" t="s">
        <v>169</v>
      </c>
      <c r="V43" s="45" t="s">
        <v>184</v>
      </c>
      <c r="W43" s="45" t="s">
        <v>203</v>
      </c>
      <c r="X43" s="45" t="s">
        <v>221</v>
      </c>
      <c r="Y43" s="45" t="s">
        <v>412</v>
      </c>
      <c r="Z43" s="45" t="s">
        <v>257</v>
      </c>
      <c r="AA43" s="45" t="s">
        <v>279</v>
      </c>
      <c r="AB43" s="45" t="s">
        <v>297</v>
      </c>
      <c r="AC43" s="45" t="s">
        <v>318</v>
      </c>
      <c r="AD43" s="45" t="s">
        <v>326</v>
      </c>
    </row>
    <row r="44" spans="13:30" x14ac:dyDescent="0.25">
      <c r="M44" s="45" t="s">
        <v>41</v>
      </c>
      <c r="N44" s="45" t="s">
        <v>51</v>
      </c>
      <c r="O44" s="45" t="s">
        <v>66</v>
      </c>
      <c r="P44" s="45" t="s">
        <v>86</v>
      </c>
      <c r="Q44" s="45" t="s">
        <v>105</v>
      </c>
      <c r="R44" s="45" t="s">
        <v>413</v>
      </c>
      <c r="S44" s="45" t="s">
        <v>142</v>
      </c>
      <c r="T44" s="45" t="s">
        <v>159</v>
      </c>
      <c r="U44" s="45" t="s">
        <v>170</v>
      </c>
      <c r="V44" s="45" t="s">
        <v>185</v>
      </c>
      <c r="W44" s="45" t="s">
        <v>204</v>
      </c>
      <c r="X44" s="45" t="s">
        <v>222</v>
      </c>
      <c r="Y44" s="45" t="s">
        <v>241</v>
      </c>
      <c r="Z44" s="45" t="s">
        <v>258</v>
      </c>
      <c r="AA44" s="45" t="s">
        <v>280</v>
      </c>
      <c r="AB44" s="45" t="s">
        <v>298</v>
      </c>
      <c r="AC44" s="45" t="s">
        <v>319</v>
      </c>
      <c r="AD44" s="45" t="s">
        <v>336</v>
      </c>
    </row>
    <row r="45" spans="13:30" x14ac:dyDescent="0.25">
      <c r="M45" s="1"/>
      <c r="N45" s="45" t="s">
        <v>53</v>
      </c>
      <c r="O45" s="45" t="s">
        <v>414</v>
      </c>
      <c r="P45" s="45" t="s">
        <v>87</v>
      </c>
      <c r="Q45" s="45" t="s">
        <v>106</v>
      </c>
      <c r="R45" s="45" t="s">
        <v>126</v>
      </c>
      <c r="S45" s="45" t="s">
        <v>143</v>
      </c>
      <c r="T45" s="1"/>
      <c r="U45" s="45" t="s">
        <v>171</v>
      </c>
      <c r="V45" s="45" t="s">
        <v>186</v>
      </c>
      <c r="W45" s="45" t="s">
        <v>205</v>
      </c>
      <c r="X45" s="45" t="s">
        <v>223</v>
      </c>
      <c r="Y45" s="45" t="s">
        <v>242</v>
      </c>
      <c r="Z45" s="45" t="s">
        <v>259</v>
      </c>
      <c r="AA45" s="45" t="s">
        <v>281</v>
      </c>
      <c r="AB45" s="45" t="s">
        <v>299</v>
      </c>
      <c r="AC45" s="45" t="s">
        <v>320</v>
      </c>
      <c r="AD45" s="45" t="s">
        <v>337</v>
      </c>
    </row>
    <row r="46" spans="13:30" x14ac:dyDescent="0.25">
      <c r="M46" s="1"/>
      <c r="N46" s="45" t="s">
        <v>54</v>
      </c>
      <c r="O46" s="45" t="s">
        <v>67</v>
      </c>
      <c r="P46" s="45" t="s">
        <v>88</v>
      </c>
      <c r="Q46" s="45" t="s">
        <v>415</v>
      </c>
      <c r="R46" s="45" t="s">
        <v>127</v>
      </c>
      <c r="S46" s="45" t="s">
        <v>144</v>
      </c>
      <c r="T46" s="1"/>
      <c r="U46" s="45" t="s">
        <v>172</v>
      </c>
      <c r="V46" s="45" t="s">
        <v>187</v>
      </c>
      <c r="W46" s="45" t="s">
        <v>206</v>
      </c>
      <c r="X46" s="45" t="s">
        <v>224</v>
      </c>
      <c r="Y46" s="45" t="s">
        <v>243</v>
      </c>
      <c r="Z46" s="45" t="s">
        <v>260</v>
      </c>
      <c r="AA46" s="45" t="s">
        <v>282</v>
      </c>
      <c r="AB46" s="45" t="s">
        <v>300</v>
      </c>
      <c r="AC46" s="45" t="s">
        <v>321</v>
      </c>
      <c r="AD46" s="45" t="s">
        <v>338</v>
      </c>
    </row>
    <row r="47" spans="13:30" x14ac:dyDescent="0.25">
      <c r="M47" s="1"/>
      <c r="N47" s="45" t="s">
        <v>55</v>
      </c>
      <c r="O47" s="45" t="s">
        <v>416</v>
      </c>
      <c r="P47" s="45" t="s">
        <v>89</v>
      </c>
      <c r="Q47" s="45" t="s">
        <v>107</v>
      </c>
      <c r="R47" s="45" t="s">
        <v>128</v>
      </c>
      <c r="S47" s="45" t="s">
        <v>145</v>
      </c>
      <c r="T47" s="1"/>
      <c r="U47" s="45" t="s">
        <v>173</v>
      </c>
      <c r="V47" s="45" t="s">
        <v>189</v>
      </c>
      <c r="W47" s="45" t="s">
        <v>207</v>
      </c>
      <c r="X47" s="45" t="s">
        <v>417</v>
      </c>
      <c r="Y47" s="45" t="s">
        <v>244</v>
      </c>
      <c r="Z47" s="45" t="s">
        <v>261</v>
      </c>
      <c r="AA47" s="45" t="s">
        <v>283</v>
      </c>
      <c r="AB47" s="45" t="s">
        <v>301</v>
      </c>
      <c r="AC47" s="45" t="s">
        <v>418</v>
      </c>
      <c r="AD47" s="1"/>
    </row>
    <row r="48" spans="13:30" x14ac:dyDescent="0.25">
      <c r="M48" s="1"/>
      <c r="N48" s="45" t="s">
        <v>56</v>
      </c>
      <c r="O48" s="45" t="s">
        <v>419</v>
      </c>
      <c r="P48" s="45" t="s">
        <v>90</v>
      </c>
      <c r="Q48" s="45" t="s">
        <v>420</v>
      </c>
      <c r="R48" s="45" t="s">
        <v>129</v>
      </c>
      <c r="S48" s="45" t="s">
        <v>146</v>
      </c>
      <c r="T48" s="1"/>
      <c r="U48" s="1"/>
      <c r="V48" s="45" t="s">
        <v>190</v>
      </c>
      <c r="W48" s="45" t="s">
        <v>208</v>
      </c>
      <c r="X48" s="45" t="s">
        <v>225</v>
      </c>
      <c r="Y48" s="45" t="s">
        <v>245</v>
      </c>
      <c r="Z48" s="45" t="s">
        <v>262</v>
      </c>
      <c r="AA48" s="45" t="s">
        <v>284</v>
      </c>
      <c r="AB48" s="45" t="s">
        <v>302</v>
      </c>
      <c r="AC48" s="45" t="s">
        <v>322</v>
      </c>
      <c r="AD48" s="1"/>
    </row>
    <row r="49" spans="13:30" x14ac:dyDescent="0.25">
      <c r="M49" s="1"/>
      <c r="N49" s="45" t="s">
        <v>57</v>
      </c>
      <c r="O49" s="45" t="s">
        <v>68</v>
      </c>
      <c r="P49" s="45" t="s">
        <v>91</v>
      </c>
      <c r="Q49" s="45" t="s">
        <v>108</v>
      </c>
      <c r="R49" s="45" t="s">
        <v>421</v>
      </c>
      <c r="S49" s="45" t="s">
        <v>422</v>
      </c>
      <c r="T49" s="1"/>
      <c r="U49" s="1"/>
      <c r="V49" s="45" t="s">
        <v>191</v>
      </c>
      <c r="W49" s="45" t="s">
        <v>209</v>
      </c>
      <c r="X49" s="45" t="s">
        <v>226</v>
      </c>
      <c r="Y49" s="1"/>
      <c r="Z49" s="45" t="s">
        <v>263</v>
      </c>
      <c r="AA49" s="45" t="s">
        <v>285</v>
      </c>
      <c r="AB49" s="45" t="s">
        <v>303</v>
      </c>
      <c r="AC49" s="45" t="s">
        <v>323</v>
      </c>
      <c r="AD49" s="1"/>
    </row>
    <row r="50" spans="13:30" x14ac:dyDescent="0.25">
      <c r="M50" s="1"/>
      <c r="N50" s="1"/>
      <c r="O50" s="45" t="s">
        <v>423</v>
      </c>
      <c r="P50" s="45" t="s">
        <v>389</v>
      </c>
      <c r="Q50" s="45" t="s">
        <v>424</v>
      </c>
      <c r="R50" s="45" t="s">
        <v>130</v>
      </c>
      <c r="S50" s="45" t="s">
        <v>425</v>
      </c>
      <c r="T50" s="1"/>
      <c r="U50" s="1"/>
      <c r="V50" s="45" t="s">
        <v>188</v>
      </c>
      <c r="W50" s="45" t="s">
        <v>210</v>
      </c>
      <c r="X50" s="45" t="s">
        <v>227</v>
      </c>
      <c r="Y50" s="1"/>
      <c r="Z50" s="45" t="s">
        <v>264</v>
      </c>
      <c r="AA50" s="45" t="s">
        <v>286</v>
      </c>
      <c r="AB50" s="45" t="s">
        <v>304</v>
      </c>
      <c r="AC50" s="45" t="s">
        <v>324</v>
      </c>
      <c r="AD50" s="1"/>
    </row>
    <row r="51" spans="13:30" x14ac:dyDescent="0.25">
      <c r="M51" s="1"/>
      <c r="N51" s="1"/>
      <c r="O51" s="45" t="s">
        <v>69</v>
      </c>
      <c r="P51" s="45" t="s">
        <v>92</v>
      </c>
      <c r="Q51" s="45" t="s">
        <v>426</v>
      </c>
      <c r="R51" s="45" t="s">
        <v>131</v>
      </c>
      <c r="S51" s="45" t="s">
        <v>147</v>
      </c>
      <c r="T51" s="1"/>
      <c r="U51" s="1"/>
      <c r="V51" s="45" t="s">
        <v>192</v>
      </c>
      <c r="W51" s="45" t="s">
        <v>211</v>
      </c>
      <c r="X51" s="45" t="s">
        <v>228</v>
      </c>
      <c r="Y51" s="1"/>
      <c r="Z51" s="45" t="s">
        <v>265</v>
      </c>
      <c r="AA51" s="45" t="s">
        <v>427</v>
      </c>
      <c r="AB51" s="45" t="s">
        <v>305</v>
      </c>
      <c r="AC51" s="45" t="s">
        <v>325</v>
      </c>
      <c r="AD51" s="1"/>
    </row>
    <row r="52" spans="13:30" x14ac:dyDescent="0.25">
      <c r="M52" s="1"/>
      <c r="N52" s="1"/>
      <c r="O52" s="45" t="s">
        <v>70</v>
      </c>
      <c r="P52" s="45" t="s">
        <v>93</v>
      </c>
      <c r="Q52" s="45" t="s">
        <v>109</v>
      </c>
      <c r="R52" s="45" t="s">
        <v>428</v>
      </c>
      <c r="S52" s="45" t="s">
        <v>429</v>
      </c>
      <c r="T52" s="1"/>
      <c r="U52" s="1"/>
      <c r="V52" s="45" t="s">
        <v>430</v>
      </c>
      <c r="W52" s="1"/>
      <c r="X52" s="45" t="s">
        <v>229</v>
      </c>
      <c r="Y52" s="1"/>
      <c r="Z52" s="45" t="s">
        <v>266</v>
      </c>
      <c r="AA52" s="45" t="s">
        <v>287</v>
      </c>
      <c r="AB52" s="45" t="s">
        <v>306</v>
      </c>
      <c r="AC52" s="1"/>
      <c r="AD52" s="1"/>
    </row>
    <row r="53" spans="13:30" x14ac:dyDescent="0.25">
      <c r="M53" s="1"/>
      <c r="N53" s="1"/>
      <c r="O53" s="45" t="s">
        <v>431</v>
      </c>
      <c r="P53" s="45" t="s">
        <v>94</v>
      </c>
      <c r="Q53" s="45" t="s">
        <v>110</v>
      </c>
      <c r="R53" s="45" t="s">
        <v>132</v>
      </c>
      <c r="S53" s="45" t="s">
        <v>148</v>
      </c>
      <c r="T53" s="1"/>
      <c r="U53" s="1"/>
      <c r="V53" s="1"/>
      <c r="W53" s="1"/>
      <c r="X53" s="45" t="s">
        <v>230</v>
      </c>
      <c r="Y53" s="1"/>
      <c r="Z53" s="45" t="s">
        <v>268</v>
      </c>
      <c r="AA53" s="1"/>
      <c r="AB53" s="45" t="s">
        <v>307</v>
      </c>
      <c r="AC53" s="1"/>
      <c r="AD53" s="1"/>
    </row>
    <row r="54" spans="13:30" x14ac:dyDescent="0.25">
      <c r="M54" s="1"/>
      <c r="N54" s="1"/>
      <c r="O54" s="45" t="s">
        <v>71</v>
      </c>
      <c r="P54" s="1"/>
      <c r="Q54" s="45" t="s">
        <v>111</v>
      </c>
      <c r="R54" s="45" t="s">
        <v>432</v>
      </c>
      <c r="S54" s="45" t="s">
        <v>149</v>
      </c>
      <c r="T54" s="1"/>
      <c r="U54" s="1"/>
      <c r="V54" s="1"/>
      <c r="W54" s="1"/>
      <c r="X54" s="1"/>
      <c r="Y54" s="1"/>
      <c r="Z54" s="45" t="s">
        <v>267</v>
      </c>
      <c r="AA54" s="1"/>
      <c r="AB54" s="1"/>
      <c r="AC54" s="1"/>
      <c r="AD54" s="1"/>
    </row>
    <row r="55" spans="13:30" x14ac:dyDescent="0.25">
      <c r="M55" s="1"/>
      <c r="N55" s="1"/>
      <c r="O55" s="45" t="s">
        <v>72</v>
      </c>
      <c r="P55" s="1"/>
      <c r="Q55" s="45" t="s">
        <v>112</v>
      </c>
      <c r="R55" s="45" t="s">
        <v>433</v>
      </c>
      <c r="S55" s="1"/>
      <c r="T55" s="1"/>
      <c r="U55" s="1"/>
      <c r="V55" s="1"/>
      <c r="W55" s="1"/>
      <c r="X55" s="1"/>
      <c r="Y55" s="1"/>
      <c r="Z55" s="45" t="s">
        <v>269</v>
      </c>
      <c r="AA55" s="1"/>
      <c r="AB55" s="1"/>
      <c r="AC55" s="1"/>
      <c r="AD55" s="1"/>
    </row>
    <row r="56" spans="13:30" x14ac:dyDescent="0.25">
      <c r="M56" s="1"/>
      <c r="N56" s="1"/>
      <c r="O56" s="45" t="s">
        <v>73</v>
      </c>
      <c r="P56" s="1"/>
      <c r="Q56" s="45" t="s">
        <v>113</v>
      </c>
      <c r="R56" s="45" t="s">
        <v>133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3:30" x14ac:dyDescent="0.25">
      <c r="M57" s="1"/>
      <c r="N57" s="1"/>
      <c r="O57" s="45" t="s">
        <v>74</v>
      </c>
      <c r="P57" s="1"/>
      <c r="Q57" s="45" t="s">
        <v>114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3:30" x14ac:dyDescent="0.25">
      <c r="M58" s="1"/>
      <c r="N58" s="1"/>
      <c r="O58" s="45" t="s">
        <v>75</v>
      </c>
      <c r="P58" s="1"/>
      <c r="Q58" s="45" t="s">
        <v>115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3:30" x14ac:dyDescent="0.25">
      <c r="M59" s="1"/>
      <c r="N59" s="1"/>
      <c r="O59" s="45" t="s">
        <v>434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3:30" x14ac:dyDescent="0.25">
      <c r="M60" s="1"/>
      <c r="N60" s="1"/>
      <c r="O60" s="45" t="s">
        <v>435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3:30" x14ac:dyDescent="0.25">
      <c r="M61" s="1"/>
      <c r="N61" s="1"/>
      <c r="O61" s="45" t="s">
        <v>436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3:30" x14ac:dyDescent="0.25">
      <c r="M62" s="1"/>
      <c r="N62" s="1"/>
      <c r="O62" s="45" t="s">
        <v>76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</sheetData>
  <mergeCells count="3">
    <mergeCell ref="C1:K1"/>
    <mergeCell ref="M1:AD1"/>
    <mergeCell ref="M32:AD32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20</vt:i4>
      </vt:variant>
      <vt:variant>
        <vt:lpstr>Plages nommées</vt:lpstr>
      </vt:variant>
      <vt:variant>
        <vt:i4>27</vt:i4>
      </vt:variant>
    </vt:vector>
  </HeadingPairs>
  <TitlesOfParts>
    <vt:vector size="47" baseType="lpstr">
      <vt:lpstr>Lexique</vt:lpstr>
      <vt:lpstr>Fiche Agence</vt:lpstr>
      <vt:lpstr>Coller ici dernier suivi PV</vt:lpstr>
      <vt:lpstr>CUMUL résultats semaine</vt:lpstr>
      <vt:lpstr>Meilleures_perf_2021_AGENCE</vt:lpstr>
      <vt:lpstr>Meilleures_perf_2021_TERRI_REGI</vt:lpstr>
      <vt:lpstr>GEDEL</vt:lpstr>
      <vt:lpstr>TAUX_DD_HDG</vt:lpstr>
      <vt:lpstr>PROD_AUTO5_PREV_PERI_PART_SOC</vt:lpstr>
      <vt:lpstr>S45</vt:lpstr>
      <vt:lpstr>S46</vt:lpstr>
      <vt:lpstr>S47</vt:lpstr>
      <vt:lpstr>S48</vt:lpstr>
      <vt:lpstr>S49</vt:lpstr>
      <vt:lpstr>S50</vt:lpstr>
      <vt:lpstr>S0 remplacer avec S44</vt:lpstr>
      <vt:lpstr>OBJ_PARTS_SOC</vt:lpstr>
      <vt:lpstr>ETP_Challenge (2)</vt:lpstr>
      <vt:lpstr>ETP_Challenge</vt:lpstr>
      <vt:lpstr>Structures EDS</vt:lpstr>
      <vt:lpstr>AUBE_HAUTE_MARNE</vt:lpstr>
      <vt:lpstr>BAS_RHIN</vt:lpstr>
      <vt:lpstr>CHALONS_EN_CHAMPAGNE</vt:lpstr>
      <vt:lpstr>CHARLEVILLE_MEZIERES</vt:lpstr>
      <vt:lpstr>CHAUMONT</vt:lpstr>
      <vt:lpstr>COLMAR</vt:lpstr>
      <vt:lpstr>EPINAL</vt:lpstr>
      <vt:lpstr>HAGUENAU</vt:lpstr>
      <vt:lpstr>HAUT_RHIN</vt:lpstr>
      <vt:lpstr>MARNE_ARDENNES</vt:lpstr>
      <vt:lpstr>METZ</vt:lpstr>
      <vt:lpstr>MEURTHE_ET_MOSELLE_MEUSE</vt:lpstr>
      <vt:lpstr>MOSELLE</vt:lpstr>
      <vt:lpstr>MOSELLE_EST</vt:lpstr>
      <vt:lpstr>MOSELLE_NORD</vt:lpstr>
      <vt:lpstr>MULHOUSE</vt:lpstr>
      <vt:lpstr>NANCY</vt:lpstr>
      <vt:lpstr>PONT_A_MOUSSON</vt:lpstr>
      <vt:lpstr>REIMS</vt:lpstr>
      <vt:lpstr>SAINT_DIE</vt:lpstr>
      <vt:lpstr>SELESTAT</vt:lpstr>
      <vt:lpstr>STRASBOURG</vt:lpstr>
      <vt:lpstr>TROYES</vt:lpstr>
      <vt:lpstr>VERDUN</vt:lpstr>
      <vt:lpstr>VOSGES</vt:lpstr>
      <vt:lpstr>'Fiche Agence'!Zone_d_impression</vt:lpstr>
      <vt:lpstr>Lexique!Zone_d_impression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A6705177</dc:creator>
  <cp:lastModifiedBy>A6703043</cp:lastModifiedBy>
  <cp:lastPrinted>2021-11-26T13:17:47Z</cp:lastPrinted>
  <dcterms:created xsi:type="dcterms:W3CDTF">2020-10-26T16:03:59Z</dcterms:created>
  <dcterms:modified xsi:type="dcterms:W3CDTF">2021-12-07T08:04:34Z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2020-10-26T16:10:08.0205730Z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